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DieseArbeitsmappe"/>
  <mc:AlternateContent xmlns:mc="http://schemas.openxmlformats.org/markup-compatibility/2006">
    <mc:Choice Requires="x15">
      <x15ac:absPath xmlns:x15ac="http://schemas.microsoft.com/office/spreadsheetml/2010/11/ac" url="D:\_WORK\AEA\Projekte\bilanzen_monitor\src\files\nea\data\"/>
    </mc:Choice>
  </mc:AlternateContent>
  <xr:revisionPtr revIDLastSave="0" documentId="13_ncr:1_{24C0BE31-9D0C-4470-8229-98720E66190F}" xr6:coauthVersionLast="45" xr6:coauthVersionMax="45" xr10:uidLastSave="{00000000-0000-0000-0000-000000000000}"/>
  <bookViews>
    <workbookView xWindow="-108" yWindow="-108" windowWidth="23256" windowHeight="12576" tabRatio="831" firstSheet="9" activeTab="21" xr2:uid="{00000000-000D-0000-FFFF-FFFF00000000}"/>
  </bookViews>
  <sheets>
    <sheet name="Deckblatt" sheetId="49" r:id="rId1"/>
    <sheet name="NEA 2018" sheetId="57" r:id="rId2"/>
    <sheet name="NEA 2017" sheetId="56" r:id="rId3"/>
    <sheet name="NEA 2016" sheetId="55" r:id="rId4"/>
    <sheet name="NEA 2015" sheetId="53" r:id="rId5"/>
    <sheet name="NEA 2014" sheetId="52" r:id="rId6"/>
    <sheet name="NEA 2013" sheetId="51" r:id="rId7"/>
    <sheet name="NEA 2012" sheetId="50" r:id="rId8"/>
    <sheet name="NEA 2011" sheetId="46" r:id="rId9"/>
    <sheet name="NEA 2010" sheetId="47" r:id="rId10"/>
    <sheet name="NEA 2009" sheetId="48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4" r:id="rId28"/>
  </sheets>
  <definedNames>
    <definedName name="_xlnm._FilterDatabase" localSheetId="20" hidden="1">'NEA 99'!#REF!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7" i="54" l="1"/>
  <c r="F102" i="57" l="1"/>
  <c r="F98" i="57"/>
  <c r="F94" i="57"/>
  <c r="F90" i="57"/>
  <c r="F626" i="57"/>
  <c r="AE624" i="57"/>
  <c r="AE623" i="57"/>
  <c r="AE621" i="57"/>
  <c r="AE620" i="57"/>
  <c r="AE619" i="57"/>
  <c r="AE618" i="57"/>
  <c r="AE617" i="57"/>
  <c r="AE616" i="57"/>
  <c r="AE615" i="57"/>
  <c r="AE614" i="57"/>
  <c r="AE613" i="57"/>
  <c r="AF613" i="57" s="1"/>
  <c r="AE612" i="57"/>
  <c r="AE611" i="57"/>
  <c r="AE610" i="57"/>
  <c r="AE609" i="57"/>
  <c r="AE608" i="57"/>
  <c r="AE607" i="57"/>
  <c r="AE606" i="57"/>
  <c r="AE605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3" i="57"/>
  <c r="S572" i="57"/>
  <c r="S571" i="57"/>
  <c r="S570" i="57"/>
  <c r="S569" i="57"/>
  <c r="S568" i="57"/>
  <c r="S567" i="57"/>
  <c r="S566" i="57"/>
  <c r="S565" i="57"/>
  <c r="S564" i="57"/>
  <c r="S563" i="57"/>
  <c r="S562" i="57"/>
  <c r="S561" i="57"/>
  <c r="S560" i="57"/>
  <c r="S559" i="57"/>
  <c r="S558" i="57"/>
  <c r="S557" i="57"/>
  <c r="S556" i="57"/>
  <c r="S555" i="57"/>
  <c r="S554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7" i="57"/>
  <c r="S546" i="57"/>
  <c r="S545" i="57"/>
  <c r="S544" i="57"/>
  <c r="S543" i="57"/>
  <c r="S542" i="57"/>
  <c r="S541" i="57"/>
  <c r="S540" i="57"/>
  <c r="S539" i="57"/>
  <c r="S538" i="57"/>
  <c r="S537" i="57"/>
  <c r="S536" i="57"/>
  <c r="S535" i="57"/>
  <c r="S534" i="57"/>
  <c r="S533" i="57"/>
  <c r="S532" i="57"/>
  <c r="S531" i="57"/>
  <c r="S530" i="57"/>
  <c r="S529" i="57"/>
  <c r="S528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20" i="57"/>
  <c r="S518" i="57"/>
  <c r="S517" i="57"/>
  <c r="S516" i="57"/>
  <c r="S515" i="57"/>
  <c r="S514" i="57"/>
  <c r="S513" i="57"/>
  <c r="S512" i="57"/>
  <c r="S511" i="57"/>
  <c r="S510" i="57"/>
  <c r="S509" i="57"/>
  <c r="S508" i="57"/>
  <c r="S507" i="57"/>
  <c r="S506" i="57"/>
  <c r="S505" i="57"/>
  <c r="S504" i="57"/>
  <c r="S503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5" i="57"/>
  <c r="S494" i="57"/>
  <c r="S493" i="57"/>
  <c r="S492" i="57"/>
  <c r="S491" i="57"/>
  <c r="S490" i="57"/>
  <c r="S488" i="57"/>
  <c r="S487" i="57"/>
  <c r="S483" i="57"/>
  <c r="S480" i="57"/>
  <c r="S479" i="57"/>
  <c r="S478" i="57"/>
  <c r="S477" i="57"/>
  <c r="S476" i="57"/>
  <c r="S475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9" i="57"/>
  <c r="S468" i="57"/>
  <c r="S467" i="57"/>
  <c r="S466" i="57"/>
  <c r="S465" i="57"/>
  <c r="S464" i="57"/>
  <c r="S463" i="57"/>
  <c r="S462" i="57"/>
  <c r="S461" i="57"/>
  <c r="S460" i="57"/>
  <c r="S459" i="57"/>
  <c r="S458" i="57"/>
  <c r="S457" i="57"/>
  <c r="S456" i="57"/>
  <c r="S455" i="57"/>
  <c r="S454" i="57"/>
  <c r="S453" i="57"/>
  <c r="S452" i="57"/>
  <c r="S451" i="57"/>
  <c r="S449" i="57"/>
  <c r="F444" i="57"/>
  <c r="F418" i="57"/>
  <c r="P33" i="57"/>
  <c r="F392" i="57"/>
  <c r="F366" i="57"/>
  <c r="S365" i="57"/>
  <c r="I365" i="57"/>
  <c r="I363" i="57"/>
  <c r="F340" i="57"/>
  <c r="F314" i="57"/>
  <c r="F288" i="57"/>
  <c r="P53" i="57"/>
  <c r="S287" i="57"/>
  <c r="F262" i="57"/>
  <c r="F236" i="57"/>
  <c r="P51" i="57"/>
  <c r="P48" i="57"/>
  <c r="P44" i="57"/>
  <c r="F210" i="57"/>
  <c r="F184" i="57"/>
  <c r="AB49" i="57"/>
  <c r="AB36" i="57"/>
  <c r="F158" i="57"/>
  <c r="P42" i="57"/>
  <c r="P38" i="57"/>
  <c r="F132" i="57"/>
  <c r="I128" i="57"/>
  <c r="P45" i="57"/>
  <c r="P41" i="57"/>
  <c r="P37" i="57"/>
  <c r="P34" i="57"/>
  <c r="F105" i="57"/>
  <c r="F104" i="57"/>
  <c r="F103" i="57"/>
  <c r="F101" i="57"/>
  <c r="F100" i="57"/>
  <c r="F97" i="57"/>
  <c r="F96" i="57"/>
  <c r="F95" i="57"/>
  <c r="P94" i="57"/>
  <c r="F93" i="57"/>
  <c r="P92" i="57"/>
  <c r="F92" i="57"/>
  <c r="F89" i="57"/>
  <c r="F88" i="57"/>
  <c r="F87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P79" i="57"/>
  <c r="S79" i="57" s="1"/>
  <c r="P78" i="57"/>
  <c r="S78" i="57" s="1"/>
  <c r="P76" i="57"/>
  <c r="S76" i="57" s="1"/>
  <c r="P75" i="57"/>
  <c r="S75" i="57" s="1"/>
  <c r="P74" i="57"/>
  <c r="S74" i="57" s="1"/>
  <c r="P72" i="57"/>
  <c r="S72" i="57" s="1"/>
  <c r="P71" i="57"/>
  <c r="S71" i="57" s="1"/>
  <c r="P67" i="57"/>
  <c r="S67" i="57" s="1"/>
  <c r="P64" i="57"/>
  <c r="S64" i="57" s="1"/>
  <c r="P63" i="57"/>
  <c r="S63" i="57" s="1"/>
  <c r="P62" i="57"/>
  <c r="S62" i="57" s="1"/>
  <c r="P61" i="57"/>
  <c r="S61" i="57" s="1"/>
  <c r="AB53" i="57"/>
  <c r="AB52" i="57"/>
  <c r="AB51" i="57"/>
  <c r="AB50" i="57"/>
  <c r="P50" i="57"/>
  <c r="AB48" i="57"/>
  <c r="AB46" i="57"/>
  <c r="P46" i="57"/>
  <c r="AB44" i="57"/>
  <c r="AB42" i="57"/>
  <c r="AB38" i="57"/>
  <c r="P36" i="57"/>
  <c r="AB34" i="57"/>
  <c r="F54" i="57"/>
  <c r="A27" i="57"/>
  <c r="A26" i="57"/>
  <c r="A25" i="57"/>
  <c r="A24" i="57"/>
  <c r="S450" i="57" l="1"/>
  <c r="S470" i="57" s="1"/>
  <c r="P60" i="57"/>
  <c r="S60" i="57" s="1"/>
  <c r="S519" i="57"/>
  <c r="P77" i="57"/>
  <c r="S77" i="57" s="1"/>
  <c r="I183" i="57"/>
  <c r="I287" i="57"/>
  <c r="AB41" i="57"/>
  <c r="S416" i="57"/>
  <c r="AE626" i="57"/>
  <c r="P43" i="57"/>
  <c r="I182" i="57"/>
  <c r="I235" i="57"/>
  <c r="S363" i="57"/>
  <c r="S234" i="57"/>
  <c r="AB43" i="57"/>
  <c r="S235" i="57"/>
  <c r="S364" i="57"/>
  <c r="I234" i="57"/>
  <c r="I259" i="57"/>
  <c r="I285" i="57"/>
  <c r="I181" i="57"/>
  <c r="P52" i="57"/>
  <c r="I209" i="57"/>
  <c r="S233" i="57"/>
  <c r="AB37" i="57"/>
  <c r="P59" i="57"/>
  <c r="AB35" i="57"/>
  <c r="P49" i="57"/>
  <c r="S59" i="57"/>
  <c r="I208" i="57"/>
  <c r="S209" i="57"/>
  <c r="S527" i="57"/>
  <c r="S548" i="57" s="1"/>
  <c r="P548" i="57"/>
  <c r="AB33" i="57"/>
  <c r="I260" i="57"/>
  <c r="I131" i="57"/>
  <c r="S131" i="57"/>
  <c r="S208" i="57"/>
  <c r="AB45" i="57"/>
  <c r="P35" i="57"/>
  <c r="F86" i="57"/>
  <c r="I129" i="57"/>
  <c r="S285" i="57"/>
  <c r="I233" i="57"/>
  <c r="P470" i="57"/>
  <c r="S207" i="57"/>
  <c r="I261" i="57"/>
  <c r="S286" i="57"/>
  <c r="I364" i="57"/>
  <c r="I207" i="57"/>
  <c r="I286" i="57"/>
  <c r="I415" i="57"/>
  <c r="S502" i="57"/>
  <c r="P522" i="57"/>
  <c r="S415" i="57"/>
  <c r="I417" i="57"/>
  <c r="AE622" i="57"/>
  <c r="S417" i="57"/>
  <c r="I416" i="57"/>
  <c r="S522" i="57"/>
  <c r="S553" i="57"/>
  <c r="S574" i="57" s="1"/>
  <c r="P574" i="57"/>
  <c r="AF608" i="57"/>
  <c r="P626" i="57"/>
  <c r="AE630" i="57" l="1"/>
  <c r="M523" i="57"/>
  <c r="O523" i="57"/>
  <c r="Q523" i="57"/>
  <c r="P523" i="57"/>
  <c r="N523" i="57"/>
  <c r="R523" i="57"/>
  <c r="L523" i="57"/>
  <c r="R575" i="57"/>
  <c r="Q575" i="57"/>
  <c r="L575" i="57"/>
  <c r="N575" i="57"/>
  <c r="P575" i="57"/>
  <c r="O575" i="57"/>
  <c r="M575" i="57"/>
  <c r="M471" i="57"/>
  <c r="O471" i="57"/>
  <c r="R471" i="57"/>
  <c r="Q471" i="57"/>
  <c r="P471" i="57"/>
  <c r="L471" i="57"/>
  <c r="N471" i="57"/>
  <c r="Q549" i="57"/>
  <c r="O549" i="57"/>
  <c r="M549" i="57"/>
  <c r="N549" i="57"/>
  <c r="L549" i="57"/>
  <c r="R549" i="57"/>
  <c r="P549" i="57"/>
  <c r="S523" i="57" l="1"/>
  <c r="S549" i="57"/>
  <c r="S575" i="57"/>
  <c r="S471" i="57"/>
  <c r="F104" i="56" l="1"/>
  <c r="F103" i="56"/>
  <c r="F100" i="56"/>
  <c r="F96" i="56"/>
  <c r="F95" i="56"/>
  <c r="F92" i="56"/>
  <c r="F90" i="56"/>
  <c r="F89" i="56"/>
  <c r="F88" i="56"/>
  <c r="F86" i="56"/>
  <c r="F85" i="56"/>
  <c r="AE621" i="56"/>
  <c r="AE618" i="56"/>
  <c r="AE617" i="56"/>
  <c r="AE616" i="56"/>
  <c r="AE614" i="56"/>
  <c r="AE613" i="56"/>
  <c r="AE610" i="56"/>
  <c r="AE609" i="56"/>
  <c r="AE607" i="56"/>
  <c r="AE606" i="56"/>
  <c r="AE605" i="56"/>
  <c r="S573" i="56"/>
  <c r="S571" i="56"/>
  <c r="S570" i="56"/>
  <c r="S569" i="56"/>
  <c r="S567" i="56"/>
  <c r="S566" i="56"/>
  <c r="S565" i="56"/>
  <c r="S563" i="56"/>
  <c r="S562" i="56"/>
  <c r="S561" i="56"/>
  <c r="S559" i="56"/>
  <c r="S558" i="56"/>
  <c r="S557" i="56"/>
  <c r="S555" i="56"/>
  <c r="S554" i="56"/>
  <c r="S547" i="56"/>
  <c r="S546" i="56"/>
  <c r="S545" i="56"/>
  <c r="S543" i="56"/>
  <c r="S542" i="56"/>
  <c r="S541" i="56"/>
  <c r="S540" i="56"/>
  <c r="S539" i="56"/>
  <c r="S538" i="56"/>
  <c r="S536" i="56"/>
  <c r="S535" i="56"/>
  <c r="S534" i="56"/>
  <c r="S531" i="56"/>
  <c r="S530" i="56"/>
  <c r="S529" i="56"/>
  <c r="S527" i="56"/>
  <c r="S521" i="56"/>
  <c r="S520" i="56"/>
  <c r="S517" i="56"/>
  <c r="S516" i="56"/>
  <c r="S513" i="56"/>
  <c r="S509" i="56"/>
  <c r="S508" i="56"/>
  <c r="S505" i="56"/>
  <c r="S504" i="56"/>
  <c r="S495" i="56"/>
  <c r="S493" i="56"/>
  <c r="S492" i="56"/>
  <c r="S491" i="56"/>
  <c r="S488" i="56"/>
  <c r="S487" i="56"/>
  <c r="S483" i="56"/>
  <c r="S480" i="56"/>
  <c r="S479" i="56"/>
  <c r="S477" i="56"/>
  <c r="S476" i="56"/>
  <c r="S475" i="56"/>
  <c r="S467" i="56"/>
  <c r="S466" i="56"/>
  <c r="S463" i="56"/>
  <c r="S462" i="56"/>
  <c r="S458" i="56"/>
  <c r="S455" i="56"/>
  <c r="S454" i="56"/>
  <c r="S451" i="56"/>
  <c r="S450" i="56"/>
  <c r="F626" i="56"/>
  <c r="AE624" i="56"/>
  <c r="AE620" i="56"/>
  <c r="AE612" i="56"/>
  <c r="AE608" i="56"/>
  <c r="F600" i="56"/>
  <c r="R574" i="56"/>
  <c r="Q574" i="56"/>
  <c r="O574" i="56"/>
  <c r="N574" i="56"/>
  <c r="M574" i="56"/>
  <c r="L574" i="56"/>
  <c r="H574" i="56"/>
  <c r="G574" i="56"/>
  <c r="E574" i="56"/>
  <c r="D574" i="56"/>
  <c r="C574" i="56"/>
  <c r="B574" i="56"/>
  <c r="S572" i="56"/>
  <c r="S568" i="56"/>
  <c r="S564" i="56"/>
  <c r="S560" i="56"/>
  <c r="S556" i="56"/>
  <c r="R548" i="56"/>
  <c r="Q548" i="56"/>
  <c r="O548" i="56"/>
  <c r="N548" i="56"/>
  <c r="M548" i="56"/>
  <c r="L548" i="56"/>
  <c r="H548" i="56"/>
  <c r="G548" i="56"/>
  <c r="E548" i="56"/>
  <c r="D548" i="56"/>
  <c r="C548" i="56"/>
  <c r="B548" i="56"/>
  <c r="S537" i="56"/>
  <c r="S533" i="56"/>
  <c r="R522" i="56"/>
  <c r="Q522" i="56"/>
  <c r="O522" i="56"/>
  <c r="N522" i="56"/>
  <c r="M522" i="56"/>
  <c r="L522" i="56"/>
  <c r="H522" i="56"/>
  <c r="G522" i="56"/>
  <c r="E522" i="56"/>
  <c r="D522" i="56"/>
  <c r="C522" i="56"/>
  <c r="B522" i="56"/>
  <c r="S518" i="56"/>
  <c r="S514" i="56"/>
  <c r="S512" i="56"/>
  <c r="S510" i="56"/>
  <c r="S506" i="56"/>
  <c r="S502" i="56"/>
  <c r="R496" i="56"/>
  <c r="Q496" i="56"/>
  <c r="O496" i="56"/>
  <c r="N496" i="56"/>
  <c r="M496" i="56"/>
  <c r="L496" i="56"/>
  <c r="H496" i="56"/>
  <c r="G496" i="56"/>
  <c r="E496" i="56"/>
  <c r="D496" i="56"/>
  <c r="C496" i="56"/>
  <c r="B496" i="56"/>
  <c r="R470" i="56"/>
  <c r="Q470" i="56"/>
  <c r="O470" i="56"/>
  <c r="N470" i="56"/>
  <c r="M470" i="56"/>
  <c r="L470" i="56"/>
  <c r="H470" i="56"/>
  <c r="G470" i="56"/>
  <c r="E470" i="56"/>
  <c r="D470" i="56"/>
  <c r="C470" i="56"/>
  <c r="B470" i="56"/>
  <c r="S468" i="56"/>
  <c r="S464" i="56"/>
  <c r="S460" i="56"/>
  <c r="S459" i="56"/>
  <c r="S456" i="56"/>
  <c r="S452" i="56"/>
  <c r="F444" i="56"/>
  <c r="F418" i="56"/>
  <c r="F392" i="56"/>
  <c r="F366" i="56"/>
  <c r="F340" i="56"/>
  <c r="F314" i="56"/>
  <c r="F288" i="56"/>
  <c r="F262" i="56"/>
  <c r="F236" i="56"/>
  <c r="F210" i="56"/>
  <c r="F184" i="56"/>
  <c r="F158" i="56"/>
  <c r="F132" i="56"/>
  <c r="F105" i="56"/>
  <c r="F102" i="56"/>
  <c r="F101" i="56"/>
  <c r="F98" i="56"/>
  <c r="F97" i="56"/>
  <c r="F94" i="56"/>
  <c r="F93" i="56"/>
  <c r="R80" i="56"/>
  <c r="Q80" i="56"/>
  <c r="O80" i="56"/>
  <c r="N80" i="56"/>
  <c r="M80" i="56"/>
  <c r="L80" i="56"/>
  <c r="H80" i="56"/>
  <c r="G80" i="56"/>
  <c r="E80" i="56"/>
  <c r="D80" i="56"/>
  <c r="C80" i="56"/>
  <c r="B80" i="56"/>
  <c r="F54" i="56"/>
  <c r="A27" i="56"/>
  <c r="A26" i="56"/>
  <c r="A25" i="56"/>
  <c r="A24" i="56"/>
  <c r="P92" i="56" l="1"/>
  <c r="AB33" i="56"/>
  <c r="AB37" i="56"/>
  <c r="AB41" i="56"/>
  <c r="AB45" i="56"/>
  <c r="AB49" i="56"/>
  <c r="AB53" i="56"/>
  <c r="AB44" i="56"/>
  <c r="AB43" i="56"/>
  <c r="AB51" i="56"/>
  <c r="AB34" i="56"/>
  <c r="AB46" i="56"/>
  <c r="P72" i="56"/>
  <c r="S72" i="56" s="1"/>
  <c r="I208" i="56"/>
  <c r="I416" i="56"/>
  <c r="P33" i="56"/>
  <c r="P37" i="56"/>
  <c r="P41" i="56"/>
  <c r="P45" i="56"/>
  <c r="P49" i="56"/>
  <c r="I182" i="56"/>
  <c r="S233" i="56"/>
  <c r="AF613" i="56"/>
  <c r="I365" i="56"/>
  <c r="P94" i="56"/>
  <c r="F87" i="56"/>
  <c r="S453" i="56"/>
  <c r="P63" i="56"/>
  <c r="S63" i="56" s="1"/>
  <c r="S465" i="56"/>
  <c r="P75" i="56"/>
  <c r="S75" i="56" s="1"/>
  <c r="S507" i="56"/>
  <c r="AE611" i="56"/>
  <c r="AE615" i="56"/>
  <c r="S457" i="56"/>
  <c r="P67" i="56"/>
  <c r="S67" i="56" s="1"/>
  <c r="S503" i="56"/>
  <c r="P61" i="56"/>
  <c r="S61" i="56" s="1"/>
  <c r="S519" i="56"/>
  <c r="P77" i="56"/>
  <c r="S77" i="56" s="1"/>
  <c r="S532" i="56"/>
  <c r="P64" i="56"/>
  <c r="S64" i="56" s="1"/>
  <c r="S449" i="56"/>
  <c r="P59" i="56"/>
  <c r="S469" i="56"/>
  <c r="P79" i="56"/>
  <c r="S79" i="56" s="1"/>
  <c r="P74" i="56"/>
  <c r="S74" i="56" s="1"/>
  <c r="S490" i="56"/>
  <c r="S511" i="56"/>
  <c r="AE623" i="56"/>
  <c r="S461" i="56"/>
  <c r="P71" i="56"/>
  <c r="S71" i="56" s="1"/>
  <c r="S478" i="56"/>
  <c r="P62" i="56"/>
  <c r="S62" i="56" s="1"/>
  <c r="S494" i="56"/>
  <c r="P78" i="56"/>
  <c r="S78" i="56" s="1"/>
  <c r="S515" i="56"/>
  <c r="P60" i="56"/>
  <c r="S60" i="56" s="1"/>
  <c r="S528" i="56"/>
  <c r="S544" i="56"/>
  <c r="P76" i="56"/>
  <c r="S76" i="56" s="1"/>
  <c r="AE619" i="56"/>
  <c r="P36" i="56"/>
  <c r="P44" i="56"/>
  <c r="P48" i="56"/>
  <c r="I131" i="56"/>
  <c r="S131" i="56"/>
  <c r="P35" i="56"/>
  <c r="P43" i="56"/>
  <c r="P51" i="56"/>
  <c r="P34" i="56"/>
  <c r="P38" i="56"/>
  <c r="P42" i="56"/>
  <c r="P46" i="56"/>
  <c r="P50" i="56"/>
  <c r="I183" i="56"/>
  <c r="S207" i="56"/>
  <c r="I209" i="56"/>
  <c r="S234" i="56"/>
  <c r="I235" i="56"/>
  <c r="S235" i="56"/>
  <c r="I259" i="56"/>
  <c r="I285" i="56"/>
  <c r="S285" i="56"/>
  <c r="S286" i="56"/>
  <c r="I363" i="56"/>
  <c r="S365" i="56"/>
  <c r="AB36" i="56"/>
  <c r="AB48" i="56"/>
  <c r="AB52" i="56"/>
  <c r="AB35" i="56"/>
  <c r="AB38" i="56"/>
  <c r="AB42" i="56"/>
  <c r="AB50" i="56"/>
  <c r="I128" i="56"/>
  <c r="P52" i="56"/>
  <c r="I261" i="56"/>
  <c r="I260" i="56"/>
  <c r="I234" i="56"/>
  <c r="S59" i="56"/>
  <c r="P53" i="56"/>
  <c r="I207" i="56"/>
  <c r="I129" i="56"/>
  <c r="I181" i="56"/>
  <c r="I233" i="56"/>
  <c r="I286" i="56"/>
  <c r="S209" i="56"/>
  <c r="S208" i="56"/>
  <c r="S287" i="56"/>
  <c r="I287" i="56"/>
  <c r="S364" i="56"/>
  <c r="S501" i="56"/>
  <c r="P522" i="56"/>
  <c r="I364" i="56"/>
  <c r="P470" i="56"/>
  <c r="S363" i="56"/>
  <c r="S416" i="56"/>
  <c r="I415" i="56"/>
  <c r="S417" i="56"/>
  <c r="AE622" i="56"/>
  <c r="S415" i="56"/>
  <c r="I417" i="56"/>
  <c r="S553" i="56"/>
  <c r="S574" i="56" s="1"/>
  <c r="P574" i="56"/>
  <c r="P548" i="56"/>
  <c r="AF608" i="56"/>
  <c r="P626" i="56"/>
  <c r="S548" i="56" l="1"/>
  <c r="AE626" i="56"/>
  <c r="AE630" i="56" s="1"/>
  <c r="S470" i="56"/>
  <c r="L471" i="56" s="1"/>
  <c r="S522" i="56"/>
  <c r="R523" i="56" s="1"/>
  <c r="M471" i="56"/>
  <c r="P471" i="56"/>
  <c r="R471" i="56"/>
  <c r="P549" i="56"/>
  <c r="O549" i="56"/>
  <c r="R549" i="56"/>
  <c r="Q549" i="56"/>
  <c r="N549" i="56"/>
  <c r="M549" i="56"/>
  <c r="L549" i="56"/>
  <c r="R575" i="56"/>
  <c r="Q575" i="56"/>
  <c r="L575" i="56"/>
  <c r="N575" i="56"/>
  <c r="M575" i="56"/>
  <c r="P575" i="56"/>
  <c r="O575" i="56"/>
  <c r="O471" i="56" l="1"/>
  <c r="N471" i="56"/>
  <c r="Q471" i="56"/>
  <c r="Q523" i="56"/>
  <c r="M523" i="56"/>
  <c r="O523" i="56"/>
  <c r="P523" i="56"/>
  <c r="N523" i="56"/>
  <c r="L523" i="56"/>
  <c r="S549" i="56"/>
  <c r="S471" i="56"/>
  <c r="S575" i="56"/>
  <c r="S523" i="56" l="1"/>
  <c r="F104" i="55" l="1"/>
  <c r="F102" i="55"/>
  <c r="F100" i="55"/>
  <c r="F98" i="55"/>
  <c r="F96" i="55"/>
  <c r="F94" i="55"/>
  <c r="F92" i="55"/>
  <c r="F90" i="55"/>
  <c r="F88" i="55"/>
  <c r="F86" i="55"/>
  <c r="AE624" i="55"/>
  <c r="AE623" i="55"/>
  <c r="AE622" i="55"/>
  <c r="AE620" i="55"/>
  <c r="AE615" i="55"/>
  <c r="AE609" i="55"/>
  <c r="AE605" i="55"/>
  <c r="S573" i="55"/>
  <c r="S572" i="55"/>
  <c r="S570" i="55"/>
  <c r="S569" i="55"/>
  <c r="S568" i="55"/>
  <c r="S567" i="55"/>
  <c r="S566" i="55"/>
  <c r="S565" i="55"/>
  <c r="S563" i="55"/>
  <c r="S561" i="55"/>
  <c r="S560" i="55"/>
  <c r="S559" i="55"/>
  <c r="S556" i="55"/>
  <c r="S555" i="55"/>
  <c r="S554" i="55"/>
  <c r="S553" i="55"/>
  <c r="S547" i="55"/>
  <c r="S546" i="55"/>
  <c r="S544" i="55"/>
  <c r="S543" i="55"/>
  <c r="S542" i="55"/>
  <c r="S541" i="55"/>
  <c r="S540" i="55"/>
  <c r="S538" i="55"/>
  <c r="S537" i="55"/>
  <c r="S536" i="55"/>
  <c r="S535" i="55"/>
  <c r="S534" i="55"/>
  <c r="S533" i="55"/>
  <c r="S532" i="55"/>
  <c r="S531" i="55"/>
  <c r="S530" i="55"/>
  <c r="S529" i="55"/>
  <c r="S521" i="55"/>
  <c r="S520" i="55"/>
  <c r="S519" i="55"/>
  <c r="S518" i="55"/>
  <c r="S516" i="55"/>
  <c r="S513" i="55"/>
  <c r="S512" i="55"/>
  <c r="S511" i="55"/>
  <c r="S510" i="55"/>
  <c r="S509" i="55"/>
  <c r="S508" i="55"/>
  <c r="S506" i="55"/>
  <c r="S505" i="55"/>
  <c r="S504" i="55"/>
  <c r="S502" i="55"/>
  <c r="S501" i="55"/>
  <c r="S495" i="55"/>
  <c r="S494" i="55"/>
  <c r="S493" i="55"/>
  <c r="S492" i="55"/>
  <c r="S491" i="55"/>
  <c r="S487" i="55"/>
  <c r="S483" i="55"/>
  <c r="S477" i="55"/>
  <c r="S468" i="55"/>
  <c r="S464" i="55"/>
  <c r="S461" i="55"/>
  <c r="S460" i="55"/>
  <c r="S456" i="55"/>
  <c r="S453" i="55"/>
  <c r="S452" i="55"/>
  <c r="F626" i="55"/>
  <c r="AE621" i="55"/>
  <c r="AE618" i="55"/>
  <c r="AE617" i="55"/>
  <c r="AE614" i="55"/>
  <c r="AE613" i="55"/>
  <c r="AE610" i="55"/>
  <c r="AE607" i="55"/>
  <c r="AE606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1" i="55"/>
  <c r="S562" i="55"/>
  <c r="S558" i="55"/>
  <c r="S557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5" i="55"/>
  <c r="S539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17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88" i="55"/>
  <c r="S480" i="55"/>
  <c r="S479" i="55"/>
  <c r="S476" i="55"/>
  <c r="S475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7" i="55"/>
  <c r="S466" i="55"/>
  <c r="S463" i="55"/>
  <c r="S462" i="55"/>
  <c r="S459" i="55"/>
  <c r="S458" i="55"/>
  <c r="S455" i="55"/>
  <c r="S454" i="55"/>
  <c r="S451" i="55"/>
  <c r="S450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F105" i="55"/>
  <c r="F101" i="55"/>
  <c r="F97" i="55"/>
  <c r="F93" i="55"/>
  <c r="F89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F54" i="55"/>
  <c r="A27" i="55"/>
  <c r="A26" i="55"/>
  <c r="A25" i="55"/>
  <c r="A24" i="55"/>
  <c r="P43" i="55" l="1"/>
  <c r="P94" i="55"/>
  <c r="AB43" i="55"/>
  <c r="AB34" i="55"/>
  <c r="P72" i="55"/>
  <c r="S72" i="55" s="1"/>
  <c r="P522" i="55"/>
  <c r="I128" i="55"/>
  <c r="I182" i="55"/>
  <c r="P71" i="55"/>
  <c r="S71" i="55" s="1"/>
  <c r="S514" i="55"/>
  <c r="AE608" i="55"/>
  <c r="AE616" i="55"/>
  <c r="AB37" i="55"/>
  <c r="AB45" i="55"/>
  <c r="AB49" i="55"/>
  <c r="AB44" i="55"/>
  <c r="AB46" i="55"/>
  <c r="AB52" i="55"/>
  <c r="AB42" i="55"/>
  <c r="P75" i="55"/>
  <c r="S75" i="55" s="1"/>
  <c r="AB36" i="55"/>
  <c r="AB35" i="55"/>
  <c r="AB51" i="55"/>
  <c r="AB48" i="55"/>
  <c r="AB50" i="55"/>
  <c r="S233" i="55"/>
  <c r="I260" i="55"/>
  <c r="I286" i="55"/>
  <c r="S287" i="55"/>
  <c r="I311" i="55"/>
  <c r="S311" i="55"/>
  <c r="I313" i="55"/>
  <c r="S337" i="55"/>
  <c r="S364" i="55"/>
  <c r="I365" i="55"/>
  <c r="S365" i="55"/>
  <c r="P45" i="55"/>
  <c r="P49" i="55"/>
  <c r="S457" i="55"/>
  <c r="P67" i="55"/>
  <c r="S67" i="55" s="1"/>
  <c r="S503" i="55"/>
  <c r="P61" i="55"/>
  <c r="S61" i="55" s="1"/>
  <c r="S515" i="55"/>
  <c r="S507" i="55"/>
  <c r="P37" i="55"/>
  <c r="S449" i="55"/>
  <c r="P59" i="55"/>
  <c r="S59" i="55" s="1"/>
  <c r="S469" i="55"/>
  <c r="P79" i="55"/>
  <c r="S79" i="55" s="1"/>
  <c r="S490" i="55"/>
  <c r="P74" i="55"/>
  <c r="S74" i="55" s="1"/>
  <c r="P41" i="55"/>
  <c r="P53" i="55"/>
  <c r="P76" i="55"/>
  <c r="S76" i="55" s="1"/>
  <c r="P64" i="55"/>
  <c r="S64" i="55" s="1"/>
  <c r="P77" i="55"/>
  <c r="S77" i="55" s="1"/>
  <c r="P33" i="55"/>
  <c r="S478" i="55"/>
  <c r="P62" i="55"/>
  <c r="S62" i="55" s="1"/>
  <c r="S528" i="55"/>
  <c r="P60" i="55"/>
  <c r="S60" i="55" s="1"/>
  <c r="P63" i="55"/>
  <c r="S63" i="55" s="1"/>
  <c r="P78" i="55"/>
  <c r="S78" i="55" s="1"/>
  <c r="S465" i="55"/>
  <c r="I415" i="55"/>
  <c r="S416" i="55"/>
  <c r="P34" i="55"/>
  <c r="I233" i="55"/>
  <c r="I312" i="55"/>
  <c r="I337" i="55"/>
  <c r="I416" i="55"/>
  <c r="AB38" i="55"/>
  <c r="F87" i="55"/>
  <c r="P42" i="55"/>
  <c r="P44" i="55"/>
  <c r="F103" i="55"/>
  <c r="S209" i="55"/>
  <c r="F95" i="55"/>
  <c r="P36" i="55"/>
  <c r="P48" i="55"/>
  <c r="P52" i="55"/>
  <c r="S131" i="55"/>
  <c r="P35" i="55"/>
  <c r="P51" i="55"/>
  <c r="S181" i="55"/>
  <c r="I209" i="55"/>
  <c r="S313" i="55"/>
  <c r="I259" i="55"/>
  <c r="S286" i="55"/>
  <c r="S182" i="55"/>
  <c r="S183" i="55"/>
  <c r="P50" i="55"/>
  <c r="S234" i="55"/>
  <c r="I208" i="55"/>
  <c r="P46" i="55"/>
  <c r="AB41" i="55"/>
  <c r="S564" i="55"/>
  <c r="S574" i="55" s="1"/>
  <c r="P38" i="55"/>
  <c r="AB33" i="55"/>
  <c r="I181" i="55"/>
  <c r="I183" i="55"/>
  <c r="I131" i="55"/>
  <c r="AB53" i="55"/>
  <c r="I207" i="55"/>
  <c r="I235" i="55"/>
  <c r="I129" i="55"/>
  <c r="S208" i="55"/>
  <c r="I287" i="55"/>
  <c r="S207" i="55"/>
  <c r="I234" i="55"/>
  <c r="S235" i="55"/>
  <c r="I285" i="55"/>
  <c r="S312" i="55"/>
  <c r="I261" i="55"/>
  <c r="S338" i="55"/>
  <c r="S285" i="55"/>
  <c r="I339" i="55"/>
  <c r="I364" i="55"/>
  <c r="I338" i="55"/>
  <c r="S339" i="55"/>
  <c r="I363" i="55"/>
  <c r="I417" i="55"/>
  <c r="P548" i="55"/>
  <c r="S527" i="55"/>
  <c r="S363" i="55"/>
  <c r="P574" i="55"/>
  <c r="P470" i="55"/>
  <c r="AF613" i="55"/>
  <c r="S415" i="55"/>
  <c r="S417" i="55"/>
  <c r="S522" i="55" l="1"/>
  <c r="L523" i="55" s="1"/>
  <c r="S470" i="55"/>
  <c r="M471" i="55" s="1"/>
  <c r="S548" i="55"/>
  <c r="R549" i="55" s="1"/>
  <c r="L471" i="55"/>
  <c r="AF608" i="55"/>
  <c r="R575" i="55"/>
  <c r="P575" i="55"/>
  <c r="M575" i="55"/>
  <c r="L575" i="55"/>
  <c r="Q575" i="55"/>
  <c r="O575" i="55"/>
  <c r="N575" i="55"/>
  <c r="O523" i="55" l="1"/>
  <c r="R471" i="55"/>
  <c r="P523" i="55"/>
  <c r="R523" i="55"/>
  <c r="Q523" i="55"/>
  <c r="N471" i="55"/>
  <c r="Q471" i="55"/>
  <c r="N523" i="55"/>
  <c r="S523" i="55" s="1"/>
  <c r="M523" i="55"/>
  <c r="P471" i="55"/>
  <c r="O471" i="55"/>
  <c r="M549" i="55"/>
  <c r="P549" i="55"/>
  <c r="O549" i="55"/>
  <c r="Q549" i="55"/>
  <c r="L549" i="55"/>
  <c r="N549" i="55"/>
  <c r="S575" i="55"/>
  <c r="S471" i="55" l="1"/>
  <c r="S549" i="55"/>
  <c r="F184" i="2" l="1"/>
  <c r="F105" i="7"/>
  <c r="F104" i="7"/>
  <c r="F102" i="7"/>
  <c r="F101" i="7"/>
  <c r="F100" i="7"/>
  <c r="F99" i="7"/>
  <c r="F98" i="7"/>
  <c r="F96" i="7"/>
  <c r="F95" i="7"/>
  <c r="F94" i="7"/>
  <c r="F93" i="7"/>
  <c r="F91" i="7"/>
  <c r="F90" i="7"/>
  <c r="F88" i="7"/>
  <c r="F85" i="7"/>
  <c r="F102" i="6"/>
  <c r="F102" i="5"/>
  <c r="F102" i="4"/>
  <c r="F102" i="3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I234" i="7"/>
  <c r="F210" i="7"/>
  <c r="F158" i="7"/>
  <c r="F132" i="7"/>
  <c r="F103" i="7"/>
  <c r="F97" i="7"/>
  <c r="F89" i="7"/>
  <c r="F87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I234" i="6"/>
  <c r="F210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I234" i="5"/>
  <c r="F210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I234" i="4"/>
  <c r="F210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I234" i="3"/>
  <c r="F210" i="3"/>
  <c r="F158" i="3"/>
  <c r="F132" i="3"/>
  <c r="H80" i="3"/>
  <c r="G80" i="3"/>
  <c r="E80" i="3"/>
  <c r="D80" i="3"/>
  <c r="C80" i="3"/>
  <c r="B80" i="3"/>
  <c r="F54" i="3"/>
  <c r="F102" i="2"/>
  <c r="F236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158" i="2"/>
  <c r="F132" i="2"/>
  <c r="H80" i="2"/>
  <c r="G80" i="2"/>
  <c r="E80" i="2"/>
  <c r="D80" i="2"/>
  <c r="C80" i="2"/>
  <c r="B80" i="2"/>
  <c r="I234" i="2"/>
  <c r="F54" i="2"/>
  <c r="F99" i="1"/>
  <c r="I573" i="1"/>
  <c r="I547" i="1"/>
  <c r="I521" i="1"/>
  <c r="I469" i="1"/>
  <c r="F105" i="8"/>
  <c r="F104" i="8"/>
  <c r="F102" i="8"/>
  <c r="F101" i="8"/>
  <c r="F100" i="8"/>
  <c r="F99" i="8"/>
  <c r="F98" i="8"/>
  <c r="F97" i="8"/>
  <c r="F96" i="8"/>
  <c r="F95" i="8"/>
  <c r="F94" i="8"/>
  <c r="F93" i="8"/>
  <c r="F92" i="8"/>
  <c r="F90" i="8"/>
  <c r="F89" i="8"/>
  <c r="F88" i="8"/>
  <c r="F87" i="8"/>
  <c r="F86" i="8"/>
  <c r="F85" i="8"/>
  <c r="I573" i="8"/>
  <c r="I521" i="8"/>
  <c r="I495" i="8"/>
  <c r="I494" i="8"/>
  <c r="I493" i="8"/>
  <c r="I492" i="8"/>
  <c r="I491" i="8"/>
  <c r="I485" i="8"/>
  <c r="I483" i="8"/>
  <c r="I479" i="8"/>
  <c r="I478" i="8"/>
  <c r="I477" i="8"/>
  <c r="I476" i="8"/>
  <c r="I475" i="8"/>
  <c r="I469" i="8"/>
  <c r="F105" i="32"/>
  <c r="F104" i="32"/>
  <c r="F103" i="32"/>
  <c r="F102" i="32"/>
  <c r="F101" i="32"/>
  <c r="F100" i="32"/>
  <c r="F99" i="32"/>
  <c r="F98" i="32"/>
  <c r="F97" i="32"/>
  <c r="F96" i="32"/>
  <c r="F93" i="32"/>
  <c r="F92" i="32"/>
  <c r="F90" i="32"/>
  <c r="F89" i="32"/>
  <c r="F88" i="32"/>
  <c r="F85" i="32"/>
  <c r="I547" i="32"/>
  <c r="I521" i="32"/>
  <c r="I495" i="32"/>
  <c r="I494" i="32"/>
  <c r="I493" i="32"/>
  <c r="I492" i="32"/>
  <c r="I491" i="32"/>
  <c r="I490" i="32"/>
  <c r="I480" i="32"/>
  <c r="I479" i="32"/>
  <c r="I478" i="32"/>
  <c r="I477" i="32"/>
  <c r="I476" i="32"/>
  <c r="I475" i="32"/>
  <c r="I469" i="32"/>
  <c r="F105" i="34"/>
  <c r="F104" i="34"/>
  <c r="F103" i="34"/>
  <c r="F101" i="34"/>
  <c r="F100" i="34"/>
  <c r="F99" i="34"/>
  <c r="F98" i="34"/>
  <c r="F97" i="34"/>
  <c r="F96" i="34"/>
  <c r="F95" i="34"/>
  <c r="F94" i="34"/>
  <c r="F93" i="34"/>
  <c r="F92" i="34"/>
  <c r="F90" i="34"/>
  <c r="F89" i="34"/>
  <c r="F88" i="34"/>
  <c r="F87" i="34"/>
  <c r="F86" i="34"/>
  <c r="F85" i="34"/>
  <c r="I573" i="34"/>
  <c r="I547" i="34"/>
  <c r="I521" i="34"/>
  <c r="I495" i="34"/>
  <c r="I493" i="34"/>
  <c r="I492" i="34"/>
  <c r="I491" i="34"/>
  <c r="I480" i="34"/>
  <c r="I479" i="34"/>
  <c r="I478" i="34"/>
  <c r="I477" i="34"/>
  <c r="I475" i="34"/>
  <c r="F105" i="35"/>
  <c r="F104" i="35"/>
  <c r="F103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7" i="35"/>
  <c r="F86" i="35"/>
  <c r="F85" i="35"/>
  <c r="I573" i="35"/>
  <c r="I521" i="35"/>
  <c r="I495" i="35"/>
  <c r="I494" i="35"/>
  <c r="I493" i="35"/>
  <c r="I492" i="35"/>
  <c r="I491" i="35"/>
  <c r="I469" i="35"/>
  <c r="F626" i="1"/>
  <c r="F60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I131" i="1"/>
  <c r="F54" i="1"/>
  <c r="F626" i="8"/>
  <c r="F60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I131" i="8"/>
  <c r="F103" i="8"/>
  <c r="F54" i="8"/>
  <c r="F626" i="32"/>
  <c r="F60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I131" i="32"/>
  <c r="F95" i="32"/>
  <c r="F87" i="32"/>
  <c r="F54" i="32"/>
  <c r="F626" i="34"/>
  <c r="F60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I131" i="34"/>
  <c r="F54" i="34"/>
  <c r="F626" i="35"/>
  <c r="F60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I131" i="35"/>
  <c r="F54" i="35"/>
  <c r="F184" i="4" l="1"/>
  <c r="F79" i="34"/>
  <c r="F27" i="34" s="1"/>
  <c r="F184" i="5"/>
  <c r="F184" i="3"/>
  <c r="F184" i="7"/>
  <c r="F184" i="6"/>
  <c r="F86" i="7"/>
  <c r="F626" i="2"/>
  <c r="F600" i="2"/>
  <c r="F444" i="2"/>
  <c r="F418" i="2"/>
  <c r="F392" i="2"/>
  <c r="F366" i="2"/>
  <c r="F340" i="2"/>
  <c r="F314" i="2"/>
  <c r="F288" i="2"/>
  <c r="F262" i="2"/>
  <c r="F210" i="2"/>
  <c r="I469" i="34"/>
  <c r="I480" i="8"/>
  <c r="I547" i="35"/>
  <c r="F79" i="35"/>
  <c r="I547" i="8"/>
  <c r="F79" i="8"/>
  <c r="F102" i="35"/>
  <c r="I573" i="32"/>
  <c r="F79" i="32"/>
  <c r="F86" i="32"/>
  <c r="F94" i="32"/>
  <c r="I494" i="34"/>
  <c r="F102" i="34"/>
  <c r="F79" i="1"/>
  <c r="I79" i="1" s="1"/>
  <c r="I495" i="1"/>
  <c r="I490" i="8"/>
  <c r="I476" i="34"/>
  <c r="I490" i="34"/>
  <c r="F86" i="36"/>
  <c r="F90" i="36"/>
  <c r="F92" i="36"/>
  <c r="F94" i="36"/>
  <c r="F98" i="36"/>
  <c r="F100" i="36"/>
  <c r="F102" i="36"/>
  <c r="F85" i="36"/>
  <c r="F87" i="36"/>
  <c r="F88" i="36"/>
  <c r="F89" i="36"/>
  <c r="F93" i="36"/>
  <c r="F95" i="36"/>
  <c r="F96" i="36"/>
  <c r="F97" i="36"/>
  <c r="F99" i="36"/>
  <c r="F101" i="36"/>
  <c r="F103" i="36"/>
  <c r="F104" i="36"/>
  <c r="F105" i="36"/>
  <c r="F79" i="36"/>
  <c r="I79" i="34" l="1"/>
  <c r="F27" i="36"/>
  <c r="I79" i="8"/>
  <c r="F27" i="8"/>
  <c r="I79" i="35"/>
  <c r="F27" i="35"/>
  <c r="I79" i="32"/>
  <c r="F27" i="32"/>
  <c r="F626" i="36"/>
  <c r="F600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54" i="36"/>
  <c r="F132" i="36"/>
  <c r="I521" i="36"/>
  <c r="I493" i="36"/>
  <c r="I494" i="36"/>
  <c r="I495" i="36"/>
  <c r="I469" i="36"/>
  <c r="I573" i="36"/>
  <c r="I547" i="36"/>
  <c r="I492" i="36"/>
  <c r="I491" i="36"/>
  <c r="I490" i="36"/>
  <c r="I131" i="36"/>
  <c r="I79" i="36" l="1"/>
  <c r="F104" i="53" l="1"/>
  <c r="F103" i="53"/>
  <c r="F100" i="53"/>
  <c r="F96" i="53"/>
  <c r="F95" i="53"/>
  <c r="F92" i="53"/>
  <c r="F90" i="53"/>
  <c r="F88" i="53"/>
  <c r="F87" i="53"/>
  <c r="F86" i="53"/>
  <c r="AE623" i="53"/>
  <c r="AE620" i="53"/>
  <c r="AE619" i="53"/>
  <c r="AE615" i="53"/>
  <c r="AE611" i="53"/>
  <c r="AE607" i="53"/>
  <c r="P94" i="53"/>
  <c r="S573" i="53"/>
  <c r="S572" i="53"/>
  <c r="S569" i="53"/>
  <c r="S568" i="53"/>
  <c r="S565" i="53"/>
  <c r="S564" i="53"/>
  <c r="S561" i="53"/>
  <c r="S560" i="53"/>
  <c r="S557" i="53"/>
  <c r="S544" i="53"/>
  <c r="S540" i="53"/>
  <c r="S532" i="53"/>
  <c r="S528" i="53"/>
  <c r="S519" i="53"/>
  <c r="S518" i="53"/>
  <c r="S515" i="53"/>
  <c r="S514" i="53"/>
  <c r="S507" i="53"/>
  <c r="S506" i="53"/>
  <c r="S503" i="53"/>
  <c r="S502" i="53"/>
  <c r="S494" i="53"/>
  <c r="S490" i="53"/>
  <c r="S478" i="53"/>
  <c r="S477" i="53"/>
  <c r="S469" i="53"/>
  <c r="S461" i="53"/>
  <c r="S457" i="53"/>
  <c r="S453" i="53"/>
  <c r="S449" i="53"/>
  <c r="P51" i="53"/>
  <c r="F626" i="53"/>
  <c r="AE622" i="53"/>
  <c r="AE621" i="53"/>
  <c r="AE618" i="53"/>
  <c r="AE617" i="53"/>
  <c r="AE614" i="53"/>
  <c r="AE610" i="53"/>
  <c r="AE609" i="53"/>
  <c r="AE606" i="53"/>
  <c r="AE605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1" i="53"/>
  <c r="S570" i="53"/>
  <c r="S567" i="53"/>
  <c r="S566" i="53"/>
  <c r="S563" i="53"/>
  <c r="S562" i="53"/>
  <c r="S559" i="53"/>
  <c r="S558" i="53"/>
  <c r="S555" i="53"/>
  <c r="S554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6" i="53"/>
  <c r="S545" i="53"/>
  <c r="S542" i="53"/>
  <c r="S541" i="53"/>
  <c r="S538" i="53"/>
  <c r="S537" i="53"/>
  <c r="S536" i="53"/>
  <c r="S534" i="53"/>
  <c r="S533" i="53"/>
  <c r="S530" i="53"/>
  <c r="S529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7" i="53"/>
  <c r="S516" i="53"/>
  <c r="S513" i="53"/>
  <c r="S512" i="53"/>
  <c r="S511" i="53"/>
  <c r="S509" i="53"/>
  <c r="S508" i="53"/>
  <c r="S505" i="53"/>
  <c r="S504" i="53"/>
  <c r="S501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1" i="53"/>
  <c r="S488" i="53"/>
  <c r="S487" i="53"/>
  <c r="S483" i="53"/>
  <c r="S480" i="53"/>
  <c r="S479" i="53"/>
  <c r="S475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7" i="53"/>
  <c r="S466" i="53"/>
  <c r="S465" i="53"/>
  <c r="S463" i="53"/>
  <c r="S462" i="53"/>
  <c r="S459" i="53"/>
  <c r="S458" i="53"/>
  <c r="S455" i="53"/>
  <c r="S454" i="53"/>
  <c r="S451" i="53"/>
  <c r="S450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F105" i="53"/>
  <c r="F102" i="53"/>
  <c r="F101" i="53"/>
  <c r="F98" i="53"/>
  <c r="F97" i="53"/>
  <c r="F94" i="53"/>
  <c r="F93" i="53"/>
  <c r="F89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F54" i="53"/>
  <c r="A27" i="53"/>
  <c r="A26" i="53"/>
  <c r="A25" i="53"/>
  <c r="A24" i="53"/>
  <c r="AB36" i="53" l="1"/>
  <c r="AB35" i="53"/>
  <c r="AB51" i="53"/>
  <c r="AB42" i="53"/>
  <c r="AB46" i="53"/>
  <c r="AB50" i="53"/>
  <c r="P574" i="53"/>
  <c r="S286" i="53"/>
  <c r="I338" i="53"/>
  <c r="I339" i="53"/>
  <c r="I363" i="53"/>
  <c r="I364" i="53"/>
  <c r="S364" i="53"/>
  <c r="S365" i="53"/>
  <c r="I442" i="53"/>
  <c r="I443" i="53"/>
  <c r="I131" i="53"/>
  <c r="I155" i="53"/>
  <c r="P33" i="53"/>
  <c r="P37" i="53"/>
  <c r="P41" i="53"/>
  <c r="P49" i="53"/>
  <c r="P53" i="53"/>
  <c r="P44" i="53"/>
  <c r="P48" i="53"/>
  <c r="P43" i="53"/>
  <c r="S208" i="53"/>
  <c r="I286" i="53"/>
  <c r="I365" i="53"/>
  <c r="I415" i="53"/>
  <c r="S416" i="53"/>
  <c r="S539" i="53"/>
  <c r="P71" i="53"/>
  <c r="S71" i="53" s="1"/>
  <c r="AE608" i="53"/>
  <c r="AE624" i="53"/>
  <c r="S460" i="53"/>
  <c r="S535" i="53"/>
  <c r="P67" i="53"/>
  <c r="S67" i="53" s="1"/>
  <c r="I129" i="53"/>
  <c r="S456" i="53"/>
  <c r="P92" i="53"/>
  <c r="P38" i="53"/>
  <c r="P42" i="53"/>
  <c r="P50" i="53"/>
  <c r="S234" i="53"/>
  <c r="P470" i="53"/>
  <c r="P62" i="53"/>
  <c r="S62" i="53" s="1"/>
  <c r="S452" i="53"/>
  <c r="S493" i="53"/>
  <c r="P77" i="53"/>
  <c r="S77" i="53" s="1"/>
  <c r="S510" i="53"/>
  <c r="S522" i="53" s="1"/>
  <c r="S531" i="53"/>
  <c r="P63" i="53"/>
  <c r="S63" i="53" s="1"/>
  <c r="S547" i="53"/>
  <c r="P79" i="53"/>
  <c r="S79" i="53" s="1"/>
  <c r="AE612" i="53"/>
  <c r="P64" i="53"/>
  <c r="S64" i="53" s="1"/>
  <c r="P35" i="53"/>
  <c r="S556" i="53"/>
  <c r="P74" i="53"/>
  <c r="S74" i="53" s="1"/>
  <c r="S464" i="53"/>
  <c r="P78" i="53"/>
  <c r="S78" i="53" s="1"/>
  <c r="S468" i="53"/>
  <c r="S527" i="53"/>
  <c r="P548" i="53"/>
  <c r="P59" i="53"/>
  <c r="S59" i="53" s="1"/>
  <c r="S543" i="53"/>
  <c r="P75" i="53"/>
  <c r="S75" i="53" s="1"/>
  <c r="AE616" i="53"/>
  <c r="P72" i="53"/>
  <c r="S72" i="53" s="1"/>
  <c r="P34" i="53"/>
  <c r="I208" i="53"/>
  <c r="P61" i="53"/>
  <c r="S61" i="53" s="1"/>
  <c r="AB37" i="53"/>
  <c r="AB41" i="53"/>
  <c r="AB53" i="53"/>
  <c r="AB44" i="53"/>
  <c r="AB48" i="53"/>
  <c r="AB52" i="53"/>
  <c r="AB43" i="53"/>
  <c r="P46" i="53"/>
  <c r="P36" i="53"/>
  <c r="I181" i="53"/>
  <c r="I182" i="53"/>
  <c r="S182" i="53"/>
  <c r="AB34" i="53"/>
  <c r="AB38" i="53"/>
  <c r="I235" i="53"/>
  <c r="S235" i="53"/>
  <c r="I285" i="53"/>
  <c r="S285" i="53"/>
  <c r="I233" i="53"/>
  <c r="I157" i="53"/>
  <c r="S181" i="53"/>
  <c r="S155" i="53"/>
  <c r="P45" i="53"/>
  <c r="S131" i="53"/>
  <c r="I207" i="53"/>
  <c r="S207" i="53"/>
  <c r="S476" i="53"/>
  <c r="P60" i="53"/>
  <c r="S60" i="53" s="1"/>
  <c r="S492" i="53"/>
  <c r="P76" i="53"/>
  <c r="AE613" i="53"/>
  <c r="AF613" i="53" s="1"/>
  <c r="I183" i="53"/>
  <c r="AB33" i="53"/>
  <c r="AB45" i="53"/>
  <c r="S157" i="53"/>
  <c r="S183" i="53"/>
  <c r="P52" i="53"/>
  <c r="AB49" i="53"/>
  <c r="I128" i="53"/>
  <c r="S156" i="53"/>
  <c r="S209" i="53"/>
  <c r="I156" i="53"/>
  <c r="I209" i="53"/>
  <c r="S233" i="53"/>
  <c r="I234" i="53"/>
  <c r="I337" i="53"/>
  <c r="S287" i="53"/>
  <c r="I287" i="53"/>
  <c r="I417" i="53"/>
  <c r="S415" i="53"/>
  <c r="I416" i="53"/>
  <c r="S417" i="53"/>
  <c r="P626" i="53"/>
  <c r="S363" i="53"/>
  <c r="S553" i="53"/>
  <c r="I441" i="53"/>
  <c r="P522" i="53"/>
  <c r="S574" i="53" l="1"/>
  <c r="O575" i="53" s="1"/>
  <c r="S548" i="53"/>
  <c r="L549" i="53" s="1"/>
  <c r="AE626" i="53"/>
  <c r="AE630" i="53" s="1"/>
  <c r="S470" i="53"/>
  <c r="O471" i="53" s="1"/>
  <c r="M549" i="53"/>
  <c r="R523" i="53"/>
  <c r="Q523" i="53"/>
  <c r="O523" i="53"/>
  <c r="N523" i="53"/>
  <c r="M523" i="53"/>
  <c r="P523" i="53"/>
  <c r="L523" i="53"/>
  <c r="AF608" i="53"/>
  <c r="S76" i="53"/>
  <c r="O549" i="53" l="1"/>
  <c r="N549" i="53"/>
  <c r="R549" i="53"/>
  <c r="Q549" i="53"/>
  <c r="N471" i="53"/>
  <c r="P549" i="53"/>
  <c r="Q471" i="53"/>
  <c r="Q575" i="53"/>
  <c r="R575" i="53"/>
  <c r="L575" i="53"/>
  <c r="R471" i="53"/>
  <c r="P471" i="53"/>
  <c r="L471" i="53"/>
  <c r="M575" i="53"/>
  <c r="N575" i="53"/>
  <c r="P575" i="53"/>
  <c r="M471" i="53"/>
  <c r="S523" i="53"/>
  <c r="S549" i="53" l="1"/>
  <c r="S575" i="53"/>
  <c r="S471" i="53"/>
  <c r="F105" i="52" l="1"/>
  <c r="F104" i="52"/>
  <c r="F103" i="52"/>
  <c r="F102" i="52"/>
  <c r="F101" i="52"/>
  <c r="F100" i="52"/>
  <c r="F98" i="52"/>
  <c r="F97" i="52"/>
  <c r="F96" i="52"/>
  <c r="F95" i="52"/>
  <c r="F94" i="52"/>
  <c r="F93" i="52"/>
  <c r="F92" i="52"/>
  <c r="F90" i="52"/>
  <c r="F89" i="52"/>
  <c r="F88" i="52"/>
  <c r="F87" i="52"/>
  <c r="F85" i="52"/>
  <c r="AE624" i="52"/>
  <c r="AE623" i="52"/>
  <c r="AE622" i="52"/>
  <c r="AE621" i="52"/>
  <c r="AE620" i="52"/>
  <c r="AE618" i="52"/>
  <c r="AE617" i="52"/>
  <c r="AE615" i="52"/>
  <c r="AE613" i="52"/>
  <c r="AE610" i="52"/>
  <c r="AE609" i="52"/>
  <c r="AE607" i="52"/>
  <c r="AE605" i="52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S553" i="52"/>
  <c r="S547" i="52"/>
  <c r="S546" i="52"/>
  <c r="S545" i="52"/>
  <c r="S544" i="52"/>
  <c r="S543" i="52"/>
  <c r="S542" i="52"/>
  <c r="S541" i="52"/>
  <c r="S540" i="52"/>
  <c r="S539" i="52"/>
  <c r="S538" i="52"/>
  <c r="S537" i="52"/>
  <c r="S536" i="52"/>
  <c r="S535" i="52"/>
  <c r="S534" i="52"/>
  <c r="S533" i="52"/>
  <c r="S532" i="52"/>
  <c r="S531" i="52"/>
  <c r="S530" i="52"/>
  <c r="S529" i="52"/>
  <c r="S527" i="52"/>
  <c r="S521" i="52"/>
  <c r="S520" i="52"/>
  <c r="S519" i="52"/>
  <c r="S518" i="52"/>
  <c r="S517" i="52"/>
  <c r="S516" i="52"/>
  <c r="S515" i="52"/>
  <c r="S514" i="52"/>
  <c r="S513" i="52"/>
  <c r="S512" i="52"/>
  <c r="S511" i="52"/>
  <c r="S509" i="52"/>
  <c r="S508" i="52"/>
  <c r="S507" i="52"/>
  <c r="S505" i="52"/>
  <c r="S504" i="52"/>
  <c r="S503" i="52"/>
  <c r="S501" i="52"/>
  <c r="S495" i="52"/>
  <c r="S494" i="52"/>
  <c r="S492" i="52"/>
  <c r="S491" i="52"/>
  <c r="S490" i="52"/>
  <c r="S488" i="52"/>
  <c r="S487" i="52"/>
  <c r="S483" i="52"/>
  <c r="S480" i="52"/>
  <c r="S479" i="52"/>
  <c r="S478" i="52"/>
  <c r="S475" i="52"/>
  <c r="S468" i="52"/>
  <c r="S467" i="52"/>
  <c r="S466" i="52"/>
  <c r="S465" i="52"/>
  <c r="S463" i="52"/>
  <c r="S462" i="52"/>
  <c r="S459" i="52"/>
  <c r="S458" i="52"/>
  <c r="S455" i="52"/>
  <c r="S454" i="52"/>
  <c r="S453" i="52"/>
  <c r="S451" i="52"/>
  <c r="S450" i="52"/>
  <c r="S449" i="52"/>
  <c r="F54" i="52"/>
  <c r="F626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A27" i="52"/>
  <c r="A26" i="52"/>
  <c r="A25" i="52"/>
  <c r="A24" i="52"/>
  <c r="AB48" i="52" l="1"/>
  <c r="P45" i="52"/>
  <c r="S286" i="52"/>
  <c r="I389" i="52"/>
  <c r="S389" i="52"/>
  <c r="I443" i="52"/>
  <c r="S235" i="52"/>
  <c r="S443" i="52"/>
  <c r="P36" i="52"/>
  <c r="AB53" i="52"/>
  <c r="I155" i="52"/>
  <c r="I260" i="52"/>
  <c r="AB45" i="52"/>
  <c r="P52" i="52"/>
  <c r="S182" i="52"/>
  <c r="I287" i="52"/>
  <c r="I208" i="52"/>
  <c r="S338" i="52"/>
  <c r="S155" i="52"/>
  <c r="I209" i="52"/>
  <c r="S209" i="52"/>
  <c r="I312" i="52"/>
  <c r="AB41" i="52"/>
  <c r="P37" i="52"/>
  <c r="I233" i="52"/>
  <c r="AB33" i="52"/>
  <c r="AB37" i="52"/>
  <c r="S131" i="52"/>
  <c r="I157" i="52"/>
  <c r="I339" i="52"/>
  <c r="P33" i="52"/>
  <c r="I338" i="52"/>
  <c r="P72" i="52"/>
  <c r="S72" i="52" s="1"/>
  <c r="S260" i="52"/>
  <c r="P48" i="52"/>
  <c r="I156" i="52"/>
  <c r="S156" i="52"/>
  <c r="P34" i="52"/>
  <c r="I183" i="52"/>
  <c r="AB36" i="52"/>
  <c r="AB52" i="52"/>
  <c r="AB51" i="52"/>
  <c r="AB46" i="52"/>
  <c r="P46" i="52"/>
  <c r="S233" i="52"/>
  <c r="P50" i="52"/>
  <c r="I181" i="52"/>
  <c r="AB34" i="52"/>
  <c r="AB38" i="52"/>
  <c r="AB50" i="52"/>
  <c r="S452" i="52"/>
  <c r="P62" i="52"/>
  <c r="S62" i="52" s="1"/>
  <c r="S456" i="52"/>
  <c r="S460" i="52"/>
  <c r="P74" i="52"/>
  <c r="S74" i="52" s="1"/>
  <c r="S464" i="52"/>
  <c r="P78" i="52"/>
  <c r="S78" i="52" s="1"/>
  <c r="S477" i="52"/>
  <c r="P61" i="52"/>
  <c r="S61" i="52" s="1"/>
  <c r="S493" i="52"/>
  <c r="P77" i="52"/>
  <c r="S77" i="52" s="1"/>
  <c r="P522" i="52"/>
  <c r="S502" i="52"/>
  <c r="P64" i="52"/>
  <c r="S64" i="52" s="1"/>
  <c r="S506" i="52"/>
  <c r="S510" i="52"/>
  <c r="AE608" i="52"/>
  <c r="AF608" i="52" s="1"/>
  <c r="AE616" i="52"/>
  <c r="P75" i="52"/>
  <c r="S75" i="52" s="1"/>
  <c r="P41" i="52"/>
  <c r="P49" i="52"/>
  <c r="I286" i="52"/>
  <c r="S461" i="52"/>
  <c r="P71" i="52"/>
  <c r="S71" i="52" s="1"/>
  <c r="S469" i="52"/>
  <c r="P79" i="52"/>
  <c r="S79" i="52" s="1"/>
  <c r="P63" i="52"/>
  <c r="S63" i="52" s="1"/>
  <c r="P76" i="52"/>
  <c r="S76" i="52" s="1"/>
  <c r="S457" i="52"/>
  <c r="P67" i="52"/>
  <c r="S67" i="52" s="1"/>
  <c r="P470" i="52"/>
  <c r="P59" i="52"/>
  <c r="S59" i="52" s="1"/>
  <c r="P60" i="52"/>
  <c r="S60" i="52" s="1"/>
  <c r="P53" i="52"/>
  <c r="I207" i="52"/>
  <c r="S287" i="52"/>
  <c r="I311" i="52"/>
  <c r="S312" i="52"/>
  <c r="S391" i="52"/>
  <c r="P35" i="52"/>
  <c r="I129" i="52"/>
  <c r="P51" i="52"/>
  <c r="AB49" i="52"/>
  <c r="AB35" i="52"/>
  <c r="S441" i="52"/>
  <c r="F86" i="52"/>
  <c r="I128" i="52"/>
  <c r="S261" i="52"/>
  <c r="I235" i="52"/>
  <c r="S311" i="52"/>
  <c r="I131" i="52"/>
  <c r="I261" i="52"/>
  <c r="S157" i="52"/>
  <c r="S181" i="52"/>
  <c r="S208" i="52"/>
  <c r="S259" i="52"/>
  <c r="P38" i="52"/>
  <c r="I234" i="52"/>
  <c r="S207" i="52"/>
  <c r="I182" i="52"/>
  <c r="S285" i="52"/>
  <c r="S183" i="52"/>
  <c r="S313" i="52"/>
  <c r="S339" i="52"/>
  <c r="I391" i="52"/>
  <c r="S476" i="52"/>
  <c r="S234" i="52"/>
  <c r="I259" i="52"/>
  <c r="I285" i="52"/>
  <c r="I313" i="52"/>
  <c r="S390" i="52"/>
  <c r="I390" i="52"/>
  <c r="S337" i="52"/>
  <c r="I337" i="52"/>
  <c r="AF613" i="52"/>
  <c r="AE614" i="52"/>
  <c r="I441" i="52"/>
  <c r="S442" i="52"/>
  <c r="AE606" i="52"/>
  <c r="P548" i="52"/>
  <c r="I442" i="52"/>
  <c r="S528" i="52"/>
  <c r="S548" i="52" s="1"/>
  <c r="S574" i="52"/>
  <c r="P574" i="52"/>
  <c r="S470" i="52" l="1"/>
  <c r="R471" i="52" s="1"/>
  <c r="S522" i="52"/>
  <c r="O523" i="52" s="1"/>
  <c r="R549" i="52"/>
  <c r="N549" i="52"/>
  <c r="M549" i="52"/>
  <c r="L549" i="52"/>
  <c r="Q549" i="52"/>
  <c r="O549" i="52"/>
  <c r="P549" i="52"/>
  <c r="Q523" i="52"/>
  <c r="P523" i="52"/>
  <c r="R575" i="52"/>
  <c r="Q575" i="52"/>
  <c r="N575" i="52"/>
  <c r="P575" i="52"/>
  <c r="O575" i="52"/>
  <c r="M575" i="52"/>
  <c r="L575" i="52"/>
  <c r="N471" i="52" l="1"/>
  <c r="L471" i="52"/>
  <c r="M471" i="52"/>
  <c r="O471" i="52"/>
  <c r="P471" i="52"/>
  <c r="N523" i="52"/>
  <c r="L523" i="52"/>
  <c r="M523" i="52"/>
  <c r="Q471" i="52"/>
  <c r="R523" i="52"/>
  <c r="S575" i="52"/>
  <c r="S549" i="52"/>
  <c r="S471" i="52" l="1"/>
  <c r="S523" i="52"/>
  <c r="P94" i="52"/>
  <c r="AE612" i="52"/>
  <c r="AE611" i="52" l="1"/>
  <c r="S573" i="51" l="1"/>
  <c r="S572" i="51"/>
  <c r="S571" i="51"/>
  <c r="S570" i="51"/>
  <c r="S569" i="51"/>
  <c r="S568" i="51"/>
  <c r="S565" i="51"/>
  <c r="S564" i="51"/>
  <c r="S563" i="51"/>
  <c r="S562" i="51"/>
  <c r="S561" i="51"/>
  <c r="S560" i="51"/>
  <c r="S558" i="51"/>
  <c r="S557" i="51"/>
  <c r="S556" i="51"/>
  <c r="S555" i="51"/>
  <c r="S554" i="51"/>
  <c r="S553" i="51"/>
  <c r="S547" i="51"/>
  <c r="S544" i="51"/>
  <c r="S543" i="51"/>
  <c r="S542" i="51"/>
  <c r="S541" i="51"/>
  <c r="S540" i="51"/>
  <c r="S539" i="51"/>
  <c r="S537" i="51"/>
  <c r="S536" i="51"/>
  <c r="S535" i="51"/>
  <c r="S534" i="51"/>
  <c r="S533" i="51"/>
  <c r="S532" i="51"/>
  <c r="S531" i="51"/>
  <c r="S528" i="51"/>
  <c r="S527" i="51"/>
  <c r="S521" i="51"/>
  <c r="S520" i="51"/>
  <c r="S519" i="51"/>
  <c r="S518" i="51"/>
  <c r="S516" i="51"/>
  <c r="S515" i="51"/>
  <c r="S514" i="51"/>
  <c r="S513" i="51"/>
  <c r="S512" i="51"/>
  <c r="S511" i="51"/>
  <c r="S510" i="51"/>
  <c r="S508" i="51"/>
  <c r="S507" i="51"/>
  <c r="S506" i="51"/>
  <c r="S505" i="51"/>
  <c r="S504" i="51"/>
  <c r="S503" i="51"/>
  <c r="S502" i="51"/>
  <c r="S495" i="51"/>
  <c r="S494" i="51"/>
  <c r="S493" i="51"/>
  <c r="S492" i="51"/>
  <c r="S491" i="51"/>
  <c r="S490" i="51"/>
  <c r="S488" i="51"/>
  <c r="S483" i="51"/>
  <c r="S480" i="51"/>
  <c r="S479" i="51"/>
  <c r="S478" i="51"/>
  <c r="S476" i="51"/>
  <c r="S475" i="51"/>
  <c r="S468" i="51"/>
  <c r="S467" i="51"/>
  <c r="S466" i="51"/>
  <c r="S465" i="51"/>
  <c r="S464" i="51"/>
  <c r="S463" i="51"/>
  <c r="S462" i="51"/>
  <c r="S460" i="51"/>
  <c r="S459" i="51"/>
  <c r="S458" i="51"/>
  <c r="S457" i="51"/>
  <c r="S456" i="51"/>
  <c r="S455" i="51"/>
  <c r="S454" i="51"/>
  <c r="S452" i="51"/>
  <c r="S451" i="51"/>
  <c r="S450" i="51"/>
  <c r="S449" i="51"/>
  <c r="F626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S567" i="51"/>
  <c r="S566" i="51"/>
  <c r="S559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S546" i="51"/>
  <c r="S545" i="51"/>
  <c r="S538" i="51"/>
  <c r="S530" i="51"/>
  <c r="S529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17" i="51"/>
  <c r="S509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S487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S469" i="51"/>
  <c r="S461" i="51"/>
  <c r="S453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AB51" i="51" l="1"/>
  <c r="AB53" i="51"/>
  <c r="AB33" i="51"/>
  <c r="AB46" i="51"/>
  <c r="I155" i="51"/>
  <c r="S157" i="51"/>
  <c r="S260" i="51"/>
  <c r="I285" i="51"/>
  <c r="S312" i="51"/>
  <c r="S364" i="51"/>
  <c r="S389" i="51"/>
  <c r="I443" i="51"/>
  <c r="P61" i="51"/>
  <c r="S61" i="51" s="1"/>
  <c r="AB41" i="51"/>
  <c r="I157" i="51"/>
  <c r="S181" i="51"/>
  <c r="I233" i="51"/>
  <c r="I235" i="51"/>
  <c r="I287" i="51"/>
  <c r="I363" i="51"/>
  <c r="S365" i="51"/>
  <c r="S156" i="51"/>
  <c r="I181" i="51"/>
  <c r="S208" i="51"/>
  <c r="S261" i="51"/>
  <c r="I313" i="51"/>
  <c r="I337" i="51"/>
  <c r="I389" i="51"/>
  <c r="I441" i="51"/>
  <c r="AB49" i="51"/>
  <c r="I209" i="51"/>
  <c r="S234" i="51"/>
  <c r="I261" i="51"/>
  <c r="I286" i="51"/>
  <c r="I339" i="51"/>
  <c r="I365" i="51"/>
  <c r="I390" i="51"/>
  <c r="S442" i="51"/>
  <c r="AB35" i="51"/>
  <c r="S259" i="51"/>
  <c r="I208" i="51"/>
  <c r="P72" i="51"/>
  <c r="S72" i="51" s="1"/>
  <c r="S287" i="51"/>
  <c r="S207" i="51"/>
  <c r="I234" i="51"/>
  <c r="S313" i="51"/>
  <c r="I442" i="51"/>
  <c r="P64" i="51"/>
  <c r="S64" i="51" s="1"/>
  <c r="I182" i="51"/>
  <c r="S182" i="51"/>
  <c r="I183" i="51"/>
  <c r="I207" i="51"/>
  <c r="S209" i="51"/>
  <c r="S233" i="51"/>
  <c r="I259" i="51"/>
  <c r="S285" i="51"/>
  <c r="S286" i="51"/>
  <c r="I311" i="51"/>
  <c r="S337" i="51"/>
  <c r="I338" i="51"/>
  <c r="S338" i="51"/>
  <c r="S390" i="51"/>
  <c r="I391" i="51"/>
  <c r="S441" i="51"/>
  <c r="P71" i="51"/>
  <c r="S71" i="51" s="1"/>
  <c r="AB48" i="51"/>
  <c r="S183" i="51"/>
  <c r="S311" i="51"/>
  <c r="S391" i="51"/>
  <c r="S443" i="51"/>
  <c r="P62" i="51"/>
  <c r="S62" i="51" s="1"/>
  <c r="P76" i="51"/>
  <c r="S76" i="51" s="1"/>
  <c r="P63" i="51"/>
  <c r="S63" i="51" s="1"/>
  <c r="P77" i="51"/>
  <c r="S77" i="51" s="1"/>
  <c r="AB34" i="51"/>
  <c r="AB50" i="51"/>
  <c r="S155" i="51"/>
  <c r="S235" i="51"/>
  <c r="I260" i="51"/>
  <c r="I312" i="51"/>
  <c r="S363" i="51"/>
  <c r="I364" i="51"/>
  <c r="I156" i="51"/>
  <c r="S339" i="51"/>
  <c r="P59" i="51"/>
  <c r="S59" i="51" s="1"/>
  <c r="S477" i="51"/>
  <c r="P522" i="51"/>
  <c r="P78" i="51"/>
  <c r="S78" i="51" s="1"/>
  <c r="I131" i="51"/>
  <c r="P67" i="51"/>
  <c r="S67" i="51" s="1"/>
  <c r="P79" i="51"/>
  <c r="S79" i="51" s="1"/>
  <c r="S131" i="51"/>
  <c r="AB45" i="51"/>
  <c r="P60" i="51"/>
  <c r="S60" i="51" s="1"/>
  <c r="P75" i="51"/>
  <c r="S75" i="51" s="1"/>
  <c r="S574" i="51"/>
  <c r="L575" i="51" s="1"/>
  <c r="AB36" i="51"/>
  <c r="P74" i="51"/>
  <c r="S74" i="51" s="1"/>
  <c r="S548" i="51"/>
  <c r="AB52" i="51"/>
  <c r="I128" i="51"/>
  <c r="AB37" i="51"/>
  <c r="I129" i="51"/>
  <c r="AB38" i="51"/>
  <c r="P53" i="51"/>
  <c r="S470" i="51"/>
  <c r="P470" i="51"/>
  <c r="S501" i="51"/>
  <c r="S522" i="51" s="1"/>
  <c r="P548" i="51"/>
  <c r="P574" i="51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8"/>
  <c r="F104" i="48"/>
  <c r="F103" i="48"/>
  <c r="F102" i="48"/>
  <c r="F101" i="48"/>
  <c r="F100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N575" i="51" l="1"/>
  <c r="P92" i="48"/>
  <c r="P575" i="51"/>
  <c r="M575" i="51"/>
  <c r="E51" i="48"/>
  <c r="P36" i="48"/>
  <c r="P44" i="48"/>
  <c r="P52" i="48"/>
  <c r="Q53" i="48"/>
  <c r="AB33" i="48"/>
  <c r="AB41" i="48"/>
  <c r="AB49" i="48"/>
  <c r="P59" i="48"/>
  <c r="P75" i="48"/>
  <c r="R575" i="51"/>
  <c r="D51" i="47"/>
  <c r="D51" i="48"/>
  <c r="P37" i="48"/>
  <c r="P45" i="48"/>
  <c r="P53" i="48"/>
  <c r="AB36" i="48"/>
  <c r="P94" i="43"/>
  <c r="G53" i="41"/>
  <c r="P39" i="41"/>
  <c r="P47" i="41"/>
  <c r="N53" i="41"/>
  <c r="AB34" i="41"/>
  <c r="P94" i="41"/>
  <c r="P62" i="43"/>
  <c r="P78" i="43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O575" i="51"/>
  <c r="Q575" i="51"/>
  <c r="P471" i="51"/>
  <c r="M471" i="51"/>
  <c r="R471" i="51"/>
  <c r="N471" i="51"/>
  <c r="L471" i="51"/>
  <c r="Q471" i="51"/>
  <c r="O471" i="51"/>
  <c r="L549" i="51"/>
  <c r="Q549" i="51"/>
  <c r="M549" i="51"/>
  <c r="P94" i="50"/>
  <c r="H51" i="50"/>
  <c r="P34" i="50"/>
  <c r="P42" i="50"/>
  <c r="P50" i="50"/>
  <c r="AB35" i="50"/>
  <c r="P61" i="50"/>
  <c r="S61" i="50" s="1"/>
  <c r="P77" i="50"/>
  <c r="S77" i="50" s="1"/>
  <c r="H53" i="41"/>
  <c r="P38" i="41"/>
  <c r="P46" i="41"/>
  <c r="O53" i="41"/>
  <c r="AB39" i="41"/>
  <c r="AB47" i="41"/>
  <c r="AB43" i="50"/>
  <c r="AB51" i="50"/>
  <c r="P41" i="50"/>
  <c r="P49" i="50"/>
  <c r="L53" i="50"/>
  <c r="AB48" i="50"/>
  <c r="P78" i="50"/>
  <c r="S78" i="50" s="1"/>
  <c r="C53" i="50"/>
  <c r="D53" i="50"/>
  <c r="P33" i="50"/>
  <c r="P62" i="50"/>
  <c r="S62" i="50" s="1"/>
  <c r="AB42" i="41"/>
  <c r="AB50" i="41"/>
  <c r="P64" i="41"/>
  <c r="E51" i="47"/>
  <c r="P36" i="47"/>
  <c r="P44" i="47"/>
  <c r="P52" i="47"/>
  <c r="Q53" i="47"/>
  <c r="AB33" i="47"/>
  <c r="AB41" i="47"/>
  <c r="AB49" i="47"/>
  <c r="P59" i="47"/>
  <c r="P67" i="47"/>
  <c r="P75" i="47"/>
  <c r="P92" i="47"/>
  <c r="B51" i="46"/>
  <c r="D52" i="46"/>
  <c r="G53" i="46"/>
  <c r="N53" i="46"/>
  <c r="AB34" i="46"/>
  <c r="AB50" i="46"/>
  <c r="P64" i="46"/>
  <c r="P72" i="46"/>
  <c r="C51" i="46"/>
  <c r="H53" i="46"/>
  <c r="P38" i="46"/>
  <c r="P46" i="46"/>
  <c r="O53" i="46"/>
  <c r="P94" i="46"/>
  <c r="P37" i="47"/>
  <c r="P45" i="47"/>
  <c r="P53" i="47"/>
  <c r="AB36" i="47"/>
  <c r="AB44" i="47"/>
  <c r="AB52" i="47"/>
  <c r="P74" i="47"/>
  <c r="P94" i="48"/>
  <c r="H51" i="43"/>
  <c r="C53" i="43"/>
  <c r="P34" i="43"/>
  <c r="P42" i="43"/>
  <c r="P50" i="43"/>
  <c r="AB35" i="43"/>
  <c r="AB43" i="43"/>
  <c r="AB51" i="43"/>
  <c r="P61" i="43"/>
  <c r="P77" i="43"/>
  <c r="P92" i="40"/>
  <c r="D53" i="48"/>
  <c r="P33" i="48"/>
  <c r="P41" i="48"/>
  <c r="P49" i="48"/>
  <c r="L53" i="48"/>
  <c r="AB48" i="48"/>
  <c r="P62" i="48"/>
  <c r="P78" i="48"/>
  <c r="D53" i="43"/>
  <c r="P33" i="43"/>
  <c r="P41" i="43"/>
  <c r="P49" i="43"/>
  <c r="L53" i="43"/>
  <c r="AB40" i="43"/>
  <c r="AB48" i="43"/>
  <c r="P94" i="42"/>
  <c r="C53" i="40"/>
  <c r="D53" i="42"/>
  <c r="P33" i="42"/>
  <c r="P41" i="42"/>
  <c r="P49" i="42"/>
  <c r="R51" i="42"/>
  <c r="L53" i="42"/>
  <c r="AB40" i="42"/>
  <c r="AB48" i="42"/>
  <c r="AC51" i="42"/>
  <c r="AA53" i="42"/>
  <c r="P62" i="42"/>
  <c r="P78" i="42"/>
  <c r="D53" i="40"/>
  <c r="P34" i="40"/>
  <c r="P42" i="40"/>
  <c r="P50" i="40"/>
  <c r="AB35" i="40"/>
  <c r="AB43" i="40"/>
  <c r="AB51" i="40"/>
  <c r="P61" i="40"/>
  <c r="P77" i="40"/>
  <c r="P33" i="40"/>
  <c r="P41" i="40"/>
  <c r="P49" i="40"/>
  <c r="L53" i="40"/>
  <c r="AB40" i="40"/>
  <c r="AB48" i="40"/>
  <c r="P62" i="40"/>
  <c r="P78" i="40"/>
  <c r="P64" i="50"/>
  <c r="S64" i="50" s="1"/>
  <c r="D51" i="46"/>
  <c r="AB36" i="46"/>
  <c r="P38" i="50"/>
  <c r="O53" i="50"/>
  <c r="E53" i="47"/>
  <c r="P48" i="47"/>
  <c r="AB37" i="47"/>
  <c r="AB45" i="47"/>
  <c r="AB53" i="47"/>
  <c r="P63" i="47"/>
  <c r="P71" i="47"/>
  <c r="P79" i="47"/>
  <c r="E53" i="48"/>
  <c r="P48" i="48"/>
  <c r="M53" i="48"/>
  <c r="AB37" i="48"/>
  <c r="AB45" i="48"/>
  <c r="AB53" i="48"/>
  <c r="E53" i="50"/>
  <c r="D52" i="50"/>
  <c r="AB50" i="50"/>
  <c r="P72" i="50"/>
  <c r="S72" i="50" s="1"/>
  <c r="P45" i="46"/>
  <c r="C51" i="50"/>
  <c r="P46" i="50"/>
  <c r="M53" i="47"/>
  <c r="D51" i="50"/>
  <c r="P37" i="50"/>
  <c r="P45" i="50"/>
  <c r="P53" i="50"/>
  <c r="AB36" i="50"/>
  <c r="AB44" i="50"/>
  <c r="AB52" i="50"/>
  <c r="P74" i="50"/>
  <c r="S74" i="50" s="1"/>
  <c r="P36" i="41"/>
  <c r="P44" i="41"/>
  <c r="P52" i="41"/>
  <c r="Q53" i="41"/>
  <c r="AB33" i="41"/>
  <c r="AB41" i="41"/>
  <c r="AB49" i="41"/>
  <c r="P59" i="41"/>
  <c r="P75" i="41"/>
  <c r="P92" i="41"/>
  <c r="AB37" i="50"/>
  <c r="AB45" i="50"/>
  <c r="B51" i="50"/>
  <c r="N53" i="50"/>
  <c r="P53" i="46"/>
  <c r="H53" i="50"/>
  <c r="E51" i="50"/>
  <c r="P36" i="50"/>
  <c r="P44" i="50"/>
  <c r="P52" i="50"/>
  <c r="Q53" i="50"/>
  <c r="AB33" i="50"/>
  <c r="AB41" i="50"/>
  <c r="B53" i="41"/>
  <c r="P35" i="41"/>
  <c r="P43" i="41"/>
  <c r="P51" i="41"/>
  <c r="R53" i="41"/>
  <c r="AB38" i="41"/>
  <c r="AB46" i="41"/>
  <c r="P60" i="41"/>
  <c r="P76" i="41"/>
  <c r="P99" i="41"/>
  <c r="H51" i="46"/>
  <c r="C53" i="46"/>
  <c r="P34" i="46"/>
  <c r="P50" i="46"/>
  <c r="AB35" i="46"/>
  <c r="AB51" i="46"/>
  <c r="P61" i="46"/>
  <c r="P77" i="46"/>
  <c r="C51" i="47"/>
  <c r="H53" i="47"/>
  <c r="P38" i="47"/>
  <c r="P46" i="47"/>
  <c r="O53" i="47"/>
  <c r="P94" i="47"/>
  <c r="C51" i="48"/>
  <c r="H53" i="48"/>
  <c r="P38" i="48"/>
  <c r="P46" i="48"/>
  <c r="O53" i="48"/>
  <c r="P48" i="50"/>
  <c r="M53" i="50"/>
  <c r="AB53" i="50"/>
  <c r="G53" i="50"/>
  <c r="AB34" i="50"/>
  <c r="AB42" i="50"/>
  <c r="P37" i="46"/>
  <c r="AB52" i="46"/>
  <c r="P74" i="46"/>
  <c r="C53" i="41"/>
  <c r="P34" i="41"/>
  <c r="P42" i="41"/>
  <c r="P50" i="41"/>
  <c r="AB35" i="41"/>
  <c r="AB43" i="41"/>
  <c r="AB51" i="41"/>
  <c r="P61" i="41"/>
  <c r="P77" i="41"/>
  <c r="D53" i="46"/>
  <c r="P33" i="46"/>
  <c r="P41" i="46"/>
  <c r="P49" i="46"/>
  <c r="L53" i="46"/>
  <c r="AB48" i="46"/>
  <c r="P62" i="46"/>
  <c r="P78" i="46"/>
  <c r="P63" i="50"/>
  <c r="S63" i="50" s="1"/>
  <c r="P71" i="50"/>
  <c r="S71" i="50" s="1"/>
  <c r="P79" i="50"/>
  <c r="S79" i="50" s="1"/>
  <c r="P37" i="41"/>
  <c r="P45" i="41"/>
  <c r="P53" i="41"/>
  <c r="AB36" i="41"/>
  <c r="AB44" i="41"/>
  <c r="AB52" i="41"/>
  <c r="P74" i="41"/>
  <c r="E53" i="46"/>
  <c r="P48" i="46"/>
  <c r="M53" i="46"/>
  <c r="AB37" i="46"/>
  <c r="AB45" i="46"/>
  <c r="AB53" i="46"/>
  <c r="P63" i="46"/>
  <c r="P71" i="46"/>
  <c r="P79" i="46"/>
  <c r="B51" i="47"/>
  <c r="D52" i="47"/>
  <c r="G53" i="47"/>
  <c r="N53" i="47"/>
  <c r="AB34" i="47"/>
  <c r="AB42" i="47"/>
  <c r="AB50" i="47"/>
  <c r="P64" i="47"/>
  <c r="P72" i="47"/>
  <c r="B51" i="48"/>
  <c r="D52" i="48"/>
  <c r="G53" i="48"/>
  <c r="N53" i="48"/>
  <c r="AB34" i="48"/>
  <c r="AB42" i="48"/>
  <c r="E53" i="43"/>
  <c r="P40" i="43"/>
  <c r="P48" i="43"/>
  <c r="M53" i="43"/>
  <c r="AB37" i="43"/>
  <c r="AB45" i="43"/>
  <c r="AB49" i="50"/>
  <c r="P59" i="50"/>
  <c r="S59" i="50" s="1"/>
  <c r="P67" i="50"/>
  <c r="P75" i="50"/>
  <c r="P92" i="50"/>
  <c r="D53" i="41"/>
  <c r="P33" i="41"/>
  <c r="P41" i="41"/>
  <c r="P49" i="41"/>
  <c r="L53" i="41"/>
  <c r="AB40" i="41"/>
  <c r="AB48" i="41"/>
  <c r="P62" i="41"/>
  <c r="P78" i="41"/>
  <c r="E51" i="46"/>
  <c r="P36" i="46"/>
  <c r="P52" i="46"/>
  <c r="Q53" i="46"/>
  <c r="AB33" i="46"/>
  <c r="AB41" i="46"/>
  <c r="AB49" i="46"/>
  <c r="P59" i="46"/>
  <c r="P67" i="46"/>
  <c r="P75" i="46"/>
  <c r="G51" i="50"/>
  <c r="B53" i="50"/>
  <c r="P35" i="50"/>
  <c r="P43" i="50"/>
  <c r="P51" i="50"/>
  <c r="R53" i="50"/>
  <c r="AB38" i="50"/>
  <c r="AB46" i="50"/>
  <c r="P60" i="50"/>
  <c r="S60" i="50" s="1"/>
  <c r="P76" i="50"/>
  <c r="E53" i="41"/>
  <c r="P40" i="41"/>
  <c r="P48" i="41"/>
  <c r="M53" i="41"/>
  <c r="AB37" i="41"/>
  <c r="AB45" i="41"/>
  <c r="AB53" i="41"/>
  <c r="P63" i="41"/>
  <c r="P79" i="41"/>
  <c r="H51" i="47"/>
  <c r="C53" i="47"/>
  <c r="P34" i="47"/>
  <c r="P42" i="47"/>
  <c r="D53" i="47"/>
  <c r="P33" i="47"/>
  <c r="P41" i="47"/>
  <c r="P49" i="47"/>
  <c r="L53" i="47"/>
  <c r="AB48" i="47"/>
  <c r="P62" i="47"/>
  <c r="P78" i="47"/>
  <c r="P63" i="48"/>
  <c r="P79" i="48"/>
  <c r="E51" i="43"/>
  <c r="P36" i="43"/>
  <c r="P44" i="43"/>
  <c r="P52" i="43"/>
  <c r="Q53" i="43"/>
  <c r="AB33" i="43"/>
  <c r="AB41" i="43"/>
  <c r="AB49" i="43"/>
  <c r="P59" i="43"/>
  <c r="P75" i="43"/>
  <c r="P92" i="43"/>
  <c r="E53" i="42"/>
  <c r="P40" i="42"/>
  <c r="P48" i="42"/>
  <c r="M53" i="42"/>
  <c r="AB37" i="42"/>
  <c r="AB45" i="42"/>
  <c r="V51" i="42"/>
  <c r="AD51" i="42"/>
  <c r="AB53" i="42"/>
  <c r="P63" i="42"/>
  <c r="P79" i="42"/>
  <c r="P36" i="40"/>
  <c r="P44" i="40"/>
  <c r="P52" i="40"/>
  <c r="Q53" i="40"/>
  <c r="AB33" i="40"/>
  <c r="AB41" i="40"/>
  <c r="AB49" i="40"/>
  <c r="P59" i="40"/>
  <c r="P75" i="40"/>
  <c r="AB53" i="43"/>
  <c r="P63" i="43"/>
  <c r="P79" i="43"/>
  <c r="P92" i="42"/>
  <c r="E53" i="40"/>
  <c r="P40" i="40"/>
  <c r="P48" i="40"/>
  <c r="M53" i="40"/>
  <c r="AB37" i="40"/>
  <c r="AB45" i="40"/>
  <c r="AB53" i="40"/>
  <c r="P63" i="40"/>
  <c r="P79" i="40"/>
  <c r="G51" i="46"/>
  <c r="B53" i="46"/>
  <c r="P35" i="46"/>
  <c r="P51" i="46"/>
  <c r="R53" i="46"/>
  <c r="AB38" i="46"/>
  <c r="AB46" i="46"/>
  <c r="P60" i="46"/>
  <c r="P76" i="46"/>
  <c r="G51" i="47"/>
  <c r="B53" i="47"/>
  <c r="P35" i="47"/>
  <c r="P43" i="47"/>
  <c r="P51" i="47"/>
  <c r="R53" i="47"/>
  <c r="AB38" i="47"/>
  <c r="AB46" i="47"/>
  <c r="P60" i="47"/>
  <c r="P76" i="47"/>
  <c r="P50" i="47"/>
  <c r="AB35" i="47"/>
  <c r="AB43" i="47"/>
  <c r="AB51" i="47"/>
  <c r="P61" i="47"/>
  <c r="P77" i="47"/>
  <c r="H51" i="48"/>
  <c r="C53" i="48"/>
  <c r="P34" i="48"/>
  <c r="P42" i="48"/>
  <c r="P50" i="48"/>
  <c r="AB35" i="48"/>
  <c r="AB43" i="48"/>
  <c r="AB51" i="48"/>
  <c r="P61" i="48"/>
  <c r="P77" i="48"/>
  <c r="H51" i="42"/>
  <c r="C53" i="42"/>
  <c r="P34" i="42"/>
  <c r="P42" i="42"/>
  <c r="P50" i="42"/>
  <c r="Q51" i="42"/>
  <c r="AB35" i="42"/>
  <c r="AB43" i="42"/>
  <c r="AB51" i="42"/>
  <c r="Z53" i="42"/>
  <c r="AH53" i="42"/>
  <c r="P61" i="42"/>
  <c r="P77" i="42"/>
  <c r="R549" i="51"/>
  <c r="P549" i="51"/>
  <c r="N549" i="51"/>
  <c r="O549" i="51"/>
  <c r="G51" i="48"/>
  <c r="B53" i="48"/>
  <c r="P35" i="48"/>
  <c r="P43" i="48"/>
  <c r="P51" i="48"/>
  <c r="R53" i="48"/>
  <c r="AB38" i="48"/>
  <c r="AB46" i="48"/>
  <c r="P60" i="48"/>
  <c r="P76" i="48"/>
  <c r="G51" i="43"/>
  <c r="B53" i="43"/>
  <c r="P35" i="43"/>
  <c r="P43" i="43"/>
  <c r="P51" i="43"/>
  <c r="R53" i="43"/>
  <c r="AB38" i="43"/>
  <c r="AB46" i="43"/>
  <c r="P60" i="43"/>
  <c r="P76" i="43"/>
  <c r="G51" i="42"/>
  <c r="B53" i="42"/>
  <c r="P35" i="42"/>
  <c r="P43" i="42"/>
  <c r="P51" i="42"/>
  <c r="R53" i="42"/>
  <c r="AB38" i="42"/>
  <c r="AB46" i="42"/>
  <c r="AA51" i="42"/>
  <c r="Y53" i="42"/>
  <c r="AG53" i="42"/>
  <c r="P60" i="42"/>
  <c r="P76" i="42"/>
  <c r="B53" i="40"/>
  <c r="P35" i="40"/>
  <c r="P43" i="40"/>
  <c r="P51" i="40"/>
  <c r="R53" i="40"/>
  <c r="AB38" i="40"/>
  <c r="AB46" i="40"/>
  <c r="P60" i="40"/>
  <c r="P76" i="40"/>
  <c r="AB50" i="48"/>
  <c r="P64" i="48"/>
  <c r="B51" i="43"/>
  <c r="D52" i="43"/>
  <c r="G53" i="43"/>
  <c r="P39" i="43"/>
  <c r="P47" i="43"/>
  <c r="N53" i="43"/>
  <c r="AB34" i="43"/>
  <c r="AB42" i="43"/>
  <c r="AB50" i="43"/>
  <c r="P64" i="43"/>
  <c r="B51" i="42"/>
  <c r="G53" i="42"/>
  <c r="P39" i="42"/>
  <c r="P47" i="42"/>
  <c r="L51" i="42"/>
  <c r="N53" i="42"/>
  <c r="AB34" i="42"/>
  <c r="AB42" i="42"/>
  <c r="AB50" i="42"/>
  <c r="W51" i="42"/>
  <c r="AE51" i="42"/>
  <c r="AC53" i="42"/>
  <c r="P64" i="42"/>
  <c r="G53" i="40"/>
  <c r="P39" i="40"/>
  <c r="P47" i="40"/>
  <c r="N53" i="40"/>
  <c r="AB34" i="40"/>
  <c r="AB42" i="40"/>
  <c r="AB50" i="40"/>
  <c r="P64" i="40"/>
  <c r="C51" i="43"/>
  <c r="H53" i="43"/>
  <c r="P38" i="43"/>
  <c r="P46" i="43"/>
  <c r="O53" i="43"/>
  <c r="AB39" i="43"/>
  <c r="AB47" i="43"/>
  <c r="C51" i="42"/>
  <c r="H53" i="42"/>
  <c r="P38" i="42"/>
  <c r="P46" i="42"/>
  <c r="M51" i="42"/>
  <c r="O53" i="42"/>
  <c r="AB39" i="42"/>
  <c r="AB47" i="42"/>
  <c r="X51" i="42"/>
  <c r="AF51" i="42"/>
  <c r="V53" i="42"/>
  <c r="AD53" i="42"/>
  <c r="H53" i="40"/>
  <c r="P38" i="40"/>
  <c r="P46" i="40"/>
  <c r="O53" i="40"/>
  <c r="AB39" i="40"/>
  <c r="AB47" i="40"/>
  <c r="P94" i="40"/>
  <c r="AB44" i="48"/>
  <c r="AB52" i="48"/>
  <c r="P74" i="48"/>
  <c r="D51" i="43"/>
  <c r="P37" i="43"/>
  <c r="P45" i="43"/>
  <c r="P53" i="43"/>
  <c r="AB36" i="43"/>
  <c r="AB44" i="43"/>
  <c r="AB52" i="43"/>
  <c r="P74" i="43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74" i="42"/>
  <c r="P37" i="40"/>
  <c r="P45" i="40"/>
  <c r="P53" i="40"/>
  <c r="AB36" i="40"/>
  <c r="AB44" i="40"/>
  <c r="AB52" i="40"/>
  <c r="P74" i="40"/>
  <c r="Q523" i="51"/>
  <c r="O523" i="51"/>
  <c r="M523" i="51"/>
  <c r="R523" i="51"/>
  <c r="N523" i="51"/>
  <c r="P523" i="51"/>
  <c r="L523" i="51"/>
  <c r="P99" i="42"/>
  <c r="P99" i="40"/>
  <c r="F626" i="50"/>
  <c r="AE624" i="50"/>
  <c r="AE623" i="50"/>
  <c r="AE622" i="50"/>
  <c r="AE621" i="50"/>
  <c r="AE620" i="50"/>
  <c r="AE619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P62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P548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P522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P470" i="50"/>
  <c r="F444" i="50"/>
  <c r="S443" i="50"/>
  <c r="S442" i="50"/>
  <c r="S441" i="50"/>
  <c r="F418" i="50"/>
  <c r="S415" i="50"/>
  <c r="I415" i="50"/>
  <c r="F392" i="50"/>
  <c r="S391" i="50"/>
  <c r="I391" i="50"/>
  <c r="S390" i="50"/>
  <c r="I390" i="50"/>
  <c r="S389" i="50"/>
  <c r="I389" i="50"/>
  <c r="F366" i="50"/>
  <c r="I365" i="50"/>
  <c r="I364" i="50"/>
  <c r="I363" i="50"/>
  <c r="F340" i="50"/>
  <c r="F314" i="50"/>
  <c r="S313" i="50"/>
  <c r="I313" i="50"/>
  <c r="S312" i="50"/>
  <c r="I312" i="50"/>
  <c r="S311" i="50"/>
  <c r="I311" i="50"/>
  <c r="F288" i="50"/>
  <c r="I287" i="50"/>
  <c r="I286" i="50"/>
  <c r="S285" i="50"/>
  <c r="I285" i="50"/>
  <c r="F262" i="50"/>
  <c r="I261" i="50"/>
  <c r="I260" i="50"/>
  <c r="I259" i="50"/>
  <c r="F236" i="50"/>
  <c r="S235" i="50"/>
  <c r="F210" i="50"/>
  <c r="S209" i="50"/>
  <c r="I209" i="50"/>
  <c r="S208" i="50"/>
  <c r="I208" i="50"/>
  <c r="S207" i="50"/>
  <c r="I207" i="50"/>
  <c r="F184" i="50"/>
  <c r="F158" i="50"/>
  <c r="S157" i="50"/>
  <c r="I157" i="50"/>
  <c r="S156" i="50"/>
  <c r="I156" i="50"/>
  <c r="S155" i="50"/>
  <c r="I155" i="50"/>
  <c r="F132" i="50"/>
  <c r="S131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S575" i="51" l="1"/>
  <c r="S471" i="51"/>
  <c r="S75" i="50"/>
  <c r="S549" i="51"/>
  <c r="S67" i="50"/>
  <c r="I51" i="50"/>
  <c r="S76" i="50"/>
  <c r="I53" i="50"/>
  <c r="S523" i="51"/>
  <c r="S53" i="50"/>
  <c r="I128" i="50"/>
  <c r="I129" i="50"/>
  <c r="I131" i="50"/>
  <c r="I416" i="50"/>
  <c r="S416" i="50"/>
  <c r="I417" i="50"/>
  <c r="S417" i="50"/>
  <c r="I181" i="50"/>
  <c r="S181" i="50"/>
  <c r="I182" i="50"/>
  <c r="S182" i="50"/>
  <c r="I183" i="50"/>
  <c r="S183" i="50"/>
  <c r="I233" i="50"/>
  <c r="S233" i="50"/>
  <c r="I234" i="50"/>
  <c r="S234" i="50"/>
  <c r="I235" i="50"/>
  <c r="S259" i="50"/>
  <c r="S260" i="50"/>
  <c r="S261" i="50"/>
  <c r="S286" i="50"/>
  <c r="S287" i="50"/>
  <c r="I337" i="50"/>
  <c r="S337" i="50"/>
  <c r="I338" i="50"/>
  <c r="S338" i="50"/>
  <c r="I339" i="50"/>
  <c r="S339" i="50"/>
  <c r="S363" i="50"/>
  <c r="S364" i="50"/>
  <c r="S365" i="50"/>
  <c r="I441" i="50"/>
  <c r="I442" i="50"/>
  <c r="I443" i="50"/>
  <c r="S449" i="50"/>
  <c r="S470" i="50" s="1"/>
  <c r="P471" i="50" s="1"/>
  <c r="S475" i="50"/>
  <c r="S501" i="50"/>
  <c r="S522" i="50" s="1"/>
  <c r="L523" i="50" s="1"/>
  <c r="S527" i="50"/>
  <c r="S548" i="50" s="1"/>
  <c r="O549" i="50" s="1"/>
  <c r="P574" i="50"/>
  <c r="S553" i="50"/>
  <c r="S574" i="50" s="1"/>
  <c r="P575" i="50" s="1"/>
  <c r="AF608" i="50"/>
  <c r="AF613" i="50"/>
  <c r="AE605" i="50"/>
  <c r="AE626" i="50" s="1"/>
  <c r="AE630" i="50" s="1"/>
  <c r="P549" i="50" l="1"/>
  <c r="Q471" i="50"/>
  <c r="M575" i="50"/>
  <c r="N523" i="50"/>
  <c r="O575" i="50"/>
  <c r="P523" i="50"/>
  <c r="R523" i="50"/>
  <c r="Q575" i="50"/>
  <c r="M523" i="50"/>
  <c r="O523" i="50"/>
  <c r="M471" i="50"/>
  <c r="Q523" i="50"/>
  <c r="O471" i="50"/>
  <c r="R549" i="50"/>
  <c r="M549" i="50"/>
  <c r="Q549" i="50"/>
  <c r="L549" i="50"/>
  <c r="N549" i="50"/>
  <c r="R575" i="50"/>
  <c r="R471" i="50"/>
  <c r="L575" i="50"/>
  <c r="L471" i="50"/>
  <c r="N575" i="50"/>
  <c r="N471" i="50"/>
  <c r="S575" i="50" l="1"/>
  <c r="S523" i="50"/>
  <c r="S549" i="50"/>
  <c r="S471" i="50"/>
  <c r="AE622" i="40" l="1"/>
  <c r="AE621" i="40"/>
  <c r="AE620" i="40"/>
  <c r="AE618" i="40"/>
  <c r="AE617" i="40"/>
  <c r="AE616" i="40"/>
  <c r="AE615" i="40"/>
  <c r="AE614" i="40"/>
  <c r="AE613" i="40"/>
  <c r="AF613" i="40" s="1"/>
  <c r="AE610" i="40"/>
  <c r="AE609" i="40"/>
  <c r="AE608" i="40"/>
  <c r="AF608" i="40" s="1"/>
  <c r="AE607" i="40"/>
  <c r="AE606" i="40"/>
  <c r="P522" i="40"/>
  <c r="I443" i="40"/>
  <c r="S442" i="40"/>
  <c r="I441" i="40"/>
  <c r="S417" i="40"/>
  <c r="I416" i="40"/>
  <c r="S415" i="40"/>
  <c r="I391" i="40"/>
  <c r="S390" i="40"/>
  <c r="I389" i="40"/>
  <c r="S365" i="40"/>
  <c r="I364" i="40"/>
  <c r="S363" i="40"/>
  <c r="F626" i="40"/>
  <c r="AE624" i="40"/>
  <c r="AE623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S501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S475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S449" i="40"/>
  <c r="F444" i="40"/>
  <c r="S443" i="40"/>
  <c r="I442" i="40"/>
  <c r="S441" i="40"/>
  <c r="F418" i="40"/>
  <c r="I417" i="40"/>
  <c r="S416" i="40"/>
  <c r="I415" i="40"/>
  <c r="F392" i="40"/>
  <c r="S391" i="40"/>
  <c r="I390" i="40"/>
  <c r="S389" i="40"/>
  <c r="F366" i="40"/>
  <c r="I365" i="40"/>
  <c r="S364" i="40"/>
  <c r="I363" i="40"/>
  <c r="F340" i="40"/>
  <c r="S339" i="40"/>
  <c r="I339" i="40"/>
  <c r="S338" i="40"/>
  <c r="I338" i="40"/>
  <c r="S337" i="40"/>
  <c r="I337" i="40"/>
  <c r="F314" i="40"/>
  <c r="S313" i="40"/>
  <c r="I313" i="40"/>
  <c r="S312" i="40"/>
  <c r="I312" i="40"/>
  <c r="S311" i="40"/>
  <c r="I311" i="40"/>
  <c r="F288" i="40"/>
  <c r="S287" i="40"/>
  <c r="I287" i="40"/>
  <c r="S286" i="40"/>
  <c r="I286" i="40"/>
  <c r="S285" i="40"/>
  <c r="I285" i="40"/>
  <c r="F262" i="40"/>
  <c r="S261" i="40"/>
  <c r="I261" i="40"/>
  <c r="S260" i="40"/>
  <c r="I260" i="40"/>
  <c r="S259" i="40"/>
  <c r="I259" i="40"/>
  <c r="F236" i="40"/>
  <c r="S235" i="40"/>
  <c r="I235" i="40"/>
  <c r="S234" i="40"/>
  <c r="I234" i="40"/>
  <c r="S233" i="40"/>
  <c r="I233" i="40"/>
  <c r="F210" i="40"/>
  <c r="S209" i="40"/>
  <c r="I209" i="40"/>
  <c r="S208" i="40"/>
  <c r="I208" i="40"/>
  <c r="S207" i="40"/>
  <c r="I207" i="40"/>
  <c r="F184" i="40"/>
  <c r="S183" i="40"/>
  <c r="I183" i="40"/>
  <c r="S182" i="40"/>
  <c r="I182" i="40"/>
  <c r="S181" i="40"/>
  <c r="I181" i="40"/>
  <c r="F158" i="40"/>
  <c r="S157" i="40"/>
  <c r="I157" i="40"/>
  <c r="S156" i="40"/>
  <c r="I156" i="40"/>
  <c r="S155" i="40"/>
  <c r="I155" i="40"/>
  <c r="F132" i="40"/>
  <c r="S131" i="40"/>
  <c r="I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S59" i="40"/>
  <c r="F54" i="40"/>
  <c r="S53" i="40"/>
  <c r="I53" i="40"/>
  <c r="F626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S131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F54" i="41"/>
  <c r="S53" i="41"/>
  <c r="I53" i="41"/>
  <c r="F626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S475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S449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AI390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9" i="42"/>
  <c r="S129" i="42"/>
  <c r="I129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S59" i="42"/>
  <c r="F54" i="42"/>
  <c r="AI53" i="42"/>
  <c r="S53" i="42"/>
  <c r="I53" i="42"/>
  <c r="AI51" i="42"/>
  <c r="S51" i="42"/>
  <c r="I51" i="42"/>
  <c r="AE624" i="43"/>
  <c r="AE623" i="43"/>
  <c r="AE622" i="43"/>
  <c r="AE621" i="43"/>
  <c r="AE620" i="43"/>
  <c r="AE618" i="43"/>
  <c r="AE617" i="43"/>
  <c r="AE616" i="43"/>
  <c r="AE615" i="43"/>
  <c r="AE614" i="43"/>
  <c r="AE613" i="43"/>
  <c r="AF613" i="43" s="1"/>
  <c r="AE610" i="43"/>
  <c r="AE609" i="43"/>
  <c r="AE608" i="43"/>
  <c r="AF608" i="43" s="1"/>
  <c r="AE607" i="43"/>
  <c r="AE606" i="43"/>
  <c r="I443" i="43"/>
  <c r="S442" i="43"/>
  <c r="I441" i="43"/>
  <c r="S417" i="43"/>
  <c r="I416" i="43"/>
  <c r="S415" i="43"/>
  <c r="I391" i="43"/>
  <c r="S390" i="43"/>
  <c r="I389" i="43"/>
  <c r="S365" i="43"/>
  <c r="I364" i="43"/>
  <c r="S363" i="43"/>
  <c r="I339" i="43"/>
  <c r="S338" i="43"/>
  <c r="S209" i="43"/>
  <c r="I208" i="43"/>
  <c r="S207" i="43"/>
  <c r="I183" i="43"/>
  <c r="S182" i="43"/>
  <c r="I181" i="43"/>
  <c r="F62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2" i="43"/>
  <c r="S441" i="43"/>
  <c r="F418" i="43"/>
  <c r="I417" i="43"/>
  <c r="S416" i="43"/>
  <c r="I415" i="43"/>
  <c r="F392" i="43"/>
  <c r="S391" i="43"/>
  <c r="I390" i="43"/>
  <c r="S389" i="43"/>
  <c r="F366" i="43"/>
  <c r="I365" i="43"/>
  <c r="S364" i="43"/>
  <c r="I363" i="43"/>
  <c r="F340" i="43"/>
  <c r="S339" i="43"/>
  <c r="I338" i="43"/>
  <c r="S337" i="43"/>
  <c r="I337" i="43"/>
  <c r="F314" i="43"/>
  <c r="S313" i="43"/>
  <c r="I313" i="43"/>
  <c r="S312" i="43"/>
  <c r="I312" i="43"/>
  <c r="S311" i="43"/>
  <c r="I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I209" i="43"/>
  <c r="S208" i="43"/>
  <c r="I207" i="43"/>
  <c r="F184" i="43"/>
  <c r="S183" i="43"/>
  <c r="I182" i="43"/>
  <c r="S181" i="43"/>
  <c r="F158" i="43"/>
  <c r="I157" i="43"/>
  <c r="S156" i="43"/>
  <c r="I155" i="43"/>
  <c r="F132" i="43"/>
  <c r="I131" i="43"/>
  <c r="I129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S53" i="43"/>
  <c r="S574" i="43" l="1"/>
  <c r="L575" i="43" s="1"/>
  <c r="S470" i="42"/>
  <c r="R471" i="42" s="1"/>
  <c r="S574" i="41"/>
  <c r="N575" i="41" s="1"/>
  <c r="S574" i="40"/>
  <c r="Q575" i="40" s="1"/>
  <c r="S470" i="43"/>
  <c r="P471" i="43" s="1"/>
  <c r="S548" i="41"/>
  <c r="Q549" i="41" s="1"/>
  <c r="S548" i="43"/>
  <c r="M549" i="43" s="1"/>
  <c r="S574" i="42"/>
  <c r="L575" i="42" s="1"/>
  <c r="S522" i="40"/>
  <c r="Q523" i="40" s="1"/>
  <c r="S548" i="40"/>
  <c r="O549" i="40" s="1"/>
  <c r="S548" i="42"/>
  <c r="N549" i="42" s="1"/>
  <c r="S470" i="41"/>
  <c r="L471" i="41" s="1"/>
  <c r="S470" i="40"/>
  <c r="L471" i="40" s="1"/>
  <c r="I51" i="43"/>
  <c r="I53" i="43"/>
  <c r="I128" i="43"/>
  <c r="S131" i="43"/>
  <c r="S155" i="43"/>
  <c r="I156" i="43"/>
  <c r="S157" i="43"/>
  <c r="AJ51" i="42"/>
  <c r="AJ53" i="42"/>
  <c r="P470" i="40"/>
  <c r="P548" i="40"/>
  <c r="P574" i="40"/>
  <c r="AE605" i="40"/>
  <c r="S59" i="41"/>
  <c r="P470" i="41"/>
  <c r="S501" i="41"/>
  <c r="S522" i="41" s="1"/>
  <c r="AF608" i="41"/>
  <c r="AF613" i="41"/>
  <c r="P548" i="41"/>
  <c r="P574" i="41"/>
  <c r="AE605" i="41"/>
  <c r="P470" i="42"/>
  <c r="S501" i="42"/>
  <c r="S522" i="42" s="1"/>
  <c r="AF608" i="42"/>
  <c r="AF613" i="42"/>
  <c r="P548" i="42"/>
  <c r="P574" i="42"/>
  <c r="AE605" i="42"/>
  <c r="P470" i="43"/>
  <c r="S501" i="43"/>
  <c r="S522" i="43" s="1"/>
  <c r="P548" i="43"/>
  <c r="P574" i="43"/>
  <c r="AE605" i="43"/>
  <c r="O471" i="42" l="1"/>
  <c r="P523" i="40"/>
  <c r="R471" i="43"/>
  <c r="R523" i="40"/>
  <c r="O523" i="40"/>
  <c r="P471" i="41"/>
  <c r="Q471" i="41"/>
  <c r="N575" i="43"/>
  <c r="R575" i="43"/>
  <c r="O471" i="41"/>
  <c r="L523" i="40"/>
  <c r="N471" i="41"/>
  <c r="O575" i="41"/>
  <c r="M575" i="43"/>
  <c r="P575" i="43"/>
  <c r="Q575" i="43"/>
  <c r="Q575" i="41"/>
  <c r="L549" i="41"/>
  <c r="N549" i="40"/>
  <c r="O575" i="43"/>
  <c r="L549" i="43"/>
  <c r="N471" i="42"/>
  <c r="M471" i="42"/>
  <c r="Q471" i="42"/>
  <c r="M471" i="43"/>
  <c r="L575" i="40"/>
  <c r="M575" i="42"/>
  <c r="L471" i="42"/>
  <c r="L575" i="41"/>
  <c r="N575" i="40"/>
  <c r="O471" i="43"/>
  <c r="P549" i="42"/>
  <c r="P575" i="41"/>
  <c r="M575" i="40"/>
  <c r="Q471" i="43"/>
  <c r="N575" i="42"/>
  <c r="N471" i="43"/>
  <c r="P471" i="42"/>
  <c r="R575" i="41"/>
  <c r="L471" i="43"/>
  <c r="M575" i="41"/>
  <c r="O575" i="42"/>
  <c r="R549" i="41"/>
  <c r="P575" i="40"/>
  <c r="Q575" i="42"/>
  <c r="M549" i="41"/>
  <c r="M471" i="41"/>
  <c r="R575" i="40"/>
  <c r="M523" i="40"/>
  <c r="O549" i="42"/>
  <c r="O575" i="40"/>
  <c r="M471" i="40"/>
  <c r="Q549" i="42"/>
  <c r="O471" i="40"/>
  <c r="O549" i="41"/>
  <c r="N471" i="40"/>
  <c r="Q471" i="40"/>
  <c r="N549" i="43"/>
  <c r="O549" i="43"/>
  <c r="Q549" i="40"/>
  <c r="Q549" i="43"/>
  <c r="P575" i="42"/>
  <c r="R549" i="42"/>
  <c r="N549" i="41"/>
  <c r="P471" i="40"/>
  <c r="R575" i="42"/>
  <c r="M549" i="42"/>
  <c r="P549" i="41"/>
  <c r="R471" i="41"/>
  <c r="L549" i="40"/>
  <c r="N523" i="40"/>
  <c r="R471" i="40"/>
  <c r="P549" i="40"/>
  <c r="P549" i="43"/>
  <c r="R549" i="40"/>
  <c r="R549" i="43"/>
  <c r="L549" i="42"/>
  <c r="M549" i="40"/>
  <c r="Q523" i="41"/>
  <c r="O523" i="41"/>
  <c r="M523" i="41"/>
  <c r="R523" i="41"/>
  <c r="P523" i="41"/>
  <c r="N523" i="41"/>
  <c r="L523" i="41"/>
  <c r="Q523" i="42"/>
  <c r="O523" i="42"/>
  <c r="M523" i="42"/>
  <c r="R523" i="42"/>
  <c r="P523" i="42"/>
  <c r="N523" i="42"/>
  <c r="L523" i="42"/>
  <c r="Q523" i="43"/>
  <c r="O523" i="43"/>
  <c r="M523" i="43"/>
  <c r="R523" i="43"/>
  <c r="P523" i="43"/>
  <c r="N523" i="43"/>
  <c r="L523" i="43"/>
  <c r="S575" i="43" l="1"/>
  <c r="S471" i="41"/>
  <c r="S575" i="40"/>
  <c r="S575" i="41"/>
  <c r="S471" i="42"/>
  <c r="S471" i="43"/>
  <c r="S549" i="41"/>
  <c r="S549" i="42"/>
  <c r="S523" i="40"/>
  <c r="S575" i="42"/>
  <c r="S471" i="40"/>
  <c r="S549" i="43"/>
  <c r="S523" i="41"/>
  <c r="S523" i="42"/>
  <c r="S549" i="40"/>
  <c r="S523" i="43"/>
  <c r="I233" i="46" l="1"/>
  <c r="I208" i="46"/>
  <c r="I183" i="46"/>
  <c r="I181" i="46"/>
  <c r="I156" i="46"/>
  <c r="I131" i="46"/>
  <c r="I129" i="46"/>
  <c r="F626" i="48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AE605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P574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P548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S501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P470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F184" i="48"/>
  <c r="S183" i="48"/>
  <c r="I183" i="48"/>
  <c r="S182" i="48"/>
  <c r="I182" i="48"/>
  <c r="S181" i="48"/>
  <c r="F158" i="48"/>
  <c r="S157" i="48"/>
  <c r="I157" i="48"/>
  <c r="S156" i="48"/>
  <c r="I156" i="48"/>
  <c r="S155" i="48"/>
  <c r="F132" i="48"/>
  <c r="S131" i="48"/>
  <c r="I129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64" i="48"/>
  <c r="S63" i="48"/>
  <c r="S62" i="48"/>
  <c r="S61" i="48"/>
  <c r="S60" i="48"/>
  <c r="S59" i="48"/>
  <c r="F54" i="48"/>
  <c r="S53" i="48"/>
  <c r="I53" i="48"/>
  <c r="I51" i="48"/>
  <c r="F626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P574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P548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8" i="47"/>
  <c r="S487" i="47"/>
  <c r="S483" i="47"/>
  <c r="S480" i="47"/>
  <c r="S479" i="47"/>
  <c r="S478" i="47"/>
  <c r="S477" i="47"/>
  <c r="S476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P470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9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72" i="47"/>
  <c r="S71" i="47"/>
  <c r="S67" i="47"/>
  <c r="S64" i="47"/>
  <c r="S63" i="47"/>
  <c r="S62" i="47"/>
  <c r="S61" i="47"/>
  <c r="S60" i="47"/>
  <c r="S59" i="47"/>
  <c r="F54" i="47"/>
  <c r="S53" i="47"/>
  <c r="I53" i="47"/>
  <c r="I51" i="47"/>
  <c r="A27" i="47"/>
  <c r="A26" i="47"/>
  <c r="A25" i="47"/>
  <c r="A24" i="47"/>
  <c r="F626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S501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8" i="46"/>
  <c r="S487" i="46"/>
  <c r="S483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F210" i="46"/>
  <c r="S209" i="46"/>
  <c r="I209" i="46"/>
  <c r="S208" i="46"/>
  <c r="S207" i="46"/>
  <c r="I207" i="46"/>
  <c r="F184" i="46"/>
  <c r="S183" i="46"/>
  <c r="S182" i="46"/>
  <c r="I182" i="46"/>
  <c r="S181" i="46"/>
  <c r="F158" i="46"/>
  <c r="S157" i="46"/>
  <c r="I157" i="46"/>
  <c r="S156" i="46"/>
  <c r="S155" i="46"/>
  <c r="I155" i="46"/>
  <c r="F132" i="46"/>
  <c r="S131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72" i="46"/>
  <c r="S71" i="46"/>
  <c r="S67" i="46"/>
  <c r="S64" i="46"/>
  <c r="S63" i="46"/>
  <c r="S62" i="46"/>
  <c r="S61" i="46"/>
  <c r="S60" i="46"/>
  <c r="S53" i="46"/>
  <c r="I53" i="46"/>
  <c r="I51" i="46"/>
  <c r="F54" i="46"/>
  <c r="A27" i="46"/>
  <c r="A26" i="46"/>
  <c r="A25" i="46"/>
  <c r="A24" i="46"/>
  <c r="S522" i="46" l="1"/>
  <c r="R523" i="46" s="1"/>
  <c r="S470" i="46"/>
  <c r="L471" i="46" s="1"/>
  <c r="S522" i="48"/>
  <c r="O523" i="48" s="1"/>
  <c r="S548" i="48"/>
  <c r="O549" i="48" s="1"/>
  <c r="S574" i="48"/>
  <c r="O575" i="48" s="1"/>
  <c r="S470" i="48"/>
  <c r="O471" i="48" s="1"/>
  <c r="S574" i="47"/>
  <c r="O575" i="47" s="1"/>
  <c r="S574" i="46"/>
  <c r="O575" i="46" s="1"/>
  <c r="S548" i="46"/>
  <c r="P549" i="46" s="1"/>
  <c r="S59" i="46"/>
  <c r="P470" i="46"/>
  <c r="P522" i="46"/>
  <c r="P548" i="46"/>
  <c r="P574" i="46"/>
  <c r="AE605" i="46"/>
  <c r="AE605" i="47"/>
  <c r="S449" i="47"/>
  <c r="S470" i="47" s="1"/>
  <c r="S475" i="47"/>
  <c r="S501" i="47"/>
  <c r="S522" i="47" s="1"/>
  <c r="S527" i="47"/>
  <c r="S548" i="47" s="1"/>
  <c r="I155" i="48"/>
  <c r="I207" i="48"/>
  <c r="I259" i="48"/>
  <c r="I131" i="48"/>
  <c r="I181" i="48"/>
  <c r="Q523" i="46" l="1"/>
  <c r="L549" i="48"/>
  <c r="P549" i="48"/>
  <c r="L575" i="46"/>
  <c r="P575" i="46"/>
  <c r="R523" i="48"/>
  <c r="Q549" i="46"/>
  <c r="M523" i="46"/>
  <c r="Q471" i="48"/>
  <c r="R549" i="46"/>
  <c r="L471" i="48"/>
  <c r="O549" i="46"/>
  <c r="M471" i="48"/>
  <c r="M549" i="46"/>
  <c r="O523" i="46"/>
  <c r="L523" i="46"/>
  <c r="P471" i="48"/>
  <c r="L549" i="46"/>
  <c r="N523" i="46"/>
  <c r="N471" i="48"/>
  <c r="R471" i="48"/>
  <c r="N549" i="46"/>
  <c r="P523" i="46"/>
  <c r="Q575" i="47"/>
  <c r="R471" i="46"/>
  <c r="L523" i="48"/>
  <c r="N575" i="47"/>
  <c r="Q523" i="48"/>
  <c r="R575" i="47"/>
  <c r="M575" i="47"/>
  <c r="M523" i="48"/>
  <c r="P575" i="47"/>
  <c r="L575" i="47"/>
  <c r="N523" i="48"/>
  <c r="P523" i="48"/>
  <c r="N471" i="46"/>
  <c r="Q575" i="46"/>
  <c r="P471" i="46"/>
  <c r="O471" i="46"/>
  <c r="M549" i="48"/>
  <c r="Q549" i="48"/>
  <c r="L575" i="48"/>
  <c r="N549" i="48"/>
  <c r="N575" i="46"/>
  <c r="M471" i="46"/>
  <c r="R575" i="48"/>
  <c r="R549" i="48"/>
  <c r="R575" i="46"/>
  <c r="Q471" i="46"/>
  <c r="M575" i="46"/>
  <c r="P575" i="48"/>
  <c r="N575" i="48"/>
  <c r="M575" i="48"/>
  <c r="Q575" i="48"/>
  <c r="R549" i="47"/>
  <c r="P549" i="47"/>
  <c r="N549" i="47"/>
  <c r="L549" i="47"/>
  <c r="Q549" i="47"/>
  <c r="O549" i="47"/>
  <c r="M549" i="47"/>
  <c r="R523" i="47"/>
  <c r="P523" i="47"/>
  <c r="N523" i="47"/>
  <c r="L523" i="47"/>
  <c r="Q523" i="47"/>
  <c r="O523" i="47"/>
  <c r="M523" i="47"/>
  <c r="R471" i="47"/>
  <c r="P471" i="47"/>
  <c r="N471" i="47"/>
  <c r="L471" i="47"/>
  <c r="Q471" i="47"/>
  <c r="O471" i="47"/>
  <c r="M471" i="47"/>
  <c r="S549" i="46" l="1"/>
  <c r="S523" i="46"/>
  <c r="S471" i="48"/>
  <c r="S575" i="47"/>
  <c r="S523" i="48"/>
  <c r="S471" i="46"/>
  <c r="S575" i="46"/>
  <c r="S549" i="48"/>
  <c r="S575" i="48"/>
  <c r="S471" i="47"/>
  <c r="S523" i="47"/>
  <c r="S549" i="47"/>
  <c r="AF608" i="46" l="1"/>
  <c r="AF613" i="46"/>
  <c r="AF613" i="47" l="1"/>
  <c r="AF608" i="47"/>
  <c r="AF613" i="48" l="1"/>
  <c r="AF608" i="48"/>
  <c r="AB210" i="41" l="1"/>
  <c r="AB340" i="41"/>
  <c r="AB418" i="41"/>
  <c r="AB444" i="41"/>
  <c r="AB158" i="41"/>
  <c r="AB392" i="41"/>
  <c r="AB132" i="41"/>
  <c r="AB184" i="41"/>
  <c r="AB236" i="41"/>
  <c r="AB262" i="41"/>
  <c r="AB366" i="41"/>
  <c r="AB314" i="41"/>
  <c r="AB288" i="41"/>
  <c r="P314" i="41" l="1"/>
  <c r="P132" i="41"/>
  <c r="P392" i="41"/>
  <c r="P444" i="41"/>
  <c r="P340" i="41"/>
  <c r="P210" i="41" l="1"/>
  <c r="P418" i="41"/>
  <c r="P158" i="41"/>
  <c r="AB54" i="41"/>
  <c r="P184" i="41"/>
  <c r="P236" i="41"/>
  <c r="P262" i="41"/>
  <c r="P366" i="41"/>
  <c r="P288" i="41"/>
  <c r="P54" i="41"/>
  <c r="AB132" i="43" l="1"/>
  <c r="AB184" i="43"/>
  <c r="AB210" i="43"/>
  <c r="AB236" i="43"/>
  <c r="AB288" i="43"/>
  <c r="AB392" i="43"/>
  <c r="AB418" i="43"/>
  <c r="AB158" i="43"/>
  <c r="AB262" i="43"/>
  <c r="AB314" i="43"/>
  <c r="AB340" i="43"/>
  <c r="AB366" i="43"/>
  <c r="AB444" i="43"/>
  <c r="P288" i="43" l="1"/>
  <c r="P132" i="43"/>
  <c r="P158" i="43"/>
  <c r="AB54" i="43" l="1"/>
  <c r="P184" i="43"/>
  <c r="P262" i="43"/>
  <c r="P314" i="43"/>
  <c r="P366" i="43"/>
  <c r="P444" i="43"/>
  <c r="P236" i="43"/>
  <c r="P392" i="43"/>
  <c r="P340" i="43"/>
  <c r="P210" i="43"/>
  <c r="P418" i="43"/>
  <c r="P54" i="43" l="1"/>
  <c r="AB184" i="42" l="1"/>
  <c r="AB340" i="42"/>
  <c r="AB132" i="42"/>
  <c r="AB262" i="42"/>
  <c r="AB418" i="42"/>
  <c r="AB158" i="42"/>
  <c r="AB366" i="42"/>
  <c r="AB236" i="42"/>
  <c r="AB314" i="42"/>
  <c r="AB444" i="42"/>
  <c r="AB288" i="42"/>
  <c r="AB210" i="42"/>
  <c r="AB392" i="42"/>
  <c r="P132" i="42" l="1"/>
  <c r="P392" i="42"/>
  <c r="P288" i="42"/>
  <c r="P314" i="42"/>
  <c r="P366" i="42" l="1"/>
  <c r="P340" i="42"/>
  <c r="AB54" i="42"/>
  <c r="P418" i="42"/>
  <c r="P184" i="42"/>
  <c r="P262" i="42"/>
  <c r="P158" i="42"/>
  <c r="P236" i="42"/>
  <c r="P444" i="42"/>
  <c r="P210" i="42"/>
  <c r="P54" i="42" l="1"/>
  <c r="AE612" i="41" l="1"/>
  <c r="AE612" i="47" l="1"/>
  <c r="AE612" i="48"/>
  <c r="AE612" i="43"/>
  <c r="AE611" i="41" l="1"/>
  <c r="AE611" i="40" l="1"/>
  <c r="AE612" i="40"/>
  <c r="AE619" i="41" l="1"/>
  <c r="AE626" i="41" s="1"/>
  <c r="P626" i="41"/>
  <c r="AE630" i="41" l="1"/>
  <c r="AE611" i="42"/>
  <c r="AE611" i="43"/>
  <c r="AE619" i="40"/>
  <c r="AE626" i="40" s="1"/>
  <c r="P626" i="40"/>
  <c r="AE612" i="42"/>
  <c r="AE630" i="40" l="1"/>
  <c r="AE611" i="48"/>
  <c r="AE611" i="47"/>
  <c r="AE619" i="43" l="1"/>
  <c r="AE626" i="43" s="1"/>
  <c r="P626" i="43"/>
  <c r="AE619" i="42"/>
  <c r="AE626" i="42" s="1"/>
  <c r="P626" i="42"/>
  <c r="AE630" i="42" l="1"/>
  <c r="AE630" i="43"/>
  <c r="AB132" i="40" l="1"/>
  <c r="AB210" i="40"/>
  <c r="AB288" i="40"/>
  <c r="AB366" i="40"/>
  <c r="AB444" i="40"/>
  <c r="AB184" i="40"/>
  <c r="AB262" i="40"/>
  <c r="AB340" i="40"/>
  <c r="AB418" i="40"/>
  <c r="AB158" i="40"/>
  <c r="AB236" i="40"/>
  <c r="AB314" i="40"/>
  <c r="AB392" i="40"/>
  <c r="P314" i="40" l="1"/>
  <c r="P236" i="40"/>
  <c r="P158" i="40"/>
  <c r="P418" i="40"/>
  <c r="P340" i="40"/>
  <c r="P210" i="40"/>
  <c r="P132" i="40"/>
  <c r="P392" i="40"/>
  <c r="P262" i="40"/>
  <c r="P184" i="40"/>
  <c r="P444" i="40"/>
  <c r="P366" i="40"/>
  <c r="P288" i="40"/>
  <c r="AB54" i="40"/>
  <c r="P54" i="40" l="1"/>
  <c r="AE619" i="48" l="1"/>
  <c r="AE626" i="48" s="1"/>
  <c r="P626" i="48"/>
  <c r="AE630" i="48" l="1"/>
  <c r="AE619" i="47" l="1"/>
  <c r="AE626" i="47" s="1"/>
  <c r="P626" i="47"/>
  <c r="AE630" i="47" l="1"/>
  <c r="AE611" i="51" l="1"/>
  <c r="AE612" i="51"/>
  <c r="AE619" i="51"/>
  <c r="AB43" i="51" l="1"/>
  <c r="AB42" i="51"/>
  <c r="AB44" i="51"/>
  <c r="F87" i="51"/>
  <c r="AE624" i="51"/>
  <c r="AE623" i="51"/>
  <c r="AE622" i="51"/>
  <c r="AE621" i="51"/>
  <c r="AE620" i="51"/>
  <c r="AE618" i="51"/>
  <c r="AE617" i="51"/>
  <c r="AE616" i="51"/>
  <c r="AE615" i="51"/>
  <c r="AE613" i="51"/>
  <c r="AF613" i="51" s="1"/>
  <c r="AE610" i="51"/>
  <c r="AE609" i="51"/>
  <c r="AE608" i="51"/>
  <c r="AF608" i="51" s="1"/>
  <c r="AE607" i="51"/>
  <c r="AE606" i="51"/>
  <c r="P52" i="51"/>
  <c r="P51" i="51"/>
  <c r="P50" i="51"/>
  <c r="P35" i="51" l="1"/>
  <c r="P48" i="51"/>
  <c r="P49" i="51"/>
  <c r="P38" i="51"/>
  <c r="P41" i="51"/>
  <c r="P43" i="51"/>
  <c r="P36" i="51"/>
  <c r="P33" i="51"/>
  <c r="P45" i="51"/>
  <c r="P37" i="51"/>
  <c r="P34" i="51"/>
  <c r="P46" i="51"/>
  <c r="F54" i="51"/>
  <c r="P42" i="51"/>
  <c r="P44" i="51"/>
  <c r="F88" i="51"/>
  <c r="F90" i="51"/>
  <c r="F93" i="51"/>
  <c r="F95" i="51"/>
  <c r="F97" i="51"/>
  <c r="F100" i="51"/>
  <c r="F103" i="51"/>
  <c r="F105" i="51"/>
  <c r="AE614" i="51"/>
  <c r="F85" i="51"/>
  <c r="F86" i="51"/>
  <c r="F89" i="51"/>
  <c r="F92" i="51"/>
  <c r="F94" i="51"/>
  <c r="F96" i="51"/>
  <c r="F98" i="51"/>
  <c r="F101" i="51"/>
  <c r="F102" i="51"/>
  <c r="F104" i="51"/>
  <c r="P94" i="51" l="1"/>
  <c r="P92" i="51"/>
  <c r="P626" i="51"/>
  <c r="AE605" i="51"/>
  <c r="AE626" i="51" s="1"/>
  <c r="AE630" i="51" l="1"/>
  <c r="AB42" i="46" l="1"/>
  <c r="AB43" i="46"/>
  <c r="P42" i="46" l="1"/>
  <c r="P43" i="46"/>
  <c r="AB44" i="46" l="1"/>
  <c r="P44" i="46" l="1"/>
  <c r="AE612" i="46" l="1"/>
  <c r="AE611" i="46"/>
  <c r="P626" i="46"/>
  <c r="AE619" i="46" l="1"/>
  <c r="AE626" i="46"/>
  <c r="AE630" i="46" l="1"/>
  <c r="P92" i="46" l="1"/>
  <c r="AB40" i="52" l="1"/>
  <c r="P40" i="52" l="1"/>
  <c r="AB40" i="46" l="1"/>
  <c r="P40" i="46" l="1"/>
  <c r="F99" i="52" l="1"/>
  <c r="F99" i="43" l="1"/>
  <c r="P99" i="43" l="1"/>
  <c r="AB40" i="47" l="1"/>
  <c r="P40" i="47" l="1"/>
  <c r="AB40" i="48" l="1"/>
  <c r="P40" i="48" l="1"/>
  <c r="F99" i="46" l="1"/>
  <c r="P99" i="46" l="1"/>
  <c r="AB40" i="51" l="1"/>
  <c r="P40" i="51" l="1"/>
  <c r="F99" i="51" l="1"/>
  <c r="P99" i="51" l="1"/>
  <c r="AB40" i="50" l="1"/>
  <c r="P40" i="50" l="1"/>
  <c r="AB184" i="51" l="1"/>
  <c r="AB158" i="51"/>
  <c r="AB262" i="51"/>
  <c r="AB340" i="51"/>
  <c r="AB314" i="51"/>
  <c r="AB418" i="51"/>
  <c r="AB288" i="51"/>
  <c r="AB444" i="51"/>
  <c r="AB47" i="51"/>
  <c r="AB236" i="51"/>
  <c r="AB392" i="51"/>
  <c r="AB210" i="51"/>
  <c r="AB132" i="51"/>
  <c r="P210" i="51" l="1"/>
  <c r="P340" i="51"/>
  <c r="P392" i="51"/>
  <c r="P314" i="51"/>
  <c r="P39" i="51"/>
  <c r="P418" i="51"/>
  <c r="P184" i="51"/>
  <c r="AB39" i="51"/>
  <c r="AB366" i="51"/>
  <c r="P262" i="51"/>
  <c r="P158" i="51"/>
  <c r="P288" i="51"/>
  <c r="P236" i="51"/>
  <c r="P132" i="51"/>
  <c r="P444" i="51" l="1"/>
  <c r="P366" i="51"/>
  <c r="P47" i="51"/>
  <c r="P54" i="51" s="1"/>
  <c r="AB54" i="51"/>
  <c r="F99" i="50" l="1"/>
  <c r="P99" i="50" l="1"/>
  <c r="AB262" i="50" l="1"/>
  <c r="AB444" i="50"/>
  <c r="AB288" i="50"/>
  <c r="AB210" i="50"/>
  <c r="AB314" i="50"/>
  <c r="AB47" i="50"/>
  <c r="AB132" i="50"/>
  <c r="AB39" i="50"/>
  <c r="AB158" i="50"/>
  <c r="AB236" i="50"/>
  <c r="AB340" i="50"/>
  <c r="AB418" i="50"/>
  <c r="AB184" i="50"/>
  <c r="AB366" i="50"/>
  <c r="AB392" i="50"/>
  <c r="P392" i="50" l="1"/>
  <c r="P418" i="50"/>
  <c r="AB54" i="50"/>
  <c r="P236" i="50"/>
  <c r="P340" i="50"/>
  <c r="P158" i="50"/>
  <c r="P314" i="50"/>
  <c r="P47" i="50"/>
  <c r="P366" i="50"/>
  <c r="P132" i="50"/>
  <c r="P39" i="50"/>
  <c r="P262" i="50"/>
  <c r="P184" i="50"/>
  <c r="P210" i="50"/>
  <c r="P444" i="50"/>
  <c r="P288" i="50"/>
  <c r="P54" i="50" l="1"/>
  <c r="F99" i="47" l="1"/>
  <c r="F99" i="48"/>
  <c r="P99" i="47" l="1"/>
  <c r="P99" i="48"/>
  <c r="AB262" i="48" l="1"/>
  <c r="AB418" i="48"/>
  <c r="AB444" i="48"/>
  <c r="AB392" i="48"/>
  <c r="AB47" i="48"/>
  <c r="AB366" i="48"/>
  <c r="AB39" i="48"/>
  <c r="AB132" i="48"/>
  <c r="AB314" i="48"/>
  <c r="AB184" i="48"/>
  <c r="AB288" i="48"/>
  <c r="AB158" i="48"/>
  <c r="AB236" i="48"/>
  <c r="AB340" i="48"/>
  <c r="AB210" i="48"/>
  <c r="P39" i="48" l="1"/>
  <c r="P132" i="48"/>
  <c r="P262" i="48"/>
  <c r="P418" i="48"/>
  <c r="P288" i="48"/>
  <c r="P366" i="48"/>
  <c r="P314" i="48"/>
  <c r="P340" i="48"/>
  <c r="P236" i="48"/>
  <c r="P444" i="48"/>
  <c r="P158" i="48"/>
  <c r="P47" i="48"/>
  <c r="AB54" i="48"/>
  <c r="P210" i="48"/>
  <c r="P184" i="48"/>
  <c r="P392" i="48"/>
  <c r="P54" i="48" l="1"/>
  <c r="AB236" i="47" l="1"/>
  <c r="AB366" i="47"/>
  <c r="AB444" i="47"/>
  <c r="AB39" i="47"/>
  <c r="AB132" i="47"/>
  <c r="AB262" i="47"/>
  <c r="AB47" i="47"/>
  <c r="AB184" i="47"/>
  <c r="AB314" i="47"/>
  <c r="AB392" i="47"/>
  <c r="AB210" i="47"/>
  <c r="AB288" i="47"/>
  <c r="AB158" i="47"/>
  <c r="AB418" i="47"/>
  <c r="AB340" i="47"/>
  <c r="P184" i="47" l="1"/>
  <c r="AB54" i="47"/>
  <c r="P340" i="47"/>
  <c r="P392" i="47"/>
  <c r="P418" i="47"/>
  <c r="P288" i="47"/>
  <c r="P444" i="47"/>
  <c r="P210" i="47"/>
  <c r="P314" i="47"/>
  <c r="P262" i="47"/>
  <c r="P366" i="47"/>
  <c r="P47" i="47"/>
  <c r="P158" i="47"/>
  <c r="P132" i="47"/>
  <c r="P39" i="47"/>
  <c r="P236" i="47"/>
  <c r="P54" i="47" l="1"/>
  <c r="AB288" i="46" l="1"/>
  <c r="AB132" i="46"/>
  <c r="AB39" i="46"/>
  <c r="AB314" i="46"/>
  <c r="AB158" i="46"/>
  <c r="AB236" i="46"/>
  <c r="AB210" i="46"/>
  <c r="AB184" i="46"/>
  <c r="AB418" i="46"/>
  <c r="AB340" i="46"/>
  <c r="AB444" i="46"/>
  <c r="AB366" i="46"/>
  <c r="AB262" i="46"/>
  <c r="AB392" i="46"/>
  <c r="AB47" i="46"/>
  <c r="P444" i="46" l="1"/>
  <c r="P392" i="46"/>
  <c r="P340" i="46"/>
  <c r="P314" i="46"/>
  <c r="P288" i="46"/>
  <c r="AB54" i="46"/>
  <c r="P418" i="46"/>
  <c r="P184" i="46"/>
  <c r="P47" i="46"/>
  <c r="P158" i="46"/>
  <c r="P210" i="46"/>
  <c r="P132" i="46"/>
  <c r="P39" i="46"/>
  <c r="P366" i="46"/>
  <c r="P236" i="46"/>
  <c r="P262" i="46"/>
  <c r="P54" i="46" l="1"/>
  <c r="AB42" i="52" l="1"/>
  <c r="AB43" i="52"/>
  <c r="P43" i="52" l="1"/>
  <c r="P42" i="52"/>
  <c r="AB44" i="52" l="1"/>
  <c r="P44" i="52" l="1"/>
  <c r="P92" i="52" l="1"/>
  <c r="AB184" i="52" l="1"/>
  <c r="AB262" i="52"/>
  <c r="AB366" i="52"/>
  <c r="AB158" i="52"/>
  <c r="P99" i="52"/>
  <c r="AB314" i="52"/>
  <c r="AB288" i="52"/>
  <c r="AB418" i="52"/>
  <c r="AB444" i="52"/>
  <c r="AB132" i="52"/>
  <c r="AB39" i="52"/>
  <c r="AB392" i="52"/>
  <c r="AB236" i="52"/>
  <c r="AE619" i="52"/>
  <c r="P626" i="52"/>
  <c r="AB210" i="52"/>
  <c r="AB340" i="52"/>
  <c r="AB47" i="52"/>
  <c r="P158" i="52" l="1"/>
  <c r="P262" i="52"/>
  <c r="P392" i="52"/>
  <c r="P210" i="52"/>
  <c r="P184" i="52"/>
  <c r="P340" i="52"/>
  <c r="P47" i="52"/>
  <c r="AB54" i="52"/>
  <c r="P236" i="52"/>
  <c r="P366" i="52"/>
  <c r="AE626" i="52"/>
  <c r="P418" i="52"/>
  <c r="P314" i="52"/>
  <c r="P444" i="52"/>
  <c r="P288" i="52"/>
  <c r="P39" i="52"/>
  <c r="P132" i="52"/>
  <c r="AE630" i="52" l="1"/>
  <c r="P54" i="52"/>
  <c r="AE612" i="55" l="1"/>
  <c r="AE611" i="55" l="1"/>
  <c r="P92" i="55" l="1"/>
  <c r="AE619" i="55" l="1"/>
  <c r="P626" i="55"/>
  <c r="AE626" i="55" l="1"/>
  <c r="AE630" i="55" l="1"/>
  <c r="I564" i="57" l="1"/>
  <c r="I554" i="57"/>
  <c r="I539" i="57"/>
  <c r="I520" i="57"/>
  <c r="I484" i="57"/>
  <c r="I477" i="57"/>
  <c r="I530" i="57"/>
  <c r="I568" i="57"/>
  <c r="I529" i="57"/>
  <c r="I508" i="57" l="1"/>
  <c r="I560" i="57"/>
  <c r="I459" i="57"/>
  <c r="I481" i="57"/>
  <c r="I489" i="57"/>
  <c r="I503" i="57"/>
  <c r="I511" i="57"/>
  <c r="I533" i="57"/>
  <c r="I541" i="57"/>
  <c r="I555" i="57"/>
  <c r="I563" i="57"/>
  <c r="I572" i="57"/>
  <c r="I516" i="57"/>
  <c r="I538" i="57"/>
  <c r="I452" i="57"/>
  <c r="I469" i="57"/>
  <c r="I482" i="57"/>
  <c r="I490" i="57"/>
  <c r="I504" i="57"/>
  <c r="I512" i="57"/>
  <c r="I521" i="57"/>
  <c r="I534" i="57"/>
  <c r="I542" i="57"/>
  <c r="I556" i="57"/>
  <c r="I573" i="57"/>
  <c r="I485" i="57"/>
  <c r="I547" i="57"/>
  <c r="I454" i="57"/>
  <c r="I462" i="57"/>
  <c r="I476" i="57"/>
  <c r="I493" i="57"/>
  <c r="I506" i="57"/>
  <c r="I514" i="57"/>
  <c r="I528" i="57"/>
  <c r="I536" i="57"/>
  <c r="I558" i="57"/>
  <c r="I566" i="57"/>
  <c r="I457" i="57"/>
  <c r="I464" i="57"/>
  <c r="F74" i="57"/>
  <c r="I486" i="57"/>
  <c r="I494" i="57"/>
  <c r="I507" i="57"/>
  <c r="I515" i="57"/>
  <c r="I537" i="57"/>
  <c r="I546" i="57"/>
  <c r="I559" i="57"/>
  <c r="I567" i="57"/>
  <c r="I501" i="57"/>
  <c r="I495" i="57"/>
  <c r="I453" i="57"/>
  <c r="I461" i="57"/>
  <c r="I483" i="57"/>
  <c r="I492" i="57"/>
  <c r="I505" i="57"/>
  <c r="I513" i="57"/>
  <c r="I535" i="57"/>
  <c r="I544" i="57"/>
  <c r="I557" i="57"/>
  <c r="I565" i="57"/>
  <c r="I479" i="57"/>
  <c r="I487" i="57"/>
  <c r="I509" i="57"/>
  <c r="I531" i="57"/>
  <c r="I553" i="57"/>
  <c r="I561" i="57"/>
  <c r="I478" i="57"/>
  <c r="I466" i="57"/>
  <c r="I467" i="57"/>
  <c r="I480" i="57"/>
  <c r="I488" i="57"/>
  <c r="I502" i="57"/>
  <c r="I510" i="57"/>
  <c r="I519" i="57"/>
  <c r="I532" i="57"/>
  <c r="I540" i="57"/>
  <c r="I562" i="57"/>
  <c r="I571" i="57"/>
  <c r="AI443" i="57"/>
  <c r="P90" i="57"/>
  <c r="P12" i="57" s="1"/>
  <c r="I518" i="57"/>
  <c r="AD38" i="57" l="1"/>
  <c r="AI415" i="57"/>
  <c r="AJ415" i="57" s="1"/>
  <c r="AI235" i="57"/>
  <c r="AJ235" i="57" s="1"/>
  <c r="AI416" i="57"/>
  <c r="AJ416" i="57" s="1"/>
  <c r="AG46" i="57"/>
  <c r="AC38" i="57"/>
  <c r="Z38" i="57"/>
  <c r="W46" i="57"/>
  <c r="AD34" i="57"/>
  <c r="AA39" i="57"/>
  <c r="AI389" i="57"/>
  <c r="AD35" i="57"/>
  <c r="AE38" i="57"/>
  <c r="V262" i="57"/>
  <c r="AI241" i="57"/>
  <c r="AI193" i="57"/>
  <c r="AI182" i="57"/>
  <c r="V51" i="57"/>
  <c r="AC46" i="57"/>
  <c r="AC36" i="57"/>
  <c r="AI112" i="57"/>
  <c r="V34" i="57"/>
  <c r="AI207" i="57"/>
  <c r="AJ207" i="57" s="1"/>
  <c r="AI123" i="57"/>
  <c r="AH33" i="57"/>
  <c r="AG33" i="57"/>
  <c r="AI152" i="57"/>
  <c r="AC53" i="57"/>
  <c r="W47" i="57"/>
  <c r="AI375" i="57"/>
  <c r="AA52" i="57"/>
  <c r="Z48" i="57"/>
  <c r="Z36" i="57"/>
  <c r="Z43" i="57"/>
  <c r="AI129" i="57"/>
  <c r="F63" i="57"/>
  <c r="I517" i="57"/>
  <c r="P88" i="57"/>
  <c r="P10" i="57" s="1"/>
  <c r="AI441" i="57"/>
  <c r="V48" i="57"/>
  <c r="AC41" i="57"/>
  <c r="AC35" i="57"/>
  <c r="AH38" i="57"/>
  <c r="AE36" i="57"/>
  <c r="AE45" i="57"/>
  <c r="AC33" i="57"/>
  <c r="AG44" i="57"/>
  <c r="AH46" i="57"/>
  <c r="AE47" i="57"/>
  <c r="AI388" i="57"/>
  <c r="AH52" i="57"/>
  <c r="AI208" i="57"/>
  <c r="AJ208" i="57" s="1"/>
  <c r="AI397" i="57"/>
  <c r="AD48" i="57"/>
  <c r="AG43" i="57"/>
  <c r="V35" i="57"/>
  <c r="AH51" i="57"/>
  <c r="W40" i="57"/>
  <c r="AG50" i="57"/>
  <c r="AC50" i="57"/>
  <c r="AD41" i="57"/>
  <c r="AA33" i="57"/>
  <c r="AI171" i="57"/>
  <c r="F60" i="57"/>
  <c r="I450" i="57"/>
  <c r="F65" i="57"/>
  <c r="I455" i="57"/>
  <c r="F64" i="57"/>
  <c r="F69" i="57"/>
  <c r="AI433" i="57"/>
  <c r="AI243" i="57"/>
  <c r="AE34" i="57"/>
  <c r="W43" i="57"/>
  <c r="Z51" i="57"/>
  <c r="AI128" i="57"/>
  <c r="F79" i="57"/>
  <c r="AI440" i="57"/>
  <c r="AE41" i="57"/>
  <c r="AA34" i="57"/>
  <c r="AI365" i="57"/>
  <c r="AJ365" i="57" s="1"/>
  <c r="Z40" i="57"/>
  <c r="AC51" i="57"/>
  <c r="AI145" i="57"/>
  <c r="AI254" i="57"/>
  <c r="AG34" i="57"/>
  <c r="AA44" i="57"/>
  <c r="AI390" i="57"/>
  <c r="AI297" i="57"/>
  <c r="P96" i="57"/>
  <c r="AI180" i="57"/>
  <c r="V52" i="57"/>
  <c r="AI202" i="57"/>
  <c r="W48" i="57"/>
  <c r="AA35" i="57"/>
  <c r="W37" i="57"/>
  <c r="AI321" i="57"/>
  <c r="Z34" i="57"/>
  <c r="Z42" i="57"/>
  <c r="AD42" i="57"/>
  <c r="AI232" i="57"/>
  <c r="F522" i="57"/>
  <c r="F61" i="57"/>
  <c r="I451" i="57"/>
  <c r="S442" i="57"/>
  <c r="AI442" i="57"/>
  <c r="P87" i="57"/>
  <c r="P9" i="57" s="1"/>
  <c r="AE52" i="57"/>
  <c r="Z47" i="57"/>
  <c r="AA43" i="57"/>
  <c r="AD51" i="57"/>
  <c r="AI234" i="57"/>
  <c r="AJ234" i="57" s="1"/>
  <c r="AI334" i="57"/>
  <c r="AI284" i="57"/>
  <c r="AG262" i="57"/>
  <c r="V39" i="57"/>
  <c r="AI298" i="57"/>
  <c r="AC48" i="57"/>
  <c r="V50" i="57"/>
  <c r="W41" i="57"/>
  <c r="V38" i="57"/>
  <c r="AI116" i="57"/>
  <c r="AI286" i="57"/>
  <c r="AJ286" i="57" s="1"/>
  <c r="AH36" i="57"/>
  <c r="AH34" i="57"/>
  <c r="Z33" i="57"/>
  <c r="AI216" i="57"/>
  <c r="AH53" i="57"/>
  <c r="AI114" i="57"/>
  <c r="Z37" i="57"/>
  <c r="AD37" i="57"/>
  <c r="AI401" i="57"/>
  <c r="AA45" i="57"/>
  <c r="AG37" i="57"/>
  <c r="AE35" i="57"/>
  <c r="AI137" i="57"/>
  <c r="AA48" i="57"/>
  <c r="AE40" i="57"/>
  <c r="V42" i="57"/>
  <c r="AA51" i="57"/>
  <c r="W39" i="57"/>
  <c r="AI327" i="57"/>
  <c r="I475" i="57"/>
  <c r="F496" i="57"/>
  <c r="I522" i="57"/>
  <c r="I460" i="57"/>
  <c r="F70" i="57"/>
  <c r="I491" i="57"/>
  <c r="AI426" i="57"/>
  <c r="AI190" i="57"/>
  <c r="AI163" i="57"/>
  <c r="AE51" i="57"/>
  <c r="AG36" i="57"/>
  <c r="W45" i="57"/>
  <c r="AG53" i="57"/>
  <c r="W33" i="57"/>
  <c r="AI285" i="57"/>
  <c r="AJ285" i="57" s="1"/>
  <c r="P93" i="57"/>
  <c r="P15" i="57" s="1"/>
  <c r="AI405" i="57"/>
  <c r="AI311" i="57"/>
  <c r="AI287" i="57"/>
  <c r="AJ287" i="57" s="1"/>
  <c r="AG41" i="57"/>
  <c r="AG48" i="57"/>
  <c r="AI149" i="57"/>
  <c r="AI147" i="57"/>
  <c r="AG38" i="57"/>
  <c r="AA38" i="57"/>
  <c r="V47" i="57"/>
  <c r="AD36" i="57"/>
  <c r="AD53" i="57"/>
  <c r="W34" i="57"/>
  <c r="AD45" i="57"/>
  <c r="AG45" i="57"/>
  <c r="V33" i="57"/>
  <c r="AI111" i="57"/>
  <c r="W44" i="57"/>
  <c r="AA53" i="57"/>
  <c r="Z53" i="57"/>
  <c r="AI364" i="57"/>
  <c r="AJ364" i="57" s="1"/>
  <c r="AI310" i="57"/>
  <c r="AI354" i="57"/>
  <c r="AH37" i="57"/>
  <c r="AI391" i="57"/>
  <c r="Z52" i="57"/>
  <c r="AI268" i="57"/>
  <c r="AI371" i="57"/>
  <c r="AD43" i="57"/>
  <c r="W35" i="57"/>
  <c r="AD52" i="57"/>
  <c r="AI183" i="57"/>
  <c r="AG35" i="57"/>
  <c r="AA42" i="57"/>
  <c r="Z35" i="57"/>
  <c r="AH50" i="57"/>
  <c r="AI230" i="57"/>
  <c r="AH41" i="57"/>
  <c r="AA50" i="57"/>
  <c r="Z41" i="57"/>
  <c r="AD39" i="57"/>
  <c r="I74" i="57"/>
  <c r="F22" i="57"/>
  <c r="I570" i="57"/>
  <c r="AI383" i="57"/>
  <c r="AI409" i="57"/>
  <c r="AI386" i="57"/>
  <c r="AI428" i="57"/>
  <c r="Z314" i="57"/>
  <c r="AC37" i="57"/>
  <c r="Z44" i="57"/>
  <c r="W51" i="57"/>
  <c r="W53" i="57"/>
  <c r="V41" i="57"/>
  <c r="F59" i="57"/>
  <c r="I449" i="57"/>
  <c r="F470" i="57"/>
  <c r="F66" i="57"/>
  <c r="I456" i="57"/>
  <c r="AI435" i="57"/>
  <c r="P97" i="57"/>
  <c r="P19" i="57" s="1"/>
  <c r="P105" i="57"/>
  <c r="P27" i="57" s="1"/>
  <c r="AI362" i="57"/>
  <c r="AI353" i="57"/>
  <c r="P86" i="57"/>
  <c r="P8" i="57" s="1"/>
  <c r="P89" i="57"/>
  <c r="P11" i="57" s="1"/>
  <c r="AI410" i="57"/>
  <c r="P85" i="57"/>
  <c r="AI417" i="57"/>
  <c r="AJ417" i="57" s="1"/>
  <c r="I543" i="57"/>
  <c r="AI332" i="57"/>
  <c r="AI347" i="57"/>
  <c r="AA41" i="57"/>
  <c r="AI412" i="57"/>
  <c r="AI272" i="57"/>
  <c r="AI197" i="57"/>
  <c r="AI150" i="57"/>
  <c r="AI227" i="57"/>
  <c r="AI154" i="57"/>
  <c r="AC52" i="57"/>
  <c r="AI220" i="57"/>
  <c r="AI194" i="57"/>
  <c r="AI181" i="57"/>
  <c r="AI138" i="57"/>
  <c r="AG51" i="57"/>
  <c r="Z39" i="57"/>
  <c r="AI168" i="57"/>
  <c r="W38" i="57"/>
  <c r="W36" i="57"/>
  <c r="AH45" i="57"/>
  <c r="V44" i="57"/>
  <c r="AE33" i="57"/>
  <c r="AI209" i="57"/>
  <c r="AJ209" i="57" s="1"/>
  <c r="AE53" i="57"/>
  <c r="AE44" i="57"/>
  <c r="Z46" i="57"/>
  <c r="AI282" i="57"/>
  <c r="AI373" i="57"/>
  <c r="AI173" i="57"/>
  <c r="AA37" i="57"/>
  <c r="W52" i="57"/>
  <c r="AI293" i="57"/>
  <c r="AE46" i="57"/>
  <c r="AI189" i="57"/>
  <c r="AI320" i="57"/>
  <c r="AD40" i="57"/>
  <c r="AG47" i="57"/>
  <c r="AD44" i="57"/>
  <c r="AA40" i="57"/>
  <c r="AE262" i="57"/>
  <c r="AE50" i="57"/>
  <c r="AI432" i="57"/>
  <c r="AI271" i="57"/>
  <c r="AI126" i="57"/>
  <c r="AH35" i="57"/>
  <c r="Z50" i="57"/>
  <c r="AG40" i="57"/>
  <c r="AE42" i="57"/>
  <c r="AC34" i="57"/>
  <c r="F71" i="57"/>
  <c r="AI345" i="57"/>
  <c r="AI414" i="57"/>
  <c r="AD33" i="57"/>
  <c r="AI246" i="57"/>
  <c r="AI259" i="57"/>
  <c r="AE48" i="57"/>
  <c r="I527" i="57"/>
  <c r="I569" i="57"/>
  <c r="I574" i="57" s="1"/>
  <c r="P95" i="57"/>
  <c r="P98" i="57"/>
  <c r="P20" i="57" s="1"/>
  <c r="AI431" i="57"/>
  <c r="AI372" i="57"/>
  <c r="P100" i="57"/>
  <c r="P22" i="57" s="1"/>
  <c r="AI350" i="57"/>
  <c r="I545" i="57"/>
  <c r="AI308" i="57"/>
  <c r="AI376" i="57"/>
  <c r="AI425" i="57"/>
  <c r="AI336" i="57"/>
  <c r="AI215" i="57"/>
  <c r="Z262" i="57"/>
  <c r="AI267" i="57"/>
  <c r="AI206" i="57"/>
  <c r="AI139" i="57"/>
  <c r="AI223" i="57"/>
  <c r="AE37" i="57"/>
  <c r="AI279" i="57"/>
  <c r="V36" i="57"/>
  <c r="AI157" i="57"/>
  <c r="AI192" i="57"/>
  <c r="V53" i="57"/>
  <c r="AI131" i="57"/>
  <c r="AJ131" i="57" s="1"/>
  <c r="AD46" i="57"/>
  <c r="AA36" i="57"/>
  <c r="AG42" i="57"/>
  <c r="AI164" i="57"/>
  <c r="AE39" i="57"/>
  <c r="AI233" i="57"/>
  <c r="AJ233" i="57" s="1"/>
  <c r="AI295" i="57"/>
  <c r="V40" i="57"/>
  <c r="AI363" i="57"/>
  <c r="AJ363" i="57" s="1"/>
  <c r="AI166" i="57"/>
  <c r="AI337" i="57"/>
  <c r="AI270" i="57"/>
  <c r="W262" i="57"/>
  <c r="W50" i="57"/>
  <c r="AH48" i="57"/>
  <c r="AE43" i="57"/>
  <c r="AD262" i="57"/>
  <c r="AD50" i="57"/>
  <c r="AC45" i="57"/>
  <c r="AI219" i="57"/>
  <c r="AG52" i="57"/>
  <c r="AI120" i="57"/>
  <c r="AI224" i="57"/>
  <c r="W42" i="57"/>
  <c r="AD47" i="57"/>
  <c r="AA47" i="57"/>
  <c r="I458" i="57"/>
  <c r="F68" i="57"/>
  <c r="I463" i="57"/>
  <c r="F73" i="57"/>
  <c r="F67" i="57"/>
  <c r="F72" i="57"/>
  <c r="F62" i="57"/>
  <c r="V46" i="57"/>
  <c r="AA314" i="57"/>
  <c r="Z626" i="57"/>
  <c r="X626" i="57"/>
  <c r="W314" i="57"/>
  <c r="Z392" i="57"/>
  <c r="S388" i="57"/>
  <c r="AA366" i="57"/>
  <c r="AA418" i="57"/>
  <c r="Z418" i="57"/>
  <c r="Z210" i="57"/>
  <c r="AD132" i="57"/>
  <c r="S440" i="57"/>
  <c r="AA158" i="57"/>
  <c r="AF622" i="57"/>
  <c r="V340" i="57"/>
  <c r="AC47" i="57"/>
  <c r="AC40" i="57"/>
  <c r="AI382" i="57"/>
  <c r="S441" i="57"/>
  <c r="AJ441" i="57" s="1"/>
  <c r="AI199" i="57"/>
  <c r="AF35" i="57" l="1"/>
  <c r="Y35" i="57"/>
  <c r="AI269" i="57"/>
  <c r="AJ440" i="57"/>
  <c r="AI280" i="57"/>
  <c r="AI201" i="57"/>
  <c r="AI253" i="57"/>
  <c r="AI261" i="57"/>
  <c r="AI322" i="57"/>
  <c r="AF36" i="57"/>
  <c r="Z340" i="57"/>
  <c r="AI305" i="57"/>
  <c r="AF43" i="57"/>
  <c r="AI249" i="57"/>
  <c r="AI244" i="57"/>
  <c r="AJ442" i="57"/>
  <c r="AI296" i="57"/>
  <c r="AA626" i="57"/>
  <c r="I548" i="57"/>
  <c r="D549" i="57" s="1"/>
  <c r="X51" i="57"/>
  <c r="Y38" i="57"/>
  <c r="AI360" i="57"/>
  <c r="AI165" i="57"/>
  <c r="Y626" i="57"/>
  <c r="AI175" i="57"/>
  <c r="AI427" i="57"/>
  <c r="AI313" i="57"/>
  <c r="AI204" i="57"/>
  <c r="AI260" i="57"/>
  <c r="X37" i="57"/>
  <c r="AI178" i="57"/>
  <c r="AI407" i="57"/>
  <c r="AI167" i="57"/>
  <c r="AC236" i="57"/>
  <c r="X39" i="57"/>
  <c r="AF34" i="57"/>
  <c r="AI225" i="57"/>
  <c r="Y36" i="57"/>
  <c r="AF618" i="57"/>
  <c r="Z236" i="57"/>
  <c r="AC184" i="57"/>
  <c r="AI218" i="57"/>
  <c r="V43" i="57"/>
  <c r="AI339" i="57"/>
  <c r="Y53" i="57"/>
  <c r="AF41" i="57"/>
  <c r="AI384" i="57"/>
  <c r="AI277" i="57"/>
  <c r="AI301" i="57"/>
  <c r="AI358" i="57"/>
  <c r="X53" i="57"/>
  <c r="AI245" i="57"/>
  <c r="AI217" i="57"/>
  <c r="AI155" i="57"/>
  <c r="X35" i="57"/>
  <c r="AI35" i="57" s="1"/>
  <c r="Y52" i="57"/>
  <c r="AF44" i="57"/>
  <c r="AC626" i="57"/>
  <c r="AI379" i="57"/>
  <c r="X34" i="57"/>
  <c r="Y44" i="57"/>
  <c r="AF37" i="57"/>
  <c r="AI191" i="57"/>
  <c r="AI400" i="57"/>
  <c r="AI312" i="57"/>
  <c r="AI438" i="57"/>
  <c r="AI338" i="57"/>
  <c r="X48" i="57"/>
  <c r="Y41" i="57"/>
  <c r="AF611" i="57"/>
  <c r="S180" i="57"/>
  <c r="AJ180" i="57" s="1"/>
  <c r="X44" i="57"/>
  <c r="AF39" i="57"/>
  <c r="X52" i="57"/>
  <c r="AG39" i="57"/>
  <c r="AI374" i="57"/>
  <c r="AI399" i="57"/>
  <c r="AI276" i="57"/>
  <c r="Y34" i="57"/>
  <c r="AF607" i="57"/>
  <c r="AF53" i="57"/>
  <c r="AF38" i="57"/>
  <c r="AI436" i="57"/>
  <c r="AI355" i="57"/>
  <c r="AI348" i="57"/>
  <c r="I496" i="57"/>
  <c r="G497" i="57" s="1"/>
  <c r="AF46" i="57"/>
  <c r="AI323" i="57"/>
  <c r="AI172" i="57"/>
  <c r="AI306" i="57"/>
  <c r="AI424" i="57"/>
  <c r="X38" i="57"/>
  <c r="AI324" i="57"/>
  <c r="AI402" i="57"/>
  <c r="AF33" i="57"/>
  <c r="X50" i="57"/>
  <c r="AI176" i="57"/>
  <c r="AI226" i="57"/>
  <c r="AF51" i="57"/>
  <c r="AI174" i="57"/>
  <c r="AH444" i="57"/>
  <c r="AF45" i="57"/>
  <c r="AI156" i="57"/>
  <c r="AI275" i="57"/>
  <c r="H575" i="57"/>
  <c r="D575" i="57"/>
  <c r="C575" i="57"/>
  <c r="G575" i="57"/>
  <c r="B575" i="57"/>
  <c r="E575" i="57"/>
  <c r="AG132" i="57"/>
  <c r="AD418" i="57"/>
  <c r="Z288" i="57"/>
  <c r="S443" i="57"/>
  <c r="AJ443" i="57" s="1"/>
  <c r="S390" i="57"/>
  <c r="AJ390" i="57" s="1"/>
  <c r="S114" i="57"/>
  <c r="AJ114" i="57" s="1"/>
  <c r="S304" i="57"/>
  <c r="I389" i="57"/>
  <c r="S389" i="57"/>
  <c r="AJ389" i="57" s="1"/>
  <c r="AI380" i="57"/>
  <c r="I72" i="57"/>
  <c r="F20" i="57"/>
  <c r="Y46" i="57"/>
  <c r="AA46" i="57"/>
  <c r="H497" i="57"/>
  <c r="C497" i="57"/>
  <c r="Y37" i="57"/>
  <c r="Y43" i="57"/>
  <c r="AI242" i="57"/>
  <c r="X43" i="57"/>
  <c r="AI113" i="57"/>
  <c r="AI115" i="57"/>
  <c r="AI278" i="57"/>
  <c r="Z444" i="57"/>
  <c r="Y236" i="57"/>
  <c r="X184" i="57"/>
  <c r="AA340" i="57"/>
  <c r="AF615" i="57"/>
  <c r="AC49" i="57"/>
  <c r="AD210" i="57"/>
  <c r="AF614" i="57"/>
  <c r="AF288" i="57"/>
  <c r="AA288" i="57"/>
  <c r="Y314" i="57"/>
  <c r="P102" i="57"/>
  <c r="P24" i="57" s="1"/>
  <c r="AF624" i="57"/>
  <c r="AI381" i="57"/>
  <c r="I67" i="57"/>
  <c r="F15" i="57"/>
  <c r="AI349" i="57"/>
  <c r="F77" i="57"/>
  <c r="X47" i="57"/>
  <c r="V210" i="57"/>
  <c r="AI258" i="57"/>
  <c r="AF42" i="57"/>
  <c r="V184" i="57"/>
  <c r="S141" i="57"/>
  <c r="X41" i="57"/>
  <c r="AI294" i="57"/>
  <c r="AF50" i="57"/>
  <c r="I65" i="57"/>
  <c r="Y42" i="57"/>
  <c r="I63" i="57"/>
  <c r="F11" i="57"/>
  <c r="Y39" i="57"/>
  <c r="V37" i="57"/>
  <c r="AI37" i="57" s="1"/>
  <c r="AE236" i="57"/>
  <c r="AE184" i="57"/>
  <c r="AF418" i="57"/>
  <c r="AI38" i="57"/>
  <c r="S338" i="57"/>
  <c r="AJ338" i="57" s="1"/>
  <c r="AA184" i="57"/>
  <c r="W184" i="57"/>
  <c r="X340" i="57"/>
  <c r="AD340" i="57"/>
  <c r="AG158" i="57"/>
  <c r="Z158" i="57"/>
  <c r="AF210" i="57"/>
  <c r="S112" i="57"/>
  <c r="AJ112" i="57" s="1"/>
  <c r="Y366" i="57"/>
  <c r="X366" i="57"/>
  <c r="Y288" i="57"/>
  <c r="AD288" i="57"/>
  <c r="AG314" i="57"/>
  <c r="AF392" i="57"/>
  <c r="S261" i="57"/>
  <c r="AJ261" i="57" s="1"/>
  <c r="AF262" i="57"/>
  <c r="AI356" i="57"/>
  <c r="L45" i="57"/>
  <c r="S163" i="57"/>
  <c r="X33" i="57"/>
  <c r="AI33" i="57" s="1"/>
  <c r="X418" i="57"/>
  <c r="AI228" i="57"/>
  <c r="AI119" i="57"/>
  <c r="X45" i="57"/>
  <c r="AI398" i="57"/>
  <c r="S406" i="57"/>
  <c r="I61" i="57"/>
  <c r="F9" i="57"/>
  <c r="Y132" i="57"/>
  <c r="Y33" i="57"/>
  <c r="AI130" i="57"/>
  <c r="Y50" i="57"/>
  <c r="AI50" i="57" s="1"/>
  <c r="V158" i="57"/>
  <c r="AI198" i="57"/>
  <c r="AC444" i="57"/>
  <c r="I69" i="57"/>
  <c r="F17" i="57"/>
  <c r="W236" i="57"/>
  <c r="AF184" i="57"/>
  <c r="AF605" i="57"/>
  <c r="AH158" i="57"/>
  <c r="Y418" i="57"/>
  <c r="AG418" i="57"/>
  <c r="S122" i="57"/>
  <c r="AE366" i="57"/>
  <c r="AG366" i="57"/>
  <c r="AE288" i="57"/>
  <c r="AD392" i="57"/>
  <c r="AD314" i="57"/>
  <c r="S181" i="57"/>
  <c r="AJ181" i="57" s="1"/>
  <c r="AG392" i="57"/>
  <c r="S267" i="57"/>
  <c r="S259" i="57"/>
  <c r="AJ259" i="57" s="1"/>
  <c r="Y392" i="57"/>
  <c r="L52" i="57"/>
  <c r="S130" i="57"/>
  <c r="W392" i="57"/>
  <c r="S391" i="57"/>
  <c r="AJ391" i="57" s="1"/>
  <c r="L36" i="57"/>
  <c r="AC39" i="57"/>
  <c r="AI121" i="57"/>
  <c r="AI304" i="57"/>
  <c r="I68" i="57"/>
  <c r="F16" i="57"/>
  <c r="AI124" i="57"/>
  <c r="I71" i="57"/>
  <c r="F19" i="57"/>
  <c r="R50" i="57"/>
  <c r="I66" i="57"/>
  <c r="F14" i="57"/>
  <c r="F76" i="57"/>
  <c r="AF47" i="57"/>
  <c r="Y45" i="57"/>
  <c r="AI256" i="57"/>
  <c r="R51" i="57"/>
  <c r="X36" i="57"/>
  <c r="AI140" i="57"/>
  <c r="AI346" i="57"/>
  <c r="S111" i="57"/>
  <c r="AF52" i="57"/>
  <c r="X262" i="57"/>
  <c r="X46" i="57"/>
  <c r="AI46" i="57" s="1"/>
  <c r="F78" i="57"/>
  <c r="I468" i="57"/>
  <c r="AD184" i="57"/>
  <c r="W340" i="57"/>
  <c r="W366" i="57"/>
  <c r="R33" i="57"/>
  <c r="AF236" i="57"/>
  <c r="AA236" i="57"/>
  <c r="AG444" i="57"/>
  <c r="X444" i="57"/>
  <c r="AD236" i="57"/>
  <c r="AG184" i="57"/>
  <c r="AE340" i="57"/>
  <c r="AG210" i="57"/>
  <c r="AA210" i="57"/>
  <c r="AF612" i="57"/>
  <c r="Y262" i="57"/>
  <c r="AF366" i="57"/>
  <c r="W288" i="57"/>
  <c r="AE392" i="57"/>
  <c r="S183" i="57"/>
  <c r="AJ183" i="57" s="1"/>
  <c r="AI328" i="57"/>
  <c r="AI251" i="57"/>
  <c r="O33" i="57"/>
  <c r="I62" i="57"/>
  <c r="F10" i="57"/>
  <c r="X42" i="57"/>
  <c r="S156" i="57"/>
  <c r="AJ156" i="57" s="1"/>
  <c r="Z45" i="57"/>
  <c r="X40" i="57"/>
  <c r="AI141" i="57"/>
  <c r="AF48" i="57"/>
  <c r="AI423" i="57"/>
  <c r="I465" i="57"/>
  <c r="F75" i="57"/>
  <c r="S375" i="57"/>
  <c r="AJ375" i="57" s="1"/>
  <c r="AE210" i="57"/>
  <c r="AA444" i="57"/>
  <c r="Z184" i="57"/>
  <c r="S115" i="57"/>
  <c r="S116" i="57"/>
  <c r="AJ116" i="57" s="1"/>
  <c r="AE158" i="57"/>
  <c r="W210" i="57"/>
  <c r="S276" i="57"/>
  <c r="AJ276" i="57" s="1"/>
  <c r="I70" i="57"/>
  <c r="F18" i="57"/>
  <c r="AI200" i="57"/>
  <c r="S124" i="57"/>
  <c r="AJ124" i="57" s="1"/>
  <c r="AD444" i="57"/>
  <c r="Y340" i="57"/>
  <c r="S228" i="57"/>
  <c r="Y158" i="57"/>
  <c r="S241" i="57"/>
  <c r="AH392" i="57"/>
  <c r="AI303" i="57"/>
  <c r="AI408" i="57"/>
  <c r="X236" i="57"/>
  <c r="S250" i="57"/>
  <c r="Y184" i="57"/>
  <c r="AF340" i="57"/>
  <c r="S128" i="57"/>
  <c r="AJ128" i="57" s="1"/>
  <c r="AA262" i="57"/>
  <c r="AI329" i="57"/>
  <c r="W444" i="57"/>
  <c r="X158" i="57"/>
  <c r="X210" i="57"/>
  <c r="S353" i="57"/>
  <c r="AJ353" i="57" s="1"/>
  <c r="Y444" i="57"/>
  <c r="AF619" i="57"/>
  <c r="X288" i="57"/>
  <c r="X314" i="57"/>
  <c r="S167" i="57"/>
  <c r="AJ167" i="57" s="1"/>
  <c r="AF620" i="57"/>
  <c r="AF623" i="57"/>
  <c r="S320" i="57"/>
  <c r="AJ320" i="57" s="1"/>
  <c r="L47" i="57"/>
  <c r="S137" i="57"/>
  <c r="AB626" i="57"/>
  <c r="P103" i="57"/>
  <c r="P25" i="57" s="1"/>
  <c r="P7" i="57"/>
  <c r="I470" i="57"/>
  <c r="Y47" i="57"/>
  <c r="S251" i="57"/>
  <c r="AF158" i="57"/>
  <c r="O51" i="57"/>
  <c r="G523" i="57"/>
  <c r="B523" i="57"/>
  <c r="H523" i="57"/>
  <c r="C523" i="57"/>
  <c r="F523" i="57"/>
  <c r="E523" i="57"/>
  <c r="D523" i="57"/>
  <c r="I79" i="57"/>
  <c r="F27" i="57"/>
  <c r="Y40" i="57"/>
  <c r="S242" i="57"/>
  <c r="AJ242" i="57" s="1"/>
  <c r="F574" i="57"/>
  <c r="F575" i="57" s="1"/>
  <c r="Y51" i="57"/>
  <c r="AI51" i="57" s="1"/>
  <c r="AI319" i="57"/>
  <c r="Q37" i="57"/>
  <c r="AE444" i="57"/>
  <c r="V236" i="57"/>
  <c r="AH40" i="57"/>
  <c r="AF610" i="57"/>
  <c r="W158" i="57"/>
  <c r="Y210" i="57"/>
  <c r="AD366" i="57"/>
  <c r="AG288" i="57"/>
  <c r="AI252" i="57"/>
  <c r="I73" i="57"/>
  <c r="AF444" i="57"/>
  <c r="AF617" i="57"/>
  <c r="AI148" i="57"/>
  <c r="AG236" i="57"/>
  <c r="AG340" i="57"/>
  <c r="AF606" i="57"/>
  <c r="AD158" i="57"/>
  <c r="AI302" i="57"/>
  <c r="S345" i="57"/>
  <c r="S383" i="57"/>
  <c r="AJ383" i="57" s="1"/>
  <c r="W418" i="57"/>
  <c r="AE418" i="57"/>
  <c r="Z366" i="57"/>
  <c r="AF314" i="57"/>
  <c r="S123" i="57"/>
  <c r="AJ123" i="57" s="1"/>
  <c r="AE314" i="57"/>
  <c r="P101" i="57"/>
  <c r="P23" i="57" s="1"/>
  <c r="I219" i="57"/>
  <c r="X392" i="57"/>
  <c r="AA392" i="57"/>
  <c r="S260" i="57"/>
  <c r="AJ260" i="57" s="1"/>
  <c r="S182" i="57"/>
  <c r="AJ182" i="57" s="1"/>
  <c r="P104" i="57"/>
  <c r="P26" i="57" s="1"/>
  <c r="AI142" i="57"/>
  <c r="S176" i="57"/>
  <c r="AJ176" i="57" s="1"/>
  <c r="F548" i="57"/>
  <c r="Y48" i="57"/>
  <c r="I59" i="57"/>
  <c r="F7" i="57"/>
  <c r="AF40" i="57"/>
  <c r="M51" i="57"/>
  <c r="W132" i="57"/>
  <c r="AI331" i="57"/>
  <c r="AF132" i="57"/>
  <c r="I64" i="57"/>
  <c r="F12" i="57"/>
  <c r="I60" i="57"/>
  <c r="F8" i="57"/>
  <c r="AD626" i="57"/>
  <c r="AJ141" i="57" l="1"/>
  <c r="AI53" i="57"/>
  <c r="F549" i="57"/>
  <c r="S313" i="57"/>
  <c r="AJ313" i="57" s="1"/>
  <c r="S249" i="57"/>
  <c r="AJ249" i="57" s="1"/>
  <c r="N50" i="57"/>
  <c r="S402" i="57"/>
  <c r="AJ402" i="57" s="1"/>
  <c r="M44" i="57"/>
  <c r="N42" i="57"/>
  <c r="S349" i="57"/>
  <c r="AJ349" i="57" s="1"/>
  <c r="D39" i="57"/>
  <c r="S165" i="57"/>
  <c r="AJ165" i="57" s="1"/>
  <c r="H549" i="57"/>
  <c r="AI52" i="57"/>
  <c r="C549" i="57"/>
  <c r="S298" i="57"/>
  <c r="AJ298" i="57" s="1"/>
  <c r="R39" i="57"/>
  <c r="S190" i="57"/>
  <c r="AJ190" i="57" s="1"/>
  <c r="Q47" i="57"/>
  <c r="S379" i="57"/>
  <c r="AJ379" i="57" s="1"/>
  <c r="S246" i="57"/>
  <c r="AJ246" i="57" s="1"/>
  <c r="S254" i="57"/>
  <c r="AJ254" i="57" s="1"/>
  <c r="AI34" i="57"/>
  <c r="S322" i="57"/>
  <c r="AJ322" i="57" s="1"/>
  <c r="S412" i="57"/>
  <c r="AJ412" i="57" s="1"/>
  <c r="N53" i="57"/>
  <c r="S398" i="57"/>
  <c r="AC418" i="57"/>
  <c r="N36" i="57"/>
  <c r="S380" i="57"/>
  <c r="AJ380" i="57" s="1"/>
  <c r="O34" i="57"/>
  <c r="Q39" i="57"/>
  <c r="D38" i="57"/>
  <c r="S175" i="57"/>
  <c r="AJ175" i="57" s="1"/>
  <c r="S277" i="57"/>
  <c r="AJ277" i="57" s="1"/>
  <c r="S198" i="57"/>
  <c r="N40" i="57"/>
  <c r="Z49" i="57"/>
  <c r="Z54" i="57" s="1"/>
  <c r="S256" i="57"/>
  <c r="AJ256" i="57" s="1"/>
  <c r="AI41" i="57"/>
  <c r="S355" i="57"/>
  <c r="AJ355" i="57" s="1"/>
  <c r="O37" i="57"/>
  <c r="E549" i="57"/>
  <c r="B549" i="57"/>
  <c r="I424" i="57"/>
  <c r="S152" i="57"/>
  <c r="AJ152" i="57" s="1"/>
  <c r="S336" i="57"/>
  <c r="AJ336" i="57" s="1"/>
  <c r="S312" i="57"/>
  <c r="AJ312" i="57" s="1"/>
  <c r="S219" i="57"/>
  <c r="AJ219" i="57" s="1"/>
  <c r="M52" i="57"/>
  <c r="R45" i="57"/>
  <c r="S431" i="57"/>
  <c r="AJ431" i="57" s="1"/>
  <c r="S354" i="57"/>
  <c r="AJ354" i="57" s="1"/>
  <c r="G549" i="57"/>
  <c r="S306" i="57"/>
  <c r="AJ306" i="57" s="1"/>
  <c r="S405" i="57"/>
  <c r="AJ405" i="57" s="1"/>
  <c r="L43" i="57"/>
  <c r="M50" i="57"/>
  <c r="L288" i="57"/>
  <c r="S217" i="57"/>
  <c r="AJ217" i="57" s="1"/>
  <c r="Q45" i="57"/>
  <c r="S155" i="57"/>
  <c r="AJ155" i="57" s="1"/>
  <c r="O38" i="57"/>
  <c r="S272" i="57"/>
  <c r="AJ272" i="57" s="1"/>
  <c r="S386" i="57"/>
  <c r="AJ386" i="57" s="1"/>
  <c r="L158" i="57"/>
  <c r="AH262" i="57"/>
  <c r="S296" i="57"/>
  <c r="AJ296" i="57" s="1"/>
  <c r="R42" i="57"/>
  <c r="S268" i="57"/>
  <c r="AJ268" i="57" s="1"/>
  <c r="AC340" i="57"/>
  <c r="N48" i="57"/>
  <c r="S376" i="57"/>
  <c r="AJ376" i="57" s="1"/>
  <c r="I299" i="57"/>
  <c r="S216" i="57"/>
  <c r="AJ216" i="57" s="1"/>
  <c r="AH366" i="57"/>
  <c r="S297" i="57"/>
  <c r="AJ297" i="57" s="1"/>
  <c r="AH288" i="57"/>
  <c r="S433" i="57"/>
  <c r="AJ433" i="57" s="1"/>
  <c r="S192" i="57"/>
  <c r="AJ192" i="57" s="1"/>
  <c r="F497" i="57"/>
  <c r="AC366" i="57"/>
  <c r="AI406" i="57"/>
  <c r="AJ406" i="57" s="1"/>
  <c r="W626" i="57"/>
  <c r="S400" i="57"/>
  <c r="AJ400" i="57" s="1"/>
  <c r="S201" i="57"/>
  <c r="AJ201" i="57" s="1"/>
  <c r="S138" i="57"/>
  <c r="AJ138" i="57" s="1"/>
  <c r="S282" i="57"/>
  <c r="AJ282" i="57" s="1"/>
  <c r="M262" i="57"/>
  <c r="Q36" i="57"/>
  <c r="S374" i="57"/>
  <c r="AJ374" i="57" s="1"/>
  <c r="AI48" i="57"/>
  <c r="S171" i="57"/>
  <c r="AJ171" i="57" s="1"/>
  <c r="S438" i="57"/>
  <c r="AJ438" i="57" s="1"/>
  <c r="S360" i="57"/>
  <c r="AJ360" i="57" s="1"/>
  <c r="S150" i="57"/>
  <c r="AJ150" i="57" s="1"/>
  <c r="S324" i="57"/>
  <c r="AJ324" i="57" s="1"/>
  <c r="S331" i="57"/>
  <c r="AJ331" i="57" s="1"/>
  <c r="S373" i="57"/>
  <c r="AJ373" i="57" s="1"/>
  <c r="S384" i="57"/>
  <c r="AJ384" i="57" s="1"/>
  <c r="S142" i="57"/>
  <c r="AJ142" i="57" s="1"/>
  <c r="S173" i="57"/>
  <c r="AJ173" i="57" s="1"/>
  <c r="Q43" i="57"/>
  <c r="AC262" i="57"/>
  <c r="AI361" i="57"/>
  <c r="S139" i="57"/>
  <c r="AJ139" i="57" s="1"/>
  <c r="S409" i="57"/>
  <c r="AJ409" i="57" s="1"/>
  <c r="S348" i="57"/>
  <c r="AJ348" i="57" s="1"/>
  <c r="D497" i="57"/>
  <c r="S197" i="57"/>
  <c r="AJ197" i="57" s="1"/>
  <c r="Q44" i="57"/>
  <c r="S311" i="57"/>
  <c r="AJ311" i="57" s="1"/>
  <c r="S399" i="57"/>
  <c r="AJ399" i="57" s="1"/>
  <c r="O41" i="57"/>
  <c r="AF609" i="57"/>
  <c r="S243" i="57"/>
  <c r="AJ243" i="57" s="1"/>
  <c r="I313" i="57"/>
  <c r="S328" i="57"/>
  <c r="AJ328" i="57" s="1"/>
  <c r="N38" i="57"/>
  <c r="AJ115" i="57"/>
  <c r="AH43" i="57"/>
  <c r="S337" i="57"/>
  <c r="AJ337" i="57" s="1"/>
  <c r="N45" i="57"/>
  <c r="I331" i="57"/>
  <c r="R38" i="57"/>
  <c r="B497" i="57"/>
  <c r="Q34" i="57"/>
  <c r="S339" i="57"/>
  <c r="AJ339" i="57" s="1"/>
  <c r="S381" i="57"/>
  <c r="AJ381" i="57" s="1"/>
  <c r="S191" i="57"/>
  <c r="AJ191" i="57" s="1"/>
  <c r="R46" i="57"/>
  <c r="Q53" i="57"/>
  <c r="E51" i="57"/>
  <c r="S223" i="57"/>
  <c r="AJ223" i="57" s="1"/>
  <c r="O50" i="57"/>
  <c r="S435" i="57"/>
  <c r="AJ435" i="57" s="1"/>
  <c r="S230" i="57"/>
  <c r="AJ230" i="57" s="1"/>
  <c r="S220" i="57"/>
  <c r="AJ220" i="57" s="1"/>
  <c r="S194" i="57"/>
  <c r="AJ194" i="57" s="1"/>
  <c r="N52" i="57"/>
  <c r="AJ251" i="57"/>
  <c r="S204" i="57"/>
  <c r="AJ204" i="57" s="1"/>
  <c r="S140" i="57"/>
  <c r="AJ140" i="57" s="1"/>
  <c r="S382" i="57"/>
  <c r="AJ382" i="57" s="1"/>
  <c r="S305" i="57"/>
  <c r="AJ305" i="57" s="1"/>
  <c r="R43" i="57"/>
  <c r="I274" i="57"/>
  <c r="I202" i="57"/>
  <c r="I295" i="57"/>
  <c r="E497" i="57"/>
  <c r="R52" i="57"/>
  <c r="S279" i="57"/>
  <c r="AJ279" i="57" s="1"/>
  <c r="S172" i="57"/>
  <c r="AJ172" i="57" s="1"/>
  <c r="R41" i="57"/>
  <c r="I442" i="57"/>
  <c r="I275" i="57"/>
  <c r="S225" i="57"/>
  <c r="AJ225" i="57" s="1"/>
  <c r="N44" i="57"/>
  <c r="AI36" i="57"/>
  <c r="Q52" i="57"/>
  <c r="S327" i="57"/>
  <c r="AJ327" i="57" s="1"/>
  <c r="S166" i="57"/>
  <c r="AJ166" i="57" s="1"/>
  <c r="S252" i="57"/>
  <c r="AJ252" i="57" s="1"/>
  <c r="M48" i="57"/>
  <c r="O52" i="57"/>
  <c r="AI257" i="57"/>
  <c r="D34" i="57"/>
  <c r="S280" i="57"/>
  <c r="AJ280" i="57" s="1"/>
  <c r="L37" i="57"/>
  <c r="Q48" i="57"/>
  <c r="S145" i="57"/>
  <c r="AJ145" i="57" s="1"/>
  <c r="R44" i="57"/>
  <c r="S428" i="57"/>
  <c r="AJ428" i="57" s="1"/>
  <c r="N39" i="57"/>
  <c r="S193" i="57"/>
  <c r="AJ193" i="57" s="1"/>
  <c r="S227" i="57"/>
  <c r="AJ227" i="57" s="1"/>
  <c r="N262" i="57"/>
  <c r="S174" i="57"/>
  <c r="AJ174" i="57" s="1"/>
  <c r="S294" i="57"/>
  <c r="AJ294" i="57" s="1"/>
  <c r="Q46" i="57"/>
  <c r="S410" i="57"/>
  <c r="AJ410" i="57" s="1"/>
  <c r="AJ137" i="57"/>
  <c r="AJ111" i="57"/>
  <c r="I143" i="57"/>
  <c r="I433" i="57"/>
  <c r="I225" i="57"/>
  <c r="D626" i="57"/>
  <c r="I312" i="57"/>
  <c r="S423" i="57"/>
  <c r="AI387" i="57"/>
  <c r="V392" i="57"/>
  <c r="AJ241" i="57"/>
  <c r="R36" i="57"/>
  <c r="S303" i="57"/>
  <c r="AJ303" i="57" s="1"/>
  <c r="N34" i="57"/>
  <c r="H418" i="57"/>
  <c r="S372" i="57"/>
  <c r="AJ372" i="57" s="1"/>
  <c r="S269" i="57"/>
  <c r="AJ269" i="57" s="1"/>
  <c r="I441" i="57"/>
  <c r="I384" i="57"/>
  <c r="G45" i="57"/>
  <c r="I282" i="57"/>
  <c r="I386" i="57"/>
  <c r="H42" i="57"/>
  <c r="Q40" i="57"/>
  <c r="O48" i="57"/>
  <c r="L184" i="57"/>
  <c r="M43" i="57"/>
  <c r="N35" i="57"/>
  <c r="I77" i="57"/>
  <c r="F25" i="57"/>
  <c r="S397" i="57"/>
  <c r="L418" i="57"/>
  <c r="AI179" i="57"/>
  <c r="D41" i="57"/>
  <c r="AI330" i="57"/>
  <c r="H34" i="57"/>
  <c r="I399" i="57"/>
  <c r="I173" i="57"/>
  <c r="I249" i="57"/>
  <c r="D45" i="57"/>
  <c r="I354" i="57"/>
  <c r="H45" i="57"/>
  <c r="I230" i="57"/>
  <c r="I223" i="57"/>
  <c r="I165" i="57"/>
  <c r="I149" i="57"/>
  <c r="I192" i="57"/>
  <c r="M132" i="57"/>
  <c r="I193" i="57"/>
  <c r="M40" i="57"/>
  <c r="H53" i="57"/>
  <c r="S427" i="57"/>
  <c r="AJ427" i="57" s="1"/>
  <c r="S146" i="57"/>
  <c r="H48" i="57"/>
  <c r="N47" i="57"/>
  <c r="AI413" i="57"/>
  <c r="V418" i="57"/>
  <c r="AI335" i="57"/>
  <c r="G38" i="57"/>
  <c r="I428" i="57"/>
  <c r="P600" i="57"/>
  <c r="I349" i="57"/>
  <c r="S301" i="57"/>
  <c r="AJ301" i="57" s="1"/>
  <c r="S168" i="57"/>
  <c r="AJ168" i="57" s="1"/>
  <c r="C45" i="57"/>
  <c r="M53" i="57"/>
  <c r="E48" i="57"/>
  <c r="S434" i="57"/>
  <c r="V49" i="57"/>
  <c r="AI127" i="57"/>
  <c r="V132" i="57"/>
  <c r="S154" i="57"/>
  <c r="AJ154" i="57" s="1"/>
  <c r="I382" i="57"/>
  <c r="L34" i="57"/>
  <c r="O158" i="57"/>
  <c r="C43" i="57"/>
  <c r="D35" i="57"/>
  <c r="I397" i="57"/>
  <c r="R288" i="57"/>
  <c r="AH49" i="57"/>
  <c r="AI153" i="57"/>
  <c r="M236" i="57"/>
  <c r="I255" i="57"/>
  <c r="AI434" i="57"/>
  <c r="AC314" i="57"/>
  <c r="I372" i="57"/>
  <c r="D48" i="57"/>
  <c r="I217" i="57"/>
  <c r="I373" i="57"/>
  <c r="H41" i="57"/>
  <c r="H35" i="57"/>
  <c r="N366" i="57"/>
  <c r="AJ267" i="57"/>
  <c r="M34" i="57"/>
  <c r="I403" i="57"/>
  <c r="I243" i="57"/>
  <c r="M47" i="57"/>
  <c r="Q51" i="57"/>
  <c r="I305" i="57"/>
  <c r="I276" i="57"/>
  <c r="I220" i="57"/>
  <c r="I279" i="57"/>
  <c r="S199" i="57"/>
  <c r="AJ199" i="57" s="1"/>
  <c r="I228" i="57"/>
  <c r="I170" i="57"/>
  <c r="I437" i="57"/>
  <c r="B33" i="57"/>
  <c r="I111" i="57"/>
  <c r="G40" i="57"/>
  <c r="I258" i="57"/>
  <c r="I360" i="57"/>
  <c r="I204" i="57"/>
  <c r="N236" i="57"/>
  <c r="I427" i="57"/>
  <c r="I146" i="57"/>
  <c r="Q392" i="57"/>
  <c r="AJ345" i="57"/>
  <c r="S426" i="57"/>
  <c r="AJ426" i="57" s="1"/>
  <c r="S408" i="57"/>
  <c r="AJ408" i="57" s="1"/>
  <c r="R444" i="57"/>
  <c r="Q42" i="57"/>
  <c r="S178" i="57"/>
  <c r="AJ178" i="57" s="1"/>
  <c r="D47" i="57"/>
  <c r="S244" i="57"/>
  <c r="AJ244" i="57" s="1"/>
  <c r="Q50" i="57"/>
  <c r="M184" i="57"/>
  <c r="C37" i="57"/>
  <c r="AH210" i="57"/>
  <c r="AH44" i="57"/>
  <c r="AC132" i="57"/>
  <c r="R47" i="57"/>
  <c r="S226" i="57"/>
  <c r="AJ226" i="57" s="1"/>
  <c r="S278" i="57"/>
  <c r="AJ278" i="57" s="1"/>
  <c r="S350" i="57"/>
  <c r="AJ350" i="57" s="1"/>
  <c r="I301" i="57"/>
  <c r="I378" i="57"/>
  <c r="I168" i="57"/>
  <c r="S147" i="57"/>
  <c r="AJ147" i="57" s="1"/>
  <c r="S346" i="57"/>
  <c r="AJ346" i="57" s="1"/>
  <c r="C53" i="57"/>
  <c r="S310" i="57"/>
  <c r="AJ310" i="57" s="1"/>
  <c r="D52" i="57"/>
  <c r="S270" i="57"/>
  <c r="AJ270" i="57" s="1"/>
  <c r="I434" i="57"/>
  <c r="I154" i="57"/>
  <c r="M38" i="57"/>
  <c r="M41" i="57"/>
  <c r="R37" i="57"/>
  <c r="I222" i="57"/>
  <c r="I411" i="57"/>
  <c r="Q35" i="57"/>
  <c r="S245" i="57"/>
  <c r="AJ245" i="57" s="1"/>
  <c r="Q184" i="57"/>
  <c r="S126" i="57"/>
  <c r="AJ126" i="57" s="1"/>
  <c r="R40" i="57"/>
  <c r="S148" i="57"/>
  <c r="AJ148" i="57" s="1"/>
  <c r="I390" i="57"/>
  <c r="I443" i="57"/>
  <c r="I575" i="57"/>
  <c r="AC210" i="57"/>
  <c r="D44" i="57"/>
  <c r="I400" i="57"/>
  <c r="I175" i="57"/>
  <c r="C44" i="57"/>
  <c r="L35" i="57"/>
  <c r="S113" i="57"/>
  <c r="AJ113" i="57" s="1"/>
  <c r="AI283" i="57"/>
  <c r="V288" i="57"/>
  <c r="X49" i="57"/>
  <c r="X54" i="57" s="1"/>
  <c r="X132" i="57"/>
  <c r="R34" i="57"/>
  <c r="AJ163" i="57"/>
  <c r="H39" i="57"/>
  <c r="I144" i="57"/>
  <c r="R48" i="57"/>
  <c r="M444" i="57"/>
  <c r="AF621" i="57"/>
  <c r="I430" i="57"/>
  <c r="D42" i="57"/>
  <c r="H38" i="57"/>
  <c r="E158" i="57"/>
  <c r="H47" i="57"/>
  <c r="E37" i="57"/>
  <c r="I435" i="57"/>
  <c r="I277" i="57"/>
  <c r="I355" i="57"/>
  <c r="I250" i="57"/>
  <c r="I298" i="57"/>
  <c r="I194" i="57"/>
  <c r="I269" i="57"/>
  <c r="O444" i="57"/>
  <c r="I251" i="57"/>
  <c r="O392" i="57"/>
  <c r="I438" i="57"/>
  <c r="I339" i="57"/>
  <c r="I326" i="57"/>
  <c r="S356" i="57"/>
  <c r="AJ356" i="57" s="1"/>
  <c r="AI309" i="57"/>
  <c r="V314" i="57"/>
  <c r="L41" i="57"/>
  <c r="L366" i="57"/>
  <c r="AI231" i="57"/>
  <c r="M158" i="57"/>
  <c r="I523" i="57"/>
  <c r="G42" i="57"/>
  <c r="I178" i="57"/>
  <c r="I429" i="57"/>
  <c r="AH314" i="57"/>
  <c r="AH42" i="57"/>
  <c r="Q236" i="57"/>
  <c r="S330" i="57"/>
  <c r="AJ330" i="57" s="1"/>
  <c r="M340" i="57"/>
  <c r="N51" i="57"/>
  <c r="O210" i="57"/>
  <c r="AH418" i="57"/>
  <c r="M45" i="57"/>
  <c r="I226" i="57"/>
  <c r="I350" i="57"/>
  <c r="S424" i="57"/>
  <c r="AJ424" i="57" s="1"/>
  <c r="Q444" i="57"/>
  <c r="R236" i="57"/>
  <c r="R314" i="57"/>
  <c r="I147" i="57"/>
  <c r="I310" i="57"/>
  <c r="AC42" i="57"/>
  <c r="AC158" i="57"/>
  <c r="AF616" i="57"/>
  <c r="O46" i="57"/>
  <c r="M36" i="57"/>
  <c r="H37" i="57"/>
  <c r="N184" i="57"/>
  <c r="R262" i="57"/>
  <c r="S271" i="57"/>
  <c r="AJ271" i="57" s="1"/>
  <c r="Q366" i="57"/>
  <c r="Q418" i="57"/>
  <c r="R210" i="57"/>
  <c r="G35" i="57"/>
  <c r="R35" i="57"/>
  <c r="I245" i="57"/>
  <c r="AH236" i="57"/>
  <c r="L48" i="57"/>
  <c r="H40" i="57"/>
  <c r="S436" i="57"/>
  <c r="AJ436" i="57" s="1"/>
  <c r="I148" i="57"/>
  <c r="O36" i="57"/>
  <c r="AI250" i="57"/>
  <c r="AJ250" i="57" s="1"/>
  <c r="AI146" i="57"/>
  <c r="I406" i="57"/>
  <c r="I278" i="57"/>
  <c r="I379" i="57"/>
  <c r="I254" i="57"/>
  <c r="L340" i="57"/>
  <c r="C51" i="57"/>
  <c r="R340" i="57"/>
  <c r="AJ423" i="57"/>
  <c r="N41" i="57"/>
  <c r="I163" i="57"/>
  <c r="G43" i="57"/>
  <c r="E41" i="57"/>
  <c r="H46" i="57"/>
  <c r="I267" i="57"/>
  <c r="H36" i="57"/>
  <c r="I252" i="57"/>
  <c r="I246" i="57"/>
  <c r="I297" i="57"/>
  <c r="I200" i="57"/>
  <c r="C38" i="57"/>
  <c r="E33" i="57"/>
  <c r="I348" i="57"/>
  <c r="N392" i="57"/>
  <c r="I156" i="57"/>
  <c r="L42" i="57"/>
  <c r="S120" i="57"/>
  <c r="AJ120" i="57" s="1"/>
  <c r="O45" i="57"/>
  <c r="S119" i="57"/>
  <c r="AJ119" i="57" s="1"/>
  <c r="I302" i="57"/>
  <c r="W49" i="57"/>
  <c r="W54" i="57" s="1"/>
  <c r="AH47" i="57"/>
  <c r="AH184" i="57"/>
  <c r="AH340" i="57"/>
  <c r="S407" i="57"/>
  <c r="AJ407" i="57" s="1"/>
  <c r="S334" i="57"/>
  <c r="AJ334" i="57" s="1"/>
  <c r="S321" i="57"/>
  <c r="AJ321" i="57" s="1"/>
  <c r="S149" i="57"/>
  <c r="AJ149" i="57" s="1"/>
  <c r="S358" i="57"/>
  <c r="AJ358" i="57" s="1"/>
  <c r="N43" i="57"/>
  <c r="S319" i="57"/>
  <c r="I391" i="57"/>
  <c r="M392" i="57"/>
  <c r="V626" i="57"/>
  <c r="R184" i="57"/>
  <c r="Q38" i="57"/>
  <c r="M35" i="57"/>
  <c r="I271" i="57"/>
  <c r="R392" i="57"/>
  <c r="AA49" i="57"/>
  <c r="AA54" i="57" s="1"/>
  <c r="AA132" i="57"/>
  <c r="S215" i="57"/>
  <c r="S371" i="57"/>
  <c r="M37" i="57"/>
  <c r="S332" i="57"/>
  <c r="AJ332" i="57" s="1"/>
  <c r="I436" i="57"/>
  <c r="Q262" i="57"/>
  <c r="S218" i="57"/>
  <c r="AJ218" i="57" s="1"/>
  <c r="E36" i="57"/>
  <c r="I227" i="57"/>
  <c r="I145" i="57"/>
  <c r="I195" i="57"/>
  <c r="N444" i="57"/>
  <c r="I328" i="57"/>
  <c r="I324" i="57"/>
  <c r="I152" i="57"/>
  <c r="I75" i="57"/>
  <c r="I80" i="57" s="1"/>
  <c r="F23" i="57"/>
  <c r="I224" i="57"/>
  <c r="C340" i="57"/>
  <c r="I137" i="57"/>
  <c r="E34" i="57"/>
  <c r="C47" i="57"/>
  <c r="I336" i="57"/>
  <c r="R158" i="57"/>
  <c r="R53" i="57"/>
  <c r="I423" i="57"/>
  <c r="B471" i="57"/>
  <c r="G471" i="57"/>
  <c r="E471" i="57"/>
  <c r="D471" i="57"/>
  <c r="H471" i="57"/>
  <c r="F471" i="57"/>
  <c r="C471" i="57"/>
  <c r="Q288" i="57"/>
  <c r="I405" i="57"/>
  <c r="S357" i="57"/>
  <c r="I125" i="57"/>
  <c r="I198" i="57"/>
  <c r="G44" i="57"/>
  <c r="I410" i="57"/>
  <c r="I352" i="57"/>
  <c r="I197" i="57"/>
  <c r="H262" i="57"/>
  <c r="I306" i="57"/>
  <c r="I333" i="57"/>
  <c r="O288" i="57"/>
  <c r="S413" i="57"/>
  <c r="AJ413" i="57" s="1"/>
  <c r="I166" i="57"/>
  <c r="G34" i="57"/>
  <c r="N158" i="57"/>
  <c r="I404" i="57"/>
  <c r="I215" i="57"/>
  <c r="I139" i="57"/>
  <c r="I141" i="57"/>
  <c r="I280" i="57"/>
  <c r="I426" i="57"/>
  <c r="I112" i="57"/>
  <c r="G39" i="57"/>
  <c r="I376" i="57"/>
  <c r="I281" i="57"/>
  <c r="I374" i="57"/>
  <c r="I296" i="57"/>
  <c r="G46" i="57"/>
  <c r="I140" i="57"/>
  <c r="I169" i="57"/>
  <c r="I402" i="57"/>
  <c r="E46" i="57"/>
  <c r="I322" i="57"/>
  <c r="I409" i="57"/>
  <c r="I138" i="57"/>
  <c r="E38" i="57"/>
  <c r="C36" i="57"/>
  <c r="I359" i="57"/>
  <c r="I381" i="57"/>
  <c r="D46" i="57"/>
  <c r="G48" i="57"/>
  <c r="I244" i="57"/>
  <c r="I196" i="57"/>
  <c r="I172" i="57"/>
  <c r="D210" i="57"/>
  <c r="N210" i="57"/>
  <c r="I375" i="57"/>
  <c r="I142" i="57"/>
  <c r="I337" i="57"/>
  <c r="S157" i="57"/>
  <c r="AJ157" i="57" s="1"/>
  <c r="O35" i="57"/>
  <c r="S323" i="57"/>
  <c r="AJ323" i="57" s="1"/>
  <c r="S189" i="57"/>
  <c r="L210" i="57"/>
  <c r="E45" i="57"/>
  <c r="AF49" i="57"/>
  <c r="AF54" i="57" s="1"/>
  <c r="S347" i="57"/>
  <c r="AJ347" i="57" s="1"/>
  <c r="S164" i="57"/>
  <c r="AJ164" i="57" s="1"/>
  <c r="Q33" i="57"/>
  <c r="AJ228" i="57"/>
  <c r="C48" i="57"/>
  <c r="L46" i="57"/>
  <c r="I325" i="57"/>
  <c r="M39" i="57"/>
  <c r="M42" i="57"/>
  <c r="I407" i="57"/>
  <c r="I334" i="57"/>
  <c r="L39" i="57"/>
  <c r="D53" i="57"/>
  <c r="I321" i="57"/>
  <c r="I300" i="57"/>
  <c r="R366" i="57"/>
  <c r="G36" i="57"/>
  <c r="I358" i="57"/>
  <c r="AJ304" i="57"/>
  <c r="D43" i="57"/>
  <c r="I319" i="57"/>
  <c r="AJ130" i="57"/>
  <c r="S308" i="57"/>
  <c r="AJ308" i="57" s="1"/>
  <c r="L44" i="57"/>
  <c r="M418" i="57"/>
  <c r="AI439" i="57"/>
  <c r="V444" i="57"/>
  <c r="AF626" i="57"/>
  <c r="N340" i="57"/>
  <c r="AJ198" i="57"/>
  <c r="N37" i="57"/>
  <c r="D51" i="57"/>
  <c r="C35" i="57"/>
  <c r="S253" i="57"/>
  <c r="AJ253" i="57" s="1"/>
  <c r="AC44" i="57"/>
  <c r="AI44" i="57" s="1"/>
  <c r="AI122" i="57"/>
  <c r="AJ122" i="57" s="1"/>
  <c r="M366" i="57"/>
  <c r="L236" i="57"/>
  <c r="N33" i="57"/>
  <c r="M46" i="57"/>
  <c r="I385" i="57"/>
  <c r="I332" i="57"/>
  <c r="S293" i="57"/>
  <c r="L314" i="57"/>
  <c r="L132" i="57"/>
  <c r="S129" i="57"/>
  <c r="AJ129" i="57" s="1"/>
  <c r="O53" i="57"/>
  <c r="I218" i="57"/>
  <c r="S425" i="57"/>
  <c r="AJ425" i="57" s="1"/>
  <c r="AI357" i="57"/>
  <c r="V45" i="57"/>
  <c r="AI45" i="57" s="1"/>
  <c r="V366" i="57"/>
  <c r="Y49" i="57"/>
  <c r="Y54" i="57" s="1"/>
  <c r="AC288" i="57"/>
  <c r="AC392" i="57"/>
  <c r="I242" i="57"/>
  <c r="I371" i="57"/>
  <c r="I118" i="57"/>
  <c r="I176" i="57"/>
  <c r="I383" i="57"/>
  <c r="I412" i="57"/>
  <c r="O418" i="57"/>
  <c r="I377" i="57"/>
  <c r="F80" i="57"/>
  <c r="I113" i="57"/>
  <c r="AC43" i="57"/>
  <c r="AI43" i="57" s="1"/>
  <c r="I150" i="57"/>
  <c r="G47" i="57"/>
  <c r="G37" i="57"/>
  <c r="I431" i="57"/>
  <c r="I164" i="57"/>
  <c r="I380" i="57"/>
  <c r="H43" i="57"/>
  <c r="I190" i="57"/>
  <c r="I327" i="57"/>
  <c r="I216" i="57"/>
  <c r="I167" i="57"/>
  <c r="N132" i="57"/>
  <c r="I304" i="57"/>
  <c r="I268" i="57"/>
  <c r="I307" i="57"/>
  <c r="I272" i="57"/>
  <c r="I353" i="57"/>
  <c r="D262" i="57"/>
  <c r="C41" i="57"/>
  <c r="I346" i="57"/>
  <c r="I256" i="57"/>
  <c r="D40" i="57"/>
  <c r="H44" i="57"/>
  <c r="I201" i="57"/>
  <c r="I174" i="57"/>
  <c r="L392" i="57"/>
  <c r="B51" i="57"/>
  <c r="I338" i="57"/>
  <c r="L53" i="57"/>
  <c r="E35" i="57"/>
  <c r="I323" i="57"/>
  <c r="I189" i="57"/>
  <c r="AD49" i="57"/>
  <c r="AD54" i="57" s="1"/>
  <c r="S329" i="57"/>
  <c r="AJ329" i="57" s="1"/>
  <c r="G53" i="57"/>
  <c r="I347" i="57"/>
  <c r="G314" i="57"/>
  <c r="Q314" i="57"/>
  <c r="Q210" i="57"/>
  <c r="L262" i="57"/>
  <c r="C39" i="57"/>
  <c r="C42" i="57"/>
  <c r="Q41" i="57"/>
  <c r="S275" i="57"/>
  <c r="AJ275" i="57" s="1"/>
  <c r="L38" i="57"/>
  <c r="G51" i="57"/>
  <c r="Q158" i="57"/>
  <c r="AH39" i="57"/>
  <c r="AH54" i="57" s="1"/>
  <c r="AH132" i="57"/>
  <c r="S258" i="57"/>
  <c r="AJ258" i="57" s="1"/>
  <c r="I78" i="57"/>
  <c r="F26" i="57"/>
  <c r="M33" i="57"/>
  <c r="H51" i="57"/>
  <c r="I76" i="57"/>
  <c r="F24" i="57"/>
  <c r="I308" i="57"/>
  <c r="N288" i="57"/>
  <c r="AI205" i="57"/>
  <c r="D340" i="57"/>
  <c r="AJ398" i="57"/>
  <c r="D37" i="57"/>
  <c r="N46" i="57"/>
  <c r="R418" i="57"/>
  <c r="I253" i="57"/>
  <c r="S401" i="57"/>
  <c r="AJ401" i="57" s="1"/>
  <c r="S224" i="57"/>
  <c r="AJ224" i="57" s="1"/>
  <c r="N314" i="57"/>
  <c r="M288" i="57"/>
  <c r="AE49" i="57"/>
  <c r="AE54" i="57" s="1"/>
  <c r="AE132" i="57"/>
  <c r="Q340" i="57"/>
  <c r="Z132" i="57"/>
  <c r="S202" i="57"/>
  <c r="AJ202" i="57" s="1"/>
  <c r="S295" i="57"/>
  <c r="AJ295" i="57" s="1"/>
  <c r="C314" i="57"/>
  <c r="M314" i="57"/>
  <c r="L33" i="57"/>
  <c r="L51" i="57"/>
  <c r="R132" i="57"/>
  <c r="E53" i="57"/>
  <c r="L40" i="57"/>
  <c r="I425" i="57"/>
  <c r="AG49" i="57"/>
  <c r="AG54" i="57" s="1"/>
  <c r="I432" i="57"/>
  <c r="B626" i="57"/>
  <c r="I549" i="57" l="1"/>
  <c r="S36" i="57"/>
  <c r="AJ36" i="57" s="1"/>
  <c r="AJ434" i="57"/>
  <c r="I191" i="57"/>
  <c r="E44" i="57"/>
  <c r="I345" i="57"/>
  <c r="I294" i="57"/>
  <c r="E236" i="57"/>
  <c r="S153" i="57"/>
  <c r="AJ153" i="57" s="1"/>
  <c r="G33" i="57"/>
  <c r="O314" i="57"/>
  <c r="H314" i="57"/>
  <c r="S361" i="57"/>
  <c r="AJ361" i="57" s="1"/>
  <c r="I114" i="57"/>
  <c r="D158" i="57"/>
  <c r="S257" i="57"/>
  <c r="AJ257" i="57" s="1"/>
  <c r="I471" i="57"/>
  <c r="G41" i="57"/>
  <c r="S52" i="57"/>
  <c r="AJ52" i="57" s="1"/>
  <c r="I497" i="57"/>
  <c r="O49" i="57"/>
  <c r="S283" i="57"/>
  <c r="AJ283" i="57" s="1"/>
  <c r="N418" i="57"/>
  <c r="C33" i="57"/>
  <c r="B37" i="57"/>
  <c r="V54" i="57"/>
  <c r="S231" i="57"/>
  <c r="AJ231" i="57" s="1"/>
  <c r="S200" i="57"/>
  <c r="AJ200" i="57" s="1"/>
  <c r="S205" i="57"/>
  <c r="AJ205" i="57" s="1"/>
  <c r="D33" i="57"/>
  <c r="I408" i="57"/>
  <c r="S432" i="57"/>
  <c r="AJ432" i="57" s="1"/>
  <c r="I171" i="57"/>
  <c r="S37" i="57"/>
  <c r="AJ37" i="57" s="1"/>
  <c r="G158" i="57"/>
  <c r="O340" i="57"/>
  <c r="O40" i="57"/>
  <c r="C158" i="57"/>
  <c r="S179" i="57"/>
  <c r="AJ179" i="57" s="1"/>
  <c r="I356" i="57"/>
  <c r="O47" i="57"/>
  <c r="S309" i="57"/>
  <c r="AJ309" i="57" s="1"/>
  <c r="I330" i="57"/>
  <c r="C210" i="57"/>
  <c r="H158" i="57"/>
  <c r="E340" i="57"/>
  <c r="E81" i="57"/>
  <c r="C81" i="57"/>
  <c r="F81" i="57"/>
  <c r="H81" i="57"/>
  <c r="G81" i="57"/>
  <c r="D81" i="57"/>
  <c r="B81" i="57"/>
  <c r="I51" i="57"/>
  <c r="C366" i="57"/>
  <c r="H33" i="57"/>
  <c r="E40" i="57"/>
  <c r="S232" i="57"/>
  <c r="AJ232" i="57" s="1"/>
  <c r="S51" i="57"/>
  <c r="AJ51" i="57" s="1"/>
  <c r="AJ371" i="57"/>
  <c r="AC54" i="57"/>
  <c r="AI42" i="57"/>
  <c r="S41" i="57"/>
  <c r="AJ41" i="57" s="1"/>
  <c r="B46" i="57"/>
  <c r="I151" i="57"/>
  <c r="N626" i="57"/>
  <c r="W630" i="57" s="1"/>
  <c r="S414" i="57"/>
  <c r="AJ414" i="57" s="1"/>
  <c r="S33" i="57"/>
  <c r="O236" i="57"/>
  <c r="S387" i="57"/>
  <c r="AJ387" i="57" s="1"/>
  <c r="B36" i="57"/>
  <c r="I398" i="57"/>
  <c r="S439" i="57"/>
  <c r="AJ439" i="57" s="1"/>
  <c r="B44" i="57"/>
  <c r="B40" i="57"/>
  <c r="B392" i="57"/>
  <c r="I241" i="57"/>
  <c r="D36" i="57"/>
  <c r="O43" i="57"/>
  <c r="S43" i="57" s="1"/>
  <c r="AJ43" i="57" s="1"/>
  <c r="S121" i="57"/>
  <c r="AJ121" i="57" s="1"/>
  <c r="D392" i="57"/>
  <c r="B39" i="57"/>
  <c r="I270" i="57"/>
  <c r="C40" i="57"/>
  <c r="M49" i="57"/>
  <c r="I124" i="57"/>
  <c r="M210" i="57"/>
  <c r="L444" i="57"/>
  <c r="S284" i="57"/>
  <c r="AJ284" i="57" s="1"/>
  <c r="B210" i="57"/>
  <c r="S53" i="57"/>
  <c r="AJ53" i="57" s="1"/>
  <c r="I153" i="57"/>
  <c r="I158" i="57" s="1"/>
  <c r="B418" i="57"/>
  <c r="C46" i="57"/>
  <c r="N49" i="57"/>
  <c r="I122" i="57"/>
  <c r="E418" i="57"/>
  <c r="AB627" i="57"/>
  <c r="AF627" i="57"/>
  <c r="AE627" i="57"/>
  <c r="Y627" i="57"/>
  <c r="Z627" i="57"/>
  <c r="AC627" i="57"/>
  <c r="AA627" i="57"/>
  <c r="X627" i="57"/>
  <c r="G366" i="57"/>
  <c r="B262" i="57"/>
  <c r="C34" i="57"/>
  <c r="B47" i="57"/>
  <c r="AJ215" i="57"/>
  <c r="I117" i="57"/>
  <c r="I401" i="57"/>
  <c r="O44" i="57"/>
  <c r="I329" i="57"/>
  <c r="I155" i="57"/>
  <c r="H444" i="57"/>
  <c r="G392" i="57"/>
  <c r="B53" i="57"/>
  <c r="I157" i="57"/>
  <c r="I221" i="57"/>
  <c r="I177" i="57"/>
  <c r="O262" i="57"/>
  <c r="O42" i="57"/>
  <c r="I320" i="57"/>
  <c r="G340" i="57"/>
  <c r="S38" i="57"/>
  <c r="AJ38" i="57" s="1"/>
  <c r="N54" i="57"/>
  <c r="B340" i="57"/>
  <c r="B42" i="57"/>
  <c r="Q49" i="57"/>
  <c r="Q54" i="57" s="1"/>
  <c r="I119" i="57"/>
  <c r="D288" i="57"/>
  <c r="AJ357" i="57"/>
  <c r="C392" i="57"/>
  <c r="H210" i="57"/>
  <c r="C444" i="57"/>
  <c r="D236" i="57"/>
  <c r="S45" i="57"/>
  <c r="AJ45" i="57" s="1"/>
  <c r="I123" i="57"/>
  <c r="S302" i="57"/>
  <c r="AJ302" i="57" s="1"/>
  <c r="G288" i="57"/>
  <c r="S362" i="57"/>
  <c r="AJ362" i="57" s="1"/>
  <c r="I311" i="57"/>
  <c r="I120" i="57"/>
  <c r="B288" i="57"/>
  <c r="B41" i="57"/>
  <c r="D314" i="57"/>
  <c r="C132" i="57"/>
  <c r="I351" i="57"/>
  <c r="E132" i="57"/>
  <c r="H288" i="57"/>
  <c r="S335" i="57"/>
  <c r="AJ335" i="57" s="1"/>
  <c r="E392" i="57"/>
  <c r="L49" i="57"/>
  <c r="S127" i="57"/>
  <c r="AJ127" i="57" s="1"/>
  <c r="I126" i="57"/>
  <c r="I33" i="57"/>
  <c r="D366" i="57"/>
  <c r="S34" i="57"/>
  <c r="AJ34" i="57" s="1"/>
  <c r="AI49" i="57"/>
  <c r="D184" i="57"/>
  <c r="G262" i="57"/>
  <c r="AJ397" i="57"/>
  <c r="AJ293" i="57"/>
  <c r="S46" i="57"/>
  <c r="AJ46" i="57" s="1"/>
  <c r="I37" i="57"/>
  <c r="AJ319" i="57"/>
  <c r="D444" i="57"/>
  <c r="S48" i="57"/>
  <c r="AJ48" i="57" s="1"/>
  <c r="G444" i="57"/>
  <c r="I309" i="57"/>
  <c r="S206" i="57"/>
  <c r="AJ206" i="57" s="1"/>
  <c r="I293" i="57"/>
  <c r="G210" i="57"/>
  <c r="E366" i="57"/>
  <c r="B35" i="57"/>
  <c r="AJ189" i="57"/>
  <c r="B38" i="57"/>
  <c r="H184" i="57"/>
  <c r="Q132" i="57"/>
  <c r="H366" i="57"/>
  <c r="G418" i="57"/>
  <c r="E444" i="57"/>
  <c r="S35" i="57"/>
  <c r="AJ35" i="57" s="1"/>
  <c r="B48" i="57"/>
  <c r="I248" i="57"/>
  <c r="O39" i="57"/>
  <c r="O132" i="57"/>
  <c r="C236" i="57"/>
  <c r="AJ146" i="57"/>
  <c r="O184" i="57"/>
  <c r="S44" i="57"/>
  <c r="AJ44" i="57" s="1"/>
  <c r="I357" i="57"/>
  <c r="E42" i="57"/>
  <c r="C418" i="57"/>
  <c r="G132" i="57"/>
  <c r="B34" i="57"/>
  <c r="I116" i="57"/>
  <c r="D418" i="57"/>
  <c r="H132" i="57"/>
  <c r="I115" i="57"/>
  <c r="H392" i="57"/>
  <c r="V627" i="57"/>
  <c r="S42" i="57"/>
  <c r="AJ42" i="57" s="1"/>
  <c r="I229" i="57"/>
  <c r="B184" i="57"/>
  <c r="H340" i="57"/>
  <c r="H236" i="57"/>
  <c r="O366" i="57"/>
  <c r="G184" i="57"/>
  <c r="C184" i="57"/>
  <c r="AD627" i="57"/>
  <c r="R49" i="57"/>
  <c r="W627" i="57"/>
  <c r="B314" i="57" l="1"/>
  <c r="B366" i="57"/>
  <c r="G49" i="57"/>
  <c r="G54" i="57" s="1"/>
  <c r="I283" i="57"/>
  <c r="G236" i="57"/>
  <c r="E49" i="57"/>
  <c r="I335" i="57"/>
  <c r="I340" i="57" s="1"/>
  <c r="B158" i="57"/>
  <c r="L50" i="57"/>
  <c r="S50" i="57" s="1"/>
  <c r="AJ50" i="57" s="1"/>
  <c r="I439" i="57"/>
  <c r="I444" i="57" s="1"/>
  <c r="F445" i="57" s="1"/>
  <c r="H52" i="57"/>
  <c r="C52" i="57"/>
  <c r="G50" i="57"/>
  <c r="I231" i="57"/>
  <c r="I236" i="57" s="1"/>
  <c r="B236" i="57"/>
  <c r="C288" i="57"/>
  <c r="I44" i="57"/>
  <c r="I81" i="57"/>
  <c r="B52" i="57"/>
  <c r="D50" i="57"/>
  <c r="I41" i="57"/>
  <c r="AJ33" i="57"/>
  <c r="I42" i="57"/>
  <c r="I273" i="57"/>
  <c r="I288" i="57" s="1"/>
  <c r="E288" i="57"/>
  <c r="I46" i="57"/>
  <c r="I414" i="57"/>
  <c r="I34" i="57"/>
  <c r="I388" i="57"/>
  <c r="I413" i="57"/>
  <c r="I418" i="57" s="1"/>
  <c r="I257" i="57"/>
  <c r="C262" i="57"/>
  <c r="B49" i="57"/>
  <c r="I127" i="57"/>
  <c r="B132" i="57"/>
  <c r="I48" i="57"/>
  <c r="I206" i="57"/>
  <c r="C49" i="57"/>
  <c r="I38" i="57"/>
  <c r="I35" i="57"/>
  <c r="M54" i="57"/>
  <c r="I361" i="57"/>
  <c r="I366" i="57" s="1"/>
  <c r="E184" i="57"/>
  <c r="E47" i="57"/>
  <c r="I47" i="57" s="1"/>
  <c r="I36" i="57"/>
  <c r="I232" i="57"/>
  <c r="H49" i="57"/>
  <c r="H54" i="57" s="1"/>
  <c r="B45" i="57"/>
  <c r="I205" i="57"/>
  <c r="E43" i="57"/>
  <c r="I121" i="57"/>
  <c r="B444" i="57"/>
  <c r="E52" i="57"/>
  <c r="S49" i="57"/>
  <c r="AJ49" i="57" s="1"/>
  <c r="I284" i="57"/>
  <c r="E39" i="57"/>
  <c r="O54" i="57"/>
  <c r="I387" i="57"/>
  <c r="I392" i="57" s="1"/>
  <c r="I303" i="57"/>
  <c r="I314" i="57" s="1"/>
  <c r="E314" i="57"/>
  <c r="I39" i="57"/>
  <c r="H159" i="57"/>
  <c r="C159" i="57"/>
  <c r="G159" i="57"/>
  <c r="F159" i="57"/>
  <c r="B159" i="57"/>
  <c r="E159" i="57"/>
  <c r="D159" i="57"/>
  <c r="I362" i="57"/>
  <c r="G52" i="57"/>
  <c r="D49" i="57"/>
  <c r="D132" i="57"/>
  <c r="I203" i="57"/>
  <c r="E210" i="57"/>
  <c r="H50" i="57"/>
  <c r="R54" i="57"/>
  <c r="I440" i="57"/>
  <c r="E50" i="57"/>
  <c r="I53" i="57"/>
  <c r="I199" i="57"/>
  <c r="B43" i="57"/>
  <c r="I40" i="57"/>
  <c r="L54" i="57"/>
  <c r="I179" i="57"/>
  <c r="I184" i="57" s="1"/>
  <c r="E262" i="57"/>
  <c r="I247" i="57"/>
  <c r="I262" i="57" s="1"/>
  <c r="G445" i="57" l="1"/>
  <c r="H341" i="57"/>
  <c r="G341" i="57"/>
  <c r="F341" i="57"/>
  <c r="D341" i="57"/>
  <c r="C341" i="57"/>
  <c r="B341" i="57"/>
  <c r="E341" i="57"/>
  <c r="C445" i="57"/>
  <c r="D445" i="57"/>
  <c r="H445" i="57"/>
  <c r="E445" i="57"/>
  <c r="B445" i="57"/>
  <c r="B54" i="57"/>
  <c r="I132" i="57"/>
  <c r="G133" i="57" s="1"/>
  <c r="I210" i="57"/>
  <c r="H211" i="57" s="1"/>
  <c r="B419" i="57"/>
  <c r="F419" i="57"/>
  <c r="C419" i="57"/>
  <c r="H419" i="57"/>
  <c r="G419" i="57"/>
  <c r="E419" i="57"/>
  <c r="D419" i="57"/>
  <c r="H263" i="57"/>
  <c r="D263" i="57"/>
  <c r="E263" i="57"/>
  <c r="C263" i="57"/>
  <c r="G263" i="57"/>
  <c r="F263" i="57"/>
  <c r="B263" i="57"/>
  <c r="C315" i="57"/>
  <c r="E315" i="57"/>
  <c r="D315" i="57"/>
  <c r="B315" i="57"/>
  <c r="H315" i="57"/>
  <c r="G315" i="57"/>
  <c r="F315" i="57"/>
  <c r="D133" i="57"/>
  <c r="H133" i="57"/>
  <c r="B133" i="57"/>
  <c r="E133" i="57"/>
  <c r="C133" i="57"/>
  <c r="B289" i="57"/>
  <c r="C289" i="57"/>
  <c r="F289" i="57"/>
  <c r="E289" i="57"/>
  <c r="G289" i="57"/>
  <c r="H289" i="57"/>
  <c r="D289" i="57"/>
  <c r="I180" i="57"/>
  <c r="B50" i="57"/>
  <c r="L626" i="57"/>
  <c r="V630" i="57" s="1"/>
  <c r="D54" i="57"/>
  <c r="I159" i="57"/>
  <c r="F185" i="57"/>
  <c r="E185" i="57"/>
  <c r="C185" i="57"/>
  <c r="B185" i="57"/>
  <c r="G185" i="57"/>
  <c r="H185" i="57"/>
  <c r="D185" i="57"/>
  <c r="I45" i="57"/>
  <c r="E367" i="57"/>
  <c r="H367" i="57"/>
  <c r="D367" i="57"/>
  <c r="B367" i="57"/>
  <c r="G367" i="57"/>
  <c r="C367" i="57"/>
  <c r="F367" i="57"/>
  <c r="I49" i="57"/>
  <c r="I130" i="57"/>
  <c r="I341" i="57"/>
  <c r="D393" i="57"/>
  <c r="C393" i="57"/>
  <c r="H393" i="57"/>
  <c r="B393" i="57"/>
  <c r="G393" i="57"/>
  <c r="F393" i="57"/>
  <c r="E393" i="57"/>
  <c r="I43" i="57"/>
  <c r="I54" i="57" s="1"/>
  <c r="E54" i="57"/>
  <c r="I52" i="57"/>
  <c r="H237" i="57"/>
  <c r="B237" i="57"/>
  <c r="F237" i="57"/>
  <c r="E237" i="57"/>
  <c r="D237" i="57"/>
  <c r="G237" i="57"/>
  <c r="C237" i="57"/>
  <c r="E211" i="57"/>
  <c r="B211" i="57"/>
  <c r="C50" i="57"/>
  <c r="C54" i="57"/>
  <c r="C211" i="57" l="1"/>
  <c r="F211" i="57"/>
  <c r="G211" i="57"/>
  <c r="D211" i="57"/>
  <c r="I263" i="57"/>
  <c r="I367" i="57"/>
  <c r="F133" i="57"/>
  <c r="I133" i="57" s="1"/>
  <c r="I445" i="57"/>
  <c r="E55" i="57"/>
  <c r="H55" i="57"/>
  <c r="C55" i="57"/>
  <c r="D55" i="57"/>
  <c r="F55" i="57"/>
  <c r="B55" i="57"/>
  <c r="G55" i="57"/>
  <c r="I237" i="57"/>
  <c r="I185" i="57"/>
  <c r="I393" i="57"/>
  <c r="I289" i="57"/>
  <c r="I211" i="57"/>
  <c r="I315" i="57"/>
  <c r="I50" i="57"/>
  <c r="I419" i="57"/>
  <c r="I55" i="57" l="1"/>
  <c r="I573" i="56" l="1"/>
  <c r="I571" i="56"/>
  <c r="I568" i="56"/>
  <c r="I567" i="56"/>
  <c r="I566" i="56"/>
  <c r="I565" i="56"/>
  <c r="I564" i="56"/>
  <c r="I563" i="56"/>
  <c r="I562" i="56"/>
  <c r="I561" i="56"/>
  <c r="I560" i="56"/>
  <c r="I559" i="56"/>
  <c r="I558" i="56"/>
  <c r="I557" i="56"/>
  <c r="I556" i="56"/>
  <c r="I555" i="56"/>
  <c r="I554" i="56"/>
  <c r="I547" i="56"/>
  <c r="I546" i="56"/>
  <c r="I545" i="56"/>
  <c r="I542" i="56"/>
  <c r="I541" i="56"/>
  <c r="I540" i="56"/>
  <c r="I539" i="56"/>
  <c r="I538" i="56"/>
  <c r="I537" i="56"/>
  <c r="I536" i="56"/>
  <c r="I535" i="56"/>
  <c r="I534" i="56"/>
  <c r="I533" i="56"/>
  <c r="I531" i="56"/>
  <c r="I530" i="56"/>
  <c r="I529" i="56"/>
  <c r="I528" i="56"/>
  <c r="I519" i="56"/>
  <c r="I518" i="56"/>
  <c r="I516" i="56"/>
  <c r="I515" i="56"/>
  <c r="I514" i="56"/>
  <c r="I513" i="56"/>
  <c r="I512" i="56"/>
  <c r="I511" i="56"/>
  <c r="I510" i="56"/>
  <c r="I509" i="56"/>
  <c r="I508" i="56"/>
  <c r="I507" i="56"/>
  <c r="I506" i="56"/>
  <c r="I505" i="56"/>
  <c r="I504" i="56"/>
  <c r="I503" i="56"/>
  <c r="I502" i="56"/>
  <c r="I495" i="56"/>
  <c r="I494" i="56"/>
  <c r="I493" i="56"/>
  <c r="I489" i="56"/>
  <c r="I488" i="56"/>
  <c r="I487" i="56"/>
  <c r="I486" i="56"/>
  <c r="I485" i="56"/>
  <c r="I484" i="56"/>
  <c r="I483" i="56"/>
  <c r="I482" i="56"/>
  <c r="I481" i="56"/>
  <c r="I480" i="56"/>
  <c r="I479" i="56"/>
  <c r="I478" i="56"/>
  <c r="I477" i="56"/>
  <c r="I476" i="56"/>
  <c r="I532" i="56"/>
  <c r="I521" i="56"/>
  <c r="I490" i="56"/>
  <c r="I455" i="56" l="1"/>
  <c r="F65" i="56"/>
  <c r="I464" i="56"/>
  <c r="F74" i="56"/>
  <c r="I456" i="56"/>
  <c r="F66" i="56"/>
  <c r="I466" i="56"/>
  <c r="I553" i="56"/>
  <c r="I457" i="56"/>
  <c r="F67" i="56"/>
  <c r="I458" i="56"/>
  <c r="F68" i="56"/>
  <c r="F59" i="56"/>
  <c r="I449" i="56"/>
  <c r="I459" i="56"/>
  <c r="F69" i="56"/>
  <c r="I475" i="56"/>
  <c r="I467" i="56"/>
  <c r="F77" i="56"/>
  <c r="F62" i="56"/>
  <c r="I452" i="56"/>
  <c r="I450" i="56"/>
  <c r="F60" i="56"/>
  <c r="I460" i="56"/>
  <c r="F70" i="56"/>
  <c r="I451" i="56"/>
  <c r="F61" i="56"/>
  <c r="I461" i="56"/>
  <c r="F71" i="56"/>
  <c r="I501" i="56"/>
  <c r="I453" i="56"/>
  <c r="F63" i="56"/>
  <c r="I462" i="56"/>
  <c r="F72" i="56"/>
  <c r="F79" i="56"/>
  <c r="I469" i="56"/>
  <c r="I454" i="56"/>
  <c r="F64" i="56"/>
  <c r="I463" i="56"/>
  <c r="F73" i="56"/>
  <c r="I527" i="56"/>
  <c r="AI170" i="56"/>
  <c r="F470" i="56"/>
  <c r="I520" i="56"/>
  <c r="I517" i="56"/>
  <c r="I569" i="56"/>
  <c r="I572" i="56"/>
  <c r="P105" i="56"/>
  <c r="P27" i="56" s="1"/>
  <c r="P96" i="56"/>
  <c r="AI209" i="56"/>
  <c r="AJ209" i="56" s="1"/>
  <c r="AI301" i="56"/>
  <c r="P95" i="56"/>
  <c r="P86" i="56"/>
  <c r="P8" i="56" s="1"/>
  <c r="P97" i="56"/>
  <c r="P19" i="56" s="1"/>
  <c r="P89" i="56"/>
  <c r="P11" i="56" s="1"/>
  <c r="I491" i="56"/>
  <c r="I492" i="56"/>
  <c r="I544" i="56"/>
  <c r="I543" i="56"/>
  <c r="P98" i="56"/>
  <c r="P20" i="56" s="1"/>
  <c r="P88" i="56"/>
  <c r="P10" i="56" s="1"/>
  <c r="P90" i="56"/>
  <c r="P12" i="56" s="1"/>
  <c r="P93" i="56"/>
  <c r="P15" i="56" s="1"/>
  <c r="P87" i="56"/>
  <c r="P9" i="56" s="1"/>
  <c r="P100" i="56"/>
  <c r="P22" i="56" s="1"/>
  <c r="P103" i="56"/>
  <c r="P25" i="56" s="1"/>
  <c r="I570" i="56"/>
  <c r="AI230" i="56" l="1"/>
  <c r="AI362" i="56"/>
  <c r="AI346" i="56"/>
  <c r="AI261" i="56"/>
  <c r="AI139" i="56"/>
  <c r="I548" i="56"/>
  <c r="H549" i="56" s="1"/>
  <c r="AI443" i="56"/>
  <c r="AC48" i="56"/>
  <c r="AI268" i="56"/>
  <c r="AI334" i="56"/>
  <c r="AI204" i="56"/>
  <c r="AI182" i="56"/>
  <c r="AI176" i="56"/>
  <c r="AI192" i="56"/>
  <c r="AI296" i="56"/>
  <c r="Y34" i="56"/>
  <c r="AI254" i="56"/>
  <c r="Y46" i="56"/>
  <c r="AA42" i="56"/>
  <c r="Z48" i="56"/>
  <c r="Y36" i="56"/>
  <c r="X37" i="56"/>
  <c r="AI220" i="56"/>
  <c r="AD39" i="56"/>
  <c r="AI275" i="56"/>
  <c r="AI285" i="56"/>
  <c r="AJ285" i="56" s="1"/>
  <c r="AI401" i="56"/>
  <c r="AI320" i="56"/>
  <c r="AI407" i="56"/>
  <c r="AI149" i="56"/>
  <c r="AI427" i="56"/>
  <c r="AI331" i="56"/>
  <c r="AI228" i="56"/>
  <c r="AI386" i="56"/>
  <c r="AI438" i="56"/>
  <c r="AI277" i="56"/>
  <c r="AA48" i="56"/>
  <c r="AI389" i="56"/>
  <c r="AF40" i="56"/>
  <c r="AI141" i="56"/>
  <c r="Z40" i="56"/>
  <c r="Z51" i="56"/>
  <c r="X40" i="56"/>
  <c r="AF48" i="56"/>
  <c r="AI348" i="56"/>
  <c r="AI233" i="56"/>
  <c r="AJ233" i="56" s="1"/>
  <c r="AE40" i="56"/>
  <c r="AI138" i="56"/>
  <c r="AF617" i="56"/>
  <c r="AI433" i="56"/>
  <c r="AI225" i="56"/>
  <c r="AI178" i="56"/>
  <c r="Y48" i="56"/>
  <c r="Y40" i="56"/>
  <c r="AI157" i="56"/>
  <c r="AH38" i="56"/>
  <c r="AD46" i="56"/>
  <c r="AI206" i="56"/>
  <c r="AD45" i="56"/>
  <c r="AA46" i="56"/>
  <c r="Z46" i="56"/>
  <c r="AI321" i="56"/>
  <c r="AG52" i="56"/>
  <c r="I60" i="56"/>
  <c r="F8" i="56"/>
  <c r="I69" i="56"/>
  <c r="F17" i="56"/>
  <c r="V48" i="56"/>
  <c r="AI411" i="56"/>
  <c r="AI371" i="56"/>
  <c r="AI390" i="56"/>
  <c r="AI282" i="56"/>
  <c r="AI246" i="56"/>
  <c r="AI180" i="56"/>
  <c r="AI194" i="56"/>
  <c r="AI191" i="56"/>
  <c r="W44" i="56"/>
  <c r="AE41" i="56"/>
  <c r="AC51" i="56"/>
  <c r="AC45" i="56"/>
  <c r="AH34" i="56"/>
  <c r="AH46" i="56"/>
  <c r="W48" i="56"/>
  <c r="V47" i="56"/>
  <c r="AI125" i="56"/>
  <c r="Z36" i="56"/>
  <c r="X38" i="56"/>
  <c r="AI267" i="56"/>
  <c r="AI339" i="56"/>
  <c r="AG37" i="56"/>
  <c r="AI183" i="56"/>
  <c r="Y38" i="56"/>
  <c r="X35" i="56"/>
  <c r="AH33" i="56"/>
  <c r="AF47" i="56"/>
  <c r="AI253" i="56"/>
  <c r="AA51" i="56"/>
  <c r="AI164" i="56"/>
  <c r="AI428" i="56"/>
  <c r="AI354" i="56"/>
  <c r="AA39" i="56"/>
  <c r="AI391" i="56"/>
  <c r="AG53" i="56"/>
  <c r="AF44" i="56"/>
  <c r="AH45" i="56"/>
  <c r="AI271" i="56"/>
  <c r="V38" i="56"/>
  <c r="AI116" i="56"/>
  <c r="AI425" i="56"/>
  <c r="AD52" i="56"/>
  <c r="AA43" i="56"/>
  <c r="Y43" i="56"/>
  <c r="I73" i="56"/>
  <c r="F14" i="56"/>
  <c r="I66" i="56"/>
  <c r="I468" i="56"/>
  <c r="F78" i="56"/>
  <c r="AI424" i="56"/>
  <c r="V34" i="56"/>
  <c r="AI112" i="56"/>
  <c r="AA38" i="56"/>
  <c r="AI245" i="56"/>
  <c r="AI388" i="56"/>
  <c r="AI305" i="56"/>
  <c r="AI280" i="56"/>
  <c r="AI244" i="56"/>
  <c r="AI279" i="56"/>
  <c r="AI223" i="56"/>
  <c r="V39" i="56"/>
  <c r="AI234" i="56"/>
  <c r="AJ234" i="56" s="1"/>
  <c r="V51" i="56"/>
  <c r="AI129" i="56"/>
  <c r="AI121" i="56"/>
  <c r="AE34" i="56"/>
  <c r="AI349" i="56"/>
  <c r="AE46" i="56"/>
  <c r="W40" i="56"/>
  <c r="AH48" i="56"/>
  <c r="AG47" i="56"/>
  <c r="AA47" i="56"/>
  <c r="X36" i="56"/>
  <c r="W35" i="56"/>
  <c r="AH35" i="56"/>
  <c r="V50" i="56"/>
  <c r="AI128" i="56"/>
  <c r="Y37" i="56"/>
  <c r="AC35" i="56"/>
  <c r="AC38" i="56"/>
  <c r="AF35" i="56"/>
  <c r="AI336" i="56"/>
  <c r="AA41" i="56"/>
  <c r="AI171" i="56"/>
  <c r="AI333" i="56"/>
  <c r="AI441" i="56"/>
  <c r="W41" i="56"/>
  <c r="AC41" i="56"/>
  <c r="AI295" i="56"/>
  <c r="AF41" i="56"/>
  <c r="AD41" i="56"/>
  <c r="AI208" i="56"/>
  <c r="AJ208" i="56" s="1"/>
  <c r="AH53" i="56"/>
  <c r="AI412" i="56"/>
  <c r="AD53" i="56"/>
  <c r="AA44" i="56"/>
  <c r="AG45" i="56"/>
  <c r="AA158" i="56"/>
  <c r="AI426" i="56"/>
  <c r="AI322" i="56"/>
  <c r="AE45" i="56"/>
  <c r="AC52" i="56"/>
  <c r="AI307" i="56"/>
  <c r="W52" i="56"/>
  <c r="I64" i="56"/>
  <c r="F12" i="56"/>
  <c r="I72" i="56"/>
  <c r="F20" i="56"/>
  <c r="F522" i="56"/>
  <c r="I62" i="56"/>
  <c r="F10" i="56"/>
  <c r="I59" i="56"/>
  <c r="F7" i="56"/>
  <c r="I67" i="56"/>
  <c r="F15" i="56"/>
  <c r="F22" i="56"/>
  <c r="I74" i="56"/>
  <c r="Y444" i="56"/>
  <c r="AI399" i="56"/>
  <c r="AC50" i="56"/>
  <c r="Z35" i="56"/>
  <c r="AI358" i="56"/>
  <c r="AA36" i="56"/>
  <c r="AI142" i="56"/>
  <c r="Y42" i="56"/>
  <c r="AI196" i="56"/>
  <c r="AC46" i="56"/>
  <c r="P85" i="56"/>
  <c r="AI235" i="56"/>
  <c r="AJ235" i="56" s="1"/>
  <c r="AI175" i="56"/>
  <c r="X43" i="56"/>
  <c r="Z39" i="56"/>
  <c r="AE51" i="56"/>
  <c r="Z43" i="56"/>
  <c r="AG42" i="56"/>
  <c r="V40" i="56"/>
  <c r="AI269" i="56"/>
  <c r="X48" i="56"/>
  <c r="AE38" i="56"/>
  <c r="AG36" i="56"/>
  <c r="AI207" i="56"/>
  <c r="AJ207" i="56" s="1"/>
  <c r="AE50" i="56"/>
  <c r="AE37" i="56"/>
  <c r="AD38" i="56"/>
  <c r="AG35" i="56"/>
  <c r="AI365" i="56"/>
  <c r="AJ365" i="56" s="1"/>
  <c r="X39" i="56"/>
  <c r="X42" i="56"/>
  <c r="AI276" i="56"/>
  <c r="Z41" i="56"/>
  <c r="AI385" i="56"/>
  <c r="AI260" i="56"/>
  <c r="X34" i="56"/>
  <c r="AB47" i="56"/>
  <c r="AI376" i="56"/>
  <c r="Z53" i="56"/>
  <c r="V53" i="56"/>
  <c r="AI131" i="56"/>
  <c r="AJ131" i="56" s="1"/>
  <c r="AC37" i="56"/>
  <c r="Y45" i="56"/>
  <c r="AF45" i="56"/>
  <c r="AE53" i="56"/>
  <c r="AI123" i="56"/>
  <c r="AH52" i="56"/>
  <c r="AI217" i="56"/>
  <c r="AD43" i="56"/>
  <c r="AI173" i="56"/>
  <c r="AF43" i="56"/>
  <c r="I522" i="56"/>
  <c r="AG51" i="56"/>
  <c r="Z47" i="56"/>
  <c r="AF38" i="56"/>
  <c r="AI306" i="56"/>
  <c r="AG43" i="56"/>
  <c r="W37" i="56"/>
  <c r="AD35" i="56"/>
  <c r="AI416" i="56"/>
  <c r="AJ416" i="56" s="1"/>
  <c r="AI379" i="56"/>
  <c r="Z45" i="56"/>
  <c r="AI409" i="56"/>
  <c r="AI402" i="56"/>
  <c r="AI242" i="56"/>
  <c r="AI259" i="56"/>
  <c r="AI190" i="56"/>
  <c r="AG41" i="56"/>
  <c r="W39" i="56"/>
  <c r="W51" i="56"/>
  <c r="W43" i="56"/>
  <c r="AI353" i="56"/>
  <c r="W42" i="56"/>
  <c r="AD40" i="56"/>
  <c r="AD48" i="56"/>
  <c r="X47" i="56"/>
  <c r="Z37" i="56"/>
  <c r="AI224" i="56"/>
  <c r="AH50" i="56"/>
  <c r="W38" i="56"/>
  <c r="AF37" i="56"/>
  <c r="W45" i="56"/>
  <c r="AI151" i="56"/>
  <c r="V35" i="56"/>
  <c r="AI113" i="56"/>
  <c r="AI400" i="56"/>
  <c r="W47" i="56"/>
  <c r="AA33" i="56"/>
  <c r="AI319" i="56"/>
  <c r="AA50" i="56"/>
  <c r="X41" i="56"/>
  <c r="AF39" i="56"/>
  <c r="AI364" i="56"/>
  <c r="AJ364" i="56" s="1"/>
  <c r="AE33" i="56"/>
  <c r="AH51" i="56"/>
  <c r="AF619" i="56"/>
  <c r="AD33" i="56"/>
  <c r="AI374" i="56"/>
  <c r="Z44" i="56"/>
  <c r="X44" i="56"/>
  <c r="AI308" i="56"/>
  <c r="AD44" i="56"/>
  <c r="AI227" i="56"/>
  <c r="X45" i="56"/>
  <c r="AI435" i="56"/>
  <c r="AI166" i="56"/>
  <c r="AF46" i="56"/>
  <c r="AI293" i="56"/>
  <c r="AI168" i="56"/>
  <c r="AI384" i="56"/>
  <c r="AI258" i="56"/>
  <c r="W46" i="56"/>
  <c r="AI111" i="56"/>
  <c r="V33" i="56"/>
  <c r="AI286" i="56"/>
  <c r="AJ286" i="56" s="1"/>
  <c r="I63" i="56"/>
  <c r="F11" i="56"/>
  <c r="I71" i="56"/>
  <c r="F19" i="56"/>
  <c r="I68" i="56"/>
  <c r="F16" i="56"/>
  <c r="F574" i="56"/>
  <c r="I65" i="56"/>
  <c r="AI189" i="56"/>
  <c r="AI130" i="56"/>
  <c r="V52" i="56"/>
  <c r="AI119" i="56"/>
  <c r="V41" i="56"/>
  <c r="AI137" i="56"/>
  <c r="W50" i="56"/>
  <c r="Z33" i="56"/>
  <c r="AI287" i="56"/>
  <c r="AJ287" i="56" s="1"/>
  <c r="AC33" i="56"/>
  <c r="AG39" i="56"/>
  <c r="AG40" i="56"/>
  <c r="AD47" i="56"/>
  <c r="AH36" i="56"/>
  <c r="AD37" i="56"/>
  <c r="AF36" i="56"/>
  <c r="AE42" i="56"/>
  <c r="Y39" i="56"/>
  <c r="AG44" i="56"/>
  <c r="V44" i="56"/>
  <c r="AI122" i="56"/>
  <c r="AI397" i="56"/>
  <c r="I77" i="56"/>
  <c r="F25" i="56"/>
  <c r="AI360" i="56"/>
  <c r="AI440" i="56"/>
  <c r="AI383" i="56"/>
  <c r="AI363" i="56"/>
  <c r="AJ363" i="56" s="1"/>
  <c r="AF51" i="56"/>
  <c r="AI372" i="56"/>
  <c r="AI197" i="56"/>
  <c r="AI327" i="56"/>
  <c r="AA52" i="56"/>
  <c r="AI215" i="56"/>
  <c r="AI145" i="56"/>
  <c r="AI172" i="56"/>
  <c r="Y41" i="56"/>
  <c r="AE39" i="56"/>
  <c r="AI193" i="56"/>
  <c r="AE43" i="56"/>
  <c r="AI241" i="56"/>
  <c r="V42" i="56"/>
  <c r="AI120" i="56"/>
  <c r="AA40" i="56"/>
  <c r="AE48" i="56"/>
  <c r="AH47" i="56"/>
  <c r="AC36" i="56"/>
  <c r="AI181" i="56"/>
  <c r="AD36" i="56"/>
  <c r="AI355" i="56"/>
  <c r="Y44" i="56"/>
  <c r="AI140" i="56"/>
  <c r="AI163" i="56"/>
  <c r="X50" i="56"/>
  <c r="V37" i="56"/>
  <c r="AI115" i="56"/>
  <c r="AA37" i="56"/>
  <c r="AE35" i="56"/>
  <c r="AI312" i="56"/>
  <c r="Z50" i="56"/>
  <c r="AA34" i="56"/>
  <c r="AI232" i="56"/>
  <c r="Z34" i="56"/>
  <c r="AI347" i="56"/>
  <c r="AC34" i="56"/>
  <c r="AF42" i="56"/>
  <c r="AA53" i="56"/>
  <c r="V36" i="56"/>
  <c r="AI114" i="56"/>
  <c r="AI152" i="56"/>
  <c r="AI256" i="56"/>
  <c r="AI414" i="56"/>
  <c r="AI323" i="56"/>
  <c r="X46" i="56"/>
  <c r="AA45" i="56"/>
  <c r="I79" i="56"/>
  <c r="F27" i="56"/>
  <c r="I70" i="56"/>
  <c r="F18" i="56"/>
  <c r="F496" i="56"/>
  <c r="I574" i="56"/>
  <c r="X33" i="56"/>
  <c r="AI243" i="56"/>
  <c r="AD51" i="56"/>
  <c r="AI124" i="56"/>
  <c r="V46" i="56"/>
  <c r="AD50" i="56"/>
  <c r="W33" i="56"/>
  <c r="AI202" i="56"/>
  <c r="Z52" i="56"/>
  <c r="AI405" i="56"/>
  <c r="AI415" i="56"/>
  <c r="AJ415" i="56" s="1"/>
  <c r="AI417" i="56"/>
  <c r="AJ417" i="56" s="1"/>
  <c r="AI398" i="56"/>
  <c r="AI410" i="56"/>
  <c r="AI436" i="56"/>
  <c r="AF52" i="56"/>
  <c r="AI332" i="56"/>
  <c r="AI442" i="56"/>
  <c r="AI431" i="56"/>
  <c r="AI350" i="56"/>
  <c r="AI297" i="56"/>
  <c r="AI284" i="56"/>
  <c r="AI249" i="56"/>
  <c r="AI201" i="56"/>
  <c r="AI345" i="56"/>
  <c r="AI313" i="56"/>
  <c r="AI219" i="56"/>
  <c r="Y33" i="56"/>
  <c r="AI298" i="56"/>
  <c r="AE52" i="56"/>
  <c r="AI154" i="56"/>
  <c r="AH41" i="56"/>
  <c r="W34" i="56"/>
  <c r="AI167" i="56"/>
  <c r="AG34" i="56"/>
  <c r="AG46" i="56"/>
  <c r="AD42" i="56"/>
  <c r="AG48" i="56"/>
  <c r="Y47" i="56"/>
  <c r="Y35" i="56"/>
  <c r="AI165" i="56"/>
  <c r="W36" i="56"/>
  <c r="AG50" i="56"/>
  <c r="AH37" i="56"/>
  <c r="AI218" i="56"/>
  <c r="AG38" i="56"/>
  <c r="AE36" i="56"/>
  <c r="AA35" i="56"/>
  <c r="Z42" i="56"/>
  <c r="AF33" i="56"/>
  <c r="AI150" i="56"/>
  <c r="AG33" i="56"/>
  <c r="I465" i="56"/>
  <c r="I470" i="56" s="1"/>
  <c r="F75" i="56"/>
  <c r="AI147" i="56"/>
  <c r="AI216" i="56"/>
  <c r="AI423" i="56"/>
  <c r="AD34" i="56"/>
  <c r="AF34" i="56"/>
  <c r="AE47" i="56"/>
  <c r="AC53" i="56"/>
  <c r="AI311" i="56"/>
  <c r="AI324" i="56"/>
  <c r="AI270" i="56"/>
  <c r="AE44" i="56"/>
  <c r="AI294" i="56"/>
  <c r="AI375" i="56"/>
  <c r="AI359" i="56"/>
  <c r="AI255" i="56"/>
  <c r="AI373" i="56"/>
  <c r="F548" i="56"/>
  <c r="I61" i="56"/>
  <c r="F9" i="56"/>
  <c r="I496" i="56"/>
  <c r="F76" i="56"/>
  <c r="AI126" i="56"/>
  <c r="V262" i="56"/>
  <c r="S170" i="56"/>
  <c r="AJ170" i="56" s="1"/>
  <c r="AG262" i="56"/>
  <c r="S178" i="56"/>
  <c r="AD262" i="56"/>
  <c r="AE262" i="56"/>
  <c r="AI303" i="56"/>
  <c r="AF158" i="56"/>
  <c r="S391" i="56"/>
  <c r="AJ391" i="56" s="1"/>
  <c r="AD288" i="56"/>
  <c r="Y288" i="56"/>
  <c r="S294" i="56"/>
  <c r="AI352" i="56"/>
  <c r="AA288" i="56"/>
  <c r="S331" i="56"/>
  <c r="AJ331" i="56" s="1"/>
  <c r="AI328" i="56"/>
  <c r="AI229" i="56"/>
  <c r="AI380" i="56"/>
  <c r="AI330" i="56"/>
  <c r="AH43" i="56"/>
  <c r="AI199" i="56"/>
  <c r="AI329" i="56"/>
  <c r="AI434" i="56"/>
  <c r="AI304" i="56"/>
  <c r="AD626" i="56"/>
  <c r="AI281" i="56"/>
  <c r="AI381" i="56"/>
  <c r="AF392" i="56"/>
  <c r="AI222" i="56"/>
  <c r="AI148" i="56"/>
  <c r="AI302" i="56"/>
  <c r="S390" i="56"/>
  <c r="AJ390" i="56" s="1"/>
  <c r="AI203" i="56"/>
  <c r="AI177" i="56"/>
  <c r="AI403" i="56"/>
  <c r="S443" i="56"/>
  <c r="AJ443" i="56" s="1"/>
  <c r="S442" i="56"/>
  <c r="AJ442" i="56" s="1"/>
  <c r="S183" i="56"/>
  <c r="AI226" i="56"/>
  <c r="S441" i="56"/>
  <c r="AH236" i="56"/>
  <c r="AE236" i="56"/>
  <c r="AI144" i="56"/>
  <c r="AI326" i="56"/>
  <c r="S389" i="56"/>
  <c r="AJ389" i="56" s="1"/>
  <c r="AI430" i="56"/>
  <c r="S347" i="56"/>
  <c r="AJ347" i="56" s="1"/>
  <c r="AI300" i="56"/>
  <c r="AG158" i="56"/>
  <c r="Y236" i="56"/>
  <c r="AF236" i="56"/>
  <c r="W392" i="56"/>
  <c r="P104" i="56"/>
  <c r="P26" i="56" s="1"/>
  <c r="AE158" i="56"/>
  <c r="Z236" i="56"/>
  <c r="W158" i="56"/>
  <c r="X158" i="56"/>
  <c r="AD392" i="56"/>
  <c r="AG392" i="56"/>
  <c r="X236" i="56"/>
  <c r="AG288" i="56"/>
  <c r="AF288" i="56"/>
  <c r="AE288" i="56"/>
  <c r="W288" i="56"/>
  <c r="V288" i="56"/>
  <c r="AD158" i="56"/>
  <c r="AF620" i="56"/>
  <c r="Y158" i="56"/>
  <c r="Z158" i="56"/>
  <c r="AD236" i="56"/>
  <c r="AG236" i="56"/>
  <c r="AA236" i="56"/>
  <c r="AB626" i="56"/>
  <c r="AF610" i="56"/>
  <c r="Z444" i="56"/>
  <c r="AG444" i="56"/>
  <c r="AF444" i="56"/>
  <c r="AE444" i="56"/>
  <c r="AD444" i="56"/>
  <c r="AA444" i="56"/>
  <c r="AA392" i="56"/>
  <c r="Z418" i="56"/>
  <c r="Y418" i="56"/>
  <c r="X418" i="56"/>
  <c r="W418" i="56"/>
  <c r="V418" i="56"/>
  <c r="AD418" i="56"/>
  <c r="AF418" i="56"/>
  <c r="AE418" i="56"/>
  <c r="AA418" i="56"/>
  <c r="AG418" i="56"/>
  <c r="X444" i="56"/>
  <c r="S424" i="56"/>
  <c r="AJ424" i="56" s="1"/>
  <c r="AI408" i="56"/>
  <c r="S388" i="56"/>
  <c r="S197" i="56"/>
  <c r="AJ197" i="56" s="1"/>
  <c r="S176" i="56"/>
  <c r="AJ176" i="56" s="1"/>
  <c r="S226" i="56"/>
  <c r="W444" i="56"/>
  <c r="P102" i="56"/>
  <c r="P24" i="56" s="1"/>
  <c r="P101" i="56"/>
  <c r="P23" i="56" s="1"/>
  <c r="X392" i="56"/>
  <c r="AE392" i="56"/>
  <c r="S279" i="56"/>
  <c r="AJ279" i="56" s="1"/>
  <c r="Z288" i="56"/>
  <c r="AH158" i="56"/>
  <c r="AI146" i="56"/>
  <c r="AI174" i="56"/>
  <c r="AI356" i="56"/>
  <c r="AH366" i="56"/>
  <c r="AF340" i="56"/>
  <c r="W340" i="56"/>
  <c r="Z340" i="56"/>
  <c r="AE340" i="56"/>
  <c r="AD340" i="56"/>
  <c r="AA340" i="56"/>
  <c r="Y340" i="56"/>
  <c r="X340" i="56"/>
  <c r="AG340" i="56"/>
  <c r="AI382" i="56"/>
  <c r="Y262" i="56"/>
  <c r="AF622" i="56"/>
  <c r="Y392" i="56"/>
  <c r="S223" i="56"/>
  <c r="AJ223" i="56" s="1"/>
  <c r="AA184" i="56"/>
  <c r="AE184" i="56"/>
  <c r="V184" i="56"/>
  <c r="AD184" i="56"/>
  <c r="Z184" i="56"/>
  <c r="AG184" i="56"/>
  <c r="AH184" i="56"/>
  <c r="W184" i="56"/>
  <c r="AF184" i="56"/>
  <c r="Y184" i="56"/>
  <c r="X184" i="56"/>
  <c r="S282" i="56"/>
  <c r="AJ282" i="56" s="1"/>
  <c r="S175" i="56"/>
  <c r="AJ175" i="56" s="1"/>
  <c r="AI250" i="56"/>
  <c r="AI357" i="56"/>
  <c r="AF612" i="56"/>
  <c r="AE314" i="56"/>
  <c r="Y314" i="56"/>
  <c r="X314" i="56"/>
  <c r="W314" i="56"/>
  <c r="AG314" i="56"/>
  <c r="AA314" i="56"/>
  <c r="AF314" i="56"/>
  <c r="AD314" i="56"/>
  <c r="Z314" i="56"/>
  <c r="AI432" i="56"/>
  <c r="AE366" i="56"/>
  <c r="AD366" i="56"/>
  <c r="AG366" i="56"/>
  <c r="X366" i="56"/>
  <c r="Y366" i="56"/>
  <c r="W366" i="56"/>
  <c r="AA366" i="56"/>
  <c r="AF366" i="56"/>
  <c r="Z366" i="56"/>
  <c r="Z392" i="56"/>
  <c r="AH314" i="56"/>
  <c r="AI251" i="56"/>
  <c r="Z262" i="56"/>
  <c r="AI406" i="56"/>
  <c r="S353" i="56"/>
  <c r="AJ353" i="56" s="1"/>
  <c r="X262" i="56"/>
  <c r="S440" i="56"/>
  <c r="AJ440" i="56" s="1"/>
  <c r="W132" i="56"/>
  <c r="AG132" i="56"/>
  <c r="V132" i="56"/>
  <c r="Y132" i="56"/>
  <c r="Z132" i="56"/>
  <c r="X132" i="56"/>
  <c r="AA262" i="56"/>
  <c r="Y210" i="56"/>
  <c r="AG210" i="56"/>
  <c r="X210" i="56"/>
  <c r="AF210" i="56"/>
  <c r="W210" i="56"/>
  <c r="AA210" i="56"/>
  <c r="AE210" i="56"/>
  <c r="AD210" i="56"/>
  <c r="Z210" i="56"/>
  <c r="AF623" i="56"/>
  <c r="AF624" i="56"/>
  <c r="AF618" i="56"/>
  <c r="AF611" i="56"/>
  <c r="AI252" i="56"/>
  <c r="S303" i="56"/>
  <c r="AI278" i="56"/>
  <c r="AI200" i="56"/>
  <c r="AF262" i="56"/>
  <c r="S355" i="56"/>
  <c r="AJ355" i="56" s="1"/>
  <c r="AI198" i="56"/>
  <c r="S220" i="56"/>
  <c r="AJ220" i="56" s="1"/>
  <c r="AJ294" i="56" l="1"/>
  <c r="AI41" i="56"/>
  <c r="Y52" i="56"/>
  <c r="G549" i="56"/>
  <c r="AH40" i="56"/>
  <c r="O38" i="56"/>
  <c r="AA49" i="56"/>
  <c r="AC314" i="56"/>
  <c r="S383" i="56"/>
  <c r="AJ383" i="56" s="1"/>
  <c r="S332" i="56"/>
  <c r="AJ332" i="56" s="1"/>
  <c r="S190" i="56"/>
  <c r="AJ190" i="56" s="1"/>
  <c r="S380" i="56"/>
  <c r="O36" i="56"/>
  <c r="R38" i="56"/>
  <c r="S148" i="56"/>
  <c r="S268" i="56"/>
  <c r="AJ268" i="56" s="1"/>
  <c r="AI387" i="56"/>
  <c r="S401" i="56"/>
  <c r="AJ401" i="56" s="1"/>
  <c r="S400" i="56"/>
  <c r="AJ400" i="56" s="1"/>
  <c r="S202" i="56"/>
  <c r="AJ202" i="56" s="1"/>
  <c r="S253" i="56"/>
  <c r="AJ253" i="56" s="1"/>
  <c r="S354" i="56"/>
  <c r="AJ354" i="56" s="1"/>
  <c r="S333" i="56"/>
  <c r="AJ333" i="56" s="1"/>
  <c r="AC40" i="56"/>
  <c r="S261" i="56"/>
  <c r="AJ261" i="56" s="1"/>
  <c r="S166" i="56"/>
  <c r="AJ166" i="56" s="1"/>
  <c r="AB158" i="56"/>
  <c r="S427" i="56"/>
  <c r="AJ427" i="56" s="1"/>
  <c r="M48" i="56"/>
  <c r="N40" i="56"/>
  <c r="F549" i="56"/>
  <c r="E549" i="56"/>
  <c r="S224" i="56"/>
  <c r="AJ224" i="56" s="1"/>
  <c r="S412" i="56"/>
  <c r="AJ412" i="56" s="1"/>
  <c r="I170" i="56"/>
  <c r="AC340" i="56"/>
  <c r="S376" i="56"/>
  <c r="AJ376" i="56" s="1"/>
  <c r="S181" i="56"/>
  <c r="S308" i="56"/>
  <c r="S324" i="56"/>
  <c r="AJ324" i="56" s="1"/>
  <c r="C549" i="56"/>
  <c r="S435" i="56"/>
  <c r="AJ435" i="56" s="1"/>
  <c r="AJ441" i="56"/>
  <c r="AJ183" i="56"/>
  <c r="Y51" i="56"/>
  <c r="W53" i="56"/>
  <c r="D549" i="56"/>
  <c r="Q34" i="56"/>
  <c r="S329" i="56"/>
  <c r="B549" i="56"/>
  <c r="I549" i="56" s="1"/>
  <c r="AF53" i="56"/>
  <c r="AH392" i="56"/>
  <c r="S301" i="56"/>
  <c r="AJ301" i="56" s="1"/>
  <c r="S375" i="56"/>
  <c r="AJ375" i="56" s="1"/>
  <c r="Y626" i="56"/>
  <c r="AI37" i="56"/>
  <c r="AI155" i="56"/>
  <c r="R40" i="56"/>
  <c r="AJ178" i="56"/>
  <c r="AH210" i="56"/>
  <c r="S330" i="56"/>
  <c r="AH340" i="56"/>
  <c r="AC184" i="56"/>
  <c r="AI36" i="56"/>
  <c r="AJ303" i="56"/>
  <c r="AC210" i="56"/>
  <c r="Q40" i="56"/>
  <c r="AF607" i="56"/>
  <c r="AF609" i="56"/>
  <c r="AJ181" i="56"/>
  <c r="AC262" i="56"/>
  <c r="AA626" i="56"/>
  <c r="AH42" i="56"/>
  <c r="AC236" i="56"/>
  <c r="AH444" i="56"/>
  <c r="S177" i="56"/>
  <c r="M40" i="56"/>
  <c r="S192" i="56"/>
  <c r="AJ192" i="56" s="1"/>
  <c r="S320" i="56"/>
  <c r="AJ320" i="56" s="1"/>
  <c r="AI338" i="56"/>
  <c r="AI310" i="56"/>
  <c r="AH262" i="56"/>
  <c r="AC366" i="56"/>
  <c r="AF615" i="56"/>
  <c r="AH288" i="56"/>
  <c r="X626" i="56"/>
  <c r="AI337" i="56"/>
  <c r="AC626" i="56"/>
  <c r="AC288" i="56"/>
  <c r="AC418" i="56"/>
  <c r="X51" i="56"/>
  <c r="AC43" i="56"/>
  <c r="X53" i="56"/>
  <c r="AH418" i="56"/>
  <c r="Z626" i="56"/>
  <c r="AF50" i="56"/>
  <c r="X52" i="56"/>
  <c r="AI52" i="56" s="1"/>
  <c r="Y53" i="56"/>
  <c r="AI53" i="56" s="1"/>
  <c r="Y50" i="56"/>
  <c r="H471" i="56"/>
  <c r="B471" i="56"/>
  <c r="C471" i="56"/>
  <c r="F471" i="56"/>
  <c r="G471" i="56"/>
  <c r="E471" i="56"/>
  <c r="D471" i="56"/>
  <c r="O33" i="56"/>
  <c r="O45" i="56"/>
  <c r="S271" i="56"/>
  <c r="AJ271" i="56" s="1"/>
  <c r="E523" i="56"/>
  <c r="B523" i="56"/>
  <c r="H523" i="56"/>
  <c r="F523" i="56"/>
  <c r="D523" i="56"/>
  <c r="G523" i="56"/>
  <c r="C523" i="56"/>
  <c r="O35" i="56"/>
  <c r="S141" i="56"/>
  <c r="AJ141" i="56" s="1"/>
  <c r="O46" i="56"/>
  <c r="M38" i="56"/>
  <c r="M39" i="56"/>
  <c r="Q44" i="56"/>
  <c r="Q45" i="56"/>
  <c r="L51" i="56"/>
  <c r="I76" i="56"/>
  <c r="F24" i="56"/>
  <c r="AI46" i="56"/>
  <c r="AC44" i="56"/>
  <c r="P7" i="56"/>
  <c r="O37" i="56"/>
  <c r="S323" i="56"/>
  <c r="AJ323" i="56" s="1"/>
  <c r="S409" i="56"/>
  <c r="AJ409" i="56" s="1"/>
  <c r="AG49" i="56"/>
  <c r="AG54" i="56" s="1"/>
  <c r="AI439" i="56"/>
  <c r="S151" i="56"/>
  <c r="AJ151" i="56" s="1"/>
  <c r="S218" i="56"/>
  <c r="AJ218" i="56" s="1"/>
  <c r="S305" i="56"/>
  <c r="AJ305" i="56" s="1"/>
  <c r="S405" i="56"/>
  <c r="AJ405" i="56" s="1"/>
  <c r="S125" i="56"/>
  <c r="AJ125" i="56" s="1"/>
  <c r="L47" i="56"/>
  <c r="AJ330" i="56"/>
  <c r="S410" i="56"/>
  <c r="AJ410" i="56" s="1"/>
  <c r="M34" i="56"/>
  <c r="AF614" i="56"/>
  <c r="S165" i="56"/>
  <c r="AJ165" i="56" s="1"/>
  <c r="AI335" i="56"/>
  <c r="S346" i="56"/>
  <c r="AJ346" i="56" s="1"/>
  <c r="S379" i="56"/>
  <c r="AJ379" i="56" s="1"/>
  <c r="S241" i="56"/>
  <c r="S252" i="56"/>
  <c r="AJ252" i="56" s="1"/>
  <c r="S382" i="56"/>
  <c r="AJ382" i="56" s="1"/>
  <c r="O41" i="56"/>
  <c r="S216" i="56"/>
  <c r="AJ216" i="56" s="1"/>
  <c r="S114" i="56"/>
  <c r="AJ114" i="56" s="1"/>
  <c r="W236" i="56"/>
  <c r="S259" i="56"/>
  <c r="AJ259" i="56" s="1"/>
  <c r="L44" i="56"/>
  <c r="S321" i="56"/>
  <c r="AJ321" i="56" s="1"/>
  <c r="R44" i="56"/>
  <c r="R47" i="56"/>
  <c r="S433" i="56"/>
  <c r="AJ433" i="56" s="1"/>
  <c r="S373" i="56"/>
  <c r="AJ373" i="56" s="1"/>
  <c r="B497" i="56"/>
  <c r="H497" i="56"/>
  <c r="G497" i="56"/>
  <c r="D497" i="56"/>
  <c r="E497" i="56"/>
  <c r="C497" i="56"/>
  <c r="F497" i="56"/>
  <c r="AI35" i="56"/>
  <c r="P600" i="56"/>
  <c r="I78" i="56"/>
  <c r="F26" i="56"/>
  <c r="AC158" i="56"/>
  <c r="V392" i="56"/>
  <c r="N33" i="56"/>
  <c r="M43" i="56"/>
  <c r="S129" i="56"/>
  <c r="AJ129" i="56" s="1"/>
  <c r="N36" i="56"/>
  <c r="N46" i="56"/>
  <c r="AI361" i="56"/>
  <c r="L46" i="56"/>
  <c r="S124" i="56"/>
  <c r="AJ124" i="56" s="1"/>
  <c r="AI309" i="56"/>
  <c r="S298" i="56"/>
  <c r="AJ298" i="56" s="1"/>
  <c r="N37" i="56"/>
  <c r="S411" i="56"/>
  <c r="AJ411" i="56" s="1"/>
  <c r="S258" i="56"/>
  <c r="AJ258" i="56" s="1"/>
  <c r="M41" i="56"/>
  <c r="S306" i="56"/>
  <c r="AJ306" i="56" s="1"/>
  <c r="S374" i="56"/>
  <c r="AJ374" i="56" s="1"/>
  <c r="Q38" i="56"/>
  <c r="M47" i="56"/>
  <c r="S130" i="56"/>
  <c r="AJ130" i="56" s="1"/>
  <c r="S307" i="56"/>
  <c r="AJ307" i="56" s="1"/>
  <c r="W626" i="56"/>
  <c r="Q43" i="56"/>
  <c r="S275" i="56"/>
  <c r="AJ275" i="56" s="1"/>
  <c r="S423" i="56"/>
  <c r="O48" i="56"/>
  <c r="N42" i="56"/>
  <c r="L33" i="56"/>
  <c r="S111" i="56"/>
  <c r="S426" i="56"/>
  <c r="AJ426" i="56" s="1"/>
  <c r="S138" i="56"/>
  <c r="AJ138" i="56" s="1"/>
  <c r="AJ308" i="56"/>
  <c r="M42" i="56"/>
  <c r="S217" i="56"/>
  <c r="AJ217" i="56" s="1"/>
  <c r="S397" i="56"/>
  <c r="L39" i="56"/>
  <c r="AI272" i="56"/>
  <c r="AI50" i="56"/>
  <c r="AJ380" i="56"/>
  <c r="X288" i="56"/>
  <c r="AI143" i="56"/>
  <c r="S149" i="56"/>
  <c r="AJ149" i="56" s="1"/>
  <c r="S319" i="56"/>
  <c r="S437" i="56"/>
  <c r="S270" i="56"/>
  <c r="AJ270" i="56" s="1"/>
  <c r="S267" i="56"/>
  <c r="AF49" i="56"/>
  <c r="S189" i="56"/>
  <c r="R37" i="56"/>
  <c r="Q35" i="56"/>
  <c r="S112" i="56"/>
  <c r="AJ112" i="56" s="1"/>
  <c r="L34" i="56"/>
  <c r="S243" i="56"/>
  <c r="AJ243" i="56" s="1"/>
  <c r="M44" i="56"/>
  <c r="S349" i="56"/>
  <c r="AJ349" i="56" s="1"/>
  <c r="S350" i="56"/>
  <c r="AJ350" i="56" s="1"/>
  <c r="S147" i="56"/>
  <c r="AJ147" i="56" s="1"/>
  <c r="L38" i="56"/>
  <c r="S116" i="56"/>
  <c r="AJ116" i="56" s="1"/>
  <c r="S293" i="56"/>
  <c r="S322" i="56"/>
  <c r="AJ322" i="56" s="1"/>
  <c r="S425" i="56"/>
  <c r="AJ425" i="56" s="1"/>
  <c r="S230" i="56"/>
  <c r="AJ230" i="56" s="1"/>
  <c r="W262" i="56"/>
  <c r="R41" i="56"/>
  <c r="S225" i="56"/>
  <c r="AJ225" i="56" s="1"/>
  <c r="AI437" i="56"/>
  <c r="V444" i="56"/>
  <c r="H575" i="56"/>
  <c r="B575" i="56"/>
  <c r="G575" i="56"/>
  <c r="F575" i="56"/>
  <c r="E575" i="56"/>
  <c r="D575" i="56"/>
  <c r="C575" i="56"/>
  <c r="AC132" i="56"/>
  <c r="Z38" i="56"/>
  <c r="AC42" i="56"/>
  <c r="L41" i="56"/>
  <c r="S119" i="56"/>
  <c r="AJ119" i="56" s="1"/>
  <c r="Q46" i="56"/>
  <c r="V45" i="56"/>
  <c r="AI45" i="56" s="1"/>
  <c r="AI51" i="56"/>
  <c r="AI205" i="56"/>
  <c r="AE49" i="56"/>
  <c r="AE54" i="56" s="1"/>
  <c r="X49" i="56"/>
  <c r="X54" i="56" s="1"/>
  <c r="AJ177" i="56"/>
  <c r="Q36" i="56"/>
  <c r="S191" i="56"/>
  <c r="AJ191" i="56" s="1"/>
  <c r="AJ329" i="56"/>
  <c r="AH49" i="56"/>
  <c r="S277" i="56"/>
  <c r="AJ277" i="56" s="1"/>
  <c r="S436" i="56"/>
  <c r="AJ436" i="56" s="1"/>
  <c r="S360" i="56"/>
  <c r="AJ360" i="56" s="1"/>
  <c r="N47" i="56"/>
  <c r="S193" i="56"/>
  <c r="AJ193" i="56" s="1"/>
  <c r="S219" i="56"/>
  <c r="AJ219" i="56" s="1"/>
  <c r="AH39" i="56"/>
  <c r="S381" i="56"/>
  <c r="AJ381" i="56" s="1"/>
  <c r="S246" i="56"/>
  <c r="AJ246" i="56" s="1"/>
  <c r="AI153" i="56"/>
  <c r="AF616" i="56"/>
  <c r="S255" i="56"/>
  <c r="AJ255" i="56" s="1"/>
  <c r="S384" i="56"/>
  <c r="AJ384" i="56" s="1"/>
  <c r="S276" i="56"/>
  <c r="AJ276" i="56" s="1"/>
  <c r="S180" i="56"/>
  <c r="AJ180" i="56" s="1"/>
  <c r="S152" i="56"/>
  <c r="AJ152" i="56" s="1"/>
  <c r="N45" i="56"/>
  <c r="S173" i="56"/>
  <c r="AJ173" i="56" s="1"/>
  <c r="R45" i="56"/>
  <c r="S359" i="56"/>
  <c r="AJ359" i="56" s="1"/>
  <c r="S438" i="56"/>
  <c r="AJ438" i="56" s="1"/>
  <c r="E53" i="56"/>
  <c r="O53" i="56"/>
  <c r="AF54" i="56"/>
  <c r="M51" i="56"/>
  <c r="V210" i="56"/>
  <c r="AI33" i="56"/>
  <c r="V340" i="56"/>
  <c r="AF605" i="56"/>
  <c r="AI118" i="56"/>
  <c r="V43" i="56"/>
  <c r="AI43" i="56" s="1"/>
  <c r="M53" i="56"/>
  <c r="AH132" i="56"/>
  <c r="AI48" i="56"/>
  <c r="AI156" i="56"/>
  <c r="AJ148" i="56"/>
  <c r="S120" i="56"/>
  <c r="AJ120" i="56" s="1"/>
  <c r="L42" i="56"/>
  <c r="I338" i="56"/>
  <c r="AI42" i="56"/>
  <c r="R52" i="56"/>
  <c r="S201" i="56"/>
  <c r="AJ201" i="56" s="1"/>
  <c r="S398" i="56"/>
  <c r="AJ398" i="56" s="1"/>
  <c r="AJ226" i="56"/>
  <c r="S171" i="56"/>
  <c r="AJ171" i="56" s="1"/>
  <c r="Q47" i="56"/>
  <c r="L37" i="56"/>
  <c r="S115" i="56"/>
  <c r="AJ115" i="56" s="1"/>
  <c r="S304" i="56"/>
  <c r="AJ304" i="56" s="1"/>
  <c r="M37" i="56"/>
  <c r="Z49" i="56"/>
  <c r="N41" i="56"/>
  <c r="S167" i="56"/>
  <c r="AJ167" i="56" s="1"/>
  <c r="S172" i="56"/>
  <c r="AJ172" i="56" s="1"/>
  <c r="AC49" i="56"/>
  <c r="S334" i="56"/>
  <c r="AJ334" i="56" s="1"/>
  <c r="M46" i="56"/>
  <c r="S295" i="56"/>
  <c r="AJ295" i="56" s="1"/>
  <c r="S229" i="56"/>
  <c r="AJ229" i="56" s="1"/>
  <c r="S244" i="56"/>
  <c r="AJ244" i="56" s="1"/>
  <c r="S204" i="56"/>
  <c r="AJ204" i="56" s="1"/>
  <c r="S260" i="56"/>
  <c r="AJ260" i="56" s="1"/>
  <c r="S281" i="56"/>
  <c r="AJ281" i="56" s="1"/>
  <c r="M35" i="56"/>
  <c r="N34" i="56"/>
  <c r="Y49" i="56"/>
  <c r="Y54" i="56" s="1"/>
  <c r="AD49" i="56"/>
  <c r="AD54" i="56" s="1"/>
  <c r="S269" i="56"/>
  <c r="AJ269" i="56" s="1"/>
  <c r="S431" i="56"/>
  <c r="AJ431" i="56" s="1"/>
  <c r="S140" i="56"/>
  <c r="AJ140" i="56" s="1"/>
  <c r="S137" i="56"/>
  <c r="L40" i="56"/>
  <c r="S145" i="56"/>
  <c r="AJ145" i="56" s="1"/>
  <c r="S242" i="56"/>
  <c r="AJ242" i="56" s="1"/>
  <c r="S371" i="56"/>
  <c r="AF606" i="56"/>
  <c r="N39" i="56"/>
  <c r="S142" i="56"/>
  <c r="AJ142" i="56" s="1"/>
  <c r="Q48" i="56"/>
  <c r="S327" i="56"/>
  <c r="AJ327" i="56" s="1"/>
  <c r="S358" i="56"/>
  <c r="AJ358" i="56" s="1"/>
  <c r="S402" i="56"/>
  <c r="AJ402" i="56" s="1"/>
  <c r="N35" i="56"/>
  <c r="Q37" i="56"/>
  <c r="S227" i="56"/>
  <c r="AJ227" i="56" s="1"/>
  <c r="S249" i="56"/>
  <c r="AJ249" i="56" s="1"/>
  <c r="S297" i="56"/>
  <c r="AJ297" i="56" s="1"/>
  <c r="S386" i="56"/>
  <c r="AJ386" i="56" s="1"/>
  <c r="S245" i="56"/>
  <c r="AJ245" i="56" s="1"/>
  <c r="S407" i="56"/>
  <c r="AJ407" i="56" s="1"/>
  <c r="S428" i="56"/>
  <c r="AJ428" i="56" s="1"/>
  <c r="S256" i="56"/>
  <c r="AJ256" i="56" s="1"/>
  <c r="S174" i="56"/>
  <c r="AJ174" i="56" s="1"/>
  <c r="S182" i="56"/>
  <c r="AJ182" i="56" s="1"/>
  <c r="P47" i="56"/>
  <c r="R39" i="56"/>
  <c r="Q39" i="56"/>
  <c r="R34" i="56"/>
  <c r="M45" i="56"/>
  <c r="AI257" i="56"/>
  <c r="AF132" i="56"/>
  <c r="AI44" i="56"/>
  <c r="V314" i="56"/>
  <c r="AD132" i="56"/>
  <c r="AE132" i="56"/>
  <c r="AI34" i="56"/>
  <c r="AI38" i="56"/>
  <c r="S215" i="56"/>
  <c r="O50" i="56"/>
  <c r="Q42" i="56"/>
  <c r="AA54" i="56"/>
  <c r="O47" i="56"/>
  <c r="S399" i="56"/>
  <c r="AJ399" i="56" s="1"/>
  <c r="S113" i="56"/>
  <c r="AJ113" i="56" s="1"/>
  <c r="L35" i="56"/>
  <c r="S150" i="56"/>
  <c r="AJ150" i="56" s="1"/>
  <c r="R35" i="56"/>
  <c r="R36" i="56"/>
  <c r="S126" i="56"/>
  <c r="AJ126" i="56" s="1"/>
  <c r="S203" i="56"/>
  <c r="AJ203" i="56" s="1"/>
  <c r="S372" i="56"/>
  <c r="AJ372" i="56" s="1"/>
  <c r="AC392" i="56"/>
  <c r="S123" i="56"/>
  <c r="AJ123" i="56" s="1"/>
  <c r="AI127" i="56"/>
  <c r="V49" i="56"/>
  <c r="S280" i="56"/>
  <c r="AJ280" i="56" s="1"/>
  <c r="O34" i="56"/>
  <c r="S128" i="56"/>
  <c r="AJ128" i="56" s="1"/>
  <c r="AI179" i="56"/>
  <c r="R48" i="56"/>
  <c r="S194" i="56"/>
  <c r="AJ194" i="56" s="1"/>
  <c r="N48" i="56"/>
  <c r="S254" i="56"/>
  <c r="AJ254" i="56" s="1"/>
  <c r="M36" i="56"/>
  <c r="AI413" i="56"/>
  <c r="AI283" i="56"/>
  <c r="S296" i="56"/>
  <c r="AJ296" i="56" s="1"/>
  <c r="S139" i="56"/>
  <c r="AJ139" i="56" s="1"/>
  <c r="S164" i="56"/>
  <c r="AJ164" i="56" s="1"/>
  <c r="S385" i="56"/>
  <c r="AJ385" i="56" s="1"/>
  <c r="S251" i="56"/>
  <c r="AJ251" i="56" s="1"/>
  <c r="AH44" i="56"/>
  <c r="S168" i="56"/>
  <c r="AJ168" i="56" s="1"/>
  <c r="N44" i="56"/>
  <c r="S228" i="56"/>
  <c r="AJ228" i="56" s="1"/>
  <c r="S348" i="56"/>
  <c r="AJ348" i="56" s="1"/>
  <c r="R33" i="56"/>
  <c r="S163" i="56"/>
  <c r="R43" i="56"/>
  <c r="R42" i="56"/>
  <c r="Q41" i="56"/>
  <c r="R46" i="56"/>
  <c r="N53" i="56"/>
  <c r="L52" i="56"/>
  <c r="I75" i="56"/>
  <c r="I80" i="56" s="1"/>
  <c r="F23" i="56"/>
  <c r="V366" i="56"/>
  <c r="V236" i="56"/>
  <c r="V158" i="56"/>
  <c r="AA132" i="56"/>
  <c r="Q52" i="56"/>
  <c r="M50" i="56"/>
  <c r="F80" i="56"/>
  <c r="S157" i="56"/>
  <c r="AJ157" i="56" s="1"/>
  <c r="S222" i="56"/>
  <c r="AJ222" i="56" s="1"/>
  <c r="Q262" i="56"/>
  <c r="Q210" i="56"/>
  <c r="Q314" i="56"/>
  <c r="R340" i="56"/>
  <c r="S196" i="56"/>
  <c r="AJ196" i="56" s="1"/>
  <c r="O43" i="56"/>
  <c r="S352" i="56"/>
  <c r="AJ352" i="56" s="1"/>
  <c r="I391" i="56"/>
  <c r="S300" i="56"/>
  <c r="AJ300" i="56" s="1"/>
  <c r="R210" i="56"/>
  <c r="M262" i="56"/>
  <c r="S430" i="56"/>
  <c r="AJ430" i="56" s="1"/>
  <c r="S200" i="56"/>
  <c r="AJ200" i="56" s="1"/>
  <c r="M314" i="56"/>
  <c r="I441" i="56"/>
  <c r="R392" i="56"/>
  <c r="I443" i="56"/>
  <c r="S408" i="56"/>
  <c r="AJ408" i="56" s="1"/>
  <c r="S302" i="56"/>
  <c r="AJ302" i="56" s="1"/>
  <c r="AI248" i="56"/>
  <c r="S143" i="56"/>
  <c r="AJ143" i="56" s="1"/>
  <c r="Q288" i="56"/>
  <c r="S278" i="56"/>
  <c r="AJ278" i="56" s="1"/>
  <c r="N262" i="56"/>
  <c r="S432" i="56"/>
  <c r="AJ432" i="56" s="1"/>
  <c r="R314" i="56"/>
  <c r="S250" i="56"/>
  <c r="AJ250" i="56" s="1"/>
  <c r="R418" i="56"/>
  <c r="M158" i="56"/>
  <c r="R236" i="56"/>
  <c r="M210" i="56"/>
  <c r="R184" i="56"/>
  <c r="AI378" i="56"/>
  <c r="I389" i="56"/>
  <c r="R444" i="56"/>
  <c r="S326" i="56"/>
  <c r="AJ326" i="56" s="1"/>
  <c r="S403" i="56"/>
  <c r="AJ403" i="56" s="1"/>
  <c r="R158" i="56"/>
  <c r="Q392" i="56"/>
  <c r="S328" i="56"/>
  <c r="AJ328" i="56" s="1"/>
  <c r="R262" i="56"/>
  <c r="Q366" i="56"/>
  <c r="O40" i="56"/>
  <c r="Q340" i="56"/>
  <c r="Q444" i="56"/>
  <c r="Q158" i="56"/>
  <c r="S434" i="56"/>
  <c r="AJ434" i="56" s="1"/>
  <c r="M288" i="56"/>
  <c r="N158" i="56"/>
  <c r="S199" i="56"/>
  <c r="AJ199" i="56" s="1"/>
  <c r="N314" i="56"/>
  <c r="I442" i="56"/>
  <c r="I390" i="56"/>
  <c r="N392" i="56"/>
  <c r="AI404" i="56"/>
  <c r="O236" i="56"/>
  <c r="R288" i="56"/>
  <c r="AI274" i="56"/>
  <c r="S144" i="56"/>
  <c r="AJ144" i="56" s="1"/>
  <c r="L158" i="56"/>
  <c r="O184" i="56"/>
  <c r="N366" i="56"/>
  <c r="L236" i="56"/>
  <c r="N444" i="56"/>
  <c r="L314" i="56"/>
  <c r="N340" i="56"/>
  <c r="I355" i="56"/>
  <c r="S118" i="56"/>
  <c r="AJ118" i="56" s="1"/>
  <c r="I169" i="56"/>
  <c r="R132" i="56"/>
  <c r="S198" i="56"/>
  <c r="AJ198" i="56" s="1"/>
  <c r="I430" i="56"/>
  <c r="I142" i="56"/>
  <c r="L184" i="56"/>
  <c r="N418" i="56"/>
  <c r="I405" i="56"/>
  <c r="S357" i="56"/>
  <c r="AJ357" i="56" s="1"/>
  <c r="N210" i="56"/>
  <c r="M132" i="56"/>
  <c r="I353" i="56"/>
  <c r="AF621" i="56"/>
  <c r="Q418" i="56"/>
  <c r="N184" i="56"/>
  <c r="M340" i="56"/>
  <c r="L418" i="56"/>
  <c r="R51" i="56" l="1"/>
  <c r="I298" i="56"/>
  <c r="I258" i="56"/>
  <c r="I304" i="56"/>
  <c r="E36" i="56"/>
  <c r="I143" i="56"/>
  <c r="H36" i="56"/>
  <c r="I411" i="56"/>
  <c r="I431" i="56"/>
  <c r="I326" i="56"/>
  <c r="I151" i="56"/>
  <c r="I402" i="56"/>
  <c r="I436" i="56"/>
  <c r="I324" i="56"/>
  <c r="I204" i="56"/>
  <c r="I294" i="56"/>
  <c r="I174" i="56"/>
  <c r="I359" i="56"/>
  <c r="R50" i="56"/>
  <c r="L36" i="56"/>
  <c r="S36" i="56" s="1"/>
  <c r="AJ36" i="56" s="1"/>
  <c r="AH54" i="56"/>
  <c r="I374" i="56"/>
  <c r="I383" i="56"/>
  <c r="I398" i="56"/>
  <c r="G35" i="56"/>
  <c r="I223" i="56"/>
  <c r="W49" i="56"/>
  <c r="W54" i="56" s="1"/>
  <c r="Q51" i="56"/>
  <c r="S336" i="56"/>
  <c r="AJ336" i="56" s="1"/>
  <c r="S339" i="56"/>
  <c r="AJ339" i="56" s="1"/>
  <c r="H40" i="56"/>
  <c r="AF626" i="56"/>
  <c r="X627" i="56" s="1"/>
  <c r="I221" i="56"/>
  <c r="I245" i="56"/>
  <c r="I401" i="56"/>
  <c r="I164" i="56"/>
  <c r="O392" i="56"/>
  <c r="C48" i="56"/>
  <c r="N52" i="56"/>
  <c r="L444" i="56"/>
  <c r="I350" i="56"/>
  <c r="I177" i="56"/>
  <c r="C40" i="56"/>
  <c r="N50" i="56"/>
  <c r="Q53" i="56"/>
  <c r="Q50" i="56"/>
  <c r="O340" i="56"/>
  <c r="B626" i="56"/>
  <c r="D36" i="56"/>
  <c r="D48" i="56"/>
  <c r="I282" i="56"/>
  <c r="I277" i="56"/>
  <c r="I222" i="56"/>
  <c r="I168" i="56"/>
  <c r="I178" i="56"/>
  <c r="D53" i="56"/>
  <c r="L43" i="56"/>
  <c r="O51" i="56"/>
  <c r="N236" i="56"/>
  <c r="I175" i="56"/>
  <c r="I301" i="56"/>
  <c r="I410" i="56"/>
  <c r="I360" i="56"/>
  <c r="D34" i="56"/>
  <c r="N49" i="56"/>
  <c r="G36" i="56"/>
  <c r="I242" i="56"/>
  <c r="D37" i="56"/>
  <c r="I220" i="56"/>
  <c r="I382" i="56"/>
  <c r="I269" i="56"/>
  <c r="G40" i="56"/>
  <c r="O52" i="56"/>
  <c r="L48" i="56"/>
  <c r="S48" i="56" s="1"/>
  <c r="AJ48" i="56" s="1"/>
  <c r="S311" i="56"/>
  <c r="AJ311" i="56" s="1"/>
  <c r="Q33" i="56"/>
  <c r="V54" i="56"/>
  <c r="L210" i="56"/>
  <c r="N43" i="56"/>
  <c r="E51" i="56"/>
  <c r="I251" i="56"/>
  <c r="I243" i="56"/>
  <c r="I303" i="56"/>
  <c r="I424" i="56"/>
  <c r="S337" i="56"/>
  <c r="AJ337" i="56" s="1"/>
  <c r="Z54" i="56"/>
  <c r="M52" i="56"/>
  <c r="S283" i="56"/>
  <c r="AJ283" i="56" s="1"/>
  <c r="I323" i="56"/>
  <c r="E48" i="56"/>
  <c r="O210" i="56"/>
  <c r="AJ163" i="56"/>
  <c r="I118" i="56"/>
  <c r="B40" i="56"/>
  <c r="I193" i="56"/>
  <c r="I437" i="56"/>
  <c r="E33" i="56"/>
  <c r="I197" i="56"/>
  <c r="AB314" i="56"/>
  <c r="AI299" i="56"/>
  <c r="I253" i="56"/>
  <c r="G46" i="56"/>
  <c r="H46" i="56"/>
  <c r="C45" i="56"/>
  <c r="I149" i="56"/>
  <c r="D40" i="56"/>
  <c r="I339" i="56"/>
  <c r="S43" i="56"/>
  <c r="AJ43" i="56" s="1"/>
  <c r="AJ397" i="56"/>
  <c r="S313" i="56"/>
  <c r="AJ313" i="56" s="1"/>
  <c r="AB418" i="56"/>
  <c r="S46" i="56"/>
  <c r="AJ46" i="56" s="1"/>
  <c r="C51" i="56"/>
  <c r="Z627" i="56"/>
  <c r="B41" i="56"/>
  <c r="I119" i="56"/>
  <c r="I246" i="56"/>
  <c r="I281" i="56"/>
  <c r="I346" i="56"/>
  <c r="I279" i="56"/>
  <c r="I268" i="56"/>
  <c r="I380" i="56"/>
  <c r="I172" i="56"/>
  <c r="I412" i="56"/>
  <c r="I399" i="56"/>
  <c r="I267" i="56"/>
  <c r="I249" i="56"/>
  <c r="I379" i="56"/>
  <c r="I372" i="56"/>
  <c r="I137" i="56"/>
  <c r="I255" i="56"/>
  <c r="AB132" i="56"/>
  <c r="AI132" i="56" s="1"/>
  <c r="AI117" i="56"/>
  <c r="I308" i="56"/>
  <c r="AB262" i="56"/>
  <c r="AI247" i="56"/>
  <c r="I202" i="56"/>
  <c r="I225" i="56"/>
  <c r="M366" i="56"/>
  <c r="E45" i="56"/>
  <c r="I166" i="56"/>
  <c r="M444" i="56"/>
  <c r="H41" i="56"/>
  <c r="I139" i="56"/>
  <c r="G33" i="56"/>
  <c r="G42" i="56"/>
  <c r="I154" i="56"/>
  <c r="R366" i="56"/>
  <c r="AI314" i="56"/>
  <c r="V315" i="56" s="1"/>
  <c r="O262" i="56"/>
  <c r="O444" i="56"/>
  <c r="AJ423" i="56"/>
  <c r="AB40" i="56"/>
  <c r="AI40" i="56" s="1"/>
  <c r="S127" i="56"/>
  <c r="AJ127" i="56" s="1"/>
  <c r="L49" i="56"/>
  <c r="G41" i="56"/>
  <c r="AC47" i="56"/>
  <c r="AI47" i="56" s="1"/>
  <c r="AC627" i="56"/>
  <c r="H37" i="56"/>
  <c r="C44" i="56"/>
  <c r="I227" i="56"/>
  <c r="I124" i="56"/>
  <c r="B46" i="56"/>
  <c r="C38" i="56"/>
  <c r="D39" i="56"/>
  <c r="C33" i="56"/>
  <c r="I141" i="56"/>
  <c r="I176" i="56"/>
  <c r="E46" i="56"/>
  <c r="I300" i="56"/>
  <c r="I375" i="56"/>
  <c r="I256" i="56"/>
  <c r="H44" i="56"/>
  <c r="I228" i="56"/>
  <c r="G34" i="56"/>
  <c r="G44" i="56"/>
  <c r="I150" i="56"/>
  <c r="I192" i="56"/>
  <c r="I333" i="56"/>
  <c r="H33" i="56"/>
  <c r="C39" i="56"/>
  <c r="I376" i="56"/>
  <c r="I147" i="56"/>
  <c r="S406" i="56"/>
  <c r="AJ406" i="56" s="1"/>
  <c r="I322" i="56"/>
  <c r="I152" i="56"/>
  <c r="I425" i="56"/>
  <c r="I156" i="56"/>
  <c r="AI49" i="56"/>
  <c r="AJ215" i="56"/>
  <c r="Q132" i="56"/>
  <c r="AB627" i="56"/>
  <c r="S146" i="56"/>
  <c r="AJ146" i="56" s="1"/>
  <c r="L366" i="56"/>
  <c r="AJ189" i="56"/>
  <c r="AJ437" i="56"/>
  <c r="G53" i="56"/>
  <c r="L132" i="56"/>
  <c r="N132" i="56"/>
  <c r="I497" i="56"/>
  <c r="AD627" i="56"/>
  <c r="I471" i="56"/>
  <c r="P444" i="56"/>
  <c r="H39" i="56"/>
  <c r="S273" i="56"/>
  <c r="I403" i="56"/>
  <c r="AI158" i="56"/>
  <c r="V159" i="56" s="1"/>
  <c r="D35" i="56"/>
  <c r="G37" i="56"/>
  <c r="S335" i="56"/>
  <c r="AJ335" i="56" s="1"/>
  <c r="I148" i="56"/>
  <c r="G48" i="56"/>
  <c r="I163" i="56"/>
  <c r="D41" i="56"/>
  <c r="D43" i="56"/>
  <c r="I226" i="56"/>
  <c r="I352" i="56"/>
  <c r="I145" i="56"/>
  <c r="O49" i="56"/>
  <c r="I329" i="56"/>
  <c r="E35" i="56"/>
  <c r="C46" i="56"/>
  <c r="I216" i="56"/>
  <c r="H34" i="56"/>
  <c r="I426" i="56"/>
  <c r="D44" i="56"/>
  <c r="I190" i="56"/>
  <c r="I356" i="56"/>
  <c r="O44" i="56"/>
  <c r="S44" i="56" s="1"/>
  <c r="AJ44" i="56" s="1"/>
  <c r="B38" i="56"/>
  <c r="I116" i="56"/>
  <c r="I173" i="56"/>
  <c r="I217" i="56"/>
  <c r="I337" i="56"/>
  <c r="S312" i="56"/>
  <c r="AJ312" i="56" s="1"/>
  <c r="I348" i="56"/>
  <c r="O314" i="56"/>
  <c r="O288" i="56"/>
  <c r="C53" i="56"/>
  <c r="G51" i="56"/>
  <c r="S310" i="56"/>
  <c r="AJ310" i="56" s="1"/>
  <c r="D52" i="56"/>
  <c r="S345" i="56"/>
  <c r="S34" i="56"/>
  <c r="AJ34" i="56" s="1"/>
  <c r="O158" i="56"/>
  <c r="C42" i="56"/>
  <c r="S154" i="56"/>
  <c r="AJ154" i="56" s="1"/>
  <c r="I373" i="56"/>
  <c r="AC444" i="56"/>
  <c r="S413" i="56"/>
  <c r="AJ413" i="56" s="1"/>
  <c r="M236" i="56"/>
  <c r="AB236" i="56"/>
  <c r="AI236" i="56" s="1"/>
  <c r="AI221" i="56"/>
  <c r="H47" i="56"/>
  <c r="I230" i="56"/>
  <c r="AB392" i="56"/>
  <c r="AI377" i="56"/>
  <c r="S47" i="56"/>
  <c r="AJ47" i="56" s="1"/>
  <c r="I332" i="56"/>
  <c r="I120" i="56"/>
  <c r="B42" i="56"/>
  <c r="I165" i="56"/>
  <c r="I280" i="56"/>
  <c r="D626" i="56"/>
  <c r="B35" i="56"/>
  <c r="I113" i="56"/>
  <c r="E34" i="56"/>
  <c r="B39" i="56"/>
  <c r="S439" i="56"/>
  <c r="AJ439" i="56" s="1"/>
  <c r="H48" i="56"/>
  <c r="S309" i="56"/>
  <c r="AJ309" i="56" s="1"/>
  <c r="G38" i="56"/>
  <c r="I296" i="56"/>
  <c r="I423" i="56"/>
  <c r="H43" i="56"/>
  <c r="I321" i="56"/>
  <c r="B44" i="56"/>
  <c r="B36" i="56"/>
  <c r="I114" i="56"/>
  <c r="AB340" i="56"/>
  <c r="AI325" i="56"/>
  <c r="I270" i="56"/>
  <c r="I271" i="56"/>
  <c r="I319" i="56"/>
  <c r="I144" i="56"/>
  <c r="I384" i="56"/>
  <c r="H45" i="56"/>
  <c r="I385" i="56"/>
  <c r="I428" i="56"/>
  <c r="I347" i="56"/>
  <c r="S257" i="56"/>
  <c r="AJ257" i="56" s="1"/>
  <c r="H42" i="56"/>
  <c r="I312" i="56"/>
  <c r="S35" i="56"/>
  <c r="AJ35" i="56" s="1"/>
  <c r="E81" i="56"/>
  <c r="C81" i="56"/>
  <c r="D81" i="56"/>
  <c r="B81" i="56"/>
  <c r="F81" i="56"/>
  <c r="H81" i="56"/>
  <c r="G81" i="56"/>
  <c r="S156" i="56"/>
  <c r="AJ156" i="56" s="1"/>
  <c r="AI340" i="56"/>
  <c r="R53" i="56"/>
  <c r="I310" i="56"/>
  <c r="S377" i="56"/>
  <c r="AJ377" i="56" s="1"/>
  <c r="L340" i="56"/>
  <c r="M418" i="56"/>
  <c r="W627" i="56"/>
  <c r="I189" i="56"/>
  <c r="I241" i="56"/>
  <c r="I138" i="56"/>
  <c r="M184" i="56"/>
  <c r="I407" i="56"/>
  <c r="AA627" i="56"/>
  <c r="AE627" i="56"/>
  <c r="AF627" i="56"/>
  <c r="AJ111" i="56"/>
  <c r="I219" i="56"/>
  <c r="C35" i="56"/>
  <c r="I371" i="56"/>
  <c r="I224" i="56"/>
  <c r="I386" i="56"/>
  <c r="I297" i="56"/>
  <c r="I307" i="56"/>
  <c r="E47" i="56"/>
  <c r="E37" i="56"/>
  <c r="I345" i="56"/>
  <c r="I330" i="56"/>
  <c r="D47" i="56"/>
  <c r="B47" i="56"/>
  <c r="I125" i="56"/>
  <c r="E38" i="56"/>
  <c r="I115" i="56"/>
  <c r="B37" i="56"/>
  <c r="I248" i="56"/>
  <c r="I305" i="56"/>
  <c r="I252" i="56"/>
  <c r="I306" i="56"/>
  <c r="I409" i="56"/>
  <c r="I349" i="56"/>
  <c r="I229" i="56"/>
  <c r="G47" i="56"/>
  <c r="I295" i="56"/>
  <c r="C37" i="56"/>
  <c r="R49" i="56"/>
  <c r="I358" i="56"/>
  <c r="H35" i="56"/>
  <c r="S205" i="56"/>
  <c r="AJ205" i="56" s="1"/>
  <c r="I327" i="56"/>
  <c r="I435" i="56"/>
  <c r="I400" i="56"/>
  <c r="S153" i="56"/>
  <c r="AJ153" i="56" s="1"/>
  <c r="I433" i="56"/>
  <c r="B33" i="56"/>
  <c r="I111" i="56"/>
  <c r="I194" i="56"/>
  <c r="I201" i="56"/>
  <c r="I203" i="56"/>
  <c r="I331" i="56"/>
  <c r="P158" i="56"/>
  <c r="I320" i="56"/>
  <c r="I275" i="56"/>
  <c r="I191" i="56"/>
  <c r="C43" i="56"/>
  <c r="I311" i="56"/>
  <c r="L53" i="56"/>
  <c r="Q184" i="56"/>
  <c r="L45" i="56"/>
  <c r="V626" i="56"/>
  <c r="AJ371" i="56"/>
  <c r="AJ137" i="56"/>
  <c r="H51" i="56"/>
  <c r="H53" i="56"/>
  <c r="I438" i="56"/>
  <c r="N51" i="56"/>
  <c r="I575" i="56"/>
  <c r="AJ267" i="56"/>
  <c r="AJ319" i="56"/>
  <c r="D51" i="56"/>
  <c r="AI231" i="56"/>
  <c r="AJ241" i="56"/>
  <c r="I427" i="56"/>
  <c r="G43" i="56"/>
  <c r="I254" i="56"/>
  <c r="O39" i="56"/>
  <c r="I167" i="56"/>
  <c r="I215" i="56"/>
  <c r="B48" i="56"/>
  <c r="I126" i="56"/>
  <c r="I351" i="56"/>
  <c r="H38" i="56"/>
  <c r="B34" i="56"/>
  <c r="I112" i="56"/>
  <c r="I244" i="56"/>
  <c r="D46" i="56"/>
  <c r="C36" i="56"/>
  <c r="I334" i="56"/>
  <c r="C41" i="56"/>
  <c r="I381" i="56"/>
  <c r="I218" i="56"/>
  <c r="C34" i="56"/>
  <c r="I140" i="56"/>
  <c r="I123" i="56"/>
  <c r="C47" i="56"/>
  <c r="I354" i="56"/>
  <c r="D42" i="56"/>
  <c r="Q236" i="56"/>
  <c r="I397" i="56"/>
  <c r="AB210" i="56"/>
  <c r="AI195" i="56"/>
  <c r="I196" i="56"/>
  <c r="D33" i="56"/>
  <c r="I171" i="56"/>
  <c r="M392" i="56"/>
  <c r="I293" i="56"/>
  <c r="E41" i="56"/>
  <c r="G39" i="56"/>
  <c r="D45" i="56"/>
  <c r="I276" i="56"/>
  <c r="G45" i="56"/>
  <c r="I336" i="56"/>
  <c r="S121" i="56"/>
  <c r="AJ121" i="56" s="1"/>
  <c r="L392" i="56"/>
  <c r="S37" i="56"/>
  <c r="AJ37" i="56" s="1"/>
  <c r="S338" i="56"/>
  <c r="AJ338" i="56" s="1"/>
  <c r="S41" i="56"/>
  <c r="AJ41" i="56" s="1"/>
  <c r="AJ293" i="56"/>
  <c r="AC39" i="56"/>
  <c r="AC54" i="56" s="1"/>
  <c r="L288" i="56"/>
  <c r="M33" i="56"/>
  <c r="S122" i="56"/>
  <c r="AJ122" i="56" s="1"/>
  <c r="L262" i="56"/>
  <c r="Y627" i="56"/>
  <c r="S155" i="56"/>
  <c r="AJ155" i="56" s="1"/>
  <c r="I523" i="56"/>
  <c r="O132" i="56"/>
  <c r="S248" i="56"/>
  <c r="AJ248" i="56" s="1"/>
  <c r="P340" i="56"/>
  <c r="S247" i="56"/>
  <c r="P210" i="56"/>
  <c r="H366" i="56"/>
  <c r="G288" i="56"/>
  <c r="I247" i="56"/>
  <c r="I200" i="56"/>
  <c r="G262" i="56"/>
  <c r="I328" i="56"/>
  <c r="I195" i="56"/>
  <c r="I432" i="56"/>
  <c r="I278" i="56"/>
  <c r="H444" i="56"/>
  <c r="I302" i="56"/>
  <c r="I434" i="56"/>
  <c r="I325" i="56"/>
  <c r="D158" i="56"/>
  <c r="G340" i="56"/>
  <c r="D262" i="56"/>
  <c r="H392" i="56"/>
  <c r="C314" i="56"/>
  <c r="G210" i="56"/>
  <c r="D392" i="56"/>
  <c r="I378" i="56"/>
  <c r="I299" i="56"/>
  <c r="D418" i="56"/>
  <c r="D314" i="56"/>
  <c r="H236" i="56"/>
  <c r="I198" i="56"/>
  <c r="E184" i="56"/>
  <c r="C288" i="56"/>
  <c r="C236" i="56"/>
  <c r="H184" i="56"/>
  <c r="D288" i="56"/>
  <c r="H314" i="56"/>
  <c r="I408" i="56"/>
  <c r="G184" i="56"/>
  <c r="I406" i="56"/>
  <c r="G314" i="56"/>
  <c r="S274" i="56"/>
  <c r="AJ274" i="56" s="1"/>
  <c r="H210" i="56"/>
  <c r="D366" i="56"/>
  <c r="H158" i="56"/>
  <c r="D444" i="56"/>
  <c r="D210" i="56"/>
  <c r="G444" i="56"/>
  <c r="G366" i="56"/>
  <c r="C210" i="56"/>
  <c r="C366" i="56"/>
  <c r="C392" i="56"/>
  <c r="H340" i="56"/>
  <c r="H262" i="56"/>
  <c r="C418" i="56"/>
  <c r="E43" i="56"/>
  <c r="S232" i="56"/>
  <c r="AJ232" i="56" s="1"/>
  <c r="I146" i="56"/>
  <c r="I199" i="56"/>
  <c r="I274" i="56"/>
  <c r="G392" i="56"/>
  <c r="G236" i="56"/>
  <c r="H418" i="56"/>
  <c r="I250" i="56"/>
  <c r="C184" i="56"/>
  <c r="C262" i="56"/>
  <c r="B158" i="56"/>
  <c r="B236" i="56"/>
  <c r="B288" i="56"/>
  <c r="S284" i="56"/>
  <c r="AJ284" i="56" s="1"/>
  <c r="S404" i="56"/>
  <c r="S117" i="56"/>
  <c r="D184" i="56"/>
  <c r="B392" i="56"/>
  <c r="C340" i="56"/>
  <c r="S362" i="56"/>
  <c r="AJ362" i="56" s="1"/>
  <c r="D132" i="56"/>
  <c r="G418" i="56"/>
  <c r="S414" i="56"/>
  <c r="AJ414" i="56" s="1"/>
  <c r="C132" i="56"/>
  <c r="I429" i="56"/>
  <c r="G132" i="56"/>
  <c r="I357" i="56"/>
  <c r="D340" i="56"/>
  <c r="P314" i="56"/>
  <c r="B444" i="56"/>
  <c r="H132" i="56"/>
  <c r="S52" i="56" l="1"/>
  <c r="AJ52" i="56" s="1"/>
  <c r="AB39" i="56"/>
  <c r="I121" i="56"/>
  <c r="I272" i="56"/>
  <c r="S158" i="56"/>
  <c r="N159" i="56" s="1"/>
  <c r="I309" i="56"/>
  <c r="E40" i="56"/>
  <c r="P418" i="56"/>
  <c r="D38" i="56"/>
  <c r="E262" i="56"/>
  <c r="S231" i="56"/>
  <c r="AJ231" i="56" s="1"/>
  <c r="I335" i="56"/>
  <c r="I340" i="56" s="1"/>
  <c r="E288" i="56"/>
  <c r="E44" i="56"/>
  <c r="S387" i="56"/>
  <c r="AJ387" i="56" s="1"/>
  <c r="S361" i="56"/>
  <c r="AJ361" i="56" s="1"/>
  <c r="E42" i="56"/>
  <c r="B53" i="56"/>
  <c r="E132" i="56"/>
  <c r="S179" i="56"/>
  <c r="AJ179" i="56" s="1"/>
  <c r="AJ247" i="56"/>
  <c r="S262" i="56"/>
  <c r="AJ117" i="56"/>
  <c r="S132" i="56"/>
  <c r="AJ404" i="56"/>
  <c r="S418" i="56"/>
  <c r="AB54" i="56"/>
  <c r="AI39" i="56"/>
  <c r="W237" i="56"/>
  <c r="AD237" i="56"/>
  <c r="AH237" i="56"/>
  <c r="AG237" i="56"/>
  <c r="AE237" i="56"/>
  <c r="X237" i="56"/>
  <c r="Z237" i="56"/>
  <c r="AC237" i="56"/>
  <c r="Y237" i="56"/>
  <c r="AF237" i="56"/>
  <c r="AA237" i="56"/>
  <c r="V237" i="56"/>
  <c r="E39" i="56"/>
  <c r="I39" i="56" s="1"/>
  <c r="I48" i="56"/>
  <c r="S53" i="56"/>
  <c r="AJ53" i="56" s="1"/>
  <c r="E314" i="56"/>
  <c r="I47" i="56"/>
  <c r="I404" i="56"/>
  <c r="AH341" i="56"/>
  <c r="AA341" i="56"/>
  <c r="Y341" i="56"/>
  <c r="Z341" i="56"/>
  <c r="AG341" i="56"/>
  <c r="W341" i="56"/>
  <c r="X341" i="56"/>
  <c r="AC341" i="56"/>
  <c r="AF341" i="56"/>
  <c r="AD341" i="56"/>
  <c r="AE341" i="56"/>
  <c r="B340" i="56"/>
  <c r="I44" i="56"/>
  <c r="I179" i="56"/>
  <c r="C444" i="56"/>
  <c r="E236" i="56"/>
  <c r="B314" i="56"/>
  <c r="B45" i="56"/>
  <c r="M49" i="56"/>
  <c r="M54" i="56" s="1"/>
  <c r="E366" i="56"/>
  <c r="R54" i="56"/>
  <c r="E340" i="56"/>
  <c r="AB444" i="56"/>
  <c r="AI429" i="56"/>
  <c r="E444" i="56"/>
  <c r="E210" i="56"/>
  <c r="S299" i="56"/>
  <c r="I361" i="56"/>
  <c r="H288" i="56"/>
  <c r="I157" i="56"/>
  <c r="N288" i="56"/>
  <c r="S272" i="56"/>
  <c r="N38" i="56"/>
  <c r="AI392" i="56"/>
  <c r="AB393" i="56" s="1"/>
  <c r="I35" i="56"/>
  <c r="AD159" i="56"/>
  <c r="AE159" i="56"/>
  <c r="AH159" i="56"/>
  <c r="AF159" i="56"/>
  <c r="AA159" i="56"/>
  <c r="W159" i="56"/>
  <c r="Y159" i="56"/>
  <c r="X159" i="56"/>
  <c r="AG159" i="56"/>
  <c r="AB159" i="56"/>
  <c r="Z159" i="56"/>
  <c r="AI210" i="56"/>
  <c r="AC159" i="56"/>
  <c r="AB315" i="56"/>
  <c r="B43" i="56"/>
  <c r="S429" i="56"/>
  <c r="D236" i="56"/>
  <c r="G158" i="56"/>
  <c r="I314" i="56"/>
  <c r="E158" i="56"/>
  <c r="I34" i="56"/>
  <c r="I273" i="56"/>
  <c r="V627" i="56"/>
  <c r="I37" i="56"/>
  <c r="AB341" i="56"/>
  <c r="AJ345" i="56"/>
  <c r="AI262" i="56"/>
  <c r="AB263" i="56" s="1"/>
  <c r="I41" i="56"/>
  <c r="B51" i="56"/>
  <c r="I413" i="56"/>
  <c r="I418" i="56" s="1"/>
  <c r="Y315" i="56"/>
  <c r="AH315" i="56"/>
  <c r="AF315" i="56"/>
  <c r="AG315" i="56"/>
  <c r="AE315" i="56"/>
  <c r="AD315" i="56"/>
  <c r="Z315" i="56"/>
  <c r="AC315" i="56"/>
  <c r="W315" i="56"/>
  <c r="AA315" i="56"/>
  <c r="X315" i="56"/>
  <c r="P132" i="56"/>
  <c r="I127" i="56"/>
  <c r="B49" i="56"/>
  <c r="E418" i="56"/>
  <c r="L159" i="56"/>
  <c r="AJ158" i="56"/>
  <c r="S45" i="56"/>
  <c r="AJ45" i="56" s="1"/>
  <c r="B132" i="56"/>
  <c r="AB184" i="56"/>
  <c r="AI169" i="56"/>
  <c r="I117" i="56"/>
  <c r="S195" i="56"/>
  <c r="AB237" i="56"/>
  <c r="L54" i="56"/>
  <c r="AB288" i="56"/>
  <c r="AI273" i="56"/>
  <c r="AJ273" i="56" s="1"/>
  <c r="L626" i="56"/>
  <c r="V630" i="56" s="1"/>
  <c r="I155" i="56"/>
  <c r="AI418" i="56"/>
  <c r="AB419" i="56" s="1"/>
  <c r="O418" i="56"/>
  <c r="O42" i="56"/>
  <c r="H49" i="56"/>
  <c r="Q49" i="56"/>
  <c r="S49" i="56" s="1"/>
  <c r="AJ49" i="56" s="1"/>
  <c r="I439" i="56"/>
  <c r="I444" i="56" s="1"/>
  <c r="S206" i="56"/>
  <c r="AJ206" i="56" s="1"/>
  <c r="L50" i="56"/>
  <c r="N626" i="56"/>
  <c r="W630" i="56" s="1"/>
  <c r="I387" i="56"/>
  <c r="I205" i="56"/>
  <c r="I210" i="56" s="1"/>
  <c r="P262" i="56"/>
  <c r="B418" i="56"/>
  <c r="B366" i="56"/>
  <c r="I36" i="56"/>
  <c r="I38" i="56"/>
  <c r="B184" i="56"/>
  <c r="P288" i="56"/>
  <c r="I46" i="56"/>
  <c r="I40" i="56"/>
  <c r="I53" i="56"/>
  <c r="AB366" i="56"/>
  <c r="AI351" i="56"/>
  <c r="D49" i="56"/>
  <c r="C158" i="56"/>
  <c r="I33" i="56"/>
  <c r="B54" i="56"/>
  <c r="I366" i="56"/>
  <c r="B210" i="56"/>
  <c r="V341" i="56"/>
  <c r="I81" i="56"/>
  <c r="S325" i="56"/>
  <c r="I122" i="56"/>
  <c r="I42" i="56"/>
  <c r="S33" i="56"/>
  <c r="S356" i="56"/>
  <c r="AJ356" i="56" s="1"/>
  <c r="O366" i="56"/>
  <c r="I184" i="56"/>
  <c r="I313" i="56"/>
  <c r="S51" i="56"/>
  <c r="AJ51" i="56" s="1"/>
  <c r="I362" i="56"/>
  <c r="G52" i="56"/>
  <c r="E52" i="56"/>
  <c r="H52" i="56"/>
  <c r="C52" i="56"/>
  <c r="R159" i="56" l="1"/>
  <c r="O159" i="56"/>
  <c r="I132" i="56"/>
  <c r="P159" i="56"/>
  <c r="T158" i="56"/>
  <c r="M159" i="56"/>
  <c r="S159" i="56" s="1"/>
  <c r="Q159" i="56"/>
  <c r="I206" i="56"/>
  <c r="P39" i="56"/>
  <c r="S39" i="56" s="1"/>
  <c r="AJ39" i="56" s="1"/>
  <c r="I284" i="56"/>
  <c r="C50" i="56"/>
  <c r="AI315" i="56"/>
  <c r="AI159" i="56"/>
  <c r="AI237" i="56"/>
  <c r="G49" i="56"/>
  <c r="G54" i="56" s="1"/>
  <c r="G445" i="56"/>
  <c r="E445" i="56"/>
  <c r="D445" i="56"/>
  <c r="F445" i="56"/>
  <c r="H445" i="56"/>
  <c r="C445" i="56"/>
  <c r="B445" i="56"/>
  <c r="H211" i="56"/>
  <c r="F211" i="56"/>
  <c r="D211" i="56"/>
  <c r="C211" i="56"/>
  <c r="B211" i="56"/>
  <c r="E211" i="56"/>
  <c r="G211" i="56"/>
  <c r="S42" i="56"/>
  <c r="AJ42" i="56" s="1"/>
  <c r="O54" i="56"/>
  <c r="I231" i="56"/>
  <c r="I236" i="56" s="1"/>
  <c r="V211" i="56"/>
  <c r="AD211" i="56"/>
  <c r="AA211" i="56"/>
  <c r="X211" i="56"/>
  <c r="AE211" i="56"/>
  <c r="AF211" i="56"/>
  <c r="AC211" i="56"/>
  <c r="Z211" i="56"/>
  <c r="AH211" i="56"/>
  <c r="AG211" i="56"/>
  <c r="Y211" i="56"/>
  <c r="W211" i="56"/>
  <c r="AJ132" i="56"/>
  <c r="T132" i="56"/>
  <c r="R133" i="56"/>
  <c r="Q133" i="56"/>
  <c r="O133" i="56"/>
  <c r="M133" i="56"/>
  <c r="N133" i="56"/>
  <c r="L133" i="56"/>
  <c r="P133" i="56"/>
  <c r="I130" i="56"/>
  <c r="B52" i="56"/>
  <c r="F419" i="56"/>
  <c r="D419" i="56"/>
  <c r="C419" i="56"/>
  <c r="B419" i="56"/>
  <c r="E419" i="56"/>
  <c r="H419" i="56"/>
  <c r="G419" i="56"/>
  <c r="AD393" i="56"/>
  <c r="AH393" i="56"/>
  <c r="AG393" i="56"/>
  <c r="AA393" i="56"/>
  <c r="Y393" i="56"/>
  <c r="W393" i="56"/>
  <c r="AF393" i="56"/>
  <c r="AE393" i="56"/>
  <c r="Z393" i="56"/>
  <c r="X393" i="56"/>
  <c r="V393" i="56"/>
  <c r="AC393" i="56"/>
  <c r="S378" i="56"/>
  <c r="P392" i="56"/>
  <c r="P40" i="56"/>
  <c r="E392" i="56"/>
  <c r="I377" i="56"/>
  <c r="I392" i="56" s="1"/>
  <c r="E185" i="56"/>
  <c r="H185" i="56"/>
  <c r="C185" i="56"/>
  <c r="G185" i="56"/>
  <c r="F185" i="56"/>
  <c r="D185" i="56"/>
  <c r="B185" i="56"/>
  <c r="AJ325" i="56"/>
  <c r="S340" i="56"/>
  <c r="AI366" i="56"/>
  <c r="AB367" i="56" s="1"/>
  <c r="G50" i="56"/>
  <c r="AJ33" i="56"/>
  <c r="AI341" i="56"/>
  <c r="I153" i="56"/>
  <c r="I158" i="56" s="1"/>
  <c r="AJ195" i="56"/>
  <c r="S210" i="56"/>
  <c r="AJ429" i="56"/>
  <c r="S444" i="56"/>
  <c r="N54" i="56"/>
  <c r="S38" i="56"/>
  <c r="AJ38" i="56" s="1"/>
  <c r="I440" i="56"/>
  <c r="I388" i="56"/>
  <c r="H50" i="56"/>
  <c r="S50" i="56"/>
  <c r="AJ50" i="56" s="1"/>
  <c r="AG419" i="56"/>
  <c r="X419" i="56"/>
  <c r="AH419" i="56"/>
  <c r="W419" i="56"/>
  <c r="AD419" i="56"/>
  <c r="AE419" i="56"/>
  <c r="AA419" i="56"/>
  <c r="Y419" i="56"/>
  <c r="AC419" i="56"/>
  <c r="V419" i="56"/>
  <c r="AF419" i="56"/>
  <c r="Z419" i="56"/>
  <c r="AI288" i="56"/>
  <c r="AB289" i="56" s="1"/>
  <c r="E49" i="56"/>
  <c r="B315" i="56"/>
  <c r="H315" i="56"/>
  <c r="G315" i="56"/>
  <c r="E315" i="56"/>
  <c r="F315" i="56"/>
  <c r="D315" i="56"/>
  <c r="C315" i="56"/>
  <c r="I43" i="56"/>
  <c r="AJ272" i="56"/>
  <c r="S288" i="56"/>
  <c r="I257" i="56"/>
  <c r="I262" i="56" s="1"/>
  <c r="B262" i="56"/>
  <c r="E341" i="56"/>
  <c r="G341" i="56"/>
  <c r="B341" i="56"/>
  <c r="D341" i="56"/>
  <c r="C341" i="56"/>
  <c r="H341" i="56"/>
  <c r="F341" i="56"/>
  <c r="Q54" i="56"/>
  <c r="E50" i="56"/>
  <c r="I51" i="56"/>
  <c r="P366" i="56"/>
  <c r="S351" i="56"/>
  <c r="AI54" i="56"/>
  <c r="AB55" i="56" s="1"/>
  <c r="N263" i="56"/>
  <c r="O263" i="56"/>
  <c r="M263" i="56"/>
  <c r="R263" i="56"/>
  <c r="P263" i="56"/>
  <c r="AJ262" i="56"/>
  <c r="Q263" i="56"/>
  <c r="L263" i="56"/>
  <c r="T262" i="56"/>
  <c r="E133" i="56"/>
  <c r="D133" i="56"/>
  <c r="H133" i="56"/>
  <c r="G133" i="56"/>
  <c r="B133" i="56"/>
  <c r="C133" i="56"/>
  <c r="F133" i="56"/>
  <c r="P184" i="56"/>
  <c r="S169" i="56"/>
  <c r="I414" i="56"/>
  <c r="I180" i="56"/>
  <c r="B50" i="56"/>
  <c r="D367" i="56"/>
  <c r="G367" i="56"/>
  <c r="B367" i="56"/>
  <c r="E367" i="56"/>
  <c r="F367" i="56"/>
  <c r="H367" i="56"/>
  <c r="C367" i="56"/>
  <c r="D54" i="56"/>
  <c r="I283" i="56"/>
  <c r="I288" i="56" s="1"/>
  <c r="P236" i="56"/>
  <c r="S221" i="56"/>
  <c r="AI444" i="56"/>
  <c r="AF263" i="56"/>
  <c r="X263" i="56"/>
  <c r="AC263" i="56"/>
  <c r="AA263" i="56"/>
  <c r="Z263" i="56"/>
  <c r="V263" i="56"/>
  <c r="AG263" i="56"/>
  <c r="AH263" i="56"/>
  <c r="Y263" i="56"/>
  <c r="AD263" i="56"/>
  <c r="AE263" i="56"/>
  <c r="W263" i="56"/>
  <c r="D50" i="56"/>
  <c r="I232" i="56"/>
  <c r="H54" i="56"/>
  <c r="C49" i="56"/>
  <c r="AI184" i="56"/>
  <c r="AB185" i="56" s="1"/>
  <c r="AB211" i="56"/>
  <c r="AJ299" i="56"/>
  <c r="S314" i="56"/>
  <c r="I45" i="56"/>
  <c r="L419" i="56"/>
  <c r="P419" i="56"/>
  <c r="T418" i="56"/>
  <c r="O419" i="56"/>
  <c r="N419" i="56"/>
  <c r="Q419" i="56"/>
  <c r="AJ418" i="56"/>
  <c r="R419" i="56"/>
  <c r="M419" i="56"/>
  <c r="I367" i="56" l="1"/>
  <c r="AI393" i="56"/>
  <c r="I133" i="56"/>
  <c r="AJ159" i="56"/>
  <c r="AJ210" i="56"/>
  <c r="N211" i="56"/>
  <c r="R211" i="56"/>
  <c r="M211" i="56"/>
  <c r="P211" i="56"/>
  <c r="O211" i="56"/>
  <c r="L211" i="56"/>
  <c r="Q211" i="56"/>
  <c r="T210" i="56"/>
  <c r="E263" i="56"/>
  <c r="H263" i="56"/>
  <c r="F263" i="56"/>
  <c r="D263" i="56"/>
  <c r="G263" i="56"/>
  <c r="B263" i="56"/>
  <c r="C263" i="56"/>
  <c r="O341" i="56"/>
  <c r="M341" i="56"/>
  <c r="Q341" i="56"/>
  <c r="P341" i="56"/>
  <c r="N341" i="56"/>
  <c r="R341" i="56"/>
  <c r="T340" i="56"/>
  <c r="AJ340" i="56"/>
  <c r="L341" i="56"/>
  <c r="AI211" i="56"/>
  <c r="I211" i="56"/>
  <c r="F289" i="56"/>
  <c r="H289" i="56"/>
  <c r="C289" i="56"/>
  <c r="E289" i="56"/>
  <c r="G289" i="56"/>
  <c r="D289" i="56"/>
  <c r="B289" i="56"/>
  <c r="AJ169" i="56"/>
  <c r="S184" i="56"/>
  <c r="R289" i="56"/>
  <c r="L289" i="56"/>
  <c r="Q289" i="56"/>
  <c r="N289" i="56"/>
  <c r="AJ288" i="56"/>
  <c r="M289" i="56"/>
  <c r="P289" i="56"/>
  <c r="T288" i="56"/>
  <c r="O289" i="56"/>
  <c r="E159" i="56"/>
  <c r="G159" i="56"/>
  <c r="D159" i="56"/>
  <c r="H159" i="56"/>
  <c r="B159" i="56"/>
  <c r="F159" i="56"/>
  <c r="C159" i="56"/>
  <c r="C393" i="56"/>
  <c r="D393" i="56"/>
  <c r="F393" i="56"/>
  <c r="G393" i="56"/>
  <c r="H393" i="56"/>
  <c r="E393" i="56"/>
  <c r="B393" i="56"/>
  <c r="F237" i="56"/>
  <c r="B237" i="56"/>
  <c r="H237" i="56"/>
  <c r="E237" i="56"/>
  <c r="D237" i="56"/>
  <c r="C237" i="56"/>
  <c r="G237" i="56"/>
  <c r="S419" i="56"/>
  <c r="C54" i="56"/>
  <c r="AI419" i="56"/>
  <c r="I185" i="56"/>
  <c r="I52" i="56"/>
  <c r="I50" i="56"/>
  <c r="I315" i="56"/>
  <c r="S40" i="56"/>
  <c r="AJ40" i="56" s="1"/>
  <c r="AJ351" i="56"/>
  <c r="S366" i="56"/>
  <c r="X445" i="56"/>
  <c r="W445" i="56"/>
  <c r="AG445" i="56"/>
  <c r="AF445" i="56"/>
  <c r="AD445" i="56"/>
  <c r="AH445" i="56"/>
  <c r="Z445" i="56"/>
  <c r="AA445" i="56"/>
  <c r="AE445" i="56"/>
  <c r="Y445" i="56"/>
  <c r="V445" i="56"/>
  <c r="AC445" i="56"/>
  <c r="I49" i="56"/>
  <c r="I54" i="56" s="1"/>
  <c r="I341" i="56"/>
  <c r="E54" i="56"/>
  <c r="W185" i="56"/>
  <c r="AF185" i="56"/>
  <c r="AC185" i="56"/>
  <c r="V185" i="56"/>
  <c r="Y185" i="56"/>
  <c r="AD185" i="56"/>
  <c r="AE185" i="56"/>
  <c r="AG185" i="56"/>
  <c r="Z185" i="56"/>
  <c r="X185" i="56"/>
  <c r="AA185" i="56"/>
  <c r="AH185" i="56"/>
  <c r="R315" i="56"/>
  <c r="O315" i="56"/>
  <c r="L315" i="56"/>
  <c r="M315" i="56"/>
  <c r="Q315" i="56"/>
  <c r="T314" i="56"/>
  <c r="N315" i="56"/>
  <c r="P315" i="56"/>
  <c r="AJ314" i="56"/>
  <c r="AI263" i="56"/>
  <c r="AB445" i="56"/>
  <c r="S263" i="56"/>
  <c r="Y55" i="56"/>
  <c r="X55" i="56"/>
  <c r="W55" i="56"/>
  <c r="AE55" i="56"/>
  <c r="AA55" i="56"/>
  <c r="AF55" i="56"/>
  <c r="Z55" i="56"/>
  <c r="AD55" i="56"/>
  <c r="V55" i="56"/>
  <c r="AH55" i="56"/>
  <c r="AG55" i="56"/>
  <c r="AC55" i="56"/>
  <c r="O445" i="56"/>
  <c r="N445" i="56"/>
  <c r="L445" i="56"/>
  <c r="T444" i="56"/>
  <c r="AJ444" i="56"/>
  <c r="M445" i="56"/>
  <c r="P445" i="56"/>
  <c r="R445" i="56"/>
  <c r="Q445" i="56"/>
  <c r="AJ378" i="56"/>
  <c r="S392" i="56"/>
  <c r="I419" i="56"/>
  <c r="S133" i="56"/>
  <c r="AJ133" i="56" s="1"/>
  <c r="I445" i="56"/>
  <c r="P54" i="56"/>
  <c r="AJ221" i="56"/>
  <c r="S236" i="56"/>
  <c r="AH289" i="56"/>
  <c r="W289" i="56"/>
  <c r="AC289" i="56"/>
  <c r="Z289" i="56"/>
  <c r="Y289" i="56"/>
  <c r="AG289" i="56"/>
  <c r="AA289" i="56"/>
  <c r="AD289" i="56"/>
  <c r="V289" i="56"/>
  <c r="AE289" i="56"/>
  <c r="AF289" i="56"/>
  <c r="X289" i="56"/>
  <c r="AH367" i="56"/>
  <c r="AC367" i="56"/>
  <c r="Z367" i="56"/>
  <c r="X367" i="56"/>
  <c r="AF367" i="56"/>
  <c r="W367" i="56"/>
  <c r="AD367" i="56"/>
  <c r="AG367" i="56"/>
  <c r="AA367" i="56"/>
  <c r="Y367" i="56"/>
  <c r="AE367" i="56"/>
  <c r="V367" i="56"/>
  <c r="AJ263" i="56" l="1"/>
  <c r="I263" i="56"/>
  <c r="S211" i="56"/>
  <c r="AJ211" i="56" s="1"/>
  <c r="E55" i="56"/>
  <c r="C55" i="56"/>
  <c r="F55" i="56"/>
  <c r="B55" i="56"/>
  <c r="G55" i="56"/>
  <c r="D55" i="56"/>
  <c r="H55" i="56"/>
  <c r="AI185" i="56"/>
  <c r="S54" i="56"/>
  <c r="I237" i="56"/>
  <c r="AI445" i="56"/>
  <c r="R185" i="56"/>
  <c r="P185" i="56"/>
  <c r="Q185" i="56"/>
  <c r="L185" i="56"/>
  <c r="AJ184" i="56"/>
  <c r="O185" i="56"/>
  <c r="N185" i="56"/>
  <c r="M185" i="56"/>
  <c r="T184" i="56"/>
  <c r="AI55" i="56"/>
  <c r="P393" i="56"/>
  <c r="N393" i="56"/>
  <c r="T392" i="56"/>
  <c r="O393" i="56"/>
  <c r="AJ392" i="56"/>
  <c r="L393" i="56"/>
  <c r="R393" i="56"/>
  <c r="Q393" i="56"/>
  <c r="M393" i="56"/>
  <c r="AJ419" i="56"/>
  <c r="I393" i="56"/>
  <c r="AI367" i="56"/>
  <c r="AI289" i="56"/>
  <c r="S445" i="56"/>
  <c r="AJ445" i="56" s="1"/>
  <c r="I159" i="56"/>
  <c r="I289" i="56"/>
  <c r="T236" i="56"/>
  <c r="L237" i="56"/>
  <c r="AJ236" i="56"/>
  <c r="Q237" i="56"/>
  <c r="R237" i="56"/>
  <c r="O237" i="56"/>
  <c r="P237" i="56"/>
  <c r="N237" i="56"/>
  <c r="M237" i="56"/>
  <c r="S315" i="56"/>
  <c r="AJ315" i="56" s="1"/>
  <c r="M367" i="56"/>
  <c r="P367" i="56"/>
  <c r="T366" i="56"/>
  <c r="L367" i="56"/>
  <c r="Q367" i="56"/>
  <c r="O367" i="56"/>
  <c r="AJ366" i="56"/>
  <c r="R367" i="56"/>
  <c r="N367" i="56"/>
  <c r="S341" i="56"/>
  <c r="AJ341" i="56" s="1"/>
  <c r="S289" i="56"/>
  <c r="AJ289" i="56" s="1"/>
  <c r="S237" i="56" l="1"/>
  <c r="AJ237" i="56" s="1"/>
  <c r="S185" i="56"/>
  <c r="AJ185" i="56" s="1"/>
  <c r="I55" i="56"/>
  <c r="S367" i="56"/>
  <c r="AJ367" i="56" s="1"/>
  <c r="S393" i="56"/>
  <c r="AJ393" i="56" s="1"/>
  <c r="N55" i="56"/>
  <c r="Q55" i="56"/>
  <c r="T54" i="56"/>
  <c r="P55" i="56"/>
  <c r="O55" i="56"/>
  <c r="M55" i="56"/>
  <c r="R55" i="56"/>
  <c r="L55" i="56"/>
  <c r="AJ54" i="56"/>
  <c r="S55" i="56" l="1"/>
  <c r="AJ55" i="56" s="1"/>
  <c r="I573" i="55" l="1"/>
  <c r="I572" i="55"/>
  <c r="I571" i="55"/>
  <c r="I570" i="55"/>
  <c r="I568" i="55"/>
  <c r="I567" i="55"/>
  <c r="I566" i="55"/>
  <c r="I565" i="55"/>
  <c r="I564" i="55"/>
  <c r="I563" i="55"/>
  <c r="I562" i="55"/>
  <c r="I561" i="55"/>
  <c r="I560" i="55"/>
  <c r="I559" i="55"/>
  <c r="I558" i="55"/>
  <c r="I557" i="55"/>
  <c r="I556" i="55"/>
  <c r="I555" i="55"/>
  <c r="I554" i="55"/>
  <c r="I547" i="55"/>
  <c r="I546" i="55"/>
  <c r="I544" i="55"/>
  <c r="I542" i="55"/>
  <c r="I541" i="55"/>
  <c r="I540" i="55"/>
  <c r="I539" i="55"/>
  <c r="I538" i="55"/>
  <c r="I537" i="55"/>
  <c r="I536" i="55"/>
  <c r="I535" i="55"/>
  <c r="I534" i="55"/>
  <c r="I533" i="55"/>
  <c r="I532" i="55"/>
  <c r="I531" i="55"/>
  <c r="I530" i="55"/>
  <c r="I529" i="55"/>
  <c r="I528" i="55"/>
  <c r="I521" i="55"/>
  <c r="I520" i="55"/>
  <c r="I519" i="55"/>
  <c r="I518" i="55"/>
  <c r="I516" i="55"/>
  <c r="I515" i="55"/>
  <c r="I514" i="55"/>
  <c r="I513" i="55"/>
  <c r="I512" i="55"/>
  <c r="I511" i="55"/>
  <c r="I510" i="55"/>
  <c r="I509" i="55"/>
  <c r="I508" i="55"/>
  <c r="I507" i="55"/>
  <c r="I506" i="55"/>
  <c r="I505" i="55"/>
  <c r="I504" i="55"/>
  <c r="I503" i="55"/>
  <c r="I502" i="55"/>
  <c r="I495" i="55"/>
  <c r="I494" i="55"/>
  <c r="I493" i="55"/>
  <c r="I490" i="55"/>
  <c r="I489" i="55"/>
  <c r="I488" i="55"/>
  <c r="I487" i="55"/>
  <c r="I486" i="55"/>
  <c r="I485" i="55"/>
  <c r="I484" i="55"/>
  <c r="I483" i="55"/>
  <c r="I482" i="55"/>
  <c r="I481" i="55"/>
  <c r="I480" i="55"/>
  <c r="I479" i="55"/>
  <c r="I478" i="55"/>
  <c r="I477" i="55"/>
  <c r="I476" i="55"/>
  <c r="I450" i="55" l="1"/>
  <c r="F60" i="55"/>
  <c r="I454" i="55"/>
  <c r="F64" i="55"/>
  <c r="I458" i="55"/>
  <c r="F68" i="55"/>
  <c r="F72" i="55"/>
  <c r="I462" i="55"/>
  <c r="I467" i="55"/>
  <c r="I451" i="55"/>
  <c r="F61" i="55"/>
  <c r="I463" i="55"/>
  <c r="F73" i="55"/>
  <c r="I468" i="55"/>
  <c r="F78" i="55"/>
  <c r="AI270" i="55"/>
  <c r="I452" i="55"/>
  <c r="F62" i="55"/>
  <c r="I456" i="55"/>
  <c r="F66" i="55"/>
  <c r="I460" i="55"/>
  <c r="F70" i="55"/>
  <c r="I464" i="55"/>
  <c r="F74" i="55"/>
  <c r="I501" i="55"/>
  <c r="I459" i="55"/>
  <c r="F69" i="55"/>
  <c r="I527" i="55"/>
  <c r="I469" i="55"/>
  <c r="F79" i="55"/>
  <c r="I455" i="55"/>
  <c r="F65" i="55"/>
  <c r="I449" i="55"/>
  <c r="F59" i="55"/>
  <c r="I453" i="55"/>
  <c r="F63" i="55"/>
  <c r="I457" i="55"/>
  <c r="F67" i="55"/>
  <c r="F71" i="55"/>
  <c r="I461" i="55"/>
  <c r="I466" i="55"/>
  <c r="I475" i="55"/>
  <c r="I553" i="55"/>
  <c r="P100" i="55"/>
  <c r="P22" i="55" s="1"/>
  <c r="I492" i="55"/>
  <c r="AI350" i="55"/>
  <c r="P105" i="55"/>
  <c r="P27" i="55" s="1"/>
  <c r="P86" i="55"/>
  <c r="P8" i="55" s="1"/>
  <c r="P93" i="55"/>
  <c r="P15" i="55" s="1"/>
  <c r="AI353" i="55"/>
  <c r="P98" i="55"/>
  <c r="P20" i="55" s="1"/>
  <c r="P96" i="55"/>
  <c r="AI202" i="55"/>
  <c r="AI218" i="55"/>
  <c r="AI147" i="55"/>
  <c r="AI165" i="55"/>
  <c r="AI308" i="55"/>
  <c r="AI113" i="55"/>
  <c r="AI164" i="55"/>
  <c r="AI251" i="55"/>
  <c r="AI269" i="55"/>
  <c r="AI287" i="55"/>
  <c r="AJ287" i="55" s="1"/>
  <c r="P88" i="55"/>
  <c r="P10" i="55" s="1"/>
  <c r="AI356" i="55"/>
  <c r="I545" i="55"/>
  <c r="AI399" i="55"/>
  <c r="AI400" i="55"/>
  <c r="P97" i="55"/>
  <c r="P19" i="55" s="1"/>
  <c r="P87" i="55"/>
  <c r="P9" i="55" s="1"/>
  <c r="P95" i="55"/>
  <c r="P90" i="55"/>
  <c r="P12" i="55" s="1"/>
  <c r="P102" i="55"/>
  <c r="P24" i="55" s="1"/>
  <c r="AI440" i="55"/>
  <c r="P104" i="55"/>
  <c r="P26" i="55" s="1"/>
  <c r="P89" i="55"/>
  <c r="P11" i="55" s="1"/>
  <c r="AE37" i="55" l="1"/>
  <c r="AI386" i="55"/>
  <c r="V47" i="55"/>
  <c r="AI331" i="55"/>
  <c r="AI278" i="55"/>
  <c r="W35" i="55"/>
  <c r="AG43" i="55"/>
  <c r="AI199" i="55"/>
  <c r="AI114" i="55"/>
  <c r="AI181" i="55"/>
  <c r="AJ181" i="55" s="1"/>
  <c r="AG44" i="55"/>
  <c r="AI402" i="55"/>
  <c r="AD41" i="55"/>
  <c r="AI330" i="55"/>
  <c r="AI374" i="55"/>
  <c r="AI410" i="55"/>
  <c r="AI272" i="55"/>
  <c r="AI138" i="55"/>
  <c r="X35" i="55"/>
  <c r="AI312" i="55"/>
  <c r="AJ312" i="55" s="1"/>
  <c r="Y35" i="55"/>
  <c r="AI433" i="55"/>
  <c r="AI298" i="55"/>
  <c r="AI322" i="55"/>
  <c r="AI321" i="55"/>
  <c r="AI285" i="55"/>
  <c r="AJ285" i="55" s="1"/>
  <c r="AI198" i="55"/>
  <c r="AI242" i="55"/>
  <c r="AC39" i="55"/>
  <c r="AI166" i="55"/>
  <c r="W47" i="55"/>
  <c r="AF47" i="55"/>
  <c r="AI277" i="55"/>
  <c r="AG39" i="55"/>
  <c r="AC52" i="55"/>
  <c r="AE51" i="55"/>
  <c r="AG38" i="55"/>
  <c r="AI280" i="55"/>
  <c r="AI176" i="55"/>
  <c r="AC37" i="55"/>
  <c r="AC45" i="55"/>
  <c r="X47" i="55"/>
  <c r="AI219" i="55"/>
  <c r="AI434" i="55"/>
  <c r="AI355" i="55"/>
  <c r="W48" i="55"/>
  <c r="Y48" i="55"/>
  <c r="AI347" i="55"/>
  <c r="AI406" i="55"/>
  <c r="AI328" i="55"/>
  <c r="AE53" i="55"/>
  <c r="AE46" i="55"/>
  <c r="X36" i="55"/>
  <c r="Y47" i="55"/>
  <c r="AH48" i="55"/>
  <c r="AI338" i="55"/>
  <c r="AJ338" i="55" s="1"/>
  <c r="AC47" i="55"/>
  <c r="AI235" i="55"/>
  <c r="AJ235" i="55" s="1"/>
  <c r="AE41" i="55"/>
  <c r="AE35" i="55"/>
  <c r="AH43" i="55"/>
  <c r="X43" i="55"/>
  <c r="AD53" i="55"/>
  <c r="AG47" i="55"/>
  <c r="AB47" i="55"/>
  <c r="AI313" i="55"/>
  <c r="AJ313" i="55" s="1"/>
  <c r="AE39" i="55"/>
  <c r="AA51" i="55"/>
  <c r="AH44" i="55"/>
  <c r="AD37" i="55"/>
  <c r="AC38" i="55"/>
  <c r="AI346" i="55"/>
  <c r="AI224" i="55"/>
  <c r="AI295" i="55"/>
  <c r="AI303" i="55"/>
  <c r="AI193" i="55"/>
  <c r="AD50" i="55"/>
  <c r="AF35" i="55"/>
  <c r="AI142" i="55"/>
  <c r="AF36" i="55"/>
  <c r="Z46" i="55"/>
  <c r="AI245" i="55"/>
  <c r="AI398" i="55"/>
  <c r="AE47" i="55"/>
  <c r="AC51" i="55"/>
  <c r="AD35" i="55"/>
  <c r="AE36" i="55"/>
  <c r="AD36" i="55"/>
  <c r="F77" i="55"/>
  <c r="AI284" i="55"/>
  <c r="AI191" i="55"/>
  <c r="AI192" i="55"/>
  <c r="V52" i="55"/>
  <c r="Z33" i="55"/>
  <c r="V44" i="55"/>
  <c r="AC44" i="55"/>
  <c r="Y38" i="55"/>
  <c r="AH47" i="55"/>
  <c r="AI376" i="55"/>
  <c r="AI206" i="55"/>
  <c r="AI258" i="55"/>
  <c r="AI141" i="55"/>
  <c r="AC34" i="55"/>
  <c r="AE50" i="55"/>
  <c r="AI431" i="55"/>
  <c r="AD47" i="55"/>
  <c r="Y43" i="55"/>
  <c r="X34" i="55"/>
  <c r="AA33" i="55"/>
  <c r="AD39" i="55"/>
  <c r="W44" i="55"/>
  <c r="AA47" i="55"/>
  <c r="AI122" i="55"/>
  <c r="AI241" i="55"/>
  <c r="V46" i="55"/>
  <c r="AI124" i="55"/>
  <c r="AA45" i="55"/>
  <c r="Z34" i="55"/>
  <c r="AI424" i="55"/>
  <c r="AI371" i="55"/>
  <c r="AI320" i="55"/>
  <c r="AI362" i="55"/>
  <c r="AI436" i="55"/>
  <c r="AI261" i="55"/>
  <c r="AI226" i="55"/>
  <c r="AI294" i="55"/>
  <c r="AI190" i="55"/>
  <c r="AC41" i="55"/>
  <c r="AI259" i="55"/>
  <c r="AI178" i="55"/>
  <c r="AI220" i="55"/>
  <c r="Y52" i="55"/>
  <c r="W43" i="55"/>
  <c r="AE38" i="55"/>
  <c r="AA46" i="55"/>
  <c r="AE45" i="55"/>
  <c r="AI282" i="55"/>
  <c r="AI216" i="55"/>
  <c r="W45" i="55"/>
  <c r="AF37" i="55"/>
  <c r="AA34" i="55"/>
  <c r="AA40" i="55"/>
  <c r="AF42" i="55"/>
  <c r="AG48" i="55"/>
  <c r="AH34" i="55"/>
  <c r="AD40" i="55"/>
  <c r="Y40" i="55"/>
  <c r="Y44" i="55"/>
  <c r="V39" i="55"/>
  <c r="Y39" i="55"/>
  <c r="AI358" i="55"/>
  <c r="P85" i="55"/>
  <c r="AI177" i="55"/>
  <c r="AI130" i="55"/>
  <c r="F19" i="55"/>
  <c r="I71" i="55"/>
  <c r="AI319" i="55"/>
  <c r="I74" i="55"/>
  <c r="F22" i="55"/>
  <c r="I61" i="55"/>
  <c r="F9" i="55"/>
  <c r="I77" i="55"/>
  <c r="F25" i="55"/>
  <c r="Z35" i="55"/>
  <c r="F8" i="55"/>
  <c r="I60" i="55"/>
  <c r="AI435" i="55"/>
  <c r="AI417" i="55"/>
  <c r="AJ417" i="55" s="1"/>
  <c r="AI415" i="55"/>
  <c r="AJ415" i="55" s="1"/>
  <c r="AI391" i="55"/>
  <c r="AI412" i="55"/>
  <c r="AI357" i="55"/>
  <c r="AI327" i="55"/>
  <c r="AI323" i="55"/>
  <c r="AI208" i="55"/>
  <c r="AJ208" i="55" s="1"/>
  <c r="AI172" i="55"/>
  <c r="AC35" i="55"/>
  <c r="AI354" i="55"/>
  <c r="AI139" i="55"/>
  <c r="AC53" i="55"/>
  <c r="AH52" i="55"/>
  <c r="AE43" i="55"/>
  <c r="W38" i="55"/>
  <c r="AI225" i="55"/>
  <c r="AD46" i="55"/>
  <c r="AG33" i="55"/>
  <c r="AA53" i="55"/>
  <c r="X45" i="55"/>
  <c r="X37" i="55"/>
  <c r="AI227" i="55"/>
  <c r="Y34" i="55"/>
  <c r="AI120" i="55"/>
  <c r="V42" i="55"/>
  <c r="AD48" i="55"/>
  <c r="AI112" i="55"/>
  <c r="V34" i="55"/>
  <c r="AI140" i="55"/>
  <c r="AC40" i="55"/>
  <c r="AG40" i="55"/>
  <c r="AI441" i="55"/>
  <c r="AI401" i="55"/>
  <c r="AI301" i="55"/>
  <c r="AI174" i="55"/>
  <c r="AD44" i="55"/>
  <c r="AI157" i="55"/>
  <c r="AI154" i="55"/>
  <c r="AE52" i="55"/>
  <c r="AG36" i="55"/>
  <c r="AG53" i="55"/>
  <c r="Z51" i="55"/>
  <c r="X39" i="55"/>
  <c r="AI151" i="55"/>
  <c r="I67" i="55"/>
  <c r="F15" i="55"/>
  <c r="V35" i="55"/>
  <c r="I79" i="55"/>
  <c r="F27" i="55"/>
  <c r="AI252" i="55"/>
  <c r="AF41" i="55"/>
  <c r="I65" i="55"/>
  <c r="AI382" i="55"/>
  <c r="AI423" i="55"/>
  <c r="AI345" i="55"/>
  <c r="AI207" i="55"/>
  <c r="AJ207" i="55" s="1"/>
  <c r="Y46" i="55"/>
  <c r="AH40" i="55"/>
  <c r="AI365" i="55"/>
  <c r="AJ365" i="55" s="1"/>
  <c r="W41" i="55"/>
  <c r="AI428" i="55"/>
  <c r="AI409" i="55"/>
  <c r="AI390" i="55"/>
  <c r="AI339" i="55"/>
  <c r="AJ339" i="55" s="1"/>
  <c r="AI183" i="55"/>
  <c r="AJ183" i="55" s="1"/>
  <c r="AI260" i="55"/>
  <c r="AI230" i="55"/>
  <c r="AI168" i="55"/>
  <c r="Z52" i="55"/>
  <c r="AA44" i="55"/>
  <c r="AI233" i="55"/>
  <c r="AJ233" i="55" s="1"/>
  <c r="AI217" i="55"/>
  <c r="AI268" i="55"/>
  <c r="AI234" i="55"/>
  <c r="AJ234" i="55" s="1"/>
  <c r="W52" i="55"/>
  <c r="AF45" i="55"/>
  <c r="AA38" i="55"/>
  <c r="AI375" i="55"/>
  <c r="W46" i="55"/>
  <c r="Y36" i="55"/>
  <c r="Y33" i="55"/>
  <c r="AF53" i="55"/>
  <c r="AH45" i="55"/>
  <c r="X38" i="55"/>
  <c r="AH37" i="55"/>
  <c r="AI223" i="55"/>
  <c r="X48" i="55"/>
  <c r="AI171" i="55"/>
  <c r="Z42" i="55"/>
  <c r="Z48" i="55"/>
  <c r="W34" i="55"/>
  <c r="W40" i="55"/>
  <c r="AI438" i="55"/>
  <c r="AI215" i="55"/>
  <c r="AF39" i="55"/>
  <c r="AH41" i="55"/>
  <c r="AI373" i="55"/>
  <c r="AH50" i="55"/>
  <c r="AC43" i="55"/>
  <c r="AI255" i="55"/>
  <c r="AI385" i="55"/>
  <c r="F76" i="55"/>
  <c r="AH35" i="55"/>
  <c r="F14" i="55"/>
  <c r="I66" i="55"/>
  <c r="I68" i="55"/>
  <c r="F16" i="55"/>
  <c r="AI267" i="55"/>
  <c r="AC46" i="55"/>
  <c r="W33" i="55"/>
  <c r="AI111" i="55"/>
  <c r="AG37" i="55"/>
  <c r="V45" i="55"/>
  <c r="AI123" i="55"/>
  <c r="V40" i="55"/>
  <c r="AH46" i="55"/>
  <c r="AG35" i="55"/>
  <c r="AI125" i="55"/>
  <c r="AI279" i="55"/>
  <c r="AI276" i="55"/>
  <c r="AA50" i="55"/>
  <c r="AI332" i="55"/>
  <c r="AI137" i="55"/>
  <c r="V33" i="55"/>
  <c r="AF43" i="55"/>
  <c r="W53" i="55"/>
  <c r="AI152" i="55"/>
  <c r="AD34" i="55"/>
  <c r="W51" i="55"/>
  <c r="AI383" i="55"/>
  <c r="AI411" i="55"/>
  <c r="I63" i="55"/>
  <c r="F11" i="55"/>
  <c r="I72" i="55"/>
  <c r="F20" i="55"/>
  <c r="AI243" i="55"/>
  <c r="AI408" i="55"/>
  <c r="AI388" i="55"/>
  <c r="AI324" i="55"/>
  <c r="AI432" i="55"/>
  <c r="AI293" i="55"/>
  <c r="AI253" i="55"/>
  <c r="AI306" i="55"/>
  <c r="AI297" i="55"/>
  <c r="AI254" i="55"/>
  <c r="AI286" i="55"/>
  <c r="AJ286" i="55" s="1"/>
  <c r="AI204" i="55"/>
  <c r="AI329" i="55"/>
  <c r="AA41" i="55"/>
  <c r="AI201" i="55"/>
  <c r="Y51" i="55"/>
  <c r="AI389" i="55"/>
  <c r="AA43" i="55"/>
  <c r="AH38" i="55"/>
  <c r="AF46" i="55"/>
  <c r="AH36" i="55"/>
  <c r="AH33" i="55"/>
  <c r="Z45" i="55"/>
  <c r="Z37" i="55"/>
  <c r="AD33" i="55"/>
  <c r="AI250" i="55"/>
  <c r="AC42" i="55"/>
  <c r="AH42" i="55"/>
  <c r="AE48" i="55"/>
  <c r="AA48" i="55"/>
  <c r="AF34" i="55"/>
  <c r="AE40" i="55"/>
  <c r="AI426" i="55"/>
  <c r="AI416" i="55"/>
  <c r="AJ416" i="55" s="1"/>
  <c r="AH51" i="55"/>
  <c r="W39" i="55"/>
  <c r="V50" i="55"/>
  <c r="AI128" i="55"/>
  <c r="AF51" i="55"/>
  <c r="Y41" i="55"/>
  <c r="AI379" i="55"/>
  <c r="Z44" i="55"/>
  <c r="AI359" i="55"/>
  <c r="AI333" i="55"/>
  <c r="I59" i="55"/>
  <c r="F7" i="55"/>
  <c r="I69" i="55"/>
  <c r="F17" i="55"/>
  <c r="I78" i="55"/>
  <c r="F26" i="55"/>
  <c r="V36" i="55"/>
  <c r="AI126" i="55"/>
  <c r="AA52" i="55"/>
  <c r="W36" i="55"/>
  <c r="AG45" i="55"/>
  <c r="AG51" i="55"/>
  <c r="Y50" i="55"/>
  <c r="F18" i="55"/>
  <c r="I70" i="55"/>
  <c r="AI443" i="55"/>
  <c r="AI337" i="55"/>
  <c r="AJ337" i="55" s="1"/>
  <c r="AI302" i="55"/>
  <c r="AD52" i="55"/>
  <c r="AI232" i="55"/>
  <c r="Y37" i="55"/>
  <c r="AG42" i="55"/>
  <c r="AI180" i="55"/>
  <c r="AF44" i="55"/>
  <c r="X33" i="55"/>
  <c r="AI442" i="55"/>
  <c r="AI405" i="55"/>
  <c r="AI427" i="55"/>
  <c r="AI380" i="55"/>
  <c r="AI349" i="55"/>
  <c r="AI363" i="55"/>
  <c r="AJ363" i="55" s="1"/>
  <c r="AI360" i="55"/>
  <c r="AI311" i="55"/>
  <c r="AJ311" i="55" s="1"/>
  <c r="AI304" i="55"/>
  <c r="AI200" i="55"/>
  <c r="AI305" i="55"/>
  <c r="AI348" i="55"/>
  <c r="AI228" i="55"/>
  <c r="AI145" i="55"/>
  <c r="AA39" i="55"/>
  <c r="AI256" i="55"/>
  <c r="AI182" i="55"/>
  <c r="AJ182" i="55" s="1"/>
  <c r="X52" i="55"/>
  <c r="V43" i="55"/>
  <c r="AI121" i="55"/>
  <c r="AD38" i="55"/>
  <c r="Z53" i="55"/>
  <c r="X46" i="55"/>
  <c r="Z36" i="55"/>
  <c r="AI167" i="55"/>
  <c r="V53" i="55"/>
  <c r="AI131" i="55"/>
  <c r="AJ131" i="55" s="1"/>
  <c r="AI372" i="55"/>
  <c r="AI148" i="55"/>
  <c r="AA37" i="55"/>
  <c r="X42" i="55"/>
  <c r="W42" i="55"/>
  <c r="AD42" i="55"/>
  <c r="AA42" i="55"/>
  <c r="AF48" i="55"/>
  <c r="AE34" i="55"/>
  <c r="X40" i="55"/>
  <c r="AF615" i="55"/>
  <c r="W314" i="55"/>
  <c r="AI310" i="55"/>
  <c r="AF52" i="55"/>
  <c r="Z38" i="55"/>
  <c r="Z47" i="55"/>
  <c r="AI364" i="55"/>
  <c r="AJ364" i="55" s="1"/>
  <c r="AI129" i="55"/>
  <c r="V51" i="55"/>
  <c r="AH53" i="55"/>
  <c r="AG41" i="55"/>
  <c r="Z41" i="55"/>
  <c r="AE44" i="55"/>
  <c r="AI281" i="55"/>
  <c r="AI203" i="55"/>
  <c r="AI189" i="55"/>
  <c r="AI163" i="55"/>
  <c r="I62" i="55"/>
  <c r="F10" i="55"/>
  <c r="I73" i="55"/>
  <c r="V48" i="55"/>
  <c r="I64" i="55"/>
  <c r="F12" i="55"/>
  <c r="AE33" i="55"/>
  <c r="AI397" i="55"/>
  <c r="AF38" i="55"/>
  <c r="Y42" i="55"/>
  <c r="Z43" i="55"/>
  <c r="AI150" i="55"/>
  <c r="AI384" i="55"/>
  <c r="AC366" i="55"/>
  <c r="AI246" i="55"/>
  <c r="AI244" i="55"/>
  <c r="AC36" i="55"/>
  <c r="AF33" i="55"/>
  <c r="Y45" i="55"/>
  <c r="AI425" i="55"/>
  <c r="AC33" i="55"/>
  <c r="AI437" i="55"/>
  <c r="AI334" i="55"/>
  <c r="Z50" i="55"/>
  <c r="AI197" i="55"/>
  <c r="AI271" i="55"/>
  <c r="AI209" i="55"/>
  <c r="AJ209" i="55" s="1"/>
  <c r="AI296" i="55"/>
  <c r="AC50" i="55"/>
  <c r="AI194" i="55"/>
  <c r="AA35" i="55"/>
  <c r="AI381" i="55"/>
  <c r="AD184" i="55"/>
  <c r="AD51" i="55"/>
  <c r="AI175" i="55"/>
  <c r="AG52" i="55"/>
  <c r="AD43" i="55"/>
  <c r="AI116" i="55"/>
  <c r="V38" i="55"/>
  <c r="AG46" i="55"/>
  <c r="AA36" i="55"/>
  <c r="AD45" i="55"/>
  <c r="Y53" i="55"/>
  <c r="AI146" i="55"/>
  <c r="W37" i="55"/>
  <c r="AI149" i="55"/>
  <c r="V37" i="55"/>
  <c r="AI115" i="55"/>
  <c r="Z40" i="55"/>
  <c r="AE42" i="55"/>
  <c r="AC48" i="55"/>
  <c r="AG34" i="55"/>
  <c r="AF40" i="55"/>
  <c r="AI414" i="55"/>
  <c r="AG50" i="55"/>
  <c r="AI173" i="55"/>
  <c r="AI407" i="55"/>
  <c r="AI275" i="55"/>
  <c r="AI249" i="55"/>
  <c r="AI119" i="55"/>
  <c r="V41" i="55"/>
  <c r="X44" i="55"/>
  <c r="AH39" i="55"/>
  <c r="Z39" i="55"/>
  <c r="X41" i="55"/>
  <c r="AI229" i="55"/>
  <c r="AI307" i="55"/>
  <c r="W236" i="55"/>
  <c r="Y314" i="55"/>
  <c r="X314" i="55"/>
  <c r="AA314" i="55"/>
  <c r="Z314" i="55"/>
  <c r="V314" i="55"/>
  <c r="AE262" i="55"/>
  <c r="AH262" i="55"/>
  <c r="W262" i="55"/>
  <c r="AD262" i="55"/>
  <c r="AC262" i="55"/>
  <c r="AG262" i="55"/>
  <c r="P103" i="55"/>
  <c r="P25" i="55" s="1"/>
  <c r="X444" i="55"/>
  <c r="AC236" i="55"/>
  <c r="AI352" i="55"/>
  <c r="Y444" i="55"/>
  <c r="AI430" i="55"/>
  <c r="AI248" i="55"/>
  <c r="AI351" i="55"/>
  <c r="AI326" i="55"/>
  <c r="AI222" i="55"/>
  <c r="AI170" i="55"/>
  <c r="AI117" i="55"/>
  <c r="AI274" i="55"/>
  <c r="AI144" i="55"/>
  <c r="AI403" i="55"/>
  <c r="AI378" i="55"/>
  <c r="AI300" i="55"/>
  <c r="AI195" i="55"/>
  <c r="AB262" i="55"/>
  <c r="AI404" i="55"/>
  <c r="AI196" i="55"/>
  <c r="AG392" i="55"/>
  <c r="W392" i="55"/>
  <c r="Y236" i="55"/>
  <c r="AA236" i="55"/>
  <c r="AG236" i="55"/>
  <c r="AC392" i="55"/>
  <c r="AH236" i="55"/>
  <c r="S442" i="55"/>
  <c r="AJ442" i="55" s="1"/>
  <c r="AH392" i="55"/>
  <c r="AF392" i="55"/>
  <c r="Z236" i="55"/>
  <c r="Z392" i="55"/>
  <c r="X392" i="55"/>
  <c r="AF262" i="55"/>
  <c r="W444" i="55"/>
  <c r="AA392" i="55"/>
  <c r="Y392" i="55"/>
  <c r="Z262" i="55"/>
  <c r="S443" i="55"/>
  <c r="AJ443" i="55" s="1"/>
  <c r="AD392" i="55"/>
  <c r="S389" i="55"/>
  <c r="AJ389" i="55" s="1"/>
  <c r="S440" i="55"/>
  <c r="AJ440" i="55" s="1"/>
  <c r="X262" i="55"/>
  <c r="S390" i="55"/>
  <c r="AE392" i="55"/>
  <c r="Y262" i="55"/>
  <c r="S441" i="55"/>
  <c r="AA262" i="55"/>
  <c r="S391" i="55"/>
  <c r="S388" i="55"/>
  <c r="S379" i="55"/>
  <c r="AJ379" i="55" s="1"/>
  <c r="AF610" i="55"/>
  <c r="AD236" i="55"/>
  <c r="X236" i="55"/>
  <c r="AF623" i="55"/>
  <c r="V236" i="55"/>
  <c r="AF236" i="55"/>
  <c r="Z210" i="55"/>
  <c r="AH210" i="55"/>
  <c r="Y210" i="55"/>
  <c r="AG210" i="55"/>
  <c r="X210" i="55"/>
  <c r="AC210" i="55"/>
  <c r="AF210" i="55"/>
  <c r="AE210" i="55"/>
  <c r="AD210" i="55"/>
  <c r="AA210" i="55"/>
  <c r="W210" i="55"/>
  <c r="V210" i="55"/>
  <c r="AC314" i="55"/>
  <c r="AE314" i="55"/>
  <c r="AD314" i="55"/>
  <c r="AG314" i="55"/>
  <c r="AH314" i="55"/>
  <c r="AF314" i="55"/>
  <c r="AG132" i="55"/>
  <c r="W132" i="55"/>
  <c r="AD132" i="55"/>
  <c r="AA132" i="55"/>
  <c r="AE418" i="55"/>
  <c r="V418" i="55"/>
  <c r="Y418" i="55"/>
  <c r="AA418" i="55"/>
  <c r="AH418" i="55"/>
  <c r="AG418" i="55"/>
  <c r="AF418" i="55"/>
  <c r="X418" i="55"/>
  <c r="AD418" i="55"/>
  <c r="AC418" i="55"/>
  <c r="Z418" i="55"/>
  <c r="W418" i="55"/>
  <c r="AE184" i="55"/>
  <c r="V184" i="55"/>
  <c r="AC184" i="55"/>
  <c r="AG184" i="55"/>
  <c r="X184" i="55"/>
  <c r="W184" i="55"/>
  <c r="AH184" i="55"/>
  <c r="AF184" i="55"/>
  <c r="AA184" i="55"/>
  <c r="Y184" i="55"/>
  <c r="Z184" i="55"/>
  <c r="AB626" i="55"/>
  <c r="AC444" i="55"/>
  <c r="AA444" i="55"/>
  <c r="Z444" i="55"/>
  <c r="AE444" i="55"/>
  <c r="AF444" i="55"/>
  <c r="AD444" i="55"/>
  <c r="AH444" i="55"/>
  <c r="AG444" i="55"/>
  <c r="S329" i="55"/>
  <c r="AJ329" i="55" s="1"/>
  <c r="AF618" i="55"/>
  <c r="AH158" i="55"/>
  <c r="Y158" i="55"/>
  <c r="X158" i="55"/>
  <c r="AG158" i="55"/>
  <c r="W158" i="55"/>
  <c r="AF158" i="55"/>
  <c r="AE158" i="55"/>
  <c r="AD158" i="55"/>
  <c r="AC158" i="55"/>
  <c r="AA158" i="55"/>
  <c r="Z158" i="55"/>
  <c r="Z340" i="55"/>
  <c r="AG340" i="55"/>
  <c r="X340" i="55"/>
  <c r="AC340" i="55"/>
  <c r="Y340" i="55"/>
  <c r="W340" i="55"/>
  <c r="AD340" i="55"/>
  <c r="AH340" i="55"/>
  <c r="AF340" i="55"/>
  <c r="AE340" i="55"/>
  <c r="AA340" i="55"/>
  <c r="AF624" i="55"/>
  <c r="AG366" i="55"/>
  <c r="X366" i="55"/>
  <c r="AF366" i="55"/>
  <c r="V366" i="55"/>
  <c r="AE366" i="55"/>
  <c r="AD366" i="55"/>
  <c r="Y366" i="55"/>
  <c r="W366" i="55"/>
  <c r="AA366" i="55"/>
  <c r="Z366" i="55"/>
  <c r="AH366" i="55"/>
  <c r="AF609" i="55"/>
  <c r="AA626" i="55"/>
  <c r="S269" i="55"/>
  <c r="AJ269" i="55" s="1"/>
  <c r="AC288" i="55"/>
  <c r="AG288" i="55"/>
  <c r="W288" i="55"/>
  <c r="AF288" i="55"/>
  <c r="V288" i="55"/>
  <c r="AE288" i="55"/>
  <c r="Y288" i="55"/>
  <c r="AA288" i="55"/>
  <c r="Z288" i="55"/>
  <c r="X288" i="55"/>
  <c r="AH288" i="55"/>
  <c r="AD288" i="55"/>
  <c r="S346" i="55" l="1"/>
  <c r="AB314" i="55"/>
  <c r="S381" i="55"/>
  <c r="S399" i="55"/>
  <c r="AJ399" i="55" s="1"/>
  <c r="S372" i="55"/>
  <c r="AJ372" i="55" s="1"/>
  <c r="S433" i="55"/>
  <c r="AJ433" i="55" s="1"/>
  <c r="AB158" i="55"/>
  <c r="R51" i="55"/>
  <c r="O37" i="55"/>
  <c r="S320" i="55"/>
  <c r="AJ320" i="55" s="1"/>
  <c r="S348" i="55"/>
  <c r="AJ348" i="55" s="1"/>
  <c r="Q43" i="55"/>
  <c r="O47" i="55"/>
  <c r="S298" i="55"/>
  <c r="AJ298" i="55" s="1"/>
  <c r="S220" i="55"/>
  <c r="AJ220" i="55" s="1"/>
  <c r="S175" i="55"/>
  <c r="AJ175" i="55" s="1"/>
  <c r="S400" i="55"/>
  <c r="AJ400" i="55" s="1"/>
  <c r="R43" i="55"/>
  <c r="S384" i="55"/>
  <c r="AJ384" i="55" s="1"/>
  <c r="AF607" i="55"/>
  <c r="R314" i="55"/>
  <c r="S334" i="55"/>
  <c r="AJ334" i="55" s="1"/>
  <c r="S428" i="55"/>
  <c r="AJ428" i="55" s="1"/>
  <c r="S244" i="55"/>
  <c r="AJ244" i="55" s="1"/>
  <c r="S373" i="55"/>
  <c r="AJ373" i="55" s="1"/>
  <c r="S150" i="55"/>
  <c r="AJ150" i="55" s="1"/>
  <c r="S275" i="55"/>
  <c r="AJ275" i="55" s="1"/>
  <c r="M43" i="55"/>
  <c r="Q35" i="55"/>
  <c r="Q47" i="55"/>
  <c r="AI336" i="55"/>
  <c r="S251" i="55"/>
  <c r="AJ251" i="55" s="1"/>
  <c r="AJ441" i="55"/>
  <c r="S358" i="55"/>
  <c r="AJ358" i="55" s="1"/>
  <c r="AC626" i="55"/>
  <c r="Z626" i="55"/>
  <c r="R35" i="55"/>
  <c r="X53" i="55"/>
  <c r="S200" i="55"/>
  <c r="S204" i="55"/>
  <c r="AJ204" i="55" s="1"/>
  <c r="S402" i="55"/>
  <c r="AJ402" i="55" s="1"/>
  <c r="S355" i="55"/>
  <c r="AJ355" i="55" s="1"/>
  <c r="S226" i="55"/>
  <c r="AJ226" i="55" s="1"/>
  <c r="S139" i="55"/>
  <c r="AJ139" i="55" s="1"/>
  <c r="S190" i="55"/>
  <c r="AJ190" i="55" s="1"/>
  <c r="S147" i="55"/>
  <c r="AJ147" i="55" s="1"/>
  <c r="S245" i="55"/>
  <c r="AJ245" i="55" s="1"/>
  <c r="S202" i="55"/>
  <c r="AJ202" i="55" s="1"/>
  <c r="R36" i="55"/>
  <c r="AI48" i="55"/>
  <c r="AI47" i="55"/>
  <c r="S191" i="55"/>
  <c r="AJ191" i="55" s="1"/>
  <c r="S224" i="55"/>
  <c r="AJ224" i="55" s="1"/>
  <c r="W50" i="55"/>
  <c r="AI155" i="55"/>
  <c r="Q36" i="55"/>
  <c r="Q52" i="55"/>
  <c r="AJ346" i="55"/>
  <c r="AI387" i="55"/>
  <c r="AJ390" i="55"/>
  <c r="AB340" i="55"/>
  <c r="S353" i="55"/>
  <c r="AJ353" i="55" s="1"/>
  <c r="M47" i="55"/>
  <c r="AB288" i="55"/>
  <c r="AI288" i="55" s="1"/>
  <c r="S308" i="55"/>
  <c r="AJ308" i="55" s="1"/>
  <c r="M35" i="55"/>
  <c r="N35" i="55"/>
  <c r="M45" i="55"/>
  <c r="S152" i="55"/>
  <c r="AJ152" i="55" s="1"/>
  <c r="R40" i="55"/>
  <c r="N40" i="55"/>
  <c r="M52" i="55"/>
  <c r="S323" i="55"/>
  <c r="AJ323" i="55" s="1"/>
  <c r="S140" i="55"/>
  <c r="AJ140" i="55" s="1"/>
  <c r="S324" i="55"/>
  <c r="AJ324" i="55" s="1"/>
  <c r="O35" i="55"/>
  <c r="S302" i="55"/>
  <c r="AJ302" i="55" s="1"/>
  <c r="S303" i="55"/>
  <c r="AJ303" i="55" s="1"/>
  <c r="S178" i="55"/>
  <c r="AJ178" i="55" s="1"/>
  <c r="S409" i="55"/>
  <c r="AJ409" i="55" s="1"/>
  <c r="AF612" i="55"/>
  <c r="AI247" i="55"/>
  <c r="AI52" i="55"/>
  <c r="AB392" i="55"/>
  <c r="R53" i="55"/>
  <c r="S141" i="55"/>
  <c r="AJ141" i="55" s="1"/>
  <c r="O36" i="55"/>
  <c r="S360" i="55"/>
  <c r="AJ360" i="55" s="1"/>
  <c r="Q37" i="55"/>
  <c r="L47" i="55"/>
  <c r="N36" i="55"/>
  <c r="S330" i="55"/>
  <c r="AJ330" i="55" s="1"/>
  <c r="S149" i="55"/>
  <c r="AJ149" i="55" s="1"/>
  <c r="AI335" i="55"/>
  <c r="AJ381" i="55"/>
  <c r="O40" i="55"/>
  <c r="S332" i="55"/>
  <c r="AJ332" i="55" s="1"/>
  <c r="S386" i="55"/>
  <c r="AJ386" i="55" s="1"/>
  <c r="R47" i="55"/>
  <c r="R39" i="55"/>
  <c r="M38" i="55"/>
  <c r="Q44" i="55"/>
  <c r="Q34" i="55"/>
  <c r="AI44" i="55"/>
  <c r="AI377" i="55"/>
  <c r="AI45" i="55"/>
  <c r="AI314" i="55"/>
  <c r="AB315" i="55" s="1"/>
  <c r="AF49" i="55"/>
  <c r="L52" i="55"/>
  <c r="S130" i="55"/>
  <c r="AJ130" i="55" s="1"/>
  <c r="S119" i="55"/>
  <c r="AJ119" i="55" s="1"/>
  <c r="L41" i="55"/>
  <c r="I517" i="55"/>
  <c r="I522" i="55" s="1"/>
  <c r="F522" i="55"/>
  <c r="AI273" i="55"/>
  <c r="AF132" i="55"/>
  <c r="H51" i="55"/>
  <c r="X315" i="55"/>
  <c r="V392" i="55"/>
  <c r="S194" i="55"/>
  <c r="AJ194" i="55" s="1"/>
  <c r="S412" i="55"/>
  <c r="AJ412" i="55" s="1"/>
  <c r="S410" i="55"/>
  <c r="AJ410" i="55" s="1"/>
  <c r="S172" i="55"/>
  <c r="AJ172" i="55" s="1"/>
  <c r="S271" i="55"/>
  <c r="AJ271" i="55" s="1"/>
  <c r="M314" i="55"/>
  <c r="S145" i="55"/>
  <c r="AJ145" i="55" s="1"/>
  <c r="AI153" i="55"/>
  <c r="R45" i="55"/>
  <c r="S376" i="55"/>
  <c r="AJ376" i="55" s="1"/>
  <c r="O41" i="55"/>
  <c r="Q38" i="55"/>
  <c r="S293" i="55"/>
  <c r="N45" i="55"/>
  <c r="N48" i="55"/>
  <c r="S331" i="55"/>
  <c r="AJ331" i="55" s="1"/>
  <c r="M48" i="55"/>
  <c r="AF606" i="55"/>
  <c r="M46" i="55"/>
  <c r="X49" i="55"/>
  <c r="X54" i="55" s="1"/>
  <c r="N34" i="55"/>
  <c r="Q46" i="55"/>
  <c r="S216" i="55"/>
  <c r="AJ216" i="55" s="1"/>
  <c r="S406" i="55"/>
  <c r="AJ406" i="55" s="1"/>
  <c r="S128" i="55"/>
  <c r="AJ128" i="55" s="1"/>
  <c r="S219" i="55"/>
  <c r="AJ219" i="55" s="1"/>
  <c r="S438" i="55"/>
  <c r="AJ438" i="55" s="1"/>
  <c r="N41" i="55"/>
  <c r="AJ391" i="55"/>
  <c r="AI439" i="55"/>
  <c r="AB236" i="55"/>
  <c r="AI236" i="55" s="1"/>
  <c r="AB132" i="55"/>
  <c r="AB39" i="55"/>
  <c r="N44" i="55"/>
  <c r="R41" i="55"/>
  <c r="S310" i="55"/>
  <c r="AJ310" i="55" s="1"/>
  <c r="AI37" i="55"/>
  <c r="AI38" i="55"/>
  <c r="AF54" i="55"/>
  <c r="R52" i="55"/>
  <c r="H53" i="55"/>
  <c r="AF50" i="55"/>
  <c r="N52" i="55"/>
  <c r="N53" i="55"/>
  <c r="AI42" i="55"/>
  <c r="S345" i="55"/>
  <c r="S146" i="55"/>
  <c r="AJ146" i="55" s="1"/>
  <c r="S268" i="55"/>
  <c r="AJ268" i="55" s="1"/>
  <c r="AC49" i="55"/>
  <c r="AC54" i="55" s="1"/>
  <c r="S137" i="55"/>
  <c r="L39" i="55"/>
  <c r="S114" i="55"/>
  <c r="AJ114" i="55" s="1"/>
  <c r="Q53" i="55"/>
  <c r="L35" i="55"/>
  <c r="O42" i="55"/>
  <c r="S227" i="55"/>
  <c r="AJ227" i="55" s="1"/>
  <c r="V49" i="55"/>
  <c r="AI127" i="55"/>
  <c r="O43" i="55"/>
  <c r="S223" i="55"/>
  <c r="AJ223" i="55" s="1"/>
  <c r="L42" i="55"/>
  <c r="S120" i="55"/>
  <c r="AJ120" i="55" s="1"/>
  <c r="S165" i="55"/>
  <c r="AJ165" i="55" s="1"/>
  <c r="S217" i="55"/>
  <c r="AJ217" i="55" s="1"/>
  <c r="S354" i="55"/>
  <c r="AJ354" i="55" s="1"/>
  <c r="S246" i="55"/>
  <c r="AJ246" i="55" s="1"/>
  <c r="S305" i="55"/>
  <c r="AJ305" i="55" s="1"/>
  <c r="S272" i="55"/>
  <c r="AJ272" i="55" s="1"/>
  <c r="S380" i="55"/>
  <c r="AJ380" i="55" s="1"/>
  <c r="AF605" i="55"/>
  <c r="L43" i="55"/>
  <c r="R37" i="55"/>
  <c r="Q42" i="55"/>
  <c r="Z49" i="55"/>
  <c r="Z54" i="55" s="1"/>
  <c r="AH49" i="55"/>
  <c r="AH54" i="55" s="1"/>
  <c r="S432" i="55"/>
  <c r="AJ432" i="55" s="1"/>
  <c r="AI205" i="55"/>
  <c r="S383" i="55"/>
  <c r="AJ383" i="55" s="1"/>
  <c r="R38" i="55"/>
  <c r="S198" i="55"/>
  <c r="AJ198" i="55" s="1"/>
  <c r="S249" i="55"/>
  <c r="AJ249" i="55" s="1"/>
  <c r="S401" i="55"/>
  <c r="AJ401" i="55" s="1"/>
  <c r="S398" i="55"/>
  <c r="AJ398" i="55" s="1"/>
  <c r="AI257" i="55"/>
  <c r="AB184" i="55"/>
  <c r="AI184" i="55" s="1"/>
  <c r="AI169" i="55"/>
  <c r="AB444" i="55"/>
  <c r="AE236" i="55"/>
  <c r="S218" i="55"/>
  <c r="AJ218" i="55" s="1"/>
  <c r="S270" i="55"/>
  <c r="AJ270" i="55" s="1"/>
  <c r="S176" i="55"/>
  <c r="AJ176" i="55" s="1"/>
  <c r="S192" i="55"/>
  <c r="AJ192" i="55" s="1"/>
  <c r="O53" i="55"/>
  <c r="O51" i="55"/>
  <c r="S414" i="55"/>
  <c r="AJ414" i="55" s="1"/>
  <c r="AC132" i="55"/>
  <c r="Q51" i="55"/>
  <c r="AI429" i="55"/>
  <c r="V158" i="55"/>
  <c r="V444" i="55"/>
  <c r="V340" i="55"/>
  <c r="V132" i="55"/>
  <c r="AI39" i="55"/>
  <c r="V262" i="55"/>
  <c r="O38" i="55"/>
  <c r="O39" i="55"/>
  <c r="AI309" i="55"/>
  <c r="AI299" i="55"/>
  <c r="S423" i="55"/>
  <c r="S435" i="55"/>
  <c r="AJ435" i="55" s="1"/>
  <c r="S115" i="55"/>
  <c r="AJ115" i="55" s="1"/>
  <c r="L37" i="55"/>
  <c r="AF619" i="55"/>
  <c r="N51" i="55"/>
  <c r="S113" i="55"/>
  <c r="AJ113" i="55" s="1"/>
  <c r="AG315" i="55"/>
  <c r="AI283" i="55"/>
  <c r="Q48" i="55"/>
  <c r="S322" i="55"/>
  <c r="AJ322" i="55" s="1"/>
  <c r="S294" i="55"/>
  <c r="AJ294" i="55" s="1"/>
  <c r="AI361" i="55"/>
  <c r="L38" i="55"/>
  <c r="R33" i="55"/>
  <c r="S250" i="55"/>
  <c r="AJ250" i="55" s="1"/>
  <c r="S197" i="55"/>
  <c r="AJ197" i="55" s="1"/>
  <c r="O46" i="55"/>
  <c r="S434" i="55"/>
  <c r="AJ434" i="55" s="1"/>
  <c r="AF614" i="55"/>
  <c r="S296" i="55"/>
  <c r="AJ296" i="55" s="1"/>
  <c r="AI413" i="55"/>
  <c r="M40" i="55"/>
  <c r="S148" i="55"/>
  <c r="AJ148" i="55" s="1"/>
  <c r="AA49" i="55"/>
  <c r="AA54" i="55" s="1"/>
  <c r="S225" i="55"/>
  <c r="AJ225" i="55" s="1"/>
  <c r="S405" i="55"/>
  <c r="AJ405" i="55" s="1"/>
  <c r="S138" i="55"/>
  <c r="AJ138" i="55" s="1"/>
  <c r="S199" i="55"/>
  <c r="AJ199" i="55" s="1"/>
  <c r="N39" i="55"/>
  <c r="S426" i="55"/>
  <c r="AJ426" i="55" s="1"/>
  <c r="S425" i="55"/>
  <c r="AJ425" i="55" s="1"/>
  <c r="S174" i="55"/>
  <c r="AJ174" i="55" s="1"/>
  <c r="S258" i="55"/>
  <c r="AJ258" i="55" s="1"/>
  <c r="AB418" i="55"/>
  <c r="AI418" i="55" s="1"/>
  <c r="AB366" i="55"/>
  <c r="AI366" i="55" s="1"/>
  <c r="AB367" i="55" s="1"/>
  <c r="R44" i="55"/>
  <c r="S356" i="55"/>
  <c r="AJ356" i="55" s="1"/>
  <c r="M41" i="55"/>
  <c r="S295" i="55"/>
  <c r="AJ295" i="55" s="1"/>
  <c r="AI41" i="55"/>
  <c r="I76" i="55"/>
  <c r="F24" i="55"/>
  <c r="AI34" i="55"/>
  <c r="AG49" i="55"/>
  <c r="AG54" i="55" s="1"/>
  <c r="N47" i="55"/>
  <c r="S171" i="55"/>
  <c r="AJ171" i="55" s="1"/>
  <c r="S328" i="55"/>
  <c r="AJ328" i="55" s="1"/>
  <c r="S142" i="55"/>
  <c r="AJ142" i="55" s="1"/>
  <c r="Y49" i="55"/>
  <c r="Y54" i="55" s="1"/>
  <c r="Q41" i="55"/>
  <c r="AI36" i="55"/>
  <c r="S408" i="55"/>
  <c r="AJ408" i="55" s="1"/>
  <c r="S427" i="55"/>
  <c r="AJ427" i="55" s="1"/>
  <c r="S349" i="55"/>
  <c r="AJ349" i="55" s="1"/>
  <c r="Y626" i="55"/>
  <c r="S201" i="55"/>
  <c r="AJ201" i="55" s="1"/>
  <c r="S252" i="55"/>
  <c r="AJ252" i="55" s="1"/>
  <c r="M42" i="55"/>
  <c r="S431" i="55"/>
  <c r="AJ431" i="55" s="1"/>
  <c r="R34" i="55"/>
  <c r="AF617" i="55"/>
  <c r="L33" i="55"/>
  <c r="S111" i="55"/>
  <c r="AI179" i="55"/>
  <c r="S112" i="55"/>
  <c r="AJ112" i="55" s="1"/>
  <c r="L34" i="55"/>
  <c r="S256" i="55"/>
  <c r="AJ256" i="55" s="1"/>
  <c r="AD49" i="55"/>
  <c r="AD54" i="55" s="1"/>
  <c r="S279" i="55"/>
  <c r="AJ279" i="55" s="1"/>
  <c r="S424" i="55"/>
  <c r="AJ424" i="55" s="1"/>
  <c r="AF620" i="55"/>
  <c r="AF611" i="55"/>
  <c r="L51" i="55"/>
  <c r="S129" i="55"/>
  <c r="AJ129" i="55" s="1"/>
  <c r="S189" i="55"/>
  <c r="S260" i="55"/>
  <c r="AJ260" i="55" s="1"/>
  <c r="S259" i="55"/>
  <c r="AJ259" i="55" s="1"/>
  <c r="S261" i="55"/>
  <c r="AJ261" i="55" s="1"/>
  <c r="AB210" i="55"/>
  <c r="AI210" i="55" s="1"/>
  <c r="M44" i="55"/>
  <c r="S243" i="55"/>
  <c r="AJ243" i="55" s="1"/>
  <c r="S280" i="55"/>
  <c r="AJ280" i="55" s="1"/>
  <c r="N43" i="55"/>
  <c r="I569" i="55"/>
  <c r="I574" i="55" s="1"/>
  <c r="F574" i="55"/>
  <c r="AI143" i="55"/>
  <c r="AI43" i="55"/>
  <c r="Y132" i="55"/>
  <c r="O52" i="55"/>
  <c r="Q33" i="55"/>
  <c r="P7" i="55"/>
  <c r="M53" i="55"/>
  <c r="X50" i="55"/>
  <c r="AI156" i="55"/>
  <c r="R50" i="55"/>
  <c r="AI33" i="55"/>
  <c r="AI46" i="55"/>
  <c r="O44" i="55"/>
  <c r="R46" i="55"/>
  <c r="N37" i="55"/>
  <c r="S230" i="55"/>
  <c r="AJ230" i="55" s="1"/>
  <c r="O48" i="55"/>
  <c r="R48" i="55"/>
  <c r="S301" i="55"/>
  <c r="AJ301" i="55" s="1"/>
  <c r="S164" i="55"/>
  <c r="AJ164" i="55" s="1"/>
  <c r="S407" i="55"/>
  <c r="AJ407" i="55" s="1"/>
  <c r="S242" i="55"/>
  <c r="AJ242" i="55" s="1"/>
  <c r="S350" i="55"/>
  <c r="AJ350" i="55" s="1"/>
  <c r="O34" i="55"/>
  <c r="L46" i="55"/>
  <c r="S124" i="55"/>
  <c r="AJ124" i="55" s="1"/>
  <c r="Q45" i="55"/>
  <c r="S163" i="55"/>
  <c r="AJ200" i="55"/>
  <c r="N42" i="55"/>
  <c r="L45" i="55"/>
  <c r="S123" i="55"/>
  <c r="AJ123" i="55" s="1"/>
  <c r="O45" i="55"/>
  <c r="S168" i="55"/>
  <c r="AJ168" i="55" s="1"/>
  <c r="S241" i="55"/>
  <c r="S253" i="55"/>
  <c r="AJ253" i="55" s="1"/>
  <c r="S167" i="55"/>
  <c r="AJ167" i="55" s="1"/>
  <c r="S254" i="55"/>
  <c r="AJ254" i="55" s="1"/>
  <c r="S297" i="55"/>
  <c r="AJ297" i="55" s="1"/>
  <c r="L40" i="55"/>
  <c r="S228" i="55"/>
  <c r="AJ228" i="55" s="1"/>
  <c r="S327" i="55"/>
  <c r="AJ327" i="55" s="1"/>
  <c r="S304" i="55"/>
  <c r="AJ304" i="55" s="1"/>
  <c r="S397" i="55"/>
  <c r="S276" i="55"/>
  <c r="AJ276" i="55" s="1"/>
  <c r="AF622" i="55"/>
  <c r="S306" i="55"/>
  <c r="AJ306" i="55" s="1"/>
  <c r="S382" i="55"/>
  <c r="AJ382" i="55" s="1"/>
  <c r="M34" i="55"/>
  <c r="S375" i="55"/>
  <c r="AJ375" i="55" s="1"/>
  <c r="N46" i="55"/>
  <c r="M37" i="55"/>
  <c r="M36" i="55"/>
  <c r="W49" i="55"/>
  <c r="W54" i="55" s="1"/>
  <c r="S277" i="55"/>
  <c r="AJ277" i="55" s="1"/>
  <c r="S267" i="55"/>
  <c r="S357" i="55"/>
  <c r="AJ357" i="55" s="1"/>
  <c r="S278" i="55"/>
  <c r="AJ278" i="55" s="1"/>
  <c r="Q40" i="55"/>
  <c r="R42" i="55"/>
  <c r="S282" i="55"/>
  <c r="AJ282" i="55" s="1"/>
  <c r="S347" i="55"/>
  <c r="AJ347" i="55" s="1"/>
  <c r="AI231" i="55"/>
  <c r="S173" i="55"/>
  <c r="AJ173" i="55" s="1"/>
  <c r="S321" i="55"/>
  <c r="AJ321" i="55" s="1"/>
  <c r="S374" i="55"/>
  <c r="AJ374" i="55" s="1"/>
  <c r="S485" i="55"/>
  <c r="P69" i="55"/>
  <c r="S486" i="55"/>
  <c r="P70" i="55"/>
  <c r="AB40" i="55"/>
  <c r="AI40" i="55" s="1"/>
  <c r="S436" i="55"/>
  <c r="AJ436" i="55" s="1"/>
  <c r="S166" i="55"/>
  <c r="AJ166" i="55" s="1"/>
  <c r="M39" i="55"/>
  <c r="N38" i="55"/>
  <c r="O33" i="55"/>
  <c r="S193" i="55"/>
  <c r="AJ193" i="55" s="1"/>
  <c r="Q39" i="55"/>
  <c r="S336" i="55"/>
  <c r="AJ336" i="55" s="1"/>
  <c r="AE132" i="55"/>
  <c r="AI325" i="55"/>
  <c r="X51" i="55"/>
  <c r="AI51" i="55" s="1"/>
  <c r="AI53" i="55"/>
  <c r="AH132" i="55"/>
  <c r="Z132" i="55"/>
  <c r="AI118" i="55"/>
  <c r="X132" i="55"/>
  <c r="S319" i="55"/>
  <c r="AJ319" i="55" s="1"/>
  <c r="AI35" i="55"/>
  <c r="AI221" i="55"/>
  <c r="Q50" i="55"/>
  <c r="N314" i="55"/>
  <c r="O314" i="55"/>
  <c r="L314" i="55"/>
  <c r="I442" i="55"/>
  <c r="Q444" i="55"/>
  <c r="I196" i="55"/>
  <c r="R184" i="55"/>
  <c r="M444" i="55"/>
  <c r="Q366" i="55"/>
  <c r="N236" i="55"/>
  <c r="Q288" i="55"/>
  <c r="I245" i="55"/>
  <c r="Q236" i="55"/>
  <c r="I169" i="55"/>
  <c r="R366" i="55"/>
  <c r="R444" i="55"/>
  <c r="Q340" i="55"/>
  <c r="O262" i="55"/>
  <c r="N262" i="55"/>
  <c r="R392" i="55"/>
  <c r="M288" i="55"/>
  <c r="M184" i="55"/>
  <c r="W626" i="55"/>
  <c r="R236" i="55"/>
  <c r="X626" i="55"/>
  <c r="Q262" i="55"/>
  <c r="R262" i="55"/>
  <c r="I308" i="55"/>
  <c r="R210" i="55"/>
  <c r="M340" i="55"/>
  <c r="Q184" i="55"/>
  <c r="Q158" i="55"/>
  <c r="R418" i="55"/>
  <c r="M392" i="55"/>
  <c r="O236" i="55"/>
  <c r="I441" i="55"/>
  <c r="I390" i="55"/>
  <c r="I391" i="55"/>
  <c r="I389" i="55"/>
  <c r="I443" i="55"/>
  <c r="N158" i="55"/>
  <c r="N210" i="55"/>
  <c r="I219" i="55"/>
  <c r="N444" i="55"/>
  <c r="O366" i="55"/>
  <c r="O210" i="55"/>
  <c r="N184" i="55"/>
  <c r="N288" i="55"/>
  <c r="N366" i="55"/>
  <c r="O340" i="55"/>
  <c r="L340" i="55"/>
  <c r="O288" i="55"/>
  <c r="I269" i="55"/>
  <c r="L392" i="55"/>
  <c r="O184" i="55"/>
  <c r="N340" i="55"/>
  <c r="O158" i="55"/>
  <c r="L288" i="55"/>
  <c r="I320" i="55"/>
  <c r="O392" i="55"/>
  <c r="O418" i="55"/>
  <c r="R132" i="55"/>
  <c r="I355" i="55"/>
  <c r="D42" i="55"/>
  <c r="O444" i="55"/>
  <c r="N418" i="55"/>
  <c r="I323" i="55"/>
  <c r="I412" i="55"/>
  <c r="AD626" i="55"/>
  <c r="I399" i="55"/>
  <c r="I352" i="55"/>
  <c r="L418" i="55"/>
  <c r="I139" i="55"/>
  <c r="I432" i="55"/>
  <c r="AC315" i="55" l="1"/>
  <c r="Y315" i="55"/>
  <c r="V315" i="55"/>
  <c r="I328" i="55"/>
  <c r="C48" i="55"/>
  <c r="I303" i="55"/>
  <c r="I301" i="55"/>
  <c r="I360" i="55"/>
  <c r="AE315" i="55"/>
  <c r="I405" i="55"/>
  <c r="I297" i="55"/>
  <c r="I138" i="55"/>
  <c r="G45" i="55"/>
  <c r="I256" i="55"/>
  <c r="I426" i="55"/>
  <c r="O50" i="55"/>
  <c r="M50" i="55"/>
  <c r="I140" i="55"/>
  <c r="I278" i="55"/>
  <c r="I224" i="55"/>
  <c r="G36" i="55"/>
  <c r="I408" i="55"/>
  <c r="AB289" i="55"/>
  <c r="AA289" i="55"/>
  <c r="X289" i="55"/>
  <c r="AD289" i="55"/>
  <c r="AG289" i="55"/>
  <c r="AF616" i="55"/>
  <c r="G47" i="55"/>
  <c r="C35" i="55"/>
  <c r="L366" i="55"/>
  <c r="AE49" i="55"/>
  <c r="AE54" i="55" s="1"/>
  <c r="I164" i="55"/>
  <c r="I431" i="55"/>
  <c r="I149" i="55"/>
  <c r="S439" i="55"/>
  <c r="AJ439" i="55" s="1"/>
  <c r="I220" i="55"/>
  <c r="E38" i="55"/>
  <c r="G35" i="55"/>
  <c r="AI50" i="55"/>
  <c r="AI132" i="55"/>
  <c r="G37" i="55"/>
  <c r="I359" i="55"/>
  <c r="I436" i="55"/>
  <c r="I255" i="55"/>
  <c r="S121" i="55"/>
  <c r="AJ121" i="55" s="1"/>
  <c r="B51" i="55"/>
  <c r="D626" i="55"/>
  <c r="I273" i="55"/>
  <c r="I203" i="55"/>
  <c r="I304" i="55"/>
  <c r="I198" i="55"/>
  <c r="C40" i="55"/>
  <c r="I375" i="55"/>
  <c r="AF621" i="55"/>
  <c r="B47" i="55"/>
  <c r="I148" i="55"/>
  <c r="I307" i="55"/>
  <c r="H34" i="55"/>
  <c r="I409" i="55"/>
  <c r="G48" i="55"/>
  <c r="E45" i="55"/>
  <c r="I199" i="55"/>
  <c r="E47" i="55"/>
  <c r="I427" i="55"/>
  <c r="I379" i="55"/>
  <c r="H39" i="55"/>
  <c r="C39" i="55"/>
  <c r="I438" i="55"/>
  <c r="C38" i="55"/>
  <c r="G44" i="55"/>
  <c r="I346" i="55"/>
  <c r="H47" i="55"/>
  <c r="I176" i="55"/>
  <c r="M236" i="55"/>
  <c r="AI49" i="55"/>
  <c r="AD315" i="55"/>
  <c r="W315" i="55"/>
  <c r="I406" i="55"/>
  <c r="G33" i="55"/>
  <c r="B35" i="55"/>
  <c r="H36" i="55"/>
  <c r="I324" i="55"/>
  <c r="I380" i="55"/>
  <c r="I298" i="55"/>
  <c r="I276" i="55"/>
  <c r="I252" i="55"/>
  <c r="I322" i="55"/>
  <c r="I383" i="55"/>
  <c r="I147" i="55"/>
  <c r="I254" i="55"/>
  <c r="I400" i="55"/>
  <c r="I247" i="55"/>
  <c r="G46" i="55"/>
  <c r="I429" i="55"/>
  <c r="H42" i="55"/>
  <c r="I226" i="55"/>
  <c r="I222" i="55"/>
  <c r="I150" i="55"/>
  <c r="C43" i="55"/>
  <c r="H35" i="55"/>
  <c r="I174" i="55"/>
  <c r="G34" i="55"/>
  <c r="I248" i="55"/>
  <c r="I353" i="55"/>
  <c r="S155" i="55"/>
  <c r="AJ155" i="55" s="1"/>
  <c r="AB211" i="55"/>
  <c r="AF211" i="55"/>
  <c r="AD211" i="55"/>
  <c r="AE211" i="55"/>
  <c r="AA211" i="55"/>
  <c r="AG211" i="55"/>
  <c r="X211" i="55"/>
  <c r="W211" i="55"/>
  <c r="V211" i="55"/>
  <c r="Y211" i="55"/>
  <c r="AH211" i="55"/>
  <c r="Z211" i="55"/>
  <c r="AC211" i="55"/>
  <c r="AB185" i="55"/>
  <c r="Z185" i="55"/>
  <c r="AC185" i="55"/>
  <c r="V185" i="55"/>
  <c r="AH185" i="55"/>
  <c r="Y185" i="55"/>
  <c r="W185" i="55"/>
  <c r="X185" i="55"/>
  <c r="AF185" i="55"/>
  <c r="AA185" i="55"/>
  <c r="AE185" i="55"/>
  <c r="AG185" i="55"/>
  <c r="AD185" i="55"/>
  <c r="AA419" i="55"/>
  <c r="X419" i="55"/>
  <c r="AD419" i="55"/>
  <c r="AC419" i="55"/>
  <c r="Z419" i="55"/>
  <c r="AE419" i="55"/>
  <c r="AF419" i="55"/>
  <c r="Y419" i="55"/>
  <c r="AG419" i="55"/>
  <c r="AH419" i="55"/>
  <c r="W419" i="55"/>
  <c r="V419" i="55"/>
  <c r="AB237" i="55"/>
  <c r="V237" i="55"/>
  <c r="X237" i="55"/>
  <c r="Z237" i="55"/>
  <c r="AA237" i="55"/>
  <c r="AH237" i="55"/>
  <c r="AF237" i="55"/>
  <c r="Y237" i="55"/>
  <c r="W237" i="55"/>
  <c r="AD237" i="55"/>
  <c r="AG237" i="55"/>
  <c r="AC237" i="55"/>
  <c r="I241" i="55"/>
  <c r="R158" i="55"/>
  <c r="I195" i="55"/>
  <c r="D39" i="55"/>
  <c r="H44" i="55"/>
  <c r="I242" i="55"/>
  <c r="S180" i="55"/>
  <c r="AJ180" i="55" s="1"/>
  <c r="S70" i="55"/>
  <c r="P18" i="55"/>
  <c r="AJ241" i="55"/>
  <c r="D43" i="55"/>
  <c r="AI444" i="55"/>
  <c r="V445" i="55" s="1"/>
  <c r="S154" i="55"/>
  <c r="AJ154" i="55" s="1"/>
  <c r="S35" i="55"/>
  <c r="AJ35" i="55" s="1"/>
  <c r="D44" i="55"/>
  <c r="AH367" i="55"/>
  <c r="AG367" i="55"/>
  <c r="H38" i="55"/>
  <c r="C46" i="55"/>
  <c r="H33" i="55"/>
  <c r="I152" i="55"/>
  <c r="I215" i="55"/>
  <c r="L49" i="55"/>
  <c r="S127" i="55"/>
  <c r="AJ127" i="55" s="1"/>
  <c r="I167" i="55"/>
  <c r="E34" i="55"/>
  <c r="C37" i="55"/>
  <c r="E41" i="55"/>
  <c r="C42" i="55"/>
  <c r="I168" i="55"/>
  <c r="I204" i="55"/>
  <c r="I223" i="55"/>
  <c r="O49" i="55"/>
  <c r="S179" i="55"/>
  <c r="AJ179" i="55" s="1"/>
  <c r="E40" i="55"/>
  <c r="I397" i="55"/>
  <c r="I175" i="55"/>
  <c r="I354" i="55"/>
  <c r="C41" i="55"/>
  <c r="M210" i="55"/>
  <c r="Q392" i="55"/>
  <c r="I295" i="55"/>
  <c r="I202" i="55"/>
  <c r="I274" i="55"/>
  <c r="I192" i="55"/>
  <c r="I114" i="55"/>
  <c r="B36" i="55"/>
  <c r="D33" i="55"/>
  <c r="I180" i="55"/>
  <c r="D38" i="55"/>
  <c r="AJ267" i="55"/>
  <c r="C53" i="55"/>
  <c r="S34" i="55"/>
  <c r="AJ34" i="55" s="1"/>
  <c r="I491" i="55"/>
  <c r="I496" i="55" s="1"/>
  <c r="F496" i="55"/>
  <c r="N392" i="55"/>
  <c r="W367" i="55"/>
  <c r="L444" i="55"/>
  <c r="AI158" i="55"/>
  <c r="V159" i="55"/>
  <c r="I154" i="55"/>
  <c r="D52" i="55"/>
  <c r="AB54" i="55"/>
  <c r="AE367" i="55"/>
  <c r="Y289" i="55"/>
  <c r="AA367" i="55"/>
  <c r="AJ423" i="55"/>
  <c r="I144" i="55"/>
  <c r="I357" i="55"/>
  <c r="I381" i="55"/>
  <c r="D40" i="55"/>
  <c r="E35" i="55"/>
  <c r="M262" i="55"/>
  <c r="N132" i="55"/>
  <c r="L48" i="55"/>
  <c r="S126" i="55"/>
  <c r="AJ126" i="55" s="1"/>
  <c r="E43" i="55"/>
  <c r="D45" i="55"/>
  <c r="I434" i="55"/>
  <c r="C34" i="55"/>
  <c r="I348" i="55"/>
  <c r="I296" i="55"/>
  <c r="C262" i="55"/>
  <c r="I163" i="55"/>
  <c r="I411" i="55"/>
  <c r="I428" i="55"/>
  <c r="B43" i="55"/>
  <c r="I121" i="55"/>
  <c r="I197" i="55"/>
  <c r="E48" i="55"/>
  <c r="I246" i="55"/>
  <c r="B42" i="55"/>
  <c r="I120" i="55"/>
  <c r="I194" i="55"/>
  <c r="C36" i="55"/>
  <c r="D46" i="55"/>
  <c r="I250" i="55"/>
  <c r="I330" i="55"/>
  <c r="I151" i="55"/>
  <c r="I137" i="55"/>
  <c r="I267" i="55"/>
  <c r="I229" i="55"/>
  <c r="I305" i="55"/>
  <c r="D37" i="55"/>
  <c r="I402" i="55"/>
  <c r="I351" i="55"/>
  <c r="R288" i="55"/>
  <c r="C47" i="55"/>
  <c r="R340" i="55"/>
  <c r="I249" i="55"/>
  <c r="G39" i="55"/>
  <c r="I374" i="55"/>
  <c r="I189" i="55"/>
  <c r="I425" i="55"/>
  <c r="Q210" i="55"/>
  <c r="I270" i="55"/>
  <c r="L184" i="55"/>
  <c r="D575" i="55"/>
  <c r="G575" i="55"/>
  <c r="B575" i="55"/>
  <c r="H575" i="55"/>
  <c r="F575" i="55"/>
  <c r="E575" i="55"/>
  <c r="C575" i="55"/>
  <c r="AJ189" i="55"/>
  <c r="Z367" i="55"/>
  <c r="S38" i="55"/>
  <c r="AJ38" i="55" s="1"/>
  <c r="V289" i="55"/>
  <c r="AI262" i="55"/>
  <c r="V263" i="55" s="1"/>
  <c r="E51" i="55"/>
  <c r="M33" i="55"/>
  <c r="S43" i="55"/>
  <c r="AJ43" i="55" s="1"/>
  <c r="S371" i="55"/>
  <c r="N33" i="55"/>
  <c r="AJ137" i="55"/>
  <c r="AJ345" i="55"/>
  <c r="B48" i="55"/>
  <c r="I126" i="55"/>
  <c r="AJ293" i="55"/>
  <c r="AF367" i="55"/>
  <c r="D51" i="55"/>
  <c r="AC289" i="55"/>
  <c r="Z315" i="55"/>
  <c r="S156" i="55"/>
  <c r="AJ156" i="55" s="1"/>
  <c r="AH315" i="55"/>
  <c r="I271" i="55"/>
  <c r="I356" i="55"/>
  <c r="I272" i="55"/>
  <c r="I326" i="55"/>
  <c r="I437" i="55"/>
  <c r="I146" i="55"/>
  <c r="E46" i="55"/>
  <c r="I170" i="55"/>
  <c r="I190" i="55"/>
  <c r="I376" i="55"/>
  <c r="H43" i="55"/>
  <c r="I358" i="55"/>
  <c r="C45" i="55"/>
  <c r="I142" i="55"/>
  <c r="I191" i="55"/>
  <c r="I111" i="55"/>
  <c r="B33" i="55"/>
  <c r="B626" i="55"/>
  <c r="E36" i="55"/>
  <c r="B38" i="55"/>
  <c r="I116" i="55"/>
  <c r="I165" i="55"/>
  <c r="I334" i="55"/>
  <c r="I145" i="55"/>
  <c r="I294" i="55"/>
  <c r="I201" i="55"/>
  <c r="I424" i="55"/>
  <c r="G43" i="55"/>
  <c r="I124" i="55"/>
  <c r="B46" i="55"/>
  <c r="H46" i="55"/>
  <c r="I331" i="55"/>
  <c r="I172" i="55"/>
  <c r="I373" i="55"/>
  <c r="I193" i="55"/>
  <c r="I275" i="55"/>
  <c r="I119" i="55"/>
  <c r="B41" i="55"/>
  <c r="D41" i="55"/>
  <c r="G41" i="55"/>
  <c r="I143" i="55"/>
  <c r="I166" i="55"/>
  <c r="S45" i="55"/>
  <c r="AJ45" i="55" s="1"/>
  <c r="L53" i="55"/>
  <c r="S157" i="55"/>
  <c r="AJ157" i="55" s="1"/>
  <c r="L132" i="55"/>
  <c r="Q132" i="55"/>
  <c r="L44" i="55"/>
  <c r="S122" i="55"/>
  <c r="AJ122" i="55" s="1"/>
  <c r="AB419" i="55"/>
  <c r="S116" i="55"/>
  <c r="AJ116" i="55" s="1"/>
  <c r="S37" i="55"/>
  <c r="AJ37" i="55" s="1"/>
  <c r="M132" i="55"/>
  <c r="L36" i="55"/>
  <c r="Z289" i="55"/>
  <c r="AA315" i="55"/>
  <c r="I177" i="55"/>
  <c r="I112" i="55"/>
  <c r="B34" i="55"/>
  <c r="E39" i="55"/>
  <c r="B39" i="55"/>
  <c r="I117" i="55"/>
  <c r="G523" i="55"/>
  <c r="B523" i="55"/>
  <c r="D523" i="55"/>
  <c r="F523" i="55"/>
  <c r="C523" i="55"/>
  <c r="E523" i="55"/>
  <c r="H523" i="55"/>
  <c r="I403" i="55"/>
  <c r="C33" i="55"/>
  <c r="I382" i="55"/>
  <c r="B45" i="55"/>
  <c r="I123" i="55"/>
  <c r="Q418" i="55"/>
  <c r="I377" i="55"/>
  <c r="I243" i="55"/>
  <c r="AJ163" i="55"/>
  <c r="I113" i="55"/>
  <c r="I465" i="55"/>
  <c r="I470" i="55" s="1"/>
  <c r="F75" i="55"/>
  <c r="F470" i="55"/>
  <c r="L158" i="55"/>
  <c r="I141" i="55"/>
  <c r="I251" i="55"/>
  <c r="I300" i="55"/>
  <c r="I372" i="55"/>
  <c r="E44" i="55"/>
  <c r="I333" i="55"/>
  <c r="D36" i="55"/>
  <c r="I306" i="55"/>
  <c r="I398" i="55"/>
  <c r="I401" i="55"/>
  <c r="I347" i="55"/>
  <c r="D47" i="55"/>
  <c r="I407" i="55"/>
  <c r="I173" i="55"/>
  <c r="E33" i="55"/>
  <c r="I430" i="55"/>
  <c r="I350" i="55"/>
  <c r="O132" i="55"/>
  <c r="V54" i="55"/>
  <c r="B53" i="55"/>
  <c r="C44" i="55"/>
  <c r="AJ111" i="55"/>
  <c r="I122" i="55"/>
  <c r="B44" i="55"/>
  <c r="S215" i="55"/>
  <c r="E53" i="55"/>
  <c r="AE237" i="55"/>
  <c r="S42" i="55"/>
  <c r="AJ42" i="55" s="1"/>
  <c r="I319" i="55"/>
  <c r="I543" i="55"/>
  <c r="I548" i="55" s="1"/>
  <c r="F548" i="55"/>
  <c r="AC367" i="55"/>
  <c r="M51" i="55"/>
  <c r="S51" i="55" s="1"/>
  <c r="AJ51" i="55" s="1"/>
  <c r="S52" i="55"/>
  <c r="AJ52" i="55" s="1"/>
  <c r="AI315" i="55"/>
  <c r="AH289" i="55"/>
  <c r="W289" i="55"/>
  <c r="AF315" i="55"/>
  <c r="AD367" i="55"/>
  <c r="I345" i="55"/>
  <c r="S231" i="55"/>
  <c r="AJ231" i="55" s="1"/>
  <c r="H41" i="55"/>
  <c r="S69" i="55"/>
  <c r="P17" i="55"/>
  <c r="AJ397" i="55"/>
  <c r="S46" i="55"/>
  <c r="AJ46" i="55" s="1"/>
  <c r="G53" i="55"/>
  <c r="I221" i="55"/>
  <c r="I216" i="55"/>
  <c r="I279" i="55"/>
  <c r="I327" i="55"/>
  <c r="I329" i="55"/>
  <c r="I253" i="55"/>
  <c r="G42" i="55"/>
  <c r="M366" i="55"/>
  <c r="M418" i="55"/>
  <c r="I258" i="55"/>
  <c r="I218" i="55"/>
  <c r="Q314" i="55"/>
  <c r="L210" i="55"/>
  <c r="AI392" i="55"/>
  <c r="V393" i="55" s="1"/>
  <c r="S41" i="55"/>
  <c r="AJ41" i="55" s="1"/>
  <c r="I281" i="55"/>
  <c r="I217" i="55"/>
  <c r="D34" i="55"/>
  <c r="I282" i="55"/>
  <c r="I200" i="55"/>
  <c r="D48" i="55"/>
  <c r="I171" i="55"/>
  <c r="G38" i="55"/>
  <c r="I371" i="55"/>
  <c r="I244" i="55"/>
  <c r="I302" i="55"/>
  <c r="H45" i="55"/>
  <c r="I410" i="55"/>
  <c r="H48" i="55"/>
  <c r="I178" i="55"/>
  <c r="H37" i="55"/>
  <c r="I228" i="55"/>
  <c r="I227" i="55"/>
  <c r="N49" i="55"/>
  <c r="I115" i="55"/>
  <c r="B37" i="55"/>
  <c r="E42" i="55"/>
  <c r="I277" i="55"/>
  <c r="I435" i="55"/>
  <c r="I386" i="55"/>
  <c r="I299" i="55"/>
  <c r="I118" i="55"/>
  <c r="B40" i="55"/>
  <c r="I325" i="55"/>
  <c r="E37" i="55"/>
  <c r="I230" i="55"/>
  <c r="I423" i="55"/>
  <c r="I384" i="55"/>
  <c r="I332" i="55"/>
  <c r="G40" i="55"/>
  <c r="I225" i="55"/>
  <c r="H40" i="55"/>
  <c r="I349" i="55"/>
  <c r="I293" i="55"/>
  <c r="I404" i="55"/>
  <c r="I268" i="55"/>
  <c r="I385" i="55"/>
  <c r="I433" i="55"/>
  <c r="I378" i="55"/>
  <c r="I321" i="55"/>
  <c r="D35" i="55"/>
  <c r="M158" i="55"/>
  <c r="I280" i="55"/>
  <c r="I310" i="55"/>
  <c r="O54" i="55"/>
  <c r="L262" i="55"/>
  <c r="I156" i="55"/>
  <c r="S33" i="55"/>
  <c r="I125" i="55"/>
  <c r="N50" i="55"/>
  <c r="L236" i="55"/>
  <c r="V367" i="55"/>
  <c r="AI340" i="55"/>
  <c r="G51" i="55"/>
  <c r="V626" i="55"/>
  <c r="D53" i="55"/>
  <c r="Y367" i="55"/>
  <c r="AF289" i="55"/>
  <c r="X367" i="55"/>
  <c r="AE289" i="55"/>
  <c r="G444" i="55"/>
  <c r="C444" i="55"/>
  <c r="D366" i="55"/>
  <c r="D314" i="55"/>
  <c r="D288" i="55"/>
  <c r="D158" i="55"/>
  <c r="H392" i="55"/>
  <c r="G184" i="55"/>
  <c r="C288" i="55"/>
  <c r="D236" i="55"/>
  <c r="H184" i="55"/>
  <c r="C340" i="55"/>
  <c r="H210" i="55"/>
  <c r="G236" i="55"/>
  <c r="H314" i="55"/>
  <c r="E314" i="55"/>
  <c r="E366" i="55"/>
  <c r="D210" i="55"/>
  <c r="H236" i="55"/>
  <c r="C418" i="55"/>
  <c r="C210" i="55"/>
  <c r="G288" i="55"/>
  <c r="D418" i="55"/>
  <c r="E158" i="55"/>
  <c r="E184" i="55"/>
  <c r="E288" i="55"/>
  <c r="H288" i="55"/>
  <c r="H366" i="55"/>
  <c r="D340" i="55"/>
  <c r="E340" i="55"/>
  <c r="E210" i="55"/>
  <c r="G158" i="55"/>
  <c r="G418" i="55"/>
  <c r="G314" i="55"/>
  <c r="G340" i="55"/>
  <c r="C314" i="55"/>
  <c r="E418" i="55"/>
  <c r="D184" i="55"/>
  <c r="H418" i="55"/>
  <c r="C184" i="55"/>
  <c r="E444" i="55"/>
  <c r="D444" i="55"/>
  <c r="E236" i="55"/>
  <c r="H340" i="55"/>
  <c r="D392" i="55"/>
  <c r="E392" i="55"/>
  <c r="E262" i="55"/>
  <c r="D262" i="55"/>
  <c r="S232" i="55"/>
  <c r="AJ232" i="55" s="1"/>
  <c r="B314" i="55"/>
  <c r="S284" i="55"/>
  <c r="AJ284" i="55" s="1"/>
  <c r="B418" i="55"/>
  <c r="H132" i="55"/>
  <c r="B210" i="55"/>
  <c r="S206" i="55"/>
  <c r="AJ206" i="55" s="1"/>
  <c r="B132" i="55"/>
  <c r="S362" i="55"/>
  <c r="AJ362" i="55" s="1"/>
  <c r="B262" i="55"/>
  <c r="D132" i="55"/>
  <c r="B392" i="55"/>
  <c r="L54" i="55" l="1"/>
  <c r="I179" i="55"/>
  <c r="S387" i="55"/>
  <c r="AJ387" i="55" s="1"/>
  <c r="AF626" i="55"/>
  <c r="X627" i="55" s="1"/>
  <c r="S283" i="55"/>
  <c r="AJ283" i="55" s="1"/>
  <c r="Y627" i="55"/>
  <c r="AD627" i="55"/>
  <c r="I47" i="55"/>
  <c r="R49" i="55"/>
  <c r="R54" i="55" s="1"/>
  <c r="S413" i="55"/>
  <c r="AJ413" i="55" s="1"/>
  <c r="AF341" i="55"/>
  <c r="AE341" i="55"/>
  <c r="AD341" i="55"/>
  <c r="Y341" i="55"/>
  <c r="AA341" i="55"/>
  <c r="AH341" i="55"/>
  <c r="Z341" i="55"/>
  <c r="AB341" i="55"/>
  <c r="AC341" i="55"/>
  <c r="W341" i="55"/>
  <c r="AG341" i="55"/>
  <c r="X341" i="55"/>
  <c r="I335" i="55"/>
  <c r="C392" i="55"/>
  <c r="I53" i="55"/>
  <c r="C51" i="55"/>
  <c r="I155" i="55"/>
  <c r="I34" i="55"/>
  <c r="I42" i="55"/>
  <c r="H497" i="55"/>
  <c r="E497" i="55"/>
  <c r="G497" i="55"/>
  <c r="D497" i="55"/>
  <c r="C497" i="55"/>
  <c r="B497" i="55"/>
  <c r="F497" i="55"/>
  <c r="B236" i="55"/>
  <c r="D49" i="55"/>
  <c r="D54" i="55" s="1"/>
  <c r="I413" i="55"/>
  <c r="V341" i="55"/>
  <c r="I40" i="55"/>
  <c r="M49" i="55"/>
  <c r="AB393" i="55"/>
  <c r="AC393" i="55"/>
  <c r="Y393" i="55"/>
  <c r="X393" i="55"/>
  <c r="Z393" i="55"/>
  <c r="AE393" i="55"/>
  <c r="AF393" i="55"/>
  <c r="AD393" i="55"/>
  <c r="AH393" i="55"/>
  <c r="W393" i="55"/>
  <c r="AA393" i="55"/>
  <c r="AG393" i="55"/>
  <c r="I157" i="55"/>
  <c r="S309" i="55"/>
  <c r="AJ309" i="55" s="1"/>
  <c r="N54" i="55"/>
  <c r="Y263" i="55"/>
  <c r="X263" i="55"/>
  <c r="AE263" i="55"/>
  <c r="AA263" i="55"/>
  <c r="AD263" i="55"/>
  <c r="AB263" i="55"/>
  <c r="AF263" i="55"/>
  <c r="W263" i="55"/>
  <c r="AH263" i="55"/>
  <c r="AC263" i="55"/>
  <c r="Z263" i="55"/>
  <c r="AG263" i="55"/>
  <c r="I36" i="55"/>
  <c r="I418" i="55"/>
  <c r="AI211" i="55"/>
  <c r="AI54" i="55"/>
  <c r="V55" i="55" s="1"/>
  <c r="B184" i="55"/>
  <c r="I45" i="55"/>
  <c r="I41" i="55"/>
  <c r="I184" i="55"/>
  <c r="E49" i="55"/>
  <c r="I283" i="55"/>
  <c r="G366" i="55"/>
  <c r="C366" i="55"/>
  <c r="G392" i="55"/>
  <c r="AI367" i="55"/>
  <c r="B444" i="55"/>
  <c r="I75" i="55"/>
  <c r="I80" i="55" s="1"/>
  <c r="F23" i="55"/>
  <c r="F80" i="55"/>
  <c r="S53" i="55"/>
  <c r="AJ53" i="55" s="1"/>
  <c r="AE627" i="55"/>
  <c r="AF627" i="55"/>
  <c r="AC627" i="55"/>
  <c r="AB627" i="55"/>
  <c r="Z627" i="55"/>
  <c r="AA627" i="55"/>
  <c r="L50" i="55"/>
  <c r="C236" i="55"/>
  <c r="P101" i="55"/>
  <c r="P23" i="55" s="1"/>
  <c r="P600" i="55"/>
  <c r="S205" i="55"/>
  <c r="AJ205" i="55" s="1"/>
  <c r="AI289" i="55"/>
  <c r="AB159" i="55"/>
  <c r="AE159" i="55"/>
  <c r="AH159" i="55"/>
  <c r="X159" i="55"/>
  <c r="AA159" i="55"/>
  <c r="AD159" i="55"/>
  <c r="Y159" i="55"/>
  <c r="AF159" i="55"/>
  <c r="W159" i="55"/>
  <c r="Z159" i="55"/>
  <c r="AG159" i="55"/>
  <c r="AC159" i="55"/>
  <c r="N626" i="55"/>
  <c r="W630" i="55" s="1"/>
  <c r="I309" i="55"/>
  <c r="I314" i="55" s="1"/>
  <c r="C158" i="55"/>
  <c r="V627" i="55"/>
  <c r="I37" i="55"/>
  <c r="B366" i="55"/>
  <c r="AJ215" i="55"/>
  <c r="D471" i="55"/>
  <c r="F471" i="55"/>
  <c r="H471" i="55"/>
  <c r="G471" i="55"/>
  <c r="B471" i="55"/>
  <c r="E471" i="55"/>
  <c r="C471" i="55"/>
  <c r="S36" i="55"/>
  <c r="AJ36" i="55" s="1"/>
  <c r="I35" i="55"/>
  <c r="M54" i="55"/>
  <c r="B288" i="55"/>
  <c r="AI419" i="55"/>
  <c r="AI185" i="55"/>
  <c r="AJ33" i="55"/>
  <c r="I38" i="55"/>
  <c r="AJ371" i="55"/>
  <c r="H444" i="55"/>
  <c r="E549" i="55"/>
  <c r="F549" i="55"/>
  <c r="C549" i="55"/>
  <c r="G549" i="55"/>
  <c r="H549" i="55"/>
  <c r="D549" i="55"/>
  <c r="B549" i="55"/>
  <c r="AI237" i="55"/>
  <c r="L626" i="55"/>
  <c r="V630" i="55" s="1"/>
  <c r="S257" i="55"/>
  <c r="AJ257" i="55" s="1"/>
  <c r="I340" i="55"/>
  <c r="E132" i="55"/>
  <c r="S361" i="55"/>
  <c r="AJ361" i="55" s="1"/>
  <c r="I39" i="55"/>
  <c r="B340" i="55"/>
  <c r="I33" i="55"/>
  <c r="S153" i="55"/>
  <c r="AJ153" i="55" s="1"/>
  <c r="I288" i="55"/>
  <c r="I43" i="55"/>
  <c r="S48" i="55"/>
  <c r="AJ48" i="55" s="1"/>
  <c r="S335" i="55"/>
  <c r="AJ335" i="55" s="1"/>
  <c r="AB445" i="55"/>
  <c r="Y445" i="55"/>
  <c r="AF445" i="55"/>
  <c r="AA445" i="55"/>
  <c r="AC445" i="55"/>
  <c r="Z445" i="55"/>
  <c r="AD445" i="55"/>
  <c r="AG445" i="55"/>
  <c r="X445" i="55"/>
  <c r="W445" i="55"/>
  <c r="AE445" i="55"/>
  <c r="AH445" i="55"/>
  <c r="Q49" i="55"/>
  <c r="S49" i="55" s="1"/>
  <c r="AJ49" i="55" s="1"/>
  <c r="H158" i="55"/>
  <c r="I48" i="55"/>
  <c r="B49" i="55"/>
  <c r="B54" i="55" s="1"/>
  <c r="I127" i="55"/>
  <c r="I132" i="55" s="1"/>
  <c r="H262" i="55"/>
  <c r="G210" i="55"/>
  <c r="G262" i="55"/>
  <c r="I44" i="55"/>
  <c r="C132" i="55"/>
  <c r="I523" i="55"/>
  <c r="G132" i="55"/>
  <c r="S44" i="55"/>
  <c r="AJ44" i="55" s="1"/>
  <c r="I46" i="55"/>
  <c r="I575" i="55"/>
  <c r="B158" i="55"/>
  <c r="C52" i="55"/>
  <c r="H52" i="55"/>
  <c r="G52" i="55"/>
  <c r="E52" i="55"/>
  <c r="W627" i="55" l="1"/>
  <c r="AB55" i="55"/>
  <c r="AI159" i="55"/>
  <c r="E50" i="55"/>
  <c r="AI445" i="55"/>
  <c r="I362" i="55"/>
  <c r="AI263" i="55"/>
  <c r="AI393" i="55"/>
  <c r="D315" i="55"/>
  <c r="B315" i="55"/>
  <c r="G315" i="55"/>
  <c r="C315" i="55"/>
  <c r="F315" i="55"/>
  <c r="E315" i="55"/>
  <c r="H315" i="55"/>
  <c r="I414" i="55"/>
  <c r="I206" i="55"/>
  <c r="B50" i="55"/>
  <c r="C341" i="55"/>
  <c r="F341" i="55"/>
  <c r="G341" i="55"/>
  <c r="H341" i="55"/>
  <c r="B341" i="55"/>
  <c r="E341" i="55"/>
  <c r="D341" i="55"/>
  <c r="H49" i="55"/>
  <c r="I549" i="55"/>
  <c r="S50" i="55"/>
  <c r="AJ50" i="55" s="1"/>
  <c r="I284" i="55"/>
  <c r="D50" i="55"/>
  <c r="I440" i="55"/>
  <c r="I205" i="55"/>
  <c r="I210" i="55" s="1"/>
  <c r="I336" i="55"/>
  <c r="B419" i="55"/>
  <c r="D419" i="55"/>
  <c r="G419" i="55"/>
  <c r="F419" i="55"/>
  <c r="E419" i="55"/>
  <c r="C419" i="55"/>
  <c r="H419" i="55"/>
  <c r="I497" i="55"/>
  <c r="B52" i="55"/>
  <c r="I130" i="55"/>
  <c r="I232" i="55"/>
  <c r="G133" i="55"/>
  <c r="B133" i="55"/>
  <c r="C133" i="55"/>
  <c r="D133" i="55"/>
  <c r="H133" i="55"/>
  <c r="F133" i="55"/>
  <c r="E133" i="55"/>
  <c r="Q54" i="55"/>
  <c r="C49" i="55"/>
  <c r="H289" i="55"/>
  <c r="G289" i="55"/>
  <c r="C289" i="55"/>
  <c r="F289" i="55"/>
  <c r="E289" i="55"/>
  <c r="B289" i="55"/>
  <c r="D289" i="55"/>
  <c r="G185" i="55"/>
  <c r="C185" i="55"/>
  <c r="H185" i="55"/>
  <c r="F185" i="55"/>
  <c r="D185" i="55"/>
  <c r="B185" i="55"/>
  <c r="E185" i="55"/>
  <c r="H50" i="55"/>
  <c r="I257" i="55"/>
  <c r="I262" i="55" s="1"/>
  <c r="E54" i="55"/>
  <c r="I361" i="55"/>
  <c r="I366" i="55" s="1"/>
  <c r="AG55" i="55"/>
  <c r="AE55" i="55"/>
  <c r="Y55" i="55"/>
  <c r="AF55" i="55"/>
  <c r="AC55" i="55"/>
  <c r="AH55" i="55"/>
  <c r="AD55" i="55"/>
  <c r="Z55" i="55"/>
  <c r="AA55" i="55"/>
  <c r="X55" i="55"/>
  <c r="W55" i="55"/>
  <c r="I153" i="55"/>
  <c r="I158" i="55" s="1"/>
  <c r="G49" i="55"/>
  <c r="I51" i="55"/>
  <c r="I388" i="55"/>
  <c r="I387" i="55"/>
  <c r="I392" i="55" s="1"/>
  <c r="D81" i="55"/>
  <c r="G81" i="55"/>
  <c r="F81" i="55"/>
  <c r="B81" i="55"/>
  <c r="E81" i="55"/>
  <c r="C81" i="55"/>
  <c r="H81" i="55"/>
  <c r="AI341" i="55"/>
  <c r="G50" i="55"/>
  <c r="C50" i="55"/>
  <c r="I471" i="55"/>
  <c r="I439" i="55"/>
  <c r="I444" i="55" s="1"/>
  <c r="I231" i="55"/>
  <c r="I236" i="55" s="1"/>
  <c r="AI55" i="55" l="1"/>
  <c r="I419" i="55"/>
  <c r="I49" i="55"/>
  <c r="I54" i="55" s="1"/>
  <c r="E55" i="55" s="1"/>
  <c r="B55" i="55"/>
  <c r="D367" i="55"/>
  <c r="G367" i="55"/>
  <c r="B367" i="55"/>
  <c r="E367" i="55"/>
  <c r="H367" i="55"/>
  <c r="C367" i="55"/>
  <c r="F367" i="55"/>
  <c r="I341" i="55"/>
  <c r="I81" i="55"/>
  <c r="I52" i="55"/>
  <c r="H159" i="55"/>
  <c r="E159" i="55"/>
  <c r="G159" i="55"/>
  <c r="F159" i="55"/>
  <c r="B159" i="55"/>
  <c r="C159" i="55"/>
  <c r="D159" i="55"/>
  <c r="C54" i="55"/>
  <c r="C55" i="55" s="1"/>
  <c r="D211" i="55"/>
  <c r="G211" i="55"/>
  <c r="H211" i="55"/>
  <c r="B211" i="55"/>
  <c r="F211" i="55"/>
  <c r="C211" i="55"/>
  <c r="E211" i="55"/>
  <c r="C237" i="55"/>
  <c r="G237" i="55"/>
  <c r="D237" i="55"/>
  <c r="E237" i="55"/>
  <c r="H237" i="55"/>
  <c r="B237" i="55"/>
  <c r="F237" i="55"/>
  <c r="I133" i="55"/>
  <c r="H54" i="55"/>
  <c r="H55" i="55" s="1"/>
  <c r="I50" i="55"/>
  <c r="G54" i="55"/>
  <c r="G55" i="55" s="1"/>
  <c r="D393" i="55"/>
  <c r="F393" i="55"/>
  <c r="G393" i="55"/>
  <c r="B393" i="55"/>
  <c r="C393" i="55"/>
  <c r="E393" i="55"/>
  <c r="H393" i="55"/>
  <c r="I289" i="55"/>
  <c r="I315" i="55"/>
  <c r="F263" i="55"/>
  <c r="C263" i="55"/>
  <c r="H263" i="55"/>
  <c r="B263" i="55"/>
  <c r="E263" i="55"/>
  <c r="D263" i="55"/>
  <c r="G263" i="55"/>
  <c r="E445" i="55"/>
  <c r="C445" i="55"/>
  <c r="G445" i="55"/>
  <c r="D445" i="55"/>
  <c r="F445" i="55"/>
  <c r="H445" i="55"/>
  <c r="B445" i="55"/>
  <c r="I185" i="55"/>
  <c r="F55" i="55" l="1"/>
  <c r="D55" i="55"/>
  <c r="I393" i="55"/>
  <c r="I55" i="55"/>
  <c r="I237" i="55"/>
  <c r="I263" i="55"/>
  <c r="I367" i="55"/>
  <c r="I445" i="55"/>
  <c r="I211" i="55"/>
  <c r="I159" i="55"/>
  <c r="I573" i="53"/>
  <c r="I572" i="53"/>
  <c r="I571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I547" i="53"/>
  <c r="I546" i="53"/>
  <c r="I545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I521" i="53"/>
  <c r="I520" i="53"/>
  <c r="I519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I495" i="53"/>
  <c r="I494" i="53"/>
  <c r="I493" i="53"/>
  <c r="I492" i="53"/>
  <c r="I490" i="53"/>
  <c r="I489" i="53"/>
  <c r="I488" i="53"/>
  <c r="I487" i="53"/>
  <c r="I486" i="53"/>
  <c r="I485" i="53"/>
  <c r="I483" i="53"/>
  <c r="I482" i="53"/>
  <c r="I481" i="53"/>
  <c r="I480" i="53"/>
  <c r="I479" i="53"/>
  <c r="I478" i="53"/>
  <c r="I477" i="53"/>
  <c r="I476" i="53"/>
  <c r="I451" i="53" l="1"/>
  <c r="F61" i="53"/>
  <c r="I455" i="53"/>
  <c r="F65" i="53"/>
  <c r="F69" i="53"/>
  <c r="I459" i="53"/>
  <c r="I463" i="53"/>
  <c r="F73" i="53"/>
  <c r="I468" i="53"/>
  <c r="F78" i="53"/>
  <c r="I456" i="53"/>
  <c r="F66" i="53"/>
  <c r="I469" i="53"/>
  <c r="F79" i="53"/>
  <c r="I553" i="53"/>
  <c r="I501" i="53"/>
  <c r="I460" i="53"/>
  <c r="F70" i="53"/>
  <c r="F59" i="53"/>
  <c r="I449" i="53"/>
  <c r="I453" i="53"/>
  <c r="F63" i="53"/>
  <c r="I457" i="53"/>
  <c r="F67" i="53"/>
  <c r="F71" i="53"/>
  <c r="I461" i="53"/>
  <c r="I475" i="53"/>
  <c r="I464" i="53"/>
  <c r="F74" i="53"/>
  <c r="I452" i="53"/>
  <c r="F62" i="53"/>
  <c r="I450" i="53"/>
  <c r="F60" i="53"/>
  <c r="I454" i="53"/>
  <c r="F64" i="53"/>
  <c r="I458" i="53"/>
  <c r="I462" i="53"/>
  <c r="F72" i="53"/>
  <c r="I467" i="53"/>
  <c r="F77" i="53"/>
  <c r="I527" i="53"/>
  <c r="P90" i="53"/>
  <c r="P12" i="53" s="1"/>
  <c r="I569" i="53"/>
  <c r="I570" i="53"/>
  <c r="I518" i="53"/>
  <c r="I517" i="53"/>
  <c r="I544" i="53"/>
  <c r="I543" i="53"/>
  <c r="P89" i="53"/>
  <c r="P11" i="53" s="1"/>
  <c r="P93" i="53"/>
  <c r="P15" i="53" s="1"/>
  <c r="P88" i="53"/>
  <c r="P10" i="53" s="1"/>
  <c r="P87" i="53"/>
  <c r="P9" i="53" s="1"/>
  <c r="P97" i="53"/>
  <c r="P19" i="53" s="1"/>
  <c r="I491" i="53"/>
  <c r="P95" i="53"/>
  <c r="P98" i="53"/>
  <c r="P20" i="53" s="1"/>
  <c r="P86" i="53"/>
  <c r="P8" i="53" s="1"/>
  <c r="P100" i="53"/>
  <c r="P22" i="53" s="1"/>
  <c r="P104" i="53"/>
  <c r="P26" i="53" s="1"/>
  <c r="P103" i="53"/>
  <c r="P25" i="53" s="1"/>
  <c r="P105" i="53"/>
  <c r="P27" i="53" s="1"/>
  <c r="I548" i="53" l="1"/>
  <c r="AI365" i="53"/>
  <c r="AJ365" i="53" s="1"/>
  <c r="AI402" i="53"/>
  <c r="AA45" i="53"/>
  <c r="I522" i="53"/>
  <c r="AI375" i="53"/>
  <c r="X45" i="53"/>
  <c r="AI379" i="53"/>
  <c r="AI311" i="53"/>
  <c r="AI226" i="53"/>
  <c r="AI412" i="53"/>
  <c r="AI408" i="53"/>
  <c r="AI271" i="53"/>
  <c r="AI434" i="53"/>
  <c r="AI277" i="53"/>
  <c r="AI227" i="53"/>
  <c r="AI304" i="53"/>
  <c r="X46" i="53"/>
  <c r="AI193" i="53"/>
  <c r="AI245" i="53"/>
  <c r="AI197" i="53"/>
  <c r="AI172" i="53"/>
  <c r="Y38" i="53"/>
  <c r="AI260" i="53"/>
  <c r="AI217" i="53"/>
  <c r="AC35" i="53"/>
  <c r="X39" i="53"/>
  <c r="AI389" i="53"/>
  <c r="AI180" i="53"/>
  <c r="AF43" i="53"/>
  <c r="AI131" i="53"/>
  <c r="AJ131" i="53" s="1"/>
  <c r="AI346" i="53"/>
  <c r="AI308" i="53"/>
  <c r="AA38" i="53"/>
  <c r="AI380" i="53"/>
  <c r="AI286" i="53"/>
  <c r="AJ286" i="53" s="1"/>
  <c r="AI285" i="53"/>
  <c r="AJ285" i="53" s="1"/>
  <c r="AI183" i="53"/>
  <c r="AJ183" i="53" s="1"/>
  <c r="AF45" i="53"/>
  <c r="AI140" i="53"/>
  <c r="AA43" i="53"/>
  <c r="AI406" i="53"/>
  <c r="AD38" i="53"/>
  <c r="F522" i="53"/>
  <c r="G549" i="53"/>
  <c r="B549" i="53"/>
  <c r="E549" i="53"/>
  <c r="H549" i="53"/>
  <c r="D549" i="53"/>
  <c r="C549" i="53"/>
  <c r="AI410" i="53"/>
  <c r="AI407" i="53"/>
  <c r="AI390" i="53"/>
  <c r="AI427" i="53"/>
  <c r="AI360" i="53"/>
  <c r="AI353" i="53"/>
  <c r="AI243" i="53"/>
  <c r="AI275" i="53"/>
  <c r="AC34" i="53"/>
  <c r="AI313" i="53"/>
  <c r="AI298" i="53"/>
  <c r="V39" i="53"/>
  <c r="W41" i="53"/>
  <c r="AA33" i="53"/>
  <c r="AC48" i="53"/>
  <c r="AI244" i="53"/>
  <c r="AC45" i="53"/>
  <c r="AC44" i="53"/>
  <c r="V47" i="53"/>
  <c r="AG36" i="53"/>
  <c r="Z42" i="53"/>
  <c r="AI355" i="53"/>
  <c r="AI150" i="53"/>
  <c r="Y42" i="53"/>
  <c r="AC37" i="53"/>
  <c r="AI284" i="53"/>
  <c r="AG46" i="53"/>
  <c r="AI305" i="53"/>
  <c r="AI139" i="53"/>
  <c r="AF38" i="53"/>
  <c r="AI386" i="53"/>
  <c r="V35" i="53"/>
  <c r="AI113" i="53"/>
  <c r="AI148" i="53"/>
  <c r="AG33" i="53"/>
  <c r="AF34" i="53"/>
  <c r="AF40" i="53"/>
  <c r="I465" i="53"/>
  <c r="I470" i="53" s="1"/>
  <c r="F75" i="53"/>
  <c r="AI423" i="53"/>
  <c r="AI235" i="53"/>
  <c r="AJ235" i="53" s="1"/>
  <c r="AI130" i="53"/>
  <c r="AI372" i="53"/>
  <c r="AI207" i="53"/>
  <c r="AJ207" i="53" s="1"/>
  <c r="AE47" i="53"/>
  <c r="W43" i="53"/>
  <c r="AI146" i="53"/>
  <c r="I74" i="53"/>
  <c r="F22" i="53"/>
  <c r="F470" i="53"/>
  <c r="F26" i="53"/>
  <c r="I78" i="53"/>
  <c r="I61" i="53"/>
  <c r="F9" i="53"/>
  <c r="AI438" i="53"/>
  <c r="AI424" i="53"/>
  <c r="AI331" i="53"/>
  <c r="AI362" i="53"/>
  <c r="AI306" i="53"/>
  <c r="AI347" i="53"/>
  <c r="AI296" i="53"/>
  <c r="AI391" i="53"/>
  <c r="AI330" i="53"/>
  <c r="AI258" i="53"/>
  <c r="AI230" i="53"/>
  <c r="AI228" i="53"/>
  <c r="AI268" i="53"/>
  <c r="AI282" i="53"/>
  <c r="AI199" i="53"/>
  <c r="AH38" i="53"/>
  <c r="AF41" i="53"/>
  <c r="AD33" i="53"/>
  <c r="AI253" i="53"/>
  <c r="AD48" i="53"/>
  <c r="AI218" i="53"/>
  <c r="AF44" i="53"/>
  <c r="AI233" i="53"/>
  <c r="AJ233" i="53" s="1"/>
  <c r="AC42" i="53"/>
  <c r="AI209" i="53"/>
  <c r="AJ209" i="53" s="1"/>
  <c r="AI191" i="53"/>
  <c r="AD47" i="53"/>
  <c r="AA36" i="53"/>
  <c r="AI155" i="53"/>
  <c r="AJ155" i="53" s="1"/>
  <c r="AA35" i="53"/>
  <c r="AF37" i="53"/>
  <c r="AI382" i="53"/>
  <c r="AI261" i="53"/>
  <c r="AI415" i="53"/>
  <c r="AJ415" i="53" s="1"/>
  <c r="AI216" i="53"/>
  <c r="W45" i="53"/>
  <c r="AG43" i="53"/>
  <c r="AI137" i="53"/>
  <c r="W33" i="53"/>
  <c r="AI323" i="53"/>
  <c r="AI384" i="53"/>
  <c r="Y48" i="53"/>
  <c r="W47" i="53"/>
  <c r="AD44" i="53"/>
  <c r="AH39" i="53"/>
  <c r="AC39" i="53"/>
  <c r="AI220" i="53"/>
  <c r="AI276" i="53"/>
  <c r="AI194" i="53"/>
  <c r="I72" i="53"/>
  <c r="F20" i="53"/>
  <c r="G51" i="53"/>
  <c r="I71" i="53"/>
  <c r="F19" i="53"/>
  <c r="W48" i="53"/>
  <c r="W42" i="53"/>
  <c r="AI126" i="53"/>
  <c r="V48" i="53"/>
  <c r="AA37" i="53"/>
  <c r="V40" i="53"/>
  <c r="Z38" i="53"/>
  <c r="AG38" i="53"/>
  <c r="AI432" i="53"/>
  <c r="I73" i="53"/>
  <c r="AI425" i="53"/>
  <c r="AI354" i="53"/>
  <c r="AI358" i="53"/>
  <c r="AI303" i="53"/>
  <c r="X43" i="53"/>
  <c r="Z46" i="53"/>
  <c r="AI141" i="53"/>
  <c r="AE33" i="53"/>
  <c r="X47" i="53"/>
  <c r="AI374" i="53"/>
  <c r="AI397" i="53"/>
  <c r="AD37" i="53"/>
  <c r="Z45" i="53"/>
  <c r="AI145" i="53"/>
  <c r="V46" i="53"/>
  <c r="AI124" i="53"/>
  <c r="AI156" i="53"/>
  <c r="AJ156" i="53" s="1"/>
  <c r="AI399" i="53"/>
  <c r="AI409" i="53"/>
  <c r="AI376" i="53"/>
  <c r="AI301" i="53"/>
  <c r="AI219" i="53"/>
  <c r="AI295" i="53"/>
  <c r="AI269" i="53"/>
  <c r="AI234" i="53"/>
  <c r="AJ234" i="53" s="1"/>
  <c r="AI278" i="53"/>
  <c r="X40" i="53"/>
  <c r="AD46" i="53"/>
  <c r="AC46" i="53"/>
  <c r="AH43" i="53"/>
  <c r="Y34" i="53"/>
  <c r="AI202" i="53"/>
  <c r="AE48" i="53"/>
  <c r="Z41" i="53"/>
  <c r="Y33" i="53"/>
  <c r="AI327" i="53"/>
  <c r="AI128" i="53"/>
  <c r="X48" i="53"/>
  <c r="Y44" i="53"/>
  <c r="X42" i="53"/>
  <c r="AF47" i="53"/>
  <c r="AD36" i="53"/>
  <c r="AI357" i="53"/>
  <c r="AI256" i="53"/>
  <c r="AH48" i="53"/>
  <c r="Y35" i="53"/>
  <c r="AI115" i="53"/>
  <c r="V37" i="53"/>
  <c r="AI435" i="53"/>
  <c r="AI201" i="53"/>
  <c r="AI182" i="53"/>
  <c r="AJ182" i="53" s="1"/>
  <c r="Z34" i="53"/>
  <c r="AI297" i="53"/>
  <c r="AI181" i="53"/>
  <c r="AJ181" i="53" s="1"/>
  <c r="AI176" i="53"/>
  <c r="Y36" i="53"/>
  <c r="AD39" i="53"/>
  <c r="AC33" i="53"/>
  <c r="Y47" i="53"/>
  <c r="AG45" i="53"/>
  <c r="AI112" i="53"/>
  <c r="V34" i="53"/>
  <c r="AD40" i="53"/>
  <c r="AI293" i="53"/>
  <c r="Z39" i="53"/>
  <c r="AA39" i="53"/>
  <c r="AC41" i="53"/>
  <c r="AI252" i="53"/>
  <c r="Y46" i="53"/>
  <c r="AI198" i="53"/>
  <c r="AI223" i="53"/>
  <c r="AI267" i="53"/>
  <c r="AI129" i="53"/>
  <c r="V36" i="53"/>
  <c r="I63" i="53"/>
  <c r="F11" i="53"/>
  <c r="I66" i="53"/>
  <c r="F14" i="53"/>
  <c r="AI111" i="53"/>
  <c r="V33" i="53"/>
  <c r="AG35" i="53"/>
  <c r="W35" i="53"/>
  <c r="AI246" i="53"/>
  <c r="AF33" i="53"/>
  <c r="AD42" i="53"/>
  <c r="I79" i="53"/>
  <c r="F27" i="53"/>
  <c r="AI371" i="53"/>
  <c r="AI373" i="53"/>
  <c r="AI322" i="53"/>
  <c r="AH34" i="53"/>
  <c r="AF48" i="53"/>
  <c r="AI242" i="53"/>
  <c r="Z48" i="53"/>
  <c r="AI320" i="53"/>
  <c r="AI443" i="53"/>
  <c r="AI168" i="53"/>
  <c r="AI431" i="53"/>
  <c r="AI388" i="53"/>
  <c r="AI401" i="53"/>
  <c r="AI416" i="53"/>
  <c r="AJ416" i="53" s="1"/>
  <c r="AI302" i="53"/>
  <c r="AI350" i="53"/>
  <c r="AI417" i="53"/>
  <c r="AJ417" i="53" s="1"/>
  <c r="AI272" i="53"/>
  <c r="AI270" i="53"/>
  <c r="AI215" i="53"/>
  <c r="AI166" i="53"/>
  <c r="W38" i="53"/>
  <c r="AC43" i="53"/>
  <c r="AI149" i="53"/>
  <c r="Z43" i="53"/>
  <c r="AI122" i="53"/>
  <c r="V44" i="53"/>
  <c r="AD41" i="53"/>
  <c r="AH33" i="53"/>
  <c r="AI138" i="53"/>
  <c r="AG48" i="53"/>
  <c r="AI142" i="53"/>
  <c r="AE36" i="53"/>
  <c r="AG44" i="53"/>
  <c r="AF42" i="53"/>
  <c r="Z47" i="53"/>
  <c r="W36" i="53"/>
  <c r="AI241" i="53"/>
  <c r="AH35" i="53"/>
  <c r="AG37" i="53"/>
  <c r="AE37" i="53"/>
  <c r="AC288" i="53"/>
  <c r="Z36" i="53"/>
  <c r="AI259" i="53"/>
  <c r="AE34" i="53"/>
  <c r="AI250" i="53"/>
  <c r="W46" i="53"/>
  <c r="AD45" i="53"/>
  <c r="X34" i="53"/>
  <c r="AE40" i="53"/>
  <c r="AG39" i="53"/>
  <c r="AE46" i="53"/>
  <c r="Z37" i="53"/>
  <c r="AI345" i="53"/>
  <c r="X38" i="53"/>
  <c r="Y43" i="53"/>
  <c r="AI319" i="53"/>
  <c r="AI178" i="53"/>
  <c r="F548" i="53"/>
  <c r="F549" i="53" s="1"/>
  <c r="I64" i="53"/>
  <c r="F12" i="53"/>
  <c r="AI114" i="53"/>
  <c r="I70" i="53"/>
  <c r="F18" i="53"/>
  <c r="F574" i="53"/>
  <c r="I69" i="53"/>
  <c r="F17" i="53"/>
  <c r="P85" i="53"/>
  <c r="Y41" i="53"/>
  <c r="W44" i="53"/>
  <c r="F15" i="53"/>
  <c r="I67" i="53"/>
  <c r="AI328" i="53"/>
  <c r="AI280" i="53"/>
  <c r="AI171" i="53"/>
  <c r="AI200" i="53"/>
  <c r="AI224" i="53"/>
  <c r="AE42" i="53"/>
  <c r="AC36" i="53"/>
  <c r="AF35" i="53"/>
  <c r="AE45" i="53"/>
  <c r="AI348" i="53"/>
  <c r="AE39" i="53"/>
  <c r="F10" i="53"/>
  <c r="I62" i="53"/>
  <c r="AI400" i="53"/>
  <c r="AI287" i="53"/>
  <c r="AJ287" i="53" s="1"/>
  <c r="AI332" i="53"/>
  <c r="AI329" i="53"/>
  <c r="AI294" i="53"/>
  <c r="AI356" i="53"/>
  <c r="AI204" i="53"/>
  <c r="W34" i="53"/>
  <c r="AI163" i="53"/>
  <c r="AC40" i="53"/>
  <c r="AI206" i="53"/>
  <c r="AH40" i="53"/>
  <c r="AI167" i="53"/>
  <c r="V42" i="53"/>
  <c r="AI120" i="53"/>
  <c r="X35" i="53"/>
  <c r="AA48" i="53"/>
  <c r="Z44" i="53"/>
  <c r="AA42" i="53"/>
  <c r="AI164" i="53"/>
  <c r="AH47" i="53"/>
  <c r="AF36" i="53"/>
  <c r="AI121" i="53"/>
  <c r="V43" i="53"/>
  <c r="AI192" i="53"/>
  <c r="Z35" i="53"/>
  <c r="AI349" i="53"/>
  <c r="W37" i="53"/>
  <c r="Y37" i="53"/>
  <c r="AI436" i="53"/>
  <c r="AI251" i="53"/>
  <c r="AA34" i="53"/>
  <c r="AI175" i="53"/>
  <c r="AD43" i="53"/>
  <c r="AH42" i="53"/>
  <c r="AD34" i="53"/>
  <c r="AG40" i="53"/>
  <c r="AI279" i="53"/>
  <c r="AH184" i="53"/>
  <c r="Y39" i="53"/>
  <c r="AI232" i="53"/>
  <c r="AI152" i="53"/>
  <c r="AI426" i="53"/>
  <c r="AE35" i="53"/>
  <c r="AI116" i="53"/>
  <c r="I574" i="53"/>
  <c r="I65" i="53"/>
  <c r="AH45" i="53"/>
  <c r="AA46" i="53"/>
  <c r="W39" i="53"/>
  <c r="AI381" i="53"/>
  <c r="C51" i="53"/>
  <c r="AI433" i="53"/>
  <c r="AI405" i="53"/>
  <c r="AH41" i="53"/>
  <c r="AI173" i="53"/>
  <c r="AG42" i="53"/>
  <c r="AE44" i="53"/>
  <c r="AI364" i="53"/>
  <c r="AJ364" i="53" s="1"/>
  <c r="AE41" i="53"/>
  <c r="AI208" i="53"/>
  <c r="AJ208" i="53" s="1"/>
  <c r="AG41" i="53"/>
  <c r="AA40" i="53"/>
  <c r="AI254" i="53"/>
  <c r="AH36" i="53"/>
  <c r="B523" i="53"/>
  <c r="C523" i="53"/>
  <c r="G523" i="53"/>
  <c r="F523" i="53"/>
  <c r="H523" i="53"/>
  <c r="D523" i="53"/>
  <c r="E523" i="53"/>
  <c r="AI442" i="53"/>
  <c r="AI334" i="53"/>
  <c r="AI383" i="53"/>
  <c r="AI398" i="53"/>
  <c r="AI324" i="53"/>
  <c r="AI249" i="53"/>
  <c r="AC38" i="53"/>
  <c r="AI189" i="53"/>
  <c r="Z40" i="53"/>
  <c r="AA41" i="53"/>
  <c r="Z33" i="53"/>
  <c r="AI123" i="53"/>
  <c r="V45" i="53"/>
  <c r="AC47" i="53"/>
  <c r="AH44" i="53"/>
  <c r="AI147" i="53"/>
  <c r="AA47" i="53"/>
  <c r="X36" i="53"/>
  <c r="AA44" i="53"/>
  <c r="X44" i="53"/>
  <c r="AD35" i="53"/>
  <c r="X37" i="53"/>
  <c r="AH37" i="53"/>
  <c r="W40" i="53"/>
  <c r="AI174" i="53"/>
  <c r="AI428" i="53"/>
  <c r="AI321" i="53"/>
  <c r="AF46" i="53"/>
  <c r="AI190" i="53"/>
  <c r="AG47" i="53"/>
  <c r="X41" i="53"/>
  <c r="V41" i="53"/>
  <c r="AI119" i="53"/>
  <c r="AI363" i="53"/>
  <c r="AJ363" i="53" s="1"/>
  <c r="X33" i="53"/>
  <c r="AG34" i="53"/>
  <c r="Y40" i="53"/>
  <c r="I466" i="53"/>
  <c r="F76" i="53"/>
  <c r="AE38" i="53"/>
  <c r="AH46" i="53"/>
  <c r="AI157" i="53"/>
  <c r="AJ157" i="53" s="1"/>
  <c r="AE43" i="53"/>
  <c r="AI154" i="53"/>
  <c r="AI225" i="53"/>
  <c r="AI165" i="53"/>
  <c r="Y45" i="53"/>
  <c r="AF39" i="53"/>
  <c r="I77" i="53"/>
  <c r="F25" i="53"/>
  <c r="I60" i="53"/>
  <c r="F8" i="53"/>
  <c r="V38" i="53"/>
  <c r="I59" i="53"/>
  <c r="F7" i="53"/>
  <c r="Y158" i="53"/>
  <c r="Z158" i="53"/>
  <c r="W158" i="53"/>
  <c r="V158" i="53"/>
  <c r="X158" i="53"/>
  <c r="AA158" i="53"/>
  <c r="V444" i="53"/>
  <c r="W392" i="53"/>
  <c r="AE392" i="53"/>
  <c r="Y392" i="53"/>
  <c r="Z392" i="53"/>
  <c r="Y262" i="53"/>
  <c r="X262" i="53"/>
  <c r="X392" i="53"/>
  <c r="AH392" i="53"/>
  <c r="AA262" i="53"/>
  <c r="AH262" i="53"/>
  <c r="W262" i="53"/>
  <c r="AG392" i="53"/>
  <c r="AD262" i="53"/>
  <c r="AG262" i="53"/>
  <c r="AA392" i="53"/>
  <c r="AE262" i="53"/>
  <c r="AF392" i="53"/>
  <c r="Z262" i="53"/>
  <c r="AC262" i="53"/>
  <c r="AC392" i="53"/>
  <c r="AD392" i="53"/>
  <c r="AF262" i="53"/>
  <c r="AE184" i="53"/>
  <c r="AD288" i="53"/>
  <c r="AH288" i="53"/>
  <c r="V184" i="53"/>
  <c r="AB626" i="53"/>
  <c r="Y184" i="53"/>
  <c r="AC184" i="53"/>
  <c r="AA184" i="53"/>
  <c r="AA288" i="53"/>
  <c r="AD184" i="53"/>
  <c r="Z184" i="53"/>
  <c r="AF184" i="53"/>
  <c r="W184" i="53"/>
  <c r="X184" i="53"/>
  <c r="AG184" i="53"/>
  <c r="S348" i="53"/>
  <c r="V288" i="53"/>
  <c r="X288" i="53"/>
  <c r="AG288" i="53"/>
  <c r="W288" i="53"/>
  <c r="AE288" i="53"/>
  <c r="AF288" i="53"/>
  <c r="Y288" i="53"/>
  <c r="Z288" i="53"/>
  <c r="AA626" i="53"/>
  <c r="P101" i="53"/>
  <c r="P23" i="53" s="1"/>
  <c r="P102" i="53"/>
  <c r="P24" i="53" s="1"/>
  <c r="S374" i="53"/>
  <c r="AJ374" i="53" s="1"/>
  <c r="V132" i="53"/>
  <c r="AD132" i="53"/>
  <c r="X132" i="53"/>
  <c r="AG132" i="53"/>
  <c r="AC132" i="53"/>
  <c r="Z132" i="53"/>
  <c r="AF623" i="53"/>
  <c r="S301" i="53"/>
  <c r="AJ301" i="53" s="1"/>
  <c r="S224" i="53"/>
  <c r="AF366" i="53"/>
  <c r="W366" i="53"/>
  <c r="AC366" i="53"/>
  <c r="AA366" i="53"/>
  <c r="AH366" i="53"/>
  <c r="Y366" i="53"/>
  <c r="Z366" i="53"/>
  <c r="AE366" i="53"/>
  <c r="AD366" i="53"/>
  <c r="X366" i="53"/>
  <c r="AG366" i="53"/>
  <c r="Z444" i="53"/>
  <c r="AF444" i="53"/>
  <c r="W444" i="53"/>
  <c r="AE444" i="53"/>
  <c r="AD444" i="53"/>
  <c r="Y444" i="53"/>
  <c r="AH444" i="53"/>
  <c r="AA444" i="53"/>
  <c r="X444" i="53"/>
  <c r="AC444" i="53"/>
  <c r="AG444" i="53"/>
  <c r="AC236" i="53"/>
  <c r="AH236" i="53"/>
  <c r="Y236" i="53"/>
  <c r="AG236" i="53"/>
  <c r="X236" i="53"/>
  <c r="AE236" i="53"/>
  <c r="V236" i="53"/>
  <c r="AF236" i="53"/>
  <c r="Z236" i="53"/>
  <c r="W236" i="53"/>
  <c r="AD236" i="53"/>
  <c r="AA236" i="53"/>
  <c r="S400" i="53"/>
  <c r="AF620" i="53"/>
  <c r="AA210" i="53"/>
  <c r="AC210" i="53"/>
  <c r="AH210" i="53"/>
  <c r="X210" i="53"/>
  <c r="AG210" i="53"/>
  <c r="W210" i="53"/>
  <c r="AE210" i="53"/>
  <c r="AD210" i="53"/>
  <c r="V210" i="53"/>
  <c r="AF210" i="53"/>
  <c r="Z210" i="53"/>
  <c r="Y210" i="53"/>
  <c r="AF614" i="53"/>
  <c r="AF618" i="53"/>
  <c r="S320" i="53"/>
  <c r="AG158" i="53"/>
  <c r="AF158" i="53"/>
  <c r="AD158" i="53"/>
  <c r="AH158" i="53"/>
  <c r="AE158" i="53"/>
  <c r="AC158" i="53"/>
  <c r="AF606" i="53"/>
  <c r="S398" i="53"/>
  <c r="AJ398" i="53" s="1"/>
  <c r="Z314" i="53"/>
  <c r="AG314" i="53"/>
  <c r="W314" i="53"/>
  <c r="AD314" i="53"/>
  <c r="AC314" i="53"/>
  <c r="Y314" i="53"/>
  <c r="AA314" i="53"/>
  <c r="AF314" i="53"/>
  <c r="X314" i="53"/>
  <c r="AE314" i="53"/>
  <c r="AH314" i="53"/>
  <c r="AF622" i="53"/>
  <c r="AF610" i="53"/>
  <c r="S277" i="53"/>
  <c r="AJ277" i="53" s="1"/>
  <c r="S249" i="53"/>
  <c r="AJ249" i="53" s="1"/>
  <c r="AF611" i="53"/>
  <c r="AF619" i="53"/>
  <c r="AF607" i="53"/>
  <c r="AA418" i="53"/>
  <c r="AG418" i="53"/>
  <c r="X418" i="53"/>
  <c r="AD418" i="53"/>
  <c r="V418" i="53"/>
  <c r="AE418" i="53"/>
  <c r="AC418" i="53"/>
  <c r="Y418" i="53"/>
  <c r="AH418" i="53"/>
  <c r="AF418" i="53"/>
  <c r="W418" i="53"/>
  <c r="Z418" i="53"/>
  <c r="S260" i="53" l="1"/>
  <c r="AJ260" i="53" s="1"/>
  <c r="AF624" i="53"/>
  <c r="S358" i="53"/>
  <c r="AI414" i="53"/>
  <c r="S305" i="53"/>
  <c r="AJ305" i="53" s="1"/>
  <c r="S219" i="53"/>
  <c r="AJ219" i="53" s="1"/>
  <c r="AF609" i="53"/>
  <c r="Q40" i="53"/>
  <c r="S276" i="53"/>
  <c r="AJ276" i="53" s="1"/>
  <c r="S148" i="53"/>
  <c r="AC626" i="53"/>
  <c r="S442" i="53"/>
  <c r="AI312" i="53"/>
  <c r="S217" i="53"/>
  <c r="AJ217" i="53" s="1"/>
  <c r="M42" i="53"/>
  <c r="S328" i="53"/>
  <c r="AJ328" i="53" s="1"/>
  <c r="N46" i="53"/>
  <c r="S199" i="53"/>
  <c r="AJ199" i="53" s="1"/>
  <c r="S435" i="53"/>
  <c r="AJ435" i="53" s="1"/>
  <c r="S253" i="53"/>
  <c r="AJ253" i="53" s="1"/>
  <c r="AF612" i="53"/>
  <c r="S254" i="53"/>
  <c r="AJ254" i="53" s="1"/>
  <c r="AI440" i="53"/>
  <c r="S295" i="53"/>
  <c r="AJ295" i="53" s="1"/>
  <c r="R37" i="53"/>
  <c r="N45" i="53"/>
  <c r="N36" i="53"/>
  <c r="S272" i="53"/>
  <c r="AJ272" i="53" s="1"/>
  <c r="R44" i="53"/>
  <c r="M41" i="53"/>
  <c r="S201" i="53"/>
  <c r="AJ201" i="53" s="1"/>
  <c r="AJ348" i="53"/>
  <c r="S194" i="53"/>
  <c r="AJ194" i="53" s="1"/>
  <c r="R45" i="53"/>
  <c r="AI257" i="53"/>
  <c r="N43" i="53"/>
  <c r="S200" i="53"/>
  <c r="AJ200" i="53" s="1"/>
  <c r="N44" i="53"/>
  <c r="S294" i="53"/>
  <c r="AJ294" i="53" s="1"/>
  <c r="M39" i="53"/>
  <c r="S349" i="53"/>
  <c r="AJ349" i="53" s="1"/>
  <c r="AF615" i="53"/>
  <c r="S192" i="53"/>
  <c r="AJ192" i="53" s="1"/>
  <c r="AI441" i="53"/>
  <c r="Q42" i="53"/>
  <c r="Q46" i="53"/>
  <c r="S197" i="53"/>
  <c r="AJ197" i="53" s="1"/>
  <c r="AJ358" i="53"/>
  <c r="Q45" i="53"/>
  <c r="N48" i="53"/>
  <c r="S425" i="53"/>
  <c r="AJ425" i="53" s="1"/>
  <c r="S380" i="53"/>
  <c r="AJ380" i="53" s="1"/>
  <c r="S250" i="53"/>
  <c r="AJ250" i="53" s="1"/>
  <c r="Q39" i="53"/>
  <c r="Y626" i="53"/>
  <c r="Z626" i="53"/>
  <c r="G471" i="53"/>
  <c r="C471" i="53"/>
  <c r="H471" i="53"/>
  <c r="F471" i="53"/>
  <c r="B471" i="53"/>
  <c r="E471" i="53"/>
  <c r="D471" i="53"/>
  <c r="S267" i="53"/>
  <c r="O48" i="53"/>
  <c r="S332" i="53"/>
  <c r="AJ332" i="53" s="1"/>
  <c r="S241" i="53"/>
  <c r="O42" i="53"/>
  <c r="M34" i="53"/>
  <c r="S245" i="53"/>
  <c r="AJ245" i="53" s="1"/>
  <c r="R48" i="53"/>
  <c r="Q43" i="53"/>
  <c r="S409" i="53"/>
  <c r="AJ409" i="53" s="1"/>
  <c r="R35" i="53"/>
  <c r="O38" i="53"/>
  <c r="O44" i="53"/>
  <c r="S218" i="53"/>
  <c r="AJ218" i="53" s="1"/>
  <c r="AJ320" i="53"/>
  <c r="Q48" i="53"/>
  <c r="O37" i="53"/>
  <c r="N40" i="53"/>
  <c r="L48" i="53"/>
  <c r="S126" i="53"/>
  <c r="AJ126" i="53" s="1"/>
  <c r="S428" i="53"/>
  <c r="AJ428" i="53" s="1"/>
  <c r="O34" i="53"/>
  <c r="S242" i="53"/>
  <c r="AJ242" i="53" s="1"/>
  <c r="S432" i="53"/>
  <c r="AJ432" i="53" s="1"/>
  <c r="S113" i="53"/>
  <c r="AJ113" i="53" s="1"/>
  <c r="L35" i="53"/>
  <c r="AJ148" i="53"/>
  <c r="S168" i="53"/>
  <c r="AJ168" i="53" s="1"/>
  <c r="O46" i="53"/>
  <c r="S308" i="53"/>
  <c r="AJ308" i="53" s="1"/>
  <c r="M46" i="53"/>
  <c r="R34" i="53"/>
  <c r="R46" i="53"/>
  <c r="R38" i="53"/>
  <c r="M36" i="53"/>
  <c r="S261" i="53"/>
  <c r="AJ261" i="53" s="1"/>
  <c r="AJ442" i="53"/>
  <c r="I523" i="53"/>
  <c r="P7" i="53"/>
  <c r="V262" i="53"/>
  <c r="W132" i="53"/>
  <c r="S357" i="53"/>
  <c r="AJ357" i="53" s="1"/>
  <c r="S191" i="53"/>
  <c r="AJ191" i="53" s="1"/>
  <c r="S322" i="53"/>
  <c r="AJ322" i="53" s="1"/>
  <c r="S405" i="53"/>
  <c r="AJ405" i="53" s="1"/>
  <c r="S166" i="53"/>
  <c r="AJ166" i="53" s="1"/>
  <c r="S202" i="53"/>
  <c r="AJ202" i="53" s="1"/>
  <c r="S330" i="53"/>
  <c r="AJ330" i="53" s="1"/>
  <c r="S434" i="53"/>
  <c r="AJ434" i="53" s="1"/>
  <c r="S360" i="53"/>
  <c r="AJ360" i="53" s="1"/>
  <c r="S407" i="53"/>
  <c r="AJ407" i="53" s="1"/>
  <c r="S431" i="53"/>
  <c r="AJ431" i="53" s="1"/>
  <c r="L36" i="53"/>
  <c r="S114" i="53"/>
  <c r="AJ114" i="53" s="1"/>
  <c r="N33" i="53"/>
  <c r="L39" i="53"/>
  <c r="S128" i="53"/>
  <c r="AJ128" i="53" s="1"/>
  <c r="O33" i="53"/>
  <c r="S164" i="53"/>
  <c r="AJ164" i="53" s="1"/>
  <c r="S269" i="53"/>
  <c r="AJ269" i="53" s="1"/>
  <c r="AI361" i="53"/>
  <c r="S275" i="53"/>
  <c r="AJ275" i="53" s="1"/>
  <c r="S204" i="53"/>
  <c r="AJ204" i="53" s="1"/>
  <c r="S379" i="53"/>
  <c r="AJ379" i="53" s="1"/>
  <c r="M37" i="53"/>
  <c r="S297" i="53"/>
  <c r="AJ297" i="53" s="1"/>
  <c r="S384" i="53"/>
  <c r="AJ384" i="53" s="1"/>
  <c r="S130" i="53"/>
  <c r="AJ130" i="53" s="1"/>
  <c r="L40" i="53"/>
  <c r="S252" i="53"/>
  <c r="AJ252" i="53" s="1"/>
  <c r="N37" i="53"/>
  <c r="S321" i="53"/>
  <c r="AJ321" i="53" s="1"/>
  <c r="S319" i="53"/>
  <c r="S346" i="53"/>
  <c r="AJ346" i="53" s="1"/>
  <c r="N39" i="53"/>
  <c r="M47" i="53"/>
  <c r="S259" i="53"/>
  <c r="AJ259" i="53" s="1"/>
  <c r="D53" i="53"/>
  <c r="AI38" i="53"/>
  <c r="I76" i="53"/>
  <c r="F24" i="53"/>
  <c r="AI41" i="53"/>
  <c r="AI45" i="53"/>
  <c r="AI43" i="53"/>
  <c r="AI36" i="53"/>
  <c r="Y132" i="53"/>
  <c r="I75" i="53"/>
  <c r="F23" i="53"/>
  <c r="C53" i="53"/>
  <c r="S327" i="53"/>
  <c r="AJ327" i="53" s="1"/>
  <c r="S146" i="53"/>
  <c r="AJ146" i="53" s="1"/>
  <c r="M43" i="53"/>
  <c r="D51" i="53"/>
  <c r="AI413" i="53"/>
  <c r="M35" i="53"/>
  <c r="R36" i="53"/>
  <c r="S373" i="53"/>
  <c r="AJ373" i="53" s="1"/>
  <c r="Q44" i="53"/>
  <c r="L43" i="53"/>
  <c r="S121" i="53"/>
  <c r="AJ121" i="53" s="1"/>
  <c r="M44" i="53"/>
  <c r="S278" i="53"/>
  <c r="AJ278" i="53" s="1"/>
  <c r="R41" i="53"/>
  <c r="S174" i="53"/>
  <c r="AJ174" i="53" s="1"/>
  <c r="S427" i="53"/>
  <c r="AJ427" i="53" s="1"/>
  <c r="AI205" i="53"/>
  <c r="AI231" i="53"/>
  <c r="S142" i="53"/>
  <c r="AJ142" i="53" s="1"/>
  <c r="S424" i="53"/>
  <c r="AJ424" i="53" s="1"/>
  <c r="S293" i="53"/>
  <c r="S302" i="53"/>
  <c r="AJ302" i="53" s="1"/>
  <c r="AF605" i="53"/>
  <c r="S323" i="53"/>
  <c r="AJ323" i="53" s="1"/>
  <c r="S190" i="53"/>
  <c r="AJ190" i="53" s="1"/>
  <c r="S386" i="53"/>
  <c r="AJ386" i="53" s="1"/>
  <c r="L46" i="53"/>
  <c r="S124" i="53"/>
  <c r="AJ124" i="53" s="1"/>
  <c r="S345" i="53"/>
  <c r="N34" i="53"/>
  <c r="S375" i="53"/>
  <c r="AJ375" i="53" s="1"/>
  <c r="S258" i="53"/>
  <c r="AJ258" i="53" s="1"/>
  <c r="S390" i="53"/>
  <c r="AJ390" i="53" s="1"/>
  <c r="S389" i="53"/>
  <c r="AJ389" i="53" s="1"/>
  <c r="AI439" i="53"/>
  <c r="S443" i="53"/>
  <c r="AJ443" i="53" s="1"/>
  <c r="AI310" i="53"/>
  <c r="V366" i="53"/>
  <c r="AH132" i="53"/>
  <c r="AI35" i="53"/>
  <c r="I549" i="53"/>
  <c r="S123" i="53"/>
  <c r="AJ123" i="53" s="1"/>
  <c r="L45" i="53"/>
  <c r="S163" i="53"/>
  <c r="Q36" i="53"/>
  <c r="M33" i="53"/>
  <c r="S228" i="53"/>
  <c r="AJ228" i="53" s="1"/>
  <c r="S137" i="53"/>
  <c r="S324" i="53"/>
  <c r="AJ324" i="53" s="1"/>
  <c r="S371" i="53"/>
  <c r="O36" i="53"/>
  <c r="S251" i="53"/>
  <c r="AJ251" i="53" s="1"/>
  <c r="S382" i="53"/>
  <c r="AJ382" i="53" s="1"/>
  <c r="O45" i="53"/>
  <c r="N38" i="53"/>
  <c r="AI46" i="53"/>
  <c r="L47" i="53"/>
  <c r="S120" i="53"/>
  <c r="AJ120" i="53" s="1"/>
  <c r="L42" i="53"/>
  <c r="S376" i="53"/>
  <c r="AJ376" i="53" s="1"/>
  <c r="S298" i="53"/>
  <c r="AJ298" i="53" s="1"/>
  <c r="S355" i="53"/>
  <c r="AJ355" i="53" s="1"/>
  <c r="S171" i="53"/>
  <c r="AJ171" i="53" s="1"/>
  <c r="S141" i="53"/>
  <c r="AJ141" i="53" s="1"/>
  <c r="S303" i="53"/>
  <c r="AJ303" i="53" s="1"/>
  <c r="S423" i="53"/>
  <c r="S438" i="53"/>
  <c r="AJ438" i="53" s="1"/>
  <c r="S268" i="53"/>
  <c r="AJ268" i="53" s="1"/>
  <c r="R47" i="53"/>
  <c r="S406" i="53"/>
  <c r="AJ406" i="53" s="1"/>
  <c r="S215" i="53"/>
  <c r="AJ400" i="53"/>
  <c r="S176" i="53"/>
  <c r="AJ176" i="53" s="1"/>
  <c r="Q35" i="53"/>
  <c r="S347" i="53"/>
  <c r="AJ347" i="53" s="1"/>
  <c r="N35" i="53"/>
  <c r="O41" i="53"/>
  <c r="S334" i="53"/>
  <c r="AJ334" i="53" s="1"/>
  <c r="N42" i="53"/>
  <c r="S173" i="53"/>
  <c r="AJ173" i="53" s="1"/>
  <c r="S402" i="53"/>
  <c r="AJ402" i="53" s="1"/>
  <c r="S227" i="53"/>
  <c r="AJ227" i="53" s="1"/>
  <c r="S145" i="53"/>
  <c r="AJ145" i="53" s="1"/>
  <c r="AI283" i="53"/>
  <c r="S279" i="53"/>
  <c r="AJ279" i="53" s="1"/>
  <c r="S226" i="53"/>
  <c r="AJ226" i="53" s="1"/>
  <c r="S129" i="53"/>
  <c r="AJ129" i="53" s="1"/>
  <c r="O39" i="53"/>
  <c r="S372" i="53"/>
  <c r="AJ372" i="53" s="1"/>
  <c r="M40" i="53"/>
  <c r="M45" i="53"/>
  <c r="S388" i="53"/>
  <c r="S391" i="53"/>
  <c r="AJ391" i="53" s="1"/>
  <c r="S440" i="53"/>
  <c r="AJ440" i="53" s="1"/>
  <c r="B575" i="53"/>
  <c r="F575" i="53"/>
  <c r="D575" i="53"/>
  <c r="H575" i="53"/>
  <c r="C575" i="53"/>
  <c r="G575" i="53"/>
  <c r="E575" i="53"/>
  <c r="AI37" i="53"/>
  <c r="AI48" i="53"/>
  <c r="R43" i="53"/>
  <c r="S306" i="53"/>
  <c r="AJ306" i="53" s="1"/>
  <c r="S189" i="53"/>
  <c r="S111" i="53"/>
  <c r="L33" i="53"/>
  <c r="O35" i="53"/>
  <c r="S304" i="53"/>
  <c r="AJ304" i="53" s="1"/>
  <c r="S178" i="53"/>
  <c r="AJ178" i="53" s="1"/>
  <c r="S223" i="53"/>
  <c r="AJ223" i="53" s="1"/>
  <c r="Q37" i="53"/>
  <c r="O47" i="53"/>
  <c r="S122" i="53"/>
  <c r="AJ122" i="53" s="1"/>
  <c r="L44" i="53"/>
  <c r="S116" i="53"/>
  <c r="AJ116" i="53" s="1"/>
  <c r="N47" i="53"/>
  <c r="S329" i="53"/>
  <c r="AJ329" i="53" s="1"/>
  <c r="Q47" i="53"/>
  <c r="AI309" i="53"/>
  <c r="S282" i="53"/>
  <c r="AJ282" i="53" s="1"/>
  <c r="AF617" i="53"/>
  <c r="S410" i="53"/>
  <c r="AJ410" i="53" s="1"/>
  <c r="S353" i="53"/>
  <c r="AJ353" i="53" s="1"/>
  <c r="S193" i="53"/>
  <c r="AJ193" i="53" s="1"/>
  <c r="S354" i="53"/>
  <c r="AJ354" i="53" s="1"/>
  <c r="S138" i="53"/>
  <c r="AJ138" i="53" s="1"/>
  <c r="S331" i="53"/>
  <c r="AJ331" i="53" s="1"/>
  <c r="S399" i="53"/>
  <c r="AJ399" i="53" s="1"/>
  <c r="S280" i="53"/>
  <c r="AJ280" i="53" s="1"/>
  <c r="S401" i="53"/>
  <c r="AJ401" i="53" s="1"/>
  <c r="AI127" i="53"/>
  <c r="S270" i="53"/>
  <c r="AJ270" i="53" s="1"/>
  <c r="S243" i="53"/>
  <c r="AJ243" i="53" s="1"/>
  <c r="S175" i="53"/>
  <c r="AJ175" i="53" s="1"/>
  <c r="S140" i="53"/>
  <c r="AJ140" i="53" s="1"/>
  <c r="S436" i="53"/>
  <c r="AJ436" i="53" s="1"/>
  <c r="S119" i="53"/>
  <c r="AJ119" i="53" s="1"/>
  <c r="L41" i="53"/>
  <c r="S216" i="53"/>
  <c r="AJ216" i="53" s="1"/>
  <c r="O43" i="53"/>
  <c r="S246" i="53"/>
  <c r="AJ246" i="53" s="1"/>
  <c r="S426" i="53"/>
  <c r="AJ426" i="53" s="1"/>
  <c r="AI179" i="53"/>
  <c r="S381" i="53"/>
  <c r="AJ381" i="53" s="1"/>
  <c r="Q41" i="53"/>
  <c r="Q38" i="53"/>
  <c r="Q33" i="53"/>
  <c r="R33" i="53"/>
  <c r="M48" i="53"/>
  <c r="R39" i="53"/>
  <c r="AI387" i="53"/>
  <c r="D52" i="53"/>
  <c r="E51" i="53"/>
  <c r="S154" i="53"/>
  <c r="AJ154" i="53" s="1"/>
  <c r="AI42" i="53"/>
  <c r="H53" i="53"/>
  <c r="V392" i="53"/>
  <c r="S149" i="53"/>
  <c r="AJ149" i="53" s="1"/>
  <c r="S433" i="53"/>
  <c r="AJ433" i="53" s="1"/>
  <c r="AJ224" i="53"/>
  <c r="S152" i="53"/>
  <c r="AJ152" i="53" s="1"/>
  <c r="S441" i="53"/>
  <c r="AJ441" i="53" s="1"/>
  <c r="AI34" i="53"/>
  <c r="S147" i="53"/>
  <c r="AJ147" i="53" s="1"/>
  <c r="S167" i="53"/>
  <c r="AJ167" i="53" s="1"/>
  <c r="S230" i="53"/>
  <c r="AJ230" i="53" s="1"/>
  <c r="S244" i="53"/>
  <c r="AJ244" i="53" s="1"/>
  <c r="S408" i="53"/>
  <c r="AJ408" i="53" s="1"/>
  <c r="R42" i="53"/>
  <c r="M38" i="53"/>
  <c r="S397" i="53"/>
  <c r="S198" i="53"/>
  <c r="AJ198" i="53" s="1"/>
  <c r="L37" i="53"/>
  <c r="S115" i="53"/>
  <c r="AJ115" i="53" s="1"/>
  <c r="S172" i="53"/>
  <c r="AJ172" i="53" s="1"/>
  <c r="S350" i="53"/>
  <c r="AJ350" i="53" s="1"/>
  <c r="O40" i="53"/>
  <c r="S139" i="53"/>
  <c r="AJ139" i="53" s="1"/>
  <c r="S356" i="53"/>
  <c r="AJ356" i="53" s="1"/>
  <c r="S383" i="53"/>
  <c r="AJ383" i="53" s="1"/>
  <c r="S150" i="53"/>
  <c r="AJ150" i="53" s="1"/>
  <c r="S225" i="53"/>
  <c r="AJ225" i="53" s="1"/>
  <c r="S296" i="53"/>
  <c r="AJ296" i="53" s="1"/>
  <c r="S412" i="53"/>
  <c r="AJ412" i="53" s="1"/>
  <c r="S256" i="53"/>
  <c r="AJ256" i="53" s="1"/>
  <c r="N41" i="53"/>
  <c r="S271" i="53"/>
  <c r="AJ271" i="53" s="1"/>
  <c r="L34" i="53"/>
  <c r="S112" i="53"/>
  <c r="AJ112" i="53" s="1"/>
  <c r="S165" i="53"/>
  <c r="AJ165" i="53" s="1"/>
  <c r="R40" i="53"/>
  <c r="Q34" i="53"/>
  <c r="S220" i="53"/>
  <c r="AJ220" i="53" s="1"/>
  <c r="S414" i="53"/>
  <c r="AJ414" i="53" s="1"/>
  <c r="E53" i="53"/>
  <c r="AI153" i="53"/>
  <c r="H51" i="53"/>
  <c r="AI44" i="53"/>
  <c r="AF132" i="53"/>
  <c r="AI33" i="53"/>
  <c r="V314" i="53"/>
  <c r="AE132" i="53"/>
  <c r="AA132" i="53"/>
  <c r="G53" i="53"/>
  <c r="I389" i="53"/>
  <c r="I260" i="53"/>
  <c r="I390" i="53"/>
  <c r="I391" i="53"/>
  <c r="R210" i="53"/>
  <c r="Q184" i="53"/>
  <c r="R184" i="53"/>
  <c r="Q210" i="53"/>
  <c r="M366" i="53"/>
  <c r="R418" i="53"/>
  <c r="R262" i="53"/>
  <c r="Q314" i="53"/>
  <c r="R236" i="53"/>
  <c r="Q366" i="53"/>
  <c r="Q392" i="53"/>
  <c r="M392" i="53"/>
  <c r="Q288" i="53"/>
  <c r="O184" i="53"/>
  <c r="M314" i="53"/>
  <c r="Q236" i="53"/>
  <c r="R158" i="53"/>
  <c r="Q158" i="53"/>
  <c r="M444" i="53"/>
  <c r="M418" i="53"/>
  <c r="M262" i="53"/>
  <c r="R314" i="53"/>
  <c r="M158" i="53"/>
  <c r="R366" i="53"/>
  <c r="M288" i="53"/>
  <c r="M184" i="53"/>
  <c r="M210" i="53"/>
  <c r="M236" i="53"/>
  <c r="Q418" i="53"/>
  <c r="Q262" i="53"/>
  <c r="Q444" i="53"/>
  <c r="R444" i="53"/>
  <c r="R392" i="53"/>
  <c r="R288" i="53"/>
  <c r="O288" i="53"/>
  <c r="N288" i="53"/>
  <c r="N184" i="53"/>
  <c r="AD626" i="53"/>
  <c r="O210" i="53"/>
  <c r="O262" i="53"/>
  <c r="N314" i="53"/>
  <c r="I140" i="53"/>
  <c r="N236" i="53"/>
  <c r="N418" i="53"/>
  <c r="N210" i="53"/>
  <c r="L418" i="53"/>
  <c r="V626" i="53"/>
  <c r="O444" i="53"/>
  <c r="N444" i="53"/>
  <c r="O418" i="53"/>
  <c r="X626" i="53"/>
  <c r="N158" i="53"/>
  <c r="N366" i="53"/>
  <c r="N132" i="53"/>
  <c r="L132" i="53"/>
  <c r="N392" i="53"/>
  <c r="O314" i="53"/>
  <c r="O392" i="53"/>
  <c r="I347" i="53"/>
  <c r="R132" i="53"/>
  <c r="M132" i="53"/>
  <c r="I253" i="53"/>
  <c r="O158" i="53"/>
  <c r="L444" i="53"/>
  <c r="O366" i="53"/>
  <c r="L392" i="53"/>
  <c r="L210" i="53"/>
  <c r="Q132" i="53"/>
  <c r="N262" i="53"/>
  <c r="O236" i="53"/>
  <c r="O132" i="53"/>
  <c r="I302" i="53"/>
  <c r="I247" i="53" l="1"/>
  <c r="I164" i="53"/>
  <c r="I220" i="53"/>
  <c r="I226" i="53"/>
  <c r="I270" i="53"/>
  <c r="I282" i="53"/>
  <c r="I431" i="53"/>
  <c r="I379" i="53"/>
  <c r="I143" i="53"/>
  <c r="I142" i="53"/>
  <c r="I169" i="53"/>
  <c r="S257" i="53"/>
  <c r="AJ257" i="53" s="1"/>
  <c r="I327" i="53"/>
  <c r="I424" i="53"/>
  <c r="I199" i="53"/>
  <c r="I305" i="53"/>
  <c r="G45" i="53"/>
  <c r="D41" i="53"/>
  <c r="I230" i="53"/>
  <c r="I378" i="53"/>
  <c r="C38" i="53"/>
  <c r="H35" i="53"/>
  <c r="I356" i="53"/>
  <c r="I325" i="53"/>
  <c r="I412" i="53"/>
  <c r="I406" i="53"/>
  <c r="I407" i="53"/>
  <c r="I243" i="53"/>
  <c r="G48" i="53"/>
  <c r="I350" i="53"/>
  <c r="G44" i="53"/>
  <c r="I405" i="53"/>
  <c r="C37" i="53"/>
  <c r="I271" i="53"/>
  <c r="S179" i="53"/>
  <c r="AJ179" i="53" s="1"/>
  <c r="I146" i="53"/>
  <c r="I223" i="53"/>
  <c r="C40" i="53"/>
  <c r="I151" i="53"/>
  <c r="I298" i="53"/>
  <c r="I409" i="53"/>
  <c r="I246" i="53"/>
  <c r="I357" i="53"/>
  <c r="I320" i="53"/>
  <c r="I149" i="53"/>
  <c r="I225" i="53"/>
  <c r="I426" i="53"/>
  <c r="D626" i="53"/>
  <c r="S312" i="53"/>
  <c r="AJ312" i="53" s="1"/>
  <c r="G39" i="53"/>
  <c r="I295" i="53"/>
  <c r="I277" i="53"/>
  <c r="I190" i="53"/>
  <c r="I222" i="53"/>
  <c r="I202" i="53"/>
  <c r="E44" i="53"/>
  <c r="D40" i="53"/>
  <c r="I332" i="53"/>
  <c r="I273" i="53"/>
  <c r="I272" i="53"/>
  <c r="I400" i="53"/>
  <c r="I200" i="53"/>
  <c r="I429" i="53"/>
  <c r="I269" i="53"/>
  <c r="I198" i="53"/>
  <c r="I306" i="53"/>
  <c r="I411" i="53"/>
  <c r="H45" i="53"/>
  <c r="I326" i="53"/>
  <c r="I215" i="53"/>
  <c r="G37" i="53"/>
  <c r="I256" i="53"/>
  <c r="I425" i="53"/>
  <c r="I249" i="53"/>
  <c r="I399" i="53"/>
  <c r="I397" i="53"/>
  <c r="I218" i="53"/>
  <c r="E41" i="53"/>
  <c r="G40" i="53"/>
  <c r="I355" i="53"/>
  <c r="I380" i="53"/>
  <c r="I255" i="53"/>
  <c r="D33" i="53"/>
  <c r="I245" i="53"/>
  <c r="C34" i="53"/>
  <c r="I268" i="53"/>
  <c r="H42" i="53"/>
  <c r="I250" i="53"/>
  <c r="S283" i="53"/>
  <c r="AJ283" i="53" s="1"/>
  <c r="I345" i="53"/>
  <c r="I384" i="53"/>
  <c r="C46" i="53"/>
  <c r="I195" i="53"/>
  <c r="I432" i="53"/>
  <c r="I251" i="53"/>
  <c r="I148" i="53"/>
  <c r="I372" i="53"/>
  <c r="I321" i="53"/>
  <c r="I351" i="53"/>
  <c r="E39" i="53"/>
  <c r="I375" i="53"/>
  <c r="I261" i="53"/>
  <c r="B53" i="53"/>
  <c r="S310" i="53"/>
  <c r="AJ310" i="53" s="1"/>
  <c r="S41" i="53"/>
  <c r="AJ41" i="53" s="1"/>
  <c r="AJ423" i="53"/>
  <c r="AJ137" i="53"/>
  <c r="AJ345" i="53"/>
  <c r="AF616" i="53"/>
  <c r="S309" i="53"/>
  <c r="AJ309" i="53" s="1"/>
  <c r="I274" i="53"/>
  <c r="I176" i="53"/>
  <c r="S361" i="53"/>
  <c r="AJ361" i="53" s="1"/>
  <c r="D42" i="53"/>
  <c r="I126" i="53"/>
  <c r="B48" i="53"/>
  <c r="H47" i="53"/>
  <c r="I404" i="53"/>
  <c r="I137" i="53"/>
  <c r="I122" i="53"/>
  <c r="B44" i="53"/>
  <c r="C35" i="53"/>
  <c r="S153" i="53"/>
  <c r="AJ153" i="53" s="1"/>
  <c r="E36" i="53"/>
  <c r="H48" i="53"/>
  <c r="I408" i="53"/>
  <c r="H36" i="53"/>
  <c r="I139" i="53"/>
  <c r="D43" i="53"/>
  <c r="I193" i="53"/>
  <c r="D36" i="53"/>
  <c r="E236" i="53"/>
  <c r="G38" i="53"/>
  <c r="I242" i="53"/>
  <c r="E34" i="53"/>
  <c r="I402" i="53"/>
  <c r="D37" i="53"/>
  <c r="I382" i="53"/>
  <c r="L38" i="53"/>
  <c r="S311" i="53"/>
  <c r="AJ311" i="53" s="1"/>
  <c r="L366" i="53"/>
  <c r="I311" i="53"/>
  <c r="S42" i="53"/>
  <c r="AJ42" i="53" s="1"/>
  <c r="E47" i="53"/>
  <c r="I163" i="53"/>
  <c r="I150" i="53"/>
  <c r="I219" i="53"/>
  <c r="I167" i="53"/>
  <c r="I145" i="53"/>
  <c r="I307" i="53"/>
  <c r="L184" i="53"/>
  <c r="AJ293" i="53"/>
  <c r="S48" i="53"/>
  <c r="AJ48" i="53" s="1"/>
  <c r="AJ241" i="53"/>
  <c r="I471" i="53"/>
  <c r="I427" i="53"/>
  <c r="I328" i="53"/>
  <c r="E40" i="53"/>
  <c r="D47" i="53"/>
  <c r="I170" i="53"/>
  <c r="S205" i="53"/>
  <c r="AJ205" i="53" s="1"/>
  <c r="I296" i="53"/>
  <c r="S439" i="53"/>
  <c r="AJ439" i="53" s="1"/>
  <c r="I115" i="53"/>
  <c r="B37" i="53"/>
  <c r="B39" i="53"/>
  <c r="I117" i="53"/>
  <c r="I376" i="53"/>
  <c r="I330" i="53"/>
  <c r="G46" i="53"/>
  <c r="B33" i="53"/>
  <c r="I111" i="53"/>
  <c r="I434" i="53"/>
  <c r="I121" i="53"/>
  <c r="B43" i="53"/>
  <c r="I423" i="53"/>
  <c r="I322" i="53"/>
  <c r="I197" i="53"/>
  <c r="I303" i="53"/>
  <c r="I201" i="53"/>
  <c r="I194" i="53"/>
  <c r="C36" i="53"/>
  <c r="H46" i="53"/>
  <c r="I165" i="53"/>
  <c r="G41" i="53"/>
  <c r="I281" i="53"/>
  <c r="B46" i="53"/>
  <c r="I124" i="53"/>
  <c r="I323" i="53"/>
  <c r="I203" i="53"/>
  <c r="AJ397" i="53"/>
  <c r="AJ371" i="53"/>
  <c r="S45" i="53"/>
  <c r="AJ45" i="53" s="1"/>
  <c r="S46" i="53"/>
  <c r="AJ46" i="53" s="1"/>
  <c r="L314" i="53"/>
  <c r="S43" i="53"/>
  <c r="AJ43" i="53" s="1"/>
  <c r="S313" i="53"/>
  <c r="AJ313" i="53" s="1"/>
  <c r="I312" i="53"/>
  <c r="L262" i="53"/>
  <c r="H40" i="53"/>
  <c r="W626" i="53"/>
  <c r="AJ163" i="53"/>
  <c r="AJ319" i="53"/>
  <c r="E35" i="53"/>
  <c r="I435" i="53"/>
  <c r="I114" i="53"/>
  <c r="B36" i="53"/>
  <c r="I147" i="53"/>
  <c r="C41" i="53"/>
  <c r="I352" i="53"/>
  <c r="I373" i="53"/>
  <c r="E43" i="53"/>
  <c r="S44" i="53"/>
  <c r="AJ44" i="53" s="1"/>
  <c r="I385" i="53"/>
  <c r="I278" i="53"/>
  <c r="I374" i="53"/>
  <c r="G35" i="53"/>
  <c r="I438" i="53"/>
  <c r="I300" i="53"/>
  <c r="I293" i="53"/>
  <c r="I192" i="53"/>
  <c r="I166" i="53"/>
  <c r="I377" i="53"/>
  <c r="D48" i="53"/>
  <c r="B45" i="53"/>
  <c r="I123" i="53"/>
  <c r="I275" i="53"/>
  <c r="D46" i="53"/>
  <c r="I410" i="53"/>
  <c r="I267" i="53"/>
  <c r="I196" i="53"/>
  <c r="I221" i="53"/>
  <c r="I276" i="53"/>
  <c r="B38" i="53"/>
  <c r="I116" i="53"/>
  <c r="I349" i="53"/>
  <c r="I334" i="53"/>
  <c r="I353" i="53"/>
  <c r="I244" i="53"/>
  <c r="I191" i="53"/>
  <c r="I333" i="53"/>
  <c r="I428" i="53"/>
  <c r="I348" i="53"/>
  <c r="G33" i="53"/>
  <c r="C47" i="53"/>
  <c r="C45" i="53"/>
  <c r="D34" i="53"/>
  <c r="H38" i="53"/>
  <c r="I254" i="53"/>
  <c r="B35" i="53"/>
  <c r="I113" i="53"/>
  <c r="H39" i="53"/>
  <c r="I144" i="53"/>
  <c r="I308" i="53"/>
  <c r="E46" i="53"/>
  <c r="B41" i="53"/>
  <c r="I119" i="53"/>
  <c r="I259" i="53"/>
  <c r="B51" i="53"/>
  <c r="S33" i="53"/>
  <c r="L236" i="53"/>
  <c r="I313" i="53"/>
  <c r="L288" i="53"/>
  <c r="S34" i="53"/>
  <c r="AJ34" i="53" s="1"/>
  <c r="S35" i="53"/>
  <c r="AJ35" i="53" s="1"/>
  <c r="I433" i="53"/>
  <c r="I383" i="53"/>
  <c r="I401" i="53"/>
  <c r="D44" i="53"/>
  <c r="D35" i="53"/>
  <c r="I227" i="53"/>
  <c r="D38" i="53"/>
  <c r="C48" i="53"/>
  <c r="C39" i="53"/>
  <c r="I371" i="53"/>
  <c r="E42" i="53"/>
  <c r="H41" i="53"/>
  <c r="I329" i="53"/>
  <c r="I241" i="53"/>
  <c r="I299" i="53"/>
  <c r="S387" i="53"/>
  <c r="AJ387" i="53" s="1"/>
  <c r="I359" i="53"/>
  <c r="G43" i="53"/>
  <c r="H44" i="53"/>
  <c r="I324" i="53"/>
  <c r="I171" i="53"/>
  <c r="E48" i="53"/>
  <c r="I224" i="53"/>
  <c r="I403" i="53"/>
  <c r="B47" i="53"/>
  <c r="I125" i="53"/>
  <c r="I437" i="53"/>
  <c r="H37" i="53"/>
  <c r="I331" i="53"/>
  <c r="I229" i="53"/>
  <c r="I138" i="53"/>
  <c r="I217" i="53"/>
  <c r="I430" i="53"/>
  <c r="G36" i="53"/>
  <c r="I304" i="53"/>
  <c r="S413" i="53"/>
  <c r="AJ413" i="53" s="1"/>
  <c r="E45" i="53"/>
  <c r="I252" i="53"/>
  <c r="H34" i="53"/>
  <c r="I248" i="53"/>
  <c r="B40" i="53"/>
  <c r="I118" i="53"/>
  <c r="I346" i="53"/>
  <c r="I168" i="53"/>
  <c r="I436" i="53"/>
  <c r="I381" i="53"/>
  <c r="D45" i="53"/>
  <c r="I310" i="53"/>
  <c r="AJ111" i="53"/>
  <c r="I575" i="53"/>
  <c r="AJ215" i="53"/>
  <c r="S36" i="53"/>
  <c r="AJ36" i="53" s="1"/>
  <c r="AJ267" i="53"/>
  <c r="B42" i="53"/>
  <c r="I120" i="53"/>
  <c r="I360" i="53"/>
  <c r="S127" i="53"/>
  <c r="AJ127" i="53" s="1"/>
  <c r="E38" i="53"/>
  <c r="D39" i="53"/>
  <c r="I301" i="53"/>
  <c r="E33" i="53"/>
  <c r="E37" i="53"/>
  <c r="G47" i="53"/>
  <c r="I173" i="53"/>
  <c r="S231" i="53"/>
  <c r="AJ231" i="53" s="1"/>
  <c r="I172" i="53"/>
  <c r="I398" i="53"/>
  <c r="C44" i="53"/>
  <c r="I177" i="53"/>
  <c r="G42" i="53"/>
  <c r="I228" i="53"/>
  <c r="I204" i="53"/>
  <c r="I280" i="53"/>
  <c r="I174" i="53"/>
  <c r="I189" i="53"/>
  <c r="I141" i="53"/>
  <c r="C33" i="53"/>
  <c r="I294" i="53"/>
  <c r="I358" i="53"/>
  <c r="I175" i="53"/>
  <c r="B34" i="53"/>
  <c r="I112" i="53"/>
  <c r="I152" i="53"/>
  <c r="I386" i="53"/>
  <c r="I178" i="53"/>
  <c r="I297" i="53"/>
  <c r="I279" i="53"/>
  <c r="C43" i="53"/>
  <c r="I319" i="53"/>
  <c r="H43" i="53"/>
  <c r="H33" i="53"/>
  <c r="G34" i="53"/>
  <c r="I216" i="53"/>
  <c r="S37" i="53"/>
  <c r="AJ37" i="53" s="1"/>
  <c r="AJ189" i="53"/>
  <c r="B626" i="53"/>
  <c r="L158" i="53"/>
  <c r="B392" i="53"/>
  <c r="B262" i="53"/>
  <c r="E444" i="53"/>
  <c r="E210" i="53"/>
  <c r="G288" i="53"/>
  <c r="G418" i="53"/>
  <c r="G158" i="53"/>
  <c r="H158" i="53"/>
  <c r="S284" i="53"/>
  <c r="AJ284" i="53" s="1"/>
  <c r="G184" i="53"/>
  <c r="E314" i="53"/>
  <c r="D418" i="53"/>
  <c r="G444" i="53"/>
  <c r="C418" i="53"/>
  <c r="G236" i="53"/>
  <c r="C392" i="53"/>
  <c r="D392" i="53"/>
  <c r="H288" i="53"/>
  <c r="H444" i="53"/>
  <c r="D236" i="53"/>
  <c r="D288" i="53"/>
  <c r="C184" i="53"/>
  <c r="C262" i="53"/>
  <c r="E392" i="53"/>
  <c r="D184" i="53"/>
  <c r="C314" i="53"/>
  <c r="H392" i="53"/>
  <c r="C288" i="53"/>
  <c r="C158" i="53"/>
  <c r="G314" i="53"/>
  <c r="E158" i="53"/>
  <c r="D210" i="53"/>
  <c r="D314" i="53"/>
  <c r="E184" i="53"/>
  <c r="G392" i="53"/>
  <c r="G262" i="53"/>
  <c r="G210" i="53"/>
  <c r="D444" i="53"/>
  <c r="C210" i="53"/>
  <c r="H366" i="53"/>
  <c r="G366" i="53"/>
  <c r="D262" i="53"/>
  <c r="E366" i="53"/>
  <c r="D366" i="53"/>
  <c r="E262" i="53"/>
  <c r="E288" i="53"/>
  <c r="C236" i="53"/>
  <c r="H314" i="53"/>
  <c r="C444" i="53"/>
  <c r="H236" i="53"/>
  <c r="H262" i="53"/>
  <c r="H184" i="53"/>
  <c r="H210" i="53"/>
  <c r="B288" i="53"/>
  <c r="B314" i="53"/>
  <c r="C132" i="53"/>
  <c r="S362" i="53"/>
  <c r="AJ362" i="53" s="1"/>
  <c r="S232" i="53"/>
  <c r="AJ232" i="53" s="1"/>
  <c r="S206" i="53"/>
  <c r="AJ206" i="53" s="1"/>
  <c r="B132" i="53"/>
  <c r="G132" i="53"/>
  <c r="E132" i="53"/>
  <c r="D132" i="53"/>
  <c r="D158" i="53"/>
  <c r="E418" i="53"/>
  <c r="I205" i="53" l="1"/>
  <c r="I153" i="53"/>
  <c r="I361" i="53"/>
  <c r="N626" i="53"/>
  <c r="AF621" i="53"/>
  <c r="AF626" i="53"/>
  <c r="AE627" i="53" s="1"/>
  <c r="I179" i="53"/>
  <c r="I184" i="53" s="1"/>
  <c r="I231" i="53"/>
  <c r="H418" i="53"/>
  <c r="H132" i="53"/>
  <c r="I43" i="53"/>
  <c r="I53" i="53"/>
  <c r="I439" i="53"/>
  <c r="I444" i="53" s="1"/>
  <c r="I309" i="53"/>
  <c r="I314" i="53" s="1"/>
  <c r="I51" i="53"/>
  <c r="I45" i="53"/>
  <c r="W630" i="53"/>
  <c r="S38" i="53"/>
  <c r="AJ38" i="53" s="1"/>
  <c r="I158" i="53"/>
  <c r="I38" i="53"/>
  <c r="I37" i="53"/>
  <c r="B184" i="53"/>
  <c r="I283" i="53"/>
  <c r="I288" i="53" s="1"/>
  <c r="I35" i="53"/>
  <c r="I257" i="53"/>
  <c r="I262" i="53" s="1"/>
  <c r="I210" i="53"/>
  <c r="I41" i="53"/>
  <c r="B444" i="53"/>
  <c r="I33" i="53"/>
  <c r="I48" i="53"/>
  <c r="B418" i="53"/>
  <c r="I236" i="53"/>
  <c r="B158" i="53"/>
  <c r="S180" i="53"/>
  <c r="AJ180" i="53" s="1"/>
  <c r="I34" i="53"/>
  <c r="B210" i="53"/>
  <c r="I40" i="53"/>
  <c r="AJ33" i="53"/>
  <c r="I36" i="53"/>
  <c r="I46" i="53"/>
  <c r="B236" i="53"/>
  <c r="L626" i="53"/>
  <c r="V630" i="53" s="1"/>
  <c r="I387" i="53"/>
  <c r="I39" i="53"/>
  <c r="I127" i="53"/>
  <c r="I132" i="53" s="1"/>
  <c r="I47" i="53"/>
  <c r="I392" i="53"/>
  <c r="I44" i="53"/>
  <c r="B366" i="53"/>
  <c r="C52" i="53"/>
  <c r="H52" i="53"/>
  <c r="G52" i="53"/>
  <c r="E52" i="53"/>
  <c r="W627" i="53" l="1"/>
  <c r="V627" i="53"/>
  <c r="X627" i="53"/>
  <c r="Z627" i="53"/>
  <c r="AB627" i="53"/>
  <c r="AC627" i="53"/>
  <c r="Y627" i="53"/>
  <c r="AA627" i="53"/>
  <c r="AF627" i="53"/>
  <c r="I414" i="53"/>
  <c r="AD627" i="53"/>
  <c r="D263" i="53"/>
  <c r="B263" i="53"/>
  <c r="C263" i="53"/>
  <c r="H263" i="53"/>
  <c r="G263" i="53"/>
  <c r="F263" i="53"/>
  <c r="E263" i="53"/>
  <c r="F289" i="53"/>
  <c r="E289" i="53"/>
  <c r="C289" i="53"/>
  <c r="D289" i="53"/>
  <c r="G289" i="53"/>
  <c r="B289" i="53"/>
  <c r="H289" i="53"/>
  <c r="F133" i="53"/>
  <c r="B133" i="53"/>
  <c r="E133" i="53"/>
  <c r="D133" i="53"/>
  <c r="H133" i="53"/>
  <c r="G133" i="53"/>
  <c r="C133" i="53"/>
  <c r="I232" i="53"/>
  <c r="I284" i="53"/>
  <c r="I388" i="53"/>
  <c r="E315" i="53"/>
  <c r="H315" i="53"/>
  <c r="C315" i="53"/>
  <c r="D315" i="53"/>
  <c r="B315" i="53"/>
  <c r="G315" i="53"/>
  <c r="F315" i="53"/>
  <c r="B52" i="53"/>
  <c r="I130" i="53"/>
  <c r="I440" i="53"/>
  <c r="D159" i="53"/>
  <c r="F159" i="53"/>
  <c r="B159" i="53"/>
  <c r="G159" i="53"/>
  <c r="H159" i="53"/>
  <c r="C159" i="53"/>
  <c r="E159" i="53"/>
  <c r="I362" i="53"/>
  <c r="G185" i="53"/>
  <c r="F185" i="53"/>
  <c r="B185" i="53"/>
  <c r="E185" i="53"/>
  <c r="D185" i="53"/>
  <c r="C185" i="53"/>
  <c r="H185" i="53"/>
  <c r="E445" i="53"/>
  <c r="G445" i="53"/>
  <c r="H445" i="53"/>
  <c r="F445" i="53"/>
  <c r="D445" i="53"/>
  <c r="C445" i="53"/>
  <c r="B445" i="53"/>
  <c r="I206" i="53"/>
  <c r="I154" i="53"/>
  <c r="I258" i="53"/>
  <c r="H237" i="53"/>
  <c r="G237" i="53"/>
  <c r="C237" i="53"/>
  <c r="E237" i="53"/>
  <c r="F237" i="53"/>
  <c r="D237" i="53"/>
  <c r="B237" i="53"/>
  <c r="I180" i="53"/>
  <c r="C393" i="53"/>
  <c r="D393" i="53"/>
  <c r="F393" i="53"/>
  <c r="E393" i="53"/>
  <c r="H393" i="53"/>
  <c r="B393" i="53"/>
  <c r="G393" i="53"/>
  <c r="I413" i="53"/>
  <c r="I418" i="53" s="1"/>
  <c r="E211" i="53"/>
  <c r="F211" i="53"/>
  <c r="B211" i="53"/>
  <c r="H211" i="53"/>
  <c r="G211" i="53"/>
  <c r="D211" i="53"/>
  <c r="C211" i="53"/>
  <c r="I133" i="53" l="1"/>
  <c r="I52" i="53"/>
  <c r="I159" i="53"/>
  <c r="C419" i="53"/>
  <c r="B419" i="53"/>
  <c r="D419" i="53"/>
  <c r="E419" i="53"/>
  <c r="H419" i="53"/>
  <c r="G419" i="53"/>
  <c r="F419" i="53"/>
  <c r="I445" i="53"/>
  <c r="I289" i="53"/>
  <c r="I393" i="53"/>
  <c r="I263" i="53"/>
  <c r="I315" i="53"/>
  <c r="I211" i="53"/>
  <c r="I237" i="53"/>
  <c r="I185" i="53"/>
  <c r="I573" i="52"/>
  <c r="I572" i="52"/>
  <c r="I571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6" i="52"/>
  <c r="I545" i="52"/>
  <c r="I544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1" i="52"/>
  <c r="I520" i="52"/>
  <c r="I519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I495" i="52"/>
  <c r="I494" i="52"/>
  <c r="I492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AI216" i="52" l="1"/>
  <c r="F61" i="52"/>
  <c r="I451" i="52"/>
  <c r="I455" i="52"/>
  <c r="F65" i="52"/>
  <c r="I459" i="52"/>
  <c r="F69" i="52"/>
  <c r="I463" i="52"/>
  <c r="F73" i="52"/>
  <c r="I467" i="52"/>
  <c r="I527" i="52"/>
  <c r="F62" i="52"/>
  <c r="I452" i="52"/>
  <c r="I501" i="52"/>
  <c r="I419" i="53"/>
  <c r="I449" i="52"/>
  <c r="F59" i="52"/>
  <c r="F470" i="52"/>
  <c r="I453" i="52"/>
  <c r="F63" i="52"/>
  <c r="F67" i="52"/>
  <c r="I457" i="52"/>
  <c r="F71" i="52"/>
  <c r="I461" i="52"/>
  <c r="I465" i="52"/>
  <c r="F79" i="52"/>
  <c r="I469" i="52"/>
  <c r="I464" i="52"/>
  <c r="F74" i="52"/>
  <c r="F66" i="52"/>
  <c r="I456" i="52"/>
  <c r="F60" i="52"/>
  <c r="I450" i="52"/>
  <c r="F64" i="52"/>
  <c r="I454" i="52"/>
  <c r="I458" i="52"/>
  <c r="F68" i="52"/>
  <c r="F72" i="52"/>
  <c r="I462" i="52"/>
  <c r="I466" i="52"/>
  <c r="I475" i="52"/>
  <c r="I553" i="52"/>
  <c r="F70" i="52"/>
  <c r="I460" i="52"/>
  <c r="F78" i="52"/>
  <c r="I468" i="52"/>
  <c r="AI322" i="52"/>
  <c r="I543" i="52"/>
  <c r="AI328" i="52"/>
  <c r="P103" i="52"/>
  <c r="P25" i="52" s="1"/>
  <c r="AI269" i="52"/>
  <c r="AI143" i="52"/>
  <c r="AI244" i="52"/>
  <c r="AI304" i="52"/>
  <c r="AI272" i="52"/>
  <c r="AI274" i="52"/>
  <c r="P98" i="52"/>
  <c r="P20" i="52" s="1"/>
  <c r="I518" i="52"/>
  <c r="I517" i="52"/>
  <c r="P93" i="52"/>
  <c r="P15" i="52" s="1"/>
  <c r="I493" i="52"/>
  <c r="I491" i="52"/>
  <c r="AI353" i="52"/>
  <c r="P86" i="52"/>
  <c r="P8" i="52" s="1"/>
  <c r="P100" i="52"/>
  <c r="P22" i="52" s="1"/>
  <c r="P105" i="52"/>
  <c r="P27" i="52" s="1"/>
  <c r="P90" i="52"/>
  <c r="P12" i="52" s="1"/>
  <c r="I569" i="52"/>
  <c r="I570" i="52"/>
  <c r="P89" i="52"/>
  <c r="P11" i="52" s="1"/>
  <c r="P88" i="52"/>
  <c r="P10" i="52" s="1"/>
  <c r="P95" i="52"/>
  <c r="AI408" i="52"/>
  <c r="P87" i="52"/>
  <c r="P9" i="52" s="1"/>
  <c r="P104" i="52"/>
  <c r="P26" i="52" s="1"/>
  <c r="P97" i="52"/>
  <c r="P19" i="52" s="1"/>
  <c r="AI280" i="52" l="1"/>
  <c r="AI163" i="52"/>
  <c r="AI220" i="52"/>
  <c r="AI437" i="52"/>
  <c r="AI391" i="52"/>
  <c r="AJ391" i="52" s="1"/>
  <c r="AI360" i="52"/>
  <c r="AI352" i="52"/>
  <c r="AI224" i="52"/>
  <c r="AE48" i="52"/>
  <c r="AH34" i="52"/>
  <c r="AD48" i="52"/>
  <c r="X33" i="52"/>
  <c r="AI258" i="52"/>
  <c r="AI433" i="52"/>
  <c r="AI405" i="52"/>
  <c r="AA40" i="52"/>
  <c r="AI390" i="52"/>
  <c r="AJ390" i="52" s="1"/>
  <c r="AI300" i="52"/>
  <c r="AI247" i="52"/>
  <c r="AI308" i="52"/>
  <c r="AE37" i="52"/>
  <c r="AI227" i="52"/>
  <c r="X36" i="52"/>
  <c r="AF33" i="52"/>
  <c r="AC38" i="52"/>
  <c r="AI198" i="52"/>
  <c r="V44" i="52"/>
  <c r="AI330" i="52"/>
  <c r="AI139" i="52"/>
  <c r="X132" i="52"/>
  <c r="Z47" i="52"/>
  <c r="AI337" i="52"/>
  <c r="AJ337" i="52" s="1"/>
  <c r="AI228" i="52"/>
  <c r="AI174" i="52"/>
  <c r="I548" i="52"/>
  <c r="AC444" i="52"/>
  <c r="AI196" i="52"/>
  <c r="AE47" i="52"/>
  <c r="AI192" i="52"/>
  <c r="AI312" i="52"/>
  <c r="AJ312" i="52" s="1"/>
  <c r="AF47" i="52"/>
  <c r="AF44" i="52"/>
  <c r="AG47" i="52"/>
  <c r="AI389" i="52"/>
  <c r="AJ389" i="52" s="1"/>
  <c r="AI411" i="52"/>
  <c r="AI307" i="52"/>
  <c r="AI287" i="52"/>
  <c r="AJ287" i="52" s="1"/>
  <c r="AI324" i="52"/>
  <c r="AI235" i="52"/>
  <c r="AJ235" i="52" s="1"/>
  <c r="AI246" i="52"/>
  <c r="AA47" i="52"/>
  <c r="AI294" i="52"/>
  <c r="AI425" i="52"/>
  <c r="AG444" i="52"/>
  <c r="Y39" i="52"/>
  <c r="AI229" i="52"/>
  <c r="AI172" i="52"/>
  <c r="AI193" i="52"/>
  <c r="AI243" i="52"/>
  <c r="W44" i="52"/>
  <c r="X44" i="52"/>
  <c r="AE38" i="52"/>
  <c r="Y38" i="52"/>
  <c r="AD210" i="52"/>
  <c r="AI140" i="52"/>
  <c r="AD38" i="52"/>
  <c r="AC210" i="52"/>
  <c r="AD46" i="52"/>
  <c r="AH38" i="52"/>
  <c r="AI157" i="52"/>
  <c r="AJ157" i="52" s="1"/>
  <c r="AD40" i="52"/>
  <c r="AG44" i="52"/>
  <c r="AG41" i="52"/>
  <c r="Y35" i="52"/>
  <c r="AI431" i="52"/>
  <c r="AI348" i="52"/>
  <c r="AI401" i="52"/>
  <c r="AA43" i="52"/>
  <c r="AI295" i="52"/>
  <c r="W47" i="52"/>
  <c r="AF39" i="52"/>
  <c r="AI278" i="52"/>
  <c r="AI346" i="52"/>
  <c r="Z38" i="52"/>
  <c r="AI281" i="52"/>
  <c r="AI152" i="52"/>
  <c r="X47" i="52"/>
  <c r="AI271" i="52"/>
  <c r="AI165" i="52"/>
  <c r="AF46" i="52"/>
  <c r="AC45" i="52"/>
  <c r="Y47" i="52"/>
  <c r="AI430" i="52"/>
  <c r="Y444" i="52"/>
  <c r="AI357" i="52"/>
  <c r="AI429" i="52"/>
  <c r="AI442" i="52"/>
  <c r="AJ442" i="52" s="1"/>
  <c r="AI441" i="52"/>
  <c r="AJ441" i="52" s="1"/>
  <c r="AI374" i="52"/>
  <c r="AI373" i="52"/>
  <c r="AI388" i="52"/>
  <c r="AI255" i="52"/>
  <c r="AI336" i="52"/>
  <c r="AI126" i="52"/>
  <c r="AI111" i="52"/>
  <c r="AG37" i="52"/>
  <c r="AH46" i="52"/>
  <c r="W36" i="52"/>
  <c r="Z40" i="52"/>
  <c r="AC36" i="52"/>
  <c r="AI169" i="52"/>
  <c r="AD44" i="52"/>
  <c r="AH41" i="52"/>
  <c r="AF611" i="52"/>
  <c r="AI334" i="52"/>
  <c r="Y46" i="52"/>
  <c r="AA45" i="52"/>
  <c r="AH47" i="52"/>
  <c r="I574" i="52"/>
  <c r="B575" i="52" s="1"/>
  <c r="F522" i="52"/>
  <c r="AI443" i="52"/>
  <c r="AJ443" i="52" s="1"/>
  <c r="AI273" i="52"/>
  <c r="W46" i="52"/>
  <c r="AI410" i="52"/>
  <c r="AC47" i="52"/>
  <c r="W41" i="52"/>
  <c r="AG36" i="52"/>
  <c r="AA34" i="52"/>
  <c r="AI251" i="52"/>
  <c r="AI424" i="52"/>
  <c r="AI299" i="52"/>
  <c r="I496" i="52"/>
  <c r="I522" i="52"/>
  <c r="AI377" i="52"/>
  <c r="AI440" i="52"/>
  <c r="AI331" i="52"/>
  <c r="AI313" i="52"/>
  <c r="AJ313" i="52" s="1"/>
  <c r="AH44" i="52"/>
  <c r="Y34" i="52"/>
  <c r="AI201" i="52"/>
  <c r="AD45" i="52"/>
  <c r="F76" i="52"/>
  <c r="F24" i="52" s="1"/>
  <c r="AF444" i="52"/>
  <c r="AI284" i="52"/>
  <c r="AI203" i="52"/>
  <c r="AI372" i="52"/>
  <c r="AI282" i="52"/>
  <c r="AI276" i="52"/>
  <c r="AI241" i="52"/>
  <c r="AI164" i="52"/>
  <c r="AI376" i="52"/>
  <c r="AD47" i="52"/>
  <c r="AI131" i="52"/>
  <c r="AJ131" i="52" s="1"/>
  <c r="W34" i="52"/>
  <c r="X210" i="52"/>
  <c r="AI130" i="52"/>
  <c r="AH48" i="52"/>
  <c r="AE43" i="52"/>
  <c r="W38" i="52"/>
  <c r="X46" i="52"/>
  <c r="AI138" i="52"/>
  <c r="AE33" i="52"/>
  <c r="AE132" i="52"/>
  <c r="AI221" i="52"/>
  <c r="X43" i="52"/>
  <c r="AF40" i="52"/>
  <c r="AA44" i="52"/>
  <c r="X41" i="52"/>
  <c r="Y37" i="52"/>
  <c r="AE35" i="52"/>
  <c r="AI175" i="52"/>
  <c r="AD41" i="52"/>
  <c r="AI339" i="52"/>
  <c r="AJ339" i="52" s="1"/>
  <c r="AI254" i="52"/>
  <c r="AI204" i="52"/>
  <c r="AI242" i="52"/>
  <c r="AG38" i="52"/>
  <c r="AF35" i="52"/>
  <c r="AI200" i="52"/>
  <c r="AI180" i="52"/>
  <c r="AI115" i="52"/>
  <c r="V37" i="52"/>
  <c r="AI183" i="52"/>
  <c r="AJ183" i="52" s="1"/>
  <c r="AI225" i="52"/>
  <c r="AI137" i="52"/>
  <c r="G575" i="52"/>
  <c r="AC34" i="52"/>
  <c r="AI122" i="52"/>
  <c r="I59" i="52"/>
  <c r="F7" i="52"/>
  <c r="AI435" i="52"/>
  <c r="AI399" i="52"/>
  <c r="Z444" i="52"/>
  <c r="AI381" i="52"/>
  <c r="AI327" i="52"/>
  <c r="AI310" i="52"/>
  <c r="AI375" i="52"/>
  <c r="AI398" i="52"/>
  <c r="AI302" i="52"/>
  <c r="AI219" i="52"/>
  <c r="AI298" i="52"/>
  <c r="AI259" i="52"/>
  <c r="AJ259" i="52" s="1"/>
  <c r="AI208" i="52"/>
  <c r="AJ208" i="52" s="1"/>
  <c r="AI206" i="52"/>
  <c r="AI407" i="52"/>
  <c r="V47" i="52"/>
  <c r="AI125" i="52"/>
  <c r="AI306" i="52"/>
  <c r="AI142" i="52"/>
  <c r="AG40" i="52"/>
  <c r="AF34" i="52"/>
  <c r="AH210" i="52"/>
  <c r="Z48" i="52"/>
  <c r="AA46" i="52"/>
  <c r="AF38" i="52"/>
  <c r="AG46" i="52"/>
  <c r="AI303" i="52"/>
  <c r="AI166" i="52"/>
  <c r="AF43" i="52"/>
  <c r="V40" i="52"/>
  <c r="AI118" i="52"/>
  <c r="AH37" i="52"/>
  <c r="X35" i="52"/>
  <c r="AA41" i="52"/>
  <c r="AI428" i="52"/>
  <c r="AI371" i="52"/>
  <c r="AI358" i="52"/>
  <c r="AI167" i="52"/>
  <c r="AI199" i="52"/>
  <c r="AD36" i="52"/>
  <c r="AI277" i="52"/>
  <c r="AG35" i="52"/>
  <c r="V38" i="52"/>
  <c r="W35" i="52"/>
  <c r="F496" i="52"/>
  <c r="AI112" i="52"/>
  <c r="I470" i="52"/>
  <c r="F548" i="52"/>
  <c r="F549" i="52" s="1"/>
  <c r="I65" i="52"/>
  <c r="AC33" i="52"/>
  <c r="AC132" i="52"/>
  <c r="Z210" i="52"/>
  <c r="AA48" i="52"/>
  <c r="AI120" i="52"/>
  <c r="V43" i="52"/>
  <c r="AI121" i="52"/>
  <c r="AI170" i="52"/>
  <c r="AI181" i="52"/>
  <c r="AJ181" i="52" s="1"/>
  <c r="AI116" i="52"/>
  <c r="F12" i="52"/>
  <c r="I64" i="52"/>
  <c r="V34" i="52"/>
  <c r="AH444" i="52"/>
  <c r="AI402" i="52"/>
  <c r="AF36" i="52"/>
  <c r="V45" i="52"/>
  <c r="AI123" i="52"/>
  <c r="AI209" i="52"/>
  <c r="AJ209" i="52" s="1"/>
  <c r="AD43" i="52"/>
  <c r="Z35" i="52"/>
  <c r="D523" i="52"/>
  <c r="AI406" i="52"/>
  <c r="AD444" i="52"/>
  <c r="AI400" i="52"/>
  <c r="AI323" i="52"/>
  <c r="AI320" i="52"/>
  <c r="AI286" i="52"/>
  <c r="AJ286" i="52" s="1"/>
  <c r="AI356" i="52"/>
  <c r="AI234" i="52"/>
  <c r="AJ234" i="52" s="1"/>
  <c r="AI195" i="52"/>
  <c r="AI355" i="52"/>
  <c r="AI155" i="52"/>
  <c r="AJ155" i="52" s="1"/>
  <c r="AI329" i="52"/>
  <c r="AI253" i="52"/>
  <c r="AC46" i="52"/>
  <c r="AA36" i="52"/>
  <c r="AI252" i="52"/>
  <c r="AI189" i="52"/>
  <c r="V210" i="52"/>
  <c r="AF48" i="52"/>
  <c r="Z45" i="52"/>
  <c r="AI197" i="52"/>
  <c r="AE46" i="52"/>
  <c r="AI223" i="52"/>
  <c r="AI270" i="52"/>
  <c r="AI156" i="52"/>
  <c r="AJ156" i="52" s="1"/>
  <c r="Y33" i="52"/>
  <c r="Y132" i="52"/>
  <c r="AE44" i="52"/>
  <c r="AD37" i="52"/>
  <c r="Z36" i="52"/>
  <c r="AI147" i="52"/>
  <c r="AD35" i="52"/>
  <c r="AF41" i="52"/>
  <c r="AI232" i="52"/>
  <c r="AI403" i="52"/>
  <c r="AI434" i="52"/>
  <c r="AI305" i="52"/>
  <c r="AI171" i="52"/>
  <c r="AD39" i="52"/>
  <c r="Z39" i="52"/>
  <c r="AG34" i="52"/>
  <c r="I60" i="52"/>
  <c r="F8" i="52"/>
  <c r="I67" i="52"/>
  <c r="F15" i="52"/>
  <c r="AH35" i="52"/>
  <c r="I61" i="52"/>
  <c r="F9" i="52"/>
  <c r="AD34" i="52"/>
  <c r="AC48" i="52"/>
  <c r="AI382" i="52"/>
  <c r="AC37" i="52"/>
  <c r="Y45" i="52"/>
  <c r="F26" i="52"/>
  <c r="I78" i="52"/>
  <c r="AI414" i="52"/>
  <c r="AI439" i="52"/>
  <c r="AI404" i="52"/>
  <c r="V444" i="52"/>
  <c r="AI423" i="52"/>
  <c r="AI359" i="52"/>
  <c r="AI350" i="52"/>
  <c r="AI321" i="52"/>
  <c r="AI378" i="52"/>
  <c r="AI297" i="52"/>
  <c r="AI245" i="52"/>
  <c r="AI215" i="52"/>
  <c r="AI178" i="52"/>
  <c r="AI207" i="52"/>
  <c r="AJ207" i="52" s="1"/>
  <c r="AI333" i="52"/>
  <c r="W45" i="52"/>
  <c r="Y36" i="52"/>
  <c r="AF210" i="52"/>
  <c r="AI128" i="52"/>
  <c r="X48" i="52"/>
  <c r="AF45" i="52"/>
  <c r="AC43" i="52"/>
  <c r="AI226" i="52"/>
  <c r="AI144" i="52"/>
  <c r="Y43" i="52"/>
  <c r="AH40" i="52"/>
  <c r="AH33" i="52"/>
  <c r="AH132" i="52"/>
  <c r="Y44" i="52"/>
  <c r="X37" i="52"/>
  <c r="AA38" i="52"/>
  <c r="AA35" i="52"/>
  <c r="Y41" i="52"/>
  <c r="AI205" i="52"/>
  <c r="AI275" i="52"/>
  <c r="AI267" i="52"/>
  <c r="V288" i="52"/>
  <c r="AE45" i="52"/>
  <c r="Y210" i="52"/>
  <c r="AH45" i="52"/>
  <c r="AI338" i="52"/>
  <c r="AJ338" i="52" s="1"/>
  <c r="AI149" i="52"/>
  <c r="AE39" i="52"/>
  <c r="V39" i="52"/>
  <c r="AI117" i="52"/>
  <c r="F18" i="52"/>
  <c r="I70" i="52"/>
  <c r="V35" i="52"/>
  <c r="W132" i="52"/>
  <c r="I63" i="52"/>
  <c r="F11" i="52"/>
  <c r="Z34" i="52"/>
  <c r="I73" i="52"/>
  <c r="F21" i="52"/>
  <c r="AI129" i="52"/>
  <c r="W37" i="52"/>
  <c r="F497" i="52"/>
  <c r="D497" i="52"/>
  <c r="G497" i="52"/>
  <c r="B497" i="52"/>
  <c r="E497" i="52"/>
  <c r="C497" i="52"/>
  <c r="H497" i="52"/>
  <c r="I71" i="52"/>
  <c r="F19" i="52"/>
  <c r="I62" i="52"/>
  <c r="F10" i="52"/>
  <c r="AI427" i="52"/>
  <c r="AI351" i="52"/>
  <c r="AG262" i="52"/>
  <c r="AI230" i="52"/>
  <c r="AA210" i="52"/>
  <c r="AA132" i="52"/>
  <c r="AA33" i="52"/>
  <c r="AF37" i="52"/>
  <c r="AE41" i="52"/>
  <c r="AI412" i="52"/>
  <c r="I66" i="52"/>
  <c r="F14" i="52"/>
  <c r="AI426" i="52"/>
  <c r="AI432" i="52"/>
  <c r="AI397" i="52"/>
  <c r="AE444" i="52"/>
  <c r="X444" i="52"/>
  <c r="AI438" i="52"/>
  <c r="AI386" i="52"/>
  <c r="AI285" i="52"/>
  <c r="AJ285" i="52" s="1"/>
  <c r="AI268" i="52"/>
  <c r="AI332" i="52"/>
  <c r="P85" i="52"/>
  <c r="AI191" i="52"/>
  <c r="AI345" i="52"/>
  <c r="AI279" i="52"/>
  <c r="AI250" i="52"/>
  <c r="AI248" i="52"/>
  <c r="AI168" i="52"/>
  <c r="AE210" i="52"/>
  <c r="AI150" i="52"/>
  <c r="AG43" i="52"/>
  <c r="AH36" i="52"/>
  <c r="W210" i="52"/>
  <c r="AI182" i="52"/>
  <c r="AJ182" i="52" s="1"/>
  <c r="AG48" i="52"/>
  <c r="X45" i="52"/>
  <c r="AE40" i="52"/>
  <c r="AI190" i="52"/>
  <c r="AI146" i="52"/>
  <c r="AC40" i="52"/>
  <c r="AI194" i="52"/>
  <c r="Y40" i="52"/>
  <c r="AI436" i="52"/>
  <c r="AH43" i="52"/>
  <c r="W40" i="52"/>
  <c r="AI127" i="52"/>
  <c r="Z44" i="52"/>
  <c r="Z37" i="52"/>
  <c r="Z41" i="52"/>
  <c r="AA444" i="52"/>
  <c r="AC39" i="52"/>
  <c r="AI383" i="52"/>
  <c r="AI119" i="52"/>
  <c r="V41" i="52"/>
  <c r="AI260" i="52"/>
  <c r="AJ260" i="52" s="1"/>
  <c r="Z43" i="52"/>
  <c r="W39" i="52"/>
  <c r="AI148" i="52"/>
  <c r="AI409" i="52"/>
  <c r="AI385" i="52"/>
  <c r="AF132" i="52"/>
  <c r="I72" i="52"/>
  <c r="F20" i="52"/>
  <c r="AI114" i="52"/>
  <c r="AI145" i="52"/>
  <c r="AI113" i="52"/>
  <c r="W33" i="52"/>
  <c r="F27" i="52"/>
  <c r="I79" i="52"/>
  <c r="V132" i="52"/>
  <c r="AG132" i="52"/>
  <c r="AG39" i="52"/>
  <c r="F22" i="52"/>
  <c r="I74" i="52"/>
  <c r="C549" i="52"/>
  <c r="H549" i="52"/>
  <c r="G549" i="52"/>
  <c r="D549" i="52"/>
  <c r="E549" i="52"/>
  <c r="B549" i="52"/>
  <c r="W48" i="52"/>
  <c r="AI202" i="52"/>
  <c r="V46" i="52"/>
  <c r="AI124" i="52"/>
  <c r="AD132" i="52"/>
  <c r="AD33" i="52"/>
  <c r="AI379" i="52"/>
  <c r="I76" i="52"/>
  <c r="F77" i="52"/>
  <c r="W444" i="52"/>
  <c r="AI354" i="52"/>
  <c r="AI384" i="52"/>
  <c r="AI293" i="52"/>
  <c r="AI326" i="52"/>
  <c r="AI319" i="52"/>
  <c r="AI311" i="52"/>
  <c r="AJ311" i="52" s="1"/>
  <c r="AI249" i="52"/>
  <c r="AI218" i="52"/>
  <c r="AI325" i="52"/>
  <c r="AI347" i="52"/>
  <c r="AI233" i="52"/>
  <c r="AJ233" i="52" s="1"/>
  <c r="AI261" i="52"/>
  <c r="AJ261" i="52" s="1"/>
  <c r="AI217" i="52"/>
  <c r="AI176" i="52"/>
  <c r="AI151" i="52"/>
  <c r="AI256" i="52"/>
  <c r="AI349" i="52"/>
  <c r="AI296" i="52"/>
  <c r="AE34" i="52"/>
  <c r="AG210" i="52"/>
  <c r="Y48" i="52"/>
  <c r="AG45" i="52"/>
  <c r="X38" i="52"/>
  <c r="AI222" i="52"/>
  <c r="Z46" i="52"/>
  <c r="Z132" i="52"/>
  <c r="Z33" i="52"/>
  <c r="X34" i="52"/>
  <c r="AI173" i="52"/>
  <c r="W43" i="52"/>
  <c r="X40" i="52"/>
  <c r="AC44" i="52"/>
  <c r="AA37" i="52"/>
  <c r="AC35" i="52"/>
  <c r="AC41" i="52"/>
  <c r="AI301" i="52"/>
  <c r="AI177" i="52"/>
  <c r="AI141" i="52"/>
  <c r="AE36" i="52"/>
  <c r="X39" i="52"/>
  <c r="AH39" i="52"/>
  <c r="AI154" i="52"/>
  <c r="AA39" i="52"/>
  <c r="F574" i="52"/>
  <c r="F16" i="52"/>
  <c r="I68" i="52"/>
  <c r="V36" i="52"/>
  <c r="F75" i="52"/>
  <c r="F80" i="52" s="1"/>
  <c r="V48" i="52"/>
  <c r="V33" i="52"/>
  <c r="F17" i="52"/>
  <c r="I69" i="52"/>
  <c r="AG33" i="52"/>
  <c r="AE262" i="52"/>
  <c r="AF614" i="52"/>
  <c r="S216" i="52"/>
  <c r="AJ216" i="52" s="1"/>
  <c r="R46" i="52"/>
  <c r="S269" i="52"/>
  <c r="AJ269" i="52" s="1"/>
  <c r="Z262" i="52"/>
  <c r="P102" i="52"/>
  <c r="P24" i="52" s="1"/>
  <c r="Y262" i="52"/>
  <c r="AF262" i="52"/>
  <c r="AA262" i="52"/>
  <c r="W262" i="52"/>
  <c r="AD262" i="52"/>
  <c r="S275" i="52"/>
  <c r="AJ275" i="52" s="1"/>
  <c r="AF615" i="52"/>
  <c r="P101" i="52"/>
  <c r="P23" i="52" s="1"/>
  <c r="S328" i="52"/>
  <c r="AJ328" i="52" s="1"/>
  <c r="AD288" i="52"/>
  <c r="X288" i="52"/>
  <c r="AG288" i="52"/>
  <c r="AC288" i="52"/>
  <c r="AE288" i="52"/>
  <c r="Z288" i="52"/>
  <c r="AA288" i="52"/>
  <c r="Y288" i="52"/>
  <c r="AH288" i="52"/>
  <c r="AF288" i="52"/>
  <c r="AF605" i="52"/>
  <c r="AG340" i="52"/>
  <c r="X340" i="52"/>
  <c r="AF340" i="52"/>
  <c r="W340" i="52"/>
  <c r="AE340" i="52"/>
  <c r="Z340" i="52"/>
  <c r="AA340" i="52"/>
  <c r="Y340" i="52"/>
  <c r="AD340" i="52"/>
  <c r="AH340" i="52"/>
  <c r="AC340" i="52"/>
  <c r="S248" i="52"/>
  <c r="AJ248" i="52" s="1"/>
  <c r="AF618" i="52"/>
  <c r="AF620" i="52"/>
  <c r="S172" i="52"/>
  <c r="AJ172" i="52" s="1"/>
  <c r="AC314" i="52"/>
  <c r="AG314" i="52"/>
  <c r="X314" i="52"/>
  <c r="AE314" i="52"/>
  <c r="AD314" i="52"/>
  <c r="AA314" i="52"/>
  <c r="AH314" i="52"/>
  <c r="V314" i="52"/>
  <c r="W314" i="52"/>
  <c r="Z314" i="52"/>
  <c r="AF314" i="52"/>
  <c r="Y314" i="52"/>
  <c r="AF184" i="52"/>
  <c r="W184" i="52"/>
  <c r="Y184" i="52"/>
  <c r="AH184" i="52"/>
  <c r="X184" i="52"/>
  <c r="AE184" i="52"/>
  <c r="AD184" i="52"/>
  <c r="AC184" i="52"/>
  <c r="Z184" i="52"/>
  <c r="AG158" i="52"/>
  <c r="X158" i="52"/>
  <c r="AH158" i="52"/>
  <c r="W158" i="52"/>
  <c r="AF158" i="52"/>
  <c r="V158" i="52"/>
  <c r="AE158" i="52"/>
  <c r="AD158" i="52"/>
  <c r="AC158" i="52"/>
  <c r="AA158" i="52"/>
  <c r="Y158" i="52"/>
  <c r="AF607" i="52"/>
  <c r="M35" i="52"/>
  <c r="AF619" i="52"/>
  <c r="S139" i="52"/>
  <c r="AF623" i="52"/>
  <c r="S408" i="52"/>
  <c r="AJ408" i="52" s="1"/>
  <c r="AA418" i="52"/>
  <c r="Z418" i="52"/>
  <c r="AH418" i="52"/>
  <c r="Y418" i="52"/>
  <c r="AD418" i="52"/>
  <c r="X418" i="52"/>
  <c r="W418" i="52"/>
  <c r="V418" i="52"/>
  <c r="AE418" i="52"/>
  <c r="AF418" i="52"/>
  <c r="AG418" i="52"/>
  <c r="AC418" i="52"/>
  <c r="AG236" i="52"/>
  <c r="X236" i="52"/>
  <c r="AF236" i="52"/>
  <c r="V236" i="52"/>
  <c r="AE236" i="52"/>
  <c r="AD236" i="52"/>
  <c r="Y236" i="52"/>
  <c r="AH236" i="52"/>
  <c r="AC236" i="52"/>
  <c r="AA236" i="52"/>
  <c r="W236" i="52"/>
  <c r="Z236" i="52"/>
  <c r="S274" i="52" l="1"/>
  <c r="AJ274" i="52" s="1"/>
  <c r="Q44" i="52"/>
  <c r="S429" i="52"/>
  <c r="AJ429" i="52" s="1"/>
  <c r="F523" i="52"/>
  <c r="S191" i="52"/>
  <c r="S350" i="52"/>
  <c r="AJ350" i="52" s="1"/>
  <c r="M47" i="52"/>
  <c r="AI36" i="52"/>
  <c r="AF617" i="52"/>
  <c r="S425" i="52"/>
  <c r="AI415" i="52"/>
  <c r="S375" i="52"/>
  <c r="AJ375" i="52" s="1"/>
  <c r="AI48" i="52"/>
  <c r="AI46" i="52"/>
  <c r="H523" i="52"/>
  <c r="N35" i="52"/>
  <c r="S329" i="52"/>
  <c r="AJ329" i="52" s="1"/>
  <c r="R43" i="52"/>
  <c r="S247" i="52"/>
  <c r="AJ247" i="52" s="1"/>
  <c r="S325" i="52"/>
  <c r="AJ325" i="52" s="1"/>
  <c r="AJ139" i="52"/>
  <c r="AJ191" i="52"/>
  <c r="N37" i="52"/>
  <c r="R40" i="52"/>
  <c r="S224" i="52"/>
  <c r="AJ224" i="52" s="1"/>
  <c r="S321" i="52"/>
  <c r="AJ321" i="52" s="1"/>
  <c r="S433" i="52"/>
  <c r="AJ433" i="52" s="1"/>
  <c r="S250" i="52"/>
  <c r="AJ250" i="52" s="1"/>
  <c r="S227" i="52"/>
  <c r="AJ227" i="52" s="1"/>
  <c r="S246" i="52"/>
  <c r="AJ246" i="52" s="1"/>
  <c r="O48" i="52"/>
  <c r="M48" i="52"/>
  <c r="M444" i="52"/>
  <c r="S320" i="52"/>
  <c r="AJ320" i="52" s="1"/>
  <c r="S300" i="52"/>
  <c r="AJ300" i="52" s="1"/>
  <c r="S177" i="52"/>
  <c r="AJ177" i="52" s="1"/>
  <c r="S412" i="52"/>
  <c r="AJ412" i="52" s="1"/>
  <c r="O47" i="52"/>
  <c r="Q36" i="52"/>
  <c r="M39" i="52"/>
  <c r="R47" i="52"/>
  <c r="C523" i="52"/>
  <c r="H575" i="52"/>
  <c r="S196" i="52"/>
  <c r="AJ196" i="52" s="1"/>
  <c r="S223" i="52"/>
  <c r="AJ223" i="52" s="1"/>
  <c r="R34" i="52"/>
  <c r="S268" i="52"/>
  <c r="AJ268" i="52" s="1"/>
  <c r="R41" i="52"/>
  <c r="S359" i="52"/>
  <c r="AJ359" i="52" s="1"/>
  <c r="S306" i="52"/>
  <c r="AJ306" i="52" s="1"/>
  <c r="AJ425" i="52"/>
  <c r="S356" i="52"/>
  <c r="AJ356" i="52" s="1"/>
  <c r="S381" i="52"/>
  <c r="AJ381" i="52" s="1"/>
  <c r="S428" i="52"/>
  <c r="AJ428" i="52" s="1"/>
  <c r="N34" i="52"/>
  <c r="S174" i="52"/>
  <c r="AJ174" i="52" s="1"/>
  <c r="M34" i="52"/>
  <c r="S193" i="52"/>
  <c r="AJ193" i="52" s="1"/>
  <c r="R39" i="52"/>
  <c r="N47" i="52"/>
  <c r="M46" i="52"/>
  <c r="AI417" i="52"/>
  <c r="AI416" i="52"/>
  <c r="B523" i="52"/>
  <c r="AI47" i="52"/>
  <c r="S402" i="52"/>
  <c r="AJ402" i="52" s="1"/>
  <c r="S140" i="52"/>
  <c r="AJ140" i="52" s="1"/>
  <c r="S355" i="52"/>
  <c r="AJ355" i="52" s="1"/>
  <c r="S307" i="52"/>
  <c r="AJ307" i="52" s="1"/>
  <c r="S145" i="52"/>
  <c r="AJ145" i="52" s="1"/>
  <c r="AI132" i="52"/>
  <c r="E523" i="52"/>
  <c r="C575" i="52"/>
  <c r="S323" i="52"/>
  <c r="AJ323" i="52" s="1"/>
  <c r="S144" i="52"/>
  <c r="AJ144" i="52" s="1"/>
  <c r="AF610" i="52"/>
  <c r="R44" i="52"/>
  <c r="S205" i="52"/>
  <c r="AJ205" i="52" s="1"/>
  <c r="AF622" i="52"/>
  <c r="S354" i="52"/>
  <c r="AJ354" i="52" s="1"/>
  <c r="AF609" i="52"/>
  <c r="S431" i="52"/>
  <c r="AJ431" i="52" s="1"/>
  <c r="F575" i="52"/>
  <c r="G523" i="52"/>
  <c r="E575" i="52"/>
  <c r="Q132" i="52"/>
  <c r="S272" i="52"/>
  <c r="AJ272" i="52" s="1"/>
  <c r="S308" i="52"/>
  <c r="AJ308" i="52" s="1"/>
  <c r="AI283" i="52"/>
  <c r="S434" i="52"/>
  <c r="AJ434" i="52" s="1"/>
  <c r="W288" i="52"/>
  <c r="D575" i="52"/>
  <c r="S360" i="52"/>
  <c r="AJ360" i="52" s="1"/>
  <c r="S322" i="52"/>
  <c r="AJ322" i="52" s="1"/>
  <c r="AI44" i="52"/>
  <c r="AI236" i="52"/>
  <c r="AB237" i="52" s="1"/>
  <c r="AI418" i="52"/>
  <c r="AB419" i="52" s="1"/>
  <c r="L37" i="52"/>
  <c r="S115" i="52"/>
  <c r="AJ115" i="52" s="1"/>
  <c r="S437" i="52"/>
  <c r="AJ437" i="52" s="1"/>
  <c r="N39" i="52"/>
  <c r="S383" i="52"/>
  <c r="AJ383" i="52" s="1"/>
  <c r="R35" i="52"/>
  <c r="L35" i="52"/>
  <c r="S113" i="52"/>
  <c r="AJ113" i="52" s="1"/>
  <c r="X262" i="52"/>
  <c r="AI314" i="52"/>
  <c r="AB315" i="52" s="1"/>
  <c r="AI444" i="52"/>
  <c r="V445" i="52" s="1"/>
  <c r="AI43" i="52"/>
  <c r="AF445" i="52"/>
  <c r="N44" i="52"/>
  <c r="S436" i="52"/>
  <c r="AJ436" i="52" s="1"/>
  <c r="S130" i="52"/>
  <c r="AJ130" i="52" s="1"/>
  <c r="N41" i="52"/>
  <c r="S167" i="52"/>
  <c r="AJ167" i="52" s="1"/>
  <c r="S164" i="52"/>
  <c r="AJ164" i="52" s="1"/>
  <c r="S253" i="52"/>
  <c r="AJ253" i="52" s="1"/>
  <c r="S373" i="52"/>
  <c r="AJ373" i="52" s="1"/>
  <c r="Q43" i="52"/>
  <c r="S294" i="52"/>
  <c r="AJ294" i="52" s="1"/>
  <c r="S426" i="52"/>
  <c r="AJ426" i="52" s="1"/>
  <c r="Q40" i="52"/>
  <c r="R210" i="52"/>
  <c r="AI179" i="52"/>
  <c r="S256" i="52"/>
  <c r="AJ256" i="52" s="1"/>
  <c r="S332" i="52"/>
  <c r="AJ332" i="52" s="1"/>
  <c r="AF606" i="52"/>
  <c r="AI309" i="52"/>
  <c r="S377" i="52"/>
  <c r="AJ377" i="52" s="1"/>
  <c r="S327" i="52"/>
  <c r="AJ327" i="52" s="1"/>
  <c r="S382" i="52"/>
  <c r="AJ382" i="52" s="1"/>
  <c r="S279" i="52"/>
  <c r="AJ279" i="52" s="1"/>
  <c r="S226" i="52"/>
  <c r="AJ226" i="52" s="1"/>
  <c r="S252" i="52"/>
  <c r="AJ252" i="52" s="1"/>
  <c r="S178" i="52"/>
  <c r="AJ178" i="52" s="1"/>
  <c r="S324" i="52"/>
  <c r="AJ324" i="52" s="1"/>
  <c r="S411" i="52"/>
  <c r="AJ411" i="52" s="1"/>
  <c r="S399" i="52"/>
  <c r="AJ399" i="52" s="1"/>
  <c r="S215" i="52"/>
  <c r="O40" i="52"/>
  <c r="S149" i="52"/>
  <c r="AJ149" i="52" s="1"/>
  <c r="S243" i="52"/>
  <c r="AJ243" i="52" s="1"/>
  <c r="S409" i="52"/>
  <c r="AJ409" i="52" s="1"/>
  <c r="L41" i="52"/>
  <c r="S119" i="52"/>
  <c r="AJ119" i="52" s="1"/>
  <c r="L39" i="52"/>
  <c r="S117" i="52"/>
  <c r="AJ117" i="52" s="1"/>
  <c r="S242" i="52"/>
  <c r="AJ242" i="52" s="1"/>
  <c r="S280" i="52"/>
  <c r="AJ280" i="52" s="1"/>
  <c r="S254" i="52"/>
  <c r="AJ254" i="52" s="1"/>
  <c r="Q39" i="52"/>
  <c r="M45" i="52"/>
  <c r="S192" i="52"/>
  <c r="AJ192" i="52" s="1"/>
  <c r="AI33" i="52"/>
  <c r="AH262" i="52"/>
  <c r="AI288" i="52"/>
  <c r="AB289" i="52" s="1"/>
  <c r="Z158" i="52"/>
  <c r="AG184" i="52"/>
  <c r="O38" i="52"/>
  <c r="N45" i="52"/>
  <c r="AI153" i="52"/>
  <c r="S229" i="52"/>
  <c r="AJ229" i="52" s="1"/>
  <c r="S170" i="52"/>
  <c r="AJ170" i="52" s="1"/>
  <c r="S228" i="52"/>
  <c r="AJ228" i="52" s="1"/>
  <c r="S137" i="52"/>
  <c r="L33" i="52"/>
  <c r="S111" i="52"/>
  <c r="L132" i="52"/>
  <c r="S175" i="52"/>
  <c r="AJ175" i="52" s="1"/>
  <c r="S195" i="52"/>
  <c r="AJ195" i="52" s="1"/>
  <c r="S374" i="52"/>
  <c r="AJ374" i="52" s="1"/>
  <c r="AI387" i="52"/>
  <c r="O46" i="52"/>
  <c r="S278" i="52"/>
  <c r="AJ278" i="52" s="1"/>
  <c r="O41" i="52"/>
  <c r="M37" i="52"/>
  <c r="S150" i="52"/>
  <c r="AJ150" i="52" s="1"/>
  <c r="S378" i="52"/>
  <c r="AJ378" i="52" s="1"/>
  <c r="N444" i="52"/>
  <c r="S202" i="52"/>
  <c r="AJ202" i="52" s="1"/>
  <c r="L47" i="52"/>
  <c r="S125" i="52"/>
  <c r="AJ125" i="52" s="1"/>
  <c r="L44" i="52"/>
  <c r="S122" i="52"/>
  <c r="AJ122" i="52" s="1"/>
  <c r="Q46" i="52"/>
  <c r="R48" i="52"/>
  <c r="S151" i="52"/>
  <c r="AJ151" i="52" s="1"/>
  <c r="S326" i="52"/>
  <c r="AJ326" i="52" s="1"/>
  <c r="S197" i="52"/>
  <c r="AJ197" i="52" s="1"/>
  <c r="S400" i="52"/>
  <c r="AJ400" i="52" s="1"/>
  <c r="AF612" i="52"/>
  <c r="S347" i="52"/>
  <c r="AJ347" i="52" s="1"/>
  <c r="AF624" i="52"/>
  <c r="S432" i="52"/>
  <c r="AJ432" i="52" s="1"/>
  <c r="L38" i="52"/>
  <c r="S116" i="52"/>
  <c r="AJ116" i="52" s="1"/>
  <c r="S148" i="52"/>
  <c r="AJ148" i="52" s="1"/>
  <c r="N43" i="52"/>
  <c r="S346" i="52"/>
  <c r="AJ346" i="52" s="1"/>
  <c r="R36" i="52"/>
  <c r="AI335" i="52"/>
  <c r="S152" i="52"/>
  <c r="AJ152" i="52" s="1"/>
  <c r="Q45" i="52"/>
  <c r="S305" i="52"/>
  <c r="AJ305" i="52" s="1"/>
  <c r="S371" i="52"/>
  <c r="S267" i="52"/>
  <c r="S114" i="52"/>
  <c r="AJ114" i="52" s="1"/>
  <c r="L36" i="52"/>
  <c r="L48" i="52"/>
  <c r="S126" i="52"/>
  <c r="AJ126" i="52" s="1"/>
  <c r="S410" i="52"/>
  <c r="AJ410" i="52" s="1"/>
  <c r="V340" i="52"/>
  <c r="W445" i="52"/>
  <c r="I549" i="52"/>
  <c r="P7" i="52"/>
  <c r="AI210" i="52"/>
  <c r="AF211" i="52" s="1"/>
  <c r="AH445" i="52"/>
  <c r="Z445" i="52"/>
  <c r="AA184" i="52"/>
  <c r="S129" i="52"/>
  <c r="AJ129" i="52" s="1"/>
  <c r="S123" i="52"/>
  <c r="AJ123" i="52" s="1"/>
  <c r="L45" i="52"/>
  <c r="M210" i="52"/>
  <c r="R45" i="52"/>
  <c r="S218" i="52"/>
  <c r="AJ218" i="52" s="1"/>
  <c r="Q41" i="52"/>
  <c r="S245" i="52"/>
  <c r="AJ245" i="52" s="1"/>
  <c r="S406" i="52"/>
  <c r="AJ406" i="52" s="1"/>
  <c r="O39" i="52"/>
  <c r="S251" i="52"/>
  <c r="AJ251" i="52" s="1"/>
  <c r="AC262" i="52"/>
  <c r="O35" i="52"/>
  <c r="O44" i="52"/>
  <c r="S124" i="52"/>
  <c r="AJ124" i="52" s="1"/>
  <c r="L46" i="52"/>
  <c r="M41" i="52"/>
  <c r="S176" i="52"/>
  <c r="AJ176" i="52" s="1"/>
  <c r="S358" i="52"/>
  <c r="AJ358" i="52" s="1"/>
  <c r="Q37" i="52"/>
  <c r="O33" i="52"/>
  <c r="O132" i="52"/>
  <c r="S282" i="52"/>
  <c r="AJ282" i="52" s="1"/>
  <c r="S271" i="52"/>
  <c r="AJ271" i="52" s="1"/>
  <c r="S219" i="52"/>
  <c r="AJ219" i="52" s="1"/>
  <c r="Q444" i="52"/>
  <c r="S319" i="52"/>
  <c r="S194" i="52"/>
  <c r="AJ194" i="52" s="1"/>
  <c r="S255" i="52"/>
  <c r="AJ255" i="52" s="1"/>
  <c r="S405" i="52"/>
  <c r="AJ405" i="52" s="1"/>
  <c r="S301" i="52"/>
  <c r="AJ301" i="52" s="1"/>
  <c r="S352" i="52"/>
  <c r="AJ352" i="52" s="1"/>
  <c r="S204" i="52"/>
  <c r="AJ204" i="52" s="1"/>
  <c r="S220" i="52"/>
  <c r="AJ220" i="52" s="1"/>
  <c r="Q47" i="52"/>
  <c r="S273" i="52"/>
  <c r="AJ273" i="52" s="1"/>
  <c r="S430" i="52"/>
  <c r="AJ430" i="52" s="1"/>
  <c r="AA445" i="52"/>
  <c r="AI35" i="52"/>
  <c r="AD445" i="52"/>
  <c r="S438" i="52"/>
  <c r="AJ438" i="52" s="1"/>
  <c r="S277" i="52"/>
  <c r="AJ277" i="52" s="1"/>
  <c r="S198" i="52"/>
  <c r="AJ198" i="52" s="1"/>
  <c r="S143" i="52"/>
  <c r="AJ143" i="52" s="1"/>
  <c r="S293" i="52"/>
  <c r="S244" i="52"/>
  <c r="AJ244" i="52" s="1"/>
  <c r="S221" i="52"/>
  <c r="AJ221" i="52" s="1"/>
  <c r="S376" i="52"/>
  <c r="AJ376" i="52" s="1"/>
  <c r="O45" i="52"/>
  <c r="S225" i="52"/>
  <c r="AJ225" i="52" s="1"/>
  <c r="D471" i="52"/>
  <c r="E471" i="52"/>
  <c r="C471" i="52"/>
  <c r="H471" i="52"/>
  <c r="F471" i="52"/>
  <c r="G471" i="52"/>
  <c r="B471" i="52"/>
  <c r="S168" i="52"/>
  <c r="AJ168" i="52" s="1"/>
  <c r="S249" i="52"/>
  <c r="AJ249" i="52" s="1"/>
  <c r="S230" i="52"/>
  <c r="AJ230" i="52" s="1"/>
  <c r="S128" i="52"/>
  <c r="AJ128" i="52" s="1"/>
  <c r="S173" i="52"/>
  <c r="AJ173" i="52" s="1"/>
  <c r="S398" i="52"/>
  <c r="AJ398" i="52" s="1"/>
  <c r="O210" i="52"/>
  <c r="S142" i="52"/>
  <c r="AJ142" i="52" s="1"/>
  <c r="N36" i="52"/>
  <c r="S189" i="52"/>
  <c r="L210" i="52"/>
  <c r="S404" i="52"/>
  <c r="AJ404" i="52" s="1"/>
  <c r="Q38" i="52"/>
  <c r="S203" i="52"/>
  <c r="AJ203" i="52" s="1"/>
  <c r="S357" i="52"/>
  <c r="AJ357" i="52" s="1"/>
  <c r="N38" i="52"/>
  <c r="S141" i="52"/>
  <c r="AJ141" i="52" s="1"/>
  <c r="S401" i="52"/>
  <c r="AJ401" i="52" s="1"/>
  <c r="S348" i="52"/>
  <c r="AJ348" i="52" s="1"/>
  <c r="S201" i="52"/>
  <c r="AJ201" i="52" s="1"/>
  <c r="S295" i="52"/>
  <c r="AJ295" i="52" s="1"/>
  <c r="S424" i="52"/>
  <c r="AJ424" i="52" s="1"/>
  <c r="R132" i="52"/>
  <c r="AI41" i="52"/>
  <c r="X445" i="52"/>
  <c r="Y211" i="52"/>
  <c r="AI40" i="52"/>
  <c r="AI37" i="52"/>
  <c r="AI231" i="52"/>
  <c r="S112" i="52"/>
  <c r="AJ112" i="52" s="1"/>
  <c r="L34" i="52"/>
  <c r="M132" i="52"/>
  <c r="M33" i="52"/>
  <c r="S302" i="52"/>
  <c r="AJ302" i="52" s="1"/>
  <c r="S345" i="52"/>
  <c r="O34" i="52"/>
  <c r="O36" i="52"/>
  <c r="S379" i="52"/>
  <c r="AJ379" i="52" s="1"/>
  <c r="S200" i="52"/>
  <c r="AJ200" i="52" s="1"/>
  <c r="AI39" i="52"/>
  <c r="N46" i="52"/>
  <c r="S127" i="52"/>
  <c r="AJ127" i="52" s="1"/>
  <c r="S270" i="52"/>
  <c r="AJ270" i="52" s="1"/>
  <c r="AI413" i="52"/>
  <c r="N40" i="52"/>
  <c r="R444" i="52"/>
  <c r="O444" i="52"/>
  <c r="S138" i="52"/>
  <c r="AJ138" i="52" s="1"/>
  <c r="S407" i="52"/>
  <c r="AJ407" i="52" s="1"/>
  <c r="S298" i="52"/>
  <c r="AJ298" i="52" s="1"/>
  <c r="M40" i="52"/>
  <c r="S384" i="52"/>
  <c r="AJ384" i="52" s="1"/>
  <c r="Q35" i="52"/>
  <c r="S165" i="52"/>
  <c r="AJ165" i="52" s="1"/>
  <c r="S331" i="52"/>
  <c r="AJ331" i="52" s="1"/>
  <c r="S334" i="52"/>
  <c r="AJ334" i="52" s="1"/>
  <c r="I75" i="52"/>
  <c r="I80" i="52" s="1"/>
  <c r="F23" i="52"/>
  <c r="S222" i="52"/>
  <c r="AJ222" i="52" s="1"/>
  <c r="N210" i="52"/>
  <c r="Q48" i="52"/>
  <c r="S147" i="52"/>
  <c r="AJ147" i="52" s="1"/>
  <c r="O37" i="52"/>
  <c r="S199" i="52"/>
  <c r="AJ199" i="52" s="1"/>
  <c r="S349" i="52"/>
  <c r="AJ349" i="52" s="1"/>
  <c r="S397" i="52"/>
  <c r="M43" i="52"/>
  <c r="S121" i="52"/>
  <c r="AJ121" i="52" s="1"/>
  <c r="L43" i="52"/>
  <c r="L40" i="52"/>
  <c r="S118" i="52"/>
  <c r="AJ118" i="52" s="1"/>
  <c r="S190" i="52"/>
  <c r="AJ190" i="52" s="1"/>
  <c r="M38" i="52"/>
  <c r="S241" i="52"/>
  <c r="M340" i="52"/>
  <c r="S146" i="52"/>
  <c r="AJ146" i="52" s="1"/>
  <c r="S435" i="52"/>
  <c r="AJ435" i="52" s="1"/>
  <c r="S217" i="52"/>
  <c r="AJ217" i="52" s="1"/>
  <c r="S297" i="52"/>
  <c r="AJ297" i="52" s="1"/>
  <c r="S120" i="52"/>
  <c r="AJ120" i="52" s="1"/>
  <c r="R37" i="52"/>
  <c r="S169" i="52"/>
  <c r="AJ169" i="52" s="1"/>
  <c r="M44" i="52"/>
  <c r="N132" i="52"/>
  <c r="N33" i="52"/>
  <c r="Q34" i="52"/>
  <c r="S276" i="52"/>
  <c r="AJ276" i="52" s="1"/>
  <c r="N48" i="52"/>
  <c r="S386" i="52"/>
  <c r="AJ386" i="52" s="1"/>
  <c r="S281" i="52"/>
  <c r="AJ281" i="52" s="1"/>
  <c r="R38" i="52"/>
  <c r="S296" i="52"/>
  <c r="AJ296" i="52" s="1"/>
  <c r="S333" i="52"/>
  <c r="AJ333" i="52" s="1"/>
  <c r="S423" i="52"/>
  <c r="L444" i="52"/>
  <c r="O43" i="52"/>
  <c r="S166" i="52"/>
  <c r="AJ166" i="52" s="1"/>
  <c r="S163" i="52"/>
  <c r="S304" i="52"/>
  <c r="AJ304" i="52" s="1"/>
  <c r="S439" i="52"/>
  <c r="AJ439" i="52" s="1"/>
  <c r="S303" i="52"/>
  <c r="AJ303" i="52" s="1"/>
  <c r="S372" i="52"/>
  <c r="AJ372" i="52" s="1"/>
  <c r="S353" i="52"/>
  <c r="AJ353" i="52" s="1"/>
  <c r="M36" i="52"/>
  <c r="S351" i="52"/>
  <c r="AJ351" i="52" s="1"/>
  <c r="S330" i="52"/>
  <c r="AJ330" i="52" s="1"/>
  <c r="S427" i="52"/>
  <c r="AJ427" i="52" s="1"/>
  <c r="Q210" i="52"/>
  <c r="S171" i="52"/>
  <c r="AJ171" i="52" s="1"/>
  <c r="S403" i="52"/>
  <c r="AJ403" i="52" s="1"/>
  <c r="S299" i="52"/>
  <c r="AJ299" i="52" s="1"/>
  <c r="S385" i="52"/>
  <c r="AJ385" i="52" s="1"/>
  <c r="F25" i="52"/>
  <c r="I77" i="52"/>
  <c r="R33" i="52"/>
  <c r="Q33" i="52"/>
  <c r="AE445" i="52"/>
  <c r="I497" i="52"/>
  <c r="V184" i="52"/>
  <c r="AI45" i="52"/>
  <c r="AI34" i="52"/>
  <c r="AI38" i="52"/>
  <c r="V262" i="52"/>
  <c r="I269" i="52"/>
  <c r="M262" i="52"/>
  <c r="Q288" i="52"/>
  <c r="N262" i="52"/>
  <c r="R184" i="52"/>
  <c r="M314" i="52"/>
  <c r="Q418" i="52"/>
  <c r="R314" i="52"/>
  <c r="N314" i="52"/>
  <c r="R288" i="52"/>
  <c r="M418" i="52"/>
  <c r="R158" i="52"/>
  <c r="R340" i="52"/>
  <c r="M288" i="52"/>
  <c r="Q158" i="52"/>
  <c r="R236" i="52"/>
  <c r="M158" i="52"/>
  <c r="Q184" i="52"/>
  <c r="Q340" i="52"/>
  <c r="M184" i="52"/>
  <c r="Q314" i="52"/>
  <c r="I328" i="52"/>
  <c r="O262" i="52"/>
  <c r="G36" i="52"/>
  <c r="M236" i="52"/>
  <c r="R418" i="52"/>
  <c r="I216" i="52"/>
  <c r="N418" i="52"/>
  <c r="N288" i="52"/>
  <c r="S283" i="52"/>
  <c r="AJ283" i="52" s="1"/>
  <c r="O288" i="52"/>
  <c r="N236" i="52"/>
  <c r="O418" i="52"/>
  <c r="I149" i="52"/>
  <c r="O236" i="52"/>
  <c r="Q236" i="52"/>
  <c r="O158" i="52"/>
  <c r="S440" i="52"/>
  <c r="AJ440" i="52" s="1"/>
  <c r="I222" i="52"/>
  <c r="I230" i="52"/>
  <c r="O340" i="52"/>
  <c r="G34" i="52"/>
  <c r="N158" i="52"/>
  <c r="N184" i="52"/>
  <c r="N340" i="52"/>
  <c r="I329" i="52"/>
  <c r="O184" i="52"/>
  <c r="I353" i="52"/>
  <c r="S206" i="52"/>
  <c r="AJ206" i="52" s="1"/>
  <c r="O314" i="52"/>
  <c r="I195" i="52"/>
  <c r="I272" i="52"/>
  <c r="I268" i="52"/>
  <c r="Y419" i="52" l="1"/>
  <c r="I140" i="52"/>
  <c r="I297" i="52"/>
  <c r="AF419" i="52"/>
  <c r="AC419" i="52"/>
  <c r="I271" i="52"/>
  <c r="I176" i="52"/>
  <c r="I349" i="52"/>
  <c r="I381" i="52"/>
  <c r="I148" i="52"/>
  <c r="I171" i="52"/>
  <c r="S416" i="52"/>
  <c r="AJ416" i="52" s="1"/>
  <c r="AE419" i="52"/>
  <c r="I146" i="52"/>
  <c r="I253" i="52"/>
  <c r="I166" i="52"/>
  <c r="I404" i="52"/>
  <c r="S417" i="52"/>
  <c r="AJ417" i="52" s="1"/>
  <c r="AD315" i="52"/>
  <c r="AC237" i="52"/>
  <c r="I575" i="52"/>
  <c r="I408" i="52"/>
  <c r="W419" i="52"/>
  <c r="AH419" i="52"/>
  <c r="V237" i="52"/>
  <c r="I303" i="52"/>
  <c r="I382" i="52"/>
  <c r="I282" i="52"/>
  <c r="E37" i="52"/>
  <c r="I167" i="52"/>
  <c r="I320" i="52"/>
  <c r="I205" i="52"/>
  <c r="I196" i="52"/>
  <c r="C40" i="52"/>
  <c r="I333" i="52"/>
  <c r="G46" i="52"/>
  <c r="S413" i="52"/>
  <c r="AJ413" i="52" s="1"/>
  <c r="I296" i="52"/>
  <c r="S231" i="52"/>
  <c r="AJ231" i="52" s="1"/>
  <c r="I229" i="52"/>
  <c r="H38" i="52"/>
  <c r="C44" i="52"/>
  <c r="E34" i="52"/>
  <c r="I433" i="52"/>
  <c r="I200" i="52"/>
  <c r="I277" i="52"/>
  <c r="H46" i="52"/>
  <c r="D47" i="52"/>
  <c r="H44" i="52"/>
  <c r="I192" i="52"/>
  <c r="H47" i="52"/>
  <c r="I228" i="52"/>
  <c r="I220" i="52"/>
  <c r="I322" i="52"/>
  <c r="I198" i="52"/>
  <c r="I226" i="52"/>
  <c r="I174" i="52"/>
  <c r="I351" i="52"/>
  <c r="I429" i="52"/>
  <c r="E47" i="52"/>
  <c r="I374" i="52"/>
  <c r="I523" i="52"/>
  <c r="I190" i="52"/>
  <c r="C35" i="52"/>
  <c r="S153" i="52"/>
  <c r="I191" i="52"/>
  <c r="C46" i="52"/>
  <c r="G44" i="52"/>
  <c r="S415" i="52"/>
  <c r="AJ415" i="52" s="1"/>
  <c r="I471" i="52"/>
  <c r="AI257" i="52"/>
  <c r="I346" i="52"/>
  <c r="G33" i="52"/>
  <c r="I201" i="52"/>
  <c r="I274" i="52"/>
  <c r="H48" i="52"/>
  <c r="I407" i="52"/>
  <c r="H33" i="52"/>
  <c r="C47" i="52"/>
  <c r="I350" i="52"/>
  <c r="I435" i="52"/>
  <c r="I168" i="52"/>
  <c r="I399" i="52"/>
  <c r="I224" i="52"/>
  <c r="I425" i="52"/>
  <c r="I252" i="52"/>
  <c r="G38" i="52"/>
  <c r="H39" i="52"/>
  <c r="I379" i="52"/>
  <c r="C39" i="52"/>
  <c r="S414" i="52"/>
  <c r="AJ414" i="52" s="1"/>
  <c r="S179" i="52"/>
  <c r="AJ179" i="52" s="1"/>
  <c r="I141" i="52"/>
  <c r="I273" i="52"/>
  <c r="D37" i="52"/>
  <c r="I244" i="52"/>
  <c r="H36" i="52"/>
  <c r="E40" i="52"/>
  <c r="I376" i="52"/>
  <c r="I354" i="52"/>
  <c r="G43" i="52"/>
  <c r="D210" i="52"/>
  <c r="I203" i="52"/>
  <c r="C48" i="52"/>
  <c r="B43" i="52"/>
  <c r="I121" i="52"/>
  <c r="I215" i="52"/>
  <c r="S387" i="52"/>
  <c r="AJ387" i="52" s="1"/>
  <c r="I439" i="52"/>
  <c r="I355" i="52"/>
  <c r="E44" i="52"/>
  <c r="I377" i="52"/>
  <c r="B39" i="52"/>
  <c r="I117" i="52"/>
  <c r="I409" i="52"/>
  <c r="G39" i="52"/>
  <c r="I430" i="52"/>
  <c r="AJ423" i="52"/>
  <c r="S444" i="52"/>
  <c r="S34" i="52"/>
  <c r="AJ34" i="52" s="1"/>
  <c r="G132" i="52"/>
  <c r="AJ319" i="52"/>
  <c r="S45" i="52"/>
  <c r="AJ45" i="52" s="1"/>
  <c r="S39" i="52"/>
  <c r="AJ39" i="52" s="1"/>
  <c r="L236" i="52"/>
  <c r="X315" i="52"/>
  <c r="AD289" i="52"/>
  <c r="AH289" i="52"/>
  <c r="I255" i="52"/>
  <c r="I120" i="52"/>
  <c r="I245" i="52"/>
  <c r="I116" i="52"/>
  <c r="B38" i="52"/>
  <c r="I249" i="52"/>
  <c r="I150" i="52"/>
  <c r="D48" i="52"/>
  <c r="S335" i="52"/>
  <c r="AJ335" i="52" s="1"/>
  <c r="E210" i="52"/>
  <c r="I302" i="52"/>
  <c r="I247" i="52"/>
  <c r="E38" i="52"/>
  <c r="S309" i="52"/>
  <c r="AJ309" i="52" s="1"/>
  <c r="I152" i="52"/>
  <c r="I221" i="52"/>
  <c r="I306" i="52"/>
  <c r="I151" i="52"/>
  <c r="H45" i="52"/>
  <c r="D40" i="52"/>
  <c r="I123" i="52"/>
  <c r="B45" i="52"/>
  <c r="I345" i="52"/>
  <c r="I432" i="52"/>
  <c r="I165" i="52"/>
  <c r="I163" i="52"/>
  <c r="I250" i="52"/>
  <c r="I332" i="52"/>
  <c r="H34" i="52"/>
  <c r="E43" i="52"/>
  <c r="I170" i="52"/>
  <c r="I372" i="52"/>
  <c r="I139" i="52"/>
  <c r="I301" i="52"/>
  <c r="I251" i="52"/>
  <c r="I299" i="52"/>
  <c r="I334" i="52"/>
  <c r="I254" i="52"/>
  <c r="I428" i="52"/>
  <c r="I307" i="52"/>
  <c r="I352" i="52"/>
  <c r="I412" i="52"/>
  <c r="C210" i="52"/>
  <c r="I424" i="52"/>
  <c r="S40" i="52"/>
  <c r="AJ40" i="52" s="1"/>
  <c r="AJ345" i="52"/>
  <c r="Y237" i="52"/>
  <c r="X211" i="52"/>
  <c r="V211" i="52"/>
  <c r="AJ371" i="52"/>
  <c r="AJ215" i="52"/>
  <c r="AE237" i="52"/>
  <c r="AG211" i="52"/>
  <c r="S35" i="52"/>
  <c r="AJ35" i="52" s="1"/>
  <c r="AA237" i="52"/>
  <c r="AF315" i="52"/>
  <c r="X289" i="52"/>
  <c r="AG419" i="52"/>
  <c r="S43" i="52"/>
  <c r="AJ43" i="52" s="1"/>
  <c r="C34" i="52"/>
  <c r="I164" i="52"/>
  <c r="C132" i="52"/>
  <c r="C33" i="52"/>
  <c r="E35" i="52"/>
  <c r="I423" i="52"/>
  <c r="B444" i="52"/>
  <c r="B35" i="52"/>
  <c r="I113" i="52"/>
  <c r="L184" i="52"/>
  <c r="D34" i="52"/>
  <c r="I125" i="52"/>
  <c r="B47" i="52"/>
  <c r="D44" i="52"/>
  <c r="I347" i="52"/>
  <c r="I270" i="52"/>
  <c r="I175" i="52"/>
  <c r="I373" i="52"/>
  <c r="I325" i="52"/>
  <c r="E41" i="52"/>
  <c r="I397" i="52"/>
  <c r="I227" i="52"/>
  <c r="E444" i="52"/>
  <c r="I402" i="52"/>
  <c r="I218" i="52"/>
  <c r="I384" i="52"/>
  <c r="I199" i="52"/>
  <c r="I319" i="52"/>
  <c r="I189" i="52"/>
  <c r="B210" i="52"/>
  <c r="I358" i="52"/>
  <c r="I305" i="52"/>
  <c r="I137" i="52"/>
  <c r="I331" i="52"/>
  <c r="I437" i="52"/>
  <c r="I383" i="52"/>
  <c r="I193" i="52"/>
  <c r="B33" i="52"/>
  <c r="I111" i="52"/>
  <c r="B132" i="52"/>
  <c r="H132" i="52"/>
  <c r="L262" i="52"/>
  <c r="F81" i="52"/>
  <c r="G81" i="52"/>
  <c r="E81" i="52"/>
  <c r="H81" i="52"/>
  <c r="B81" i="52"/>
  <c r="C81" i="52"/>
  <c r="D81" i="52"/>
  <c r="W211" i="52"/>
  <c r="I414" i="52"/>
  <c r="AI340" i="52"/>
  <c r="V341" i="52" s="1"/>
  <c r="S38" i="52"/>
  <c r="AJ38" i="52" s="1"/>
  <c r="S44" i="52"/>
  <c r="AJ44" i="52" s="1"/>
  <c r="Z289" i="52"/>
  <c r="AJ111" i="52"/>
  <c r="S132" i="52"/>
  <c r="V289" i="52"/>
  <c r="R262" i="52"/>
  <c r="AG315" i="52"/>
  <c r="AA315" i="52"/>
  <c r="AG289" i="52"/>
  <c r="AE315" i="52"/>
  <c r="AH315" i="52"/>
  <c r="AC289" i="52"/>
  <c r="AA419" i="52"/>
  <c r="Z419" i="52"/>
  <c r="AC315" i="52"/>
  <c r="Z237" i="52"/>
  <c r="AB211" i="52"/>
  <c r="AC211" i="52"/>
  <c r="AD211" i="52"/>
  <c r="S41" i="52"/>
  <c r="AJ41" i="52" s="1"/>
  <c r="S37" i="52"/>
  <c r="AJ37" i="52" s="1"/>
  <c r="E36" i="52"/>
  <c r="I386" i="52"/>
  <c r="E33" i="52"/>
  <c r="E132" i="52"/>
  <c r="G35" i="52"/>
  <c r="B34" i="52"/>
  <c r="I112" i="52"/>
  <c r="G47" i="52"/>
  <c r="E45" i="52"/>
  <c r="I119" i="52"/>
  <c r="B41" i="52"/>
  <c r="AI184" i="52"/>
  <c r="AG185" i="52" s="1"/>
  <c r="I219" i="52"/>
  <c r="C36" i="52"/>
  <c r="C41" i="52"/>
  <c r="I144" i="52"/>
  <c r="I142" i="52"/>
  <c r="I431" i="52"/>
  <c r="D45" i="52"/>
  <c r="G48" i="52"/>
  <c r="I217" i="52"/>
  <c r="I330" i="52"/>
  <c r="I378" i="52"/>
  <c r="I300" i="52"/>
  <c r="I359" i="52"/>
  <c r="G40" i="52"/>
  <c r="I426" i="52"/>
  <c r="I173" i="52"/>
  <c r="H43" i="52"/>
  <c r="C43" i="52"/>
  <c r="D43" i="52"/>
  <c r="D444" i="52"/>
  <c r="I118" i="52"/>
  <c r="B40" i="52"/>
  <c r="C37" i="52"/>
  <c r="I427" i="52"/>
  <c r="E46" i="52"/>
  <c r="I321" i="52"/>
  <c r="I223" i="52"/>
  <c r="D35" i="52"/>
  <c r="I308" i="52"/>
  <c r="I246" i="52"/>
  <c r="C444" i="52"/>
  <c r="I298" i="52"/>
  <c r="I434" i="52"/>
  <c r="I280" i="52"/>
  <c r="I278" i="52"/>
  <c r="I114" i="52"/>
  <c r="B36" i="52"/>
  <c r="E39" i="52"/>
  <c r="I403" i="52"/>
  <c r="I410" i="52"/>
  <c r="I385" i="52"/>
  <c r="I415" i="52"/>
  <c r="AJ241" i="52"/>
  <c r="L314" i="52"/>
  <c r="S48" i="52"/>
  <c r="AJ48" i="52" s="1"/>
  <c r="L288" i="52"/>
  <c r="S33" i="52"/>
  <c r="AA211" i="52"/>
  <c r="AB445" i="52"/>
  <c r="Y445" i="52"/>
  <c r="AC445" i="52"/>
  <c r="AG445" i="52"/>
  <c r="Z315" i="52"/>
  <c r="V419" i="52"/>
  <c r="AE289" i="52"/>
  <c r="Y315" i="52"/>
  <c r="AF289" i="52"/>
  <c r="AF237" i="52"/>
  <c r="W315" i="52"/>
  <c r="AJ163" i="52"/>
  <c r="S184" i="52"/>
  <c r="AJ189" i="52"/>
  <c r="S210" i="52"/>
  <c r="I248" i="52"/>
  <c r="I360" i="52"/>
  <c r="D39" i="52"/>
  <c r="I416" i="52"/>
  <c r="AJ153" i="52"/>
  <c r="B44" i="52"/>
  <c r="I122" i="52"/>
  <c r="I202" i="52"/>
  <c r="D46" i="52"/>
  <c r="I147" i="52"/>
  <c r="H210" i="52"/>
  <c r="AF621" i="52"/>
  <c r="I375" i="52"/>
  <c r="I327" i="52"/>
  <c r="I256" i="52"/>
  <c r="B46" i="52"/>
  <c r="I124" i="52"/>
  <c r="I411" i="52"/>
  <c r="I324" i="52"/>
  <c r="I115" i="52"/>
  <c r="B37" i="52"/>
  <c r="I398" i="52"/>
  <c r="C38" i="52"/>
  <c r="I281" i="52"/>
  <c r="G45" i="52"/>
  <c r="I178" i="52"/>
  <c r="H41" i="52"/>
  <c r="I143" i="52"/>
  <c r="I169" i="52"/>
  <c r="I177" i="52"/>
  <c r="I295" i="52"/>
  <c r="I243" i="52"/>
  <c r="I267" i="52"/>
  <c r="I348" i="52"/>
  <c r="C45" i="52"/>
  <c r="I145" i="52"/>
  <c r="G262" i="52"/>
  <c r="Q262" i="52"/>
  <c r="AJ397" i="52"/>
  <c r="S418" i="52"/>
  <c r="AJ293" i="52"/>
  <c r="S314" i="52"/>
  <c r="AD237" i="52"/>
  <c r="AJ267" i="52"/>
  <c r="S288" i="52"/>
  <c r="S47" i="52"/>
  <c r="AJ47" i="52" s="1"/>
  <c r="L158" i="52"/>
  <c r="AD419" i="52"/>
  <c r="AG237" i="52"/>
  <c r="W237" i="52"/>
  <c r="I197" i="52"/>
  <c r="D36" i="52"/>
  <c r="H37" i="52"/>
  <c r="I276" i="52"/>
  <c r="I225" i="52"/>
  <c r="D38" i="52"/>
  <c r="Y289" i="52"/>
  <c r="AH237" i="52"/>
  <c r="AI158" i="52"/>
  <c r="Z159" i="52" s="1"/>
  <c r="I357" i="52"/>
  <c r="G444" i="52"/>
  <c r="D41" i="52"/>
  <c r="I241" i="52"/>
  <c r="I356" i="52"/>
  <c r="I400" i="52"/>
  <c r="G37" i="52"/>
  <c r="H444" i="52"/>
  <c r="I304" i="52"/>
  <c r="I436" i="52"/>
  <c r="I323" i="52"/>
  <c r="G210" i="52"/>
  <c r="H40" i="52"/>
  <c r="I127" i="52"/>
  <c r="I405" i="52"/>
  <c r="I294" i="52"/>
  <c r="I194" i="52"/>
  <c r="I293" i="52"/>
  <c r="I438" i="52"/>
  <c r="I172" i="52"/>
  <c r="I326" i="52"/>
  <c r="D33" i="52"/>
  <c r="D132" i="52"/>
  <c r="I406" i="52"/>
  <c r="E48" i="52"/>
  <c r="G41" i="52"/>
  <c r="I279" i="52"/>
  <c r="I138" i="52"/>
  <c r="H35" i="52"/>
  <c r="I242" i="52"/>
  <c r="I401" i="52"/>
  <c r="I204" i="52"/>
  <c r="I371" i="52"/>
  <c r="I126" i="52"/>
  <c r="B48" i="52"/>
  <c r="I275" i="52"/>
  <c r="AI262" i="52"/>
  <c r="V263" i="52" s="1"/>
  <c r="L418" i="52"/>
  <c r="I417" i="52"/>
  <c r="W289" i="52"/>
  <c r="L340" i="52"/>
  <c r="S46" i="52"/>
  <c r="AJ46" i="52" s="1"/>
  <c r="Z211" i="52"/>
  <c r="S36" i="52"/>
  <c r="AJ36" i="52" s="1"/>
  <c r="AH211" i="52"/>
  <c r="AE211" i="52"/>
  <c r="AJ137" i="52"/>
  <c r="S158" i="52"/>
  <c r="V315" i="52"/>
  <c r="AA289" i="52"/>
  <c r="X419" i="52"/>
  <c r="X237" i="52"/>
  <c r="S258" i="52"/>
  <c r="AJ258" i="52" s="1"/>
  <c r="B262" i="52"/>
  <c r="H184" i="52"/>
  <c r="E314" i="52"/>
  <c r="E184" i="52"/>
  <c r="E340" i="52"/>
  <c r="E158" i="52"/>
  <c r="G340" i="52"/>
  <c r="G184" i="52"/>
  <c r="H236" i="52"/>
  <c r="C288" i="52"/>
  <c r="H340" i="52"/>
  <c r="H314" i="52"/>
  <c r="D340" i="52"/>
  <c r="H418" i="52"/>
  <c r="C236" i="52"/>
  <c r="H158" i="52"/>
  <c r="C418" i="52"/>
  <c r="D314" i="52"/>
  <c r="G418" i="52"/>
  <c r="G288" i="52"/>
  <c r="G314" i="52"/>
  <c r="G236" i="52"/>
  <c r="E418" i="52"/>
  <c r="E288" i="52"/>
  <c r="E262" i="52"/>
  <c r="C184" i="52"/>
  <c r="D288" i="52"/>
  <c r="D262" i="52"/>
  <c r="D158" i="52"/>
  <c r="H288" i="52"/>
  <c r="C314" i="52"/>
  <c r="C262" i="52"/>
  <c r="H262" i="52"/>
  <c r="D236" i="52"/>
  <c r="C340" i="52"/>
  <c r="E236" i="52"/>
  <c r="D418" i="52"/>
  <c r="G158" i="52"/>
  <c r="S284" i="52"/>
  <c r="AJ284" i="52" s="1"/>
  <c r="D184" i="52"/>
  <c r="S180" i="52"/>
  <c r="AJ180" i="52" s="1"/>
  <c r="I335" i="52"/>
  <c r="S336" i="52"/>
  <c r="AJ336" i="52" s="1"/>
  <c r="S388" i="52"/>
  <c r="S232" i="52"/>
  <c r="AJ232" i="52" s="1"/>
  <c r="S310" i="52"/>
  <c r="AJ310" i="52" s="1"/>
  <c r="V185" i="52" l="1"/>
  <c r="AA185" i="52"/>
  <c r="AI237" i="52"/>
  <c r="AI445" i="52"/>
  <c r="AI211" i="52"/>
  <c r="I340" i="52"/>
  <c r="G341" i="52" s="1"/>
  <c r="I206" i="52"/>
  <c r="I153" i="52"/>
  <c r="I179" i="52"/>
  <c r="S236" i="52"/>
  <c r="I40" i="52"/>
  <c r="I309" i="52"/>
  <c r="I314" i="52" s="1"/>
  <c r="I413" i="52"/>
  <c r="I418" i="52" s="1"/>
  <c r="I283" i="52"/>
  <c r="I288" i="52" s="1"/>
  <c r="AI315" i="52"/>
  <c r="AC263" i="52"/>
  <c r="M211" i="52"/>
  <c r="AJ210" i="52"/>
  <c r="T210" i="52"/>
  <c r="L211" i="52"/>
  <c r="P211" i="52"/>
  <c r="R211" i="52"/>
  <c r="O211" i="52"/>
  <c r="N211" i="52"/>
  <c r="Q211" i="52"/>
  <c r="M133" i="52"/>
  <c r="Q133" i="52"/>
  <c r="O133" i="52"/>
  <c r="R133" i="52"/>
  <c r="AJ132" i="52"/>
  <c r="L133" i="52"/>
  <c r="P133" i="52"/>
  <c r="T132" i="52"/>
  <c r="N133" i="52"/>
  <c r="I81" i="52"/>
  <c r="S257" i="52"/>
  <c r="B418" i="52"/>
  <c r="I43" i="52"/>
  <c r="I440" i="52"/>
  <c r="I387" i="52"/>
  <c r="I257" i="52"/>
  <c r="I262" i="52" s="1"/>
  <c r="P159" i="52"/>
  <c r="N159" i="52"/>
  <c r="O159" i="52"/>
  <c r="R159" i="52"/>
  <c r="T158" i="52"/>
  <c r="AJ158" i="52"/>
  <c r="M159" i="52"/>
  <c r="Q159" i="52"/>
  <c r="L159" i="52"/>
  <c r="N289" i="52"/>
  <c r="M289" i="52"/>
  <c r="L289" i="52"/>
  <c r="P289" i="52"/>
  <c r="T288" i="52"/>
  <c r="Q289" i="52"/>
  <c r="R289" i="52"/>
  <c r="O289" i="52"/>
  <c r="AJ288" i="52"/>
  <c r="AI419" i="52"/>
  <c r="AB341" i="52"/>
  <c r="AC341" i="52"/>
  <c r="AE341" i="52"/>
  <c r="Z341" i="52"/>
  <c r="AD341" i="52"/>
  <c r="AA341" i="52"/>
  <c r="W341" i="52"/>
  <c r="AG341" i="52"/>
  <c r="AH341" i="52"/>
  <c r="X341" i="52"/>
  <c r="Y341" i="52"/>
  <c r="AF341" i="52"/>
  <c r="I210" i="52"/>
  <c r="I35" i="52"/>
  <c r="I38" i="52"/>
  <c r="C158" i="52"/>
  <c r="S154" i="52"/>
  <c r="AJ154" i="52" s="1"/>
  <c r="L185" i="52"/>
  <c r="P185" i="52"/>
  <c r="AJ184" i="52"/>
  <c r="O185" i="52"/>
  <c r="M185" i="52"/>
  <c r="T184" i="52"/>
  <c r="R185" i="52"/>
  <c r="Q185" i="52"/>
  <c r="N185" i="52"/>
  <c r="I184" i="52"/>
  <c r="I231" i="52"/>
  <c r="I236" i="52" s="1"/>
  <c r="AB159" i="52"/>
  <c r="AD159" i="52"/>
  <c r="Y159" i="52"/>
  <c r="AG159" i="52"/>
  <c r="AC159" i="52"/>
  <c r="AE159" i="52"/>
  <c r="V159" i="52"/>
  <c r="X159" i="52"/>
  <c r="AA159" i="52"/>
  <c r="AH159" i="52"/>
  <c r="W159" i="52"/>
  <c r="AF159" i="52"/>
  <c r="AJ314" i="52"/>
  <c r="R315" i="52"/>
  <c r="P315" i="52"/>
  <c r="Q315" i="52"/>
  <c r="O315" i="52"/>
  <c r="M315" i="52"/>
  <c r="N315" i="52"/>
  <c r="L315" i="52"/>
  <c r="T314" i="52"/>
  <c r="I46" i="52"/>
  <c r="AJ33" i="52"/>
  <c r="AB185" i="52"/>
  <c r="AH185" i="52"/>
  <c r="Y185" i="52"/>
  <c r="Z185" i="52"/>
  <c r="AE185" i="52"/>
  <c r="AD185" i="52"/>
  <c r="W185" i="52"/>
  <c r="X185" i="52"/>
  <c r="AF185" i="52"/>
  <c r="AC185" i="52"/>
  <c r="I132" i="52"/>
  <c r="I444" i="52"/>
  <c r="S340" i="52"/>
  <c r="I130" i="52"/>
  <c r="AB263" i="52"/>
  <c r="AA263" i="52"/>
  <c r="W263" i="52"/>
  <c r="Y263" i="52"/>
  <c r="AE263" i="52"/>
  <c r="AG263" i="52"/>
  <c r="AF263" i="52"/>
  <c r="Z263" i="52"/>
  <c r="AD263" i="52"/>
  <c r="I34" i="52"/>
  <c r="B340" i="52"/>
  <c r="B341" i="52" s="1"/>
  <c r="I48" i="52"/>
  <c r="B314" i="52"/>
  <c r="I41" i="52"/>
  <c r="I33" i="52"/>
  <c r="I45" i="52"/>
  <c r="I39" i="52"/>
  <c r="B236" i="52"/>
  <c r="F341" i="52"/>
  <c r="I47" i="52"/>
  <c r="R445" i="52"/>
  <c r="AJ444" i="52"/>
  <c r="P445" i="52"/>
  <c r="M445" i="52"/>
  <c r="O445" i="52"/>
  <c r="T444" i="52"/>
  <c r="L445" i="52"/>
  <c r="Q445" i="52"/>
  <c r="N445" i="52"/>
  <c r="I158" i="52"/>
  <c r="I44" i="52"/>
  <c r="B158" i="52"/>
  <c r="M419" i="52"/>
  <c r="R419" i="52"/>
  <c r="P419" i="52"/>
  <c r="N419" i="52"/>
  <c r="AJ418" i="52"/>
  <c r="T418" i="52"/>
  <c r="Q419" i="52"/>
  <c r="O419" i="52"/>
  <c r="L419" i="52"/>
  <c r="B288" i="52"/>
  <c r="X263" i="52"/>
  <c r="I37" i="52"/>
  <c r="I36" i="52"/>
  <c r="AI289" i="52"/>
  <c r="AJ236" i="52"/>
  <c r="T236" i="52"/>
  <c r="M237" i="52"/>
  <c r="R237" i="52"/>
  <c r="O237" i="52"/>
  <c r="L237" i="52"/>
  <c r="P237" i="52"/>
  <c r="Q237" i="52"/>
  <c r="N237" i="52"/>
  <c r="B184" i="52"/>
  <c r="AH263" i="52"/>
  <c r="E341" i="52" l="1"/>
  <c r="C341" i="52"/>
  <c r="D341" i="52"/>
  <c r="I341" i="52" s="1"/>
  <c r="AI341" i="52"/>
  <c r="H341" i="52"/>
  <c r="AI263" i="52"/>
  <c r="I336" i="52"/>
  <c r="I310" i="52"/>
  <c r="AI185" i="52"/>
  <c r="I232" i="52"/>
  <c r="S289" i="52"/>
  <c r="AJ289" i="52" s="1"/>
  <c r="I180" i="52"/>
  <c r="I284" i="52"/>
  <c r="D159" i="52"/>
  <c r="H159" i="52"/>
  <c r="B159" i="52"/>
  <c r="C159" i="52"/>
  <c r="E159" i="52"/>
  <c r="G159" i="52"/>
  <c r="F159" i="52"/>
  <c r="F133" i="52"/>
  <c r="H133" i="52"/>
  <c r="D133" i="52"/>
  <c r="C133" i="52"/>
  <c r="E133" i="52"/>
  <c r="G133" i="52"/>
  <c r="B133" i="52"/>
  <c r="S315" i="52"/>
  <c r="AJ315" i="52" s="1"/>
  <c r="C237" i="52"/>
  <c r="D237" i="52"/>
  <c r="F237" i="52"/>
  <c r="H237" i="52"/>
  <c r="E237" i="52"/>
  <c r="G237" i="52"/>
  <c r="B237" i="52"/>
  <c r="B263" i="52"/>
  <c r="D263" i="52"/>
  <c r="F263" i="52"/>
  <c r="H263" i="52"/>
  <c r="C263" i="52"/>
  <c r="G263" i="52"/>
  <c r="E263" i="52"/>
  <c r="S133" i="52"/>
  <c r="AJ133" i="52" s="1"/>
  <c r="I154" i="52"/>
  <c r="S237" i="52"/>
  <c r="AJ237" i="52" s="1"/>
  <c r="F185" i="52"/>
  <c r="G185" i="52"/>
  <c r="D185" i="52"/>
  <c r="C185" i="52"/>
  <c r="E185" i="52"/>
  <c r="B185" i="52"/>
  <c r="H185" i="52"/>
  <c r="F289" i="52"/>
  <c r="D289" i="52"/>
  <c r="B289" i="52"/>
  <c r="C289" i="52"/>
  <c r="H289" i="52"/>
  <c r="E289" i="52"/>
  <c r="G289" i="52"/>
  <c r="S185" i="52"/>
  <c r="AJ185" i="52" s="1"/>
  <c r="E419" i="52"/>
  <c r="G419" i="52"/>
  <c r="F419" i="52"/>
  <c r="H419" i="52"/>
  <c r="C419" i="52"/>
  <c r="B419" i="52"/>
  <c r="D419" i="52"/>
  <c r="S445" i="52"/>
  <c r="AJ445" i="52" s="1"/>
  <c r="I258" i="52"/>
  <c r="AI159" i="52"/>
  <c r="B211" i="52"/>
  <c r="D211" i="52"/>
  <c r="C211" i="52"/>
  <c r="F211" i="52"/>
  <c r="G211" i="52"/>
  <c r="H211" i="52"/>
  <c r="E211" i="52"/>
  <c r="S211" i="52"/>
  <c r="AJ211" i="52" s="1"/>
  <c r="I388" i="52"/>
  <c r="T340" i="52"/>
  <c r="AJ340" i="52"/>
  <c r="O341" i="52"/>
  <c r="N341" i="52"/>
  <c r="R341" i="52"/>
  <c r="L341" i="52"/>
  <c r="Q341" i="52"/>
  <c r="P341" i="52"/>
  <c r="M341" i="52"/>
  <c r="AJ257" i="52"/>
  <c r="S262" i="52"/>
  <c r="S419" i="52"/>
  <c r="AJ419" i="52" s="1"/>
  <c r="C445" i="52"/>
  <c r="E445" i="52"/>
  <c r="H445" i="52"/>
  <c r="B445" i="52"/>
  <c r="F445" i="52"/>
  <c r="G445" i="52"/>
  <c r="D445" i="52"/>
  <c r="S159" i="52"/>
  <c r="AJ159" i="52" s="1"/>
  <c r="F315" i="52"/>
  <c r="G315" i="52"/>
  <c r="E315" i="52"/>
  <c r="D315" i="52"/>
  <c r="H315" i="52"/>
  <c r="C315" i="52"/>
  <c r="B315" i="52"/>
  <c r="I573" i="51"/>
  <c r="I572" i="51"/>
  <c r="I571" i="51"/>
  <c r="I570" i="51"/>
  <c r="I569" i="51"/>
  <c r="I568" i="51"/>
  <c r="I567" i="51"/>
  <c r="I566" i="51"/>
  <c r="I565" i="51"/>
  <c r="I564" i="51"/>
  <c r="I563" i="51"/>
  <c r="I562" i="51"/>
  <c r="I561" i="51"/>
  <c r="I560" i="51"/>
  <c r="I559" i="51"/>
  <c r="I558" i="51"/>
  <c r="I557" i="51"/>
  <c r="I556" i="51"/>
  <c r="I555" i="51"/>
  <c r="I554" i="51"/>
  <c r="I547" i="51"/>
  <c r="I546" i="51"/>
  <c r="I545" i="51"/>
  <c r="I544" i="51"/>
  <c r="I543" i="51"/>
  <c r="I542" i="51"/>
  <c r="I541" i="51"/>
  <c r="I540" i="51"/>
  <c r="I539" i="51"/>
  <c r="I538" i="51"/>
  <c r="I537" i="51"/>
  <c r="I536" i="51"/>
  <c r="I535" i="51"/>
  <c r="I534" i="51"/>
  <c r="I533" i="51"/>
  <c r="I532" i="51"/>
  <c r="I531" i="51"/>
  <c r="I530" i="51"/>
  <c r="I529" i="51"/>
  <c r="I528" i="51"/>
  <c r="I521" i="51"/>
  <c r="I520" i="51"/>
  <c r="I519" i="51"/>
  <c r="I518" i="51"/>
  <c r="I517" i="51"/>
  <c r="I516" i="51"/>
  <c r="I515" i="51"/>
  <c r="I514" i="51"/>
  <c r="I513" i="51"/>
  <c r="I512" i="51"/>
  <c r="I511" i="51"/>
  <c r="I510" i="51"/>
  <c r="I509" i="51"/>
  <c r="I508" i="51"/>
  <c r="I507" i="51"/>
  <c r="I506" i="51"/>
  <c r="I505" i="51"/>
  <c r="I504" i="51"/>
  <c r="I503" i="51"/>
  <c r="I502" i="51"/>
  <c r="I495" i="51"/>
  <c r="I494" i="51"/>
  <c r="I493" i="51"/>
  <c r="I492" i="51"/>
  <c r="I491" i="51"/>
  <c r="I490" i="51"/>
  <c r="I489" i="51"/>
  <c r="I488" i="51"/>
  <c r="I487" i="51"/>
  <c r="I486" i="51"/>
  <c r="I485" i="51"/>
  <c r="I484" i="51"/>
  <c r="I483" i="51"/>
  <c r="I482" i="51"/>
  <c r="I481" i="51"/>
  <c r="I480" i="51"/>
  <c r="I479" i="51"/>
  <c r="I478" i="51"/>
  <c r="I477" i="51"/>
  <c r="I476" i="51"/>
  <c r="I159" i="52" l="1"/>
  <c r="I289" i="52"/>
  <c r="S341" i="52"/>
  <c r="AJ341" i="52" s="1"/>
  <c r="F60" i="51"/>
  <c r="I450" i="51"/>
  <c r="F64" i="51"/>
  <c r="I454" i="51"/>
  <c r="F68" i="51"/>
  <c r="I458" i="51"/>
  <c r="I462" i="51"/>
  <c r="F72" i="51"/>
  <c r="F76" i="51"/>
  <c r="I466" i="51"/>
  <c r="I475" i="51"/>
  <c r="I496" i="51" s="1"/>
  <c r="F496" i="51"/>
  <c r="I211" i="52"/>
  <c r="F65" i="51"/>
  <c r="I455" i="51"/>
  <c r="I467" i="51"/>
  <c r="F77" i="51"/>
  <c r="I452" i="51"/>
  <c r="F62" i="51"/>
  <c r="I456" i="51"/>
  <c r="F66" i="51"/>
  <c r="F70" i="51"/>
  <c r="I460" i="51"/>
  <c r="I464" i="51"/>
  <c r="F74" i="51"/>
  <c r="I468" i="51"/>
  <c r="F78" i="51"/>
  <c r="F69" i="51"/>
  <c r="I459" i="51"/>
  <c r="I553" i="51"/>
  <c r="I574" i="51" s="1"/>
  <c r="F574" i="51"/>
  <c r="AJ262" i="52"/>
  <c r="T262" i="52"/>
  <c r="P263" i="52"/>
  <c r="N263" i="52"/>
  <c r="Q263" i="52"/>
  <c r="O263" i="52"/>
  <c r="R263" i="52"/>
  <c r="M263" i="52"/>
  <c r="L263" i="52"/>
  <c r="I451" i="51"/>
  <c r="F61" i="51"/>
  <c r="F59" i="51"/>
  <c r="I449" i="51"/>
  <c r="F470" i="51"/>
  <c r="F63" i="51"/>
  <c r="I453" i="51"/>
  <c r="F67" i="51"/>
  <c r="I457" i="51"/>
  <c r="F71" i="51"/>
  <c r="I461" i="51"/>
  <c r="I465" i="51"/>
  <c r="F75" i="51"/>
  <c r="F79" i="51"/>
  <c r="I469" i="51"/>
  <c r="I527" i="51"/>
  <c r="I548" i="51" s="1"/>
  <c r="F548" i="51"/>
  <c r="I445" i="52"/>
  <c r="I419" i="52"/>
  <c r="I185" i="52"/>
  <c r="I263" i="52"/>
  <c r="F73" i="51"/>
  <c r="I463" i="51"/>
  <c r="I315" i="52"/>
  <c r="I501" i="51"/>
  <c r="I522" i="51" s="1"/>
  <c r="F522" i="51"/>
  <c r="I237" i="52"/>
  <c r="I133" i="52"/>
  <c r="P87" i="51"/>
  <c r="P9" i="51" s="1"/>
  <c r="P89" i="51"/>
  <c r="P11" i="51" s="1"/>
  <c r="P93" i="51"/>
  <c r="P15" i="51" s="1"/>
  <c r="P95" i="51"/>
  <c r="P97" i="51"/>
  <c r="P19" i="51" s="1"/>
  <c r="P103" i="51"/>
  <c r="P25" i="51" s="1"/>
  <c r="P104" i="51"/>
  <c r="P26" i="51" s="1"/>
  <c r="P105" i="51"/>
  <c r="P27" i="51" s="1"/>
  <c r="P101" i="51"/>
  <c r="P23" i="51" s="1"/>
  <c r="W366" i="51"/>
  <c r="AA444" i="51"/>
  <c r="P86" i="51"/>
  <c r="P8" i="51" s="1"/>
  <c r="P88" i="51"/>
  <c r="P10" i="51" s="1"/>
  <c r="P90" i="51"/>
  <c r="P12" i="51" s="1"/>
  <c r="P98" i="51"/>
  <c r="P20" i="51" s="1"/>
  <c r="P100" i="51"/>
  <c r="P22" i="51" s="1"/>
  <c r="P102" i="51"/>
  <c r="P24" i="51" s="1"/>
  <c r="AI376" i="51" l="1"/>
  <c r="AI363" i="51"/>
  <c r="AJ363" i="51" s="1"/>
  <c r="AI354" i="51"/>
  <c r="AI346" i="51"/>
  <c r="AI333" i="51"/>
  <c r="AI325" i="51"/>
  <c r="AI306" i="51"/>
  <c r="AI303" i="51"/>
  <c r="AI282" i="51"/>
  <c r="AI253" i="51"/>
  <c r="AI232" i="51"/>
  <c r="AI220" i="51"/>
  <c r="AI207" i="51"/>
  <c r="AJ207" i="51" s="1"/>
  <c r="AH53" i="51"/>
  <c r="I470" i="51"/>
  <c r="Y444" i="51"/>
  <c r="AI299" i="51"/>
  <c r="AI278" i="51"/>
  <c r="AI224" i="51"/>
  <c r="AA366" i="51"/>
  <c r="AH366" i="51"/>
  <c r="AI410" i="51"/>
  <c r="AI387" i="51"/>
  <c r="AI365" i="51"/>
  <c r="AJ365" i="51" s="1"/>
  <c r="AI399" i="51"/>
  <c r="AI356" i="51"/>
  <c r="Y366" i="51"/>
  <c r="AI348" i="51"/>
  <c r="AI305" i="51"/>
  <c r="AI284" i="51"/>
  <c r="AI276" i="51"/>
  <c r="AI255" i="51"/>
  <c r="AI247" i="51"/>
  <c r="AI234" i="51"/>
  <c r="AJ234" i="51" s="1"/>
  <c r="AI230" i="51"/>
  <c r="AI201" i="51"/>
  <c r="AI296" i="51"/>
  <c r="AI273" i="51"/>
  <c r="AH52" i="51"/>
  <c r="AI198" i="51"/>
  <c r="AI311" i="51"/>
  <c r="AJ311" i="51" s="1"/>
  <c r="AF444" i="51"/>
  <c r="AF366" i="51"/>
  <c r="W444" i="51"/>
  <c r="AD444" i="51"/>
  <c r="AH444" i="51"/>
  <c r="AI424" i="51"/>
  <c r="AI381" i="51"/>
  <c r="AD366" i="51"/>
  <c r="AD288" i="51"/>
  <c r="AI297" i="51"/>
  <c r="AI281" i="51"/>
  <c r="AD210" i="51"/>
  <c r="AI167" i="51"/>
  <c r="AH50" i="51"/>
  <c r="AG51" i="51"/>
  <c r="AG52" i="51"/>
  <c r="AG40" i="51"/>
  <c r="X38" i="51"/>
  <c r="AG36" i="51"/>
  <c r="X34" i="51"/>
  <c r="AH36" i="51"/>
  <c r="AI400" i="51"/>
  <c r="AI361" i="51"/>
  <c r="P85" i="51"/>
  <c r="P7" i="51" s="1"/>
  <c r="Z444" i="51"/>
  <c r="AA51" i="51"/>
  <c r="Y52" i="51"/>
  <c r="Y418" i="51"/>
  <c r="AE418" i="51"/>
  <c r="AI385" i="51"/>
  <c r="AI378" i="51"/>
  <c r="W340" i="51"/>
  <c r="AG340" i="51"/>
  <c r="AF314" i="51"/>
  <c r="Z314" i="51"/>
  <c r="AI287" i="51"/>
  <c r="AJ287" i="51" s="1"/>
  <c r="AI280" i="51"/>
  <c r="AG288" i="51"/>
  <c r="AC262" i="51"/>
  <c r="AF53" i="51"/>
  <c r="AD50" i="51"/>
  <c r="Z47" i="51"/>
  <c r="AE45" i="51"/>
  <c r="Y44" i="51"/>
  <c r="W41" i="51"/>
  <c r="Z39" i="51"/>
  <c r="AF37" i="51"/>
  <c r="Y36" i="51"/>
  <c r="AD34" i="51"/>
  <c r="W132" i="51"/>
  <c r="W33" i="51"/>
  <c r="AH184" i="51"/>
  <c r="AC158" i="51"/>
  <c r="AH51" i="51"/>
  <c r="AC50" i="51"/>
  <c r="AG47" i="51"/>
  <c r="AD46" i="51"/>
  <c r="Y45" i="51"/>
  <c r="AG43" i="51"/>
  <c r="X41" i="51"/>
  <c r="AG39" i="51"/>
  <c r="AC38" i="51"/>
  <c r="X37" i="51"/>
  <c r="AG35" i="51"/>
  <c r="AC34" i="51"/>
  <c r="X132" i="51"/>
  <c r="X33" i="51"/>
  <c r="AH418" i="51"/>
  <c r="AH40" i="51"/>
  <c r="AH38" i="51"/>
  <c r="F27" i="51"/>
  <c r="I79" i="51"/>
  <c r="F11" i="51"/>
  <c r="I63" i="51"/>
  <c r="I69" i="51"/>
  <c r="F17" i="51"/>
  <c r="I66" i="51"/>
  <c r="F14" i="51"/>
  <c r="H497" i="51"/>
  <c r="B497" i="51"/>
  <c r="G497" i="51"/>
  <c r="D497" i="51"/>
  <c r="E497" i="51"/>
  <c r="F497" i="51"/>
  <c r="C497" i="51"/>
  <c r="F12" i="51"/>
  <c r="I64" i="51"/>
  <c r="AI441" i="51"/>
  <c r="AJ441" i="51" s="1"/>
  <c r="AI442" i="51"/>
  <c r="AJ442" i="51" s="1"/>
  <c r="X444" i="51"/>
  <c r="Y51" i="51"/>
  <c r="AI433" i="51"/>
  <c r="W418" i="51"/>
  <c r="AI382" i="51"/>
  <c r="AI373" i="51"/>
  <c r="AC418" i="51"/>
  <c r="AI338" i="51"/>
  <c r="AJ338" i="51" s="1"/>
  <c r="AI355" i="51"/>
  <c r="AI337" i="51"/>
  <c r="AJ337" i="51" s="1"/>
  <c r="AI321" i="51"/>
  <c r="AE340" i="51"/>
  <c r="AI312" i="51"/>
  <c r="AJ312" i="51" s="1"/>
  <c r="AI300" i="51"/>
  <c r="AD314" i="51"/>
  <c r="AI271" i="51"/>
  <c r="AF288" i="51"/>
  <c r="AI258" i="51"/>
  <c r="AI217" i="51"/>
  <c r="X314" i="51"/>
  <c r="AE288" i="51"/>
  <c r="AI252" i="51"/>
  <c r="AI244" i="51"/>
  <c r="Z262" i="51"/>
  <c r="AI235" i="51"/>
  <c r="AJ235" i="51" s="1"/>
  <c r="AI228" i="51"/>
  <c r="AI221" i="51"/>
  <c r="AI205" i="51"/>
  <c r="AF210" i="51"/>
  <c r="AI180" i="51"/>
  <c r="AI172" i="51"/>
  <c r="AI164" i="51"/>
  <c r="AI151" i="51"/>
  <c r="AI143" i="51"/>
  <c r="AD53" i="51"/>
  <c r="AA50" i="51"/>
  <c r="AF48" i="51"/>
  <c r="X47" i="51"/>
  <c r="AC45" i="51"/>
  <c r="W44" i="51"/>
  <c r="AF40" i="51"/>
  <c r="X39" i="51"/>
  <c r="AD37" i="51"/>
  <c r="W36" i="51"/>
  <c r="AA34" i="51"/>
  <c r="AI194" i="51"/>
  <c r="AI190" i="51"/>
  <c r="AI177" i="51"/>
  <c r="AI173" i="51"/>
  <c r="AI169" i="51"/>
  <c r="AF184" i="51"/>
  <c r="AI156" i="51"/>
  <c r="AJ156" i="51" s="1"/>
  <c r="AI152" i="51"/>
  <c r="AI148" i="51"/>
  <c r="AI140" i="51"/>
  <c r="Z158" i="51"/>
  <c r="V53" i="51"/>
  <c r="AI131" i="51"/>
  <c r="AJ131" i="51" s="1"/>
  <c r="AI127" i="51"/>
  <c r="AE47" i="51"/>
  <c r="AA46" i="51"/>
  <c r="W45" i="51"/>
  <c r="AE43" i="51"/>
  <c r="V41" i="51"/>
  <c r="AI119" i="51"/>
  <c r="AE39" i="51"/>
  <c r="Z38" i="51"/>
  <c r="AI115" i="51"/>
  <c r="V37" i="51"/>
  <c r="AE35" i="51"/>
  <c r="Z34" i="51"/>
  <c r="V33" i="51"/>
  <c r="V132" i="51"/>
  <c r="AI111" i="51"/>
  <c r="AH340" i="51"/>
  <c r="AH314" i="51"/>
  <c r="AG45" i="51"/>
  <c r="AH158" i="51"/>
  <c r="AH37" i="51"/>
  <c r="I75" i="51"/>
  <c r="F23" i="51"/>
  <c r="E575" i="51"/>
  <c r="C575" i="51"/>
  <c r="B575" i="51"/>
  <c r="F575" i="51"/>
  <c r="G575" i="51"/>
  <c r="H575" i="51"/>
  <c r="D575" i="51"/>
  <c r="Z418" i="51"/>
  <c r="AC288" i="51"/>
  <c r="AE184" i="51"/>
  <c r="AF43" i="51"/>
  <c r="AF35" i="51"/>
  <c r="AD51" i="51"/>
  <c r="Y46" i="51"/>
  <c r="D471" i="51"/>
  <c r="C471" i="51"/>
  <c r="G471" i="51"/>
  <c r="F471" i="51"/>
  <c r="E471" i="51"/>
  <c r="B471" i="51"/>
  <c r="H471" i="51"/>
  <c r="F24" i="51"/>
  <c r="I76" i="51"/>
  <c r="AI443" i="51"/>
  <c r="AJ443" i="51" s="1"/>
  <c r="Z52" i="51"/>
  <c r="AI411" i="51"/>
  <c r="AI388" i="51"/>
  <c r="AI357" i="51"/>
  <c r="Z340" i="51"/>
  <c r="AI285" i="51"/>
  <c r="AJ285" i="51" s="1"/>
  <c r="AA288" i="51"/>
  <c r="AD262" i="51"/>
  <c r="AI223" i="51"/>
  <c r="Z288" i="51"/>
  <c r="AI256" i="51"/>
  <c r="V262" i="51"/>
  <c r="AI241" i="51"/>
  <c r="AI206" i="51"/>
  <c r="AF158" i="51"/>
  <c r="AA48" i="51"/>
  <c r="AD43" i="51"/>
  <c r="Y37" i="51"/>
  <c r="AI170" i="51"/>
  <c r="AI141" i="51"/>
  <c r="AE52" i="51"/>
  <c r="AA47" i="51"/>
  <c r="AA43" i="51"/>
  <c r="V38" i="51"/>
  <c r="AI116" i="51"/>
  <c r="AH35" i="51"/>
  <c r="AI440" i="51"/>
  <c r="AI439" i="51"/>
  <c r="AI436" i="51"/>
  <c r="AI430" i="51"/>
  <c r="AI427" i="51"/>
  <c r="O53" i="51"/>
  <c r="AE53" i="51"/>
  <c r="AI437" i="51"/>
  <c r="AI428" i="51"/>
  <c r="AI374" i="51"/>
  <c r="AI408" i="51"/>
  <c r="AI405" i="51"/>
  <c r="AI401" i="51"/>
  <c r="AI397" i="51"/>
  <c r="V418" i="51"/>
  <c r="AI383" i="51"/>
  <c r="AI362" i="51"/>
  <c r="AC366" i="51"/>
  <c r="AI331" i="51"/>
  <c r="AF340" i="51"/>
  <c r="X340" i="51"/>
  <c r="W314" i="51"/>
  <c r="AI272" i="51"/>
  <c r="Y288" i="51"/>
  <c r="AI259" i="51"/>
  <c r="AJ259" i="51" s="1"/>
  <c r="AI251" i="51"/>
  <c r="AA262" i="51"/>
  <c r="AI226" i="51"/>
  <c r="AI218" i="51"/>
  <c r="AI301" i="51"/>
  <c r="AI298" i="51"/>
  <c r="AI294" i="51"/>
  <c r="AI277" i="51"/>
  <c r="X288" i="51"/>
  <c r="Y210" i="51"/>
  <c r="AI181" i="51"/>
  <c r="AJ181" i="51" s="1"/>
  <c r="AI165" i="51"/>
  <c r="Z184" i="51"/>
  <c r="AI144" i="51"/>
  <c r="AD158" i="51"/>
  <c r="W53" i="51"/>
  <c r="Z51" i="51"/>
  <c r="Y48" i="51"/>
  <c r="AC46" i="51"/>
  <c r="V45" i="51"/>
  <c r="AI123" i="51"/>
  <c r="Z43" i="51"/>
  <c r="AF41" i="51"/>
  <c r="X40" i="51"/>
  <c r="AD38" i="51"/>
  <c r="W37" i="51"/>
  <c r="AA35" i="51"/>
  <c r="AF132" i="51"/>
  <c r="AF33" i="51"/>
  <c r="AC210" i="51"/>
  <c r="Y184" i="51"/>
  <c r="AG53" i="51"/>
  <c r="AC52" i="51"/>
  <c r="AC48" i="51"/>
  <c r="Y47" i="51"/>
  <c r="AH45" i="51"/>
  <c r="AD44" i="51"/>
  <c r="Y43" i="51"/>
  <c r="AG41" i="51"/>
  <c r="AC40" i="51"/>
  <c r="Y39" i="51"/>
  <c r="AG37" i="51"/>
  <c r="AC36" i="51"/>
  <c r="X35" i="51"/>
  <c r="AG132" i="51"/>
  <c r="AG33" i="51"/>
  <c r="AH43" i="51"/>
  <c r="AG44" i="51"/>
  <c r="AH34" i="51"/>
  <c r="I71" i="51"/>
  <c r="F19" i="51"/>
  <c r="I74" i="51"/>
  <c r="F22" i="51"/>
  <c r="AI423" i="51"/>
  <c r="V444" i="51"/>
  <c r="AA314" i="51"/>
  <c r="AF262" i="51"/>
  <c r="AA53" i="51"/>
  <c r="V47" i="51"/>
  <c r="AI125" i="51"/>
  <c r="V39" i="51"/>
  <c r="AI117" i="51"/>
  <c r="AG48" i="51"/>
  <c r="AH44" i="51"/>
  <c r="AG444" i="51"/>
  <c r="F26" i="51"/>
  <c r="I78" i="51"/>
  <c r="I65" i="51"/>
  <c r="AF50" i="51"/>
  <c r="AI434" i="51"/>
  <c r="AI379" i="51"/>
  <c r="X418" i="51"/>
  <c r="AI349" i="51"/>
  <c r="AI334" i="51"/>
  <c r="AI322" i="51"/>
  <c r="AI269" i="51"/>
  <c r="AI215" i="51"/>
  <c r="AI202" i="51"/>
  <c r="AI229" i="51"/>
  <c r="AI200" i="51"/>
  <c r="AI178" i="51"/>
  <c r="AC184" i="51"/>
  <c r="AI149" i="51"/>
  <c r="AE46" i="51"/>
  <c r="Z40" i="51"/>
  <c r="W34" i="51"/>
  <c r="AI191" i="51"/>
  <c r="V158" i="51"/>
  <c r="AI137" i="51"/>
  <c r="AI128" i="51"/>
  <c r="V50" i="51"/>
  <c r="AF44" i="51"/>
  <c r="AI120" i="51"/>
  <c r="AE36" i="51"/>
  <c r="F80" i="51"/>
  <c r="I59" i="51"/>
  <c r="F7" i="51"/>
  <c r="F20" i="51"/>
  <c r="I72" i="51"/>
  <c r="V52" i="51"/>
  <c r="AI435" i="51"/>
  <c r="AF52" i="51"/>
  <c r="Z50" i="51"/>
  <c r="AI409" i="51"/>
  <c r="AF418" i="51"/>
  <c r="AI386" i="51"/>
  <c r="AI364" i="51"/>
  <c r="AJ364" i="51" s="1"/>
  <c r="AI347" i="51"/>
  <c r="Z366" i="51"/>
  <c r="AI326" i="51"/>
  <c r="AD340" i="51"/>
  <c r="AI313" i="51"/>
  <c r="AJ313" i="51" s="1"/>
  <c r="AI358" i="51"/>
  <c r="AI351" i="51"/>
  <c r="AI339" i="51"/>
  <c r="AJ339" i="51" s="1"/>
  <c r="AI335" i="51"/>
  <c r="AI327" i="51"/>
  <c r="AI323" i="51"/>
  <c r="AI319" i="51"/>
  <c r="V340" i="51"/>
  <c r="AI310" i="51"/>
  <c r="AI308" i="51"/>
  <c r="AI307" i="51"/>
  <c r="AI283" i="51"/>
  <c r="AI275" i="51"/>
  <c r="W288" i="51"/>
  <c r="AI254" i="51"/>
  <c r="Y262" i="51"/>
  <c r="AI233" i="51"/>
  <c r="AJ233" i="51" s="1"/>
  <c r="AI208" i="51"/>
  <c r="AJ208" i="51" s="1"/>
  <c r="AG314" i="51"/>
  <c r="AI267" i="51"/>
  <c r="V288" i="51"/>
  <c r="AI257" i="51"/>
  <c r="AI249" i="51"/>
  <c r="AI246" i="51"/>
  <c r="AI242" i="51"/>
  <c r="AI225" i="51"/>
  <c r="AI197" i="51"/>
  <c r="W210" i="51"/>
  <c r="AI168" i="51"/>
  <c r="X184" i="51"/>
  <c r="AI147" i="51"/>
  <c r="AA158" i="51"/>
  <c r="X51" i="51"/>
  <c r="W48" i="51"/>
  <c r="Z46" i="51"/>
  <c r="AE44" i="51"/>
  <c r="X43" i="51"/>
  <c r="AD41" i="51"/>
  <c r="V40" i="51"/>
  <c r="AI118" i="51"/>
  <c r="AA38" i="51"/>
  <c r="AF36" i="51"/>
  <c r="Y35" i="51"/>
  <c r="AD33" i="51"/>
  <c r="AD132" i="51"/>
  <c r="AI196" i="51"/>
  <c r="AI192" i="51"/>
  <c r="Z210" i="51"/>
  <c r="AI183" i="51"/>
  <c r="AJ183" i="51" s="1"/>
  <c r="AI175" i="51"/>
  <c r="W184" i="51"/>
  <c r="AI154" i="51"/>
  <c r="AI146" i="51"/>
  <c r="AI142" i="51"/>
  <c r="AI138" i="51"/>
  <c r="Z48" i="51"/>
  <c r="W47" i="51"/>
  <c r="AF45" i="51"/>
  <c r="Z44" i="51"/>
  <c r="W43" i="51"/>
  <c r="AE41" i="51"/>
  <c r="AA40" i="51"/>
  <c r="W39" i="51"/>
  <c r="AE37" i="51"/>
  <c r="Z36" i="51"/>
  <c r="AI113" i="51"/>
  <c r="V35" i="51"/>
  <c r="AE33" i="51"/>
  <c r="AE132" i="51"/>
  <c r="AH262" i="51"/>
  <c r="AH47" i="51"/>
  <c r="AH33" i="51"/>
  <c r="AH132" i="51"/>
  <c r="H523" i="51"/>
  <c r="D523" i="51"/>
  <c r="C523" i="51"/>
  <c r="G523" i="51"/>
  <c r="E523" i="51"/>
  <c r="B523" i="51"/>
  <c r="F523" i="51"/>
  <c r="I61" i="51"/>
  <c r="F9" i="51"/>
  <c r="AC340" i="51"/>
  <c r="AI293" i="51"/>
  <c r="V314" i="51"/>
  <c r="AI274" i="51"/>
  <c r="AD48" i="51"/>
  <c r="AD40" i="51"/>
  <c r="Y34" i="51"/>
  <c r="X158" i="51"/>
  <c r="AC47" i="51"/>
  <c r="AC43" i="51"/>
  <c r="AC39" i="51"/>
  <c r="AC35" i="51"/>
  <c r="I62" i="51"/>
  <c r="F10" i="51"/>
  <c r="AI403" i="51"/>
  <c r="AI371" i="51"/>
  <c r="AI309" i="51"/>
  <c r="Y314" i="51"/>
  <c r="AI261" i="51"/>
  <c r="AJ261" i="51" s="1"/>
  <c r="AI222" i="51"/>
  <c r="AA210" i="51"/>
  <c r="AC51" i="51"/>
  <c r="X45" i="51"/>
  <c r="AF38" i="51"/>
  <c r="AI195" i="51"/>
  <c r="AA184" i="51"/>
  <c r="AE48" i="51"/>
  <c r="AE40" i="51"/>
  <c r="Z35" i="51"/>
  <c r="AH48" i="51"/>
  <c r="AI431" i="51"/>
  <c r="AE444" i="51"/>
  <c r="N53" i="51"/>
  <c r="AF51" i="51"/>
  <c r="Y50" i="51"/>
  <c r="AI438" i="51"/>
  <c r="AI429" i="51"/>
  <c r="X50" i="51"/>
  <c r="AI412" i="51"/>
  <c r="AI404" i="51"/>
  <c r="AD418" i="51"/>
  <c r="AI389" i="51"/>
  <c r="AJ389" i="51" s="1"/>
  <c r="AI372" i="51"/>
  <c r="AI413" i="51"/>
  <c r="AI406" i="51"/>
  <c r="AI402" i="51"/>
  <c r="AI398" i="51"/>
  <c r="AI384" i="51"/>
  <c r="AI377" i="51"/>
  <c r="AI360" i="51"/>
  <c r="AI350" i="51"/>
  <c r="X366" i="51"/>
  <c r="AI329" i="51"/>
  <c r="AA340" i="51"/>
  <c r="AI286" i="51"/>
  <c r="AJ286" i="51" s="1"/>
  <c r="AI270" i="51"/>
  <c r="W262" i="51"/>
  <c r="AI216" i="51"/>
  <c r="AI203" i="51"/>
  <c r="AI302" i="51"/>
  <c r="AI295" i="51"/>
  <c r="AE314" i="51"/>
  <c r="AI279" i="51"/>
  <c r="AG262" i="51"/>
  <c r="AI179" i="51"/>
  <c r="AI171" i="51"/>
  <c r="V184" i="51"/>
  <c r="AI163" i="51"/>
  <c r="AI150" i="51"/>
  <c r="Y158" i="51"/>
  <c r="AD52" i="51"/>
  <c r="AI129" i="51"/>
  <c r="V51" i="51"/>
  <c r="AF47" i="51"/>
  <c r="X46" i="51"/>
  <c r="AC44" i="51"/>
  <c r="AI121" i="51"/>
  <c r="V43" i="51"/>
  <c r="AA41" i="51"/>
  <c r="AF39" i="51"/>
  <c r="Y38" i="51"/>
  <c r="AD36" i="51"/>
  <c r="W35" i="51"/>
  <c r="AA33" i="51"/>
  <c r="AA132" i="51"/>
  <c r="X210" i="51"/>
  <c r="AG158" i="51"/>
  <c r="AC53" i="51"/>
  <c r="AG50" i="51"/>
  <c r="X48" i="51"/>
  <c r="AH46" i="51"/>
  <c r="AD45" i="51"/>
  <c r="X44" i="51"/>
  <c r="AC41" i="51"/>
  <c r="Y40" i="51"/>
  <c r="AG38" i="51"/>
  <c r="AC37" i="51"/>
  <c r="X36" i="51"/>
  <c r="AG34" i="51"/>
  <c r="AC33" i="51"/>
  <c r="AC132" i="51"/>
  <c r="AG184" i="51"/>
  <c r="AH41" i="51"/>
  <c r="C549" i="51"/>
  <c r="D549" i="51"/>
  <c r="F549" i="51"/>
  <c r="H549" i="51"/>
  <c r="E549" i="51"/>
  <c r="B549" i="51"/>
  <c r="G549" i="51"/>
  <c r="F15" i="51"/>
  <c r="I67" i="51"/>
  <c r="M53" i="51"/>
  <c r="F16" i="51"/>
  <c r="I68" i="51"/>
  <c r="X262" i="51"/>
  <c r="AE51" i="51"/>
  <c r="Z45" i="51"/>
  <c r="AA37" i="51"/>
  <c r="AG210" i="51"/>
  <c r="AD184" i="51"/>
  <c r="I60" i="51"/>
  <c r="F8" i="51"/>
  <c r="AI426" i="51"/>
  <c r="AE366" i="51"/>
  <c r="AI330" i="51"/>
  <c r="AI248" i="51"/>
  <c r="AI245" i="51"/>
  <c r="AI157" i="51"/>
  <c r="AJ157" i="51" s="1"/>
  <c r="W50" i="51"/>
  <c r="AD35" i="51"/>
  <c r="AE210" i="51"/>
  <c r="AI153" i="51"/>
  <c r="AI145" i="51"/>
  <c r="W46" i="51"/>
  <c r="AA39" i="51"/>
  <c r="V34" i="51"/>
  <c r="AI112" i="51"/>
  <c r="AI425" i="51"/>
  <c r="AC444" i="51"/>
  <c r="Q53" i="51"/>
  <c r="X53" i="51"/>
  <c r="AI432" i="51"/>
  <c r="AI414" i="51"/>
  <c r="AI407" i="51"/>
  <c r="AA418" i="51"/>
  <c r="AI375" i="51"/>
  <c r="AG418" i="51"/>
  <c r="AI353" i="51"/>
  <c r="AI345" i="51"/>
  <c r="V366" i="51"/>
  <c r="AI332" i="51"/>
  <c r="Y340" i="51"/>
  <c r="AI359" i="51"/>
  <c r="AI352" i="51"/>
  <c r="AI336" i="51"/>
  <c r="AI328" i="51"/>
  <c r="AI324" i="51"/>
  <c r="AI320" i="51"/>
  <c r="AI260" i="51"/>
  <c r="AJ260" i="51" s="1"/>
  <c r="AI219" i="51"/>
  <c r="AI304" i="51"/>
  <c r="AC314" i="51"/>
  <c r="AI268" i="51"/>
  <c r="AI250" i="51"/>
  <c r="AI243" i="51"/>
  <c r="AE262" i="51"/>
  <c r="AI227" i="51"/>
  <c r="AI209" i="51"/>
  <c r="AJ209" i="51" s="1"/>
  <c r="AI204" i="51"/>
  <c r="AI182" i="51"/>
  <c r="AJ182" i="51" s="1"/>
  <c r="AI174" i="51"/>
  <c r="AI166" i="51"/>
  <c r="W158" i="51"/>
  <c r="AA52" i="51"/>
  <c r="AD47" i="51"/>
  <c r="V46" i="51"/>
  <c r="AI124" i="51"/>
  <c r="AA44" i="51"/>
  <c r="Y41" i="51"/>
  <c r="AD39" i="51"/>
  <c r="W38" i="51"/>
  <c r="AA36" i="51"/>
  <c r="AF34" i="51"/>
  <c r="Y132" i="51"/>
  <c r="Y33" i="51"/>
  <c r="AI199" i="51"/>
  <c r="AI193" i="51"/>
  <c r="AI189" i="51"/>
  <c r="V210" i="51"/>
  <c r="AI176" i="51"/>
  <c r="AI155" i="51"/>
  <c r="AJ155" i="51" s="1"/>
  <c r="AI139" i="51"/>
  <c r="AE158" i="51"/>
  <c r="Z53" i="51"/>
  <c r="AI130" i="51"/>
  <c r="AE50" i="51"/>
  <c r="V48" i="51"/>
  <c r="AI126" i="51"/>
  <c r="AF46" i="51"/>
  <c r="AA45" i="51"/>
  <c r="V44" i="51"/>
  <c r="AI122" i="51"/>
  <c r="Z41" i="51"/>
  <c r="W40" i="51"/>
  <c r="AE38" i="51"/>
  <c r="Z37" i="51"/>
  <c r="AI114" i="51"/>
  <c r="V36" i="51"/>
  <c r="AE34" i="51"/>
  <c r="Z132" i="51"/>
  <c r="Z33" i="51"/>
  <c r="AG366" i="51"/>
  <c r="AH288" i="51"/>
  <c r="AG46" i="51"/>
  <c r="AH210" i="51"/>
  <c r="AH39" i="51"/>
  <c r="I73" i="51"/>
  <c r="F21" i="51"/>
  <c r="S263" i="52"/>
  <c r="AJ263" i="52" s="1"/>
  <c r="I70" i="51"/>
  <c r="F18" i="51"/>
  <c r="I77" i="51"/>
  <c r="F25" i="51"/>
  <c r="R53" i="51"/>
  <c r="S272" i="51"/>
  <c r="AJ272" i="51" s="1"/>
  <c r="AG236" i="51"/>
  <c r="AE49" i="51"/>
  <c r="AC49" i="51"/>
  <c r="Z236" i="51"/>
  <c r="X49" i="51"/>
  <c r="AH49" i="51"/>
  <c r="AF49" i="51"/>
  <c r="AD236" i="51"/>
  <c r="AA49" i="51"/>
  <c r="Y236" i="51"/>
  <c r="W49" i="51"/>
  <c r="AF624" i="51"/>
  <c r="AF623" i="51"/>
  <c r="S354" i="51"/>
  <c r="AJ354" i="51" s="1"/>
  <c r="S253" i="51"/>
  <c r="AJ253" i="51" s="1"/>
  <c r="S274" i="51"/>
  <c r="AJ274" i="51" s="1"/>
  <c r="S283" i="51" l="1"/>
  <c r="AJ283" i="51" s="1"/>
  <c r="S299" i="51"/>
  <c r="AJ299" i="51" s="1"/>
  <c r="S425" i="51"/>
  <c r="Q51" i="51"/>
  <c r="S326" i="51"/>
  <c r="AJ326" i="51" s="1"/>
  <c r="S356" i="51"/>
  <c r="AJ356" i="51" s="1"/>
  <c r="S373" i="51"/>
  <c r="AJ373" i="51" s="1"/>
  <c r="AF620" i="51"/>
  <c r="R35" i="51"/>
  <c r="Q44" i="51"/>
  <c r="Q47" i="51"/>
  <c r="S244" i="51"/>
  <c r="S226" i="51"/>
  <c r="AJ226" i="51" s="1"/>
  <c r="S247" i="51"/>
  <c r="AJ247" i="51" s="1"/>
  <c r="S360" i="51"/>
  <c r="AJ360" i="51" s="1"/>
  <c r="S410" i="51"/>
  <c r="AJ410" i="51" s="1"/>
  <c r="S433" i="51"/>
  <c r="S197" i="51"/>
  <c r="AJ197" i="51" s="1"/>
  <c r="S219" i="51"/>
  <c r="AJ219" i="51" s="1"/>
  <c r="S320" i="51"/>
  <c r="AJ320" i="51" s="1"/>
  <c r="S324" i="51"/>
  <c r="AJ324" i="51" s="1"/>
  <c r="S400" i="51"/>
  <c r="AJ400" i="51" s="1"/>
  <c r="S382" i="51"/>
  <c r="AJ382" i="51" s="1"/>
  <c r="S403" i="51"/>
  <c r="S430" i="51"/>
  <c r="AJ430" i="51" s="1"/>
  <c r="S277" i="51"/>
  <c r="AJ277" i="51" s="1"/>
  <c r="S347" i="51"/>
  <c r="AJ347" i="51" s="1"/>
  <c r="S372" i="51"/>
  <c r="B53" i="51"/>
  <c r="M366" i="51"/>
  <c r="AI40" i="51"/>
  <c r="AI39" i="51"/>
  <c r="I471" i="51"/>
  <c r="S167" i="51"/>
  <c r="AJ167" i="51" s="1"/>
  <c r="S218" i="51"/>
  <c r="M444" i="51"/>
  <c r="Y49" i="51"/>
  <c r="AE236" i="51"/>
  <c r="AI35" i="51"/>
  <c r="AI45" i="51"/>
  <c r="S379" i="51"/>
  <c r="AJ379" i="51" s="1"/>
  <c r="X52" i="51"/>
  <c r="S381" i="51"/>
  <c r="AJ381" i="51" s="1"/>
  <c r="S142" i="51"/>
  <c r="AJ142" i="51" s="1"/>
  <c r="S196" i="51"/>
  <c r="AJ196" i="51" s="1"/>
  <c r="S243" i="51"/>
  <c r="AJ243" i="51" s="1"/>
  <c r="S298" i="51"/>
  <c r="AJ298" i="51" s="1"/>
  <c r="S202" i="51"/>
  <c r="AJ202" i="51" s="1"/>
  <c r="S255" i="51"/>
  <c r="AJ255" i="51" s="1"/>
  <c r="S426" i="51"/>
  <c r="AJ426" i="51" s="1"/>
  <c r="O35" i="51"/>
  <c r="S304" i="51"/>
  <c r="AJ304" i="51" s="1"/>
  <c r="S282" i="51"/>
  <c r="AJ282" i="51" s="1"/>
  <c r="S303" i="51"/>
  <c r="AJ303" i="51" s="1"/>
  <c r="S308" i="51"/>
  <c r="AJ308" i="51" s="1"/>
  <c r="S325" i="51"/>
  <c r="AJ325" i="51" s="1"/>
  <c r="R444" i="51"/>
  <c r="AG49" i="51"/>
  <c r="AI41" i="51"/>
  <c r="AF236" i="51"/>
  <c r="Q35" i="51"/>
  <c r="Q37" i="51"/>
  <c r="M39" i="51"/>
  <c r="Q41" i="51"/>
  <c r="S140" i="51"/>
  <c r="AJ140" i="51" s="1"/>
  <c r="S193" i="51"/>
  <c r="AJ193" i="51" s="1"/>
  <c r="O34" i="51"/>
  <c r="O36" i="51"/>
  <c r="O38" i="51"/>
  <c r="Q45" i="51"/>
  <c r="S198" i="51"/>
  <c r="AJ198" i="51" s="1"/>
  <c r="S273" i="51"/>
  <c r="AJ273" i="51" s="1"/>
  <c r="S280" i="51"/>
  <c r="AJ280" i="51" s="1"/>
  <c r="S296" i="51"/>
  <c r="AJ296" i="51" s="1"/>
  <c r="S224" i="51"/>
  <c r="AJ224" i="51" s="1"/>
  <c r="O288" i="51"/>
  <c r="S346" i="51"/>
  <c r="AJ346" i="51" s="1"/>
  <c r="S432" i="51"/>
  <c r="AJ432" i="51" s="1"/>
  <c r="S438" i="51"/>
  <c r="AJ438" i="51" s="1"/>
  <c r="Q158" i="51"/>
  <c r="S176" i="51"/>
  <c r="AJ176" i="51" s="1"/>
  <c r="R37" i="51"/>
  <c r="R43" i="51"/>
  <c r="N47" i="51"/>
  <c r="S144" i="51"/>
  <c r="AJ144" i="51" s="1"/>
  <c r="S164" i="51"/>
  <c r="AJ164" i="51" s="1"/>
  <c r="S174" i="51"/>
  <c r="AJ174" i="51" s="1"/>
  <c r="S305" i="51"/>
  <c r="AJ305" i="51" s="1"/>
  <c r="S330" i="51"/>
  <c r="AJ330" i="51" s="1"/>
  <c r="S351" i="51"/>
  <c r="AJ351" i="51" s="1"/>
  <c r="S359" i="51"/>
  <c r="AJ359" i="51" s="1"/>
  <c r="S437" i="51"/>
  <c r="AJ437" i="51" s="1"/>
  <c r="R366" i="51"/>
  <c r="AD49" i="51"/>
  <c r="AA236" i="51"/>
  <c r="S149" i="51"/>
  <c r="AJ149" i="51" s="1"/>
  <c r="N48" i="51"/>
  <c r="N46" i="51"/>
  <c r="S147" i="51"/>
  <c r="AJ147" i="51" s="1"/>
  <c r="N184" i="51"/>
  <c r="S171" i="51"/>
  <c r="AJ171" i="51" s="1"/>
  <c r="N314" i="51"/>
  <c r="S271" i="51"/>
  <c r="AJ271" i="51" s="1"/>
  <c r="S404" i="51"/>
  <c r="AJ404" i="51" s="1"/>
  <c r="AJ425" i="51"/>
  <c r="S111" i="51"/>
  <c r="L132" i="51"/>
  <c r="L33" i="51"/>
  <c r="O43" i="51"/>
  <c r="L48" i="51"/>
  <c r="S126" i="51"/>
  <c r="AJ126" i="51" s="1"/>
  <c r="S128" i="51"/>
  <c r="AJ128" i="51" s="1"/>
  <c r="O184" i="51"/>
  <c r="S169" i="51"/>
  <c r="AJ169" i="51" s="1"/>
  <c r="S175" i="51"/>
  <c r="AJ175" i="51" s="1"/>
  <c r="O37" i="51"/>
  <c r="N43" i="51"/>
  <c r="L47" i="51"/>
  <c r="S125" i="51"/>
  <c r="AJ125" i="51" s="1"/>
  <c r="R48" i="51"/>
  <c r="R210" i="51"/>
  <c r="S222" i="51"/>
  <c r="AJ222" i="51" s="1"/>
  <c r="Q262" i="51"/>
  <c r="AI231" i="51"/>
  <c r="N340" i="51"/>
  <c r="S328" i="51"/>
  <c r="AJ328" i="51" s="1"/>
  <c r="S413" i="51"/>
  <c r="AJ413" i="51" s="1"/>
  <c r="S376" i="51"/>
  <c r="AJ376" i="51" s="1"/>
  <c r="S411" i="51"/>
  <c r="AJ411" i="51" s="1"/>
  <c r="S428" i="51"/>
  <c r="AJ428" i="51" s="1"/>
  <c r="AI48" i="51"/>
  <c r="AI46" i="51"/>
  <c r="I549" i="51"/>
  <c r="AI184" i="51"/>
  <c r="AB185" i="51" s="1"/>
  <c r="I80" i="51"/>
  <c r="R50" i="51"/>
  <c r="V49" i="51"/>
  <c r="AC236" i="51"/>
  <c r="AI415" i="51"/>
  <c r="N158" i="51"/>
  <c r="S148" i="51"/>
  <c r="AJ148" i="51" s="1"/>
  <c r="S153" i="51"/>
  <c r="AJ153" i="51" s="1"/>
  <c r="S190" i="51"/>
  <c r="AJ190" i="51" s="1"/>
  <c r="S199" i="51"/>
  <c r="AJ199" i="51" s="1"/>
  <c r="L40" i="51"/>
  <c r="S118" i="51"/>
  <c r="AJ118" i="51" s="1"/>
  <c r="N51" i="51"/>
  <c r="S204" i="51"/>
  <c r="AJ204" i="51" s="1"/>
  <c r="N262" i="51"/>
  <c r="S246" i="51"/>
  <c r="AJ246" i="51" s="1"/>
  <c r="S256" i="51"/>
  <c r="AJ256" i="51" s="1"/>
  <c r="R262" i="51"/>
  <c r="M314" i="51"/>
  <c r="Q340" i="51"/>
  <c r="S383" i="51"/>
  <c r="AJ383" i="51" s="1"/>
  <c r="L34" i="51"/>
  <c r="S112" i="51"/>
  <c r="AJ112" i="51" s="1"/>
  <c r="N35" i="51"/>
  <c r="S116" i="51"/>
  <c r="AJ116" i="51" s="1"/>
  <c r="L38" i="51"/>
  <c r="N41" i="51"/>
  <c r="R46" i="51"/>
  <c r="R184" i="51"/>
  <c r="S170" i="51"/>
  <c r="AJ170" i="51" s="1"/>
  <c r="R33" i="51"/>
  <c r="R132" i="51"/>
  <c r="N39" i="51"/>
  <c r="O41" i="51"/>
  <c r="S172" i="51"/>
  <c r="AJ172" i="51" s="1"/>
  <c r="S225" i="51"/>
  <c r="AJ225" i="51" s="1"/>
  <c r="S217" i="51"/>
  <c r="AJ217" i="51" s="1"/>
  <c r="S248" i="51"/>
  <c r="AJ248" i="51" s="1"/>
  <c r="S270" i="51"/>
  <c r="AJ270" i="51" s="1"/>
  <c r="S323" i="51"/>
  <c r="AJ323" i="51" s="1"/>
  <c r="S335" i="51"/>
  <c r="AJ335" i="51" s="1"/>
  <c r="S358" i="51"/>
  <c r="AJ358" i="51" s="1"/>
  <c r="S329" i="51"/>
  <c r="AJ329" i="51" s="1"/>
  <c r="N366" i="51"/>
  <c r="S353" i="51"/>
  <c r="AJ353" i="51" s="1"/>
  <c r="L418" i="51"/>
  <c r="S397" i="51"/>
  <c r="S399" i="51"/>
  <c r="AJ399" i="51" s="1"/>
  <c r="R418" i="51"/>
  <c r="S412" i="51"/>
  <c r="AJ412" i="51" s="1"/>
  <c r="S429" i="51"/>
  <c r="AJ429" i="51" s="1"/>
  <c r="S427" i="51"/>
  <c r="AJ427" i="51" s="1"/>
  <c r="S439" i="51"/>
  <c r="AJ439" i="51" s="1"/>
  <c r="O52" i="51"/>
  <c r="O50" i="51"/>
  <c r="Z49" i="51"/>
  <c r="X236" i="51"/>
  <c r="AI262" i="51"/>
  <c r="AB263" i="51" s="1"/>
  <c r="V263" i="51"/>
  <c r="AI132" i="51"/>
  <c r="W236" i="51"/>
  <c r="AI33" i="51"/>
  <c r="S301" i="51"/>
  <c r="AJ301" i="51" s="1"/>
  <c r="S387" i="51"/>
  <c r="AJ387" i="51" s="1"/>
  <c r="N34" i="51"/>
  <c r="N38" i="51"/>
  <c r="R39" i="51"/>
  <c r="S423" i="51"/>
  <c r="L444" i="51"/>
  <c r="S138" i="51"/>
  <c r="AJ138" i="51" s="1"/>
  <c r="M184" i="51"/>
  <c r="S191" i="51"/>
  <c r="AJ191" i="51" s="1"/>
  <c r="M33" i="51"/>
  <c r="M132" i="51"/>
  <c r="R34" i="51"/>
  <c r="R36" i="51"/>
  <c r="R38" i="51"/>
  <c r="S151" i="51"/>
  <c r="AJ151" i="51" s="1"/>
  <c r="S179" i="51"/>
  <c r="AJ179" i="51" s="1"/>
  <c r="S205" i="51"/>
  <c r="AJ205" i="51" s="1"/>
  <c r="S249" i="51"/>
  <c r="AJ249" i="51" s="1"/>
  <c r="S257" i="51"/>
  <c r="AJ257" i="51" s="1"/>
  <c r="S281" i="51"/>
  <c r="AJ281" i="51" s="1"/>
  <c r="S294" i="51"/>
  <c r="AJ294" i="51" s="1"/>
  <c r="S230" i="51"/>
  <c r="AJ230" i="51" s="1"/>
  <c r="S251" i="51"/>
  <c r="AJ251" i="51" s="1"/>
  <c r="R288" i="51"/>
  <c r="S300" i="51"/>
  <c r="AJ300" i="51" s="1"/>
  <c r="S348" i="51"/>
  <c r="AJ348" i="51" s="1"/>
  <c r="S384" i="51"/>
  <c r="AJ384" i="51" s="1"/>
  <c r="S375" i="51"/>
  <c r="AJ375" i="51" s="1"/>
  <c r="Q444" i="51"/>
  <c r="R45" i="51"/>
  <c r="O47" i="51"/>
  <c r="S173" i="51"/>
  <c r="AJ173" i="51" s="1"/>
  <c r="M34" i="51"/>
  <c r="M36" i="51"/>
  <c r="M38" i="51"/>
  <c r="M44" i="51"/>
  <c r="S166" i="51"/>
  <c r="AJ166" i="51" s="1"/>
  <c r="S227" i="51"/>
  <c r="AJ227" i="51" s="1"/>
  <c r="Q314" i="51"/>
  <c r="S254" i="51"/>
  <c r="AJ254" i="51" s="1"/>
  <c r="S306" i="51"/>
  <c r="AJ306" i="51" s="1"/>
  <c r="S355" i="51"/>
  <c r="AJ355" i="51" s="1"/>
  <c r="O340" i="51"/>
  <c r="S406" i="51"/>
  <c r="AJ406" i="51" s="1"/>
  <c r="AJ372" i="51"/>
  <c r="S386" i="51"/>
  <c r="AJ386" i="51" s="1"/>
  <c r="S407" i="51"/>
  <c r="AJ407" i="51" s="1"/>
  <c r="S431" i="51"/>
  <c r="AJ431" i="51" s="1"/>
  <c r="E53" i="51"/>
  <c r="H53" i="51"/>
  <c r="AI36" i="51"/>
  <c r="AI44" i="51"/>
  <c r="C53" i="51"/>
  <c r="AI43" i="51"/>
  <c r="R51" i="51"/>
  <c r="I523" i="51"/>
  <c r="M51" i="51"/>
  <c r="D51" i="51"/>
  <c r="N45" i="51"/>
  <c r="AF263" i="51"/>
  <c r="AI418" i="51"/>
  <c r="AB419" i="51" s="1"/>
  <c r="M46" i="51"/>
  <c r="S165" i="51"/>
  <c r="AJ165" i="51" s="1"/>
  <c r="AJ244" i="51"/>
  <c r="S216" i="51"/>
  <c r="AJ216" i="51" s="1"/>
  <c r="S275" i="51"/>
  <c r="AJ275" i="51" s="1"/>
  <c r="AJ433" i="51"/>
  <c r="S115" i="51"/>
  <c r="AJ115" i="51" s="1"/>
  <c r="L37" i="51"/>
  <c r="S122" i="51"/>
  <c r="AJ122" i="51" s="1"/>
  <c r="L44" i="51"/>
  <c r="R41" i="51"/>
  <c r="S178" i="51"/>
  <c r="AJ178" i="51" s="1"/>
  <c r="S268" i="51"/>
  <c r="AJ268" i="51" s="1"/>
  <c r="S309" i="51"/>
  <c r="AJ309" i="51" s="1"/>
  <c r="S352" i="51"/>
  <c r="AJ352" i="51" s="1"/>
  <c r="N418" i="51"/>
  <c r="AC263" i="51"/>
  <c r="S141" i="51"/>
  <c r="AJ141" i="51" s="1"/>
  <c r="S145" i="51"/>
  <c r="AJ145" i="51" s="1"/>
  <c r="N210" i="51"/>
  <c r="S194" i="51"/>
  <c r="AJ194" i="51" s="1"/>
  <c r="R40" i="51"/>
  <c r="S124" i="51"/>
  <c r="AJ124" i="51" s="1"/>
  <c r="L46" i="51"/>
  <c r="R47" i="51"/>
  <c r="L184" i="51"/>
  <c r="S163" i="51"/>
  <c r="S242" i="51"/>
  <c r="AJ242" i="51" s="1"/>
  <c r="S297" i="51"/>
  <c r="AJ297" i="51" s="1"/>
  <c r="S302" i="51"/>
  <c r="AJ302" i="51" s="1"/>
  <c r="AJ218" i="51"/>
  <c r="S332" i="51"/>
  <c r="AJ332" i="51" s="1"/>
  <c r="M418" i="51"/>
  <c r="S434" i="51"/>
  <c r="AJ434" i="51" s="1"/>
  <c r="L36" i="51"/>
  <c r="S114" i="51"/>
  <c r="AJ114" i="51" s="1"/>
  <c r="N37" i="51"/>
  <c r="N44" i="51"/>
  <c r="S127" i="51"/>
  <c r="AJ127" i="51" s="1"/>
  <c r="Q40" i="51"/>
  <c r="Q46" i="51"/>
  <c r="R52" i="51"/>
  <c r="S150" i="51"/>
  <c r="AJ150" i="51" s="1"/>
  <c r="S267" i="51"/>
  <c r="L288" i="51"/>
  <c r="S203" i="51"/>
  <c r="AJ203" i="51" s="1"/>
  <c r="R314" i="51"/>
  <c r="S321" i="51"/>
  <c r="AJ321" i="51" s="1"/>
  <c r="S333" i="51"/>
  <c r="AJ333" i="51" s="1"/>
  <c r="S401" i="51"/>
  <c r="AJ401" i="51" s="1"/>
  <c r="D53" i="51"/>
  <c r="AI366" i="51"/>
  <c r="AE367" i="51" s="1"/>
  <c r="X185" i="51"/>
  <c r="AI444" i="51"/>
  <c r="V445" i="51" s="1"/>
  <c r="AA263" i="51"/>
  <c r="AI38" i="51"/>
  <c r="AD263" i="51"/>
  <c r="N52" i="51"/>
  <c r="I575" i="51"/>
  <c r="AI37" i="51"/>
  <c r="O51" i="51"/>
  <c r="AH236" i="51"/>
  <c r="O45" i="51"/>
  <c r="AI210" i="51"/>
  <c r="AC211" i="51" s="1"/>
  <c r="L210" i="51"/>
  <c r="S189" i="51"/>
  <c r="Q43" i="51"/>
  <c r="S120" i="51"/>
  <c r="AJ120" i="51" s="1"/>
  <c r="S331" i="51"/>
  <c r="AJ331" i="51" s="1"/>
  <c r="S405" i="51"/>
  <c r="AJ405" i="51" s="1"/>
  <c r="AJ403" i="51"/>
  <c r="G53" i="51"/>
  <c r="Q34" i="51"/>
  <c r="Q36" i="51"/>
  <c r="Q38" i="51"/>
  <c r="M40" i="51"/>
  <c r="S152" i="51"/>
  <c r="AJ152" i="51" s="1"/>
  <c r="M35" i="51"/>
  <c r="M37" i="51"/>
  <c r="Q39" i="51"/>
  <c r="L51" i="51"/>
  <c r="S129" i="51"/>
  <c r="AJ129" i="51" s="1"/>
  <c r="R158" i="51"/>
  <c r="M210" i="51"/>
  <c r="S245" i="51"/>
  <c r="AJ245" i="51" s="1"/>
  <c r="S250" i="51"/>
  <c r="AJ250" i="51" s="1"/>
  <c r="Q288" i="51"/>
  <c r="S293" i="51"/>
  <c r="L314" i="51"/>
  <c r="S269" i="51"/>
  <c r="AJ269" i="51" s="1"/>
  <c r="S350" i="51"/>
  <c r="AJ350" i="51" s="1"/>
  <c r="S378" i="51"/>
  <c r="AJ378" i="51" s="1"/>
  <c r="S385" i="51"/>
  <c r="AJ385" i="51" s="1"/>
  <c r="O39" i="51"/>
  <c r="O444" i="51"/>
  <c r="Q210" i="51"/>
  <c r="O132" i="51"/>
  <c r="O33" i="51"/>
  <c r="S121" i="51"/>
  <c r="AJ121" i="51" s="1"/>
  <c r="L43" i="51"/>
  <c r="O48" i="51"/>
  <c r="S168" i="51"/>
  <c r="AJ168" i="51" s="1"/>
  <c r="O210" i="51"/>
  <c r="S200" i="51"/>
  <c r="AJ200" i="51" s="1"/>
  <c r="S228" i="51"/>
  <c r="AJ228" i="51" s="1"/>
  <c r="S215" i="51"/>
  <c r="S223" i="51"/>
  <c r="AJ223" i="51" s="1"/>
  <c r="M262" i="51"/>
  <c r="M288" i="51"/>
  <c r="S276" i="51"/>
  <c r="AJ276" i="51" s="1"/>
  <c r="S319" i="51"/>
  <c r="L340" i="51"/>
  <c r="L366" i="51"/>
  <c r="S345" i="51"/>
  <c r="S349" i="51"/>
  <c r="AJ349" i="51" s="1"/>
  <c r="S408" i="51"/>
  <c r="AJ408" i="51" s="1"/>
  <c r="S374" i="51"/>
  <c r="AJ374" i="51" s="1"/>
  <c r="S409" i="51"/>
  <c r="AJ409" i="51" s="1"/>
  <c r="S424" i="51"/>
  <c r="AJ424" i="51" s="1"/>
  <c r="N444" i="51"/>
  <c r="AF612" i="51"/>
  <c r="AI34" i="51"/>
  <c r="Q50" i="51"/>
  <c r="AI314" i="51"/>
  <c r="AB315" i="51" s="1"/>
  <c r="AI288" i="51"/>
  <c r="V289" i="51" s="1"/>
  <c r="Z367" i="51"/>
  <c r="AI47" i="51"/>
  <c r="G51" i="51"/>
  <c r="AI417" i="51"/>
  <c r="M50" i="51"/>
  <c r="AI158" i="51"/>
  <c r="AB159" i="51" s="1"/>
  <c r="Q48" i="51"/>
  <c r="N40" i="51"/>
  <c r="O158" i="51"/>
  <c r="N132" i="51"/>
  <c r="N33" i="51"/>
  <c r="O40" i="51"/>
  <c r="S130" i="51"/>
  <c r="AJ130" i="51" s="1"/>
  <c r="L52" i="51"/>
  <c r="S177" i="51"/>
  <c r="AJ177" i="51" s="1"/>
  <c r="S201" i="51"/>
  <c r="AJ201" i="51" s="1"/>
  <c r="O314" i="51"/>
  <c r="AI340" i="51"/>
  <c r="AB341" i="51" s="1"/>
  <c r="V341" i="51"/>
  <c r="AI416" i="51"/>
  <c r="AA315" i="51"/>
  <c r="Q52" i="51"/>
  <c r="M52" i="51"/>
  <c r="Q132" i="51"/>
  <c r="Q33" i="51"/>
  <c r="M43" i="51"/>
  <c r="M45" i="51"/>
  <c r="M47" i="51"/>
  <c r="L158" i="51"/>
  <c r="S137" i="51"/>
  <c r="S139" i="51"/>
  <c r="AJ139" i="51" s="1"/>
  <c r="S146" i="51"/>
  <c r="AJ146" i="51" s="1"/>
  <c r="S192" i="51"/>
  <c r="AJ192" i="51" s="1"/>
  <c r="S195" i="51"/>
  <c r="AJ195" i="51" s="1"/>
  <c r="M41" i="51"/>
  <c r="O44" i="51"/>
  <c r="M48" i="51"/>
  <c r="S143" i="51"/>
  <c r="AJ143" i="51" s="1"/>
  <c r="L262" i="51"/>
  <c r="S241" i="51"/>
  <c r="S252" i="51"/>
  <c r="AJ252" i="51" s="1"/>
  <c r="S279" i="51"/>
  <c r="AJ279" i="51" s="1"/>
  <c r="S295" i="51"/>
  <c r="AJ295" i="51" s="1"/>
  <c r="O366" i="51"/>
  <c r="S220" i="51"/>
  <c r="AJ220" i="51" s="1"/>
  <c r="O262" i="51"/>
  <c r="S307" i="51"/>
  <c r="AJ307" i="51" s="1"/>
  <c r="M340" i="51"/>
  <c r="Q366" i="51"/>
  <c r="Q418" i="51"/>
  <c r="S371" i="51"/>
  <c r="S435" i="51"/>
  <c r="AJ435" i="51" s="1"/>
  <c r="AF611" i="51"/>
  <c r="L35" i="51"/>
  <c r="S113" i="51"/>
  <c r="AJ113" i="51" s="1"/>
  <c r="N36" i="51"/>
  <c r="S119" i="51"/>
  <c r="AJ119" i="51" s="1"/>
  <c r="L41" i="51"/>
  <c r="R44" i="51"/>
  <c r="O46" i="51"/>
  <c r="L39" i="51"/>
  <c r="S117" i="51"/>
  <c r="AJ117" i="51" s="1"/>
  <c r="S123" i="51"/>
  <c r="AJ123" i="51" s="1"/>
  <c r="L45" i="51"/>
  <c r="M158" i="51"/>
  <c r="Q184" i="51"/>
  <c r="S221" i="51"/>
  <c r="AJ221" i="51" s="1"/>
  <c r="S229" i="51"/>
  <c r="AJ229" i="51" s="1"/>
  <c r="N288" i="51"/>
  <c r="S278" i="51"/>
  <c r="AJ278" i="51" s="1"/>
  <c r="S322" i="51"/>
  <c r="AJ322" i="51" s="1"/>
  <c r="S327" i="51"/>
  <c r="AJ327" i="51" s="1"/>
  <c r="S334" i="51"/>
  <c r="AJ334" i="51" s="1"/>
  <c r="S357" i="51"/>
  <c r="AJ357" i="51" s="1"/>
  <c r="R340" i="51"/>
  <c r="S361" i="51"/>
  <c r="AJ361" i="51" s="1"/>
  <c r="S398" i="51"/>
  <c r="AJ398" i="51" s="1"/>
  <c r="S402" i="51"/>
  <c r="AJ402" i="51" s="1"/>
  <c r="O418" i="51"/>
  <c r="S436" i="51"/>
  <c r="AJ436" i="51" s="1"/>
  <c r="B51" i="51"/>
  <c r="AH289" i="51"/>
  <c r="X367" i="51"/>
  <c r="AE445" i="51"/>
  <c r="W51" i="51"/>
  <c r="AI51" i="51" s="1"/>
  <c r="N50" i="51"/>
  <c r="AI50" i="51"/>
  <c r="V236" i="51"/>
  <c r="AG445" i="51"/>
  <c r="AC367" i="51"/>
  <c r="AH341" i="51"/>
  <c r="I497" i="51"/>
  <c r="L53" i="51"/>
  <c r="S417" i="51"/>
  <c r="M236" i="51"/>
  <c r="Q236" i="51"/>
  <c r="O236" i="51"/>
  <c r="R236" i="51"/>
  <c r="N49" i="51"/>
  <c r="S154" i="51"/>
  <c r="AJ154" i="51" s="1"/>
  <c r="I193" i="51"/>
  <c r="S180" i="51"/>
  <c r="AJ180" i="51" s="1"/>
  <c r="S258" i="51"/>
  <c r="AJ258" i="51" s="1"/>
  <c r="I269" i="51"/>
  <c r="S388" i="51"/>
  <c r="I425" i="51"/>
  <c r="I197" i="51"/>
  <c r="S310" i="51"/>
  <c r="AJ310" i="51" s="1"/>
  <c r="I320" i="51"/>
  <c r="I324" i="51"/>
  <c r="S336" i="51"/>
  <c r="AJ336" i="51" s="1"/>
  <c r="I335" i="51"/>
  <c r="I349" i="51"/>
  <c r="S362" i="51"/>
  <c r="AJ362" i="51" s="1"/>
  <c r="I386" i="51"/>
  <c r="I436" i="51"/>
  <c r="S440" i="51"/>
  <c r="AJ440" i="51" s="1"/>
  <c r="I194" i="51"/>
  <c r="E38" i="51"/>
  <c r="S206" i="51"/>
  <c r="AJ206" i="51" s="1"/>
  <c r="I218" i="51"/>
  <c r="I220" i="51"/>
  <c r="S284" i="51"/>
  <c r="AJ284" i="51" s="1"/>
  <c r="I384" i="51"/>
  <c r="I385" i="51"/>
  <c r="I373" i="51"/>
  <c r="H37" i="51"/>
  <c r="C38" i="51"/>
  <c r="L236" i="51"/>
  <c r="I328" i="51"/>
  <c r="I398" i="51"/>
  <c r="I400" i="51"/>
  <c r="I408" i="51"/>
  <c r="I374" i="51"/>
  <c r="I376" i="51"/>
  <c r="I431" i="51"/>
  <c r="V159" i="51" l="1"/>
  <c r="V367" i="51"/>
  <c r="Y159" i="51"/>
  <c r="I405" i="51"/>
  <c r="I353" i="51"/>
  <c r="H314" i="51"/>
  <c r="G40" i="51"/>
  <c r="I251" i="51"/>
  <c r="I334" i="51"/>
  <c r="D37" i="51"/>
  <c r="I332" i="51"/>
  <c r="I277" i="51"/>
  <c r="I171" i="51"/>
  <c r="G37" i="51"/>
  <c r="AF289" i="51"/>
  <c r="X289" i="51"/>
  <c r="Z263" i="51"/>
  <c r="I321" i="51"/>
  <c r="I273" i="51"/>
  <c r="I247" i="51"/>
  <c r="I270" i="51"/>
  <c r="E41" i="51"/>
  <c r="G210" i="51"/>
  <c r="E43" i="51"/>
  <c r="I307" i="51"/>
  <c r="I202" i="51"/>
  <c r="E44" i="51"/>
  <c r="I195" i="51"/>
  <c r="I148" i="51"/>
  <c r="I325" i="51"/>
  <c r="I174" i="51"/>
  <c r="I410" i="51"/>
  <c r="I300" i="51"/>
  <c r="I302" i="51"/>
  <c r="I179" i="51"/>
  <c r="I149" i="51"/>
  <c r="I196" i="51"/>
  <c r="I146" i="51"/>
  <c r="C47" i="51"/>
  <c r="C43" i="51"/>
  <c r="X263" i="51"/>
  <c r="I411" i="51"/>
  <c r="E418" i="51"/>
  <c r="I223" i="51"/>
  <c r="I227" i="51"/>
  <c r="H35" i="51"/>
  <c r="I170" i="51"/>
  <c r="H46" i="51"/>
  <c r="G418" i="51"/>
  <c r="I255" i="51"/>
  <c r="E262" i="51"/>
  <c r="D314" i="51"/>
  <c r="I167" i="51"/>
  <c r="C35" i="51"/>
  <c r="I406" i="51"/>
  <c r="I278" i="51"/>
  <c r="I229" i="51"/>
  <c r="I177" i="51"/>
  <c r="AC289" i="51"/>
  <c r="I399" i="51"/>
  <c r="I254" i="51"/>
  <c r="I200" i="51"/>
  <c r="E35" i="51"/>
  <c r="H184" i="51"/>
  <c r="E46" i="51"/>
  <c r="I375" i="51"/>
  <c r="I354" i="51"/>
  <c r="I165" i="51"/>
  <c r="G43" i="51"/>
  <c r="C37" i="51"/>
  <c r="H34" i="51"/>
  <c r="I323" i="51"/>
  <c r="I309" i="51"/>
  <c r="E184" i="51"/>
  <c r="C418" i="51"/>
  <c r="I301" i="51"/>
  <c r="I252" i="51"/>
  <c r="I145" i="51"/>
  <c r="C46" i="51"/>
  <c r="H444" i="51"/>
  <c r="AC445" i="51"/>
  <c r="C444" i="51"/>
  <c r="I434" i="51"/>
  <c r="I253" i="51"/>
  <c r="I230" i="51"/>
  <c r="AE341" i="51"/>
  <c r="Z185" i="51"/>
  <c r="AA289" i="51"/>
  <c r="Y315" i="51"/>
  <c r="AE315" i="51"/>
  <c r="X341" i="51"/>
  <c r="AG185" i="51"/>
  <c r="Z445" i="51"/>
  <c r="C366" i="51"/>
  <c r="H366" i="51"/>
  <c r="Y341" i="51"/>
  <c r="X445" i="51"/>
  <c r="AF341" i="51"/>
  <c r="AG289" i="51"/>
  <c r="AD159" i="51"/>
  <c r="Z289" i="51"/>
  <c r="X315" i="51"/>
  <c r="S43" i="51"/>
  <c r="AJ43" i="51" s="1"/>
  <c r="AJ417" i="51"/>
  <c r="AC159" i="51"/>
  <c r="N236" i="51"/>
  <c r="Z315" i="51"/>
  <c r="AG341" i="51"/>
  <c r="V315" i="51"/>
  <c r="Q49" i="51"/>
  <c r="AI236" i="51"/>
  <c r="AH237" i="51" s="1"/>
  <c r="S39" i="51"/>
  <c r="AJ39" i="51" s="1"/>
  <c r="AJ241" i="51"/>
  <c r="S262" i="51"/>
  <c r="S52" i="51"/>
  <c r="AA211" i="51"/>
  <c r="AJ163" i="51"/>
  <c r="S184" i="51"/>
  <c r="S37" i="51"/>
  <c r="AJ37" i="51" s="1"/>
  <c r="Z211" i="51"/>
  <c r="S40" i="51"/>
  <c r="AJ40" i="51" s="1"/>
  <c r="S414" i="51"/>
  <c r="AJ414" i="51" s="1"/>
  <c r="S47" i="51"/>
  <c r="AJ47" i="51" s="1"/>
  <c r="B444" i="51"/>
  <c r="I423" i="51"/>
  <c r="I409" i="51"/>
  <c r="I358" i="51"/>
  <c r="B340" i="51"/>
  <c r="I319" i="51"/>
  <c r="I299" i="51"/>
  <c r="D288" i="51"/>
  <c r="I221" i="51"/>
  <c r="I166" i="51"/>
  <c r="H43" i="51"/>
  <c r="I120" i="51"/>
  <c r="I404" i="51"/>
  <c r="I356" i="51"/>
  <c r="C314" i="51"/>
  <c r="I256" i="51"/>
  <c r="D262" i="51"/>
  <c r="H47" i="51"/>
  <c r="I424" i="51"/>
  <c r="E340" i="51"/>
  <c r="I276" i="51"/>
  <c r="I215" i="51"/>
  <c r="I172" i="51"/>
  <c r="E48" i="51"/>
  <c r="I169" i="51"/>
  <c r="I127" i="51"/>
  <c r="E47" i="51"/>
  <c r="E40" i="51"/>
  <c r="D36" i="51"/>
  <c r="I346" i="51"/>
  <c r="I271" i="51"/>
  <c r="I280" i="51"/>
  <c r="I257" i="51"/>
  <c r="I243" i="51"/>
  <c r="D46" i="51"/>
  <c r="H40" i="51"/>
  <c r="G38" i="51"/>
  <c r="S35" i="51"/>
  <c r="AJ35" i="51" s="1"/>
  <c r="AF159" i="51"/>
  <c r="AG263" i="51"/>
  <c r="V211" i="51"/>
  <c r="AC419" i="51"/>
  <c r="AA341" i="51"/>
  <c r="AJ267" i="51"/>
  <c r="S288" i="51"/>
  <c r="S377" i="51"/>
  <c r="AJ377" i="51" s="1"/>
  <c r="V419" i="51"/>
  <c r="X419" i="51"/>
  <c r="X211" i="51"/>
  <c r="W315" i="51"/>
  <c r="X159" i="51"/>
  <c r="Y419" i="51"/>
  <c r="I414" i="51"/>
  <c r="S48" i="51"/>
  <c r="AJ48" i="51" s="1"/>
  <c r="B418" i="51"/>
  <c r="I397" i="51"/>
  <c r="I225" i="51"/>
  <c r="G444" i="51"/>
  <c r="AB211" i="51"/>
  <c r="AD211" i="51"/>
  <c r="S416" i="51"/>
  <c r="AJ416" i="51" s="1"/>
  <c r="I306" i="51"/>
  <c r="I164" i="51"/>
  <c r="B314" i="51"/>
  <c r="I293" i="51"/>
  <c r="G47" i="51"/>
  <c r="G35" i="51"/>
  <c r="H45" i="51"/>
  <c r="G41" i="51"/>
  <c r="AA185" i="51"/>
  <c r="AJ345" i="51"/>
  <c r="S366" i="51"/>
  <c r="AH419" i="51"/>
  <c r="E314" i="51"/>
  <c r="C34" i="51"/>
  <c r="I432" i="51"/>
  <c r="B262" i="51"/>
  <c r="I241" i="51"/>
  <c r="B184" i="51"/>
  <c r="I163" i="51"/>
  <c r="G39" i="51"/>
  <c r="H36" i="51"/>
  <c r="E34" i="51"/>
  <c r="I192" i="51"/>
  <c r="C184" i="51"/>
  <c r="I140" i="51"/>
  <c r="D444" i="51"/>
  <c r="I382" i="51"/>
  <c r="I331" i="51"/>
  <c r="I330" i="51"/>
  <c r="I322" i="51"/>
  <c r="I248" i="51"/>
  <c r="I201" i="51"/>
  <c r="I144" i="51"/>
  <c r="I117" i="51"/>
  <c r="B39" i="51"/>
  <c r="I114" i="51"/>
  <c r="B36" i="51"/>
  <c r="D132" i="51"/>
  <c r="D33" i="51"/>
  <c r="I387" i="51"/>
  <c r="I377" i="51"/>
  <c r="I224" i="51"/>
  <c r="I297" i="51"/>
  <c r="I274" i="51"/>
  <c r="I143" i="51"/>
  <c r="G45" i="51"/>
  <c r="I191" i="51"/>
  <c r="I141" i="51"/>
  <c r="C45" i="51"/>
  <c r="W211" i="51"/>
  <c r="S41" i="51"/>
  <c r="AJ41" i="51" s="1"/>
  <c r="AH185" i="51"/>
  <c r="AJ215" i="51"/>
  <c r="AJ293" i="51"/>
  <c r="S314" i="51"/>
  <c r="AJ189" i="51"/>
  <c r="S210" i="51"/>
  <c r="R49" i="51"/>
  <c r="AH315" i="51"/>
  <c r="Y211" i="51"/>
  <c r="AF185" i="51"/>
  <c r="W263" i="51"/>
  <c r="AD341" i="51"/>
  <c r="AG159" i="51"/>
  <c r="AI49" i="51"/>
  <c r="G81" i="51"/>
  <c r="B81" i="51"/>
  <c r="F81" i="51"/>
  <c r="D81" i="51"/>
  <c r="H81" i="51"/>
  <c r="E81" i="51"/>
  <c r="C81" i="51"/>
  <c r="AC315" i="51"/>
  <c r="G33" i="51"/>
  <c r="G132" i="51"/>
  <c r="B38" i="51"/>
  <c r="I116" i="51"/>
  <c r="I112" i="51"/>
  <c r="B34" i="51"/>
  <c r="B210" i="51"/>
  <c r="I189" i="51"/>
  <c r="I113" i="51"/>
  <c r="B35" i="51"/>
  <c r="B158" i="51"/>
  <c r="I137" i="51"/>
  <c r="AJ137" i="51"/>
  <c r="S158" i="51"/>
  <c r="I53" i="51"/>
  <c r="I407" i="51"/>
  <c r="I357" i="51"/>
  <c r="H210" i="51"/>
  <c r="D43" i="51"/>
  <c r="I359" i="51"/>
  <c r="I222" i="51"/>
  <c r="D48" i="51"/>
  <c r="E39" i="51"/>
  <c r="I226" i="51"/>
  <c r="I204" i="51"/>
  <c r="I351" i="51"/>
  <c r="G314" i="51"/>
  <c r="H39" i="51"/>
  <c r="I403" i="51"/>
  <c r="I305" i="51"/>
  <c r="I150" i="51"/>
  <c r="I175" i="51"/>
  <c r="B132" i="51"/>
  <c r="B33" i="51"/>
  <c r="I111" i="51"/>
  <c r="I326" i="51"/>
  <c r="I296" i="51"/>
  <c r="I244" i="51"/>
  <c r="I124" i="51"/>
  <c r="B46" i="51"/>
  <c r="I355" i="51"/>
  <c r="I308" i="51"/>
  <c r="I219" i="51"/>
  <c r="G46" i="51"/>
  <c r="E45" i="51"/>
  <c r="D38" i="51"/>
  <c r="D34" i="51"/>
  <c r="I438" i="51"/>
  <c r="I350" i="51"/>
  <c r="C340" i="51"/>
  <c r="H288" i="51"/>
  <c r="G288" i="51"/>
  <c r="I249" i="51"/>
  <c r="I198" i="51"/>
  <c r="D184" i="51"/>
  <c r="E158" i="51"/>
  <c r="I118" i="51"/>
  <c r="B40" i="51"/>
  <c r="C40" i="51"/>
  <c r="G36" i="51"/>
  <c r="I283" i="51"/>
  <c r="S45" i="51"/>
  <c r="AJ45" i="51" s="1"/>
  <c r="AJ371" i="51"/>
  <c r="W341" i="51"/>
  <c r="AB367" i="51"/>
  <c r="AD367" i="51"/>
  <c r="AA367" i="51"/>
  <c r="Y367" i="51"/>
  <c r="W367" i="51"/>
  <c r="AH367" i="51"/>
  <c r="AF367" i="51"/>
  <c r="S36" i="51"/>
  <c r="AJ36" i="51" s="1"/>
  <c r="AA159" i="51"/>
  <c r="AD185" i="51"/>
  <c r="AD315" i="51"/>
  <c r="AE211" i="51"/>
  <c r="S415" i="51"/>
  <c r="AC185" i="51"/>
  <c r="M49" i="51"/>
  <c r="O49" i="51"/>
  <c r="Z419" i="51"/>
  <c r="AG315" i="51"/>
  <c r="AJ111" i="51"/>
  <c r="S132" i="51"/>
  <c r="I361" i="51"/>
  <c r="I304" i="51"/>
  <c r="I176" i="51"/>
  <c r="I433" i="51"/>
  <c r="I246" i="51"/>
  <c r="I333" i="51"/>
  <c r="D41" i="51"/>
  <c r="I250" i="51"/>
  <c r="AE419" i="51"/>
  <c r="I417" i="51"/>
  <c r="S33" i="51"/>
  <c r="C262" i="51"/>
  <c r="H44" i="51"/>
  <c r="H418" i="51"/>
  <c r="H340" i="51"/>
  <c r="S231" i="51"/>
  <c r="AJ231" i="51" s="1"/>
  <c r="C36" i="51"/>
  <c r="I378" i="51"/>
  <c r="H262" i="51"/>
  <c r="E36" i="51"/>
  <c r="I138" i="51"/>
  <c r="I347" i="51"/>
  <c r="I327" i="51"/>
  <c r="B48" i="51"/>
  <c r="I126" i="51"/>
  <c r="B41" i="51"/>
  <c r="I119" i="51"/>
  <c r="E366" i="51"/>
  <c r="I295" i="51"/>
  <c r="C210" i="51"/>
  <c r="I153" i="51"/>
  <c r="I139" i="51"/>
  <c r="G48" i="51"/>
  <c r="G44" i="51"/>
  <c r="Y185" i="51"/>
  <c r="AH263" i="51"/>
  <c r="Z159" i="51"/>
  <c r="AB289" i="51"/>
  <c r="AD289" i="51"/>
  <c r="AJ319" i="51"/>
  <c r="S340" i="51"/>
  <c r="AH159" i="51"/>
  <c r="AB445" i="51"/>
  <c r="Y445" i="51"/>
  <c r="AD445" i="51"/>
  <c r="AF445" i="51"/>
  <c r="W445" i="51"/>
  <c r="AA445" i="51"/>
  <c r="AH445" i="51"/>
  <c r="W159" i="51"/>
  <c r="AG211" i="51"/>
  <c r="S44" i="51"/>
  <c r="AJ44" i="51" s="1"/>
  <c r="AE289" i="51"/>
  <c r="AE263" i="51"/>
  <c r="AJ423" i="51"/>
  <c r="S444" i="51"/>
  <c r="AF315" i="51"/>
  <c r="S38" i="51"/>
  <c r="AJ38" i="51" s="1"/>
  <c r="Z341" i="51"/>
  <c r="AC341" i="51"/>
  <c r="AI341" i="51" s="1"/>
  <c r="B366" i="51"/>
  <c r="I345" i="51"/>
  <c r="I125" i="51"/>
  <c r="B47" i="51"/>
  <c r="I142" i="51"/>
  <c r="C288" i="51"/>
  <c r="G184" i="51"/>
  <c r="B43" i="51"/>
  <c r="I121" i="51"/>
  <c r="I147" i="51"/>
  <c r="S34" i="51"/>
  <c r="AJ34" i="51" s="1"/>
  <c r="G366" i="51"/>
  <c r="I298" i="51"/>
  <c r="I203" i="51"/>
  <c r="D47" i="51"/>
  <c r="I383" i="51"/>
  <c r="D40" i="51"/>
  <c r="S51" i="51"/>
  <c r="AJ51" i="51" s="1"/>
  <c r="S46" i="51"/>
  <c r="AJ46" i="51" s="1"/>
  <c r="AF419" i="51"/>
  <c r="AG419" i="51"/>
  <c r="I437" i="51"/>
  <c r="I402" i="51"/>
  <c r="D366" i="51"/>
  <c r="I267" i="51"/>
  <c r="B288" i="51"/>
  <c r="D45" i="51"/>
  <c r="E37" i="51"/>
  <c r="G158" i="51"/>
  <c r="I429" i="51"/>
  <c r="D418" i="51"/>
  <c r="E210" i="51"/>
  <c r="I381" i="51"/>
  <c r="I430" i="51"/>
  <c r="I412" i="51"/>
  <c r="I372" i="51"/>
  <c r="I401" i="51"/>
  <c r="D340" i="51"/>
  <c r="I272" i="51"/>
  <c r="I228" i="51"/>
  <c r="H41" i="51"/>
  <c r="D39" i="51"/>
  <c r="E33" i="51"/>
  <c r="E132" i="51"/>
  <c r="D44" i="51"/>
  <c r="I426" i="51"/>
  <c r="I371" i="51"/>
  <c r="I275" i="51"/>
  <c r="I216" i="51"/>
  <c r="I279" i="51"/>
  <c r="I205" i="51"/>
  <c r="H38" i="51"/>
  <c r="C132" i="51"/>
  <c r="C33" i="51"/>
  <c r="I190" i="51"/>
  <c r="I413" i="51"/>
  <c r="I329" i="51"/>
  <c r="I352" i="51"/>
  <c r="I282" i="51"/>
  <c r="G262" i="51"/>
  <c r="I178" i="51"/>
  <c r="H33" i="51"/>
  <c r="H132" i="51"/>
  <c r="I115" i="51"/>
  <c r="B37" i="51"/>
  <c r="I427" i="51"/>
  <c r="I303" i="51"/>
  <c r="I268" i="51"/>
  <c r="I168" i="51"/>
  <c r="C158" i="51"/>
  <c r="C44" i="51"/>
  <c r="I173" i="51"/>
  <c r="E444" i="51"/>
  <c r="I360" i="51"/>
  <c r="G340" i="51"/>
  <c r="I294" i="51"/>
  <c r="I242" i="51"/>
  <c r="H158" i="51"/>
  <c r="C48" i="51"/>
  <c r="D210" i="51"/>
  <c r="I152" i="51"/>
  <c r="I439" i="51"/>
  <c r="I428" i="51"/>
  <c r="I217" i="51"/>
  <c r="H48" i="51"/>
  <c r="I123" i="51"/>
  <c r="B45" i="51"/>
  <c r="I122" i="51"/>
  <c r="B44" i="51"/>
  <c r="D35" i="51"/>
  <c r="I435" i="51"/>
  <c r="I379" i="51"/>
  <c r="I348" i="51"/>
  <c r="E288" i="51"/>
  <c r="I281" i="51"/>
  <c r="I245" i="51"/>
  <c r="I151" i="51"/>
  <c r="C41" i="51"/>
  <c r="I199" i="51"/>
  <c r="D158" i="51"/>
  <c r="C39" i="51"/>
  <c r="G34" i="51"/>
  <c r="S53" i="51"/>
  <c r="AD419" i="51"/>
  <c r="AE185" i="51"/>
  <c r="W185" i="51"/>
  <c r="AE159" i="51"/>
  <c r="Y263" i="51"/>
  <c r="E51" i="51"/>
  <c r="D52" i="51"/>
  <c r="W289" i="51"/>
  <c r="AH211" i="51"/>
  <c r="L49" i="51"/>
  <c r="AA419" i="51"/>
  <c r="AF211" i="51"/>
  <c r="H51" i="51"/>
  <c r="W419" i="51"/>
  <c r="AJ397" i="51"/>
  <c r="S418" i="51"/>
  <c r="AJ415" i="51"/>
  <c r="Y289" i="51"/>
  <c r="V185" i="51"/>
  <c r="AG367" i="51"/>
  <c r="H236" i="51"/>
  <c r="E236" i="51"/>
  <c r="D49" i="51"/>
  <c r="G49" i="51"/>
  <c r="C236" i="51"/>
  <c r="C52" i="51"/>
  <c r="S232" i="51"/>
  <c r="AJ232" i="51" s="1"/>
  <c r="B236" i="51"/>
  <c r="H52" i="51"/>
  <c r="E52" i="51"/>
  <c r="G52" i="51"/>
  <c r="AI263" i="51" l="1"/>
  <c r="AI289" i="51"/>
  <c r="I366" i="51"/>
  <c r="E367" i="51" s="1"/>
  <c r="W237" i="51"/>
  <c r="G236" i="51"/>
  <c r="AI315" i="51"/>
  <c r="AI185" i="51"/>
  <c r="AI159" i="51"/>
  <c r="AI367" i="51"/>
  <c r="S236" i="51"/>
  <c r="D236" i="51"/>
  <c r="AI445" i="51"/>
  <c r="E49" i="51"/>
  <c r="B367" i="51"/>
  <c r="C367" i="51"/>
  <c r="D367" i="51"/>
  <c r="H367" i="51"/>
  <c r="I46" i="51"/>
  <c r="I130" i="51"/>
  <c r="B52" i="51"/>
  <c r="I288" i="51"/>
  <c r="M445" i="51"/>
  <c r="L445" i="51"/>
  <c r="T444" i="51"/>
  <c r="O445" i="51"/>
  <c r="P445" i="51"/>
  <c r="AJ444" i="51"/>
  <c r="R445" i="51"/>
  <c r="N445" i="51"/>
  <c r="Q445" i="51"/>
  <c r="I39" i="51"/>
  <c r="AI419" i="51"/>
  <c r="I180" i="51"/>
  <c r="I310" i="51"/>
  <c r="R133" i="51"/>
  <c r="L133" i="51"/>
  <c r="O133" i="51"/>
  <c r="Q133" i="51"/>
  <c r="N133" i="51"/>
  <c r="AJ132" i="51"/>
  <c r="P133" i="51"/>
  <c r="T132" i="51"/>
  <c r="M133" i="51"/>
  <c r="I33" i="51"/>
  <c r="X237" i="51"/>
  <c r="I36" i="51"/>
  <c r="I284" i="51"/>
  <c r="I43" i="51"/>
  <c r="AJ340" i="51"/>
  <c r="R341" i="51"/>
  <c r="T340" i="51"/>
  <c r="O341" i="51"/>
  <c r="N341" i="51"/>
  <c r="P341" i="51"/>
  <c r="M341" i="51"/>
  <c r="Q341" i="51"/>
  <c r="L341" i="51"/>
  <c r="V237" i="51"/>
  <c r="I48" i="51"/>
  <c r="I314" i="51"/>
  <c r="I258" i="51"/>
  <c r="I44" i="51"/>
  <c r="L50" i="51"/>
  <c r="C49" i="51"/>
  <c r="I38" i="51"/>
  <c r="C51" i="51"/>
  <c r="I51" i="51" s="1"/>
  <c r="I415" i="51"/>
  <c r="O211" i="51"/>
  <c r="M211" i="51"/>
  <c r="T210" i="51"/>
  <c r="AJ210" i="51"/>
  <c r="R211" i="51"/>
  <c r="Q211" i="51"/>
  <c r="L211" i="51"/>
  <c r="N211" i="51"/>
  <c r="P211" i="51"/>
  <c r="I418" i="51"/>
  <c r="P185" i="51"/>
  <c r="T184" i="51"/>
  <c r="N185" i="51"/>
  <c r="M185" i="51"/>
  <c r="AJ184" i="51"/>
  <c r="L185" i="51"/>
  <c r="Q185" i="51"/>
  <c r="O185" i="51"/>
  <c r="R185" i="51"/>
  <c r="L159" i="51"/>
  <c r="T158" i="51"/>
  <c r="R159" i="51"/>
  <c r="O159" i="51"/>
  <c r="P159" i="51"/>
  <c r="N159" i="51"/>
  <c r="Q159" i="51"/>
  <c r="M159" i="51"/>
  <c r="AJ158" i="51"/>
  <c r="AI211" i="51"/>
  <c r="H49" i="51"/>
  <c r="I444" i="51"/>
  <c r="AJ33" i="51"/>
  <c r="I158" i="51"/>
  <c r="I184" i="51"/>
  <c r="I440" i="51"/>
  <c r="R419" i="51"/>
  <c r="T418" i="51"/>
  <c r="P419" i="51"/>
  <c r="N419" i="51"/>
  <c r="M419" i="51"/>
  <c r="L419" i="51"/>
  <c r="AJ418" i="51"/>
  <c r="O419" i="51"/>
  <c r="Q419" i="51"/>
  <c r="AC237" i="51"/>
  <c r="I35" i="51"/>
  <c r="I81" i="51"/>
  <c r="I262" i="51"/>
  <c r="P289" i="51"/>
  <c r="T288" i="51"/>
  <c r="L289" i="51"/>
  <c r="O289" i="51"/>
  <c r="M289" i="51"/>
  <c r="R289" i="51"/>
  <c r="AJ288" i="51"/>
  <c r="N289" i="51"/>
  <c r="Q289" i="51"/>
  <c r="N263" i="51"/>
  <c r="AJ262" i="51"/>
  <c r="L263" i="51"/>
  <c r="M263" i="51"/>
  <c r="R263" i="51"/>
  <c r="P263" i="51"/>
  <c r="Q263" i="51"/>
  <c r="T262" i="51"/>
  <c r="O263" i="51"/>
  <c r="I41" i="51"/>
  <c r="AJ236" i="51"/>
  <c r="Q237" i="51"/>
  <c r="O237" i="51"/>
  <c r="P237" i="51"/>
  <c r="R237" i="51"/>
  <c r="M237" i="51"/>
  <c r="L237" i="51"/>
  <c r="N237" i="51"/>
  <c r="T236" i="51"/>
  <c r="I40" i="51"/>
  <c r="I388" i="51"/>
  <c r="I206" i="51"/>
  <c r="S49" i="51"/>
  <c r="AJ49" i="51" s="1"/>
  <c r="I340" i="51"/>
  <c r="I154" i="51"/>
  <c r="I34" i="51"/>
  <c r="AB237" i="51"/>
  <c r="Y237" i="51"/>
  <c r="AA237" i="51"/>
  <c r="AD237" i="51"/>
  <c r="AG237" i="51"/>
  <c r="AF237" i="51"/>
  <c r="Z237" i="51"/>
  <c r="AE237" i="51"/>
  <c r="I231" i="51"/>
  <c r="I236" i="51" s="1"/>
  <c r="I362" i="51"/>
  <c r="R367" i="51"/>
  <c r="L367" i="51"/>
  <c r="M367" i="51"/>
  <c r="N367" i="51"/>
  <c r="AJ366" i="51"/>
  <c r="P367" i="51"/>
  <c r="O367" i="51"/>
  <c r="T366" i="51"/>
  <c r="Q367" i="51"/>
  <c r="I336" i="51"/>
  <c r="I45" i="51"/>
  <c r="I37" i="51"/>
  <c r="I47" i="51"/>
  <c r="I132" i="51"/>
  <c r="I210" i="51"/>
  <c r="N315" i="51"/>
  <c r="AJ314" i="51"/>
  <c r="Q315" i="51"/>
  <c r="P315" i="51"/>
  <c r="L315" i="51"/>
  <c r="R315" i="51"/>
  <c r="T314" i="51"/>
  <c r="M315" i="51"/>
  <c r="O315" i="51"/>
  <c r="B49" i="51"/>
  <c r="I416" i="51"/>
  <c r="E50" i="51"/>
  <c r="C50" i="51"/>
  <c r="G50" i="51"/>
  <c r="D50" i="51"/>
  <c r="H50" i="51"/>
  <c r="I232" i="51"/>
  <c r="G367" i="51" l="1"/>
  <c r="F367" i="51"/>
  <c r="G263" i="51"/>
  <c r="C263" i="51"/>
  <c r="D263" i="51"/>
  <c r="F263" i="51"/>
  <c r="B263" i="51"/>
  <c r="H263" i="51"/>
  <c r="E263" i="51"/>
  <c r="S367" i="51"/>
  <c r="AJ367" i="51" s="1"/>
  <c r="B50" i="51"/>
  <c r="S50" i="51"/>
  <c r="AJ50" i="51" s="1"/>
  <c r="S341" i="51"/>
  <c r="AJ341" i="51" s="1"/>
  <c r="S133" i="51"/>
  <c r="AJ133" i="51" s="1"/>
  <c r="E419" i="51"/>
  <c r="H419" i="51"/>
  <c r="F419" i="51"/>
  <c r="C419" i="51"/>
  <c r="D419" i="51"/>
  <c r="G419" i="51"/>
  <c r="B419" i="51"/>
  <c r="C289" i="51"/>
  <c r="B289" i="51"/>
  <c r="G289" i="51"/>
  <c r="E289" i="51"/>
  <c r="D289" i="51"/>
  <c r="H289" i="51"/>
  <c r="F289" i="51"/>
  <c r="F341" i="51"/>
  <c r="C341" i="51"/>
  <c r="B341" i="51"/>
  <c r="D341" i="51"/>
  <c r="G341" i="51"/>
  <c r="E341" i="51"/>
  <c r="H341" i="51"/>
  <c r="G211" i="51"/>
  <c r="B211" i="51"/>
  <c r="D211" i="51"/>
  <c r="C211" i="51"/>
  <c r="E211" i="51"/>
  <c r="F211" i="51"/>
  <c r="H211" i="51"/>
  <c r="S419" i="51"/>
  <c r="AJ419" i="51" s="1"/>
  <c r="G185" i="51"/>
  <c r="H185" i="51"/>
  <c r="D185" i="51"/>
  <c r="C185" i="51"/>
  <c r="B185" i="51"/>
  <c r="E185" i="51"/>
  <c r="F185" i="51"/>
  <c r="S211" i="51"/>
  <c r="AJ211" i="51" s="1"/>
  <c r="G315" i="51"/>
  <c r="F315" i="51"/>
  <c r="E315" i="51"/>
  <c r="D315" i="51"/>
  <c r="B315" i="51"/>
  <c r="C315" i="51"/>
  <c r="H315" i="51"/>
  <c r="S185" i="51"/>
  <c r="AJ185" i="51" s="1"/>
  <c r="G133" i="51"/>
  <c r="C133" i="51"/>
  <c r="E133" i="51"/>
  <c r="D133" i="51"/>
  <c r="B133" i="51"/>
  <c r="F133" i="51"/>
  <c r="H133" i="51"/>
  <c r="C237" i="51"/>
  <c r="G237" i="51"/>
  <c r="H237" i="51"/>
  <c r="B237" i="51"/>
  <c r="D237" i="51"/>
  <c r="E237" i="51"/>
  <c r="F237" i="51"/>
  <c r="S263" i="51"/>
  <c r="AJ263" i="51" s="1"/>
  <c r="B159" i="51"/>
  <c r="H159" i="51"/>
  <c r="G159" i="51"/>
  <c r="D159" i="51"/>
  <c r="F159" i="51"/>
  <c r="E159" i="51"/>
  <c r="C159" i="51"/>
  <c r="S237" i="51"/>
  <c r="S289" i="51"/>
  <c r="AJ289" i="51" s="1"/>
  <c r="I49" i="51"/>
  <c r="I52" i="51"/>
  <c r="B445" i="51"/>
  <c r="D445" i="51"/>
  <c r="H445" i="51"/>
  <c r="E445" i="51"/>
  <c r="C445" i="51"/>
  <c r="G445" i="51"/>
  <c r="F445" i="51"/>
  <c r="S315" i="51"/>
  <c r="AJ315" i="51" s="1"/>
  <c r="S159" i="51"/>
  <c r="AJ159" i="51" s="1"/>
  <c r="AI237" i="51"/>
  <c r="S445" i="51"/>
  <c r="AJ445" i="51" s="1"/>
  <c r="I367" i="51"/>
  <c r="I341" i="51" l="1"/>
  <c r="I289" i="51"/>
  <c r="I237" i="51"/>
  <c r="I445" i="51"/>
  <c r="I133" i="51"/>
  <c r="I315" i="51"/>
  <c r="I185" i="51"/>
  <c r="I211" i="51"/>
  <c r="I419" i="51"/>
  <c r="I159" i="51"/>
  <c r="AJ237" i="51"/>
  <c r="I263" i="51"/>
  <c r="I50" i="51"/>
  <c r="I573" i="50" l="1"/>
  <c r="I572" i="50"/>
  <c r="I571" i="50"/>
  <c r="I570" i="50"/>
  <c r="I569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4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9" i="50"/>
  <c r="I518" i="50"/>
  <c r="I517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I457" i="50" l="1"/>
  <c r="F67" i="50"/>
  <c r="I452" i="50"/>
  <c r="F62" i="50"/>
  <c r="F66" i="50"/>
  <c r="I456" i="50"/>
  <c r="F70" i="50"/>
  <c r="I460" i="50"/>
  <c r="F74" i="50"/>
  <c r="I464" i="50"/>
  <c r="I527" i="50"/>
  <c r="I548" i="50" s="1"/>
  <c r="F548" i="50"/>
  <c r="F79" i="50"/>
  <c r="I469" i="50"/>
  <c r="F59" i="50"/>
  <c r="I449" i="50"/>
  <c r="I475" i="50"/>
  <c r="F60" i="50"/>
  <c r="I450" i="50"/>
  <c r="F64" i="50"/>
  <c r="I454" i="50"/>
  <c r="F68" i="50"/>
  <c r="I458" i="50"/>
  <c r="F72" i="50"/>
  <c r="I462" i="50"/>
  <c r="I453" i="50"/>
  <c r="F63" i="50"/>
  <c r="I467" i="50"/>
  <c r="F77" i="50"/>
  <c r="F522" i="50"/>
  <c r="I501" i="50"/>
  <c r="I522" i="50" s="1"/>
  <c r="I461" i="50"/>
  <c r="F71" i="50"/>
  <c r="I451" i="50"/>
  <c r="F61" i="50"/>
  <c r="F65" i="50"/>
  <c r="I455" i="50"/>
  <c r="F69" i="50"/>
  <c r="I459" i="50"/>
  <c r="F73" i="50"/>
  <c r="I463" i="50"/>
  <c r="I466" i="50"/>
  <c r="F76" i="50"/>
  <c r="I468" i="50"/>
  <c r="F78" i="50"/>
  <c r="F574" i="50"/>
  <c r="I553" i="50"/>
  <c r="I574" i="50" s="1"/>
  <c r="P96" i="50"/>
  <c r="P105" i="50"/>
  <c r="P27" i="50" s="1"/>
  <c r="P104" i="50"/>
  <c r="P26" i="50" s="1"/>
  <c r="P103" i="50"/>
  <c r="P25" i="50" s="1"/>
  <c r="P89" i="50"/>
  <c r="P11" i="50" s="1"/>
  <c r="P93" i="50"/>
  <c r="P15" i="50" s="1"/>
  <c r="P97" i="50"/>
  <c r="P19" i="50" s="1"/>
  <c r="P95" i="50"/>
  <c r="P87" i="50"/>
  <c r="P9" i="50" s="1"/>
  <c r="I491" i="50"/>
  <c r="P86" i="50"/>
  <c r="P8" i="50" s="1"/>
  <c r="P88" i="50"/>
  <c r="P10" i="50" s="1"/>
  <c r="P90" i="50"/>
  <c r="P12" i="50" s="1"/>
  <c r="P98" i="50"/>
  <c r="P20" i="50" s="1"/>
  <c r="P100" i="50"/>
  <c r="P22" i="50" s="1"/>
  <c r="P102" i="50"/>
  <c r="P24" i="50" s="1"/>
  <c r="AI294" i="50" l="1"/>
  <c r="AI281" i="50"/>
  <c r="AI252" i="50"/>
  <c r="AI244" i="50"/>
  <c r="AA288" i="50"/>
  <c r="W288" i="50"/>
  <c r="W262" i="50"/>
  <c r="AG51" i="50"/>
  <c r="AH53" i="50"/>
  <c r="AI330" i="50"/>
  <c r="AI222" i="50"/>
  <c r="AI405" i="50"/>
  <c r="AI384" i="50"/>
  <c r="AI362" i="50"/>
  <c r="AH52" i="50"/>
  <c r="AI304" i="50"/>
  <c r="Y314" i="50"/>
  <c r="AI296" i="50"/>
  <c r="Y288" i="50"/>
  <c r="AI246" i="50"/>
  <c r="AI225" i="50"/>
  <c r="AD314" i="50"/>
  <c r="AH314" i="50"/>
  <c r="AH262" i="50"/>
  <c r="AI219" i="50"/>
  <c r="AI178" i="50"/>
  <c r="AI157" i="50"/>
  <c r="AJ157" i="50" s="1"/>
  <c r="AI149" i="50"/>
  <c r="AH50" i="50"/>
  <c r="AI351" i="50"/>
  <c r="W314" i="50"/>
  <c r="AF262" i="50"/>
  <c r="AI277" i="50"/>
  <c r="AI437" i="50"/>
  <c r="AI390" i="50"/>
  <c r="AJ390" i="50" s="1"/>
  <c r="AI334" i="50"/>
  <c r="AI307" i="50"/>
  <c r="AI302" i="50"/>
  <c r="AA314" i="50"/>
  <c r="AI273" i="50"/>
  <c r="AF288" i="50"/>
  <c r="Y262" i="50"/>
  <c r="AD262" i="50"/>
  <c r="AI220" i="50"/>
  <c r="AI216" i="50"/>
  <c r="AI197" i="50"/>
  <c r="AI168" i="50"/>
  <c r="AI147" i="50"/>
  <c r="AD41" i="50"/>
  <c r="AA38" i="50"/>
  <c r="AF36" i="50"/>
  <c r="AC52" i="50"/>
  <c r="AH288" i="50"/>
  <c r="AI364" i="50"/>
  <c r="AJ364" i="50" s="1"/>
  <c r="AI285" i="50"/>
  <c r="AJ285" i="50" s="1"/>
  <c r="AD288" i="50"/>
  <c r="AA262" i="50"/>
  <c r="AF314" i="50"/>
  <c r="AI443" i="50"/>
  <c r="AJ443" i="50" s="1"/>
  <c r="AI433" i="50"/>
  <c r="AI442" i="50"/>
  <c r="AJ442" i="50" s="1"/>
  <c r="AI432" i="50"/>
  <c r="V418" i="50"/>
  <c r="AI397" i="50"/>
  <c r="Y418" i="50"/>
  <c r="AF366" i="50"/>
  <c r="AI336" i="50"/>
  <c r="AI328" i="50"/>
  <c r="AI320" i="50"/>
  <c r="AC366" i="50"/>
  <c r="Y340" i="50"/>
  <c r="V288" i="50"/>
  <c r="AI267" i="50"/>
  <c r="X262" i="50"/>
  <c r="AA236" i="50"/>
  <c r="AI204" i="50"/>
  <c r="AI215" i="50"/>
  <c r="V236" i="50"/>
  <c r="AA210" i="50"/>
  <c r="AC184" i="50"/>
  <c r="AF158" i="50"/>
  <c r="Y53" i="50"/>
  <c r="AC51" i="50"/>
  <c r="W50" i="50"/>
  <c r="AA48" i="50"/>
  <c r="AE46" i="50"/>
  <c r="X45" i="50"/>
  <c r="AD43" i="50"/>
  <c r="Z40" i="50"/>
  <c r="AF38" i="50"/>
  <c r="Y37" i="50"/>
  <c r="AD35" i="50"/>
  <c r="W34" i="50"/>
  <c r="AG210" i="50"/>
  <c r="AD184" i="50"/>
  <c r="X158" i="50"/>
  <c r="AG52" i="50"/>
  <c r="AD51" i="50"/>
  <c r="X50" i="50"/>
  <c r="AG48" i="50"/>
  <c r="AC47" i="50"/>
  <c r="Y46" i="50"/>
  <c r="AH44" i="50"/>
  <c r="AC43" i="50"/>
  <c r="AG40" i="50"/>
  <c r="AC39" i="50"/>
  <c r="X38" i="50"/>
  <c r="AG36" i="50"/>
  <c r="AC35" i="50"/>
  <c r="X34" i="50"/>
  <c r="AG288" i="50"/>
  <c r="AG340" i="50"/>
  <c r="AH41" i="50"/>
  <c r="AI286" i="50"/>
  <c r="AJ286" i="50" s="1"/>
  <c r="AI260" i="50"/>
  <c r="AJ260" i="50" s="1"/>
  <c r="AI208" i="50"/>
  <c r="AJ208" i="50" s="1"/>
  <c r="I73" i="50"/>
  <c r="F21" i="50"/>
  <c r="I77" i="50"/>
  <c r="F25" i="50"/>
  <c r="F8" i="50"/>
  <c r="I60" i="50"/>
  <c r="F7" i="50"/>
  <c r="I59" i="50"/>
  <c r="F22" i="50"/>
  <c r="I74" i="50"/>
  <c r="AI423" i="50"/>
  <c r="AI428" i="50"/>
  <c r="AI424" i="50"/>
  <c r="AI413" i="50"/>
  <c r="AI412" i="50"/>
  <c r="AI408" i="50"/>
  <c r="AI400" i="50"/>
  <c r="AI378" i="50"/>
  <c r="AI409" i="50"/>
  <c r="W418" i="50"/>
  <c r="AI388" i="50"/>
  <c r="AI374" i="50"/>
  <c r="AI365" i="50"/>
  <c r="AJ365" i="50" s="1"/>
  <c r="AI357" i="50"/>
  <c r="AI352" i="50"/>
  <c r="AD366" i="50"/>
  <c r="AI339" i="50"/>
  <c r="AJ339" i="50" s="1"/>
  <c r="AI323" i="50"/>
  <c r="AE340" i="50"/>
  <c r="AI310" i="50"/>
  <c r="AI356" i="50"/>
  <c r="AI348" i="50"/>
  <c r="Z366" i="50"/>
  <c r="AI331" i="50"/>
  <c r="W340" i="50"/>
  <c r="AI257" i="50"/>
  <c r="AI249" i="50"/>
  <c r="V262" i="50"/>
  <c r="AI241" i="50"/>
  <c r="AI228" i="50"/>
  <c r="Y236" i="50"/>
  <c r="AI207" i="50"/>
  <c r="AJ207" i="50" s="1"/>
  <c r="AI306" i="50"/>
  <c r="AI300" i="50"/>
  <c r="AI283" i="50"/>
  <c r="AI275" i="50"/>
  <c r="AI272" i="50"/>
  <c r="AI258" i="50"/>
  <c r="AI251" i="50"/>
  <c r="AI231" i="50"/>
  <c r="AI223" i="50"/>
  <c r="AI201" i="50"/>
  <c r="Y210" i="50"/>
  <c r="AI181" i="50"/>
  <c r="AJ181" i="50" s="1"/>
  <c r="AI165" i="50"/>
  <c r="Z184" i="50"/>
  <c r="AI144" i="50"/>
  <c r="AD158" i="50"/>
  <c r="W53" i="50"/>
  <c r="Z51" i="50"/>
  <c r="Y48" i="50"/>
  <c r="AC46" i="50"/>
  <c r="V45" i="50"/>
  <c r="AI123" i="50"/>
  <c r="Z43" i="50"/>
  <c r="AF41" i="50"/>
  <c r="X40" i="50"/>
  <c r="AD38" i="50"/>
  <c r="W37" i="50"/>
  <c r="AA35" i="50"/>
  <c r="AF132" i="50"/>
  <c r="AF33" i="50"/>
  <c r="AI195" i="50"/>
  <c r="AI191" i="50"/>
  <c r="AE210" i="50"/>
  <c r="AI170" i="50"/>
  <c r="AA184" i="50"/>
  <c r="AI153" i="50"/>
  <c r="AI145" i="50"/>
  <c r="AI141" i="50"/>
  <c r="V158" i="50"/>
  <c r="AI137" i="50"/>
  <c r="AE52" i="50"/>
  <c r="AA51" i="50"/>
  <c r="V50" i="50"/>
  <c r="AI128" i="50"/>
  <c r="AE48" i="50"/>
  <c r="AA47" i="50"/>
  <c r="W46" i="50"/>
  <c r="AF44" i="50"/>
  <c r="AA43" i="50"/>
  <c r="AI120" i="50"/>
  <c r="AE40" i="50"/>
  <c r="AA39" i="50"/>
  <c r="AI116" i="50"/>
  <c r="V38" i="50"/>
  <c r="AE36" i="50"/>
  <c r="Z35" i="50"/>
  <c r="V34" i="50"/>
  <c r="AI112" i="50"/>
  <c r="AH48" i="50"/>
  <c r="AH39" i="50"/>
  <c r="AH47" i="50"/>
  <c r="AI311" i="50"/>
  <c r="AJ311" i="50" s="1"/>
  <c r="X366" i="50"/>
  <c r="V40" i="50"/>
  <c r="AI118" i="50"/>
  <c r="AD33" i="50"/>
  <c r="AD132" i="50"/>
  <c r="AG53" i="50"/>
  <c r="AC48" i="50"/>
  <c r="Y43" i="50"/>
  <c r="AG37" i="50"/>
  <c r="AH38" i="50"/>
  <c r="AG184" i="50"/>
  <c r="F18" i="50"/>
  <c r="I70" i="50"/>
  <c r="AI440" i="50"/>
  <c r="AI385" i="50"/>
  <c r="AI363" i="50"/>
  <c r="AJ363" i="50" s="1"/>
  <c r="Y366" i="50"/>
  <c r="Z340" i="50"/>
  <c r="V366" i="50"/>
  <c r="AI345" i="50"/>
  <c r="AI332" i="50"/>
  <c r="AI297" i="50"/>
  <c r="AI205" i="50"/>
  <c r="AI284" i="50"/>
  <c r="AI224" i="50"/>
  <c r="AD52" i="50"/>
  <c r="X46" i="50"/>
  <c r="AF39" i="50"/>
  <c r="AA132" i="50"/>
  <c r="AA33" i="50"/>
  <c r="AI175" i="50"/>
  <c r="AI146" i="50"/>
  <c r="Z52" i="50"/>
  <c r="W47" i="50"/>
  <c r="AA40" i="50"/>
  <c r="V35" i="50"/>
  <c r="AI113" i="50"/>
  <c r="H575" i="50"/>
  <c r="E575" i="50"/>
  <c r="D575" i="50"/>
  <c r="C575" i="50"/>
  <c r="F575" i="50"/>
  <c r="B575" i="50"/>
  <c r="G575" i="50"/>
  <c r="AI436" i="50"/>
  <c r="AI416" i="50"/>
  <c r="AJ416" i="50" s="1"/>
  <c r="AI438" i="50"/>
  <c r="AI434" i="50"/>
  <c r="AI414" i="50"/>
  <c r="AI401" i="50"/>
  <c r="AE418" i="50"/>
  <c r="AH418" i="50"/>
  <c r="AI358" i="50"/>
  <c r="W366" i="50"/>
  <c r="AI324" i="50"/>
  <c r="X340" i="50"/>
  <c r="AI360" i="50"/>
  <c r="AH340" i="50"/>
  <c r="AC314" i="50"/>
  <c r="AI287" i="50"/>
  <c r="AJ287" i="50" s="1"/>
  <c r="AI279" i="50"/>
  <c r="AE288" i="50"/>
  <c r="AI250" i="50"/>
  <c r="AI242" i="50"/>
  <c r="AI229" i="50"/>
  <c r="AI221" i="50"/>
  <c r="AI200" i="50"/>
  <c r="AI217" i="50"/>
  <c r="AE236" i="50"/>
  <c r="AI182" i="50"/>
  <c r="AJ182" i="50" s="1"/>
  <c r="AI174" i="50"/>
  <c r="AI166" i="50"/>
  <c r="W158" i="50"/>
  <c r="AA52" i="50"/>
  <c r="AF50" i="50"/>
  <c r="AD47" i="50"/>
  <c r="V46" i="50"/>
  <c r="AI124" i="50"/>
  <c r="AA44" i="50"/>
  <c r="Y41" i="50"/>
  <c r="AD39" i="50"/>
  <c r="W38" i="50"/>
  <c r="AA36" i="50"/>
  <c r="AF34" i="50"/>
  <c r="Y33" i="50"/>
  <c r="Y132" i="50"/>
  <c r="X210" i="50"/>
  <c r="AG158" i="50"/>
  <c r="AC53" i="50"/>
  <c r="X52" i="50"/>
  <c r="AG50" i="50"/>
  <c r="X48" i="50"/>
  <c r="AH46" i="50"/>
  <c r="AD45" i="50"/>
  <c r="X44" i="50"/>
  <c r="AC41" i="50"/>
  <c r="Y40" i="50"/>
  <c r="AG38" i="50"/>
  <c r="AC37" i="50"/>
  <c r="X36" i="50"/>
  <c r="AG34" i="50"/>
  <c r="AC132" i="50"/>
  <c r="AC33" i="50"/>
  <c r="AG314" i="50"/>
  <c r="AH210" i="50"/>
  <c r="AG44" i="50"/>
  <c r="AH36" i="50"/>
  <c r="AH43" i="50"/>
  <c r="I465" i="50"/>
  <c r="I470" i="50" s="1"/>
  <c r="F75" i="50"/>
  <c r="AI233" i="50"/>
  <c r="AJ233" i="50" s="1"/>
  <c r="I65" i="50"/>
  <c r="F16" i="50"/>
  <c r="I68" i="50"/>
  <c r="F496" i="50"/>
  <c r="F14" i="50"/>
  <c r="I66" i="50"/>
  <c r="AC340" i="50"/>
  <c r="W236" i="50"/>
  <c r="X184" i="50"/>
  <c r="X51" i="50"/>
  <c r="Z46" i="50"/>
  <c r="Y184" i="50"/>
  <c r="AG41" i="50"/>
  <c r="Y39" i="50"/>
  <c r="AG33" i="50"/>
  <c r="AG132" i="50"/>
  <c r="I69" i="50"/>
  <c r="F17" i="50"/>
  <c r="AI427" i="50"/>
  <c r="AI406" i="50"/>
  <c r="AI398" i="50"/>
  <c r="AI389" i="50"/>
  <c r="AJ389" i="50" s="1"/>
  <c r="AI355" i="50"/>
  <c r="AI308" i="50"/>
  <c r="AI349" i="50"/>
  <c r="AI305" i="50"/>
  <c r="AI269" i="50"/>
  <c r="AG236" i="50"/>
  <c r="AI179" i="50"/>
  <c r="AI171" i="50"/>
  <c r="Y158" i="50"/>
  <c r="AF47" i="50"/>
  <c r="AI121" i="50"/>
  <c r="V43" i="50"/>
  <c r="AD36" i="50"/>
  <c r="AI192" i="50"/>
  <c r="W184" i="50"/>
  <c r="AE53" i="50"/>
  <c r="Z44" i="50"/>
  <c r="W39" i="50"/>
  <c r="AE33" i="50"/>
  <c r="AE132" i="50"/>
  <c r="AH37" i="50"/>
  <c r="AI431" i="50"/>
  <c r="AI426" i="50"/>
  <c r="AC418" i="50"/>
  <c r="AI383" i="50"/>
  <c r="AI361" i="50"/>
  <c r="AI411" i="50"/>
  <c r="AI407" i="50"/>
  <c r="AI403" i="50"/>
  <c r="AF418" i="50"/>
  <c r="AI386" i="50"/>
  <c r="AI382" i="50"/>
  <c r="AI376" i="50"/>
  <c r="AI372" i="50"/>
  <c r="AI335" i="50"/>
  <c r="AI327" i="50"/>
  <c r="AI319" i="50"/>
  <c r="V340" i="50"/>
  <c r="AI354" i="50"/>
  <c r="AI350" i="50"/>
  <c r="AI346" i="50"/>
  <c r="AI333" i="50"/>
  <c r="AI329" i="50"/>
  <c r="AI325" i="50"/>
  <c r="AF340" i="50"/>
  <c r="AI295" i="50"/>
  <c r="Z314" i="50"/>
  <c r="AI274" i="50"/>
  <c r="AC288" i="50"/>
  <c r="AI261" i="50"/>
  <c r="AJ261" i="50" s="1"/>
  <c r="AI245" i="50"/>
  <c r="AE262" i="50"/>
  <c r="AI278" i="50"/>
  <c r="AI270" i="50"/>
  <c r="AI254" i="50"/>
  <c r="AI247" i="50"/>
  <c r="AI226" i="50"/>
  <c r="AC236" i="50"/>
  <c r="AI203" i="50"/>
  <c r="AI198" i="50"/>
  <c r="AF53" i="50"/>
  <c r="Y52" i="50"/>
  <c r="AD50" i="50"/>
  <c r="Z47" i="50"/>
  <c r="AE45" i="50"/>
  <c r="Y44" i="50"/>
  <c r="W41" i="50"/>
  <c r="Z39" i="50"/>
  <c r="AF37" i="50"/>
  <c r="Y36" i="50"/>
  <c r="AD34" i="50"/>
  <c r="W33" i="50"/>
  <c r="W132" i="50"/>
  <c r="AI199" i="50"/>
  <c r="AI193" i="50"/>
  <c r="AI189" i="50"/>
  <c r="V210" i="50"/>
  <c r="AI176" i="50"/>
  <c r="AI155" i="50"/>
  <c r="AJ155" i="50" s="1"/>
  <c r="AI139" i="50"/>
  <c r="AE158" i="50"/>
  <c r="Z53" i="50"/>
  <c r="V52" i="50"/>
  <c r="AI130" i="50"/>
  <c r="AE50" i="50"/>
  <c r="Z49" i="50"/>
  <c r="AI126" i="50"/>
  <c r="V48" i="50"/>
  <c r="AF46" i="50"/>
  <c r="AA45" i="50"/>
  <c r="V44" i="50"/>
  <c r="AI122" i="50"/>
  <c r="Z41" i="50"/>
  <c r="W40" i="50"/>
  <c r="AE38" i="50"/>
  <c r="Z37" i="50"/>
  <c r="AI114" i="50"/>
  <c r="V36" i="50"/>
  <c r="AE34" i="50"/>
  <c r="Z132" i="50"/>
  <c r="Z33" i="50"/>
  <c r="AH35" i="50"/>
  <c r="AH40" i="50"/>
  <c r="F26" i="50"/>
  <c r="I78" i="50"/>
  <c r="F9" i="50"/>
  <c r="I61" i="50"/>
  <c r="F523" i="50"/>
  <c r="B523" i="50"/>
  <c r="G523" i="50"/>
  <c r="D523" i="50"/>
  <c r="E523" i="50"/>
  <c r="H523" i="50"/>
  <c r="C523" i="50"/>
  <c r="I496" i="50"/>
  <c r="I62" i="50"/>
  <c r="F10" i="50"/>
  <c r="I67" i="50"/>
  <c r="F15" i="50"/>
  <c r="AA366" i="50"/>
  <c r="AF52" i="50"/>
  <c r="AE44" i="50"/>
  <c r="AC210" i="50"/>
  <c r="Y51" i="50"/>
  <c r="Y47" i="50"/>
  <c r="AD44" i="50"/>
  <c r="AC36" i="50"/>
  <c r="AG46" i="50"/>
  <c r="F27" i="50"/>
  <c r="I79" i="50"/>
  <c r="P85" i="50"/>
  <c r="AI410" i="50"/>
  <c r="AI371" i="50"/>
  <c r="AI337" i="50"/>
  <c r="AJ337" i="50" s="1"/>
  <c r="AI268" i="50"/>
  <c r="AI253" i="50"/>
  <c r="AI150" i="50"/>
  <c r="V51" i="50"/>
  <c r="AI129" i="50"/>
  <c r="AC44" i="50"/>
  <c r="Y38" i="50"/>
  <c r="AI183" i="50"/>
  <c r="AJ183" i="50" s="1"/>
  <c r="AI154" i="50"/>
  <c r="AI138" i="50"/>
  <c r="W51" i="50"/>
  <c r="AF45" i="50"/>
  <c r="AE41" i="50"/>
  <c r="Z36" i="50"/>
  <c r="AG45" i="50"/>
  <c r="AI259" i="50"/>
  <c r="AJ259" i="50" s="1"/>
  <c r="AI441" i="50"/>
  <c r="AJ441" i="50" s="1"/>
  <c r="AI425" i="50"/>
  <c r="AI435" i="50"/>
  <c r="AI415" i="50"/>
  <c r="AJ415" i="50" s="1"/>
  <c r="AI399" i="50"/>
  <c r="Z418" i="50"/>
  <c r="AI377" i="50"/>
  <c r="AD418" i="50"/>
  <c r="AI322" i="50"/>
  <c r="AI309" i="50"/>
  <c r="AG366" i="50"/>
  <c r="AD340" i="50"/>
  <c r="AI298" i="50"/>
  <c r="X314" i="50"/>
  <c r="Z288" i="50"/>
  <c r="AI256" i="50"/>
  <c r="AC262" i="50"/>
  <c r="AI235" i="50"/>
  <c r="AJ235" i="50" s="1"/>
  <c r="AI227" i="50"/>
  <c r="AF236" i="50"/>
  <c r="AI206" i="50"/>
  <c r="AI218" i="50"/>
  <c r="Z236" i="50"/>
  <c r="AF210" i="50"/>
  <c r="AI180" i="50"/>
  <c r="AI172" i="50"/>
  <c r="AI164" i="50"/>
  <c r="AI151" i="50"/>
  <c r="AI143" i="50"/>
  <c r="AD53" i="50"/>
  <c r="W52" i="50"/>
  <c r="AA50" i="50"/>
  <c r="AF48" i="50"/>
  <c r="X47" i="50"/>
  <c r="AC45" i="50"/>
  <c r="W44" i="50"/>
  <c r="AF40" i="50"/>
  <c r="X39" i="50"/>
  <c r="AD37" i="50"/>
  <c r="W36" i="50"/>
  <c r="AA34" i="50"/>
  <c r="AH184" i="50"/>
  <c r="AC158" i="50"/>
  <c r="X53" i="50"/>
  <c r="AH51" i="50"/>
  <c r="AC50" i="50"/>
  <c r="AG47" i="50"/>
  <c r="AD46" i="50"/>
  <c r="Y45" i="50"/>
  <c r="AG43" i="50"/>
  <c r="X41" i="50"/>
  <c r="AG39" i="50"/>
  <c r="AC38" i="50"/>
  <c r="X37" i="50"/>
  <c r="AG35" i="50"/>
  <c r="AC34" i="50"/>
  <c r="X33" i="50"/>
  <c r="X132" i="50"/>
  <c r="AH366" i="50"/>
  <c r="AH236" i="50"/>
  <c r="AH34" i="50"/>
  <c r="I63" i="50"/>
  <c r="F11" i="50"/>
  <c r="F12" i="50"/>
  <c r="I64" i="50"/>
  <c r="F470" i="50"/>
  <c r="C549" i="50"/>
  <c r="H549" i="50"/>
  <c r="D549" i="50"/>
  <c r="B549" i="50"/>
  <c r="E549" i="50"/>
  <c r="G549" i="50"/>
  <c r="F549" i="50"/>
  <c r="W210" i="50"/>
  <c r="AA158" i="50"/>
  <c r="W48" i="50"/>
  <c r="X43" i="50"/>
  <c r="Y35" i="50"/>
  <c r="AH45" i="50"/>
  <c r="AC40" i="50"/>
  <c r="X35" i="50"/>
  <c r="F20" i="50"/>
  <c r="I72" i="50"/>
  <c r="AI430" i="50"/>
  <c r="AI429" i="50"/>
  <c r="AI375" i="50"/>
  <c r="AI321" i="50"/>
  <c r="AI353" i="50"/>
  <c r="AE314" i="50"/>
  <c r="AI276" i="50"/>
  <c r="AI232" i="50"/>
  <c r="AI202" i="50"/>
  <c r="AI163" i="50"/>
  <c r="V184" i="50"/>
  <c r="AA41" i="50"/>
  <c r="W35" i="50"/>
  <c r="AI196" i="50"/>
  <c r="Z210" i="50"/>
  <c r="AI142" i="50"/>
  <c r="Z48" i="50"/>
  <c r="W43" i="50"/>
  <c r="AE37" i="50"/>
  <c r="AG262" i="50"/>
  <c r="F24" i="50"/>
  <c r="I76" i="50"/>
  <c r="I71" i="50"/>
  <c r="F19" i="50"/>
  <c r="Z444" i="50"/>
  <c r="AI417" i="50"/>
  <c r="AJ417" i="50" s="1"/>
  <c r="AI402" i="50"/>
  <c r="X418" i="50"/>
  <c r="AI381" i="50"/>
  <c r="AI404" i="50"/>
  <c r="AA418" i="50"/>
  <c r="AI391" i="50"/>
  <c r="AJ391" i="50" s="1"/>
  <c r="AI387" i="50"/>
  <c r="AI379" i="50"/>
  <c r="AI373" i="50"/>
  <c r="AI359" i="50"/>
  <c r="AI312" i="50"/>
  <c r="AJ312" i="50" s="1"/>
  <c r="AI347" i="50"/>
  <c r="AE366" i="50"/>
  <c r="AI338" i="50"/>
  <c r="AJ338" i="50" s="1"/>
  <c r="AI326" i="50"/>
  <c r="AA340" i="50"/>
  <c r="AI313" i="50"/>
  <c r="AJ313" i="50" s="1"/>
  <c r="AI301" i="50"/>
  <c r="AI293" i="50"/>
  <c r="V314" i="50"/>
  <c r="AI280" i="50"/>
  <c r="X288" i="50"/>
  <c r="AI243" i="50"/>
  <c r="Z262" i="50"/>
  <c r="AD236" i="50"/>
  <c r="AI209" i="50"/>
  <c r="AJ209" i="50" s="1"/>
  <c r="AI303" i="50"/>
  <c r="AI299" i="50"/>
  <c r="AI282" i="50"/>
  <c r="AI271" i="50"/>
  <c r="AI255" i="50"/>
  <c r="AI248" i="50"/>
  <c r="AI230" i="50"/>
  <c r="X236" i="50"/>
  <c r="AD210" i="50"/>
  <c r="AI167" i="50"/>
  <c r="AE184" i="50"/>
  <c r="AA53" i="50"/>
  <c r="AE51" i="50"/>
  <c r="Y50" i="50"/>
  <c r="AD48" i="50"/>
  <c r="V47" i="50"/>
  <c r="AI125" i="50"/>
  <c r="Z45" i="50"/>
  <c r="AF43" i="50"/>
  <c r="AD40" i="50"/>
  <c r="V39" i="50"/>
  <c r="AI117" i="50"/>
  <c r="AA37" i="50"/>
  <c r="AF35" i="50"/>
  <c r="Y34" i="50"/>
  <c r="AI194" i="50"/>
  <c r="AI190" i="50"/>
  <c r="AI177" i="50"/>
  <c r="AI173" i="50"/>
  <c r="AI169" i="50"/>
  <c r="AF184" i="50"/>
  <c r="AI156" i="50"/>
  <c r="AJ156" i="50" s="1"/>
  <c r="AI152" i="50"/>
  <c r="AI148" i="50"/>
  <c r="AI140" i="50"/>
  <c r="Z158" i="50"/>
  <c r="AI131" i="50"/>
  <c r="AJ131" i="50" s="1"/>
  <c r="V53" i="50"/>
  <c r="AF51" i="50"/>
  <c r="Z50" i="50"/>
  <c r="AI127" i="50"/>
  <c r="AE47" i="50"/>
  <c r="AA46" i="50"/>
  <c r="W45" i="50"/>
  <c r="AE43" i="50"/>
  <c r="V41" i="50"/>
  <c r="AI119" i="50"/>
  <c r="AE39" i="50"/>
  <c r="Z38" i="50"/>
  <c r="V37" i="50"/>
  <c r="AI115" i="50"/>
  <c r="AE35" i="50"/>
  <c r="Z34" i="50"/>
  <c r="V33" i="50"/>
  <c r="V132" i="50"/>
  <c r="AI111" i="50"/>
  <c r="AG418" i="50"/>
  <c r="AH158" i="50"/>
  <c r="AH132" i="50"/>
  <c r="AH33" i="50"/>
  <c r="AI234" i="50"/>
  <c r="AJ234" i="50" s="1"/>
  <c r="AG49" i="50"/>
  <c r="Y444" i="50"/>
  <c r="AD49" i="50"/>
  <c r="AF49" i="50"/>
  <c r="AH444" i="50"/>
  <c r="AC444" i="50"/>
  <c r="AA49" i="50"/>
  <c r="AE49" i="50"/>
  <c r="V49" i="50"/>
  <c r="X444" i="50"/>
  <c r="W444" i="50"/>
  <c r="P101" i="50"/>
  <c r="P23" i="50" s="1"/>
  <c r="AF620" i="50"/>
  <c r="AF623" i="50"/>
  <c r="S294" i="50"/>
  <c r="AJ294" i="50" s="1"/>
  <c r="S249" i="50"/>
  <c r="AJ249" i="50" s="1"/>
  <c r="S225" i="50"/>
  <c r="R52" i="50"/>
  <c r="O52" i="50"/>
  <c r="Q51" i="50"/>
  <c r="R50" i="50"/>
  <c r="O50" i="50"/>
  <c r="Q52" i="50"/>
  <c r="M51" i="50"/>
  <c r="Q50" i="50"/>
  <c r="S430" i="50"/>
  <c r="S432" i="50"/>
  <c r="S357" i="50"/>
  <c r="AJ357" i="50" s="1"/>
  <c r="S331" i="50"/>
  <c r="AJ331" i="50" s="1"/>
  <c r="S297" i="50"/>
  <c r="AJ297" i="50" s="1"/>
  <c r="S279" i="50"/>
  <c r="AJ279" i="50" s="1"/>
  <c r="S256" i="50"/>
  <c r="AJ256" i="50" s="1"/>
  <c r="S244" i="50"/>
  <c r="AJ244" i="50" s="1"/>
  <c r="S219" i="50"/>
  <c r="AJ219" i="50" s="1"/>
  <c r="M52" i="50"/>
  <c r="N51" i="50"/>
  <c r="M50" i="50"/>
  <c r="N52" i="50"/>
  <c r="R51" i="50"/>
  <c r="O51" i="50"/>
  <c r="N50" i="50"/>
  <c r="S204" i="50" l="1"/>
  <c r="AJ204" i="50" s="1"/>
  <c r="S351" i="50"/>
  <c r="AJ351" i="50" s="1"/>
  <c r="S203" i="50"/>
  <c r="S276" i="50"/>
  <c r="AJ276" i="50" s="1"/>
  <c r="S246" i="50"/>
  <c r="AJ246" i="50" s="1"/>
  <c r="S355" i="50"/>
  <c r="AJ355" i="50" s="1"/>
  <c r="M48" i="50"/>
  <c r="S251" i="50"/>
  <c r="S295" i="50"/>
  <c r="S205" i="50"/>
  <c r="AJ205" i="50" s="1"/>
  <c r="AJ225" i="50"/>
  <c r="V444" i="50"/>
  <c r="Q158" i="50"/>
  <c r="S176" i="50"/>
  <c r="AJ176" i="50" s="1"/>
  <c r="M35" i="50"/>
  <c r="M37" i="50"/>
  <c r="Q39" i="50"/>
  <c r="R158" i="50"/>
  <c r="AJ203" i="50"/>
  <c r="S216" i="50"/>
  <c r="AJ216" i="50" s="1"/>
  <c r="S248" i="50"/>
  <c r="AJ248" i="50" s="1"/>
  <c r="S255" i="50"/>
  <c r="AJ255" i="50" s="1"/>
  <c r="S271" i="50"/>
  <c r="AJ271" i="50" s="1"/>
  <c r="S305" i="50"/>
  <c r="AJ305" i="50" s="1"/>
  <c r="S329" i="50"/>
  <c r="AJ329" i="50" s="1"/>
  <c r="S333" i="50"/>
  <c r="AJ333" i="50" s="1"/>
  <c r="S322" i="50"/>
  <c r="AJ322" i="50" s="1"/>
  <c r="S334" i="50"/>
  <c r="AJ334" i="50" s="1"/>
  <c r="S372" i="50"/>
  <c r="AJ372" i="50" s="1"/>
  <c r="S379" i="50"/>
  <c r="AJ379" i="50" s="1"/>
  <c r="N418" i="50"/>
  <c r="S434" i="50"/>
  <c r="AJ434" i="50" s="1"/>
  <c r="AF611" i="50"/>
  <c r="S195" i="50"/>
  <c r="AJ195" i="50" s="1"/>
  <c r="R39" i="50"/>
  <c r="R41" i="50"/>
  <c r="S172" i="50"/>
  <c r="AJ172" i="50" s="1"/>
  <c r="R210" i="50"/>
  <c r="N262" i="50"/>
  <c r="Q314" i="50"/>
  <c r="M340" i="50"/>
  <c r="S348" i="50"/>
  <c r="AJ348" i="50" s="1"/>
  <c r="S308" i="50"/>
  <c r="AJ308" i="50" s="1"/>
  <c r="S411" i="50"/>
  <c r="AJ411" i="50" s="1"/>
  <c r="S428" i="50"/>
  <c r="AJ428" i="50" s="1"/>
  <c r="R288" i="50"/>
  <c r="AI40" i="50"/>
  <c r="S359" i="50"/>
  <c r="AJ359" i="50" s="1"/>
  <c r="S144" i="50"/>
  <c r="AJ144" i="50" s="1"/>
  <c r="S242" i="50"/>
  <c r="S387" i="50"/>
  <c r="AJ387" i="50" s="1"/>
  <c r="S385" i="50"/>
  <c r="AJ385" i="50" s="1"/>
  <c r="W49" i="50"/>
  <c r="R262" i="50"/>
  <c r="M262" i="50"/>
  <c r="AI46" i="50"/>
  <c r="R46" i="50"/>
  <c r="O184" i="50"/>
  <c r="S169" i="50"/>
  <c r="AJ169" i="50" s="1"/>
  <c r="R34" i="50"/>
  <c r="R36" i="50"/>
  <c r="R38" i="50"/>
  <c r="S167" i="50"/>
  <c r="AJ167" i="50" s="1"/>
  <c r="S202" i="50"/>
  <c r="AJ202" i="50" s="1"/>
  <c r="S218" i="50"/>
  <c r="AJ218" i="50" s="1"/>
  <c r="S254" i="50"/>
  <c r="AJ254" i="50" s="1"/>
  <c r="S275" i="50"/>
  <c r="AJ275" i="50" s="1"/>
  <c r="S273" i="50"/>
  <c r="AJ273" i="50" s="1"/>
  <c r="N314" i="50"/>
  <c r="S301" i="50"/>
  <c r="AJ301" i="50" s="1"/>
  <c r="S332" i="50"/>
  <c r="AJ332" i="50" s="1"/>
  <c r="S360" i="50"/>
  <c r="AJ360" i="50" s="1"/>
  <c r="S320" i="50"/>
  <c r="AJ320" i="50" s="1"/>
  <c r="S330" i="50"/>
  <c r="AJ330" i="50" s="1"/>
  <c r="S374" i="50"/>
  <c r="AJ374" i="50" s="1"/>
  <c r="M418" i="50"/>
  <c r="AJ432" i="50"/>
  <c r="S437" i="50"/>
  <c r="AJ437" i="50" s="1"/>
  <c r="AJ430" i="50"/>
  <c r="Q34" i="50"/>
  <c r="Q36" i="50"/>
  <c r="Q38" i="50"/>
  <c r="M40" i="50"/>
  <c r="M184" i="50"/>
  <c r="N39" i="50"/>
  <c r="M158" i="50"/>
  <c r="Q184" i="50"/>
  <c r="O210" i="50"/>
  <c r="S280" i="50"/>
  <c r="AJ280" i="50" s="1"/>
  <c r="S347" i="50"/>
  <c r="AJ347" i="50" s="1"/>
  <c r="S403" i="50"/>
  <c r="AJ403" i="50" s="1"/>
  <c r="S402" i="50"/>
  <c r="AJ402" i="50" s="1"/>
  <c r="S413" i="50"/>
  <c r="AJ413" i="50" s="1"/>
  <c r="S426" i="50"/>
  <c r="AJ426" i="50" s="1"/>
  <c r="M288" i="50"/>
  <c r="M314" i="50"/>
  <c r="R314" i="50"/>
  <c r="AI132" i="50"/>
  <c r="R33" i="50"/>
  <c r="R132" i="50"/>
  <c r="O41" i="50"/>
  <c r="S345" i="50"/>
  <c r="L366" i="50"/>
  <c r="S352" i="50"/>
  <c r="AJ352" i="50" s="1"/>
  <c r="AF612" i="50"/>
  <c r="AI184" i="50"/>
  <c r="AB185" i="50" s="1"/>
  <c r="P7" i="50"/>
  <c r="F471" i="50"/>
  <c r="B471" i="50"/>
  <c r="D471" i="50"/>
  <c r="E471" i="50"/>
  <c r="G471" i="50"/>
  <c r="H471" i="50"/>
  <c r="C471" i="50"/>
  <c r="I575" i="50"/>
  <c r="AI35" i="50"/>
  <c r="AC185" i="50"/>
  <c r="AI288" i="50"/>
  <c r="V289" i="50" s="1"/>
  <c r="AD444" i="50"/>
  <c r="N132" i="50"/>
  <c r="N33" i="50"/>
  <c r="N34" i="50"/>
  <c r="S115" i="50"/>
  <c r="AJ115" i="50" s="1"/>
  <c r="L37" i="50"/>
  <c r="N38" i="50"/>
  <c r="O40" i="50"/>
  <c r="S120" i="50"/>
  <c r="AJ120" i="50" s="1"/>
  <c r="L44" i="50"/>
  <c r="S122" i="50"/>
  <c r="AJ122" i="50" s="1"/>
  <c r="O45" i="50"/>
  <c r="N48" i="50"/>
  <c r="R184" i="50"/>
  <c r="S170" i="50"/>
  <c r="AJ170" i="50" s="1"/>
  <c r="R40" i="50"/>
  <c r="L46" i="50"/>
  <c r="S124" i="50"/>
  <c r="AJ124" i="50" s="1"/>
  <c r="R47" i="50"/>
  <c r="M210" i="50"/>
  <c r="O288" i="50"/>
  <c r="S247" i="50"/>
  <c r="AJ247" i="50" s="1"/>
  <c r="S283" i="50"/>
  <c r="AJ283" i="50" s="1"/>
  <c r="S228" i="50"/>
  <c r="AJ228" i="50" s="1"/>
  <c r="S277" i="50"/>
  <c r="AJ277" i="50" s="1"/>
  <c r="S433" i="50"/>
  <c r="AJ433" i="50" s="1"/>
  <c r="S423" i="50"/>
  <c r="Q132" i="50"/>
  <c r="Q33" i="50"/>
  <c r="M43" i="50"/>
  <c r="M45" i="50"/>
  <c r="M47" i="50"/>
  <c r="S139" i="50"/>
  <c r="AJ139" i="50" s="1"/>
  <c r="S190" i="50"/>
  <c r="AJ190" i="50" s="1"/>
  <c r="S194" i="50"/>
  <c r="AJ194" i="50" s="1"/>
  <c r="R35" i="50"/>
  <c r="R37" i="50"/>
  <c r="R43" i="50"/>
  <c r="N45" i="50"/>
  <c r="N47" i="50"/>
  <c r="S231" i="50"/>
  <c r="AJ231" i="50" s="1"/>
  <c r="R236" i="50"/>
  <c r="Q288" i="50"/>
  <c r="S298" i="50"/>
  <c r="AJ298" i="50" s="1"/>
  <c r="R418" i="50"/>
  <c r="S404" i="50"/>
  <c r="AJ404" i="50" s="1"/>
  <c r="S410" i="50"/>
  <c r="AJ410" i="50" s="1"/>
  <c r="Q418" i="50"/>
  <c r="O314" i="50"/>
  <c r="X289" i="50"/>
  <c r="I549" i="50"/>
  <c r="F497" i="50"/>
  <c r="C497" i="50"/>
  <c r="B497" i="50"/>
  <c r="G497" i="50"/>
  <c r="D497" i="50"/>
  <c r="E497" i="50"/>
  <c r="H497" i="50"/>
  <c r="AI210" i="50"/>
  <c r="AB211" i="50" s="1"/>
  <c r="AI366" i="50"/>
  <c r="AB367" i="50" s="1"/>
  <c r="AI38" i="50"/>
  <c r="AI158" i="50"/>
  <c r="AB159" i="50" s="1"/>
  <c r="S128" i="50"/>
  <c r="AJ128" i="50" s="1"/>
  <c r="AH185" i="50"/>
  <c r="L36" i="50"/>
  <c r="S114" i="50"/>
  <c r="AJ114" i="50" s="1"/>
  <c r="N184" i="50"/>
  <c r="S299" i="50"/>
  <c r="AJ299" i="50" s="1"/>
  <c r="AJ295" i="50"/>
  <c r="Q366" i="50"/>
  <c r="S405" i="50"/>
  <c r="AJ405" i="50" s="1"/>
  <c r="S196" i="50"/>
  <c r="AJ196" i="50" s="1"/>
  <c r="M38" i="50"/>
  <c r="S164" i="50"/>
  <c r="AJ164" i="50" s="1"/>
  <c r="S224" i="50"/>
  <c r="AJ224" i="50" s="1"/>
  <c r="S268" i="50"/>
  <c r="AJ268" i="50" s="1"/>
  <c r="AI439" i="50"/>
  <c r="AI36" i="50"/>
  <c r="X185" i="50"/>
  <c r="N44" i="50"/>
  <c r="S127" i="50"/>
  <c r="AJ127" i="50" s="1"/>
  <c r="S173" i="50"/>
  <c r="AJ173" i="50" s="1"/>
  <c r="S177" i="50"/>
  <c r="AJ177" i="50" s="1"/>
  <c r="N46" i="50"/>
  <c r="S147" i="50"/>
  <c r="AJ147" i="50" s="1"/>
  <c r="S269" i="50"/>
  <c r="AJ269" i="50" s="1"/>
  <c r="S300" i="50"/>
  <c r="AJ300" i="50" s="1"/>
  <c r="S306" i="50"/>
  <c r="AJ306" i="50" s="1"/>
  <c r="Q262" i="50"/>
  <c r="S281" i="50"/>
  <c r="AJ281" i="50" s="1"/>
  <c r="S324" i="50"/>
  <c r="AJ324" i="50" s="1"/>
  <c r="S383" i="50"/>
  <c r="AJ383" i="50" s="1"/>
  <c r="Q35" i="50"/>
  <c r="Q37" i="50"/>
  <c r="M39" i="50"/>
  <c r="Q41" i="50"/>
  <c r="N158" i="50"/>
  <c r="S146" i="50"/>
  <c r="AJ146" i="50" s="1"/>
  <c r="S152" i="50"/>
  <c r="AJ152" i="50" s="1"/>
  <c r="Q40" i="50"/>
  <c r="Q46" i="50"/>
  <c r="Q236" i="50"/>
  <c r="S226" i="50"/>
  <c r="AJ226" i="50" s="1"/>
  <c r="S227" i="50"/>
  <c r="AJ227" i="50" s="1"/>
  <c r="S302" i="50"/>
  <c r="AJ302" i="50" s="1"/>
  <c r="S349" i="50"/>
  <c r="AJ349" i="50" s="1"/>
  <c r="L340" i="50"/>
  <c r="S319" i="50"/>
  <c r="S323" i="50"/>
  <c r="AJ323" i="50" s="1"/>
  <c r="S407" i="50"/>
  <c r="AJ407" i="50" s="1"/>
  <c r="S398" i="50"/>
  <c r="AJ398" i="50" s="1"/>
  <c r="S408" i="50"/>
  <c r="AJ408" i="50" s="1"/>
  <c r="S436" i="50"/>
  <c r="AJ436" i="50" s="1"/>
  <c r="AF185" i="50"/>
  <c r="AD211" i="50"/>
  <c r="W211" i="50"/>
  <c r="W185" i="50"/>
  <c r="AH211" i="50"/>
  <c r="AE289" i="50"/>
  <c r="W367" i="50"/>
  <c r="AG444" i="50"/>
  <c r="AH49" i="50"/>
  <c r="L184" i="50"/>
  <c r="S163" i="50"/>
  <c r="L51" i="50"/>
  <c r="S129" i="50"/>
  <c r="AJ129" i="50" s="1"/>
  <c r="L288" i="50"/>
  <c r="S267" i="50"/>
  <c r="AE367" i="50"/>
  <c r="AE444" i="50"/>
  <c r="Z367" i="50"/>
  <c r="AI236" i="50"/>
  <c r="AB237" i="50" s="1"/>
  <c r="O47" i="50"/>
  <c r="M41" i="50"/>
  <c r="M236" i="50"/>
  <c r="S307" i="50"/>
  <c r="AJ307" i="50" s="1"/>
  <c r="S309" i="50"/>
  <c r="AJ309" i="50" s="1"/>
  <c r="S375" i="50"/>
  <c r="AJ375" i="50" s="1"/>
  <c r="S381" i="50"/>
  <c r="AJ381" i="50" s="1"/>
  <c r="M34" i="50"/>
  <c r="S358" i="50"/>
  <c r="AJ358" i="50" s="1"/>
  <c r="S406" i="50"/>
  <c r="AJ406" i="50" s="1"/>
  <c r="AI33" i="50"/>
  <c r="AG367" i="50"/>
  <c r="AI418" i="50"/>
  <c r="AB419" i="50" s="1"/>
  <c r="L236" i="50"/>
  <c r="S215" i="50"/>
  <c r="S272" i="50"/>
  <c r="AJ272" i="50" s="1"/>
  <c r="N288" i="50"/>
  <c r="Q340" i="50"/>
  <c r="O366" i="50"/>
  <c r="S373" i="50"/>
  <c r="AJ373" i="50" s="1"/>
  <c r="S382" i="50"/>
  <c r="AJ382" i="50" s="1"/>
  <c r="S399" i="50"/>
  <c r="AJ399" i="50" s="1"/>
  <c r="S435" i="50"/>
  <c r="AJ435" i="50" s="1"/>
  <c r="Q44" i="50"/>
  <c r="M46" i="50"/>
  <c r="Q48" i="50"/>
  <c r="S141" i="50"/>
  <c r="AJ141" i="50" s="1"/>
  <c r="N210" i="50"/>
  <c r="S192" i="50"/>
  <c r="AJ192" i="50" s="1"/>
  <c r="O33" i="50"/>
  <c r="O132" i="50"/>
  <c r="S121" i="50"/>
  <c r="AJ121" i="50" s="1"/>
  <c r="L43" i="50"/>
  <c r="O48" i="50"/>
  <c r="S166" i="50"/>
  <c r="AJ166" i="50" s="1"/>
  <c r="S178" i="50"/>
  <c r="AJ178" i="50" s="1"/>
  <c r="S197" i="50"/>
  <c r="AJ197" i="50" s="1"/>
  <c r="S243" i="50"/>
  <c r="AJ243" i="50" s="1"/>
  <c r="S274" i="50"/>
  <c r="AJ274" i="50" s="1"/>
  <c r="S304" i="50"/>
  <c r="AJ304" i="50" s="1"/>
  <c r="S356" i="50"/>
  <c r="AJ356" i="50" s="1"/>
  <c r="S378" i="50"/>
  <c r="AJ378" i="50" s="1"/>
  <c r="S424" i="50"/>
  <c r="AJ424" i="50" s="1"/>
  <c r="S438" i="50"/>
  <c r="AJ438" i="50" s="1"/>
  <c r="AI53" i="50"/>
  <c r="AJ53" i="50" s="1"/>
  <c r="AI47" i="50"/>
  <c r="X237" i="50"/>
  <c r="AH237" i="50"/>
  <c r="X49" i="50"/>
  <c r="AI51" i="50"/>
  <c r="Y49" i="50"/>
  <c r="AI50" i="50"/>
  <c r="AA185" i="50"/>
  <c r="AI262" i="50"/>
  <c r="AC263" i="50" s="1"/>
  <c r="AA444" i="50"/>
  <c r="M33" i="50"/>
  <c r="M132" i="50"/>
  <c r="S221" i="50"/>
  <c r="AJ221" i="50" s="1"/>
  <c r="S353" i="50"/>
  <c r="AJ353" i="50" s="1"/>
  <c r="AG185" i="50"/>
  <c r="R45" i="50"/>
  <c r="L52" i="50"/>
  <c r="S130" i="50"/>
  <c r="AJ130" i="50" s="1"/>
  <c r="O44" i="50"/>
  <c r="S278" i="50"/>
  <c r="AJ278" i="50" s="1"/>
  <c r="S431" i="50"/>
  <c r="AJ431" i="50" s="1"/>
  <c r="S145" i="50"/>
  <c r="AJ145" i="50" s="1"/>
  <c r="S191" i="50"/>
  <c r="AJ191" i="50" s="1"/>
  <c r="M36" i="50"/>
  <c r="M44" i="50"/>
  <c r="AI52" i="50"/>
  <c r="AC49" i="50"/>
  <c r="AI45" i="50"/>
  <c r="N36" i="50"/>
  <c r="L41" i="50"/>
  <c r="S119" i="50"/>
  <c r="AJ119" i="50" s="1"/>
  <c r="S198" i="50"/>
  <c r="AJ198" i="50" s="1"/>
  <c r="S253" i="50"/>
  <c r="AJ253" i="50" s="1"/>
  <c r="S293" i="50"/>
  <c r="L314" i="50"/>
  <c r="O43" i="50"/>
  <c r="R44" i="50"/>
  <c r="O34" i="50"/>
  <c r="O38" i="50"/>
  <c r="Q45" i="50"/>
  <c r="S220" i="50"/>
  <c r="AJ220" i="50" s="1"/>
  <c r="S282" i="50"/>
  <c r="AJ282" i="50" s="1"/>
  <c r="AJ242" i="50"/>
  <c r="AF624" i="50"/>
  <c r="S148" i="50"/>
  <c r="AJ148" i="50" s="1"/>
  <c r="S153" i="50"/>
  <c r="AJ153" i="50" s="1"/>
  <c r="S199" i="50"/>
  <c r="AJ199" i="50" s="1"/>
  <c r="L39" i="50"/>
  <c r="S117" i="50"/>
  <c r="AJ117" i="50" s="1"/>
  <c r="L45" i="50"/>
  <c r="S123" i="50"/>
  <c r="AJ123" i="50" s="1"/>
  <c r="S150" i="50"/>
  <c r="AJ150" i="50" s="1"/>
  <c r="O236" i="50"/>
  <c r="S229" i="50"/>
  <c r="AJ229" i="50" s="1"/>
  <c r="S257" i="50"/>
  <c r="AJ257" i="50" s="1"/>
  <c r="S346" i="50"/>
  <c r="AJ346" i="50" s="1"/>
  <c r="S350" i="50"/>
  <c r="AJ350" i="50" s="1"/>
  <c r="S400" i="50"/>
  <c r="AJ400" i="50" s="1"/>
  <c r="S412" i="50"/>
  <c r="AJ412" i="50" s="1"/>
  <c r="P70" i="50"/>
  <c r="S486" i="50"/>
  <c r="AD237" i="50"/>
  <c r="AH367" i="50"/>
  <c r="AF211" i="50"/>
  <c r="AI48" i="50"/>
  <c r="AF444" i="50"/>
  <c r="X367" i="50"/>
  <c r="AI34" i="50"/>
  <c r="Y211" i="50"/>
  <c r="AG289" i="50"/>
  <c r="X263" i="50"/>
  <c r="AF367" i="50"/>
  <c r="L158" i="50"/>
  <c r="S137" i="50"/>
  <c r="S223" i="50"/>
  <c r="AJ223" i="50" s="1"/>
  <c r="N366" i="50"/>
  <c r="S321" i="50"/>
  <c r="AJ321" i="50" s="1"/>
  <c r="AE185" i="50"/>
  <c r="AI340" i="50"/>
  <c r="AB341" i="50" s="1"/>
  <c r="Y237" i="50"/>
  <c r="AC367" i="50"/>
  <c r="N37" i="50"/>
  <c r="S143" i="50"/>
  <c r="AJ143" i="50" s="1"/>
  <c r="S171" i="50"/>
  <c r="AJ171" i="50" s="1"/>
  <c r="AJ251" i="50"/>
  <c r="S386" i="50"/>
  <c r="AJ386" i="50" s="1"/>
  <c r="S140" i="50"/>
  <c r="AJ140" i="50" s="1"/>
  <c r="L210" i="50"/>
  <c r="S189" i="50"/>
  <c r="S174" i="50"/>
  <c r="AJ174" i="50" s="1"/>
  <c r="S335" i="50"/>
  <c r="AJ335" i="50" s="1"/>
  <c r="S429" i="50"/>
  <c r="AJ429" i="50" s="1"/>
  <c r="AI41" i="50"/>
  <c r="AI314" i="50"/>
  <c r="X315" i="50" s="1"/>
  <c r="Z211" i="50"/>
  <c r="AI44" i="50"/>
  <c r="Z185" i="50"/>
  <c r="L35" i="50"/>
  <c r="S113" i="50"/>
  <c r="AJ113" i="50" s="1"/>
  <c r="L40" i="50"/>
  <c r="S118" i="50"/>
  <c r="AJ118" i="50" s="1"/>
  <c r="S149" i="50"/>
  <c r="AJ149" i="50" s="1"/>
  <c r="S201" i="50"/>
  <c r="AJ201" i="50" s="1"/>
  <c r="S217" i="50"/>
  <c r="AJ217" i="50" s="1"/>
  <c r="S250" i="50"/>
  <c r="AJ250" i="50" s="1"/>
  <c r="S111" i="50"/>
  <c r="L33" i="50"/>
  <c r="L132" i="50"/>
  <c r="O46" i="50"/>
  <c r="O36" i="50"/>
  <c r="S165" i="50"/>
  <c r="AJ165" i="50" s="1"/>
  <c r="S222" i="50"/>
  <c r="AJ222" i="50" s="1"/>
  <c r="S252" i="50"/>
  <c r="AJ252" i="50" s="1"/>
  <c r="O340" i="50"/>
  <c r="S325" i="50"/>
  <c r="AJ325" i="50" s="1"/>
  <c r="S376" i="50"/>
  <c r="AJ376" i="50" s="1"/>
  <c r="S361" i="50"/>
  <c r="AJ361" i="50" s="1"/>
  <c r="S427" i="50"/>
  <c r="AJ427" i="50" s="1"/>
  <c r="S112" i="50"/>
  <c r="AJ112" i="50" s="1"/>
  <c r="L34" i="50"/>
  <c r="N35" i="50"/>
  <c r="L38" i="50"/>
  <c r="S116" i="50"/>
  <c r="AJ116" i="50" s="1"/>
  <c r="N41" i="50"/>
  <c r="L48" i="50"/>
  <c r="S126" i="50"/>
  <c r="AJ126" i="50" s="1"/>
  <c r="S175" i="50"/>
  <c r="AJ175" i="50" s="1"/>
  <c r="Q210" i="50"/>
  <c r="N40" i="50"/>
  <c r="Q43" i="50"/>
  <c r="Q47" i="50"/>
  <c r="O158" i="50"/>
  <c r="S151" i="50"/>
  <c r="AJ151" i="50" s="1"/>
  <c r="S179" i="50"/>
  <c r="AJ179" i="50" s="1"/>
  <c r="O262" i="50"/>
  <c r="N236" i="50"/>
  <c r="S270" i="50"/>
  <c r="AJ270" i="50" s="1"/>
  <c r="S303" i="50"/>
  <c r="AJ303" i="50" s="1"/>
  <c r="S200" i="50"/>
  <c r="AJ200" i="50" s="1"/>
  <c r="R340" i="50"/>
  <c r="S326" i="50"/>
  <c r="AJ326" i="50" s="1"/>
  <c r="S328" i="50"/>
  <c r="AJ328" i="50" s="1"/>
  <c r="R366" i="50"/>
  <c r="S371" i="50"/>
  <c r="S397" i="50"/>
  <c r="L418" i="50"/>
  <c r="S401" i="50"/>
  <c r="AJ401" i="50" s="1"/>
  <c r="S138" i="50"/>
  <c r="AJ138" i="50" s="1"/>
  <c r="S142" i="50"/>
  <c r="AJ142" i="50" s="1"/>
  <c r="S193" i="50"/>
  <c r="AJ193" i="50" s="1"/>
  <c r="O35" i="50"/>
  <c r="O37" i="50"/>
  <c r="N43" i="50"/>
  <c r="L47" i="50"/>
  <c r="S125" i="50"/>
  <c r="AJ125" i="50" s="1"/>
  <c r="R48" i="50"/>
  <c r="S168" i="50"/>
  <c r="AJ168" i="50" s="1"/>
  <c r="S230" i="50"/>
  <c r="AJ230" i="50" s="1"/>
  <c r="L262" i="50"/>
  <c r="S241" i="50"/>
  <c r="S245" i="50"/>
  <c r="AJ245" i="50" s="1"/>
  <c r="S296" i="50"/>
  <c r="AJ296" i="50" s="1"/>
  <c r="N340" i="50"/>
  <c r="S327" i="50"/>
  <c r="AJ327" i="50" s="1"/>
  <c r="O418" i="50"/>
  <c r="S409" i="50"/>
  <c r="AJ409" i="50" s="1"/>
  <c r="S384" i="50"/>
  <c r="AJ384" i="50" s="1"/>
  <c r="S425" i="50"/>
  <c r="AJ425" i="50" s="1"/>
  <c r="AI37" i="50"/>
  <c r="AI39" i="50"/>
  <c r="Z263" i="50"/>
  <c r="Z289" i="50"/>
  <c r="P600" i="50"/>
  <c r="I523" i="50"/>
  <c r="AC289" i="50"/>
  <c r="AI43" i="50"/>
  <c r="F23" i="50"/>
  <c r="I75" i="50"/>
  <c r="I80" i="50" s="1"/>
  <c r="AE211" i="50"/>
  <c r="F80" i="50"/>
  <c r="AD185" i="50"/>
  <c r="N49" i="50"/>
  <c r="M444" i="50"/>
  <c r="Q444" i="50"/>
  <c r="R444" i="50"/>
  <c r="O49" i="50"/>
  <c r="E40" i="50"/>
  <c r="I250" i="50"/>
  <c r="I324" i="50"/>
  <c r="I355" i="50"/>
  <c r="I359" i="50"/>
  <c r="S388" i="50"/>
  <c r="C184" i="50"/>
  <c r="I150" i="50"/>
  <c r="S232" i="50"/>
  <c r="AJ232" i="50" s="1"/>
  <c r="S414" i="50"/>
  <c r="AJ414" i="50" s="1"/>
  <c r="I424" i="50"/>
  <c r="I151" i="50"/>
  <c r="S180" i="50"/>
  <c r="AJ180" i="50" s="1"/>
  <c r="S284" i="50"/>
  <c r="AJ284" i="50" s="1"/>
  <c r="S310" i="50"/>
  <c r="AJ310" i="50" s="1"/>
  <c r="I330" i="50"/>
  <c r="I373" i="50"/>
  <c r="S362" i="50"/>
  <c r="AJ362" i="50" s="1"/>
  <c r="S154" i="50"/>
  <c r="AJ154" i="50" s="1"/>
  <c r="S206" i="50"/>
  <c r="AJ206" i="50" s="1"/>
  <c r="S258" i="50"/>
  <c r="AJ258" i="50" s="1"/>
  <c r="I280" i="50"/>
  <c r="S336" i="50"/>
  <c r="AJ336" i="50" s="1"/>
  <c r="I335" i="50"/>
  <c r="I384" i="50"/>
  <c r="I402" i="50"/>
  <c r="V263" i="50" l="1"/>
  <c r="V185" i="50"/>
  <c r="I142" i="50"/>
  <c r="I277" i="50"/>
  <c r="AC315" i="50"/>
  <c r="V315" i="50"/>
  <c r="I427" i="50"/>
  <c r="I228" i="50"/>
  <c r="V211" i="50"/>
  <c r="I243" i="50"/>
  <c r="Y367" i="50"/>
  <c r="I361" i="50"/>
  <c r="G366" i="50"/>
  <c r="I281" i="50"/>
  <c r="C236" i="50"/>
  <c r="I406" i="50"/>
  <c r="I221" i="50"/>
  <c r="I168" i="50"/>
  <c r="C158" i="50"/>
  <c r="I376" i="50"/>
  <c r="I329" i="50"/>
  <c r="I216" i="50"/>
  <c r="I169" i="50"/>
  <c r="D35" i="50"/>
  <c r="S439" i="50"/>
  <c r="AJ439" i="50" s="1"/>
  <c r="C288" i="50"/>
  <c r="H288" i="50"/>
  <c r="I426" i="50"/>
  <c r="C366" i="50"/>
  <c r="I349" i="50"/>
  <c r="I294" i="50"/>
  <c r="I199" i="50"/>
  <c r="I375" i="50"/>
  <c r="I307" i="50"/>
  <c r="I244" i="50"/>
  <c r="I283" i="50"/>
  <c r="I271" i="50"/>
  <c r="I173" i="50"/>
  <c r="I407" i="50"/>
  <c r="I354" i="50"/>
  <c r="I274" i="50"/>
  <c r="C44" i="50"/>
  <c r="C46" i="50"/>
  <c r="I434" i="50"/>
  <c r="C418" i="50"/>
  <c r="I322" i="50"/>
  <c r="I273" i="50"/>
  <c r="I254" i="50"/>
  <c r="AA367" i="50"/>
  <c r="I174" i="50"/>
  <c r="H314" i="50"/>
  <c r="AG263" i="50"/>
  <c r="AG341" i="50"/>
  <c r="AD367" i="50"/>
  <c r="H262" i="50"/>
  <c r="AD341" i="50"/>
  <c r="G184" i="50"/>
  <c r="I153" i="50"/>
  <c r="I333" i="50"/>
  <c r="I204" i="50"/>
  <c r="I269" i="50"/>
  <c r="H418" i="50"/>
  <c r="I385" i="50"/>
  <c r="I320" i="50"/>
  <c r="I248" i="50"/>
  <c r="C262" i="50"/>
  <c r="C314" i="50"/>
  <c r="E314" i="50"/>
  <c r="I356" i="50"/>
  <c r="I348" i="50"/>
  <c r="I435" i="50"/>
  <c r="I328" i="50"/>
  <c r="D236" i="50"/>
  <c r="H43" i="50"/>
  <c r="C45" i="50"/>
  <c r="I431" i="50"/>
  <c r="I432" i="50"/>
  <c r="H366" i="50"/>
  <c r="I201" i="50"/>
  <c r="I295" i="50"/>
  <c r="AF341" i="50"/>
  <c r="V367" i="50"/>
  <c r="AI367" i="50" s="1"/>
  <c r="I301" i="50"/>
  <c r="N444" i="50"/>
  <c r="Z341" i="50"/>
  <c r="AI49" i="50"/>
  <c r="I298" i="50"/>
  <c r="I205" i="50"/>
  <c r="I141" i="50"/>
  <c r="I247" i="50"/>
  <c r="Z159" i="50"/>
  <c r="X341" i="50"/>
  <c r="AC341" i="50"/>
  <c r="Q49" i="50"/>
  <c r="AF159" i="50"/>
  <c r="AJ189" i="50"/>
  <c r="S210" i="50"/>
  <c r="AA159" i="50"/>
  <c r="S44" i="50"/>
  <c r="AJ44" i="50" s="1"/>
  <c r="W419" i="50"/>
  <c r="AC419" i="50"/>
  <c r="I436" i="50"/>
  <c r="D262" i="50"/>
  <c r="I226" i="50"/>
  <c r="I172" i="50"/>
  <c r="E48" i="50"/>
  <c r="I196" i="50"/>
  <c r="I191" i="50"/>
  <c r="I145" i="50"/>
  <c r="I139" i="50"/>
  <c r="I297" i="50"/>
  <c r="I279" i="50"/>
  <c r="I217" i="50"/>
  <c r="I202" i="50"/>
  <c r="I179" i="50"/>
  <c r="I149" i="50"/>
  <c r="D46" i="50"/>
  <c r="H40" i="50"/>
  <c r="I170" i="50"/>
  <c r="H46" i="50"/>
  <c r="E43" i="50"/>
  <c r="I413" i="50"/>
  <c r="G418" i="50"/>
  <c r="I404" i="50"/>
  <c r="I321" i="50"/>
  <c r="C340" i="50"/>
  <c r="I268" i="50"/>
  <c r="I241" i="50"/>
  <c r="B262" i="50"/>
  <c r="E236" i="50"/>
  <c r="I223" i="50"/>
  <c r="E41" i="50"/>
  <c r="C38" i="50"/>
  <c r="H35" i="50"/>
  <c r="I195" i="50"/>
  <c r="G41" i="50"/>
  <c r="G37" i="50"/>
  <c r="I433" i="50"/>
  <c r="I351" i="50"/>
  <c r="I326" i="50"/>
  <c r="I267" i="50"/>
  <c r="B288" i="50"/>
  <c r="I222" i="50"/>
  <c r="I282" i="50"/>
  <c r="I251" i="50"/>
  <c r="H38" i="50"/>
  <c r="E36" i="50"/>
  <c r="C132" i="50"/>
  <c r="C33" i="50"/>
  <c r="E184" i="50"/>
  <c r="I127" i="50"/>
  <c r="B49" i="50"/>
  <c r="E47" i="50"/>
  <c r="I116" i="50"/>
  <c r="B38" i="50"/>
  <c r="I112" i="50"/>
  <c r="B34" i="50"/>
  <c r="AJ371" i="50"/>
  <c r="S34" i="50"/>
  <c r="AJ34" i="50" s="1"/>
  <c r="S33" i="50"/>
  <c r="AB315" i="50"/>
  <c r="W315" i="50"/>
  <c r="AD315" i="50"/>
  <c r="Y315" i="50"/>
  <c r="AA315" i="50"/>
  <c r="AF315" i="50"/>
  <c r="AH315" i="50"/>
  <c r="O444" i="50"/>
  <c r="X419" i="50"/>
  <c r="AF419" i="50"/>
  <c r="AA237" i="50"/>
  <c r="AG315" i="50"/>
  <c r="AE315" i="50"/>
  <c r="M366" i="50"/>
  <c r="S51" i="50"/>
  <c r="AJ51" i="50" s="1"/>
  <c r="AJ319" i="50"/>
  <c r="S340" i="50"/>
  <c r="M49" i="50"/>
  <c r="AD159" i="50"/>
  <c r="AC211" i="50"/>
  <c r="S46" i="50"/>
  <c r="AJ46" i="50" s="1"/>
  <c r="W341" i="50"/>
  <c r="I224" i="50"/>
  <c r="I120" i="50"/>
  <c r="I166" i="50"/>
  <c r="C48" i="50"/>
  <c r="I190" i="50"/>
  <c r="I405" i="50"/>
  <c r="E288" i="50"/>
  <c r="H184" i="50"/>
  <c r="I304" i="50"/>
  <c r="B47" i="50"/>
  <c r="I125" i="50"/>
  <c r="I306" i="50"/>
  <c r="E44" i="50"/>
  <c r="D48" i="50"/>
  <c r="AG237" i="50"/>
  <c r="I386" i="50"/>
  <c r="I332" i="50"/>
  <c r="D288" i="50"/>
  <c r="G262" i="50"/>
  <c r="I200" i="50"/>
  <c r="I276" i="50"/>
  <c r="I253" i="50"/>
  <c r="I171" i="50"/>
  <c r="I143" i="50"/>
  <c r="G45" i="50"/>
  <c r="I412" i="50"/>
  <c r="E418" i="50"/>
  <c r="I229" i="50"/>
  <c r="I231" i="50"/>
  <c r="H210" i="50"/>
  <c r="I164" i="50"/>
  <c r="D43" i="50"/>
  <c r="I146" i="50"/>
  <c r="G48" i="50"/>
  <c r="G44" i="50"/>
  <c r="I423" i="50"/>
  <c r="I372" i="50"/>
  <c r="E366" i="50"/>
  <c r="I360" i="50"/>
  <c r="I256" i="50"/>
  <c r="I220" i="50"/>
  <c r="H47" i="50"/>
  <c r="D41" i="50"/>
  <c r="E39" i="50"/>
  <c r="D37" i="50"/>
  <c r="AD419" i="50"/>
  <c r="AH159" i="50"/>
  <c r="S48" i="50"/>
  <c r="AJ48" i="50" s="1"/>
  <c r="R49" i="50"/>
  <c r="AC237" i="50"/>
  <c r="P18" i="50"/>
  <c r="S70" i="50"/>
  <c r="S52" i="50"/>
  <c r="AJ52" i="50" s="1"/>
  <c r="AB263" i="50"/>
  <c r="AF263" i="50"/>
  <c r="W263" i="50"/>
  <c r="AA263" i="50"/>
  <c r="Y263" i="50"/>
  <c r="AH263" i="50"/>
  <c r="AD263" i="50"/>
  <c r="AE159" i="50"/>
  <c r="AJ215" i="50"/>
  <c r="S236" i="50"/>
  <c r="W237" i="50"/>
  <c r="AA419" i="50"/>
  <c r="Y159" i="50"/>
  <c r="AE419" i="50"/>
  <c r="I242" i="50"/>
  <c r="I411" i="50"/>
  <c r="H236" i="50"/>
  <c r="I278" i="50"/>
  <c r="I147" i="50"/>
  <c r="G288" i="50"/>
  <c r="G40" i="50"/>
  <c r="I387" i="50"/>
  <c r="G210" i="50"/>
  <c r="V159" i="50"/>
  <c r="Y419" i="50"/>
  <c r="AJ345" i="50"/>
  <c r="I403" i="50"/>
  <c r="I347" i="50"/>
  <c r="D210" i="50"/>
  <c r="I430" i="50"/>
  <c r="I327" i="50"/>
  <c r="G46" i="50"/>
  <c r="G33" i="50"/>
  <c r="G132" i="50"/>
  <c r="I325" i="50"/>
  <c r="E158" i="50"/>
  <c r="H44" i="50"/>
  <c r="I438" i="50"/>
  <c r="I302" i="50"/>
  <c r="I245" i="50"/>
  <c r="I227" i="50"/>
  <c r="D45" i="50"/>
  <c r="H39" i="50"/>
  <c r="E37" i="50"/>
  <c r="C34" i="50"/>
  <c r="D158" i="50"/>
  <c r="C39" i="50"/>
  <c r="G35" i="50"/>
  <c r="I399" i="50"/>
  <c r="I381" i="50"/>
  <c r="I305" i="50"/>
  <c r="I270" i="50"/>
  <c r="I165" i="50"/>
  <c r="G43" i="50"/>
  <c r="C37" i="50"/>
  <c r="H34" i="50"/>
  <c r="I177" i="50"/>
  <c r="E45" i="50"/>
  <c r="B36" i="50"/>
  <c r="I114" i="50"/>
  <c r="D33" i="50"/>
  <c r="D132" i="50"/>
  <c r="AG159" i="50"/>
  <c r="S47" i="50"/>
  <c r="AJ47" i="50" s="1"/>
  <c r="S35" i="50"/>
  <c r="AJ35" i="50" s="1"/>
  <c r="V341" i="50"/>
  <c r="AJ137" i="50"/>
  <c r="S158" i="50"/>
  <c r="S377" i="50"/>
  <c r="AJ377" i="50" s="1"/>
  <c r="AJ163" i="50"/>
  <c r="S184" i="50"/>
  <c r="L49" i="50"/>
  <c r="L444" i="50"/>
  <c r="S37" i="50"/>
  <c r="AJ37" i="50" s="1"/>
  <c r="AB289" i="50"/>
  <c r="W289" i="50"/>
  <c r="AA289" i="50"/>
  <c r="AD289" i="50"/>
  <c r="Y289" i="50"/>
  <c r="AF289" i="50"/>
  <c r="AH289" i="50"/>
  <c r="AH341" i="50"/>
  <c r="I471" i="50"/>
  <c r="I137" i="50"/>
  <c r="B158" i="50"/>
  <c r="I124" i="50"/>
  <c r="B46" i="50"/>
  <c r="I345" i="50"/>
  <c r="B366" i="50"/>
  <c r="B43" i="50"/>
  <c r="I121" i="50"/>
  <c r="S40" i="50"/>
  <c r="AJ40" i="50" s="1"/>
  <c r="AC159" i="50"/>
  <c r="I425" i="50"/>
  <c r="I138" i="50"/>
  <c r="E46" i="50"/>
  <c r="G236" i="50"/>
  <c r="E35" i="50"/>
  <c r="C40" i="50"/>
  <c r="I383" i="50"/>
  <c r="I167" i="50"/>
  <c r="C35" i="50"/>
  <c r="X159" i="50"/>
  <c r="S41" i="50"/>
  <c r="AJ41" i="50" s="1"/>
  <c r="S36" i="50"/>
  <c r="AJ36" i="50" s="1"/>
  <c r="I400" i="50"/>
  <c r="B39" i="50"/>
  <c r="I117" i="50"/>
  <c r="I152" i="50"/>
  <c r="I371" i="50"/>
  <c r="B236" i="50"/>
  <c r="I215" i="50"/>
  <c r="I410" i="50"/>
  <c r="I428" i="50"/>
  <c r="I350" i="50"/>
  <c r="I299" i="50"/>
  <c r="I198" i="50"/>
  <c r="I429" i="50"/>
  <c r="I308" i="50"/>
  <c r="E210" i="50"/>
  <c r="C47" i="50"/>
  <c r="I357" i="50"/>
  <c r="I252" i="50"/>
  <c r="I255" i="50"/>
  <c r="G47" i="50"/>
  <c r="B48" i="50"/>
  <c r="I126" i="50"/>
  <c r="D38" i="50"/>
  <c r="D34" i="50"/>
  <c r="B81" i="50"/>
  <c r="F81" i="50"/>
  <c r="E81" i="50"/>
  <c r="D81" i="50"/>
  <c r="G81" i="50"/>
  <c r="C81" i="50"/>
  <c r="H81" i="50"/>
  <c r="Z237" i="50"/>
  <c r="S354" i="50"/>
  <c r="AJ354" i="50" s="1"/>
  <c r="AE341" i="50"/>
  <c r="O39" i="50"/>
  <c r="S39" i="50" s="1"/>
  <c r="AJ39" i="50" s="1"/>
  <c r="AJ267" i="50"/>
  <c r="S288" i="50"/>
  <c r="AE263" i="50"/>
  <c r="Y341" i="50"/>
  <c r="I497" i="50"/>
  <c r="AJ423" i="50"/>
  <c r="S444" i="50"/>
  <c r="W159" i="50"/>
  <c r="AG419" i="50"/>
  <c r="I122" i="50"/>
  <c r="B44" i="50"/>
  <c r="I374" i="50"/>
  <c r="H158" i="50"/>
  <c r="D36" i="50"/>
  <c r="AJ111" i="50"/>
  <c r="S132" i="50"/>
  <c r="S43" i="50"/>
  <c r="AJ43" i="50" s="1"/>
  <c r="I197" i="50"/>
  <c r="D47" i="50"/>
  <c r="I194" i="50"/>
  <c r="G340" i="50"/>
  <c r="D40" i="50"/>
  <c r="I378" i="50"/>
  <c r="I319" i="50"/>
  <c r="B340" i="50"/>
  <c r="H37" i="50"/>
  <c r="G36" i="50"/>
  <c r="I401" i="50"/>
  <c r="H340" i="50"/>
  <c r="I272" i="50"/>
  <c r="E38" i="50"/>
  <c r="H45" i="50"/>
  <c r="B35" i="50"/>
  <c r="I113" i="50"/>
  <c r="AH419" i="50"/>
  <c r="AF237" i="50"/>
  <c r="I353" i="50"/>
  <c r="I257" i="50"/>
  <c r="I144" i="50"/>
  <c r="I178" i="50"/>
  <c r="I193" i="50"/>
  <c r="D418" i="50"/>
  <c r="I309" i="50"/>
  <c r="B314" i="50"/>
  <c r="I293" i="50"/>
  <c r="E262" i="50"/>
  <c r="B40" i="50"/>
  <c r="I118" i="50"/>
  <c r="G158" i="50"/>
  <c r="I398" i="50"/>
  <c r="I358" i="50"/>
  <c r="I346" i="50"/>
  <c r="I296" i="50"/>
  <c r="H132" i="50"/>
  <c r="H33" i="50"/>
  <c r="I382" i="50"/>
  <c r="I334" i="50"/>
  <c r="E340" i="50"/>
  <c r="I246" i="50"/>
  <c r="I275" i="50"/>
  <c r="D184" i="50"/>
  <c r="B132" i="50"/>
  <c r="I111" i="50"/>
  <c r="B33" i="50"/>
  <c r="I408" i="50"/>
  <c r="I352" i="50"/>
  <c r="G314" i="50"/>
  <c r="C43" i="50"/>
  <c r="I437" i="50"/>
  <c r="I377" i="50"/>
  <c r="I379" i="50"/>
  <c r="D314" i="50"/>
  <c r="I303" i="50"/>
  <c r="I218" i="50"/>
  <c r="D340" i="50"/>
  <c r="D366" i="50"/>
  <c r="I249" i="50"/>
  <c r="H48" i="50"/>
  <c r="I123" i="50"/>
  <c r="B45" i="50"/>
  <c r="I192" i="50"/>
  <c r="I189" i="50"/>
  <c r="B210" i="50"/>
  <c r="I148" i="50"/>
  <c r="I140" i="50"/>
  <c r="I219" i="50"/>
  <c r="I203" i="50"/>
  <c r="C210" i="50"/>
  <c r="C41" i="50"/>
  <c r="I175" i="50"/>
  <c r="D44" i="50"/>
  <c r="I409" i="50"/>
  <c r="I323" i="50"/>
  <c r="I225" i="50"/>
  <c r="I230" i="50"/>
  <c r="H41" i="50"/>
  <c r="D39" i="50"/>
  <c r="C36" i="50"/>
  <c r="E33" i="50"/>
  <c r="E132" i="50"/>
  <c r="G38" i="50"/>
  <c r="G34" i="50"/>
  <c r="B418" i="50"/>
  <c r="I397" i="50"/>
  <c r="I331" i="50"/>
  <c r="I300" i="50"/>
  <c r="I163" i="50"/>
  <c r="B184" i="50"/>
  <c r="G39" i="50"/>
  <c r="H36" i="50"/>
  <c r="E34" i="50"/>
  <c r="I176" i="50"/>
  <c r="I119" i="50"/>
  <c r="B41" i="50"/>
  <c r="I115" i="50"/>
  <c r="B37" i="50"/>
  <c r="AA341" i="50"/>
  <c r="AJ241" i="50"/>
  <c r="S262" i="50"/>
  <c r="AJ397" i="50"/>
  <c r="S418" i="50"/>
  <c r="S38" i="50"/>
  <c r="AJ38" i="50" s="1"/>
  <c r="Z419" i="50"/>
  <c r="S45" i="50"/>
  <c r="AJ45" i="50" s="1"/>
  <c r="AJ293" i="50"/>
  <c r="S314" i="50"/>
  <c r="AI444" i="50"/>
  <c r="AD445" i="50" s="1"/>
  <c r="AE237" i="50"/>
  <c r="V419" i="50"/>
  <c r="V237" i="50"/>
  <c r="AA211" i="50"/>
  <c r="Z315" i="50"/>
  <c r="AG211" i="50"/>
  <c r="X211" i="50"/>
  <c r="Y185" i="50"/>
  <c r="AI185" i="50" s="1"/>
  <c r="D444" i="50"/>
  <c r="C444" i="50"/>
  <c r="G444" i="50"/>
  <c r="H444" i="50"/>
  <c r="E444" i="50"/>
  <c r="B444" i="50"/>
  <c r="S440" i="50"/>
  <c r="AJ440" i="50" s="1"/>
  <c r="C52" i="50"/>
  <c r="I232" i="50"/>
  <c r="G52" i="50"/>
  <c r="H52" i="50"/>
  <c r="E52" i="50"/>
  <c r="AI289" i="50" l="1"/>
  <c r="AE445" i="50"/>
  <c r="AI263" i="50"/>
  <c r="I310" i="50"/>
  <c r="I81" i="50"/>
  <c r="E49" i="50"/>
  <c r="I262" i="50"/>
  <c r="I366" i="50"/>
  <c r="B367" i="50" s="1"/>
  <c r="G49" i="50"/>
  <c r="I388" i="50"/>
  <c r="AI211" i="50"/>
  <c r="AI315" i="50"/>
  <c r="I37" i="50"/>
  <c r="I43" i="50"/>
  <c r="R341" i="50"/>
  <c r="N341" i="50"/>
  <c r="T340" i="50"/>
  <c r="Q341" i="50"/>
  <c r="M341" i="50"/>
  <c r="P341" i="50"/>
  <c r="L341" i="50"/>
  <c r="O341" i="50"/>
  <c r="AJ340" i="50"/>
  <c r="I258" i="50"/>
  <c r="I439" i="50"/>
  <c r="I444" i="50" s="1"/>
  <c r="H49" i="50"/>
  <c r="I45" i="50"/>
  <c r="I33" i="50"/>
  <c r="C49" i="50"/>
  <c r="I35" i="50"/>
  <c r="AJ210" i="50"/>
  <c r="Q211" i="50"/>
  <c r="L211" i="50"/>
  <c r="M211" i="50"/>
  <c r="T210" i="50"/>
  <c r="N211" i="50"/>
  <c r="O211" i="50"/>
  <c r="R211" i="50"/>
  <c r="P211" i="50"/>
  <c r="I39" i="50"/>
  <c r="AB445" i="50"/>
  <c r="Y445" i="50"/>
  <c r="AC445" i="50"/>
  <c r="V445" i="50"/>
  <c r="W445" i="50"/>
  <c r="Z445" i="50"/>
  <c r="X445" i="50"/>
  <c r="AH445" i="50"/>
  <c r="O315" i="50"/>
  <c r="P315" i="50"/>
  <c r="N315" i="50"/>
  <c r="R315" i="50"/>
  <c r="M315" i="50"/>
  <c r="L315" i="50"/>
  <c r="T314" i="50"/>
  <c r="Q315" i="50"/>
  <c r="AJ314" i="50"/>
  <c r="D49" i="50"/>
  <c r="I314" i="50"/>
  <c r="O445" i="50"/>
  <c r="N445" i="50"/>
  <c r="AJ444" i="50"/>
  <c r="M445" i="50"/>
  <c r="P445" i="50"/>
  <c r="R445" i="50"/>
  <c r="Q445" i="50"/>
  <c r="L445" i="50"/>
  <c r="T444" i="50"/>
  <c r="I48" i="50"/>
  <c r="AF445" i="50"/>
  <c r="I46" i="50"/>
  <c r="S49" i="50"/>
  <c r="AJ49" i="50" s="1"/>
  <c r="AI341" i="50"/>
  <c r="AI159" i="50"/>
  <c r="I34" i="50"/>
  <c r="I414" i="50"/>
  <c r="I40" i="50"/>
  <c r="P159" i="50"/>
  <c r="T158" i="50"/>
  <c r="Q159" i="50"/>
  <c r="M159" i="50"/>
  <c r="L159" i="50"/>
  <c r="O159" i="50"/>
  <c r="N159" i="50"/>
  <c r="AJ158" i="50"/>
  <c r="R159" i="50"/>
  <c r="T262" i="50"/>
  <c r="AJ262" i="50"/>
  <c r="L263" i="50"/>
  <c r="Q263" i="50"/>
  <c r="P263" i="50"/>
  <c r="M263" i="50"/>
  <c r="R263" i="50"/>
  <c r="N263" i="50"/>
  <c r="O263" i="50"/>
  <c r="I44" i="50"/>
  <c r="AJ184" i="50"/>
  <c r="N185" i="50"/>
  <c r="L185" i="50"/>
  <c r="Q185" i="50"/>
  <c r="M185" i="50"/>
  <c r="T184" i="50"/>
  <c r="P185" i="50"/>
  <c r="R185" i="50"/>
  <c r="O185" i="50"/>
  <c r="I36" i="50"/>
  <c r="I288" i="50"/>
  <c r="I130" i="50"/>
  <c r="B52" i="50"/>
  <c r="E263" i="50"/>
  <c r="H263" i="50"/>
  <c r="D263" i="50"/>
  <c r="G263" i="50"/>
  <c r="F263" i="50"/>
  <c r="C263" i="50"/>
  <c r="B263" i="50"/>
  <c r="I184" i="50"/>
  <c r="I236" i="50"/>
  <c r="I47" i="50"/>
  <c r="I336" i="50"/>
  <c r="I362" i="50"/>
  <c r="AI237" i="50"/>
  <c r="O133" i="50"/>
  <c r="R133" i="50"/>
  <c r="Q133" i="50"/>
  <c r="T132" i="50"/>
  <c r="M133" i="50"/>
  <c r="AJ132" i="50"/>
  <c r="N133" i="50"/>
  <c r="L133" i="50"/>
  <c r="P133" i="50"/>
  <c r="AJ33" i="50"/>
  <c r="I38" i="50"/>
  <c r="AG445" i="50"/>
  <c r="I41" i="50"/>
  <c r="I132" i="50"/>
  <c r="I340" i="50"/>
  <c r="I180" i="50"/>
  <c r="N419" i="50"/>
  <c r="P419" i="50"/>
  <c r="M419" i="50"/>
  <c r="L419" i="50"/>
  <c r="Q419" i="50"/>
  <c r="T418" i="50"/>
  <c r="AJ418" i="50"/>
  <c r="O419" i="50"/>
  <c r="R419" i="50"/>
  <c r="O289" i="50"/>
  <c r="N289" i="50"/>
  <c r="M289" i="50"/>
  <c r="T288" i="50"/>
  <c r="P289" i="50"/>
  <c r="R289" i="50"/>
  <c r="Q289" i="50"/>
  <c r="AJ288" i="50"/>
  <c r="L289" i="50"/>
  <c r="AJ236" i="50"/>
  <c r="L237" i="50"/>
  <c r="T236" i="50"/>
  <c r="P237" i="50"/>
  <c r="O237" i="50"/>
  <c r="N237" i="50"/>
  <c r="Q237" i="50"/>
  <c r="M237" i="50"/>
  <c r="R237" i="50"/>
  <c r="I206" i="50"/>
  <c r="I154" i="50"/>
  <c r="I284" i="50"/>
  <c r="AI419" i="50"/>
  <c r="I418" i="50"/>
  <c r="I210" i="50"/>
  <c r="I158" i="50"/>
  <c r="S366" i="50"/>
  <c r="L50" i="50"/>
  <c r="AA445" i="50"/>
  <c r="H50" i="50"/>
  <c r="G50" i="50"/>
  <c r="C50" i="50"/>
  <c r="E50" i="50"/>
  <c r="D50" i="50"/>
  <c r="G367" i="50" l="1"/>
  <c r="D367" i="50"/>
  <c r="E367" i="50"/>
  <c r="H367" i="50"/>
  <c r="C367" i="50"/>
  <c r="S289" i="50"/>
  <c r="AJ289" i="50" s="1"/>
  <c r="I49" i="50"/>
  <c r="F367" i="50"/>
  <c r="H419" i="50"/>
  <c r="E419" i="50"/>
  <c r="F419" i="50"/>
  <c r="D419" i="50"/>
  <c r="B419" i="50"/>
  <c r="G419" i="50"/>
  <c r="C419" i="50"/>
  <c r="S237" i="50"/>
  <c r="AJ237" i="50" s="1"/>
  <c r="S419" i="50"/>
  <c r="AJ419" i="50" s="1"/>
  <c r="I52" i="50"/>
  <c r="AI445" i="50"/>
  <c r="S445" i="50"/>
  <c r="C315" i="50"/>
  <c r="E315" i="50"/>
  <c r="D315" i="50"/>
  <c r="B315" i="50"/>
  <c r="F315" i="50"/>
  <c r="G315" i="50"/>
  <c r="H315" i="50"/>
  <c r="S341" i="50"/>
  <c r="AJ341" i="50" s="1"/>
  <c r="I440" i="50"/>
  <c r="S50" i="50"/>
  <c r="AJ50" i="50" s="1"/>
  <c r="S263" i="50"/>
  <c r="AJ263" i="50" s="1"/>
  <c r="AJ366" i="50"/>
  <c r="N367" i="50"/>
  <c r="Q367" i="50"/>
  <c r="R367" i="50"/>
  <c r="L367" i="50"/>
  <c r="P367" i="50"/>
  <c r="M367" i="50"/>
  <c r="O367" i="50"/>
  <c r="T366" i="50"/>
  <c r="B50" i="50"/>
  <c r="H237" i="50"/>
  <c r="G237" i="50"/>
  <c r="D237" i="50"/>
  <c r="F237" i="50"/>
  <c r="E237" i="50"/>
  <c r="B237" i="50"/>
  <c r="C237" i="50"/>
  <c r="S159" i="50"/>
  <c r="AJ159" i="50" s="1"/>
  <c r="B445" i="50"/>
  <c r="E445" i="50"/>
  <c r="C445" i="50"/>
  <c r="G445" i="50"/>
  <c r="H445" i="50"/>
  <c r="F445" i="50"/>
  <c r="D445" i="50"/>
  <c r="D341" i="50"/>
  <c r="H341" i="50"/>
  <c r="B341" i="50"/>
  <c r="G341" i="50"/>
  <c r="F341" i="50"/>
  <c r="E341" i="50"/>
  <c r="C341" i="50"/>
  <c r="B289" i="50"/>
  <c r="E289" i="50"/>
  <c r="F289" i="50"/>
  <c r="C289" i="50"/>
  <c r="H289" i="50"/>
  <c r="G289" i="50"/>
  <c r="D289" i="50"/>
  <c r="C133" i="50"/>
  <c r="H133" i="50"/>
  <c r="F133" i="50"/>
  <c r="G133" i="50"/>
  <c r="B133" i="50"/>
  <c r="D133" i="50"/>
  <c r="E133" i="50"/>
  <c r="D159" i="50"/>
  <c r="E159" i="50"/>
  <c r="B159" i="50"/>
  <c r="G159" i="50"/>
  <c r="H159" i="50"/>
  <c r="C159" i="50"/>
  <c r="F159" i="50"/>
  <c r="S133" i="50"/>
  <c r="AJ133" i="50" s="1"/>
  <c r="D185" i="50"/>
  <c r="C185" i="50"/>
  <c r="F185" i="50"/>
  <c r="B185" i="50"/>
  <c r="G185" i="50"/>
  <c r="H185" i="50"/>
  <c r="E185" i="50"/>
  <c r="S185" i="50"/>
  <c r="AJ185" i="50" s="1"/>
  <c r="S315" i="50"/>
  <c r="AJ315" i="50" s="1"/>
  <c r="S211" i="50"/>
  <c r="AJ211" i="50" s="1"/>
  <c r="I367" i="50"/>
  <c r="C211" i="50"/>
  <c r="H211" i="50"/>
  <c r="E211" i="50"/>
  <c r="D211" i="50"/>
  <c r="G211" i="50"/>
  <c r="F211" i="50"/>
  <c r="B211" i="50"/>
  <c r="I263" i="50"/>
  <c r="I573" i="46"/>
  <c r="I572" i="46"/>
  <c r="I571" i="46"/>
  <c r="I570" i="46"/>
  <c r="I568" i="46"/>
  <c r="I567" i="46"/>
  <c r="I566" i="46"/>
  <c r="I565" i="46"/>
  <c r="I564" i="46"/>
  <c r="I563" i="46"/>
  <c r="I562" i="46"/>
  <c r="I561" i="46"/>
  <c r="I560" i="46"/>
  <c r="I559" i="46"/>
  <c r="I558" i="46"/>
  <c r="I557" i="46"/>
  <c r="I556" i="46"/>
  <c r="I555" i="46"/>
  <c r="I554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1" i="46"/>
  <c r="I520" i="46"/>
  <c r="I519" i="46"/>
  <c r="I518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5" i="46"/>
  <c r="I494" i="46"/>
  <c r="I493" i="46"/>
  <c r="I492" i="46"/>
  <c r="I490" i="46"/>
  <c r="I489" i="46"/>
  <c r="I488" i="46"/>
  <c r="I487" i="46"/>
  <c r="I486" i="46"/>
  <c r="I485" i="46"/>
  <c r="I484" i="46"/>
  <c r="I483" i="46"/>
  <c r="I482" i="46"/>
  <c r="I481" i="46"/>
  <c r="I480" i="46"/>
  <c r="I479" i="46"/>
  <c r="I478" i="46"/>
  <c r="I477" i="46"/>
  <c r="I476" i="46"/>
  <c r="AJ445" i="50" l="1"/>
  <c r="I341" i="50"/>
  <c r="I133" i="50"/>
  <c r="I451" i="46"/>
  <c r="F61" i="46"/>
  <c r="I455" i="46"/>
  <c r="F65" i="46"/>
  <c r="F69" i="46"/>
  <c r="I459" i="46"/>
  <c r="I463" i="46"/>
  <c r="F73" i="46"/>
  <c r="I467" i="46"/>
  <c r="F77" i="46"/>
  <c r="I553" i="46"/>
  <c r="S367" i="50"/>
  <c r="AJ367" i="50" s="1"/>
  <c r="I452" i="46"/>
  <c r="F62" i="46"/>
  <c r="I464" i="46"/>
  <c r="F74" i="46"/>
  <c r="I419" i="50"/>
  <c r="I449" i="46"/>
  <c r="F59" i="46"/>
  <c r="F470" i="46"/>
  <c r="I453" i="46"/>
  <c r="F63" i="46"/>
  <c r="F67" i="46"/>
  <c r="I457" i="46"/>
  <c r="I461" i="46"/>
  <c r="F71" i="46"/>
  <c r="I465" i="46"/>
  <c r="I469" i="46"/>
  <c r="F79" i="46"/>
  <c r="I501" i="46"/>
  <c r="I185" i="50"/>
  <c r="I50" i="50"/>
  <c r="I456" i="46"/>
  <c r="F66" i="46"/>
  <c r="I211" i="50"/>
  <c r="I159" i="50"/>
  <c r="I289" i="50"/>
  <c r="F60" i="46"/>
  <c r="I450" i="46"/>
  <c r="I454" i="46"/>
  <c r="F64" i="46"/>
  <c r="F68" i="46"/>
  <c r="I458" i="46"/>
  <c r="I462" i="46"/>
  <c r="F72" i="46"/>
  <c r="F76" i="46"/>
  <c r="I466" i="46"/>
  <c r="I475" i="46"/>
  <c r="I237" i="50"/>
  <c r="F70" i="46"/>
  <c r="I460" i="46"/>
  <c r="I468" i="46"/>
  <c r="F78" i="46"/>
  <c r="F548" i="46"/>
  <c r="I527" i="46"/>
  <c r="I548" i="46" s="1"/>
  <c r="I445" i="50"/>
  <c r="I315" i="50"/>
  <c r="P105" i="46"/>
  <c r="P27" i="46" s="1"/>
  <c r="P104" i="46"/>
  <c r="P26" i="46" s="1"/>
  <c r="P89" i="46"/>
  <c r="P11" i="46" s="1"/>
  <c r="P93" i="46"/>
  <c r="P15" i="46" s="1"/>
  <c r="P97" i="46"/>
  <c r="P19" i="46" s="1"/>
  <c r="P87" i="46"/>
  <c r="P9" i="46" s="1"/>
  <c r="P95" i="46"/>
  <c r="P103" i="46"/>
  <c r="P25" i="46" s="1"/>
  <c r="I491" i="46"/>
  <c r="I517" i="46"/>
  <c r="I569" i="46"/>
  <c r="AG50" i="46"/>
  <c r="AI219" i="46"/>
  <c r="P86" i="46"/>
  <c r="P8" i="46" s="1"/>
  <c r="P88" i="46"/>
  <c r="P10" i="46" s="1"/>
  <c r="P90" i="46"/>
  <c r="P12" i="46" s="1"/>
  <c r="P98" i="46"/>
  <c r="P20" i="46" s="1"/>
  <c r="P100" i="46"/>
  <c r="P22" i="46" s="1"/>
  <c r="P102" i="46"/>
  <c r="P24" i="46" s="1"/>
  <c r="AI381" i="46" l="1"/>
  <c r="AI296" i="46"/>
  <c r="AI277" i="46"/>
  <c r="AI195" i="46"/>
  <c r="AI402" i="46"/>
  <c r="AI358" i="46"/>
  <c r="AI324" i="46"/>
  <c r="AG36" i="46"/>
  <c r="AI331" i="46"/>
  <c r="AI313" i="46"/>
  <c r="AJ313" i="46" s="1"/>
  <c r="AI305" i="46"/>
  <c r="AI224" i="46"/>
  <c r="AI206" i="46"/>
  <c r="AI157" i="46"/>
  <c r="AJ157" i="46" s="1"/>
  <c r="AI143" i="46"/>
  <c r="AI217" i="46"/>
  <c r="AI228" i="46"/>
  <c r="AI229" i="46"/>
  <c r="AG47" i="46"/>
  <c r="AC314" i="46"/>
  <c r="AI244" i="46"/>
  <c r="AI286" i="46"/>
  <c r="AJ286" i="46" s="1"/>
  <c r="AI234" i="46"/>
  <c r="AJ234" i="46" s="1"/>
  <c r="AI196" i="46"/>
  <c r="AI175" i="46"/>
  <c r="Z53" i="46"/>
  <c r="AI145" i="46"/>
  <c r="AI138" i="46"/>
  <c r="Z52" i="46"/>
  <c r="AF46" i="46"/>
  <c r="W50" i="46"/>
  <c r="AI177" i="46"/>
  <c r="AH444" i="46"/>
  <c r="AD46" i="46"/>
  <c r="Y45" i="46"/>
  <c r="AC40" i="46"/>
  <c r="AE40" i="46"/>
  <c r="AG45" i="46"/>
  <c r="W40" i="46"/>
  <c r="AG51" i="46"/>
  <c r="AI408" i="46"/>
  <c r="AI330" i="46"/>
  <c r="Z45" i="46"/>
  <c r="AD35" i="46"/>
  <c r="AF51" i="46"/>
  <c r="AA46" i="46"/>
  <c r="AC37" i="46"/>
  <c r="AG34" i="46"/>
  <c r="AI268" i="46"/>
  <c r="AF45" i="46"/>
  <c r="AI148" i="46"/>
  <c r="AA36" i="46"/>
  <c r="AG340" i="46"/>
  <c r="AH45" i="46"/>
  <c r="AH46" i="46"/>
  <c r="AG39" i="46"/>
  <c r="I470" i="46"/>
  <c r="AI428" i="46"/>
  <c r="AI400" i="46"/>
  <c r="AI168" i="46"/>
  <c r="AG40" i="46"/>
  <c r="AH366" i="46"/>
  <c r="AG41" i="46"/>
  <c r="AE43" i="46"/>
  <c r="AG46" i="46"/>
  <c r="AG418" i="46"/>
  <c r="AI437" i="46"/>
  <c r="AI322" i="46"/>
  <c r="AI309" i="46"/>
  <c r="AI332" i="46"/>
  <c r="AI303" i="46"/>
  <c r="AI251" i="46"/>
  <c r="AF40" i="46"/>
  <c r="AD41" i="46"/>
  <c r="AA40" i="46"/>
  <c r="AI351" i="46"/>
  <c r="W340" i="46"/>
  <c r="Z44" i="46"/>
  <c r="AH38" i="46"/>
  <c r="AI225" i="46"/>
  <c r="Y40" i="46"/>
  <c r="AC39" i="46"/>
  <c r="AI388" i="46"/>
  <c r="Y39" i="46"/>
  <c r="AI272" i="46"/>
  <c r="AI200" i="46"/>
  <c r="X39" i="46"/>
  <c r="AC35" i="46"/>
  <c r="AD45" i="46"/>
  <c r="AH34" i="46"/>
  <c r="AH39" i="46"/>
  <c r="AF624" i="46"/>
  <c r="AI415" i="46"/>
  <c r="AJ415" i="46" s="1"/>
  <c r="AI399" i="46"/>
  <c r="AI321" i="46"/>
  <c r="AI300" i="46"/>
  <c r="AH40" i="46"/>
  <c r="AG38" i="46"/>
  <c r="P85" i="46"/>
  <c r="AF314" i="46"/>
  <c r="W444" i="46"/>
  <c r="X418" i="46"/>
  <c r="AE444" i="46"/>
  <c r="AD418" i="46"/>
  <c r="AI379" i="46"/>
  <c r="AI371" i="46"/>
  <c r="W366" i="46"/>
  <c r="X340" i="46"/>
  <c r="AA340" i="46"/>
  <c r="AI276" i="46"/>
  <c r="AI254" i="46"/>
  <c r="AI298" i="46"/>
  <c r="AI242" i="46"/>
  <c r="AI172" i="46"/>
  <c r="Z47" i="46"/>
  <c r="AE45" i="46"/>
  <c r="X43" i="46"/>
  <c r="AD39" i="46"/>
  <c r="AA314" i="46"/>
  <c r="AI285" i="46"/>
  <c r="AJ285" i="46" s="1"/>
  <c r="AI233" i="46"/>
  <c r="AJ233" i="46" s="1"/>
  <c r="X158" i="46"/>
  <c r="AC50" i="46"/>
  <c r="AH44" i="46"/>
  <c r="Z41" i="46"/>
  <c r="AE36" i="46"/>
  <c r="V34" i="46"/>
  <c r="AI112" i="46"/>
  <c r="AI279" i="46"/>
  <c r="AI189" i="46"/>
  <c r="X53" i="46"/>
  <c r="AI259" i="46"/>
  <c r="AJ259" i="46" s="1"/>
  <c r="Y41" i="46"/>
  <c r="AD38" i="46"/>
  <c r="AH37" i="46"/>
  <c r="Y35" i="46"/>
  <c r="AD34" i="46"/>
  <c r="AH33" i="46"/>
  <c r="AH132" i="46"/>
  <c r="W158" i="46"/>
  <c r="AA53" i="46"/>
  <c r="AF52" i="46"/>
  <c r="AA48" i="46"/>
  <c r="AE44" i="46"/>
  <c r="AI390" i="46"/>
  <c r="AJ390" i="46" s="1"/>
  <c r="AA45" i="46"/>
  <c r="X36" i="46"/>
  <c r="AI199" i="46"/>
  <c r="AH184" i="46"/>
  <c r="AI156" i="46"/>
  <c r="AJ156" i="46" s="1"/>
  <c r="AA47" i="46"/>
  <c r="AG35" i="46"/>
  <c r="F75" i="46"/>
  <c r="F574" i="46"/>
  <c r="F25" i="46"/>
  <c r="I77" i="46"/>
  <c r="F9" i="46"/>
  <c r="I61" i="46"/>
  <c r="AI440" i="46"/>
  <c r="AI413" i="46"/>
  <c r="AI405" i="46"/>
  <c r="V418" i="46"/>
  <c r="AI397" i="46"/>
  <c r="AC444" i="46"/>
  <c r="AI416" i="46"/>
  <c r="AJ416" i="46" s="1"/>
  <c r="AI404" i="46"/>
  <c r="AA418" i="46"/>
  <c r="AI391" i="46"/>
  <c r="AJ391" i="46" s="1"/>
  <c r="AI425" i="46"/>
  <c r="AI374" i="46"/>
  <c r="AI335" i="46"/>
  <c r="AI327" i="46"/>
  <c r="V340" i="46"/>
  <c r="AI319" i="46"/>
  <c r="AI378" i="46"/>
  <c r="AI362" i="46"/>
  <c r="AI354" i="46"/>
  <c r="AI350" i="46"/>
  <c r="AI346" i="46"/>
  <c r="Y340" i="46"/>
  <c r="AI306" i="46"/>
  <c r="AI284" i="46"/>
  <c r="AI269" i="46"/>
  <c r="AI232" i="46"/>
  <c r="AI295" i="46"/>
  <c r="AI249" i="46"/>
  <c r="AI221" i="46"/>
  <c r="AI180" i="46"/>
  <c r="AI165" i="46"/>
  <c r="AI149" i="46"/>
  <c r="AE51" i="46"/>
  <c r="X47" i="46"/>
  <c r="AC45" i="46"/>
  <c r="V43" i="46"/>
  <c r="AI121" i="46"/>
  <c r="Z39" i="46"/>
  <c r="AD314" i="46"/>
  <c r="AI267" i="46"/>
  <c r="AI153" i="46"/>
  <c r="AE53" i="46"/>
  <c r="X50" i="46"/>
  <c r="AD44" i="46"/>
  <c r="V41" i="46"/>
  <c r="AI119" i="46"/>
  <c r="Z36" i="46"/>
  <c r="AE132" i="46"/>
  <c r="AE33" i="46"/>
  <c r="AI201" i="46"/>
  <c r="AI194" i="46"/>
  <c r="AI141" i="46"/>
  <c r="AE52" i="46"/>
  <c r="AI127" i="46"/>
  <c r="AA41" i="46"/>
  <c r="AF38" i="46"/>
  <c r="W36" i="46"/>
  <c r="AA35" i="46"/>
  <c r="AF34" i="46"/>
  <c r="AI281" i="46"/>
  <c r="Y158" i="46"/>
  <c r="AD53" i="46"/>
  <c r="AH52" i="46"/>
  <c r="AD48" i="46"/>
  <c r="AG44" i="46"/>
  <c r="AI338" i="46"/>
  <c r="AJ338" i="46" s="1"/>
  <c r="AG314" i="46"/>
  <c r="W45" i="46"/>
  <c r="X34" i="46"/>
  <c r="AI170" i="46"/>
  <c r="W47" i="46"/>
  <c r="X35" i="46"/>
  <c r="I76" i="46"/>
  <c r="F24" i="46"/>
  <c r="I60" i="46"/>
  <c r="F8" i="46"/>
  <c r="I59" i="46"/>
  <c r="F7" i="46"/>
  <c r="F80" i="46"/>
  <c r="I574" i="46"/>
  <c r="AI432" i="46"/>
  <c r="Y418" i="46"/>
  <c r="V36" i="46"/>
  <c r="AI114" i="46"/>
  <c r="AI191" i="46"/>
  <c r="AA158" i="46"/>
  <c r="X314" i="46"/>
  <c r="Y43" i="46"/>
  <c r="AC41" i="46"/>
  <c r="I71" i="46"/>
  <c r="F19" i="46"/>
  <c r="X444" i="46"/>
  <c r="AI312" i="46"/>
  <c r="AJ312" i="46" s="1"/>
  <c r="AI278" i="46"/>
  <c r="AI174" i="46"/>
  <c r="AI144" i="46"/>
  <c r="AD40" i="46"/>
  <c r="AI216" i="46"/>
  <c r="AI146" i="46"/>
  <c r="V33" i="46"/>
  <c r="V132" i="46"/>
  <c r="AI111" i="46"/>
  <c r="Z48" i="46"/>
  <c r="AF41" i="46"/>
  <c r="W132" i="46"/>
  <c r="W33" i="46"/>
  <c r="AI120" i="46"/>
  <c r="AF620" i="46"/>
  <c r="AF623" i="46"/>
  <c r="AI441" i="46"/>
  <c r="AJ441" i="46" s="1"/>
  <c r="AI433" i="46"/>
  <c r="AI429" i="46"/>
  <c r="AF444" i="46"/>
  <c r="AI414" i="46"/>
  <c r="AI406" i="46"/>
  <c r="AI398" i="46"/>
  <c r="V444" i="46"/>
  <c r="AI423" i="46"/>
  <c r="AI386" i="46"/>
  <c r="AI375" i="46"/>
  <c r="AF366" i="46"/>
  <c r="AI336" i="46"/>
  <c r="AI328" i="46"/>
  <c r="AI320" i="46"/>
  <c r="AI363" i="46"/>
  <c r="AJ363" i="46" s="1"/>
  <c r="AC366" i="46"/>
  <c r="AI333" i="46"/>
  <c r="AI326" i="46"/>
  <c r="AI299" i="46"/>
  <c r="AI270" i="46"/>
  <c r="AI247" i="46"/>
  <c r="AI294" i="46"/>
  <c r="AI246" i="46"/>
  <c r="AI222" i="46"/>
  <c r="AI197" i="46"/>
  <c r="AI166" i="46"/>
  <c r="AI150" i="46"/>
  <c r="X51" i="46"/>
  <c r="AC46" i="46"/>
  <c r="V45" i="46"/>
  <c r="AI123" i="46"/>
  <c r="Z40" i="46"/>
  <c r="AI183" i="46"/>
  <c r="AJ183" i="46" s="1"/>
  <c r="AI152" i="46"/>
  <c r="AG52" i="46"/>
  <c r="AH43" i="46"/>
  <c r="V38" i="46"/>
  <c r="AI116" i="46"/>
  <c r="Z35" i="46"/>
  <c r="AI193" i="46"/>
  <c r="AI140" i="46"/>
  <c r="Z158" i="46"/>
  <c r="AE50" i="46"/>
  <c r="AI126" i="46"/>
  <c r="V48" i="46"/>
  <c r="AI261" i="46"/>
  <c r="AJ261" i="46" s="1"/>
  <c r="AH41" i="46"/>
  <c r="Y37" i="46"/>
  <c r="AD36" i="46"/>
  <c r="AH35" i="46"/>
  <c r="Y132" i="46"/>
  <c r="Y33" i="46"/>
  <c r="AI274" i="46"/>
  <c r="AI260" i="46"/>
  <c r="AJ260" i="46" s="1"/>
  <c r="AI182" i="46"/>
  <c r="AJ182" i="46" s="1"/>
  <c r="AF158" i="46"/>
  <c r="W52" i="46"/>
  <c r="AA50" i="46"/>
  <c r="W44" i="46"/>
  <c r="AI155" i="46"/>
  <c r="AJ155" i="46" s="1"/>
  <c r="W51" i="46"/>
  <c r="X41" i="46"/>
  <c r="AH51" i="46"/>
  <c r="AG43" i="46"/>
  <c r="AC38" i="46"/>
  <c r="X33" i="46"/>
  <c r="X132" i="46"/>
  <c r="F522" i="46"/>
  <c r="I62" i="46"/>
  <c r="F10" i="46"/>
  <c r="Z444" i="46"/>
  <c r="AG366" i="46"/>
  <c r="AE38" i="46"/>
  <c r="AI181" i="46"/>
  <c r="AJ181" i="46" s="1"/>
  <c r="AF48" i="46"/>
  <c r="AC34" i="46"/>
  <c r="I72" i="46"/>
  <c r="F20" i="46"/>
  <c r="H471" i="46"/>
  <c r="F471" i="46"/>
  <c r="B471" i="46"/>
  <c r="C471" i="46"/>
  <c r="G471" i="46"/>
  <c r="D471" i="46"/>
  <c r="E471" i="46"/>
  <c r="AI438" i="46"/>
  <c r="AI424" i="46"/>
  <c r="W418" i="46"/>
  <c r="AI382" i="46"/>
  <c r="AI372" i="46"/>
  <c r="AI347" i="46"/>
  <c r="AI226" i="46"/>
  <c r="AI163" i="46"/>
  <c r="X45" i="46"/>
  <c r="AI227" i="46"/>
  <c r="Z38" i="46"/>
  <c r="V52" i="46"/>
  <c r="AI130" i="46"/>
  <c r="Y50" i="46"/>
  <c r="AI287" i="46"/>
  <c r="AJ287" i="46" s="1"/>
  <c r="AA39" i="46"/>
  <c r="AI430" i="46"/>
  <c r="AI427" i="46"/>
  <c r="AI443" i="46"/>
  <c r="AJ443" i="46" s="1"/>
  <c r="AD444" i="46"/>
  <c r="AI401" i="46"/>
  <c r="AE418" i="46"/>
  <c r="AI410" i="46"/>
  <c r="AI389" i="46"/>
  <c r="AJ389" i="46" s="1"/>
  <c r="AI365" i="46"/>
  <c r="AJ365" i="46" s="1"/>
  <c r="AI357" i="46"/>
  <c r="AI352" i="46"/>
  <c r="AD366" i="46"/>
  <c r="AI339" i="46"/>
  <c r="AJ339" i="46" s="1"/>
  <c r="AI323" i="46"/>
  <c r="AE340" i="46"/>
  <c r="AI310" i="46"/>
  <c r="AI360" i="46"/>
  <c r="AI356" i="46"/>
  <c r="AI348" i="46"/>
  <c r="Z366" i="46"/>
  <c r="AH340" i="46"/>
  <c r="AI275" i="46"/>
  <c r="AI253" i="46"/>
  <c r="AI223" i="46"/>
  <c r="AI301" i="46"/>
  <c r="AE314" i="46"/>
  <c r="AI243" i="46"/>
  <c r="AI204" i="46"/>
  <c r="AI171" i="46"/>
  <c r="V51" i="46"/>
  <c r="AI129" i="46"/>
  <c r="Z46" i="46"/>
  <c r="AF43" i="46"/>
  <c r="X40" i="46"/>
  <c r="AI218" i="46"/>
  <c r="AI203" i="46"/>
  <c r="AC52" i="46"/>
  <c r="AG48" i="46"/>
  <c r="AE37" i="46"/>
  <c r="V35" i="46"/>
  <c r="AI113" i="46"/>
  <c r="AI190" i="46"/>
  <c r="V158" i="46"/>
  <c r="AI137" i="46"/>
  <c r="Z50" i="46"/>
  <c r="AH47" i="46"/>
  <c r="W38" i="46"/>
  <c r="AA37" i="46"/>
  <c r="AF36" i="46"/>
  <c r="W34" i="46"/>
  <c r="AA33" i="46"/>
  <c r="AA132" i="46"/>
  <c r="AH158" i="46"/>
  <c r="Y52" i="46"/>
  <c r="AD50" i="46"/>
  <c r="Y44" i="46"/>
  <c r="AI235" i="46"/>
  <c r="AJ235" i="46" s="1"/>
  <c r="AC47" i="46"/>
  <c r="AE39" i="46"/>
  <c r="AD51" i="46"/>
  <c r="AC43" i="46"/>
  <c r="AG37" i="46"/>
  <c r="F549" i="46"/>
  <c r="B549" i="46"/>
  <c r="C549" i="46"/>
  <c r="E549" i="46"/>
  <c r="D549" i="46"/>
  <c r="G549" i="46"/>
  <c r="H549" i="46"/>
  <c r="I68" i="46"/>
  <c r="F16" i="46"/>
  <c r="I522" i="46"/>
  <c r="F15" i="46"/>
  <c r="I67" i="46"/>
  <c r="I69" i="46"/>
  <c r="F17" i="46"/>
  <c r="Z33" i="46"/>
  <c r="Z132" i="46"/>
  <c r="AE48" i="46"/>
  <c r="AF53" i="46"/>
  <c r="I73" i="46"/>
  <c r="F21" i="46"/>
  <c r="AI442" i="46"/>
  <c r="AJ442" i="46" s="1"/>
  <c r="AI359" i="46"/>
  <c r="AI304" i="46"/>
  <c r="AI255" i="46"/>
  <c r="AI297" i="46"/>
  <c r="AE46" i="46"/>
  <c r="V39" i="46"/>
  <c r="AI117" i="46"/>
  <c r="AI122" i="46"/>
  <c r="V44" i="46"/>
  <c r="W37" i="46"/>
  <c r="AH53" i="46"/>
  <c r="AH48" i="46"/>
  <c r="W46" i="46"/>
  <c r="AI439" i="46"/>
  <c r="AI436" i="46"/>
  <c r="AI434" i="46"/>
  <c r="AI426" i="46"/>
  <c r="AA444" i="46"/>
  <c r="AI412" i="46"/>
  <c r="AC418" i="46"/>
  <c r="AH418" i="46"/>
  <c r="AI373" i="46"/>
  <c r="AA366" i="46"/>
  <c r="AI334" i="46"/>
  <c r="AC340" i="46"/>
  <c r="AI384" i="46"/>
  <c r="AI377" i="46"/>
  <c r="X366" i="46"/>
  <c r="AI329" i="46"/>
  <c r="AF340" i="46"/>
  <c r="AI282" i="46"/>
  <c r="AI258" i="46"/>
  <c r="AI230" i="46"/>
  <c r="Z314" i="46"/>
  <c r="AI209" i="46"/>
  <c r="AJ209" i="46" s="1"/>
  <c r="AI178" i="46"/>
  <c r="AI164" i="46"/>
  <c r="AI147" i="46"/>
  <c r="AF47" i="46"/>
  <c r="X46" i="46"/>
  <c r="AD43" i="46"/>
  <c r="V40" i="46"/>
  <c r="AI118" i="46"/>
  <c r="W314" i="46"/>
  <c r="AI215" i="46"/>
  <c r="AI173" i="46"/>
  <c r="AI154" i="46"/>
  <c r="AG158" i="46"/>
  <c r="X52" i="46"/>
  <c r="AC48" i="46"/>
  <c r="Z37" i="46"/>
  <c r="AE34" i="46"/>
  <c r="AI256" i="46"/>
  <c r="AI202" i="46"/>
  <c r="AI142" i="46"/>
  <c r="AG53" i="46"/>
  <c r="V50" i="46"/>
  <c r="AI128" i="46"/>
  <c r="AF44" i="46"/>
  <c r="AI252" i="46"/>
  <c r="Y38" i="46"/>
  <c r="AD37" i="46"/>
  <c r="AH36" i="46"/>
  <c r="Y34" i="46"/>
  <c r="AD132" i="46"/>
  <c r="AD33" i="46"/>
  <c r="AI273" i="46"/>
  <c r="W53" i="46"/>
  <c r="AA52" i="46"/>
  <c r="AF50" i="46"/>
  <c r="W48" i="46"/>
  <c r="AA44" i="46"/>
  <c r="AI302" i="46"/>
  <c r="AI250" i="46"/>
  <c r="AI169" i="46"/>
  <c r="Y47" i="46"/>
  <c r="W39" i="46"/>
  <c r="Y51" i="46"/>
  <c r="AA43" i="46"/>
  <c r="X37" i="46"/>
  <c r="AI311" i="46"/>
  <c r="AJ311" i="46" s="1"/>
  <c r="F496" i="46"/>
  <c r="F12" i="46"/>
  <c r="I64" i="46"/>
  <c r="F14" i="46"/>
  <c r="I66" i="46"/>
  <c r="F27" i="46"/>
  <c r="I79" i="46"/>
  <c r="F11" i="46"/>
  <c r="I63" i="46"/>
  <c r="AC132" i="46"/>
  <c r="I65" i="46"/>
  <c r="AI325" i="46"/>
  <c r="AC51" i="46"/>
  <c r="V47" i="46"/>
  <c r="AI125" i="46"/>
  <c r="Y36" i="46"/>
  <c r="I70" i="46"/>
  <c r="F18" i="46"/>
  <c r="F22" i="46"/>
  <c r="I74" i="46"/>
  <c r="AI417" i="46"/>
  <c r="AJ417" i="46" s="1"/>
  <c r="AI409" i="46"/>
  <c r="AI383" i="46"/>
  <c r="AE366" i="46"/>
  <c r="AI307" i="46"/>
  <c r="AI241" i="46"/>
  <c r="Z51" i="46"/>
  <c r="AH314" i="46"/>
  <c r="AI131" i="46"/>
  <c r="AJ131" i="46" s="1"/>
  <c r="V53" i="46"/>
  <c r="AE35" i="46"/>
  <c r="AE158" i="46"/>
  <c r="AF35" i="46"/>
  <c r="AD158" i="46"/>
  <c r="AI364" i="46"/>
  <c r="AJ364" i="46" s="1"/>
  <c r="AA51" i="46"/>
  <c r="AG33" i="46"/>
  <c r="AG132" i="46"/>
  <c r="AF611" i="46"/>
  <c r="AF612" i="46"/>
  <c r="AI431" i="46"/>
  <c r="AI435" i="46"/>
  <c r="Y444" i="46"/>
  <c r="Z418" i="46"/>
  <c r="AI385" i="46"/>
  <c r="AG444" i="46"/>
  <c r="AI411" i="46"/>
  <c r="AI407" i="46"/>
  <c r="AI403" i="46"/>
  <c r="AF418" i="46"/>
  <c r="AI387" i="46"/>
  <c r="AI376" i="46"/>
  <c r="AI355" i="46"/>
  <c r="Y366" i="46"/>
  <c r="AI337" i="46"/>
  <c r="AJ337" i="46" s="1"/>
  <c r="Z340" i="46"/>
  <c r="AI308" i="46"/>
  <c r="AI361" i="46"/>
  <c r="AI353" i="46"/>
  <c r="AI349" i="46"/>
  <c r="V366" i="46"/>
  <c r="AI345" i="46"/>
  <c r="AD340" i="46"/>
  <c r="AI271" i="46"/>
  <c r="AI248" i="46"/>
  <c r="V314" i="46"/>
  <c r="AI293" i="46"/>
  <c r="AI245" i="46"/>
  <c r="AI198" i="46"/>
  <c r="AI167" i="46"/>
  <c r="AI151" i="46"/>
  <c r="AD47" i="46"/>
  <c r="AI124" i="46"/>
  <c r="V46" i="46"/>
  <c r="Z43" i="46"/>
  <c r="AF39" i="46"/>
  <c r="Y314" i="46"/>
  <c r="AI280" i="46"/>
  <c r="AI220" i="46"/>
  <c r="AI176" i="46"/>
  <c r="AC158" i="46"/>
  <c r="X48" i="46"/>
  <c r="AE41" i="46"/>
  <c r="V37" i="46"/>
  <c r="AI115" i="46"/>
  <c r="Z34" i="46"/>
  <c r="AI192" i="46"/>
  <c r="AI139" i="46"/>
  <c r="AC53" i="46"/>
  <c r="X44" i="46"/>
  <c r="AI207" i="46"/>
  <c r="AJ207" i="46" s="1"/>
  <c r="W41" i="46"/>
  <c r="AA38" i="46"/>
  <c r="AF37" i="46"/>
  <c r="W35" i="46"/>
  <c r="AA34" i="46"/>
  <c r="AF33" i="46"/>
  <c r="AF132" i="46"/>
  <c r="Y53" i="46"/>
  <c r="AD52" i="46"/>
  <c r="AH50" i="46"/>
  <c r="Y48" i="46"/>
  <c r="AC44" i="46"/>
  <c r="Y46" i="46"/>
  <c r="X38" i="46"/>
  <c r="AI208" i="46"/>
  <c r="AJ208" i="46" s="1"/>
  <c r="AE47" i="46"/>
  <c r="W43" i="46"/>
  <c r="AC36" i="46"/>
  <c r="I78" i="46"/>
  <c r="F26" i="46"/>
  <c r="I496" i="46"/>
  <c r="AC33" i="46"/>
  <c r="M51" i="46"/>
  <c r="R51" i="46"/>
  <c r="P101" i="46"/>
  <c r="P23" i="46" s="1"/>
  <c r="N51" i="46"/>
  <c r="AG288" i="46"/>
  <c r="AE288" i="46"/>
  <c r="AC288" i="46"/>
  <c r="Z288" i="46"/>
  <c r="X288" i="46"/>
  <c r="AF288" i="46"/>
  <c r="AA288" i="46"/>
  <c r="W288" i="46"/>
  <c r="AH288" i="46"/>
  <c r="Y288" i="46"/>
  <c r="AD288" i="46"/>
  <c r="Q50" i="46"/>
  <c r="AG210" i="46"/>
  <c r="AE210" i="46"/>
  <c r="AC210" i="46"/>
  <c r="Z210" i="46"/>
  <c r="X210" i="46"/>
  <c r="AF210" i="46"/>
  <c r="AA210" i="46"/>
  <c r="W210" i="46"/>
  <c r="AH210" i="46"/>
  <c r="AD210" i="46"/>
  <c r="Y210" i="46"/>
  <c r="AG184" i="46"/>
  <c r="AE184" i="46"/>
  <c r="AC184" i="46"/>
  <c r="Z184" i="46"/>
  <c r="X184" i="46"/>
  <c r="AD184" i="46"/>
  <c r="AF184" i="46"/>
  <c r="W184" i="46"/>
  <c r="M52" i="46"/>
  <c r="M50" i="46"/>
  <c r="S383" i="46"/>
  <c r="S378" i="46"/>
  <c r="S307" i="46"/>
  <c r="AJ307" i="46" s="1"/>
  <c r="S271" i="46"/>
  <c r="Q51" i="46"/>
  <c r="AG236" i="46"/>
  <c r="AE236" i="46"/>
  <c r="AC236" i="46"/>
  <c r="Z236" i="46"/>
  <c r="X236" i="46"/>
  <c r="V236" i="46"/>
  <c r="AA236" i="46"/>
  <c r="AD236" i="46"/>
  <c r="AH236" i="46"/>
  <c r="Y236" i="46"/>
  <c r="AH262" i="46"/>
  <c r="AF262" i="46"/>
  <c r="AD262" i="46"/>
  <c r="AA262" i="46"/>
  <c r="Y262" i="46"/>
  <c r="W262" i="46"/>
  <c r="AG262" i="46"/>
  <c r="AC262" i="46"/>
  <c r="X262" i="46"/>
  <c r="AE262" i="46"/>
  <c r="Z262" i="46"/>
  <c r="Q52" i="46"/>
  <c r="S194" i="46"/>
  <c r="AJ194" i="46" s="1"/>
  <c r="N52" i="46"/>
  <c r="N50" i="46"/>
  <c r="O52" i="46"/>
  <c r="R52" i="46"/>
  <c r="O50" i="46"/>
  <c r="R50" i="46"/>
  <c r="O51" i="46"/>
  <c r="AJ271" i="46" l="1"/>
  <c r="S324" i="46"/>
  <c r="AJ324" i="46" s="1"/>
  <c r="S279" i="46"/>
  <c r="AJ279" i="46" s="1"/>
  <c r="AA49" i="46"/>
  <c r="S425" i="46"/>
  <c r="AJ425" i="46" s="1"/>
  <c r="M40" i="46"/>
  <c r="S166" i="46"/>
  <c r="AJ166" i="46" s="1"/>
  <c r="S300" i="46"/>
  <c r="AJ300" i="46" s="1"/>
  <c r="AJ378" i="46"/>
  <c r="AI48" i="46"/>
  <c r="S195" i="46"/>
  <c r="AJ195" i="46" s="1"/>
  <c r="S278" i="46"/>
  <c r="AJ278" i="46" s="1"/>
  <c r="AI47" i="46"/>
  <c r="S169" i="46"/>
  <c r="AJ169" i="46" s="1"/>
  <c r="S227" i="46"/>
  <c r="AJ227" i="46" s="1"/>
  <c r="W49" i="46"/>
  <c r="N43" i="46"/>
  <c r="S144" i="46"/>
  <c r="AJ144" i="46" s="1"/>
  <c r="S298" i="46"/>
  <c r="S326" i="46"/>
  <c r="AJ326" i="46" s="1"/>
  <c r="S385" i="46"/>
  <c r="AJ385" i="46" s="1"/>
  <c r="O40" i="46"/>
  <c r="S280" i="46"/>
  <c r="AJ280" i="46" s="1"/>
  <c r="S381" i="46"/>
  <c r="AJ381" i="46" s="1"/>
  <c r="S426" i="46"/>
  <c r="AJ426" i="46" s="1"/>
  <c r="S431" i="46"/>
  <c r="AJ431" i="46" s="1"/>
  <c r="S170" i="46"/>
  <c r="AJ170" i="46" s="1"/>
  <c r="R45" i="46"/>
  <c r="AE49" i="46"/>
  <c r="AJ383" i="46"/>
  <c r="AH49" i="46"/>
  <c r="Y49" i="46"/>
  <c r="S177" i="46"/>
  <c r="AJ177" i="46" s="1"/>
  <c r="S138" i="46"/>
  <c r="AJ138" i="46" s="1"/>
  <c r="N36" i="46"/>
  <c r="S152" i="46"/>
  <c r="AJ152" i="46" s="1"/>
  <c r="S216" i="46"/>
  <c r="AJ216" i="46" s="1"/>
  <c r="AI257" i="46"/>
  <c r="AF49" i="46"/>
  <c r="R39" i="46"/>
  <c r="S230" i="46"/>
  <c r="AJ230" i="46" s="1"/>
  <c r="S304" i="46"/>
  <c r="AJ304" i="46" s="1"/>
  <c r="S321" i="46"/>
  <c r="AJ321" i="46" s="1"/>
  <c r="S359" i="46"/>
  <c r="AJ359" i="46" s="1"/>
  <c r="S379" i="46"/>
  <c r="AJ379" i="46" s="1"/>
  <c r="S411" i="46"/>
  <c r="AJ411" i="46" s="1"/>
  <c r="Q418" i="46"/>
  <c r="S225" i="46"/>
  <c r="AJ225" i="46" s="1"/>
  <c r="M158" i="46"/>
  <c r="AI179" i="46"/>
  <c r="S273" i="46"/>
  <c r="AJ273" i="46" s="1"/>
  <c r="N37" i="46"/>
  <c r="S153" i="46"/>
  <c r="AJ153" i="46" s="1"/>
  <c r="S217" i="46"/>
  <c r="AJ217" i="46" s="1"/>
  <c r="Q46" i="46"/>
  <c r="S198" i="46"/>
  <c r="AJ198" i="46" s="1"/>
  <c r="S295" i="46"/>
  <c r="AJ295" i="46" s="1"/>
  <c r="S248" i="46"/>
  <c r="AJ248" i="46" s="1"/>
  <c r="S276" i="46"/>
  <c r="AJ276" i="46" s="1"/>
  <c r="M340" i="46"/>
  <c r="S384" i="46"/>
  <c r="AJ384" i="46" s="1"/>
  <c r="S399" i="46"/>
  <c r="AJ399" i="46" s="1"/>
  <c r="S428" i="46"/>
  <c r="AJ428" i="46" s="1"/>
  <c r="S436" i="46"/>
  <c r="AJ436" i="46" s="1"/>
  <c r="R46" i="46"/>
  <c r="M39" i="46"/>
  <c r="Y184" i="46"/>
  <c r="R36" i="46"/>
  <c r="R38" i="46"/>
  <c r="S192" i="46"/>
  <c r="AJ192" i="46" s="1"/>
  <c r="S268" i="46"/>
  <c r="AJ268" i="46" s="1"/>
  <c r="S308" i="46"/>
  <c r="AJ308" i="46" s="1"/>
  <c r="S403" i="46"/>
  <c r="AJ403" i="46" s="1"/>
  <c r="M34" i="46"/>
  <c r="S173" i="46"/>
  <c r="AJ173" i="46" s="1"/>
  <c r="Q39" i="46"/>
  <c r="S204" i="46"/>
  <c r="AJ204" i="46" s="1"/>
  <c r="S253" i="46"/>
  <c r="AJ253" i="46" s="1"/>
  <c r="S282" i="46"/>
  <c r="AJ282" i="46" s="1"/>
  <c r="Q444" i="46"/>
  <c r="S429" i="46"/>
  <c r="AJ429" i="46" s="1"/>
  <c r="F497" i="46"/>
  <c r="R34" i="46"/>
  <c r="S294" i="46"/>
  <c r="S323" i="46"/>
  <c r="AJ323" i="46" s="1"/>
  <c r="M45" i="46"/>
  <c r="AI50" i="46"/>
  <c r="M184" i="46"/>
  <c r="S127" i="46"/>
  <c r="AJ127" i="46" s="1"/>
  <c r="S408" i="46"/>
  <c r="AJ408" i="46" s="1"/>
  <c r="O48" i="46"/>
  <c r="S252" i="46"/>
  <c r="AJ252" i="46" s="1"/>
  <c r="N48" i="46"/>
  <c r="N158" i="46"/>
  <c r="L33" i="46"/>
  <c r="L132" i="46"/>
  <c r="S111" i="46"/>
  <c r="S113" i="46"/>
  <c r="AJ113" i="46" s="1"/>
  <c r="L35" i="46"/>
  <c r="N46" i="46"/>
  <c r="S200" i="46"/>
  <c r="AJ200" i="46" s="1"/>
  <c r="S246" i="46"/>
  <c r="AJ246" i="46" s="1"/>
  <c r="AJ298" i="46"/>
  <c r="S269" i="46"/>
  <c r="AJ269" i="46" s="1"/>
  <c r="N340" i="46"/>
  <c r="S335" i="46"/>
  <c r="AJ335" i="46" s="1"/>
  <c r="S357" i="46"/>
  <c r="AJ357" i="46" s="1"/>
  <c r="S375" i="46"/>
  <c r="AJ375" i="46" s="1"/>
  <c r="M132" i="46"/>
  <c r="M33" i="46"/>
  <c r="M36" i="46"/>
  <c r="AI205" i="46"/>
  <c r="S114" i="46"/>
  <c r="AJ114" i="46" s="1"/>
  <c r="L36" i="46"/>
  <c r="S146" i="46"/>
  <c r="AJ146" i="46" s="1"/>
  <c r="S215" i="46"/>
  <c r="AI283" i="46"/>
  <c r="O314" i="46"/>
  <c r="S163" i="46"/>
  <c r="S272" i="46"/>
  <c r="AJ272" i="46" s="1"/>
  <c r="S305" i="46"/>
  <c r="AJ305" i="46" s="1"/>
  <c r="S387" i="46"/>
  <c r="AJ387" i="46" s="1"/>
  <c r="N418" i="46"/>
  <c r="AI53" i="46"/>
  <c r="AJ53" i="46" s="1"/>
  <c r="G523" i="46"/>
  <c r="E523" i="46"/>
  <c r="F523" i="46"/>
  <c r="H523" i="46"/>
  <c r="B523" i="46"/>
  <c r="C523" i="46"/>
  <c r="D523" i="46"/>
  <c r="I549" i="46"/>
  <c r="AF236" i="46"/>
  <c r="AI35" i="46"/>
  <c r="S281" i="46"/>
  <c r="AJ281" i="46" s="1"/>
  <c r="O35" i="46"/>
  <c r="O37" i="46"/>
  <c r="O41" i="46"/>
  <c r="S190" i="46"/>
  <c r="AJ190" i="46" s="1"/>
  <c r="S228" i="46"/>
  <c r="AJ228" i="46" s="1"/>
  <c r="R43" i="46"/>
  <c r="S149" i="46"/>
  <c r="AJ149" i="46" s="1"/>
  <c r="S168" i="46"/>
  <c r="AJ168" i="46" s="1"/>
  <c r="S222" i="46"/>
  <c r="AJ222" i="46" s="1"/>
  <c r="N314" i="46"/>
  <c r="S224" i="46"/>
  <c r="AJ224" i="46" s="1"/>
  <c r="S306" i="46"/>
  <c r="AJ306" i="46" s="1"/>
  <c r="S329" i="46"/>
  <c r="AJ329" i="46" s="1"/>
  <c r="S345" i="46"/>
  <c r="L366" i="46"/>
  <c r="S348" i="46"/>
  <c r="AJ348" i="46" s="1"/>
  <c r="S356" i="46"/>
  <c r="AJ356" i="46" s="1"/>
  <c r="R418" i="46"/>
  <c r="S410" i="46"/>
  <c r="AJ410" i="46" s="1"/>
  <c r="S406" i="46"/>
  <c r="AJ406" i="46" s="1"/>
  <c r="S199" i="46"/>
  <c r="AJ199" i="46" s="1"/>
  <c r="M44" i="46"/>
  <c r="M37" i="46"/>
  <c r="S141" i="46"/>
  <c r="AJ141" i="46" s="1"/>
  <c r="S193" i="46"/>
  <c r="AJ193" i="46" s="1"/>
  <c r="Q158" i="46"/>
  <c r="R40" i="46"/>
  <c r="S174" i="46"/>
  <c r="AJ174" i="46" s="1"/>
  <c r="S243" i="46"/>
  <c r="AJ243" i="46" s="1"/>
  <c r="S226" i="46"/>
  <c r="AJ226" i="46" s="1"/>
  <c r="S322" i="46"/>
  <c r="AJ322" i="46" s="1"/>
  <c r="S374" i="46"/>
  <c r="AJ374" i="46" s="1"/>
  <c r="M418" i="46"/>
  <c r="S413" i="46"/>
  <c r="AJ413" i="46" s="1"/>
  <c r="S438" i="46"/>
  <c r="AJ438" i="46" s="1"/>
  <c r="O43" i="46"/>
  <c r="Q38" i="46"/>
  <c r="Q132" i="46"/>
  <c r="Q33" i="46"/>
  <c r="Q36" i="46"/>
  <c r="M46" i="46"/>
  <c r="E497" i="46"/>
  <c r="C497" i="46"/>
  <c r="B497" i="46"/>
  <c r="G497" i="46"/>
  <c r="H497" i="46"/>
  <c r="D497" i="46"/>
  <c r="AI37" i="46"/>
  <c r="AG49" i="46"/>
  <c r="AI44" i="46"/>
  <c r="AI52" i="46"/>
  <c r="G575" i="46"/>
  <c r="B575" i="46"/>
  <c r="F575" i="46"/>
  <c r="H575" i="46"/>
  <c r="C575" i="46"/>
  <c r="E575" i="46"/>
  <c r="D575" i="46"/>
  <c r="W236" i="46"/>
  <c r="AI43" i="46"/>
  <c r="AI340" i="46"/>
  <c r="AE341" i="46" s="1"/>
  <c r="Z49" i="46"/>
  <c r="L41" i="46"/>
  <c r="S119" i="46"/>
  <c r="AJ119" i="46" s="1"/>
  <c r="O366" i="46"/>
  <c r="S130" i="46"/>
  <c r="AJ130" i="46" s="1"/>
  <c r="L52" i="46"/>
  <c r="O39" i="46"/>
  <c r="AI38" i="46"/>
  <c r="AI231" i="46"/>
  <c r="Q47" i="46"/>
  <c r="S331" i="46"/>
  <c r="AJ331" i="46" s="1"/>
  <c r="S360" i="46"/>
  <c r="AJ360" i="46" s="1"/>
  <c r="S412" i="46"/>
  <c r="AJ412" i="46" s="1"/>
  <c r="S165" i="46"/>
  <c r="AJ165" i="46" s="1"/>
  <c r="S376" i="46"/>
  <c r="AJ376" i="46" s="1"/>
  <c r="M47" i="46"/>
  <c r="I471" i="46"/>
  <c r="AI45" i="46"/>
  <c r="O46" i="46"/>
  <c r="O36" i="46"/>
  <c r="Q44" i="46"/>
  <c r="S140" i="46"/>
  <c r="AJ140" i="46" s="1"/>
  <c r="S122" i="46"/>
  <c r="AJ122" i="46" s="1"/>
  <c r="L44" i="46"/>
  <c r="S176" i="46"/>
  <c r="AJ176" i="46" s="1"/>
  <c r="S218" i="46"/>
  <c r="AJ218" i="46" s="1"/>
  <c r="Q40" i="46"/>
  <c r="Q45" i="46"/>
  <c r="R47" i="46"/>
  <c r="S178" i="46"/>
  <c r="AJ178" i="46" s="1"/>
  <c r="S242" i="46"/>
  <c r="AJ242" i="46" s="1"/>
  <c r="AJ294" i="46"/>
  <c r="S247" i="46"/>
  <c r="AJ247" i="46" s="1"/>
  <c r="S275" i="46"/>
  <c r="AJ275" i="46" s="1"/>
  <c r="O340" i="46"/>
  <c r="S382" i="46"/>
  <c r="AJ382" i="46" s="1"/>
  <c r="S404" i="46"/>
  <c r="AJ404" i="46" s="1"/>
  <c r="S423" i="46"/>
  <c r="L444" i="46"/>
  <c r="O184" i="46"/>
  <c r="M48" i="46"/>
  <c r="L48" i="46"/>
  <c r="S126" i="46"/>
  <c r="AJ126" i="46" s="1"/>
  <c r="Q48" i="46"/>
  <c r="S219" i="46"/>
  <c r="AJ219" i="46" s="1"/>
  <c r="L40" i="46"/>
  <c r="S118" i="46"/>
  <c r="AJ118" i="46" s="1"/>
  <c r="S123" i="46"/>
  <c r="AJ123" i="46" s="1"/>
  <c r="L45" i="46"/>
  <c r="S143" i="46"/>
  <c r="AJ143" i="46" s="1"/>
  <c r="S297" i="46"/>
  <c r="AJ297" i="46" s="1"/>
  <c r="S358" i="46"/>
  <c r="AJ358" i="46" s="1"/>
  <c r="S401" i="46"/>
  <c r="AJ401" i="46" s="1"/>
  <c r="S432" i="46"/>
  <c r="AJ432" i="46" s="1"/>
  <c r="S427" i="46"/>
  <c r="AJ427" i="46" s="1"/>
  <c r="S439" i="46"/>
  <c r="AJ439" i="46" s="1"/>
  <c r="Q314" i="46"/>
  <c r="Q35" i="46"/>
  <c r="AI39" i="46"/>
  <c r="AI51" i="46"/>
  <c r="X49" i="46"/>
  <c r="AA184" i="46"/>
  <c r="V288" i="46"/>
  <c r="AI418" i="46"/>
  <c r="AD419" i="46" s="1"/>
  <c r="Q41" i="46"/>
  <c r="M314" i="46"/>
  <c r="S151" i="46"/>
  <c r="AJ151" i="46" s="1"/>
  <c r="S371" i="46"/>
  <c r="S201" i="46"/>
  <c r="AJ201" i="46" s="1"/>
  <c r="N44" i="46"/>
  <c r="Q43" i="46"/>
  <c r="Q366" i="46"/>
  <c r="S352" i="46"/>
  <c r="AJ352" i="46" s="1"/>
  <c r="M444" i="46"/>
  <c r="AI444" i="46"/>
  <c r="X445" i="46" s="1"/>
  <c r="P7" i="46"/>
  <c r="O47" i="46"/>
  <c r="O44" i="46"/>
  <c r="R158" i="46"/>
  <c r="O34" i="46"/>
  <c r="O38" i="46"/>
  <c r="N34" i="46"/>
  <c r="S115" i="46"/>
  <c r="AJ115" i="46" s="1"/>
  <c r="L37" i="46"/>
  <c r="L39" i="46"/>
  <c r="S117" i="46"/>
  <c r="AJ117" i="46" s="1"/>
  <c r="S164" i="46"/>
  <c r="AJ164" i="46" s="1"/>
  <c r="S251" i="46"/>
  <c r="AJ251" i="46" s="1"/>
  <c r="R340" i="46"/>
  <c r="S332" i="46"/>
  <c r="AJ332" i="46" s="1"/>
  <c r="S346" i="46"/>
  <c r="AJ346" i="46" s="1"/>
  <c r="S350" i="46"/>
  <c r="AJ350" i="46" s="1"/>
  <c r="S361" i="46"/>
  <c r="AJ361" i="46" s="1"/>
  <c r="L340" i="46"/>
  <c r="S319" i="46"/>
  <c r="R366" i="46"/>
  <c r="S407" i="46"/>
  <c r="AJ407" i="46" s="1"/>
  <c r="S400" i="46"/>
  <c r="AJ400" i="46" s="1"/>
  <c r="O444" i="46"/>
  <c r="O45" i="46"/>
  <c r="M35" i="46"/>
  <c r="M41" i="46"/>
  <c r="S137" i="46"/>
  <c r="L158" i="46"/>
  <c r="S189" i="46"/>
  <c r="S256" i="46"/>
  <c r="AJ256" i="46" s="1"/>
  <c r="N35" i="46"/>
  <c r="S116" i="46"/>
  <c r="AJ116" i="46" s="1"/>
  <c r="L38" i="46"/>
  <c r="S175" i="46"/>
  <c r="AJ175" i="46" s="1"/>
  <c r="N47" i="46"/>
  <c r="S147" i="46"/>
  <c r="AJ147" i="46" s="1"/>
  <c r="S167" i="46"/>
  <c r="AJ167" i="46" s="1"/>
  <c r="S221" i="46"/>
  <c r="AJ221" i="46" s="1"/>
  <c r="S249" i="46"/>
  <c r="AJ249" i="46" s="1"/>
  <c r="S255" i="46"/>
  <c r="AJ255" i="46" s="1"/>
  <c r="S299" i="46"/>
  <c r="AJ299" i="46" s="1"/>
  <c r="Q340" i="46"/>
  <c r="S328" i="46"/>
  <c r="AJ328" i="46" s="1"/>
  <c r="L418" i="46"/>
  <c r="S397" i="46"/>
  <c r="S424" i="46"/>
  <c r="AJ424" i="46" s="1"/>
  <c r="S433" i="46"/>
  <c r="AJ433" i="46" s="1"/>
  <c r="S302" i="46"/>
  <c r="AJ302" i="46" s="1"/>
  <c r="AI46" i="46"/>
  <c r="V262" i="46"/>
  <c r="AI40" i="46"/>
  <c r="AC419" i="46"/>
  <c r="AI158" i="46"/>
  <c r="AB159" i="46" s="1"/>
  <c r="V184" i="46"/>
  <c r="AI132" i="46"/>
  <c r="AI36" i="46"/>
  <c r="AI41" i="46"/>
  <c r="S435" i="46"/>
  <c r="AJ435" i="46" s="1"/>
  <c r="Q37" i="46"/>
  <c r="R132" i="46"/>
  <c r="R33" i="46"/>
  <c r="N366" i="46"/>
  <c r="S274" i="46"/>
  <c r="AJ274" i="46" s="1"/>
  <c r="S145" i="46"/>
  <c r="AJ145" i="46" s="1"/>
  <c r="L47" i="46"/>
  <c r="S125" i="46"/>
  <c r="AJ125" i="46" s="1"/>
  <c r="S309" i="46"/>
  <c r="AJ309" i="46" s="1"/>
  <c r="AI366" i="46"/>
  <c r="X367" i="46" s="1"/>
  <c r="V49" i="46"/>
  <c r="O158" i="46"/>
  <c r="R44" i="46"/>
  <c r="S142" i="46"/>
  <c r="AJ142" i="46" s="1"/>
  <c r="S220" i="46"/>
  <c r="AJ220" i="46" s="1"/>
  <c r="S121" i="46"/>
  <c r="AJ121" i="46" s="1"/>
  <c r="L43" i="46"/>
  <c r="L46" i="46"/>
  <c r="S124" i="46"/>
  <c r="AJ124" i="46" s="1"/>
  <c r="S197" i="46"/>
  <c r="AJ197" i="46" s="1"/>
  <c r="S244" i="46"/>
  <c r="AJ244" i="46" s="1"/>
  <c r="S296" i="46"/>
  <c r="AJ296" i="46" s="1"/>
  <c r="S254" i="46"/>
  <c r="AJ254" i="46" s="1"/>
  <c r="S333" i="46"/>
  <c r="AJ333" i="46" s="1"/>
  <c r="S327" i="46"/>
  <c r="AJ327" i="46" s="1"/>
  <c r="S351" i="46"/>
  <c r="AJ351" i="46" s="1"/>
  <c r="S373" i="46"/>
  <c r="AJ373" i="46" s="1"/>
  <c r="S386" i="46"/>
  <c r="AJ386" i="46" s="1"/>
  <c r="N444" i="46"/>
  <c r="S277" i="46"/>
  <c r="AJ277" i="46" s="1"/>
  <c r="S203" i="46"/>
  <c r="AJ203" i="46" s="1"/>
  <c r="S267" i="46"/>
  <c r="R314" i="46"/>
  <c r="S150" i="46"/>
  <c r="AJ150" i="46" s="1"/>
  <c r="S301" i="46"/>
  <c r="AJ301" i="46" s="1"/>
  <c r="S270" i="46"/>
  <c r="AJ270" i="46" s="1"/>
  <c r="S303" i="46"/>
  <c r="AJ303" i="46" s="1"/>
  <c r="S330" i="46"/>
  <c r="AJ330" i="46" s="1"/>
  <c r="S434" i="46"/>
  <c r="AJ434" i="46" s="1"/>
  <c r="S430" i="46"/>
  <c r="AJ430" i="46" s="1"/>
  <c r="M43" i="46"/>
  <c r="S148" i="46"/>
  <c r="AJ148" i="46" s="1"/>
  <c r="AI314" i="46"/>
  <c r="AG315" i="46" s="1"/>
  <c r="AI33" i="46"/>
  <c r="Y419" i="46"/>
  <c r="F23" i="46"/>
  <c r="I75" i="46"/>
  <c r="I80" i="46" s="1"/>
  <c r="S172" i="46"/>
  <c r="AJ172" i="46" s="1"/>
  <c r="S349" i="46"/>
  <c r="AJ349" i="46" s="1"/>
  <c r="S398" i="46"/>
  <c r="AJ398" i="46" s="1"/>
  <c r="M38" i="46"/>
  <c r="L34" i="46"/>
  <c r="S112" i="46"/>
  <c r="AJ112" i="46" s="1"/>
  <c r="S245" i="46"/>
  <c r="AJ245" i="46" s="1"/>
  <c r="V210" i="46"/>
  <c r="S120" i="46"/>
  <c r="AJ120" i="46" s="1"/>
  <c r="R48" i="46"/>
  <c r="O132" i="46"/>
  <c r="O33" i="46"/>
  <c r="R35" i="46"/>
  <c r="R37" i="46"/>
  <c r="R41" i="46"/>
  <c r="S229" i="46"/>
  <c r="AJ229" i="46" s="1"/>
  <c r="S202" i="46"/>
  <c r="AJ202" i="46" s="1"/>
  <c r="N38" i="46"/>
  <c r="S196" i="46"/>
  <c r="AJ196" i="46" s="1"/>
  <c r="N39" i="46"/>
  <c r="S325" i="46"/>
  <c r="AJ325" i="46" s="1"/>
  <c r="S347" i="46"/>
  <c r="AJ347" i="46" s="1"/>
  <c r="S353" i="46"/>
  <c r="AJ353" i="46" s="1"/>
  <c r="S355" i="46"/>
  <c r="AJ355" i="46" s="1"/>
  <c r="O418" i="46"/>
  <c r="S409" i="46"/>
  <c r="AJ409" i="46" s="1"/>
  <c r="S402" i="46"/>
  <c r="AJ402" i="46" s="1"/>
  <c r="R444" i="46"/>
  <c r="S128" i="46"/>
  <c r="AJ128" i="46" s="1"/>
  <c r="S139" i="46"/>
  <c r="AJ139" i="46" s="1"/>
  <c r="S191" i="46"/>
  <c r="AJ191" i="46" s="1"/>
  <c r="N33" i="46"/>
  <c r="N132" i="46"/>
  <c r="N41" i="46"/>
  <c r="N40" i="46"/>
  <c r="N45" i="46"/>
  <c r="S129" i="46"/>
  <c r="AJ129" i="46" s="1"/>
  <c r="L51" i="46"/>
  <c r="S171" i="46"/>
  <c r="AJ171" i="46" s="1"/>
  <c r="S241" i="46"/>
  <c r="L314" i="46"/>
  <c r="S293" i="46"/>
  <c r="S223" i="46"/>
  <c r="AJ223" i="46" s="1"/>
  <c r="S377" i="46"/>
  <c r="AJ377" i="46" s="1"/>
  <c r="S320" i="46"/>
  <c r="AJ320" i="46" s="1"/>
  <c r="S334" i="46"/>
  <c r="AJ334" i="46" s="1"/>
  <c r="S372" i="46"/>
  <c r="AJ372" i="46" s="1"/>
  <c r="S405" i="46"/>
  <c r="AJ405" i="46" s="1"/>
  <c r="S437" i="46"/>
  <c r="AJ437" i="46" s="1"/>
  <c r="S250" i="46"/>
  <c r="AJ250" i="46" s="1"/>
  <c r="Q34" i="46"/>
  <c r="M366" i="46"/>
  <c r="AH159" i="46"/>
  <c r="AD49" i="46"/>
  <c r="AC49" i="46"/>
  <c r="AI34" i="46"/>
  <c r="X341" i="46"/>
  <c r="Q262" i="46"/>
  <c r="Q236" i="46"/>
  <c r="M236" i="46"/>
  <c r="M288" i="46"/>
  <c r="Q288" i="46"/>
  <c r="M262" i="46"/>
  <c r="Q184" i="46"/>
  <c r="R210" i="46"/>
  <c r="R184" i="46"/>
  <c r="R288" i="46"/>
  <c r="R262" i="46"/>
  <c r="M210" i="46"/>
  <c r="R236" i="46"/>
  <c r="Q210" i="46"/>
  <c r="N236" i="46"/>
  <c r="N184" i="46"/>
  <c r="N210" i="46"/>
  <c r="N262" i="46"/>
  <c r="I247" i="46"/>
  <c r="S336" i="46"/>
  <c r="AJ336" i="46" s="1"/>
  <c r="I147" i="46"/>
  <c r="I276" i="46"/>
  <c r="I303" i="46"/>
  <c r="S310" i="46"/>
  <c r="AJ310" i="46" s="1"/>
  <c r="I330" i="46"/>
  <c r="S388" i="46"/>
  <c r="S414" i="46"/>
  <c r="AJ414" i="46" s="1"/>
  <c r="I427" i="46"/>
  <c r="S440" i="46"/>
  <c r="AJ440" i="46" s="1"/>
  <c r="O262" i="46"/>
  <c r="O236" i="46"/>
  <c r="O210" i="46"/>
  <c r="I169" i="46"/>
  <c r="I220" i="46"/>
  <c r="L262" i="46"/>
  <c r="I271" i="46"/>
  <c r="I275" i="46"/>
  <c r="I346" i="46"/>
  <c r="S362" i="46"/>
  <c r="AJ362" i="46" s="1"/>
  <c r="I409" i="46"/>
  <c r="L184" i="46"/>
  <c r="S154" i="46"/>
  <c r="AJ154" i="46" s="1"/>
  <c r="I249" i="46"/>
  <c r="O288" i="46"/>
  <c r="N288" i="46"/>
  <c r="AA341" i="46" l="1"/>
  <c r="I223" i="46"/>
  <c r="I175" i="46"/>
  <c r="I149" i="46"/>
  <c r="C40" i="46"/>
  <c r="AE419" i="46"/>
  <c r="I373" i="46"/>
  <c r="I143" i="46"/>
  <c r="I219" i="46"/>
  <c r="AA419" i="46"/>
  <c r="Z419" i="46"/>
  <c r="W419" i="46"/>
  <c r="X419" i="46"/>
  <c r="C45" i="46"/>
  <c r="I248" i="46"/>
  <c r="C158" i="46"/>
  <c r="I406" i="46"/>
  <c r="I361" i="46"/>
  <c r="I227" i="46"/>
  <c r="I252" i="46"/>
  <c r="I405" i="46"/>
  <c r="I297" i="46"/>
  <c r="I150" i="46"/>
  <c r="I298" i="46"/>
  <c r="I244" i="46"/>
  <c r="AF445" i="46"/>
  <c r="V445" i="46"/>
  <c r="I575" i="46"/>
  <c r="I408" i="46"/>
  <c r="I432" i="46"/>
  <c r="I138" i="46"/>
  <c r="M49" i="46"/>
  <c r="H46" i="46"/>
  <c r="H45" i="46"/>
  <c r="W445" i="46"/>
  <c r="I497" i="46"/>
  <c r="H418" i="46"/>
  <c r="D314" i="46"/>
  <c r="I309" i="46"/>
  <c r="C37" i="46"/>
  <c r="I404" i="46"/>
  <c r="I355" i="46"/>
  <c r="I383" i="46"/>
  <c r="I325" i="46"/>
  <c r="I296" i="46"/>
  <c r="I242" i="46"/>
  <c r="I168" i="46"/>
  <c r="S231" i="46"/>
  <c r="AJ231" i="46" s="1"/>
  <c r="E38" i="46"/>
  <c r="H158" i="46"/>
  <c r="E46" i="46"/>
  <c r="E40" i="46"/>
  <c r="C39" i="46"/>
  <c r="I302" i="46"/>
  <c r="AA445" i="46"/>
  <c r="AE445" i="46"/>
  <c r="AF419" i="46"/>
  <c r="I402" i="46"/>
  <c r="C340" i="46"/>
  <c r="I245" i="46"/>
  <c r="S283" i="46"/>
  <c r="AJ283" i="46" s="1"/>
  <c r="I269" i="46"/>
  <c r="D158" i="46"/>
  <c r="I401" i="46"/>
  <c r="I324" i="46"/>
  <c r="G366" i="46"/>
  <c r="I295" i="46"/>
  <c r="I428" i="46"/>
  <c r="G48" i="46"/>
  <c r="I274" i="46"/>
  <c r="C44" i="46"/>
  <c r="I400" i="46"/>
  <c r="I360" i="46"/>
  <c r="I348" i="46"/>
  <c r="I306" i="46"/>
  <c r="I152" i="46"/>
  <c r="I228" i="46"/>
  <c r="I351" i="46"/>
  <c r="I222" i="46"/>
  <c r="O49" i="46"/>
  <c r="Y445" i="46"/>
  <c r="V419" i="46"/>
  <c r="AH419" i="46"/>
  <c r="I153" i="46"/>
  <c r="I386" i="46"/>
  <c r="I166" i="46"/>
  <c r="AC445" i="46"/>
  <c r="I412" i="46"/>
  <c r="I384" i="46"/>
  <c r="I174" i="46"/>
  <c r="H314" i="46"/>
  <c r="I215" i="46"/>
  <c r="D444" i="46"/>
  <c r="I319" i="46"/>
  <c r="B340" i="46"/>
  <c r="D366" i="46"/>
  <c r="E340" i="46"/>
  <c r="I430" i="46"/>
  <c r="I429" i="46"/>
  <c r="G340" i="46"/>
  <c r="I146" i="46"/>
  <c r="D41" i="46"/>
  <c r="B34" i="46"/>
  <c r="I112" i="46"/>
  <c r="S205" i="46"/>
  <c r="AJ205" i="46" s="1"/>
  <c r="I199" i="46"/>
  <c r="I411" i="46"/>
  <c r="I357" i="46"/>
  <c r="H43" i="46"/>
  <c r="I122" i="46"/>
  <c r="B44" i="46"/>
  <c r="B35" i="46"/>
  <c r="I113" i="46"/>
  <c r="H44" i="46"/>
  <c r="E34" i="46"/>
  <c r="G35" i="46"/>
  <c r="E39" i="46"/>
  <c r="G132" i="46"/>
  <c r="G33" i="46"/>
  <c r="S34" i="46"/>
  <c r="AJ34" i="46" s="1"/>
  <c r="AD315" i="46"/>
  <c r="W315" i="46"/>
  <c r="R49" i="46"/>
  <c r="AI184" i="46"/>
  <c r="V185" i="46" s="1"/>
  <c r="AI262" i="46"/>
  <c r="V263" i="46" s="1"/>
  <c r="L210" i="46"/>
  <c r="S39" i="46"/>
  <c r="AJ39" i="46" s="1"/>
  <c r="S48" i="46"/>
  <c r="AJ48" i="46" s="1"/>
  <c r="S52" i="46"/>
  <c r="AJ52" i="46" s="1"/>
  <c r="AB341" i="46"/>
  <c r="AG341" i="46"/>
  <c r="W341" i="46"/>
  <c r="AA367" i="46"/>
  <c r="W367" i="46"/>
  <c r="AE315" i="46"/>
  <c r="S35" i="46"/>
  <c r="AJ35" i="46" s="1"/>
  <c r="I438" i="46"/>
  <c r="G444" i="46"/>
  <c r="I374" i="46"/>
  <c r="I226" i="46"/>
  <c r="I171" i="46"/>
  <c r="B45" i="46"/>
  <c r="I123" i="46"/>
  <c r="G158" i="46"/>
  <c r="I114" i="46"/>
  <c r="B36" i="46"/>
  <c r="I191" i="46"/>
  <c r="H444" i="46"/>
  <c r="I403" i="46"/>
  <c r="I375" i="46"/>
  <c r="I349" i="46"/>
  <c r="I224" i="46"/>
  <c r="I124" i="46"/>
  <c r="B46" i="46"/>
  <c r="D39" i="46"/>
  <c r="I176" i="46"/>
  <c r="I268" i="46"/>
  <c r="I192" i="46"/>
  <c r="I229" i="46"/>
  <c r="E48" i="46"/>
  <c r="I439" i="46"/>
  <c r="I424" i="46"/>
  <c r="I387" i="46"/>
  <c r="I328" i="46"/>
  <c r="I270" i="46"/>
  <c r="H40" i="46"/>
  <c r="I267" i="46"/>
  <c r="I141" i="46"/>
  <c r="I407" i="46"/>
  <c r="I327" i="46"/>
  <c r="I331" i="46"/>
  <c r="I172" i="46"/>
  <c r="I151" i="46"/>
  <c r="H36" i="46"/>
  <c r="H34" i="46"/>
  <c r="AD367" i="46"/>
  <c r="V315" i="46"/>
  <c r="V367" i="46"/>
  <c r="AH341" i="46"/>
  <c r="AJ189" i="46"/>
  <c r="S45" i="46"/>
  <c r="AJ45" i="46" s="1"/>
  <c r="Y341" i="46"/>
  <c r="AF341" i="46"/>
  <c r="L236" i="46"/>
  <c r="S354" i="46"/>
  <c r="AJ354" i="46" s="1"/>
  <c r="S37" i="46"/>
  <c r="AJ37" i="46" s="1"/>
  <c r="I308" i="46"/>
  <c r="I345" i="46"/>
  <c r="B366" i="46"/>
  <c r="B38" i="46"/>
  <c r="I116" i="46"/>
  <c r="AD159" i="46"/>
  <c r="AA315" i="46"/>
  <c r="C418" i="46"/>
  <c r="I243" i="46"/>
  <c r="D47" i="46"/>
  <c r="I118" i="46"/>
  <c r="B40" i="46"/>
  <c r="I300" i="46"/>
  <c r="I254" i="46"/>
  <c r="G45" i="46"/>
  <c r="I218" i="46"/>
  <c r="D34" i="46"/>
  <c r="E36" i="46"/>
  <c r="E47" i="46"/>
  <c r="I436" i="46"/>
  <c r="I437" i="46"/>
  <c r="I399" i="46"/>
  <c r="C366" i="46"/>
  <c r="I322" i="46"/>
  <c r="I282" i="46"/>
  <c r="I241" i="46"/>
  <c r="I126" i="46"/>
  <c r="B48" i="46"/>
  <c r="C35" i="46"/>
  <c r="C48" i="46"/>
  <c r="E366" i="46"/>
  <c r="I356" i="46"/>
  <c r="H340" i="46"/>
  <c r="I294" i="46"/>
  <c r="I200" i="46"/>
  <c r="I144" i="46"/>
  <c r="G40" i="46"/>
  <c r="B132" i="46"/>
  <c r="I111" i="46"/>
  <c r="B33" i="46"/>
  <c r="H38" i="46"/>
  <c r="E132" i="46"/>
  <c r="E33" i="46"/>
  <c r="G41" i="46"/>
  <c r="E43" i="46"/>
  <c r="G38" i="46"/>
  <c r="AC341" i="46"/>
  <c r="AF367" i="46"/>
  <c r="S46" i="46"/>
  <c r="AJ46" i="46" s="1"/>
  <c r="S38" i="46"/>
  <c r="AJ38" i="46" s="1"/>
  <c r="N49" i="46"/>
  <c r="AB445" i="46"/>
  <c r="AH445" i="46"/>
  <c r="AB419" i="46"/>
  <c r="AI419" i="46" s="1"/>
  <c r="AG419" i="46"/>
  <c r="AG445" i="46"/>
  <c r="S40" i="46"/>
  <c r="AJ40" i="46" s="1"/>
  <c r="AJ423" i="46"/>
  <c r="S444" i="46"/>
  <c r="S41" i="46"/>
  <c r="AJ41" i="46" s="1"/>
  <c r="AC367" i="46"/>
  <c r="Z341" i="46"/>
  <c r="AA159" i="46"/>
  <c r="AI236" i="46"/>
  <c r="W237" i="46" s="1"/>
  <c r="I115" i="46"/>
  <c r="B37" i="46"/>
  <c r="B43" i="46"/>
  <c r="I121" i="46"/>
  <c r="I148" i="46"/>
  <c r="AB315" i="46"/>
  <c r="AC315" i="46"/>
  <c r="I423" i="46"/>
  <c r="B444" i="46"/>
  <c r="D40" i="46"/>
  <c r="I139" i="46"/>
  <c r="I323" i="46"/>
  <c r="G44" i="46"/>
  <c r="V159" i="46"/>
  <c r="Y159" i="46"/>
  <c r="I426" i="46"/>
  <c r="I425" i="46"/>
  <c r="I305" i="46"/>
  <c r="I293" i="46"/>
  <c r="B314" i="46"/>
  <c r="I204" i="46"/>
  <c r="I165" i="46"/>
  <c r="B47" i="46"/>
  <c r="I125" i="46"/>
  <c r="I201" i="46"/>
  <c r="C36" i="46"/>
  <c r="I225" i="46"/>
  <c r="I398" i="46"/>
  <c r="E418" i="46"/>
  <c r="I304" i="46"/>
  <c r="I353" i="46"/>
  <c r="I347" i="46"/>
  <c r="I333" i="46"/>
  <c r="I278" i="46"/>
  <c r="I202" i="46"/>
  <c r="I142" i="46"/>
  <c r="I127" i="46"/>
  <c r="I281" i="46"/>
  <c r="I434" i="46"/>
  <c r="I413" i="46"/>
  <c r="I381" i="46"/>
  <c r="I221" i="46"/>
  <c r="D45" i="46"/>
  <c r="I217" i="46"/>
  <c r="D44" i="46"/>
  <c r="D35" i="46"/>
  <c r="I189" i="46"/>
  <c r="I137" i="46"/>
  <c r="B158" i="46"/>
  <c r="C41" i="46"/>
  <c r="C34" i="46"/>
  <c r="I435" i="46"/>
  <c r="I371" i="46"/>
  <c r="I321" i="46"/>
  <c r="I354" i="46"/>
  <c r="I307" i="46"/>
  <c r="I197" i="46"/>
  <c r="G47" i="46"/>
  <c r="I196" i="46"/>
  <c r="D36" i="46"/>
  <c r="E37" i="46"/>
  <c r="H35" i="46"/>
  <c r="I250" i="46"/>
  <c r="G37" i="46"/>
  <c r="AJ241" i="46"/>
  <c r="W159" i="46"/>
  <c r="Q49" i="46"/>
  <c r="S43" i="46"/>
  <c r="AJ43" i="46" s="1"/>
  <c r="AI49" i="46"/>
  <c r="S47" i="46"/>
  <c r="AJ47" i="46" s="1"/>
  <c r="Y315" i="46"/>
  <c r="X315" i="46"/>
  <c r="Z315" i="46"/>
  <c r="AJ371" i="46"/>
  <c r="AI288" i="46"/>
  <c r="V289" i="46" s="1"/>
  <c r="AC159" i="46"/>
  <c r="Z445" i="46"/>
  <c r="AD341" i="46"/>
  <c r="AJ345" i="46"/>
  <c r="S36" i="46"/>
  <c r="AJ36" i="46" s="1"/>
  <c r="AB367" i="46"/>
  <c r="AH367" i="46"/>
  <c r="X159" i="46"/>
  <c r="AJ215" i="46"/>
  <c r="S236" i="46"/>
  <c r="AJ111" i="46"/>
  <c r="S132" i="46"/>
  <c r="I352" i="46"/>
  <c r="I253" i="46"/>
  <c r="D33" i="46"/>
  <c r="D132" i="46"/>
  <c r="B41" i="46"/>
  <c r="I119" i="46"/>
  <c r="C47" i="46"/>
  <c r="L288" i="46"/>
  <c r="S44" i="46"/>
  <c r="AJ44" i="46" s="1"/>
  <c r="I397" i="46"/>
  <c r="B418" i="46"/>
  <c r="I299" i="46"/>
  <c r="E314" i="46"/>
  <c r="I280" i="46"/>
  <c r="D37" i="46"/>
  <c r="S179" i="46"/>
  <c r="AJ179" i="46" s="1"/>
  <c r="I410" i="46"/>
  <c r="I382" i="46"/>
  <c r="H366" i="46"/>
  <c r="I378" i="46"/>
  <c r="I329" i="46"/>
  <c r="I251" i="46"/>
  <c r="H47" i="46"/>
  <c r="D43" i="46"/>
  <c r="S257" i="46"/>
  <c r="AJ257" i="46" s="1"/>
  <c r="I216" i="46"/>
  <c r="E158" i="46"/>
  <c r="I177" i="46"/>
  <c r="I431" i="46"/>
  <c r="I433" i="46"/>
  <c r="D418" i="46"/>
  <c r="I334" i="46"/>
  <c r="I320" i="46"/>
  <c r="I377" i="46"/>
  <c r="I301" i="46"/>
  <c r="I163" i="46"/>
  <c r="G39" i="46"/>
  <c r="I203" i="46"/>
  <c r="E45" i="46"/>
  <c r="G418" i="46"/>
  <c r="I335" i="46"/>
  <c r="I246" i="46"/>
  <c r="I164" i="46"/>
  <c r="H39" i="46"/>
  <c r="E41" i="46"/>
  <c r="H132" i="46"/>
  <c r="H33" i="46"/>
  <c r="H48" i="46"/>
  <c r="G34" i="46"/>
  <c r="C46" i="46"/>
  <c r="G314" i="46"/>
  <c r="G81" i="46"/>
  <c r="H81" i="46"/>
  <c r="B81" i="46"/>
  <c r="D81" i="46"/>
  <c r="F81" i="46"/>
  <c r="E81" i="46"/>
  <c r="C81" i="46"/>
  <c r="Z367" i="46"/>
  <c r="AF159" i="46"/>
  <c r="AJ319" i="46"/>
  <c r="S340" i="46"/>
  <c r="AA185" i="46"/>
  <c r="AH315" i="46"/>
  <c r="AG367" i="46"/>
  <c r="AE367" i="46"/>
  <c r="AJ163" i="46"/>
  <c r="I117" i="46"/>
  <c r="B39" i="46"/>
  <c r="C43" i="46"/>
  <c r="AJ293" i="46"/>
  <c r="S314" i="46"/>
  <c r="AJ267" i="46"/>
  <c r="I372" i="46"/>
  <c r="I167" i="46"/>
  <c r="I256" i="46"/>
  <c r="E444" i="46"/>
  <c r="I190" i="46"/>
  <c r="C444" i="46"/>
  <c r="E35" i="46"/>
  <c r="I120" i="46"/>
  <c r="AI210" i="46"/>
  <c r="AJ137" i="46"/>
  <c r="S158" i="46"/>
  <c r="I358" i="46"/>
  <c r="I376" i="46"/>
  <c r="I255" i="46"/>
  <c r="I198" i="46"/>
  <c r="G46" i="46"/>
  <c r="I193" i="46"/>
  <c r="C132" i="46"/>
  <c r="C33" i="46"/>
  <c r="I385" i="46"/>
  <c r="I379" i="46"/>
  <c r="I350" i="46"/>
  <c r="I326" i="46"/>
  <c r="I230" i="46"/>
  <c r="D46" i="46"/>
  <c r="I195" i="46"/>
  <c r="D38" i="46"/>
  <c r="I279" i="46"/>
  <c r="I194" i="46"/>
  <c r="I140" i="46"/>
  <c r="I272" i="46"/>
  <c r="G43" i="46"/>
  <c r="I173" i="46"/>
  <c r="I145" i="46"/>
  <c r="C38" i="46"/>
  <c r="I273" i="46"/>
  <c r="I277" i="46"/>
  <c r="I359" i="46"/>
  <c r="D340" i="46"/>
  <c r="I332" i="46"/>
  <c r="I178" i="46"/>
  <c r="C314" i="46"/>
  <c r="D48" i="46"/>
  <c r="H41" i="46"/>
  <c r="H37" i="46"/>
  <c r="E44" i="46"/>
  <c r="I170" i="46"/>
  <c r="G36" i="46"/>
  <c r="S51" i="46"/>
  <c r="AJ51" i="46" s="1"/>
  <c r="AE159" i="46"/>
  <c r="Z159" i="46"/>
  <c r="AG159" i="46"/>
  <c r="AJ397" i="46"/>
  <c r="S418" i="46"/>
  <c r="Y367" i="46"/>
  <c r="V341" i="46"/>
  <c r="S33" i="46"/>
  <c r="AF315" i="46"/>
  <c r="AD445" i="46"/>
  <c r="I523" i="46"/>
  <c r="L49" i="46"/>
  <c r="H288" i="46"/>
  <c r="C236" i="46"/>
  <c r="D236" i="46"/>
  <c r="D288" i="46"/>
  <c r="H236" i="46"/>
  <c r="E288" i="46"/>
  <c r="G210" i="46"/>
  <c r="G288" i="46"/>
  <c r="E210" i="46"/>
  <c r="E236" i="46"/>
  <c r="D210" i="46"/>
  <c r="C288" i="46"/>
  <c r="H210" i="46"/>
  <c r="C262" i="46"/>
  <c r="G262" i="46"/>
  <c r="E262" i="46"/>
  <c r="D184" i="46"/>
  <c r="H262" i="46"/>
  <c r="G236" i="46"/>
  <c r="S284" i="46"/>
  <c r="AJ284" i="46" s="1"/>
  <c r="B288" i="46"/>
  <c r="B262" i="46"/>
  <c r="S258" i="46"/>
  <c r="AJ258" i="46" s="1"/>
  <c r="E52" i="46"/>
  <c r="G52" i="46"/>
  <c r="S206" i="46"/>
  <c r="AJ206" i="46" s="1"/>
  <c r="B210" i="46"/>
  <c r="B236" i="46"/>
  <c r="S232" i="46"/>
  <c r="AJ232" i="46" s="1"/>
  <c r="H52" i="46"/>
  <c r="C184" i="46"/>
  <c r="C52" i="46"/>
  <c r="H49" i="46" l="1"/>
  <c r="S262" i="46"/>
  <c r="D49" i="46"/>
  <c r="AI445" i="46"/>
  <c r="H184" i="46"/>
  <c r="I336" i="46"/>
  <c r="I388" i="46"/>
  <c r="I179" i="46"/>
  <c r="I184" i="46" s="1"/>
  <c r="D185" i="46" s="1"/>
  <c r="C49" i="46"/>
  <c r="S210" i="46"/>
  <c r="E49" i="46"/>
  <c r="G49" i="46"/>
  <c r="S288" i="46"/>
  <c r="O289" i="46" s="1"/>
  <c r="T418" i="46"/>
  <c r="N419" i="46"/>
  <c r="M419" i="46"/>
  <c r="L419" i="46"/>
  <c r="AJ418" i="46"/>
  <c r="R419" i="46"/>
  <c r="O419" i="46"/>
  <c r="P419" i="46"/>
  <c r="Q419" i="46"/>
  <c r="R315" i="46"/>
  <c r="Q315" i="46"/>
  <c r="L315" i="46"/>
  <c r="O315" i="46"/>
  <c r="M315" i="46"/>
  <c r="N315" i="46"/>
  <c r="AJ314" i="46"/>
  <c r="T314" i="46"/>
  <c r="P315" i="46"/>
  <c r="I43" i="46"/>
  <c r="I130" i="46"/>
  <c r="B52" i="46"/>
  <c r="B49" i="46"/>
  <c r="I37" i="46"/>
  <c r="I48" i="46"/>
  <c r="D262" i="46"/>
  <c r="I40" i="46"/>
  <c r="Q211" i="46"/>
  <c r="P211" i="46"/>
  <c r="T210" i="46"/>
  <c r="O211" i="46"/>
  <c r="M211" i="46"/>
  <c r="L211" i="46"/>
  <c r="N211" i="46"/>
  <c r="R211" i="46"/>
  <c r="AJ210" i="46"/>
  <c r="C210" i="46"/>
  <c r="G184" i="46"/>
  <c r="AB237" i="46"/>
  <c r="Y237" i="46"/>
  <c r="Z237" i="46"/>
  <c r="AG237" i="46"/>
  <c r="AD237" i="46"/>
  <c r="AE237" i="46"/>
  <c r="X237" i="46"/>
  <c r="AC237" i="46"/>
  <c r="AA237" i="46"/>
  <c r="V237" i="46"/>
  <c r="AH237" i="46"/>
  <c r="I38" i="46"/>
  <c r="I340" i="46"/>
  <c r="I362" i="46"/>
  <c r="L159" i="46"/>
  <c r="AJ158" i="46"/>
  <c r="P159" i="46"/>
  <c r="T158" i="46"/>
  <c r="R159" i="46"/>
  <c r="M159" i="46"/>
  <c r="Q159" i="46"/>
  <c r="O159" i="46"/>
  <c r="N159" i="46"/>
  <c r="I39" i="46"/>
  <c r="AB289" i="46"/>
  <c r="AC289" i="46"/>
  <c r="AE289" i="46"/>
  <c r="AF289" i="46"/>
  <c r="AG289" i="46"/>
  <c r="W289" i="46"/>
  <c r="AD289" i="46"/>
  <c r="X289" i="46"/>
  <c r="Z289" i="46"/>
  <c r="AA289" i="46"/>
  <c r="Y289" i="46"/>
  <c r="AH289" i="46"/>
  <c r="I158" i="46"/>
  <c r="I132" i="46"/>
  <c r="E184" i="46"/>
  <c r="I47" i="46"/>
  <c r="I46" i="46"/>
  <c r="I33" i="46"/>
  <c r="AJ33" i="46"/>
  <c r="AF237" i="46"/>
  <c r="T340" i="46"/>
  <c r="Q341" i="46"/>
  <c r="P341" i="46"/>
  <c r="R341" i="46"/>
  <c r="L341" i="46"/>
  <c r="N341" i="46"/>
  <c r="AJ340" i="46"/>
  <c r="M341" i="46"/>
  <c r="O341" i="46"/>
  <c r="I81" i="46"/>
  <c r="Q237" i="46"/>
  <c r="P237" i="46"/>
  <c r="L237" i="46"/>
  <c r="O237" i="46"/>
  <c r="R237" i="46"/>
  <c r="AJ236" i="46"/>
  <c r="M237" i="46"/>
  <c r="N237" i="46"/>
  <c r="T236" i="46"/>
  <c r="AI159" i="46"/>
  <c r="AB263" i="46"/>
  <c r="AE263" i="46"/>
  <c r="AC263" i="46"/>
  <c r="AF263" i="46"/>
  <c r="X263" i="46"/>
  <c r="Z263" i="46"/>
  <c r="Y263" i="46"/>
  <c r="W263" i="46"/>
  <c r="AG263" i="46"/>
  <c r="AH263" i="46"/>
  <c r="AA263" i="46"/>
  <c r="AD263" i="46"/>
  <c r="I35" i="46"/>
  <c r="I154" i="46"/>
  <c r="I283" i="46"/>
  <c r="I288" i="46" s="1"/>
  <c r="I310" i="46"/>
  <c r="S180" i="46"/>
  <c r="AJ180" i="46" s="1"/>
  <c r="L50" i="46"/>
  <c r="Q445" i="46"/>
  <c r="N445" i="46"/>
  <c r="L445" i="46"/>
  <c r="M445" i="46"/>
  <c r="P445" i="46"/>
  <c r="T444" i="46"/>
  <c r="AJ444" i="46"/>
  <c r="R445" i="46"/>
  <c r="O445" i="46"/>
  <c r="I205" i="46"/>
  <c r="I210" i="46" s="1"/>
  <c r="AI341" i="46"/>
  <c r="AB211" i="46"/>
  <c r="Y211" i="46"/>
  <c r="X211" i="46"/>
  <c r="Z211" i="46"/>
  <c r="W211" i="46"/>
  <c r="AA211" i="46"/>
  <c r="AH211" i="46"/>
  <c r="AC211" i="46"/>
  <c r="AE211" i="46"/>
  <c r="AF211" i="46"/>
  <c r="AG211" i="46"/>
  <c r="AD211" i="46"/>
  <c r="R289" i="46"/>
  <c r="L289" i="46"/>
  <c r="S184" i="46"/>
  <c r="I418" i="46"/>
  <c r="I41" i="46"/>
  <c r="S366" i="46"/>
  <c r="AJ262" i="46"/>
  <c r="T262" i="46"/>
  <c r="P263" i="46"/>
  <c r="N263" i="46"/>
  <c r="L263" i="46"/>
  <c r="Q263" i="46"/>
  <c r="O263" i="46"/>
  <c r="R263" i="46"/>
  <c r="M263" i="46"/>
  <c r="I314" i="46"/>
  <c r="AI367" i="46"/>
  <c r="I45" i="46"/>
  <c r="I44" i="46"/>
  <c r="B184" i="46"/>
  <c r="I36" i="46"/>
  <c r="AJ132" i="46"/>
  <c r="N133" i="46"/>
  <c r="M133" i="46"/>
  <c r="Q133" i="46"/>
  <c r="L133" i="46"/>
  <c r="O133" i="46"/>
  <c r="T132" i="46"/>
  <c r="R133" i="46"/>
  <c r="P133" i="46"/>
  <c r="I366" i="46"/>
  <c r="I444" i="46"/>
  <c r="I414" i="46"/>
  <c r="I231" i="46"/>
  <c r="I236" i="46" s="1"/>
  <c r="I440" i="46"/>
  <c r="I257" i="46"/>
  <c r="I262" i="46" s="1"/>
  <c r="S49" i="46"/>
  <c r="AJ49" i="46" s="1"/>
  <c r="V211" i="46"/>
  <c r="AI315" i="46"/>
  <c r="AB185" i="46"/>
  <c r="AE185" i="46"/>
  <c r="Z185" i="46"/>
  <c r="Y185" i="46"/>
  <c r="AC185" i="46"/>
  <c r="X185" i="46"/>
  <c r="AF185" i="46"/>
  <c r="W185" i="46"/>
  <c r="AH185" i="46"/>
  <c r="AG185" i="46"/>
  <c r="AD185" i="46"/>
  <c r="I34" i="46"/>
  <c r="I232" i="46"/>
  <c r="I258" i="46"/>
  <c r="I573" i="47"/>
  <c r="I572" i="47"/>
  <c r="I571" i="47"/>
  <c r="I570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495" i="47"/>
  <c r="I494" i="47"/>
  <c r="I493" i="47"/>
  <c r="I492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G50" i="46" l="1"/>
  <c r="P289" i="46"/>
  <c r="C50" i="46"/>
  <c r="M289" i="46"/>
  <c r="AI289" i="46"/>
  <c r="T288" i="46"/>
  <c r="N289" i="46"/>
  <c r="AJ288" i="46"/>
  <c r="Q289" i="46"/>
  <c r="E50" i="46"/>
  <c r="D50" i="46"/>
  <c r="S263" i="46"/>
  <c r="AI185" i="46"/>
  <c r="AI263" i="46"/>
  <c r="H50" i="46"/>
  <c r="F78" i="47"/>
  <c r="I468" i="47"/>
  <c r="I553" i="47"/>
  <c r="I180" i="46"/>
  <c r="B263" i="46"/>
  <c r="C263" i="46"/>
  <c r="H263" i="46"/>
  <c r="G263" i="46"/>
  <c r="F263" i="46"/>
  <c r="E263" i="46"/>
  <c r="D263" i="46"/>
  <c r="G159" i="46"/>
  <c r="H159" i="46"/>
  <c r="B159" i="46"/>
  <c r="E159" i="46"/>
  <c r="F159" i="46"/>
  <c r="C159" i="46"/>
  <c r="D159" i="46"/>
  <c r="S211" i="46"/>
  <c r="I52" i="46"/>
  <c r="S315" i="46"/>
  <c r="AJ315" i="46" s="1"/>
  <c r="S419" i="46"/>
  <c r="AJ419" i="46" s="1"/>
  <c r="I452" i="47"/>
  <c r="F62" i="47"/>
  <c r="I456" i="47"/>
  <c r="F66" i="47"/>
  <c r="I460" i="47"/>
  <c r="F70" i="47"/>
  <c r="I464" i="47"/>
  <c r="F74" i="47"/>
  <c r="F548" i="47"/>
  <c r="I527" i="47"/>
  <c r="I548" i="47" s="1"/>
  <c r="I206" i="46"/>
  <c r="B419" i="46"/>
  <c r="D419" i="46"/>
  <c r="H419" i="46"/>
  <c r="G419" i="46"/>
  <c r="E419" i="46"/>
  <c r="F419" i="46"/>
  <c r="C419" i="46"/>
  <c r="C289" i="46"/>
  <c r="E289" i="46"/>
  <c r="D289" i="46"/>
  <c r="B289" i="46"/>
  <c r="F289" i="46"/>
  <c r="H289" i="46"/>
  <c r="G289" i="46"/>
  <c r="S159" i="46"/>
  <c r="AJ159" i="46" s="1"/>
  <c r="AI237" i="46"/>
  <c r="I501" i="47"/>
  <c r="I522" i="47" s="1"/>
  <c r="F522" i="47"/>
  <c r="I457" i="47"/>
  <c r="F67" i="47"/>
  <c r="I466" i="47"/>
  <c r="F76" i="47"/>
  <c r="I475" i="47"/>
  <c r="AI211" i="46"/>
  <c r="S133" i="46"/>
  <c r="AJ133" i="46" s="1"/>
  <c r="S237" i="46"/>
  <c r="S341" i="46"/>
  <c r="AJ341" i="46" s="1"/>
  <c r="I49" i="46"/>
  <c r="E237" i="46"/>
  <c r="C237" i="46"/>
  <c r="G237" i="46"/>
  <c r="H237" i="46"/>
  <c r="B237" i="46"/>
  <c r="D237" i="46"/>
  <c r="F237" i="46"/>
  <c r="F71" i="47"/>
  <c r="I461" i="47"/>
  <c r="D211" i="46"/>
  <c r="C211" i="46"/>
  <c r="G211" i="46"/>
  <c r="H211" i="46"/>
  <c r="E211" i="46"/>
  <c r="B211" i="46"/>
  <c r="F211" i="46"/>
  <c r="I450" i="47"/>
  <c r="F60" i="47"/>
  <c r="I454" i="47"/>
  <c r="F64" i="47"/>
  <c r="F68" i="47"/>
  <c r="I458" i="47"/>
  <c r="I462" i="47"/>
  <c r="F72" i="47"/>
  <c r="I284" i="46"/>
  <c r="B445" i="46"/>
  <c r="F445" i="46"/>
  <c r="H445" i="46"/>
  <c r="C445" i="46"/>
  <c r="G445" i="46"/>
  <c r="D445" i="46"/>
  <c r="E445" i="46"/>
  <c r="H315" i="46"/>
  <c r="G315" i="46"/>
  <c r="D315" i="46"/>
  <c r="C315" i="46"/>
  <c r="F315" i="46"/>
  <c r="B315" i="46"/>
  <c r="E315" i="46"/>
  <c r="B185" i="46"/>
  <c r="C185" i="46"/>
  <c r="G185" i="46"/>
  <c r="H185" i="46"/>
  <c r="F185" i="46"/>
  <c r="E185" i="46"/>
  <c r="G341" i="46"/>
  <c r="E341" i="46"/>
  <c r="F341" i="46"/>
  <c r="H341" i="46"/>
  <c r="B341" i="46"/>
  <c r="C341" i="46"/>
  <c r="D341" i="46"/>
  <c r="I449" i="47"/>
  <c r="F59" i="47"/>
  <c r="S445" i="46"/>
  <c r="AJ445" i="46" s="1"/>
  <c r="F77" i="47"/>
  <c r="I467" i="47"/>
  <c r="C367" i="46"/>
  <c r="D367" i="46"/>
  <c r="B367" i="46"/>
  <c r="F367" i="46"/>
  <c r="G367" i="46"/>
  <c r="H367" i="46"/>
  <c r="E367" i="46"/>
  <c r="S50" i="46"/>
  <c r="AJ50" i="46" s="1"/>
  <c r="F79" i="47"/>
  <c r="I469" i="47"/>
  <c r="I453" i="47"/>
  <c r="F63" i="47"/>
  <c r="T184" i="46"/>
  <c r="M185" i="46"/>
  <c r="N185" i="46"/>
  <c r="AJ184" i="46"/>
  <c r="P185" i="46"/>
  <c r="Q185" i="46"/>
  <c r="O185" i="46"/>
  <c r="L185" i="46"/>
  <c r="R185" i="46"/>
  <c r="B50" i="46"/>
  <c r="I451" i="47"/>
  <c r="F61" i="47"/>
  <c r="I455" i="47"/>
  <c r="F65" i="47"/>
  <c r="I459" i="47"/>
  <c r="F69" i="47"/>
  <c r="I463" i="47"/>
  <c r="F73" i="47"/>
  <c r="Q367" i="46"/>
  <c r="AJ366" i="46"/>
  <c r="O367" i="46"/>
  <c r="R367" i="46"/>
  <c r="P367" i="46"/>
  <c r="T366" i="46"/>
  <c r="L367" i="46"/>
  <c r="M367" i="46"/>
  <c r="N367" i="46"/>
  <c r="D133" i="46"/>
  <c r="C133" i="46"/>
  <c r="E133" i="46"/>
  <c r="B133" i="46"/>
  <c r="H133" i="46"/>
  <c r="F133" i="46"/>
  <c r="G133" i="46"/>
  <c r="P105" i="47"/>
  <c r="P27" i="47" s="1"/>
  <c r="P104" i="47"/>
  <c r="P26" i="47" s="1"/>
  <c r="P103" i="47"/>
  <c r="P25" i="47" s="1"/>
  <c r="P87" i="47"/>
  <c r="P9" i="47" s="1"/>
  <c r="P95" i="47"/>
  <c r="P88" i="47"/>
  <c r="P10" i="47" s="1"/>
  <c r="P100" i="47"/>
  <c r="P22" i="47" s="1"/>
  <c r="P89" i="47"/>
  <c r="P11" i="47" s="1"/>
  <c r="P97" i="47"/>
  <c r="P19" i="47" s="1"/>
  <c r="P102" i="47"/>
  <c r="P24" i="47" s="1"/>
  <c r="P98" i="47"/>
  <c r="P20" i="47" s="1"/>
  <c r="P93" i="47"/>
  <c r="P15" i="47" s="1"/>
  <c r="F470" i="47"/>
  <c r="I569" i="47"/>
  <c r="P86" i="47"/>
  <c r="P8" i="47" s="1"/>
  <c r="P90" i="47"/>
  <c r="P12" i="47" s="1"/>
  <c r="I491" i="47"/>
  <c r="AH52" i="47"/>
  <c r="I490" i="35"/>
  <c r="I489" i="35"/>
  <c r="I488" i="35"/>
  <c r="I487" i="35"/>
  <c r="I486" i="35"/>
  <c r="I485" i="35"/>
  <c r="I484" i="35"/>
  <c r="I483" i="35"/>
  <c r="I482" i="35"/>
  <c r="I481" i="35"/>
  <c r="I480" i="35"/>
  <c r="I479" i="35"/>
  <c r="I478" i="35"/>
  <c r="I477" i="35"/>
  <c r="I476" i="35"/>
  <c r="I489" i="34"/>
  <c r="I488" i="34"/>
  <c r="I487" i="34"/>
  <c r="I486" i="34"/>
  <c r="I485" i="34"/>
  <c r="I484" i="34"/>
  <c r="I483" i="34"/>
  <c r="I482" i="34"/>
  <c r="I489" i="32"/>
  <c r="I488" i="32"/>
  <c r="I487" i="32"/>
  <c r="I486" i="32"/>
  <c r="I485" i="32"/>
  <c r="I484" i="32"/>
  <c r="I483" i="32"/>
  <c r="I482" i="32"/>
  <c r="I488" i="8"/>
  <c r="I487" i="8"/>
  <c r="I484" i="8"/>
  <c r="I489" i="36"/>
  <c r="I488" i="36"/>
  <c r="I487" i="36"/>
  <c r="I486" i="36"/>
  <c r="I485" i="36"/>
  <c r="I484" i="36"/>
  <c r="I483" i="36"/>
  <c r="I482" i="36"/>
  <c r="I481" i="36"/>
  <c r="I480" i="36"/>
  <c r="I479" i="36"/>
  <c r="I478" i="36"/>
  <c r="I477" i="36"/>
  <c r="I476" i="36"/>
  <c r="S289" i="46" l="1"/>
  <c r="AJ289" i="46" s="1"/>
  <c r="AJ237" i="46"/>
  <c r="AJ263" i="46"/>
  <c r="AI359" i="47"/>
  <c r="AF612" i="47"/>
  <c r="AI434" i="47"/>
  <c r="AI412" i="47"/>
  <c r="Y418" i="47"/>
  <c r="AI391" i="47"/>
  <c r="AJ391" i="47" s="1"/>
  <c r="AH418" i="47"/>
  <c r="AI374" i="47"/>
  <c r="AI356" i="47"/>
  <c r="AI347" i="47"/>
  <c r="AI330" i="47"/>
  <c r="AI321" i="47"/>
  <c r="AI307" i="47"/>
  <c r="AI357" i="47"/>
  <c r="AI325" i="47"/>
  <c r="AI312" i="47"/>
  <c r="AJ312" i="47" s="1"/>
  <c r="AI287" i="47"/>
  <c r="AJ287" i="47" s="1"/>
  <c r="AI281" i="47"/>
  <c r="AI273" i="47"/>
  <c r="AI260" i="47"/>
  <c r="AJ260" i="47" s="1"/>
  <c r="AI252" i="47"/>
  <c r="AI244" i="47"/>
  <c r="AI224" i="47"/>
  <c r="AC236" i="47"/>
  <c r="AI216" i="47"/>
  <c r="AI294" i="47"/>
  <c r="AI272" i="47"/>
  <c r="AH48" i="47"/>
  <c r="AI222" i="47"/>
  <c r="AI191" i="47"/>
  <c r="AI178" i="47"/>
  <c r="AH53" i="47"/>
  <c r="AI175" i="47"/>
  <c r="AI151" i="47"/>
  <c r="AI143" i="47"/>
  <c r="AE35" i="47"/>
  <c r="AI337" i="47"/>
  <c r="AJ337" i="47" s="1"/>
  <c r="AG262" i="47"/>
  <c r="AG210" i="47"/>
  <c r="AG158" i="47"/>
  <c r="AG51" i="47"/>
  <c r="AH366" i="47"/>
  <c r="AG46" i="47"/>
  <c r="AH34" i="47"/>
  <c r="AG444" i="47"/>
  <c r="AH47" i="47"/>
  <c r="AD418" i="47"/>
  <c r="AE314" i="47"/>
  <c r="AH36" i="47"/>
  <c r="AI205" i="47"/>
  <c r="AI197" i="47"/>
  <c r="AI168" i="47"/>
  <c r="AI155" i="47"/>
  <c r="AJ155" i="47" s="1"/>
  <c r="AI139" i="47"/>
  <c r="X51" i="47"/>
  <c r="AF236" i="47"/>
  <c r="AI196" i="47"/>
  <c r="AI183" i="47"/>
  <c r="AJ183" i="47" s="1"/>
  <c r="AH41" i="47"/>
  <c r="AH50" i="47"/>
  <c r="AI144" i="47"/>
  <c r="AG418" i="47"/>
  <c r="AA418" i="47"/>
  <c r="I133" i="46"/>
  <c r="AH38" i="47"/>
  <c r="AF418" i="47"/>
  <c r="AA366" i="47"/>
  <c r="Y340" i="47"/>
  <c r="AH314" i="47"/>
  <c r="AH49" i="47"/>
  <c r="AH43" i="47"/>
  <c r="AH39" i="47"/>
  <c r="AH35" i="47"/>
  <c r="W418" i="47"/>
  <c r="AG184" i="47"/>
  <c r="AG366" i="47"/>
  <c r="AG44" i="47"/>
  <c r="AH40" i="47"/>
  <c r="AG340" i="47"/>
  <c r="F496" i="47"/>
  <c r="W47" i="47"/>
  <c r="F574" i="47"/>
  <c r="AG45" i="47"/>
  <c r="AH37" i="47"/>
  <c r="I574" i="47"/>
  <c r="E575" i="47" s="1"/>
  <c r="AI285" i="47"/>
  <c r="AJ285" i="47" s="1"/>
  <c r="AI276" i="47"/>
  <c r="AI255" i="47"/>
  <c r="AI251" i="47"/>
  <c r="AI247" i="47"/>
  <c r="AF262" i="47"/>
  <c r="Z210" i="47"/>
  <c r="AC184" i="47"/>
  <c r="AI141" i="47"/>
  <c r="AE158" i="47"/>
  <c r="Y53" i="47"/>
  <c r="AC51" i="47"/>
  <c r="W50" i="47"/>
  <c r="AA48" i="47"/>
  <c r="AE46" i="47"/>
  <c r="X45" i="47"/>
  <c r="AD43" i="47"/>
  <c r="Z40" i="47"/>
  <c r="AF38" i="47"/>
  <c r="Y37" i="47"/>
  <c r="AD35" i="47"/>
  <c r="W34" i="47"/>
  <c r="AA236" i="47"/>
  <c r="AI203" i="47"/>
  <c r="AI199" i="47"/>
  <c r="AI195" i="47"/>
  <c r="AF210" i="47"/>
  <c r="AI147" i="47"/>
  <c r="AF158" i="47"/>
  <c r="Z53" i="47"/>
  <c r="V52" i="47"/>
  <c r="AI130" i="47"/>
  <c r="AE50" i="47"/>
  <c r="V48" i="47"/>
  <c r="AI126" i="47"/>
  <c r="AD46" i="47"/>
  <c r="Y45" i="47"/>
  <c r="AG43" i="47"/>
  <c r="X41" i="47"/>
  <c r="AG39" i="47"/>
  <c r="AC38" i="47"/>
  <c r="V37" i="47"/>
  <c r="Z34" i="47"/>
  <c r="AC33" i="47"/>
  <c r="S367" i="46"/>
  <c r="AJ367" i="46" s="1"/>
  <c r="I71" i="47"/>
  <c r="F19" i="47"/>
  <c r="I263" i="46"/>
  <c r="AI440" i="47"/>
  <c r="AI443" i="47"/>
  <c r="AJ443" i="47" s="1"/>
  <c r="AH444" i="47"/>
  <c r="AI399" i="47"/>
  <c r="Z418" i="47"/>
  <c r="AI386" i="47"/>
  <c r="AI407" i="47"/>
  <c r="AI384" i="47"/>
  <c r="AI362" i="47"/>
  <c r="AI350" i="47"/>
  <c r="X366" i="47"/>
  <c r="AI336" i="47"/>
  <c r="AI324" i="47"/>
  <c r="X340" i="47"/>
  <c r="AI351" i="47"/>
  <c r="AF366" i="47"/>
  <c r="AI338" i="47"/>
  <c r="AJ338" i="47" s="1"/>
  <c r="AD340" i="47"/>
  <c r="AI309" i="47"/>
  <c r="AI301" i="47"/>
  <c r="AI297" i="47"/>
  <c r="AA314" i="47"/>
  <c r="AI268" i="47"/>
  <c r="AI231" i="47"/>
  <c r="AI219" i="47"/>
  <c r="AG314" i="47"/>
  <c r="AH288" i="47"/>
  <c r="AD262" i="47"/>
  <c r="AI235" i="47"/>
  <c r="AJ235" i="47" s="1"/>
  <c r="AI194" i="47"/>
  <c r="X210" i="47"/>
  <c r="AI181" i="47"/>
  <c r="AJ181" i="47" s="1"/>
  <c r="AI165" i="47"/>
  <c r="Z184" i="47"/>
  <c r="AI152" i="47"/>
  <c r="AC158" i="47"/>
  <c r="W53" i="47"/>
  <c r="Z51" i="47"/>
  <c r="Y48" i="47"/>
  <c r="AC46" i="47"/>
  <c r="V45" i="47"/>
  <c r="AI123" i="47"/>
  <c r="Z43" i="47"/>
  <c r="AF41" i="47"/>
  <c r="X40" i="47"/>
  <c r="AD38" i="47"/>
  <c r="W37" i="47"/>
  <c r="AA35" i="47"/>
  <c r="AF132" i="47"/>
  <c r="AF33" i="47"/>
  <c r="AD236" i="47"/>
  <c r="AD210" i="47"/>
  <c r="AD158" i="47"/>
  <c r="X53" i="47"/>
  <c r="AH51" i="47"/>
  <c r="AC50" i="47"/>
  <c r="AG47" i="47"/>
  <c r="AA46" i="47"/>
  <c r="W45" i="47"/>
  <c r="AE43" i="47"/>
  <c r="AI119" i="47"/>
  <c r="V41" i="47"/>
  <c r="AE39" i="47"/>
  <c r="Z38" i="47"/>
  <c r="AG36" i="47"/>
  <c r="AC35" i="47"/>
  <c r="X34" i="47"/>
  <c r="P85" i="47"/>
  <c r="F17" i="47"/>
  <c r="I69" i="47"/>
  <c r="I59" i="47"/>
  <c r="F7" i="47"/>
  <c r="I341" i="46"/>
  <c r="I445" i="46"/>
  <c r="I60" i="47"/>
  <c r="F8" i="47"/>
  <c r="I211" i="46"/>
  <c r="G523" i="47"/>
  <c r="H523" i="47"/>
  <c r="C523" i="47"/>
  <c r="F523" i="47"/>
  <c r="D523" i="47"/>
  <c r="E523" i="47"/>
  <c r="B523" i="47"/>
  <c r="I289" i="46"/>
  <c r="F18" i="47"/>
  <c r="I70" i="47"/>
  <c r="AJ211" i="46"/>
  <c r="AF340" i="47"/>
  <c r="AD314" i="47"/>
  <c r="AI416" i="47"/>
  <c r="AJ416" i="47" s="1"/>
  <c r="AI327" i="47"/>
  <c r="AI300" i="47"/>
  <c r="AI364" i="47"/>
  <c r="AJ364" i="47" s="1"/>
  <c r="AI329" i="47"/>
  <c r="Y314" i="47"/>
  <c r="AI248" i="47"/>
  <c r="AA262" i="47"/>
  <c r="AI229" i="47"/>
  <c r="X184" i="47"/>
  <c r="Z158" i="47"/>
  <c r="AE44" i="47"/>
  <c r="AF36" i="47"/>
  <c r="AH184" i="47"/>
  <c r="AI127" i="47"/>
  <c r="AE36" i="47"/>
  <c r="AI427" i="47"/>
  <c r="AI414" i="47"/>
  <c r="AI334" i="47"/>
  <c r="AI377" i="47"/>
  <c r="AI358" i="47"/>
  <c r="AI302" i="47"/>
  <c r="AI245" i="47"/>
  <c r="AI179" i="47"/>
  <c r="X46" i="47"/>
  <c r="AD36" i="47"/>
  <c r="AI208" i="47"/>
  <c r="AJ208" i="47" s="1"/>
  <c r="AG52" i="47"/>
  <c r="AC47" i="47"/>
  <c r="AA39" i="47"/>
  <c r="V33" i="47"/>
  <c r="AI111" i="47"/>
  <c r="V132" i="47"/>
  <c r="AI441" i="47"/>
  <c r="AJ441" i="47" s="1"/>
  <c r="I65" i="47"/>
  <c r="Z132" i="47"/>
  <c r="AC444" i="47"/>
  <c r="AA444" i="47"/>
  <c r="AI417" i="47"/>
  <c r="AJ417" i="47" s="1"/>
  <c r="AI408" i="47"/>
  <c r="AI400" i="47"/>
  <c r="AI387" i="47"/>
  <c r="AI303" i="47"/>
  <c r="AI378" i="47"/>
  <c r="AI365" i="47"/>
  <c r="AJ365" i="47" s="1"/>
  <c r="AI352" i="47"/>
  <c r="Y366" i="47"/>
  <c r="W340" i="47"/>
  <c r="AI296" i="47"/>
  <c r="AI277" i="47"/>
  <c r="AI256" i="47"/>
  <c r="AC262" i="47"/>
  <c r="AI232" i="47"/>
  <c r="AI220" i="47"/>
  <c r="Z314" i="47"/>
  <c r="AI282" i="47"/>
  <c r="AI278" i="47"/>
  <c r="AI270" i="47"/>
  <c r="AI261" i="47"/>
  <c r="AJ261" i="47" s="1"/>
  <c r="AI253" i="47"/>
  <c r="W262" i="47"/>
  <c r="AI227" i="47"/>
  <c r="AE236" i="47"/>
  <c r="AI182" i="47"/>
  <c r="AJ182" i="47" s="1"/>
  <c r="AI174" i="47"/>
  <c r="AI166" i="47"/>
  <c r="AI153" i="47"/>
  <c r="AI145" i="47"/>
  <c r="V158" i="47"/>
  <c r="AI137" i="47"/>
  <c r="AA52" i="47"/>
  <c r="AF50" i="47"/>
  <c r="AD47" i="47"/>
  <c r="V46" i="47"/>
  <c r="AI124" i="47"/>
  <c r="AA44" i="47"/>
  <c r="Y41" i="47"/>
  <c r="AD39" i="47"/>
  <c r="W38" i="47"/>
  <c r="AA36" i="47"/>
  <c r="AF34" i="47"/>
  <c r="Y132" i="47"/>
  <c r="Y33" i="47"/>
  <c r="AG236" i="47"/>
  <c r="AI201" i="47"/>
  <c r="W210" i="47"/>
  <c r="AI177" i="47"/>
  <c r="AD184" i="47"/>
  <c r="AI149" i="47"/>
  <c r="W158" i="47"/>
  <c r="AE52" i="47"/>
  <c r="AA51" i="47"/>
  <c r="AI128" i="47"/>
  <c r="V50" i="47"/>
  <c r="AE48" i="47"/>
  <c r="AA47" i="47"/>
  <c r="AH45" i="47"/>
  <c r="AD44" i="47"/>
  <c r="Y43" i="47"/>
  <c r="AG41" i="47"/>
  <c r="AC40" i="47"/>
  <c r="Y39" i="47"/>
  <c r="AG37" i="47"/>
  <c r="Z36" i="47"/>
  <c r="V35" i="47"/>
  <c r="AI113" i="47"/>
  <c r="AI390" i="47"/>
  <c r="AJ390" i="47" s="1"/>
  <c r="I50" i="46"/>
  <c r="I79" i="47"/>
  <c r="F27" i="47"/>
  <c r="I496" i="47"/>
  <c r="Z33" i="47"/>
  <c r="Z366" i="47"/>
  <c r="Z340" i="47"/>
  <c r="X418" i="47"/>
  <c r="V366" i="47"/>
  <c r="AI345" i="47"/>
  <c r="AI242" i="47"/>
  <c r="AI189" i="47"/>
  <c r="V210" i="47"/>
  <c r="Z46" i="47"/>
  <c r="AA38" i="47"/>
  <c r="AD33" i="47"/>
  <c r="AD132" i="47"/>
  <c r="Z50" i="47"/>
  <c r="AC43" i="47"/>
  <c r="X38" i="47"/>
  <c r="AE444" i="47"/>
  <c r="V418" i="47"/>
  <c r="AI397" i="47"/>
  <c r="AI385" i="47"/>
  <c r="AI375" i="47"/>
  <c r="AI360" i="47"/>
  <c r="AI322" i="47"/>
  <c r="AI298" i="47"/>
  <c r="AE262" i="47"/>
  <c r="AC314" i="47"/>
  <c r="AI209" i="47"/>
  <c r="AJ209" i="47" s="1"/>
  <c r="AI200" i="47"/>
  <c r="AI192" i="47"/>
  <c r="AI171" i="47"/>
  <c r="V184" i="47"/>
  <c r="AI163" i="47"/>
  <c r="X158" i="47"/>
  <c r="AF39" i="47"/>
  <c r="AH236" i="47"/>
  <c r="AF184" i="47"/>
  <c r="AG48" i="47"/>
  <c r="AA43" i="47"/>
  <c r="X35" i="47"/>
  <c r="I465" i="47"/>
  <c r="I470" i="47" s="1"/>
  <c r="F75" i="47"/>
  <c r="F80" i="47" s="1"/>
  <c r="I185" i="46"/>
  <c r="AH33" i="47"/>
  <c r="I66" i="47"/>
  <c r="F14" i="47"/>
  <c r="AF623" i="47"/>
  <c r="AI436" i="47"/>
  <c r="AI425" i="47"/>
  <c r="Z444" i="47"/>
  <c r="AI437" i="47"/>
  <c r="AI432" i="47"/>
  <c r="Y444" i="47"/>
  <c r="AI382" i="47"/>
  <c r="AI410" i="47"/>
  <c r="AI403" i="47"/>
  <c r="AI381" i="47"/>
  <c r="AI373" i="47"/>
  <c r="AI354" i="47"/>
  <c r="AI346" i="47"/>
  <c r="AI328" i="47"/>
  <c r="AI320" i="47"/>
  <c r="AI306" i="47"/>
  <c r="W366" i="47"/>
  <c r="AI333" i="47"/>
  <c r="AI280" i="47"/>
  <c r="AI259" i="47"/>
  <c r="AJ259" i="47" s="1"/>
  <c r="AI243" i="47"/>
  <c r="Z262" i="47"/>
  <c r="AI223" i="47"/>
  <c r="X314" i="47"/>
  <c r="AI221" i="47"/>
  <c r="Z236" i="47"/>
  <c r="AI206" i="47"/>
  <c r="AI198" i="47"/>
  <c r="AI190" i="47"/>
  <c r="AI156" i="47"/>
  <c r="AJ156" i="47" s="1"/>
  <c r="AI148" i="47"/>
  <c r="AI140" i="47"/>
  <c r="AF53" i="47"/>
  <c r="Y52" i="47"/>
  <c r="AD50" i="47"/>
  <c r="Z47" i="47"/>
  <c r="AE45" i="47"/>
  <c r="Y44" i="47"/>
  <c r="W41" i="47"/>
  <c r="Z39" i="47"/>
  <c r="AF37" i="47"/>
  <c r="Y36" i="47"/>
  <c r="AD34" i="47"/>
  <c r="W33" i="47"/>
  <c r="W132" i="47"/>
  <c r="AI170" i="47"/>
  <c r="AA184" i="47"/>
  <c r="AI157" i="47"/>
  <c r="AJ157" i="47" s="1"/>
  <c r="AG53" i="47"/>
  <c r="AC52" i="47"/>
  <c r="Y51" i="47"/>
  <c r="AC48" i="47"/>
  <c r="Y47" i="47"/>
  <c r="AF45" i="47"/>
  <c r="Z44" i="47"/>
  <c r="W43" i="47"/>
  <c r="AE41" i="47"/>
  <c r="AA40" i="47"/>
  <c r="W39" i="47"/>
  <c r="AE37" i="47"/>
  <c r="X36" i="47"/>
  <c r="AG34" i="47"/>
  <c r="AI363" i="47"/>
  <c r="AJ363" i="47" s="1"/>
  <c r="AI207" i="47"/>
  <c r="AJ207" i="47" s="1"/>
  <c r="F9" i="47"/>
  <c r="I61" i="47"/>
  <c r="X132" i="47"/>
  <c r="I315" i="46"/>
  <c r="I237" i="46"/>
  <c r="I76" i="47"/>
  <c r="F24" i="47"/>
  <c r="F15" i="47"/>
  <c r="I67" i="47"/>
  <c r="D549" i="47"/>
  <c r="B549" i="47"/>
  <c r="H549" i="47"/>
  <c r="G549" i="47"/>
  <c r="E549" i="47"/>
  <c r="F549" i="47"/>
  <c r="C549" i="47"/>
  <c r="F10" i="47"/>
  <c r="I62" i="47"/>
  <c r="F26" i="47"/>
  <c r="I78" i="47"/>
  <c r="AF611" i="47"/>
  <c r="AF444" i="47"/>
  <c r="AI402" i="47"/>
  <c r="AI353" i="47"/>
  <c r="AI305" i="47"/>
  <c r="AA340" i="47"/>
  <c r="AI250" i="47"/>
  <c r="AI286" i="47"/>
  <c r="AJ286" i="47" s="1"/>
  <c r="AF52" i="47"/>
  <c r="X43" i="47"/>
  <c r="V53" i="47"/>
  <c r="AI131" i="47"/>
  <c r="AJ131" i="47" s="1"/>
  <c r="AH44" i="47"/>
  <c r="AC39" i="47"/>
  <c r="V34" i="47"/>
  <c r="AI112" i="47"/>
  <c r="AI430" i="47"/>
  <c r="AI413" i="47"/>
  <c r="AI348" i="47"/>
  <c r="AI326" i="47"/>
  <c r="W314" i="47"/>
  <c r="AI217" i="47"/>
  <c r="Y262" i="47"/>
  <c r="AC44" i="47"/>
  <c r="Y38" i="47"/>
  <c r="AA33" i="47"/>
  <c r="AA132" i="47"/>
  <c r="Y210" i="47"/>
  <c r="AI169" i="47"/>
  <c r="AD51" i="47"/>
  <c r="W46" i="47"/>
  <c r="AI120" i="47"/>
  <c r="AC36" i="47"/>
  <c r="I72" i="47"/>
  <c r="F20" i="47"/>
  <c r="I419" i="46"/>
  <c r="H575" i="47"/>
  <c r="F575" i="47"/>
  <c r="D575" i="47"/>
  <c r="C575" i="47"/>
  <c r="AI439" i="47"/>
  <c r="AI433" i="47"/>
  <c r="W444" i="47"/>
  <c r="AI406" i="47"/>
  <c r="AI398" i="47"/>
  <c r="AI376" i="47"/>
  <c r="AI361" i="47"/>
  <c r="AI349" i="47"/>
  <c r="AE366" i="47"/>
  <c r="AI335" i="47"/>
  <c r="AI323" i="47"/>
  <c r="AE340" i="47"/>
  <c r="AI311" i="47"/>
  <c r="AJ311" i="47" s="1"/>
  <c r="AI267" i="47"/>
  <c r="AI246" i="47"/>
  <c r="X262" i="47"/>
  <c r="AI230" i="47"/>
  <c r="AI218" i="47"/>
  <c r="AI293" i="47"/>
  <c r="V314" i="47"/>
  <c r="AI284" i="47"/>
  <c r="AI275" i="47"/>
  <c r="AI271" i="47"/>
  <c r="AI254" i="47"/>
  <c r="AI215" i="47"/>
  <c r="V236" i="47"/>
  <c r="AI193" i="47"/>
  <c r="AE210" i="47"/>
  <c r="AI180" i="47"/>
  <c r="AI172" i="47"/>
  <c r="AI164" i="47"/>
  <c r="AD53" i="47"/>
  <c r="W52" i="47"/>
  <c r="AA50" i="47"/>
  <c r="AF48" i="47"/>
  <c r="X47" i="47"/>
  <c r="AC45" i="47"/>
  <c r="W44" i="47"/>
  <c r="AF40" i="47"/>
  <c r="X39" i="47"/>
  <c r="AD37" i="47"/>
  <c r="W36" i="47"/>
  <c r="AA34" i="47"/>
  <c r="W236" i="47"/>
  <c r="AI202" i="47"/>
  <c r="Y184" i="47"/>
  <c r="AI150" i="47"/>
  <c r="AE53" i="47"/>
  <c r="Z52" i="47"/>
  <c r="W51" i="47"/>
  <c r="Z48" i="47"/>
  <c r="AH46" i="47"/>
  <c r="AD45" i="47"/>
  <c r="X44" i="47"/>
  <c r="AC41" i="47"/>
  <c r="Y40" i="47"/>
  <c r="AG38" i="47"/>
  <c r="Z37" i="47"/>
  <c r="AI114" i="47"/>
  <c r="V36" i="47"/>
  <c r="AE34" i="47"/>
  <c r="AF624" i="47"/>
  <c r="AG132" i="47"/>
  <c r="AG33" i="47"/>
  <c r="S185" i="46"/>
  <c r="AJ185" i="46" s="1"/>
  <c r="I63" i="47"/>
  <c r="F11" i="47"/>
  <c r="I367" i="46"/>
  <c r="X33" i="47"/>
  <c r="I68" i="47"/>
  <c r="F16" i="47"/>
  <c r="I159" i="46"/>
  <c r="AI429" i="47"/>
  <c r="AC418" i="47"/>
  <c r="AI435" i="47"/>
  <c r="AI426" i="47"/>
  <c r="AI389" i="47"/>
  <c r="AJ389" i="47" s="1"/>
  <c r="AI372" i="47"/>
  <c r="V340" i="47"/>
  <c r="AI319" i="47"/>
  <c r="AD366" i="47"/>
  <c r="AI332" i="47"/>
  <c r="AI279" i="47"/>
  <c r="AI258" i="47"/>
  <c r="AI295" i="47"/>
  <c r="AI269" i="47"/>
  <c r="W48" i="47"/>
  <c r="AD41" i="47"/>
  <c r="V40" i="47"/>
  <c r="AI118" i="47"/>
  <c r="Y35" i="47"/>
  <c r="AA210" i="47"/>
  <c r="AI176" i="47"/>
  <c r="AA158" i="47"/>
  <c r="AF51" i="47"/>
  <c r="AE47" i="47"/>
  <c r="Y46" i="47"/>
  <c r="AG40" i="47"/>
  <c r="Z35" i="47"/>
  <c r="AI233" i="47"/>
  <c r="AJ233" i="47" s="1"/>
  <c r="I77" i="47"/>
  <c r="F25" i="47"/>
  <c r="AH132" i="47"/>
  <c r="AD444" i="47"/>
  <c r="AI405" i="47"/>
  <c r="AI409" i="47"/>
  <c r="AI355" i="47"/>
  <c r="AI310" i="47"/>
  <c r="AI274" i="47"/>
  <c r="AI226" i="47"/>
  <c r="AI142" i="47"/>
  <c r="AD52" i="47"/>
  <c r="V51" i="47"/>
  <c r="AI129" i="47"/>
  <c r="AF47" i="47"/>
  <c r="AI121" i="47"/>
  <c r="V43" i="47"/>
  <c r="AA41" i="47"/>
  <c r="W35" i="47"/>
  <c r="AI173" i="47"/>
  <c r="Y158" i="47"/>
  <c r="X50" i="47"/>
  <c r="AF44" i="47"/>
  <c r="AE40" i="47"/>
  <c r="V38" i="47"/>
  <c r="AI116" i="47"/>
  <c r="AI234" i="47"/>
  <c r="AJ234" i="47" s="1"/>
  <c r="I481" i="32"/>
  <c r="I496" i="32" s="1"/>
  <c r="F496" i="32"/>
  <c r="I475" i="36"/>
  <c r="I496" i="36" s="1"/>
  <c r="F496" i="36"/>
  <c r="I481" i="34"/>
  <c r="I496" i="34" s="1"/>
  <c r="F496" i="34"/>
  <c r="AF620" i="47"/>
  <c r="AI431" i="47"/>
  <c r="X444" i="47"/>
  <c r="AI438" i="47"/>
  <c r="AI428" i="47"/>
  <c r="I481" i="8"/>
  <c r="I475" i="35"/>
  <c r="I496" i="35" s="1"/>
  <c r="F496" i="35"/>
  <c r="V444" i="47"/>
  <c r="AI423" i="47"/>
  <c r="AI442" i="47"/>
  <c r="AJ442" i="47" s="1"/>
  <c r="AI424" i="47"/>
  <c r="AI401" i="47"/>
  <c r="AE418" i="47"/>
  <c r="AI388" i="47"/>
  <c r="AI379" i="47"/>
  <c r="AI411" i="47"/>
  <c r="AI404" i="47"/>
  <c r="AI383" i="47"/>
  <c r="AI371" i="47"/>
  <c r="AC366" i="47"/>
  <c r="AI339" i="47"/>
  <c r="AJ339" i="47" s="1"/>
  <c r="AC340" i="47"/>
  <c r="AI313" i="47"/>
  <c r="AJ313" i="47" s="1"/>
  <c r="AI299" i="47"/>
  <c r="AI331" i="47"/>
  <c r="AH340" i="47"/>
  <c r="AI308" i="47"/>
  <c r="AI304" i="47"/>
  <c r="AF314" i="47"/>
  <c r="AI257" i="47"/>
  <c r="AI249" i="47"/>
  <c r="AI241" i="47"/>
  <c r="V262" i="47"/>
  <c r="AH262" i="47"/>
  <c r="AI228" i="47"/>
  <c r="AI225" i="47"/>
  <c r="AI204" i="47"/>
  <c r="AC210" i="47"/>
  <c r="AI167" i="47"/>
  <c r="AE184" i="47"/>
  <c r="AI154" i="47"/>
  <c r="AI146" i="47"/>
  <c r="AI138" i="47"/>
  <c r="AA53" i="47"/>
  <c r="AE51" i="47"/>
  <c r="Y50" i="47"/>
  <c r="AD48" i="47"/>
  <c r="V47" i="47"/>
  <c r="AI125" i="47"/>
  <c r="Z45" i="47"/>
  <c r="AF43" i="47"/>
  <c r="AD40" i="47"/>
  <c r="V39" i="47"/>
  <c r="AI117" i="47"/>
  <c r="AA37" i="47"/>
  <c r="AF35" i="47"/>
  <c r="Y34" i="47"/>
  <c r="Y236" i="47"/>
  <c r="X236" i="47"/>
  <c r="AH210" i="47"/>
  <c r="W184" i="47"/>
  <c r="AH158" i="47"/>
  <c r="AC53" i="47"/>
  <c r="X52" i="47"/>
  <c r="AG50" i="47"/>
  <c r="X48" i="47"/>
  <c r="AF46" i="47"/>
  <c r="AA45" i="47"/>
  <c r="V44" i="47"/>
  <c r="AI122" i="47"/>
  <c r="Z41" i="47"/>
  <c r="W40" i="47"/>
  <c r="AE38" i="47"/>
  <c r="X37" i="47"/>
  <c r="AG35" i="47"/>
  <c r="AC34" i="47"/>
  <c r="AE33" i="47"/>
  <c r="AE132" i="47"/>
  <c r="AI415" i="47"/>
  <c r="AJ415" i="47" s="1"/>
  <c r="I73" i="47"/>
  <c r="F21" i="47"/>
  <c r="F12" i="47"/>
  <c r="I64" i="47"/>
  <c r="F22" i="47"/>
  <c r="I74" i="47"/>
  <c r="Y49" i="47"/>
  <c r="AE288" i="47"/>
  <c r="AG49" i="47"/>
  <c r="AC288" i="47"/>
  <c r="W288" i="47"/>
  <c r="AF288" i="47"/>
  <c r="Z288" i="47"/>
  <c r="AD288" i="47"/>
  <c r="X288" i="47"/>
  <c r="AA49" i="47"/>
  <c r="V49" i="47"/>
  <c r="P101" i="47"/>
  <c r="P23" i="47" s="1"/>
  <c r="S412" i="47"/>
  <c r="AJ412" i="47" s="1"/>
  <c r="S358" i="47"/>
  <c r="AJ358" i="47" s="1"/>
  <c r="R52" i="47"/>
  <c r="O52" i="47"/>
  <c r="Q51" i="47"/>
  <c r="R50" i="47"/>
  <c r="O50" i="47"/>
  <c r="N52" i="47"/>
  <c r="R51" i="47"/>
  <c r="O51" i="47"/>
  <c r="N50" i="47"/>
  <c r="S303" i="47"/>
  <c r="AJ303" i="47" s="1"/>
  <c r="S229" i="47"/>
  <c r="M52" i="47"/>
  <c r="N51" i="47"/>
  <c r="M50" i="47"/>
  <c r="Q52" i="47"/>
  <c r="M51" i="47"/>
  <c r="Q50" i="47"/>
  <c r="B575" i="47" l="1"/>
  <c r="G575" i="47"/>
  <c r="AJ229" i="47"/>
  <c r="S359" i="47"/>
  <c r="AJ359" i="47" s="1"/>
  <c r="AE49" i="47"/>
  <c r="S194" i="47"/>
  <c r="AJ194" i="47" s="1"/>
  <c r="S333" i="47"/>
  <c r="AJ333" i="47" s="1"/>
  <c r="S150" i="47"/>
  <c r="AJ150" i="47" s="1"/>
  <c r="S332" i="47"/>
  <c r="S399" i="47"/>
  <c r="AJ399" i="47" s="1"/>
  <c r="F497" i="35"/>
  <c r="AC49" i="47"/>
  <c r="O40" i="47"/>
  <c r="R44" i="47"/>
  <c r="R40" i="47"/>
  <c r="N184" i="47"/>
  <c r="S179" i="47"/>
  <c r="AJ179" i="47" s="1"/>
  <c r="S222" i="47"/>
  <c r="AJ222" i="47" s="1"/>
  <c r="S274" i="47"/>
  <c r="AJ274" i="47" s="1"/>
  <c r="S297" i="47"/>
  <c r="AJ297" i="47" s="1"/>
  <c r="S308" i="47"/>
  <c r="AJ308" i="47" s="1"/>
  <c r="S378" i="47"/>
  <c r="AJ378" i="47" s="1"/>
  <c r="S320" i="47"/>
  <c r="AJ320" i="47" s="1"/>
  <c r="S385" i="47"/>
  <c r="AJ385" i="47" s="1"/>
  <c r="S411" i="47"/>
  <c r="AJ411" i="47" s="1"/>
  <c r="S413" i="47"/>
  <c r="AJ413" i="47" s="1"/>
  <c r="M43" i="47"/>
  <c r="O47" i="47"/>
  <c r="R158" i="47"/>
  <c r="S173" i="47"/>
  <c r="AJ173" i="47" s="1"/>
  <c r="S201" i="47"/>
  <c r="AJ201" i="47" s="1"/>
  <c r="M44" i="47"/>
  <c r="S139" i="47"/>
  <c r="AJ139" i="47" s="1"/>
  <c r="S172" i="47"/>
  <c r="AJ172" i="47" s="1"/>
  <c r="S253" i="47"/>
  <c r="AJ253" i="47" s="1"/>
  <c r="S250" i="47"/>
  <c r="AJ250" i="47" s="1"/>
  <c r="S277" i="47"/>
  <c r="AJ277" i="47" s="1"/>
  <c r="AJ332" i="47"/>
  <c r="S408" i="47"/>
  <c r="AJ408" i="47" s="1"/>
  <c r="S426" i="47"/>
  <c r="AJ426" i="47" s="1"/>
  <c r="Q444" i="47"/>
  <c r="M418" i="47"/>
  <c r="R418" i="47"/>
  <c r="X49" i="47"/>
  <c r="AI45" i="47"/>
  <c r="S376" i="47"/>
  <c r="AJ376" i="47" s="1"/>
  <c r="M47" i="47"/>
  <c r="M41" i="47"/>
  <c r="S165" i="47"/>
  <c r="AJ165" i="47" s="1"/>
  <c r="S227" i="47"/>
  <c r="AJ227" i="47" s="1"/>
  <c r="S298" i="47"/>
  <c r="AJ298" i="47" s="1"/>
  <c r="S322" i="47"/>
  <c r="AJ322" i="47" s="1"/>
  <c r="S360" i="47"/>
  <c r="AJ360" i="47" s="1"/>
  <c r="S404" i="47"/>
  <c r="AJ404" i="47" s="1"/>
  <c r="S386" i="47"/>
  <c r="AJ386" i="47" s="1"/>
  <c r="Q36" i="47"/>
  <c r="S143" i="47"/>
  <c r="AJ143" i="47" s="1"/>
  <c r="S202" i="47"/>
  <c r="AJ202" i="47" s="1"/>
  <c r="S141" i="47"/>
  <c r="AJ141" i="47" s="1"/>
  <c r="S164" i="47"/>
  <c r="AJ164" i="47" s="1"/>
  <c r="S178" i="47"/>
  <c r="AJ178" i="47" s="1"/>
  <c r="R262" i="47"/>
  <c r="S242" i="47"/>
  <c r="AJ242" i="47" s="1"/>
  <c r="S256" i="47"/>
  <c r="AJ256" i="47" s="1"/>
  <c r="S428" i="47"/>
  <c r="AJ428" i="47" s="1"/>
  <c r="AI38" i="47"/>
  <c r="AD49" i="47"/>
  <c r="O45" i="47"/>
  <c r="Q45" i="47"/>
  <c r="Q158" i="47"/>
  <c r="S148" i="47"/>
  <c r="AJ148" i="47" s="1"/>
  <c r="S198" i="47"/>
  <c r="AJ198" i="47" s="1"/>
  <c r="Q366" i="47"/>
  <c r="R36" i="47"/>
  <c r="N262" i="47"/>
  <c r="S352" i="47"/>
  <c r="AJ352" i="47" s="1"/>
  <c r="S430" i="47"/>
  <c r="AJ430" i="47" s="1"/>
  <c r="S144" i="47"/>
  <c r="AJ144" i="47" s="1"/>
  <c r="N47" i="47"/>
  <c r="S220" i="47"/>
  <c r="AJ220" i="47" s="1"/>
  <c r="S377" i="47"/>
  <c r="AJ377" i="47" s="1"/>
  <c r="AF49" i="47"/>
  <c r="Q132" i="47"/>
  <c r="S204" i="47"/>
  <c r="AJ204" i="47" s="1"/>
  <c r="S140" i="47"/>
  <c r="AJ140" i="47" s="1"/>
  <c r="S326" i="47"/>
  <c r="AJ326" i="47" s="1"/>
  <c r="S357" i="47"/>
  <c r="AJ357" i="47" s="1"/>
  <c r="O35" i="47"/>
  <c r="L340" i="47"/>
  <c r="S319" i="47"/>
  <c r="C497" i="34"/>
  <c r="G497" i="34"/>
  <c r="I497" i="34"/>
  <c r="B497" i="34"/>
  <c r="D497" i="34"/>
  <c r="E497" i="34"/>
  <c r="H497" i="34"/>
  <c r="AI43" i="47"/>
  <c r="H497" i="32"/>
  <c r="B497" i="32"/>
  <c r="E497" i="32"/>
  <c r="I497" i="32"/>
  <c r="G497" i="32"/>
  <c r="C497" i="32"/>
  <c r="D497" i="32"/>
  <c r="AI34" i="47"/>
  <c r="N34" i="47"/>
  <c r="S114" i="47"/>
  <c r="AJ114" i="47" s="1"/>
  <c r="L36" i="47"/>
  <c r="S175" i="47"/>
  <c r="AJ175" i="47" s="1"/>
  <c r="R236" i="47"/>
  <c r="O36" i="47"/>
  <c r="R38" i="47"/>
  <c r="Q47" i="47"/>
  <c r="S146" i="47"/>
  <c r="AJ146" i="47" s="1"/>
  <c r="S269" i="47"/>
  <c r="AJ269" i="47" s="1"/>
  <c r="S275" i="47"/>
  <c r="AJ275" i="47" s="1"/>
  <c r="N314" i="47"/>
  <c r="S219" i="47"/>
  <c r="AJ219" i="47" s="1"/>
  <c r="S249" i="47"/>
  <c r="AJ249" i="47" s="1"/>
  <c r="S280" i="47"/>
  <c r="AJ280" i="47" s="1"/>
  <c r="M366" i="47"/>
  <c r="S299" i="47"/>
  <c r="AJ299" i="47" s="1"/>
  <c r="S354" i="47"/>
  <c r="AJ354" i="47" s="1"/>
  <c r="S375" i="47"/>
  <c r="AJ375" i="47" s="1"/>
  <c r="S403" i="47"/>
  <c r="AJ403" i="47" s="1"/>
  <c r="S382" i="47"/>
  <c r="AJ382" i="47" s="1"/>
  <c r="S438" i="47"/>
  <c r="AJ438" i="47" s="1"/>
  <c r="S427" i="47"/>
  <c r="AJ427" i="47" s="1"/>
  <c r="Q35" i="47"/>
  <c r="M39" i="47"/>
  <c r="Q44" i="47"/>
  <c r="S151" i="47"/>
  <c r="AJ151" i="47" s="1"/>
  <c r="O210" i="47"/>
  <c r="R37" i="47"/>
  <c r="R39" i="47"/>
  <c r="L47" i="47"/>
  <c r="S125" i="47"/>
  <c r="AJ125" i="47" s="1"/>
  <c r="Q184" i="47"/>
  <c r="S174" i="47"/>
  <c r="AJ174" i="47" s="1"/>
  <c r="S191" i="47"/>
  <c r="AJ191" i="47" s="1"/>
  <c r="S215" i="47"/>
  <c r="L236" i="47"/>
  <c r="S218" i="47"/>
  <c r="AJ218" i="47" s="1"/>
  <c r="Q262" i="47"/>
  <c r="S252" i="47"/>
  <c r="AJ252" i="47" s="1"/>
  <c r="S279" i="47"/>
  <c r="AJ279" i="47" s="1"/>
  <c r="O340" i="47"/>
  <c r="O366" i="47"/>
  <c r="S327" i="47"/>
  <c r="AJ327" i="47" s="1"/>
  <c r="N366" i="47"/>
  <c r="S356" i="47"/>
  <c r="AJ356" i="47" s="1"/>
  <c r="S398" i="47"/>
  <c r="AJ398" i="47" s="1"/>
  <c r="N33" i="47"/>
  <c r="N132" i="47"/>
  <c r="V288" i="47"/>
  <c r="Y288" i="47"/>
  <c r="I523" i="47"/>
  <c r="AI41" i="47"/>
  <c r="AG288" i="47"/>
  <c r="O262" i="47"/>
  <c r="S123" i="47"/>
  <c r="AJ123" i="47" s="1"/>
  <c r="L45" i="47"/>
  <c r="AI158" i="47"/>
  <c r="AF159" i="47" s="1"/>
  <c r="N36" i="47"/>
  <c r="S381" i="47"/>
  <c r="AJ381" i="47" s="1"/>
  <c r="L48" i="47"/>
  <c r="S126" i="47"/>
  <c r="AJ126" i="47" s="1"/>
  <c r="R366" i="47"/>
  <c r="S379" i="47"/>
  <c r="AJ379" i="47" s="1"/>
  <c r="P7" i="47"/>
  <c r="S113" i="47"/>
  <c r="AJ113" i="47" s="1"/>
  <c r="L35" i="47"/>
  <c r="N38" i="47"/>
  <c r="L44" i="47"/>
  <c r="S122" i="47"/>
  <c r="AJ122" i="47" s="1"/>
  <c r="R45" i="47"/>
  <c r="M158" i="47"/>
  <c r="S177" i="47"/>
  <c r="AJ177" i="47" s="1"/>
  <c r="M37" i="47"/>
  <c r="L40" i="47"/>
  <c r="S118" i="47"/>
  <c r="AJ118" i="47" s="1"/>
  <c r="S167" i="47"/>
  <c r="AJ167" i="47" s="1"/>
  <c r="S190" i="47"/>
  <c r="AJ190" i="47" s="1"/>
  <c r="M262" i="47"/>
  <c r="S294" i="47"/>
  <c r="AJ294" i="47" s="1"/>
  <c r="S301" i="47"/>
  <c r="AJ301" i="47" s="1"/>
  <c r="S324" i="47"/>
  <c r="AJ324" i="47" s="1"/>
  <c r="S371" i="47"/>
  <c r="L418" i="47"/>
  <c r="S397" i="47"/>
  <c r="S436" i="47"/>
  <c r="AJ436" i="47" s="1"/>
  <c r="M45" i="47"/>
  <c r="S147" i="47"/>
  <c r="AJ147" i="47" s="1"/>
  <c r="R184" i="47"/>
  <c r="M236" i="47"/>
  <c r="O41" i="47"/>
  <c r="N43" i="47"/>
  <c r="S145" i="47"/>
  <c r="AJ145" i="47" s="1"/>
  <c r="S166" i="47"/>
  <c r="AJ166" i="47" s="1"/>
  <c r="S189" i="47"/>
  <c r="L210" i="47"/>
  <c r="S221" i="47"/>
  <c r="AJ221" i="47" s="1"/>
  <c r="S247" i="47"/>
  <c r="AJ247" i="47" s="1"/>
  <c r="S244" i="47"/>
  <c r="AJ244" i="47" s="1"/>
  <c r="S267" i="47"/>
  <c r="O314" i="47"/>
  <c r="S335" i="47"/>
  <c r="AJ335" i="47" s="1"/>
  <c r="O444" i="47"/>
  <c r="S433" i="47"/>
  <c r="AJ433" i="47" s="1"/>
  <c r="AI44" i="47"/>
  <c r="AH159" i="47"/>
  <c r="Y159" i="47"/>
  <c r="AI51" i="47"/>
  <c r="AI340" i="47"/>
  <c r="AD341" i="47" s="1"/>
  <c r="AI236" i="47"/>
  <c r="W237" i="47" s="1"/>
  <c r="AI53" i="47"/>
  <c r="AJ53" i="47" s="1"/>
  <c r="C471" i="47"/>
  <c r="B471" i="47"/>
  <c r="F471" i="47"/>
  <c r="G471" i="47"/>
  <c r="E471" i="47"/>
  <c r="H471" i="47"/>
  <c r="D471" i="47"/>
  <c r="X159" i="47"/>
  <c r="AI366" i="47"/>
  <c r="V367" i="47" s="1"/>
  <c r="AI35" i="47"/>
  <c r="AI46" i="47"/>
  <c r="AD159" i="47"/>
  <c r="Z49" i="47"/>
  <c r="L38" i="47"/>
  <c r="S116" i="47"/>
  <c r="AJ116" i="47" s="1"/>
  <c r="O43" i="47"/>
  <c r="S309" i="47"/>
  <c r="AJ309" i="47" s="1"/>
  <c r="S254" i="47"/>
  <c r="AJ254" i="47" s="1"/>
  <c r="AI262" i="47"/>
  <c r="Z263" i="47" s="1"/>
  <c r="F497" i="36"/>
  <c r="B497" i="36"/>
  <c r="G497" i="36"/>
  <c r="H497" i="36"/>
  <c r="I497" i="36"/>
  <c r="C497" i="36"/>
  <c r="D497" i="36"/>
  <c r="E497" i="36"/>
  <c r="AA159" i="47"/>
  <c r="L41" i="47"/>
  <c r="S119" i="47"/>
  <c r="AJ119" i="47" s="1"/>
  <c r="Q48" i="47"/>
  <c r="O34" i="47"/>
  <c r="L46" i="47"/>
  <c r="S124" i="47"/>
  <c r="AJ124" i="47" s="1"/>
  <c r="L51" i="47"/>
  <c r="S129" i="47"/>
  <c r="AJ129" i="47" s="1"/>
  <c r="S270" i="47"/>
  <c r="AJ270" i="47" s="1"/>
  <c r="S257" i="47"/>
  <c r="AJ257" i="47" s="1"/>
  <c r="S346" i="47"/>
  <c r="AJ346" i="47" s="1"/>
  <c r="M444" i="47"/>
  <c r="S130" i="47"/>
  <c r="AJ130" i="47" s="1"/>
  <c r="L52" i="47"/>
  <c r="S203" i="47"/>
  <c r="AJ203" i="47" s="1"/>
  <c r="Q40" i="47"/>
  <c r="S255" i="47"/>
  <c r="AJ255" i="47" s="1"/>
  <c r="S347" i="47"/>
  <c r="AJ347" i="47" s="1"/>
  <c r="S429" i="47"/>
  <c r="AJ429" i="47" s="1"/>
  <c r="O418" i="47"/>
  <c r="I549" i="47"/>
  <c r="N41" i="47"/>
  <c r="M210" i="47"/>
  <c r="M33" i="47"/>
  <c r="M132" i="47"/>
  <c r="R34" i="47"/>
  <c r="M48" i="47"/>
  <c r="L184" i="47"/>
  <c r="S163" i="47"/>
  <c r="S271" i="47"/>
  <c r="AJ271" i="47" s="1"/>
  <c r="S282" i="47"/>
  <c r="AJ282" i="47" s="1"/>
  <c r="S226" i="47"/>
  <c r="AJ226" i="47" s="1"/>
  <c r="S243" i="47"/>
  <c r="AJ243" i="47" s="1"/>
  <c r="S296" i="47"/>
  <c r="AJ296" i="47" s="1"/>
  <c r="S302" i="47"/>
  <c r="AJ302" i="47" s="1"/>
  <c r="S307" i="47"/>
  <c r="AJ307" i="47" s="1"/>
  <c r="S348" i="47"/>
  <c r="AJ348" i="47" s="1"/>
  <c r="S383" i="47"/>
  <c r="AJ383" i="47" s="1"/>
  <c r="S409" i="47"/>
  <c r="AJ409" i="47" s="1"/>
  <c r="S424" i="47"/>
  <c r="AJ424" i="47" s="1"/>
  <c r="N444" i="47"/>
  <c r="L33" i="47"/>
  <c r="S111" i="47"/>
  <c r="L132" i="47"/>
  <c r="Q37" i="47"/>
  <c r="Q41" i="47"/>
  <c r="N48" i="47"/>
  <c r="S196" i="47"/>
  <c r="AJ196" i="47" s="1"/>
  <c r="R132" i="47"/>
  <c r="R33" i="47"/>
  <c r="M36" i="47"/>
  <c r="L39" i="47"/>
  <c r="S117" i="47"/>
  <c r="AJ117" i="47" s="1"/>
  <c r="N45" i="47"/>
  <c r="O48" i="47"/>
  <c r="S197" i="47"/>
  <c r="AJ197" i="47" s="1"/>
  <c r="S225" i="47"/>
  <c r="AJ225" i="47" s="1"/>
  <c r="S248" i="47"/>
  <c r="AJ248" i="47" s="1"/>
  <c r="Q314" i="47"/>
  <c r="S224" i="47"/>
  <c r="AJ224" i="47" s="1"/>
  <c r="S325" i="47"/>
  <c r="AJ325" i="47" s="1"/>
  <c r="S351" i="47"/>
  <c r="AJ351" i="47" s="1"/>
  <c r="S300" i="47"/>
  <c r="AJ300" i="47" s="1"/>
  <c r="S321" i="47"/>
  <c r="AJ321" i="47" s="1"/>
  <c r="S349" i="47"/>
  <c r="AJ349" i="47" s="1"/>
  <c r="S372" i="47"/>
  <c r="AJ372" i="47" s="1"/>
  <c r="S387" i="47"/>
  <c r="AJ387" i="47" s="1"/>
  <c r="S402" i="47"/>
  <c r="AJ402" i="47" s="1"/>
  <c r="R444" i="47"/>
  <c r="S434" i="47"/>
  <c r="AJ434" i="47" s="1"/>
  <c r="S439" i="47"/>
  <c r="AJ439" i="47" s="1"/>
  <c r="S195" i="47"/>
  <c r="AJ195" i="47" s="1"/>
  <c r="AI39" i="47"/>
  <c r="AI444" i="47"/>
  <c r="V445" i="47" s="1"/>
  <c r="AE341" i="47"/>
  <c r="I575" i="47"/>
  <c r="W49" i="47"/>
  <c r="AI418" i="47"/>
  <c r="AC419" i="47" s="1"/>
  <c r="AA288" i="47"/>
  <c r="S276" i="47"/>
  <c r="AJ276" i="47" s="1"/>
  <c r="L444" i="47"/>
  <c r="S423" i="47"/>
  <c r="L43" i="47"/>
  <c r="S121" i="47"/>
  <c r="AJ121" i="47" s="1"/>
  <c r="G497" i="47"/>
  <c r="C497" i="47"/>
  <c r="H497" i="47"/>
  <c r="B497" i="47"/>
  <c r="D497" i="47"/>
  <c r="E497" i="47"/>
  <c r="F497" i="47"/>
  <c r="S138" i="47"/>
  <c r="AJ138" i="47" s="1"/>
  <c r="S200" i="47"/>
  <c r="AJ200" i="47" s="1"/>
  <c r="S223" i="47"/>
  <c r="AJ223" i="47" s="1"/>
  <c r="M314" i="47"/>
  <c r="S305" i="47"/>
  <c r="AJ305" i="47" s="1"/>
  <c r="S401" i="47"/>
  <c r="AJ401" i="47" s="1"/>
  <c r="S137" i="47"/>
  <c r="L158" i="47"/>
  <c r="S281" i="47"/>
  <c r="AJ281" i="47" s="1"/>
  <c r="S330" i="47"/>
  <c r="AJ330" i="47" s="1"/>
  <c r="AA341" i="47"/>
  <c r="F23" i="47"/>
  <c r="I75" i="47"/>
  <c r="I80" i="47" s="1"/>
  <c r="O39" i="47"/>
  <c r="O46" i="47"/>
  <c r="M184" i="47"/>
  <c r="S192" i="47"/>
  <c r="AJ192" i="47" s="1"/>
  <c r="S295" i="47"/>
  <c r="AJ295" i="47" s="1"/>
  <c r="S432" i="47"/>
  <c r="AJ432" i="47" s="1"/>
  <c r="Q34" i="47"/>
  <c r="Q38" i="47"/>
  <c r="M46" i="47"/>
  <c r="O158" i="47"/>
  <c r="S149" i="47"/>
  <c r="AJ149" i="47" s="1"/>
  <c r="S169" i="47"/>
  <c r="AJ169" i="47" s="1"/>
  <c r="S199" i="47"/>
  <c r="AJ199" i="47" s="1"/>
  <c r="O37" i="47"/>
  <c r="R43" i="47"/>
  <c r="N158" i="47"/>
  <c r="S153" i="47"/>
  <c r="AJ153" i="47" s="1"/>
  <c r="S168" i="47"/>
  <c r="AJ168" i="47" s="1"/>
  <c r="S251" i="47"/>
  <c r="AJ251" i="47" s="1"/>
  <c r="S230" i="47"/>
  <c r="AJ230" i="47" s="1"/>
  <c r="S246" i="47"/>
  <c r="AJ246" i="47" s="1"/>
  <c r="R314" i="47"/>
  <c r="S329" i="47"/>
  <c r="AJ329" i="47" s="1"/>
  <c r="S355" i="47"/>
  <c r="AJ355" i="47" s="1"/>
  <c r="S306" i="47"/>
  <c r="AJ306" i="47" s="1"/>
  <c r="L366" i="47"/>
  <c r="S345" i="47"/>
  <c r="AC341" i="47"/>
  <c r="AI184" i="47"/>
  <c r="Z185" i="47" s="1"/>
  <c r="AI33" i="47"/>
  <c r="AC159" i="47"/>
  <c r="O44" i="47"/>
  <c r="L262" i="47"/>
  <c r="S241" i="47"/>
  <c r="O132" i="47"/>
  <c r="O33" i="47"/>
  <c r="S128" i="47"/>
  <c r="AJ128" i="47" s="1"/>
  <c r="O184" i="47"/>
  <c r="S361" i="47"/>
  <c r="AJ361" i="47" s="1"/>
  <c r="Q33" i="47"/>
  <c r="S176" i="47"/>
  <c r="AJ176" i="47" s="1"/>
  <c r="O236" i="47"/>
  <c r="Q39" i="47"/>
  <c r="R47" i="47"/>
  <c r="S152" i="47"/>
  <c r="AJ152" i="47" s="1"/>
  <c r="Q210" i="47"/>
  <c r="S278" i="47"/>
  <c r="AJ278" i="47" s="1"/>
  <c r="M340" i="47"/>
  <c r="S407" i="47"/>
  <c r="AJ407" i="47" s="1"/>
  <c r="M40" i="47"/>
  <c r="R210" i="47"/>
  <c r="R35" i="47"/>
  <c r="M38" i="47"/>
  <c r="S193" i="47"/>
  <c r="AJ193" i="47" s="1"/>
  <c r="R340" i="47"/>
  <c r="N340" i="47"/>
  <c r="S400" i="47"/>
  <c r="AJ400" i="47" s="1"/>
  <c r="S431" i="47"/>
  <c r="AJ431" i="47" s="1"/>
  <c r="AI47" i="47"/>
  <c r="F497" i="32"/>
  <c r="AI314" i="47"/>
  <c r="Y315" i="47" s="1"/>
  <c r="AI48" i="47"/>
  <c r="L37" i="47"/>
  <c r="S115" i="47"/>
  <c r="N35" i="47"/>
  <c r="S120" i="47"/>
  <c r="AJ120" i="47" s="1"/>
  <c r="N44" i="47"/>
  <c r="M35" i="47"/>
  <c r="N40" i="47"/>
  <c r="Q43" i="47"/>
  <c r="N46" i="47"/>
  <c r="S171" i="47"/>
  <c r="AJ171" i="47" s="1"/>
  <c r="N236" i="47"/>
  <c r="S231" i="47"/>
  <c r="AJ231" i="47" s="1"/>
  <c r="S268" i="47"/>
  <c r="AJ268" i="47" s="1"/>
  <c r="S304" i="47"/>
  <c r="AJ304" i="47" s="1"/>
  <c r="S328" i="47"/>
  <c r="AJ328" i="47" s="1"/>
  <c r="S405" i="47"/>
  <c r="AJ405" i="47" s="1"/>
  <c r="S112" i="47"/>
  <c r="AJ112" i="47" s="1"/>
  <c r="L34" i="47"/>
  <c r="N37" i="47"/>
  <c r="R46" i="47"/>
  <c r="Q236" i="47"/>
  <c r="O38" i="47"/>
  <c r="S142" i="47"/>
  <c r="AJ142" i="47" s="1"/>
  <c r="S272" i="47"/>
  <c r="AJ272" i="47" s="1"/>
  <c r="S293" i="47"/>
  <c r="L314" i="47"/>
  <c r="S217" i="47"/>
  <c r="AJ217" i="47" s="1"/>
  <c r="S245" i="47"/>
  <c r="AJ245" i="47" s="1"/>
  <c r="S331" i="47"/>
  <c r="AJ331" i="47" s="1"/>
  <c r="Q340" i="47"/>
  <c r="S334" i="47"/>
  <c r="AJ334" i="47" s="1"/>
  <c r="S350" i="47"/>
  <c r="AJ350" i="47" s="1"/>
  <c r="S373" i="47"/>
  <c r="AJ373" i="47" s="1"/>
  <c r="S384" i="47"/>
  <c r="AJ384" i="47" s="1"/>
  <c r="S410" i="47"/>
  <c r="AJ410" i="47" s="1"/>
  <c r="N418" i="47"/>
  <c r="S437" i="47"/>
  <c r="AJ437" i="47" s="1"/>
  <c r="S425" i="47"/>
  <c r="AJ425" i="47" s="1"/>
  <c r="S127" i="47"/>
  <c r="AJ127" i="47" s="1"/>
  <c r="S170" i="47"/>
  <c r="AJ170" i="47" s="1"/>
  <c r="M34" i="47"/>
  <c r="N39" i="47"/>
  <c r="R41" i="47"/>
  <c r="Q46" i="47"/>
  <c r="R48" i="47"/>
  <c r="N210" i="47"/>
  <c r="S205" i="47"/>
  <c r="AJ205" i="47" s="1"/>
  <c r="S228" i="47"/>
  <c r="AJ228" i="47" s="1"/>
  <c r="S216" i="47"/>
  <c r="AJ216" i="47" s="1"/>
  <c r="S273" i="47"/>
  <c r="AJ273" i="47" s="1"/>
  <c r="S323" i="47"/>
  <c r="AJ323" i="47" s="1"/>
  <c r="S353" i="47"/>
  <c r="AJ353" i="47" s="1"/>
  <c r="S374" i="47"/>
  <c r="AJ374" i="47" s="1"/>
  <c r="Q418" i="47"/>
  <c r="S406" i="47"/>
  <c r="AJ406" i="47" s="1"/>
  <c r="S435" i="47"/>
  <c r="AJ435" i="47" s="1"/>
  <c r="AI283" i="47"/>
  <c r="X237" i="47"/>
  <c r="I497" i="35"/>
  <c r="H497" i="35"/>
  <c r="B497" i="35"/>
  <c r="D497" i="35"/>
  <c r="E497" i="35"/>
  <c r="C497" i="35"/>
  <c r="G497" i="35"/>
  <c r="F497" i="34"/>
  <c r="AI40" i="47"/>
  <c r="AI36" i="47"/>
  <c r="Y185" i="47"/>
  <c r="AI210" i="47"/>
  <c r="AE211" i="47" s="1"/>
  <c r="Z341" i="47"/>
  <c r="AI50" i="47"/>
  <c r="AI52" i="47"/>
  <c r="AA237" i="47"/>
  <c r="Q49" i="47"/>
  <c r="M288" i="47"/>
  <c r="N49" i="47"/>
  <c r="R49" i="47"/>
  <c r="O49" i="47"/>
  <c r="L288" i="47"/>
  <c r="I140" i="47"/>
  <c r="I229" i="47"/>
  <c r="S258" i="47"/>
  <c r="AJ258" i="47" s="1"/>
  <c r="S310" i="47"/>
  <c r="AJ310" i="47" s="1"/>
  <c r="I382" i="47"/>
  <c r="I149" i="47"/>
  <c r="S154" i="47"/>
  <c r="AJ154" i="47" s="1"/>
  <c r="I168" i="47"/>
  <c r="I353" i="47"/>
  <c r="S362" i="47"/>
  <c r="AJ362" i="47" s="1"/>
  <c r="S388" i="47"/>
  <c r="I387" i="47"/>
  <c r="S440" i="47"/>
  <c r="AJ440" i="47" s="1"/>
  <c r="S180" i="47"/>
  <c r="AJ180" i="47" s="1"/>
  <c r="S232" i="47"/>
  <c r="AJ232" i="47" s="1"/>
  <c r="I302" i="47"/>
  <c r="I399" i="47"/>
  <c r="I401" i="47"/>
  <c r="S414" i="47"/>
  <c r="AJ414" i="47" s="1"/>
  <c r="I144" i="47"/>
  <c r="I147" i="47"/>
  <c r="I193" i="47"/>
  <c r="S206" i="47"/>
  <c r="AJ206" i="47" s="1"/>
  <c r="I252" i="47"/>
  <c r="I329" i="47"/>
  <c r="I355" i="47"/>
  <c r="S336" i="47"/>
  <c r="AJ336" i="47" s="1"/>
  <c r="I428" i="47"/>
  <c r="AD237" i="47" l="1"/>
  <c r="W159" i="47"/>
  <c r="V159" i="47"/>
  <c r="Z237" i="47"/>
  <c r="AD445" i="47"/>
  <c r="Z159" i="47"/>
  <c r="AE159" i="47"/>
  <c r="I227" i="47"/>
  <c r="Y445" i="47"/>
  <c r="W263" i="47"/>
  <c r="AC445" i="47"/>
  <c r="I327" i="47"/>
  <c r="I204" i="47"/>
  <c r="I303" i="47"/>
  <c r="V185" i="47"/>
  <c r="V237" i="47"/>
  <c r="I376" i="47"/>
  <c r="Y263" i="47"/>
  <c r="Z445" i="47"/>
  <c r="I218" i="47"/>
  <c r="I242" i="47"/>
  <c r="I179" i="47"/>
  <c r="I177" i="47"/>
  <c r="X263" i="47"/>
  <c r="AD263" i="47"/>
  <c r="AE263" i="47"/>
  <c r="I216" i="47"/>
  <c r="G40" i="47"/>
  <c r="I199" i="47"/>
  <c r="I385" i="47"/>
  <c r="I280" i="47"/>
  <c r="I406" i="47"/>
  <c r="I172" i="47"/>
  <c r="I407" i="47"/>
  <c r="I320" i="47"/>
  <c r="I249" i="47"/>
  <c r="I152" i="47"/>
  <c r="V263" i="47"/>
  <c r="I413" i="47"/>
  <c r="I356" i="47"/>
  <c r="I254" i="47"/>
  <c r="I297" i="47"/>
  <c r="D35" i="47"/>
  <c r="AD211" i="47"/>
  <c r="AC315" i="47"/>
  <c r="X445" i="47"/>
  <c r="I230" i="47"/>
  <c r="I196" i="47"/>
  <c r="I381" i="47"/>
  <c r="I223" i="47"/>
  <c r="I272" i="47"/>
  <c r="H34" i="47"/>
  <c r="I433" i="47"/>
  <c r="I332" i="47"/>
  <c r="I143" i="47"/>
  <c r="I357" i="47"/>
  <c r="I274" i="47"/>
  <c r="H47" i="47"/>
  <c r="C47" i="47"/>
  <c r="AH445" i="47"/>
  <c r="W367" i="47"/>
  <c r="AA445" i="47"/>
  <c r="X341" i="47"/>
  <c r="M49" i="47"/>
  <c r="D184" i="47"/>
  <c r="I372" i="47"/>
  <c r="X367" i="47"/>
  <c r="Q288" i="47"/>
  <c r="G45" i="47"/>
  <c r="C39" i="47"/>
  <c r="C41" i="47"/>
  <c r="I384" i="47"/>
  <c r="W211" i="47"/>
  <c r="W445" i="47"/>
  <c r="AF341" i="47"/>
  <c r="Y211" i="47"/>
  <c r="AA263" i="47"/>
  <c r="Z211" i="47"/>
  <c r="AF211" i="47"/>
  <c r="I325" i="47"/>
  <c r="I226" i="47"/>
  <c r="I198" i="47"/>
  <c r="I434" i="47"/>
  <c r="I225" i="47"/>
  <c r="C45" i="47"/>
  <c r="I138" i="47"/>
  <c r="I253" i="47"/>
  <c r="I306" i="47"/>
  <c r="I333" i="47"/>
  <c r="L49" i="47"/>
  <c r="AC263" i="47"/>
  <c r="V341" i="47"/>
  <c r="W341" i="47"/>
  <c r="I228" i="47"/>
  <c r="I374" i="47"/>
  <c r="D158" i="47"/>
  <c r="I360" i="47"/>
  <c r="C262" i="47"/>
  <c r="H418" i="47"/>
  <c r="I190" i="47"/>
  <c r="C418" i="47"/>
  <c r="AD315" i="47"/>
  <c r="AF367" i="47"/>
  <c r="AI49" i="47"/>
  <c r="AF445" i="47"/>
  <c r="D36" i="47"/>
  <c r="C37" i="47"/>
  <c r="G444" i="47"/>
  <c r="I139" i="47"/>
  <c r="D47" i="47"/>
  <c r="H43" i="47"/>
  <c r="I424" i="47"/>
  <c r="I299" i="47"/>
  <c r="I298" i="47"/>
  <c r="V211" i="47"/>
  <c r="V315" i="47"/>
  <c r="W315" i="47"/>
  <c r="I126" i="47"/>
  <c r="B48" i="47"/>
  <c r="H132" i="47"/>
  <c r="H33" i="47"/>
  <c r="B366" i="47"/>
  <c r="I345" i="47"/>
  <c r="I377" i="47"/>
  <c r="E366" i="47"/>
  <c r="I248" i="47"/>
  <c r="H41" i="47"/>
  <c r="E184" i="47"/>
  <c r="I437" i="47"/>
  <c r="I409" i="47"/>
  <c r="C314" i="47"/>
  <c r="I165" i="47"/>
  <c r="D46" i="47"/>
  <c r="E36" i="47"/>
  <c r="C33" i="47"/>
  <c r="C132" i="47"/>
  <c r="C210" i="47"/>
  <c r="B38" i="47"/>
  <c r="I116" i="47"/>
  <c r="I195" i="47"/>
  <c r="I150" i="47"/>
  <c r="C46" i="47"/>
  <c r="C40" i="47"/>
  <c r="I371" i="47"/>
  <c r="I322" i="47"/>
  <c r="D262" i="47"/>
  <c r="C48" i="47"/>
  <c r="B40" i="47"/>
  <c r="I118" i="47"/>
  <c r="I175" i="47"/>
  <c r="D41" i="47"/>
  <c r="I115" i="47"/>
  <c r="B37" i="47"/>
  <c r="E418" i="47"/>
  <c r="S37" i="47"/>
  <c r="AB419" i="47"/>
  <c r="W419" i="47"/>
  <c r="AD419" i="47"/>
  <c r="AF419" i="47"/>
  <c r="AG419" i="47"/>
  <c r="AA419" i="47"/>
  <c r="AH419" i="47"/>
  <c r="Y419" i="47"/>
  <c r="S41" i="47"/>
  <c r="AJ41" i="47" s="1"/>
  <c r="S40" i="47"/>
  <c r="AJ40" i="47" s="1"/>
  <c r="S35" i="47"/>
  <c r="AJ35" i="47" s="1"/>
  <c r="AF185" i="47"/>
  <c r="I435" i="47"/>
  <c r="I323" i="47"/>
  <c r="E314" i="47"/>
  <c r="I256" i="47"/>
  <c r="I197" i="47"/>
  <c r="G184" i="47"/>
  <c r="G46" i="47"/>
  <c r="E37" i="47"/>
  <c r="I203" i="47"/>
  <c r="I151" i="47"/>
  <c r="G36" i="47"/>
  <c r="I432" i="47"/>
  <c r="I403" i="47"/>
  <c r="G366" i="47"/>
  <c r="I331" i="47"/>
  <c r="D314" i="47"/>
  <c r="I275" i="47"/>
  <c r="I269" i="47"/>
  <c r="I200" i="47"/>
  <c r="G39" i="47"/>
  <c r="E236" i="47"/>
  <c r="H46" i="47"/>
  <c r="E40" i="47"/>
  <c r="I408" i="47"/>
  <c r="G418" i="47"/>
  <c r="D366" i="47"/>
  <c r="I358" i="47"/>
  <c r="E262" i="47"/>
  <c r="I174" i="47"/>
  <c r="I153" i="47"/>
  <c r="D43" i="47"/>
  <c r="H37" i="47"/>
  <c r="H210" i="47"/>
  <c r="I425" i="47"/>
  <c r="C444" i="47"/>
  <c r="I411" i="47"/>
  <c r="I346" i="47"/>
  <c r="I378" i="47"/>
  <c r="I309" i="47"/>
  <c r="E45" i="47"/>
  <c r="AC185" i="47"/>
  <c r="AE445" i="47"/>
  <c r="X315" i="47"/>
  <c r="Z419" i="47"/>
  <c r="W185" i="47"/>
  <c r="AH185" i="47"/>
  <c r="Y367" i="47"/>
  <c r="AI288" i="47"/>
  <c r="V289" i="47" s="1"/>
  <c r="AA185" i="47"/>
  <c r="B34" i="47"/>
  <c r="I112" i="47"/>
  <c r="AJ189" i="47"/>
  <c r="S210" i="47"/>
  <c r="S45" i="47"/>
  <c r="AJ45" i="47" s="1"/>
  <c r="I194" i="47"/>
  <c r="H236" i="47"/>
  <c r="B44" i="47"/>
  <c r="I122" i="47"/>
  <c r="I439" i="47"/>
  <c r="B418" i="47"/>
  <c r="I397" i="47"/>
  <c r="AJ137" i="47"/>
  <c r="S158" i="47"/>
  <c r="S48" i="47"/>
  <c r="AJ48" i="47" s="1"/>
  <c r="I351" i="47"/>
  <c r="I250" i="47"/>
  <c r="G314" i="47"/>
  <c r="I169" i="47"/>
  <c r="G44" i="47"/>
  <c r="I375" i="47"/>
  <c r="I304" i="47"/>
  <c r="B262" i="47"/>
  <c r="I241" i="47"/>
  <c r="I293" i="47"/>
  <c r="B314" i="47"/>
  <c r="I171" i="47"/>
  <c r="G158" i="47"/>
  <c r="E38" i="47"/>
  <c r="E34" i="47"/>
  <c r="I429" i="47"/>
  <c r="I273" i="47"/>
  <c r="I189" i="47"/>
  <c r="B210" i="47"/>
  <c r="I145" i="47"/>
  <c r="E41" i="47"/>
  <c r="E210" i="47"/>
  <c r="H158" i="47"/>
  <c r="I127" i="47"/>
  <c r="C43" i="47"/>
  <c r="G37" i="47"/>
  <c r="I436" i="47"/>
  <c r="I307" i="47"/>
  <c r="I308" i="47"/>
  <c r="I268" i="47"/>
  <c r="I245" i="47"/>
  <c r="I222" i="47"/>
  <c r="I148" i="47"/>
  <c r="H40" i="47"/>
  <c r="C35" i="47"/>
  <c r="D33" i="47"/>
  <c r="D132" i="47"/>
  <c r="AB211" i="47"/>
  <c r="AG211" i="47"/>
  <c r="R288" i="47"/>
  <c r="S34" i="47"/>
  <c r="AJ34" i="47" s="1"/>
  <c r="AB315" i="47"/>
  <c r="AE315" i="47"/>
  <c r="AH315" i="47"/>
  <c r="S33" i="47"/>
  <c r="AJ423" i="47"/>
  <c r="S444" i="47"/>
  <c r="AA289" i="47"/>
  <c r="S46" i="47"/>
  <c r="AJ46" i="47" s="1"/>
  <c r="AB263" i="47"/>
  <c r="AG263" i="47"/>
  <c r="AB237" i="47"/>
  <c r="AF237" i="47"/>
  <c r="AC237" i="47"/>
  <c r="AJ397" i="47"/>
  <c r="S418" i="47"/>
  <c r="X211" i="47"/>
  <c r="Z315" i="47"/>
  <c r="AD367" i="47"/>
  <c r="AG315" i="47"/>
  <c r="AE367" i="47"/>
  <c r="AE419" i="47"/>
  <c r="S51" i="47"/>
  <c r="AJ51" i="47" s="1"/>
  <c r="I335" i="47"/>
  <c r="I281" i="47"/>
  <c r="E35" i="47"/>
  <c r="G34" i="47"/>
  <c r="G340" i="47"/>
  <c r="H38" i="47"/>
  <c r="C184" i="47"/>
  <c r="I402" i="47"/>
  <c r="I221" i="47"/>
  <c r="I334" i="47"/>
  <c r="H44" i="47"/>
  <c r="S43" i="47"/>
  <c r="AJ43" i="47" s="1"/>
  <c r="AJ267" i="47"/>
  <c r="G33" i="47"/>
  <c r="S47" i="47"/>
  <c r="AJ47" i="47" s="1"/>
  <c r="I279" i="47"/>
  <c r="I215" i="47"/>
  <c r="B236" i="47"/>
  <c r="I426" i="47"/>
  <c r="D340" i="47"/>
  <c r="H366" i="47"/>
  <c r="I246" i="47"/>
  <c r="I224" i="47"/>
  <c r="I191" i="47"/>
  <c r="I121" i="47"/>
  <c r="B43" i="47"/>
  <c r="H39" i="47"/>
  <c r="H184" i="47"/>
  <c r="B444" i="47"/>
  <c r="I423" i="47"/>
  <c r="I405" i="47"/>
  <c r="I219" i="47"/>
  <c r="I271" i="47"/>
  <c r="D236" i="47"/>
  <c r="I192" i="47"/>
  <c r="G236" i="47"/>
  <c r="C158" i="47"/>
  <c r="E43" i="47"/>
  <c r="D38" i="47"/>
  <c r="I114" i="47"/>
  <c r="B36" i="47"/>
  <c r="I400" i="47"/>
  <c r="I349" i="47"/>
  <c r="I247" i="47"/>
  <c r="I166" i="47"/>
  <c r="H48" i="47"/>
  <c r="C44" i="47"/>
  <c r="B39" i="47"/>
  <c r="I117" i="47"/>
  <c r="H35" i="47"/>
  <c r="I202" i="47"/>
  <c r="I173" i="47"/>
  <c r="I350" i="47"/>
  <c r="I328" i="47"/>
  <c r="I305" i="47"/>
  <c r="I294" i="47"/>
  <c r="G210" i="47"/>
  <c r="I146" i="47"/>
  <c r="G47" i="47"/>
  <c r="E46" i="47"/>
  <c r="D44" i="47"/>
  <c r="D37" i="47"/>
  <c r="B35" i="47"/>
  <c r="I113" i="47"/>
  <c r="AF315" i="47"/>
  <c r="N288" i="47"/>
  <c r="G81" i="47"/>
  <c r="D81" i="47"/>
  <c r="F81" i="47"/>
  <c r="E81" i="47"/>
  <c r="C81" i="47"/>
  <c r="H81" i="47"/>
  <c r="B81" i="47"/>
  <c r="I497" i="47"/>
  <c r="AD185" i="47"/>
  <c r="AG237" i="47"/>
  <c r="AC367" i="47"/>
  <c r="S49" i="47"/>
  <c r="AJ49" i="47" s="1"/>
  <c r="AJ293" i="47"/>
  <c r="S314" i="47"/>
  <c r="S38" i="47"/>
  <c r="AJ38" i="47" s="1"/>
  <c r="I321" i="47"/>
  <c r="D45" i="47"/>
  <c r="C340" i="47"/>
  <c r="E39" i="47"/>
  <c r="B340" i="47"/>
  <c r="I319" i="47"/>
  <c r="D444" i="47"/>
  <c r="I295" i="47"/>
  <c r="I119" i="47"/>
  <c r="B41" i="47"/>
  <c r="O288" i="47"/>
  <c r="AB185" i="47"/>
  <c r="AG185" i="47"/>
  <c r="S52" i="47"/>
  <c r="AJ52" i="47" s="1"/>
  <c r="E444" i="47"/>
  <c r="I330" i="47"/>
  <c r="E340" i="47"/>
  <c r="I277" i="47"/>
  <c r="I220" i="47"/>
  <c r="I255" i="47"/>
  <c r="I205" i="47"/>
  <c r="D39" i="47"/>
  <c r="E132" i="47"/>
  <c r="E33" i="47"/>
  <c r="I410" i="47"/>
  <c r="I373" i="47"/>
  <c r="I359" i="47"/>
  <c r="I167" i="47"/>
  <c r="G43" i="47"/>
  <c r="I431" i="47"/>
  <c r="H444" i="47"/>
  <c r="I379" i="47"/>
  <c r="G262" i="47"/>
  <c r="H262" i="47"/>
  <c r="I141" i="47"/>
  <c r="E48" i="47"/>
  <c r="I170" i="47"/>
  <c r="E47" i="47"/>
  <c r="G41" i="47"/>
  <c r="G35" i="47"/>
  <c r="I430" i="47"/>
  <c r="I438" i="47"/>
  <c r="I386" i="47"/>
  <c r="I324" i="47"/>
  <c r="I301" i="47"/>
  <c r="I243" i="47"/>
  <c r="I278" i="47"/>
  <c r="I142" i="47"/>
  <c r="D40" i="47"/>
  <c r="I176" i="47"/>
  <c r="I120" i="47"/>
  <c r="AH211" i="47"/>
  <c r="X419" i="47"/>
  <c r="AB445" i="47"/>
  <c r="AG445" i="47"/>
  <c r="S39" i="47"/>
  <c r="AJ39" i="47" s="1"/>
  <c r="AA315" i="47"/>
  <c r="AB341" i="47"/>
  <c r="AG341" i="47"/>
  <c r="Y341" i="47"/>
  <c r="S44" i="47"/>
  <c r="AJ44" i="47" s="1"/>
  <c r="AB159" i="47"/>
  <c r="AI159" i="47" s="1"/>
  <c r="AG159" i="47"/>
  <c r="AF263" i="47"/>
  <c r="AH237" i="47"/>
  <c r="AH341" i="47"/>
  <c r="AJ215" i="47"/>
  <c r="S236" i="47"/>
  <c r="AE237" i="47"/>
  <c r="Y237" i="47"/>
  <c r="I123" i="47"/>
  <c r="B45" i="47"/>
  <c r="G132" i="47"/>
  <c r="H340" i="47"/>
  <c r="B158" i="47"/>
  <c r="I137" i="47"/>
  <c r="D418" i="47"/>
  <c r="E44" i="47"/>
  <c r="C36" i="47"/>
  <c r="I404" i="47"/>
  <c r="I300" i="47"/>
  <c r="H314" i="47"/>
  <c r="I267" i="47"/>
  <c r="I244" i="47"/>
  <c r="I251" i="47"/>
  <c r="D210" i="47"/>
  <c r="I125" i="47"/>
  <c r="B47" i="47"/>
  <c r="C236" i="47"/>
  <c r="D48" i="47"/>
  <c r="G38" i="47"/>
  <c r="I352" i="47"/>
  <c r="I296" i="47"/>
  <c r="I231" i="47"/>
  <c r="I217" i="47"/>
  <c r="I282" i="47"/>
  <c r="I270" i="47"/>
  <c r="H36" i="47"/>
  <c r="G48" i="47"/>
  <c r="D34" i="47"/>
  <c r="I412" i="47"/>
  <c r="I398" i="47"/>
  <c r="I361" i="47"/>
  <c r="I347" i="47"/>
  <c r="I178" i="47"/>
  <c r="I164" i="47"/>
  <c r="C38" i="47"/>
  <c r="C34" i="47"/>
  <c r="I201" i="47"/>
  <c r="E158" i="47"/>
  <c r="I111" i="47"/>
  <c r="B132" i="47"/>
  <c r="B33" i="47"/>
  <c r="I427" i="47"/>
  <c r="I383" i="47"/>
  <c r="I348" i="47"/>
  <c r="I326" i="47"/>
  <c r="I257" i="47"/>
  <c r="I276" i="47"/>
  <c r="I163" i="47"/>
  <c r="B184" i="47"/>
  <c r="I124" i="47"/>
  <c r="B46" i="47"/>
  <c r="H45" i="47"/>
  <c r="S283" i="47"/>
  <c r="AJ283" i="47" s="1"/>
  <c r="X185" i="47"/>
  <c r="AJ241" i="47"/>
  <c r="S262" i="47"/>
  <c r="AJ345" i="47"/>
  <c r="S366" i="47"/>
  <c r="V419" i="47"/>
  <c r="AC211" i="47"/>
  <c r="AJ111" i="47"/>
  <c r="S132" i="47"/>
  <c r="AJ163" i="47"/>
  <c r="S184" i="47"/>
  <c r="AB367" i="47"/>
  <c r="AG367" i="47"/>
  <c r="AH367" i="47"/>
  <c r="AA367" i="47"/>
  <c r="I471" i="47"/>
  <c r="AA211" i="47"/>
  <c r="AJ371" i="47"/>
  <c r="AE185" i="47"/>
  <c r="AH263" i="47"/>
  <c r="S36" i="47"/>
  <c r="AJ36" i="47" s="1"/>
  <c r="Z367" i="47"/>
  <c r="AJ319" i="47"/>
  <c r="S340" i="47"/>
  <c r="B49" i="47"/>
  <c r="D49" i="47"/>
  <c r="C49" i="47"/>
  <c r="E49" i="47"/>
  <c r="G49" i="47"/>
  <c r="H288" i="47"/>
  <c r="S284" i="47"/>
  <c r="AJ284" i="47" s="1"/>
  <c r="C52" i="47"/>
  <c r="G52" i="47"/>
  <c r="E52" i="47"/>
  <c r="H52" i="47"/>
  <c r="AI211" i="47" l="1"/>
  <c r="AG289" i="47"/>
  <c r="Y289" i="47"/>
  <c r="AI263" i="47"/>
  <c r="I184" i="47"/>
  <c r="AI315" i="47"/>
  <c r="C288" i="47"/>
  <c r="I336" i="47"/>
  <c r="AI237" i="47"/>
  <c r="AI445" i="47"/>
  <c r="I81" i="47"/>
  <c r="I180" i="47"/>
  <c r="G288" i="47"/>
  <c r="AI367" i="47"/>
  <c r="B288" i="47"/>
  <c r="AI341" i="47"/>
  <c r="E288" i="47"/>
  <c r="H49" i="47"/>
  <c r="AI185" i="47"/>
  <c r="I49" i="47"/>
  <c r="R185" i="47"/>
  <c r="P185" i="47"/>
  <c r="L185" i="47"/>
  <c r="Q185" i="47"/>
  <c r="M185" i="47"/>
  <c r="N185" i="47"/>
  <c r="T184" i="47"/>
  <c r="AJ184" i="47"/>
  <c r="O185" i="47"/>
  <c r="T262" i="47"/>
  <c r="P263" i="47"/>
  <c r="N263" i="47"/>
  <c r="L263" i="47"/>
  <c r="O263" i="47"/>
  <c r="R263" i="47"/>
  <c r="M263" i="47"/>
  <c r="AJ262" i="47"/>
  <c r="Q263" i="47"/>
  <c r="I45" i="47"/>
  <c r="I340" i="47"/>
  <c r="O315" i="47"/>
  <c r="N315" i="47"/>
  <c r="L315" i="47"/>
  <c r="T314" i="47"/>
  <c r="Q315" i="47"/>
  <c r="R315" i="47"/>
  <c r="M315" i="47"/>
  <c r="AJ314" i="47"/>
  <c r="P315" i="47"/>
  <c r="I444" i="47"/>
  <c r="AJ158" i="47"/>
  <c r="M159" i="47"/>
  <c r="P159" i="47"/>
  <c r="T158" i="47"/>
  <c r="R159" i="47"/>
  <c r="L159" i="47"/>
  <c r="N159" i="47"/>
  <c r="Q159" i="47"/>
  <c r="O159" i="47"/>
  <c r="I154" i="47"/>
  <c r="I33" i="47"/>
  <c r="D288" i="47"/>
  <c r="I37" i="47"/>
  <c r="I158" i="47"/>
  <c r="R237" i="47"/>
  <c r="N237" i="47"/>
  <c r="L237" i="47"/>
  <c r="T236" i="47"/>
  <c r="Q237" i="47"/>
  <c r="O237" i="47"/>
  <c r="AJ236" i="47"/>
  <c r="P237" i="47"/>
  <c r="M237" i="47"/>
  <c r="I41" i="47"/>
  <c r="I35" i="47"/>
  <c r="I39" i="47"/>
  <c r="I36" i="47"/>
  <c r="I210" i="47"/>
  <c r="I314" i="47"/>
  <c r="I38" i="47"/>
  <c r="I132" i="47"/>
  <c r="I48" i="47"/>
  <c r="B52" i="47"/>
  <c r="I130" i="47"/>
  <c r="I206" i="47"/>
  <c r="AI419" i="47"/>
  <c r="I47" i="47"/>
  <c r="I43" i="47"/>
  <c r="S288" i="47"/>
  <c r="I262" i="47"/>
  <c r="I388" i="47"/>
  <c r="B185" i="47"/>
  <c r="G185" i="47"/>
  <c r="H185" i="47"/>
  <c r="D185" i="47"/>
  <c r="E185" i="47"/>
  <c r="F185" i="47"/>
  <c r="C185" i="47"/>
  <c r="I418" i="47"/>
  <c r="I232" i="47"/>
  <c r="AJ33" i="47"/>
  <c r="T210" i="47"/>
  <c r="N211" i="47"/>
  <c r="R211" i="47"/>
  <c r="Q211" i="47"/>
  <c r="AJ210" i="47"/>
  <c r="O211" i="47"/>
  <c r="L211" i="47"/>
  <c r="M211" i="47"/>
  <c r="P211" i="47"/>
  <c r="I310" i="47"/>
  <c r="I440" i="47"/>
  <c r="M367" i="47"/>
  <c r="AJ366" i="47"/>
  <c r="R367" i="47"/>
  <c r="T366" i="47"/>
  <c r="N367" i="47"/>
  <c r="P367" i="47"/>
  <c r="Q367" i="47"/>
  <c r="L367" i="47"/>
  <c r="O367" i="47"/>
  <c r="I46" i="47"/>
  <c r="O445" i="47"/>
  <c r="T444" i="47"/>
  <c r="L445" i="47"/>
  <c r="AJ444" i="47"/>
  <c r="Q445" i="47"/>
  <c r="R445" i="47"/>
  <c r="P445" i="47"/>
  <c r="M445" i="47"/>
  <c r="N445" i="47"/>
  <c r="I44" i="47"/>
  <c r="AB289" i="47"/>
  <c r="AF289" i="47"/>
  <c r="AH289" i="47"/>
  <c r="AE289" i="47"/>
  <c r="Z289" i="47"/>
  <c r="AD289" i="47"/>
  <c r="X289" i="47"/>
  <c r="AC289" i="47"/>
  <c r="W289" i="47"/>
  <c r="L50" i="47"/>
  <c r="N133" i="47"/>
  <c r="Q133" i="47"/>
  <c r="O133" i="47"/>
  <c r="P133" i="47"/>
  <c r="R133" i="47"/>
  <c r="M133" i="47"/>
  <c r="L133" i="47"/>
  <c r="T418" i="47"/>
  <c r="O419" i="47"/>
  <c r="P419" i="47"/>
  <c r="L419" i="47"/>
  <c r="Q419" i="47"/>
  <c r="AJ418" i="47"/>
  <c r="R419" i="47"/>
  <c r="M419" i="47"/>
  <c r="N419" i="47"/>
  <c r="I258" i="47"/>
  <c r="I414" i="47"/>
  <c r="I362" i="47"/>
  <c r="I283" i="47"/>
  <c r="I288" i="47" s="1"/>
  <c r="M341" i="47"/>
  <c r="P341" i="47"/>
  <c r="AJ340" i="47"/>
  <c r="R341" i="47"/>
  <c r="Q341" i="47"/>
  <c r="O341" i="47"/>
  <c r="T340" i="47"/>
  <c r="N341" i="47"/>
  <c r="L341" i="47"/>
  <c r="I236" i="47"/>
  <c r="I34" i="47"/>
  <c r="I40" i="47"/>
  <c r="H50" i="47"/>
  <c r="G50" i="47"/>
  <c r="C50" i="47"/>
  <c r="D50" i="47"/>
  <c r="E50" i="47"/>
  <c r="AI289" i="47" l="1"/>
  <c r="S211" i="47"/>
  <c r="AJ211" i="47" s="1"/>
  <c r="S237" i="47"/>
  <c r="AJ237" i="47" s="1"/>
  <c r="C289" i="47"/>
  <c r="E289" i="47"/>
  <c r="G289" i="47"/>
  <c r="B289" i="47"/>
  <c r="D289" i="47"/>
  <c r="F289" i="47"/>
  <c r="H289" i="47"/>
  <c r="H133" i="47"/>
  <c r="C133" i="47"/>
  <c r="B133" i="47"/>
  <c r="E133" i="47"/>
  <c r="D133" i="47"/>
  <c r="G133" i="47"/>
  <c r="F133" i="47"/>
  <c r="E211" i="47"/>
  <c r="B211" i="47"/>
  <c r="G211" i="47"/>
  <c r="F211" i="47"/>
  <c r="H211" i="47"/>
  <c r="D211" i="47"/>
  <c r="C211" i="47"/>
  <c r="S315" i="47"/>
  <c r="AJ315" i="47" s="1"/>
  <c r="S133" i="47"/>
  <c r="AJ133" i="47" s="1"/>
  <c r="I185" i="47"/>
  <c r="H445" i="47"/>
  <c r="G445" i="47"/>
  <c r="C445" i="47"/>
  <c r="B445" i="47"/>
  <c r="F445" i="47"/>
  <c r="E445" i="47"/>
  <c r="D445" i="47"/>
  <c r="S50" i="47"/>
  <c r="AJ50" i="47" s="1"/>
  <c r="B263" i="47"/>
  <c r="D263" i="47"/>
  <c r="G263" i="47"/>
  <c r="H263" i="47"/>
  <c r="F263" i="47"/>
  <c r="E263" i="47"/>
  <c r="C263" i="47"/>
  <c r="I284" i="47"/>
  <c r="S419" i="47"/>
  <c r="AJ419" i="47" s="1"/>
  <c r="S445" i="47"/>
  <c r="AJ445" i="47" s="1"/>
  <c r="T288" i="47"/>
  <c r="Q289" i="47"/>
  <c r="R289" i="47"/>
  <c r="P289" i="47"/>
  <c r="M289" i="47"/>
  <c r="O289" i="47"/>
  <c r="L289" i="47"/>
  <c r="N289" i="47"/>
  <c r="AJ288" i="47"/>
  <c r="B50" i="47"/>
  <c r="S367" i="47"/>
  <c r="AJ367" i="47" s="1"/>
  <c r="F237" i="47"/>
  <c r="E237" i="47"/>
  <c r="B237" i="47"/>
  <c r="H237" i="47"/>
  <c r="G237" i="47"/>
  <c r="C237" i="47"/>
  <c r="D237" i="47"/>
  <c r="I52" i="47"/>
  <c r="E159" i="47"/>
  <c r="D159" i="47"/>
  <c r="H159" i="47"/>
  <c r="F159" i="47"/>
  <c r="C159" i="47"/>
  <c r="B159" i="47"/>
  <c r="G159" i="47"/>
  <c r="S263" i="47"/>
  <c r="AJ263" i="47" s="1"/>
  <c r="E419" i="47"/>
  <c r="D419" i="47"/>
  <c r="G419" i="47"/>
  <c r="H419" i="47"/>
  <c r="B419" i="47"/>
  <c r="F419" i="47"/>
  <c r="C419" i="47"/>
  <c r="S159" i="47"/>
  <c r="AJ159" i="47" s="1"/>
  <c r="D341" i="47"/>
  <c r="C341" i="47"/>
  <c r="E341" i="47"/>
  <c r="H341" i="47"/>
  <c r="G341" i="47"/>
  <c r="B341" i="47"/>
  <c r="F341" i="47"/>
  <c r="S341" i="47"/>
  <c r="AJ341" i="47" s="1"/>
  <c r="E315" i="47"/>
  <c r="G315" i="47"/>
  <c r="B315" i="47"/>
  <c r="F315" i="47"/>
  <c r="C315" i="47"/>
  <c r="H315" i="47"/>
  <c r="D315" i="47"/>
  <c r="S185" i="47"/>
  <c r="AJ185" i="47" s="1"/>
  <c r="I211" i="47" l="1"/>
  <c r="I159" i="47"/>
  <c r="I419" i="47"/>
  <c r="I445" i="47"/>
  <c r="I289" i="47"/>
  <c r="I50" i="47"/>
  <c r="I315" i="47"/>
  <c r="S289" i="47"/>
  <c r="AJ289" i="47" s="1"/>
  <c r="I263" i="47"/>
  <c r="I133" i="47"/>
  <c r="I341" i="47"/>
  <c r="I237" i="47"/>
  <c r="I573" i="48" l="1"/>
  <c r="I572" i="48"/>
  <c r="I571" i="48"/>
  <c r="I570" i="48"/>
  <c r="I569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47" i="48"/>
  <c r="I546" i="48"/>
  <c r="I545" i="48"/>
  <c r="I544" i="48"/>
  <c r="I543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1" i="48"/>
  <c r="I520" i="48"/>
  <c r="I519" i="48"/>
  <c r="I518" i="48"/>
  <c r="I517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495" i="48"/>
  <c r="I494" i="48"/>
  <c r="I493" i="48"/>
  <c r="I492" i="48"/>
  <c r="I491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I451" i="48" l="1"/>
  <c r="F61" i="48"/>
  <c r="I455" i="48"/>
  <c r="F65" i="48"/>
  <c r="F69" i="48"/>
  <c r="I459" i="48"/>
  <c r="I463" i="48"/>
  <c r="F73" i="48"/>
  <c r="I467" i="48"/>
  <c r="F77" i="48"/>
  <c r="I553" i="48"/>
  <c r="I574" i="48" s="1"/>
  <c r="F574" i="48"/>
  <c r="I527" i="48"/>
  <c r="I548" i="48" s="1"/>
  <c r="F548" i="48"/>
  <c r="I460" i="48"/>
  <c r="F70" i="48"/>
  <c r="F470" i="48"/>
  <c r="I449" i="48"/>
  <c r="F59" i="48"/>
  <c r="F63" i="48"/>
  <c r="I453" i="48"/>
  <c r="F67" i="48"/>
  <c r="I457" i="48"/>
  <c r="I461" i="48"/>
  <c r="F71" i="48"/>
  <c r="F75" i="48"/>
  <c r="I465" i="48"/>
  <c r="F79" i="48"/>
  <c r="I469" i="48"/>
  <c r="I452" i="48"/>
  <c r="F62" i="48"/>
  <c r="F74" i="48"/>
  <c r="I464" i="48"/>
  <c r="I468" i="48"/>
  <c r="F78" i="48"/>
  <c r="I450" i="48"/>
  <c r="F60" i="48"/>
  <c r="F64" i="48"/>
  <c r="I454" i="48"/>
  <c r="F68" i="48"/>
  <c r="I458" i="48"/>
  <c r="F72" i="48"/>
  <c r="I462" i="48"/>
  <c r="I466" i="48"/>
  <c r="F76" i="48"/>
  <c r="F496" i="48"/>
  <c r="I475" i="48"/>
  <c r="I496" i="48" s="1"/>
  <c r="I456" i="48"/>
  <c r="F66" i="48"/>
  <c r="I501" i="48"/>
  <c r="I522" i="48" s="1"/>
  <c r="F522" i="48"/>
  <c r="P87" i="48"/>
  <c r="P9" i="48" s="1"/>
  <c r="P88" i="48"/>
  <c r="P10" i="48" s="1"/>
  <c r="P104" i="48"/>
  <c r="P26" i="48" s="1"/>
  <c r="P105" i="48"/>
  <c r="P27" i="48" s="1"/>
  <c r="P89" i="48"/>
  <c r="P11" i="48" s="1"/>
  <c r="P86" i="48"/>
  <c r="P8" i="48" s="1"/>
  <c r="P90" i="48"/>
  <c r="P12" i="48" s="1"/>
  <c r="P93" i="48"/>
  <c r="P95" i="48"/>
  <c r="P97" i="48"/>
  <c r="P98" i="48"/>
  <c r="P100" i="48"/>
  <c r="P22" i="48" s="1"/>
  <c r="P102" i="48"/>
  <c r="P24" i="48" s="1"/>
  <c r="P103" i="48"/>
  <c r="P25" i="48" s="1"/>
  <c r="P101" i="48"/>
  <c r="P23" i="48" s="1"/>
  <c r="AI269" i="48"/>
  <c r="AH44" i="48"/>
  <c r="AH392" i="48" l="1"/>
  <c r="X366" i="48"/>
  <c r="AI196" i="48"/>
  <c r="AI235" i="48"/>
  <c r="AG210" i="48"/>
  <c r="AI365" i="48"/>
  <c r="AH210" i="48"/>
  <c r="Z210" i="48"/>
  <c r="AE210" i="48"/>
  <c r="AI429" i="48"/>
  <c r="AG418" i="48"/>
  <c r="AI334" i="48"/>
  <c r="AI313" i="48"/>
  <c r="AI284" i="48"/>
  <c r="Z366" i="48"/>
  <c r="AI228" i="48"/>
  <c r="AI199" i="48"/>
  <c r="AG52" i="48"/>
  <c r="AG45" i="48"/>
  <c r="AH41" i="48"/>
  <c r="AH37" i="48"/>
  <c r="AI140" i="48"/>
  <c r="AG38" i="48"/>
  <c r="AI157" i="48"/>
  <c r="AI154" i="48"/>
  <c r="AI440" i="48"/>
  <c r="AI437" i="48"/>
  <c r="AI410" i="48"/>
  <c r="AI442" i="48"/>
  <c r="AI431" i="48"/>
  <c r="AI417" i="48"/>
  <c r="AI409" i="48"/>
  <c r="AI382" i="48"/>
  <c r="AI374" i="48"/>
  <c r="AI391" i="48"/>
  <c r="AI387" i="48"/>
  <c r="AI358" i="48"/>
  <c r="AI329" i="48"/>
  <c r="AI300" i="48"/>
  <c r="AI287" i="48"/>
  <c r="AC366" i="48"/>
  <c r="AH366" i="48"/>
  <c r="AG366" i="48"/>
  <c r="AI336" i="48"/>
  <c r="AI278" i="48"/>
  <c r="AI270" i="48"/>
  <c r="AI260" i="48"/>
  <c r="AI252" i="48"/>
  <c r="AI244" i="48"/>
  <c r="AI231" i="48"/>
  <c r="AI223" i="48"/>
  <c r="AI194" i="48"/>
  <c r="AG288" i="48"/>
  <c r="AI254" i="48"/>
  <c r="AI225" i="48"/>
  <c r="AI190" i="48"/>
  <c r="AI151" i="48"/>
  <c r="AI143" i="48"/>
  <c r="AD53" i="48"/>
  <c r="AH47" i="48"/>
  <c r="AI174" i="48"/>
  <c r="AI166" i="48"/>
  <c r="AI150" i="48"/>
  <c r="W43" i="48"/>
  <c r="AE41" i="48"/>
  <c r="W39" i="48"/>
  <c r="AA36" i="48"/>
  <c r="AF620" i="48"/>
  <c r="AI415" i="48"/>
  <c r="W444" i="48"/>
  <c r="AI352" i="48"/>
  <c r="AI349" i="48"/>
  <c r="AI345" i="48"/>
  <c r="AH53" i="48"/>
  <c r="AH46" i="48"/>
  <c r="AH42" i="48"/>
  <c r="AG236" i="48"/>
  <c r="AH43" i="48"/>
  <c r="AH35" i="48"/>
  <c r="AI152" i="48"/>
  <c r="AH158" i="48"/>
  <c r="AI430" i="48"/>
  <c r="AI443" i="48"/>
  <c r="I470" i="48"/>
  <c r="C471" i="48" s="1"/>
  <c r="Z444" i="48"/>
  <c r="AD314" i="48"/>
  <c r="V236" i="48"/>
  <c r="AI215" i="48"/>
  <c r="V52" i="48"/>
  <c r="AI130" i="48"/>
  <c r="AC45" i="48"/>
  <c r="AD37" i="48"/>
  <c r="W51" i="48"/>
  <c r="Z40" i="48"/>
  <c r="G471" i="48"/>
  <c r="Y444" i="48"/>
  <c r="AC444" i="48"/>
  <c r="AI405" i="48"/>
  <c r="V418" i="48"/>
  <c r="AI397" i="48"/>
  <c r="AC392" i="48"/>
  <c r="W392" i="48"/>
  <c r="AD418" i="48"/>
  <c r="AG392" i="48"/>
  <c r="AD340" i="48"/>
  <c r="AI308" i="48"/>
  <c r="AI305" i="48"/>
  <c r="AF314" i="48"/>
  <c r="AI359" i="48"/>
  <c r="AI355" i="48"/>
  <c r="AI351" i="48"/>
  <c r="AD366" i="48"/>
  <c r="AI267" i="48"/>
  <c r="V288" i="48"/>
  <c r="W262" i="48"/>
  <c r="X236" i="48"/>
  <c r="Y288" i="48"/>
  <c r="AH236" i="48"/>
  <c r="X210" i="48"/>
  <c r="AI148" i="48"/>
  <c r="AF53" i="48"/>
  <c r="X52" i="48"/>
  <c r="AC50" i="48"/>
  <c r="W49" i="48"/>
  <c r="Z47" i="48"/>
  <c r="AE45" i="48"/>
  <c r="X44" i="48"/>
  <c r="AD42" i="48"/>
  <c r="W41" i="48"/>
  <c r="Z39" i="48"/>
  <c r="AF37" i="48"/>
  <c r="X36" i="48"/>
  <c r="AC34" i="48"/>
  <c r="W132" i="48"/>
  <c r="W33" i="48"/>
  <c r="AI182" i="48"/>
  <c r="AI178" i="48"/>
  <c r="AG184" i="48"/>
  <c r="AG34" i="48"/>
  <c r="AD184" i="48"/>
  <c r="AG53" i="48"/>
  <c r="AD52" i="48"/>
  <c r="Y51" i="48"/>
  <c r="AG49" i="48"/>
  <c r="AD48" i="48"/>
  <c r="Y47" i="48"/>
  <c r="AH45" i="48"/>
  <c r="AC44" i="48"/>
  <c r="Y43" i="48"/>
  <c r="AG41" i="48"/>
  <c r="AD40" i="48"/>
  <c r="Y39" i="48"/>
  <c r="AG37" i="48"/>
  <c r="AD36" i="48"/>
  <c r="X35" i="48"/>
  <c r="AG132" i="48"/>
  <c r="AG33" i="48"/>
  <c r="AI439" i="48"/>
  <c r="F24" i="48"/>
  <c r="I76" i="48"/>
  <c r="F8" i="48"/>
  <c r="I60" i="48"/>
  <c r="I59" i="48"/>
  <c r="F7" i="48"/>
  <c r="F80" i="48"/>
  <c r="AI400" i="48"/>
  <c r="AA366" i="48"/>
  <c r="AF236" i="48"/>
  <c r="AE48" i="48"/>
  <c r="Z42" i="48"/>
  <c r="AI114" i="48"/>
  <c r="V36" i="48"/>
  <c r="AE49" i="48"/>
  <c r="AA44" i="48"/>
  <c r="X444" i="48"/>
  <c r="AI385" i="48"/>
  <c r="AI364" i="48"/>
  <c r="AA314" i="48"/>
  <c r="AI339" i="48"/>
  <c r="AI273" i="48"/>
  <c r="AD236" i="48"/>
  <c r="AE184" i="48"/>
  <c r="X50" i="48"/>
  <c r="AF43" i="48"/>
  <c r="AA37" i="48"/>
  <c r="AG158" i="48"/>
  <c r="Y52" i="48"/>
  <c r="AH50" i="48"/>
  <c r="AG46" i="48"/>
  <c r="AD45" i="48"/>
  <c r="Y44" i="48"/>
  <c r="AG42" i="48"/>
  <c r="AC41" i="48"/>
  <c r="X40" i="48"/>
  <c r="AH38" i="48"/>
  <c r="AC37" i="48"/>
  <c r="Y36" i="48"/>
  <c r="AH34" i="48"/>
  <c r="AH132" i="48"/>
  <c r="AC132" i="48"/>
  <c r="AC33" i="48"/>
  <c r="AF611" i="48"/>
  <c r="H523" i="48"/>
  <c r="F523" i="48"/>
  <c r="G523" i="48"/>
  <c r="B523" i="48"/>
  <c r="E523" i="48"/>
  <c r="D523" i="48"/>
  <c r="C523" i="48"/>
  <c r="I74" i="48"/>
  <c r="F22" i="48"/>
  <c r="F19" i="48"/>
  <c r="I71" i="48"/>
  <c r="H549" i="48"/>
  <c r="B549" i="48"/>
  <c r="G549" i="48"/>
  <c r="F549" i="48"/>
  <c r="E549" i="48"/>
  <c r="C549" i="48"/>
  <c r="D549" i="48"/>
  <c r="AI435" i="48"/>
  <c r="AI416" i="48"/>
  <c r="AI432" i="48"/>
  <c r="AE314" i="48"/>
  <c r="AI353" i="48"/>
  <c r="AG48" i="48"/>
  <c r="I62" i="48"/>
  <c r="F10" i="48"/>
  <c r="AC314" i="48"/>
  <c r="AH340" i="48"/>
  <c r="AI232" i="48"/>
  <c r="AH262" i="48"/>
  <c r="AI176" i="48"/>
  <c r="AG40" i="48"/>
  <c r="AG36" i="48"/>
  <c r="I73" i="48"/>
  <c r="F21" i="48"/>
  <c r="AA418" i="48"/>
  <c r="AI332" i="48"/>
  <c r="AI282" i="48"/>
  <c r="W288" i="48"/>
  <c r="X47" i="48"/>
  <c r="V44" i="48"/>
  <c r="AI122" i="48"/>
  <c r="X39" i="48"/>
  <c r="Z34" i="48"/>
  <c r="AA184" i="48"/>
  <c r="AE53" i="48"/>
  <c r="AA48" i="48"/>
  <c r="AF45" i="48"/>
  <c r="AE37" i="48"/>
  <c r="V35" i="48"/>
  <c r="AI113" i="48"/>
  <c r="F23" i="48"/>
  <c r="I75" i="48"/>
  <c r="AI413" i="48"/>
  <c r="AI377" i="48"/>
  <c r="X392" i="48"/>
  <c r="Y418" i="48"/>
  <c r="AI371" i="48"/>
  <c r="V392" i="48"/>
  <c r="AI361" i="48"/>
  <c r="AI324" i="48"/>
  <c r="Y340" i="48"/>
  <c r="AI360" i="48"/>
  <c r="AI356" i="48"/>
  <c r="AI348" i="48"/>
  <c r="Y366" i="48"/>
  <c r="AI247" i="48"/>
  <c r="AG262" i="48"/>
  <c r="AI197" i="48"/>
  <c r="AI138" i="48"/>
  <c r="AA53" i="48"/>
  <c r="AC48" i="48"/>
  <c r="V47" i="48"/>
  <c r="AI125" i="48"/>
  <c r="X42" i="48"/>
  <c r="V39" i="48"/>
  <c r="AI117" i="48"/>
  <c r="AF35" i="48"/>
  <c r="AI183" i="48"/>
  <c r="AH39" i="48"/>
  <c r="Y184" i="48"/>
  <c r="AC53" i="48"/>
  <c r="AC49" i="48"/>
  <c r="AF623" i="48"/>
  <c r="AI433" i="48"/>
  <c r="AF444" i="48"/>
  <c r="AI438" i="48"/>
  <c r="AI407" i="48"/>
  <c r="AI404" i="48"/>
  <c r="AC418" i="48"/>
  <c r="AI386" i="48"/>
  <c r="AI378" i="48"/>
  <c r="AI389" i="48"/>
  <c r="AI379" i="48"/>
  <c r="AI333" i="48"/>
  <c r="AI325" i="48"/>
  <c r="AI312" i="48"/>
  <c r="AI307" i="48"/>
  <c r="AI304" i="48"/>
  <c r="AI296" i="48"/>
  <c r="Z314" i="48"/>
  <c r="AI326" i="48"/>
  <c r="Z340" i="48"/>
  <c r="AI309" i="48"/>
  <c r="AI295" i="48"/>
  <c r="AC288" i="48"/>
  <c r="AI256" i="48"/>
  <c r="AD262" i="48"/>
  <c r="AI219" i="48"/>
  <c r="AE236" i="48"/>
  <c r="AI206" i="48"/>
  <c r="AI198" i="48"/>
  <c r="AF288" i="48"/>
  <c r="AI248" i="48"/>
  <c r="Z262" i="48"/>
  <c r="AI234" i="48"/>
  <c r="AI227" i="48"/>
  <c r="W236" i="48"/>
  <c r="Y210" i="48"/>
  <c r="AI181" i="48"/>
  <c r="X184" i="48"/>
  <c r="AI147" i="48"/>
  <c r="AA158" i="48"/>
  <c r="AE52" i="48"/>
  <c r="X51" i="48"/>
  <c r="AD49" i="48"/>
  <c r="V48" i="48"/>
  <c r="AI126" i="48"/>
  <c r="AA46" i="48"/>
  <c r="AF44" i="48"/>
  <c r="X43" i="48"/>
  <c r="AD41" i="48"/>
  <c r="W40" i="48"/>
  <c r="Z38" i="48"/>
  <c r="AE36" i="48"/>
  <c r="Y35" i="48"/>
  <c r="AD132" i="48"/>
  <c r="AD33" i="48"/>
  <c r="AI191" i="48"/>
  <c r="AI172" i="48"/>
  <c r="AI168" i="48"/>
  <c r="AI164" i="48"/>
  <c r="AI144" i="48"/>
  <c r="Z158" i="48"/>
  <c r="AI131" i="48"/>
  <c r="V53" i="48"/>
  <c r="AF51" i="48"/>
  <c r="AA50" i="48"/>
  <c r="V49" i="48"/>
  <c r="AI127" i="48"/>
  <c r="AE47" i="48"/>
  <c r="Z46" i="48"/>
  <c r="W45" i="48"/>
  <c r="AE43" i="48"/>
  <c r="AA42" i="48"/>
  <c r="V41" i="48"/>
  <c r="AI119" i="48"/>
  <c r="AE39" i="48"/>
  <c r="AA38" i="48"/>
  <c r="V37" i="48"/>
  <c r="AI115" i="48"/>
  <c r="AE35" i="48"/>
  <c r="AA34" i="48"/>
  <c r="V33" i="48"/>
  <c r="V132" i="48"/>
  <c r="AI111" i="48"/>
  <c r="AI311" i="48"/>
  <c r="F15" i="48"/>
  <c r="I67" i="48"/>
  <c r="AI426" i="48"/>
  <c r="Z392" i="48"/>
  <c r="AA340" i="48"/>
  <c r="AI229" i="48"/>
  <c r="AI221" i="48"/>
  <c r="AI208" i="48"/>
  <c r="Z50" i="48"/>
  <c r="AE40" i="48"/>
  <c r="AA52" i="48"/>
  <c r="W47" i="48"/>
  <c r="AE33" i="48"/>
  <c r="AE132" i="48"/>
  <c r="E575" i="48"/>
  <c r="B575" i="48"/>
  <c r="G575" i="48"/>
  <c r="F575" i="48"/>
  <c r="C575" i="48"/>
  <c r="H575" i="48"/>
  <c r="D575" i="48"/>
  <c r="AI303" i="48"/>
  <c r="AE366" i="48"/>
  <c r="AG340" i="48"/>
  <c r="AG314" i="48"/>
  <c r="AI255" i="48"/>
  <c r="AI274" i="48"/>
  <c r="AG51" i="48"/>
  <c r="AF210" i="48"/>
  <c r="AI167" i="48"/>
  <c r="AI146" i="48"/>
  <c r="AE51" i="48"/>
  <c r="Z45" i="48"/>
  <c r="AC40" i="48"/>
  <c r="X34" i="48"/>
  <c r="Y48" i="48"/>
  <c r="AI428" i="48"/>
  <c r="AI424" i="48"/>
  <c r="AI411" i="48"/>
  <c r="AD392" i="48"/>
  <c r="AI402" i="48"/>
  <c r="AI398" i="48"/>
  <c r="AI283" i="48"/>
  <c r="AI436" i="48"/>
  <c r="AD444" i="48"/>
  <c r="AH444" i="48"/>
  <c r="AG444" i="48"/>
  <c r="X314" i="48"/>
  <c r="V366" i="48"/>
  <c r="AH314" i="48"/>
  <c r="AC210" i="48"/>
  <c r="AH33" i="48"/>
  <c r="AA444" i="48"/>
  <c r="AI441" i="48"/>
  <c r="AI434" i="48"/>
  <c r="AE392" i="48"/>
  <c r="AI347" i="48"/>
  <c r="AI261" i="48"/>
  <c r="AG50" i="48"/>
  <c r="F12" i="48"/>
  <c r="I64" i="48"/>
  <c r="AI425" i="48"/>
  <c r="AE444" i="48"/>
  <c r="AI412" i="48"/>
  <c r="AI408" i="48"/>
  <c r="X418" i="48"/>
  <c r="AI376" i="48"/>
  <c r="Y392" i="48"/>
  <c r="AI363" i="48"/>
  <c r="AI403" i="48"/>
  <c r="AF418" i="48"/>
  <c r="AI390" i="48"/>
  <c r="AI331" i="48"/>
  <c r="AF340" i="48"/>
  <c r="AI302" i="48"/>
  <c r="AI294" i="48"/>
  <c r="AF366" i="48"/>
  <c r="AI338" i="48"/>
  <c r="AI335" i="48"/>
  <c r="AI327" i="48"/>
  <c r="AI323" i="48"/>
  <c r="AI319" i="48"/>
  <c r="V340" i="48"/>
  <c r="AI301" i="48"/>
  <c r="AI281" i="48"/>
  <c r="AI272" i="48"/>
  <c r="X288" i="48"/>
  <c r="AI246" i="48"/>
  <c r="Y262" i="48"/>
  <c r="AI233" i="48"/>
  <c r="AI217" i="48"/>
  <c r="Z236" i="48"/>
  <c r="AI204" i="48"/>
  <c r="AA288" i="48"/>
  <c r="AI257" i="48"/>
  <c r="AI249" i="48"/>
  <c r="AI245" i="48"/>
  <c r="AI241" i="48"/>
  <c r="V262" i="48"/>
  <c r="AI224" i="48"/>
  <c r="AI220" i="48"/>
  <c r="AI216" i="48"/>
  <c r="AI207" i="48"/>
  <c r="AI192" i="48"/>
  <c r="AI179" i="48"/>
  <c r="W158" i="48"/>
  <c r="Z52" i="48"/>
  <c r="AE50" i="48"/>
  <c r="Y49" i="48"/>
  <c r="AD47" i="48"/>
  <c r="W46" i="48"/>
  <c r="Z44" i="48"/>
  <c r="AF42" i="48"/>
  <c r="Y41" i="48"/>
  <c r="AD39" i="48"/>
  <c r="AI116" i="48"/>
  <c r="V38" i="48"/>
  <c r="Z36" i="48"/>
  <c r="AE34" i="48"/>
  <c r="Y33" i="48"/>
  <c r="Y132" i="48"/>
  <c r="AI173" i="48"/>
  <c r="AI169" i="48"/>
  <c r="AF184" i="48"/>
  <c r="AI145" i="48"/>
  <c r="AI141" i="48"/>
  <c r="V158" i="48"/>
  <c r="AI137" i="48"/>
  <c r="AF52" i="48"/>
  <c r="AA51" i="48"/>
  <c r="W50" i="48"/>
  <c r="AF48" i="48"/>
  <c r="AA47" i="48"/>
  <c r="V46" i="48"/>
  <c r="AI124" i="48"/>
  <c r="AE44" i="48"/>
  <c r="AA43" i="48"/>
  <c r="W42" i="48"/>
  <c r="AF40" i="48"/>
  <c r="AA39" i="48"/>
  <c r="W38" i="48"/>
  <c r="AF36" i="48"/>
  <c r="Z35" i="48"/>
  <c r="W34" i="48"/>
  <c r="B497" i="48"/>
  <c r="D497" i="48"/>
  <c r="H497" i="48"/>
  <c r="C497" i="48"/>
  <c r="G497" i="48"/>
  <c r="F497" i="48"/>
  <c r="E497" i="48"/>
  <c r="F27" i="48"/>
  <c r="I79" i="48"/>
  <c r="I63" i="48"/>
  <c r="F11" i="48"/>
  <c r="AI427" i="48"/>
  <c r="AI414" i="48"/>
  <c r="AI406" i="48"/>
  <c r="AI388" i="48"/>
  <c r="AI380" i="48"/>
  <c r="AI372" i="48"/>
  <c r="W418" i="48"/>
  <c r="AI373" i="48"/>
  <c r="W340" i="48"/>
  <c r="AI298" i="48"/>
  <c r="Y314" i="48"/>
  <c r="AI285" i="48"/>
  <c r="W366" i="48"/>
  <c r="AI321" i="48"/>
  <c r="AE340" i="48"/>
  <c r="AI279" i="48"/>
  <c r="AI276" i="48"/>
  <c r="AI258" i="48"/>
  <c r="AI250" i="48"/>
  <c r="AI242" i="48"/>
  <c r="AI200" i="48"/>
  <c r="AI268" i="48"/>
  <c r="AI259" i="48"/>
  <c r="AI243" i="48"/>
  <c r="AE262" i="48"/>
  <c r="AI230" i="48"/>
  <c r="AI226" i="48"/>
  <c r="AI218" i="48"/>
  <c r="AA236" i="48"/>
  <c r="AI209" i="48"/>
  <c r="AI205" i="48"/>
  <c r="AD210" i="48"/>
  <c r="AI170" i="48"/>
  <c r="AC184" i="48"/>
  <c r="AI156" i="48"/>
  <c r="AI149" i="48"/>
  <c r="AF158" i="48"/>
  <c r="Y53" i="48"/>
  <c r="AC51" i="48"/>
  <c r="V50" i="48"/>
  <c r="AI128" i="48"/>
  <c r="Z48" i="48"/>
  <c r="AF46" i="48"/>
  <c r="X45" i="48"/>
  <c r="AD43" i="48"/>
  <c r="V42" i="48"/>
  <c r="AI120" i="48"/>
  <c r="AA40" i="48"/>
  <c r="AE38" i="48"/>
  <c r="Y37" i="48"/>
  <c r="AD35" i="48"/>
  <c r="V34" i="48"/>
  <c r="AI112" i="48"/>
  <c r="AI175" i="48"/>
  <c r="W184" i="48"/>
  <c r="AI155" i="48"/>
  <c r="AI139" i="48"/>
  <c r="AE158" i="48"/>
  <c r="Z53" i="48"/>
  <c r="W52" i="48"/>
  <c r="AF50" i="48"/>
  <c r="Z49" i="48"/>
  <c r="W48" i="48"/>
  <c r="AE46" i="48"/>
  <c r="AA45" i="48"/>
  <c r="W44" i="48"/>
  <c r="AE42" i="48"/>
  <c r="Z41" i="48"/>
  <c r="V40" i="48"/>
  <c r="AI118" i="48"/>
  <c r="AF38" i="48"/>
  <c r="Z37" i="48"/>
  <c r="W36" i="48"/>
  <c r="AF34" i="48"/>
  <c r="Z132" i="48"/>
  <c r="Z33" i="48"/>
  <c r="AF612" i="48"/>
  <c r="I66" i="48"/>
  <c r="F14" i="48"/>
  <c r="I69" i="48"/>
  <c r="F17" i="48"/>
  <c r="V444" i="48"/>
  <c r="AI423" i="48"/>
  <c r="AI401" i="48"/>
  <c r="AE418" i="48"/>
  <c r="AI383" i="48"/>
  <c r="AF392" i="48"/>
  <c r="AI384" i="48"/>
  <c r="AI375" i="48"/>
  <c r="AI362" i="48"/>
  <c r="AI330" i="48"/>
  <c r="AI322" i="48"/>
  <c r="W314" i="48"/>
  <c r="AI280" i="48"/>
  <c r="AI357" i="48"/>
  <c r="AI337" i="48"/>
  <c r="AC340" i="48"/>
  <c r="V314" i="48"/>
  <c r="AI293" i="48"/>
  <c r="AI286" i="48"/>
  <c r="AE288" i="48"/>
  <c r="AI253" i="48"/>
  <c r="AF262" i="48"/>
  <c r="AI203" i="48"/>
  <c r="AI195" i="48"/>
  <c r="AI275" i="48"/>
  <c r="AI271" i="48"/>
  <c r="AH288" i="48"/>
  <c r="AC262" i="48"/>
  <c r="Y236" i="48"/>
  <c r="AI202" i="48"/>
  <c r="AA210" i="48"/>
  <c r="AI165" i="48"/>
  <c r="Z184" i="48"/>
  <c r="AD158" i="48"/>
  <c r="W53" i="48"/>
  <c r="Z51" i="48"/>
  <c r="AF49" i="48"/>
  <c r="X48" i="48"/>
  <c r="AD46" i="48"/>
  <c r="AI123" i="48"/>
  <c r="V45" i="48"/>
  <c r="Z43" i="48"/>
  <c r="AF41" i="48"/>
  <c r="Y40" i="48"/>
  <c r="AC38" i="48"/>
  <c r="W37" i="48"/>
  <c r="AA35" i="48"/>
  <c r="AF33" i="48"/>
  <c r="AF132" i="48"/>
  <c r="V210" i="48"/>
  <c r="AI189" i="48"/>
  <c r="AI180" i="48"/>
  <c r="AC158" i="48"/>
  <c r="X53" i="48"/>
  <c r="AH51" i="48"/>
  <c r="AD50" i="48"/>
  <c r="X49" i="48"/>
  <c r="AG47" i="48"/>
  <c r="AC46" i="48"/>
  <c r="Y45" i="48"/>
  <c r="AG43" i="48"/>
  <c r="AC42" i="48"/>
  <c r="X41" i="48"/>
  <c r="AG39" i="48"/>
  <c r="AD38" i="48"/>
  <c r="X37" i="48"/>
  <c r="AG35" i="48"/>
  <c r="AD34" i="48"/>
  <c r="X132" i="48"/>
  <c r="X33" i="48"/>
  <c r="AH49" i="48"/>
  <c r="P85" i="48"/>
  <c r="F20" i="48"/>
  <c r="I72" i="48"/>
  <c r="F18" i="48"/>
  <c r="I70" i="48"/>
  <c r="I65" i="48"/>
  <c r="AI399" i="48"/>
  <c r="Z418" i="48"/>
  <c r="AI381" i="48"/>
  <c r="AA392" i="48"/>
  <c r="AH418" i="48"/>
  <c r="AI328" i="48"/>
  <c r="AI320" i="48"/>
  <c r="AI310" i="48"/>
  <c r="AI299" i="48"/>
  <c r="AI354" i="48"/>
  <c r="AI350" i="48"/>
  <c r="AI346" i="48"/>
  <c r="X340" i="48"/>
  <c r="AI306" i="48"/>
  <c r="AI297" i="48"/>
  <c r="AI277" i="48"/>
  <c r="Z288" i="48"/>
  <c r="AI251" i="48"/>
  <c r="AA262" i="48"/>
  <c r="AI222" i="48"/>
  <c r="AC236" i="48"/>
  <c r="AI201" i="48"/>
  <c r="AD288" i="48"/>
  <c r="X262" i="48"/>
  <c r="W210" i="48"/>
  <c r="AI171" i="48"/>
  <c r="AI163" i="48"/>
  <c r="V184" i="48"/>
  <c r="AI142" i="48"/>
  <c r="Y158" i="48"/>
  <c r="AC52" i="48"/>
  <c r="V51" i="48"/>
  <c r="AI129" i="48"/>
  <c r="AA49" i="48"/>
  <c r="AF47" i="48"/>
  <c r="Y46" i="48"/>
  <c r="AD44" i="48"/>
  <c r="AI121" i="48"/>
  <c r="V43" i="48"/>
  <c r="AA41" i="48"/>
  <c r="AF39" i="48"/>
  <c r="X38" i="48"/>
  <c r="AC36" i="48"/>
  <c r="W35" i="48"/>
  <c r="AA33" i="48"/>
  <c r="AA132" i="48"/>
  <c r="AI193" i="48"/>
  <c r="AI177" i="48"/>
  <c r="AH184" i="48"/>
  <c r="AI153" i="48"/>
  <c r="X158" i="48"/>
  <c r="AH52" i="48"/>
  <c r="AD51" i="48"/>
  <c r="Y50" i="48"/>
  <c r="AH48" i="48"/>
  <c r="AC47" i="48"/>
  <c r="X46" i="48"/>
  <c r="AG44" i="48"/>
  <c r="AC43" i="48"/>
  <c r="Y42" i="48"/>
  <c r="AH40" i="48"/>
  <c r="AC39" i="48"/>
  <c r="Y38" i="48"/>
  <c r="AH36" i="48"/>
  <c r="AC35" i="48"/>
  <c r="Y34" i="48"/>
  <c r="AF624" i="48"/>
  <c r="I68" i="48"/>
  <c r="F16" i="48"/>
  <c r="I78" i="48"/>
  <c r="F26" i="48"/>
  <c r="F25" i="48"/>
  <c r="I77" i="48"/>
  <c r="I61" i="48"/>
  <c r="F9" i="48"/>
  <c r="Q52" i="48"/>
  <c r="N51" i="48"/>
  <c r="Q50" i="48"/>
  <c r="R52" i="48"/>
  <c r="O52" i="48"/>
  <c r="R51" i="48"/>
  <c r="O51" i="48"/>
  <c r="R50" i="48"/>
  <c r="O50" i="48"/>
  <c r="N52" i="48"/>
  <c r="Q51" i="48"/>
  <c r="N50" i="48"/>
  <c r="S193" i="48"/>
  <c r="M52" i="48"/>
  <c r="M51" i="48"/>
  <c r="M50" i="48"/>
  <c r="E471" i="48" l="1"/>
  <c r="H471" i="48"/>
  <c r="F471" i="48"/>
  <c r="S350" i="48"/>
  <c r="S379" i="48"/>
  <c r="N366" i="48"/>
  <c r="S404" i="48"/>
  <c r="AI49" i="48"/>
  <c r="AI40" i="48"/>
  <c r="AI34" i="48"/>
  <c r="S230" i="48"/>
  <c r="S298" i="48"/>
  <c r="N210" i="48"/>
  <c r="AH54" i="48"/>
  <c r="S402" i="48"/>
  <c r="M45" i="48"/>
  <c r="Q158" i="48"/>
  <c r="Q38" i="48"/>
  <c r="Q262" i="48"/>
  <c r="S222" i="48"/>
  <c r="S251" i="48"/>
  <c r="S281" i="48"/>
  <c r="Q340" i="48"/>
  <c r="S359" i="48"/>
  <c r="S303" i="48"/>
  <c r="S385" i="48"/>
  <c r="S408" i="48"/>
  <c r="S434" i="48"/>
  <c r="S349" i="48"/>
  <c r="S139" i="48"/>
  <c r="M35" i="48"/>
  <c r="R42" i="48"/>
  <c r="R44" i="48"/>
  <c r="Q47" i="48"/>
  <c r="R49" i="48"/>
  <c r="S142" i="48"/>
  <c r="S248" i="48"/>
  <c r="S195" i="48"/>
  <c r="S223" i="48"/>
  <c r="S244" i="48"/>
  <c r="S270" i="48"/>
  <c r="S304" i="48"/>
  <c r="S325" i="48"/>
  <c r="M418" i="48"/>
  <c r="N418" i="48"/>
  <c r="S412" i="48"/>
  <c r="S429" i="48"/>
  <c r="Q210" i="48"/>
  <c r="Q366" i="48"/>
  <c r="Q314" i="48"/>
  <c r="AI36" i="48"/>
  <c r="D471" i="48"/>
  <c r="S372" i="48"/>
  <c r="O210" i="48"/>
  <c r="S433" i="48"/>
  <c r="S353" i="48"/>
  <c r="S178" i="48"/>
  <c r="S249" i="48"/>
  <c r="S301" i="48"/>
  <c r="S329" i="48"/>
  <c r="S431" i="48"/>
  <c r="S439" i="48"/>
  <c r="AI44" i="48"/>
  <c r="B471" i="48"/>
  <c r="I471" i="48" s="1"/>
  <c r="Q392" i="48"/>
  <c r="S167" i="48"/>
  <c r="S192" i="48"/>
  <c r="AI132" i="48"/>
  <c r="Q37" i="48"/>
  <c r="Q41" i="48"/>
  <c r="M40" i="48"/>
  <c r="S253" i="48"/>
  <c r="S409" i="48"/>
  <c r="S435" i="48"/>
  <c r="S378" i="48"/>
  <c r="S272" i="48"/>
  <c r="N314" i="48"/>
  <c r="N392" i="48"/>
  <c r="I497" i="48"/>
  <c r="L37" i="48"/>
  <c r="S115" i="48"/>
  <c r="W54" i="48"/>
  <c r="Q49" i="48"/>
  <c r="M49" i="48"/>
  <c r="N288" i="48"/>
  <c r="S386" i="48"/>
  <c r="S119" i="48"/>
  <c r="L41" i="48"/>
  <c r="R48" i="48"/>
  <c r="M210" i="48"/>
  <c r="R288" i="48"/>
  <c r="S294" i="48"/>
  <c r="S376" i="48"/>
  <c r="Q33" i="48"/>
  <c r="Q132" i="48"/>
  <c r="O37" i="48"/>
  <c r="R41" i="48"/>
  <c r="S218" i="48"/>
  <c r="R262" i="48"/>
  <c r="R314" i="48"/>
  <c r="S361" i="48"/>
  <c r="O444" i="48"/>
  <c r="S145" i="48"/>
  <c r="N36" i="48"/>
  <c r="M262" i="48"/>
  <c r="S282" i="48"/>
  <c r="O366" i="48"/>
  <c r="S283" i="48"/>
  <c r="S334" i="48"/>
  <c r="S427" i="48"/>
  <c r="AI50" i="48"/>
  <c r="I523" i="48"/>
  <c r="M36" i="48"/>
  <c r="Q40" i="48"/>
  <c r="M44" i="48"/>
  <c r="M48" i="48"/>
  <c r="S189" i="48"/>
  <c r="L210" i="48"/>
  <c r="O33" i="48"/>
  <c r="O132" i="48"/>
  <c r="O35" i="48"/>
  <c r="R37" i="48"/>
  <c r="R39" i="48"/>
  <c r="N48" i="48"/>
  <c r="R158" i="48"/>
  <c r="L184" i="48"/>
  <c r="S163" i="48"/>
  <c r="S171" i="48"/>
  <c r="O236" i="48"/>
  <c r="S220" i="48"/>
  <c r="S229" i="48"/>
  <c r="S275" i="48"/>
  <c r="S247" i="48"/>
  <c r="S299" i="48"/>
  <c r="S322" i="48"/>
  <c r="S373" i="48"/>
  <c r="R418" i="48"/>
  <c r="S403" i="48"/>
  <c r="S407" i="48"/>
  <c r="S432" i="48"/>
  <c r="R444" i="48"/>
  <c r="S196" i="48"/>
  <c r="S347" i="48"/>
  <c r="N132" i="48"/>
  <c r="N33" i="48"/>
  <c r="R38" i="48"/>
  <c r="O43" i="48"/>
  <c r="S124" i="48"/>
  <c r="L46" i="48"/>
  <c r="O48" i="48"/>
  <c r="S150" i="48"/>
  <c r="S166" i="48"/>
  <c r="S175" i="48"/>
  <c r="M37" i="48"/>
  <c r="S179" i="48"/>
  <c r="S197" i="48"/>
  <c r="S241" i="48"/>
  <c r="L262" i="48"/>
  <c r="O288" i="48"/>
  <c r="S295" i="48"/>
  <c r="S327" i="48"/>
  <c r="R366" i="48"/>
  <c r="M314" i="48"/>
  <c r="S302" i="48"/>
  <c r="S358" i="48"/>
  <c r="S374" i="48"/>
  <c r="S424" i="48"/>
  <c r="S428" i="48"/>
  <c r="S436" i="48"/>
  <c r="S430" i="48"/>
  <c r="AA54" i="48"/>
  <c r="AI42" i="48"/>
  <c r="AE54" i="48"/>
  <c r="AI48" i="48"/>
  <c r="AI35" i="48"/>
  <c r="AI236" i="48"/>
  <c r="W237" i="48" s="1"/>
  <c r="R35" i="48"/>
  <c r="S121" i="48"/>
  <c r="L43" i="48"/>
  <c r="S130" i="48"/>
  <c r="L52" i="48"/>
  <c r="S228" i="48"/>
  <c r="S324" i="48"/>
  <c r="S168" i="48"/>
  <c r="S307" i="48"/>
  <c r="S425" i="48"/>
  <c r="S153" i="48"/>
  <c r="R132" i="48"/>
  <c r="R33" i="48"/>
  <c r="N47" i="48"/>
  <c r="S147" i="48"/>
  <c r="R236" i="48"/>
  <c r="M288" i="48"/>
  <c r="M366" i="48"/>
  <c r="R392" i="48"/>
  <c r="S269" i="48"/>
  <c r="N46" i="48"/>
  <c r="M41" i="48"/>
  <c r="R47" i="48"/>
  <c r="S146" i="48"/>
  <c r="S201" i="48"/>
  <c r="S246" i="48"/>
  <c r="S308" i="48"/>
  <c r="S423" i="48"/>
  <c r="L444" i="48"/>
  <c r="AI45" i="48"/>
  <c r="AI41" i="48"/>
  <c r="AG54" i="48"/>
  <c r="O41" i="48"/>
  <c r="S149" i="48"/>
  <c r="S216" i="48"/>
  <c r="S273" i="48"/>
  <c r="S328" i="48"/>
  <c r="Q418" i="48"/>
  <c r="L132" i="48"/>
  <c r="L33" i="48"/>
  <c r="S111" i="48"/>
  <c r="N37" i="48"/>
  <c r="O45" i="48"/>
  <c r="S127" i="48"/>
  <c r="L49" i="48"/>
  <c r="S137" i="48"/>
  <c r="L158" i="48"/>
  <c r="S169" i="48"/>
  <c r="S191" i="48"/>
  <c r="S112" i="48"/>
  <c r="L34" i="48"/>
  <c r="Q48" i="48"/>
  <c r="M158" i="48"/>
  <c r="S148" i="48"/>
  <c r="S190" i="48"/>
  <c r="M236" i="48"/>
  <c r="S254" i="48"/>
  <c r="S268" i="48"/>
  <c r="N236" i="48"/>
  <c r="S309" i="48"/>
  <c r="S335" i="48"/>
  <c r="S296" i="48"/>
  <c r="S380" i="48"/>
  <c r="S426" i="48"/>
  <c r="S413" i="48"/>
  <c r="S352" i="48"/>
  <c r="P7" i="48"/>
  <c r="AF54" i="48"/>
  <c r="AI314" i="48"/>
  <c r="AB315" i="48" s="1"/>
  <c r="AI444" i="48"/>
  <c r="AG445" i="48" s="1"/>
  <c r="Y54" i="48"/>
  <c r="AI366" i="48"/>
  <c r="AD367" i="48" s="1"/>
  <c r="V367" i="48"/>
  <c r="AI39" i="48"/>
  <c r="X237" i="48"/>
  <c r="L47" i="48"/>
  <c r="S125" i="48"/>
  <c r="L35" i="48"/>
  <c r="S113" i="48"/>
  <c r="AI184" i="48"/>
  <c r="AB185" i="48" s="1"/>
  <c r="AI262" i="48"/>
  <c r="AB263" i="48" s="1"/>
  <c r="S143" i="48"/>
  <c r="S221" i="48"/>
  <c r="S293" i="48"/>
  <c r="L314" i="48"/>
  <c r="S305" i="48"/>
  <c r="S438" i="48"/>
  <c r="S202" i="48"/>
  <c r="S360" i="48"/>
  <c r="S371" i="48"/>
  <c r="L392" i="48"/>
  <c r="AI210" i="48"/>
  <c r="AC211" i="48" s="1"/>
  <c r="V211" i="48"/>
  <c r="Z54" i="48"/>
  <c r="I80" i="48"/>
  <c r="Q36" i="48"/>
  <c r="N184" i="48"/>
  <c r="S224" i="48"/>
  <c r="S194" i="48"/>
  <c r="S351" i="48"/>
  <c r="L40" i="48"/>
  <c r="S118" i="48"/>
  <c r="O44" i="48"/>
  <c r="S141" i="48"/>
  <c r="S114" i="48"/>
  <c r="L36" i="48"/>
  <c r="Q43" i="48"/>
  <c r="Q45" i="48"/>
  <c r="N262" i="48"/>
  <c r="S231" i="48"/>
  <c r="S321" i="48"/>
  <c r="S331" i="48"/>
  <c r="S399" i="48"/>
  <c r="N35" i="48"/>
  <c r="AI33" i="48"/>
  <c r="V54" i="48"/>
  <c r="AC54" i="48"/>
  <c r="S300" i="48"/>
  <c r="M34" i="48"/>
  <c r="M38" i="48"/>
  <c r="M42" i="48"/>
  <c r="Q46" i="48"/>
  <c r="L39" i="48"/>
  <c r="S117" i="48"/>
  <c r="N43" i="48"/>
  <c r="S128" i="48"/>
  <c r="S165" i="48"/>
  <c r="R210" i="48"/>
  <c r="S225" i="48"/>
  <c r="S255" i="48"/>
  <c r="S354" i="48"/>
  <c r="O314" i="48"/>
  <c r="S387" i="48"/>
  <c r="S400" i="48"/>
  <c r="S411" i="48"/>
  <c r="S410" i="48"/>
  <c r="M39" i="48"/>
  <c r="M43" i="48"/>
  <c r="M47" i="48"/>
  <c r="M184" i="48"/>
  <c r="Q34" i="48"/>
  <c r="N45" i="48"/>
  <c r="S126" i="48"/>
  <c r="L48" i="48"/>
  <c r="S226" i="48"/>
  <c r="S271" i="48"/>
  <c r="S198" i="48"/>
  <c r="O262" i="48"/>
  <c r="S256" i="48"/>
  <c r="S277" i="48"/>
  <c r="S297" i="48"/>
  <c r="S346" i="48"/>
  <c r="S355" i="48"/>
  <c r="M340" i="48"/>
  <c r="S330" i="48"/>
  <c r="S437" i="48"/>
  <c r="O34" i="48"/>
  <c r="O36" i="48"/>
  <c r="N40" i="48"/>
  <c r="N41" i="48"/>
  <c r="O47" i="48"/>
  <c r="S144" i="48"/>
  <c r="R184" i="48"/>
  <c r="S172" i="48"/>
  <c r="N38" i="48"/>
  <c r="L42" i="48"/>
  <c r="S120" i="48"/>
  <c r="L44" i="48"/>
  <c r="S122" i="48"/>
  <c r="O46" i="48"/>
  <c r="L51" i="48"/>
  <c r="S129" i="48"/>
  <c r="S138" i="48"/>
  <c r="Q184" i="48"/>
  <c r="S243" i="48"/>
  <c r="S203" i="48"/>
  <c r="S217" i="48"/>
  <c r="S250" i="48"/>
  <c r="S276" i="48"/>
  <c r="S323" i="48"/>
  <c r="S333" i="48"/>
  <c r="S375" i="48"/>
  <c r="M392" i="48"/>
  <c r="S382" i="48"/>
  <c r="S401" i="48"/>
  <c r="S176" i="48"/>
  <c r="AI51" i="48"/>
  <c r="AA211" i="48"/>
  <c r="AI158" i="48"/>
  <c r="Y159" i="48" s="1"/>
  <c r="V159" i="48"/>
  <c r="I575" i="48"/>
  <c r="AI53" i="48"/>
  <c r="AJ53" i="48" s="1"/>
  <c r="AD54" i="48"/>
  <c r="I549" i="48"/>
  <c r="AF315" i="48"/>
  <c r="O40" i="48"/>
  <c r="S215" i="48"/>
  <c r="L236" i="48"/>
  <c r="N340" i="48"/>
  <c r="AI340" i="48"/>
  <c r="AB341" i="48" s="1"/>
  <c r="V341" i="48"/>
  <c r="S123" i="48"/>
  <c r="L45" i="48"/>
  <c r="S280" i="48"/>
  <c r="S398" i="48"/>
  <c r="O184" i="48"/>
  <c r="S116" i="48"/>
  <c r="L38" i="48"/>
  <c r="S199" i="48"/>
  <c r="S332" i="48"/>
  <c r="Q35" i="48"/>
  <c r="N39" i="48"/>
  <c r="R43" i="48"/>
  <c r="S151" i="48"/>
  <c r="S205" i="48"/>
  <c r="S227" i="48"/>
  <c r="S200" i="48"/>
  <c r="S278" i="48"/>
  <c r="S356" i="48"/>
  <c r="S320" i="48"/>
  <c r="O418" i="48"/>
  <c r="S381" i="48"/>
  <c r="Q444" i="48"/>
  <c r="O38" i="48"/>
  <c r="S164" i="48"/>
  <c r="S173" i="48"/>
  <c r="R46" i="48"/>
  <c r="S257" i="48"/>
  <c r="S204" i="48"/>
  <c r="S252" i="48"/>
  <c r="S319" i="48"/>
  <c r="L340" i="48"/>
  <c r="O340" i="48"/>
  <c r="S397" i="48"/>
  <c r="L418" i="48"/>
  <c r="N444" i="48"/>
  <c r="M444" i="48"/>
  <c r="AI43" i="48"/>
  <c r="X54" i="48"/>
  <c r="AD211" i="48"/>
  <c r="AI46" i="48"/>
  <c r="AI392" i="48"/>
  <c r="Y393" i="48" s="1"/>
  <c r="AA367" i="48"/>
  <c r="AI288" i="48"/>
  <c r="Y289" i="48" s="1"/>
  <c r="AI418" i="48"/>
  <c r="AC419" i="48" s="1"/>
  <c r="AI52" i="48"/>
  <c r="O392" i="48"/>
  <c r="S177" i="48"/>
  <c r="Q42" i="48"/>
  <c r="Q44" i="48"/>
  <c r="M46" i="48"/>
  <c r="O158" i="48"/>
  <c r="S274" i="48"/>
  <c r="Q236" i="48"/>
  <c r="S267" i="48"/>
  <c r="L288" i="48"/>
  <c r="S279" i="48"/>
  <c r="S306" i="48"/>
  <c r="S348" i="48"/>
  <c r="S357" i="48"/>
  <c r="S383" i="48"/>
  <c r="S406" i="48"/>
  <c r="S345" i="48"/>
  <c r="L366" i="48"/>
  <c r="R34" i="48"/>
  <c r="R36" i="48"/>
  <c r="R40" i="48"/>
  <c r="O42" i="48"/>
  <c r="R45" i="48"/>
  <c r="N49" i="48"/>
  <c r="N158" i="48"/>
  <c r="S174" i="48"/>
  <c r="M132" i="48"/>
  <c r="M33" i="48"/>
  <c r="N34" i="48"/>
  <c r="Q39" i="48"/>
  <c r="N42" i="48"/>
  <c r="N44" i="48"/>
  <c r="O49" i="48"/>
  <c r="S140" i="48"/>
  <c r="S170" i="48"/>
  <c r="S245" i="48"/>
  <c r="S219" i="48"/>
  <c r="S242" i="48"/>
  <c r="Q288" i="48"/>
  <c r="S326" i="48"/>
  <c r="R340" i="48"/>
  <c r="S384" i="48"/>
  <c r="S405" i="48"/>
  <c r="S152" i="48"/>
  <c r="AI38" i="48"/>
  <c r="AF367" i="48"/>
  <c r="AI37" i="48"/>
  <c r="Y185" i="48"/>
  <c r="AI47" i="48"/>
  <c r="Y367" i="48"/>
  <c r="S440" i="48"/>
  <c r="G366" i="48"/>
  <c r="S232" i="48"/>
  <c r="S310" i="48"/>
  <c r="S336" i="48"/>
  <c r="S284" i="48"/>
  <c r="I358" i="48"/>
  <c r="I382" i="48"/>
  <c r="S154" i="48"/>
  <c r="S206" i="48"/>
  <c r="I273" i="48"/>
  <c r="S362" i="48"/>
  <c r="S388" i="48"/>
  <c r="I269" i="48"/>
  <c r="I174" i="48"/>
  <c r="S180" i="48"/>
  <c r="S258" i="48"/>
  <c r="I376" i="48"/>
  <c r="S414" i="48"/>
  <c r="S340" i="48" l="1"/>
  <c r="Z159" i="48"/>
  <c r="AG341" i="48"/>
  <c r="X263" i="48"/>
  <c r="Z341" i="48"/>
  <c r="X315" i="48"/>
  <c r="AH315" i="48"/>
  <c r="AA237" i="48"/>
  <c r="AF237" i="48"/>
  <c r="AH237" i="48"/>
  <c r="AE315" i="48"/>
  <c r="Y211" i="48"/>
  <c r="W315" i="48"/>
  <c r="W289" i="48"/>
  <c r="AA315" i="48"/>
  <c r="AA159" i="48"/>
  <c r="AE237" i="48"/>
  <c r="AD237" i="48"/>
  <c r="Y237" i="48"/>
  <c r="I323" i="48"/>
  <c r="I355" i="48"/>
  <c r="I218" i="48"/>
  <c r="D43" i="48"/>
  <c r="I399" i="48"/>
  <c r="V419" i="48"/>
  <c r="AF419" i="48"/>
  <c r="Y341" i="48"/>
  <c r="AE419" i="48"/>
  <c r="D314" i="48"/>
  <c r="AG185" i="48"/>
  <c r="W263" i="48"/>
  <c r="AG315" i="48"/>
  <c r="AF341" i="48"/>
  <c r="AF211" i="48"/>
  <c r="AA419" i="48"/>
  <c r="D236" i="48"/>
  <c r="I148" i="48"/>
  <c r="E48" i="48"/>
  <c r="I350" i="48"/>
  <c r="I225" i="48"/>
  <c r="I177" i="48"/>
  <c r="E366" i="48"/>
  <c r="I242" i="48"/>
  <c r="G184" i="48"/>
  <c r="G47" i="48"/>
  <c r="D44" i="48"/>
  <c r="I141" i="48"/>
  <c r="E42" i="48"/>
  <c r="H36" i="48"/>
  <c r="I347" i="48"/>
  <c r="E392" i="48"/>
  <c r="D288" i="48"/>
  <c r="G236" i="48"/>
  <c r="H39" i="48"/>
  <c r="G314" i="48"/>
  <c r="D210" i="48"/>
  <c r="Y263" i="48"/>
  <c r="W211" i="48"/>
  <c r="AE367" i="48"/>
  <c r="AA263" i="48"/>
  <c r="H288" i="48"/>
  <c r="D37" i="48"/>
  <c r="I320" i="48"/>
  <c r="I280" i="48"/>
  <c r="G340" i="48"/>
  <c r="C288" i="48"/>
  <c r="E210" i="48"/>
  <c r="I308" i="48"/>
  <c r="C314" i="48"/>
  <c r="I270" i="48"/>
  <c r="I248" i="48"/>
  <c r="G39" i="48"/>
  <c r="I428" i="48"/>
  <c r="D340" i="48"/>
  <c r="I249" i="48"/>
  <c r="I146" i="48"/>
  <c r="G43" i="48"/>
  <c r="I173" i="48"/>
  <c r="I386" i="48"/>
  <c r="I400" i="48"/>
  <c r="I387" i="48"/>
  <c r="I359" i="48"/>
  <c r="E35" i="48"/>
  <c r="I295" i="48"/>
  <c r="C49" i="48"/>
  <c r="D366" i="48"/>
  <c r="D392" i="48"/>
  <c r="AH341" i="48"/>
  <c r="AD289" i="48"/>
  <c r="AE263" i="48"/>
  <c r="Z185" i="48"/>
  <c r="X211" i="48"/>
  <c r="AD341" i="48"/>
  <c r="AC263" i="48"/>
  <c r="W341" i="48"/>
  <c r="Z393" i="48"/>
  <c r="C236" i="48"/>
  <c r="I164" i="48"/>
  <c r="I306" i="48"/>
  <c r="I149" i="48"/>
  <c r="G210" i="48"/>
  <c r="G392" i="48"/>
  <c r="AC341" i="48"/>
  <c r="Z419" i="48"/>
  <c r="S210" i="48"/>
  <c r="N211" i="48" s="1"/>
  <c r="S444" i="48"/>
  <c r="T444" i="48" s="1"/>
  <c r="AH419" i="48"/>
  <c r="AE289" i="48"/>
  <c r="I384" i="48"/>
  <c r="E43" i="48"/>
  <c r="I202" i="48"/>
  <c r="I172" i="48"/>
  <c r="I398" i="48"/>
  <c r="I200" i="48"/>
  <c r="AF263" i="48"/>
  <c r="V263" i="48"/>
  <c r="Y315" i="48"/>
  <c r="M211" i="48"/>
  <c r="N445" i="48"/>
  <c r="O445" i="48"/>
  <c r="M341" i="48"/>
  <c r="Q341" i="48"/>
  <c r="N341" i="48"/>
  <c r="T340" i="48"/>
  <c r="P341" i="48"/>
  <c r="O341" i="48"/>
  <c r="R341" i="48"/>
  <c r="L341" i="48"/>
  <c r="AB445" i="48"/>
  <c r="W445" i="48"/>
  <c r="AF445" i="48"/>
  <c r="AC445" i="48"/>
  <c r="I424" i="48"/>
  <c r="I228" i="48"/>
  <c r="I217" i="48"/>
  <c r="E47" i="48"/>
  <c r="B33" i="48"/>
  <c r="I111" i="48"/>
  <c r="B132" i="48"/>
  <c r="I408" i="48"/>
  <c r="G44" i="48"/>
  <c r="I372" i="48"/>
  <c r="I201" i="48"/>
  <c r="D42" i="48"/>
  <c r="H392" i="48"/>
  <c r="I253" i="48"/>
  <c r="I227" i="48"/>
  <c r="I143" i="48"/>
  <c r="E37" i="48"/>
  <c r="C43" i="48"/>
  <c r="I332" i="48"/>
  <c r="I203" i="48"/>
  <c r="B36" i="48"/>
  <c r="I114" i="48"/>
  <c r="I385" i="48"/>
  <c r="E41" i="48"/>
  <c r="I117" i="48"/>
  <c r="B39" i="48"/>
  <c r="G46" i="48"/>
  <c r="G40" i="48"/>
  <c r="M54" i="48"/>
  <c r="AB393" i="48"/>
  <c r="AH393" i="48"/>
  <c r="S33" i="48"/>
  <c r="O39" i="48"/>
  <c r="S39" i="48" s="1"/>
  <c r="AJ39" i="48" s="1"/>
  <c r="I413" i="48"/>
  <c r="I431" i="48"/>
  <c r="I425" i="48"/>
  <c r="E340" i="48"/>
  <c r="I321" i="48"/>
  <c r="I254" i="48"/>
  <c r="I192" i="48"/>
  <c r="I170" i="48"/>
  <c r="H46" i="48"/>
  <c r="B42" i="48"/>
  <c r="I120" i="48"/>
  <c r="H48" i="48"/>
  <c r="E34" i="48"/>
  <c r="I402" i="48"/>
  <c r="E418" i="48"/>
  <c r="I351" i="48"/>
  <c r="H262" i="48"/>
  <c r="I226" i="48"/>
  <c r="I216" i="48"/>
  <c r="I165" i="48"/>
  <c r="B43" i="48"/>
  <c r="I121" i="48"/>
  <c r="H35" i="48"/>
  <c r="C39" i="48"/>
  <c r="I327" i="48"/>
  <c r="I301" i="48"/>
  <c r="I219" i="48"/>
  <c r="I195" i="48"/>
  <c r="C35" i="48"/>
  <c r="I144" i="48"/>
  <c r="D40" i="48"/>
  <c r="E444" i="48"/>
  <c r="I409" i="48"/>
  <c r="I377" i="48"/>
  <c r="I299" i="48"/>
  <c r="I277" i="48"/>
  <c r="D184" i="48"/>
  <c r="D45" i="48"/>
  <c r="C40" i="48"/>
  <c r="G38" i="48"/>
  <c r="I193" i="48"/>
  <c r="C44" i="48"/>
  <c r="C38" i="48"/>
  <c r="C34" i="48"/>
  <c r="AF393" i="48"/>
  <c r="AB289" i="48"/>
  <c r="AG289" i="48"/>
  <c r="AF289" i="48"/>
  <c r="AA185" i="48"/>
  <c r="X289" i="48"/>
  <c r="S51" i="48"/>
  <c r="AJ51" i="48" s="1"/>
  <c r="S377" i="48"/>
  <c r="S392" i="48" s="1"/>
  <c r="W393" i="48"/>
  <c r="S40" i="48"/>
  <c r="AJ40" i="48" s="1"/>
  <c r="AB211" i="48"/>
  <c r="AH211" i="48"/>
  <c r="AG211" i="48"/>
  <c r="AE211" i="48"/>
  <c r="Z211" i="48"/>
  <c r="AG393" i="48"/>
  <c r="V185" i="48"/>
  <c r="AC393" i="48"/>
  <c r="Z263" i="48"/>
  <c r="AE159" i="48"/>
  <c r="Z289" i="48"/>
  <c r="AG159" i="48"/>
  <c r="X393" i="48"/>
  <c r="AB237" i="48"/>
  <c r="AG237" i="48"/>
  <c r="AA341" i="48"/>
  <c r="AE341" i="48"/>
  <c r="S418" i="48"/>
  <c r="AA289" i="48"/>
  <c r="I176" i="48"/>
  <c r="L54" i="48"/>
  <c r="S49" i="48"/>
  <c r="AJ49" i="48" s="1"/>
  <c r="I190" i="48"/>
  <c r="I112" i="48"/>
  <c r="B34" i="48"/>
  <c r="B41" i="48"/>
  <c r="I119" i="48"/>
  <c r="E236" i="48"/>
  <c r="C184" i="48"/>
  <c r="I380" i="48"/>
  <c r="S45" i="48"/>
  <c r="AJ45" i="48" s="1"/>
  <c r="X159" i="48"/>
  <c r="W159" i="48"/>
  <c r="S41" i="48"/>
  <c r="AJ41" i="48" s="1"/>
  <c r="I304" i="48"/>
  <c r="I305" i="48"/>
  <c r="I348" i="48"/>
  <c r="I222" i="48"/>
  <c r="B48" i="48"/>
  <c r="I126" i="48"/>
  <c r="I298" i="48"/>
  <c r="I335" i="48"/>
  <c r="H49" i="48"/>
  <c r="D38" i="48"/>
  <c r="I407" i="48"/>
  <c r="G49" i="48"/>
  <c r="G37" i="48"/>
  <c r="I352" i="48"/>
  <c r="S34" i="48"/>
  <c r="AJ34" i="48" s="1"/>
  <c r="AD159" i="48"/>
  <c r="I427" i="48"/>
  <c r="I302" i="48"/>
  <c r="H42" i="48"/>
  <c r="I169" i="48"/>
  <c r="I127" i="48"/>
  <c r="B49" i="48"/>
  <c r="I205" i="48"/>
  <c r="I151" i="48"/>
  <c r="H37" i="48"/>
  <c r="I153" i="48"/>
  <c r="I423" i="48"/>
  <c r="B444" i="48"/>
  <c r="I283" i="48"/>
  <c r="I282" i="48"/>
  <c r="I231" i="48"/>
  <c r="B236" i="48"/>
  <c r="I215" i="48"/>
  <c r="I243" i="48"/>
  <c r="C132" i="48"/>
  <c r="C33" i="48"/>
  <c r="D46" i="48"/>
  <c r="E39" i="48"/>
  <c r="D35" i="48"/>
  <c r="I435" i="48"/>
  <c r="I406" i="48"/>
  <c r="I328" i="48"/>
  <c r="I281" i="48"/>
  <c r="I251" i="48"/>
  <c r="I275" i="48"/>
  <c r="D48" i="48"/>
  <c r="H41" i="48"/>
  <c r="D39" i="48"/>
  <c r="G34" i="48"/>
  <c r="C48" i="48"/>
  <c r="C36" i="48"/>
  <c r="G33" i="48"/>
  <c r="G132" i="48"/>
  <c r="AH445" i="48"/>
  <c r="S48" i="48"/>
  <c r="AJ48" i="48" s="1"/>
  <c r="Z315" i="48"/>
  <c r="AH263" i="48"/>
  <c r="AB367" i="48"/>
  <c r="X367" i="48"/>
  <c r="AG367" i="48"/>
  <c r="Z367" i="48"/>
  <c r="AH367" i="48"/>
  <c r="AC367" i="48"/>
  <c r="V315" i="48"/>
  <c r="R54" i="48"/>
  <c r="AA445" i="48"/>
  <c r="X341" i="48"/>
  <c r="S314" i="48"/>
  <c r="AC289" i="48"/>
  <c r="Q54" i="48"/>
  <c r="AA393" i="48"/>
  <c r="I293" i="48"/>
  <c r="B314" i="48"/>
  <c r="S366" i="48"/>
  <c r="S52" i="48"/>
  <c r="AJ52" i="48" s="1"/>
  <c r="I163" i="48"/>
  <c r="B184" i="48"/>
  <c r="I123" i="48"/>
  <c r="B45" i="48"/>
  <c r="C47" i="48"/>
  <c r="G288" i="48"/>
  <c r="I245" i="48"/>
  <c r="E36" i="48"/>
  <c r="I196" i="48"/>
  <c r="G36" i="48"/>
  <c r="C42" i="48"/>
  <c r="AB159" i="48"/>
  <c r="AH159" i="48"/>
  <c r="AD185" i="48"/>
  <c r="V445" i="48"/>
  <c r="AH185" i="48"/>
  <c r="S288" i="48"/>
  <c r="I375" i="48"/>
  <c r="E288" i="48"/>
  <c r="C210" i="48"/>
  <c r="C158" i="48"/>
  <c r="I116" i="48"/>
  <c r="B38" i="48"/>
  <c r="I191" i="48"/>
  <c r="E184" i="48"/>
  <c r="I113" i="48"/>
  <c r="B35" i="48"/>
  <c r="I437" i="48"/>
  <c r="I357" i="48"/>
  <c r="G262" i="48"/>
  <c r="I221" i="48"/>
  <c r="H43" i="48"/>
  <c r="C392" i="48"/>
  <c r="I334" i="48"/>
  <c r="I142" i="48"/>
  <c r="E46" i="48"/>
  <c r="B44" i="48"/>
  <c r="I122" i="48"/>
  <c r="I139" i="48"/>
  <c r="D41" i="48"/>
  <c r="I438" i="48"/>
  <c r="I330" i="48"/>
  <c r="I255" i="48"/>
  <c r="I194" i="48"/>
  <c r="AC159" i="48"/>
  <c r="AE185" i="48"/>
  <c r="S44" i="48"/>
  <c r="AJ44" i="48" s="1"/>
  <c r="S36" i="48"/>
  <c r="AJ36" i="48" s="1"/>
  <c r="S43" i="48"/>
  <c r="AJ43" i="48" s="1"/>
  <c r="AD445" i="48"/>
  <c r="C444" i="48"/>
  <c r="D444" i="48"/>
  <c r="I374" i="48"/>
  <c r="I276" i="48"/>
  <c r="I204" i="48"/>
  <c r="I241" i="48"/>
  <c r="B262" i="48"/>
  <c r="I124" i="48"/>
  <c r="B46" i="48"/>
  <c r="I433" i="48"/>
  <c r="I383" i="48"/>
  <c r="H314" i="48"/>
  <c r="I256" i="48"/>
  <c r="I220" i="48"/>
  <c r="I171" i="48"/>
  <c r="E33" i="48"/>
  <c r="E132" i="48"/>
  <c r="C45" i="48"/>
  <c r="I401" i="48"/>
  <c r="I333" i="48"/>
  <c r="I326" i="48"/>
  <c r="I252" i="48"/>
  <c r="I257" i="48"/>
  <c r="I197" i="48"/>
  <c r="C37" i="48"/>
  <c r="I178" i="48"/>
  <c r="I168" i="48"/>
  <c r="I150" i="48"/>
  <c r="I349" i="48"/>
  <c r="G444" i="48"/>
  <c r="I379" i="48"/>
  <c r="I324" i="48"/>
  <c r="I356" i="48"/>
  <c r="I346" i="48"/>
  <c r="I297" i="48"/>
  <c r="I198" i="48"/>
  <c r="I229" i="48"/>
  <c r="I147" i="48"/>
  <c r="D47" i="48"/>
  <c r="I371" i="48"/>
  <c r="B392" i="48"/>
  <c r="I331" i="48"/>
  <c r="I296" i="48"/>
  <c r="I360" i="48"/>
  <c r="I309" i="48"/>
  <c r="I246" i="48"/>
  <c r="I140" i="48"/>
  <c r="E49" i="48"/>
  <c r="G45" i="48"/>
  <c r="C41" i="48"/>
  <c r="D158" i="48"/>
  <c r="H45" i="48"/>
  <c r="B37" i="48"/>
  <c r="I115" i="48"/>
  <c r="I378" i="48"/>
  <c r="H444" i="48"/>
  <c r="I434" i="48"/>
  <c r="I404" i="48"/>
  <c r="C340" i="48"/>
  <c r="I279" i="48"/>
  <c r="I247" i="48"/>
  <c r="H158" i="48"/>
  <c r="H132" i="48"/>
  <c r="H33" i="48"/>
  <c r="G41" i="48"/>
  <c r="I300" i="48"/>
  <c r="I152" i="48"/>
  <c r="I429" i="48"/>
  <c r="AC315" i="48"/>
  <c r="AB419" i="48"/>
  <c r="AG419" i="48"/>
  <c r="V393" i="48"/>
  <c r="S38" i="48"/>
  <c r="AJ38" i="48" s="1"/>
  <c r="AD393" i="48"/>
  <c r="S42" i="48"/>
  <c r="AJ42" i="48" s="1"/>
  <c r="AI54" i="48"/>
  <c r="AA55" i="48" s="1"/>
  <c r="W367" i="48"/>
  <c r="S236" i="48"/>
  <c r="AF159" i="48"/>
  <c r="S35" i="48"/>
  <c r="AJ35" i="48" s="1"/>
  <c r="AG263" i="48"/>
  <c r="S132" i="48"/>
  <c r="Y419" i="48"/>
  <c r="Z237" i="48"/>
  <c r="AC237" i="48"/>
  <c r="S46" i="48"/>
  <c r="AJ46" i="48" s="1"/>
  <c r="S262" i="48"/>
  <c r="X185" i="48"/>
  <c r="B158" i="48"/>
  <c r="I137" i="48"/>
  <c r="I267" i="48"/>
  <c r="B288" i="48"/>
  <c r="B81" i="48"/>
  <c r="F81" i="48"/>
  <c r="G81" i="48"/>
  <c r="H81" i="48"/>
  <c r="D81" i="48"/>
  <c r="E81" i="48"/>
  <c r="C81" i="48"/>
  <c r="N54" i="48"/>
  <c r="I436" i="48"/>
  <c r="I307" i="48"/>
  <c r="I361" i="48"/>
  <c r="I224" i="48"/>
  <c r="G42" i="48"/>
  <c r="I405" i="48"/>
  <c r="I319" i="48"/>
  <c r="B340" i="48"/>
  <c r="D34" i="48"/>
  <c r="I118" i="48"/>
  <c r="B40" i="48"/>
  <c r="I410" i="48"/>
  <c r="I426" i="48"/>
  <c r="I329" i="48"/>
  <c r="I250" i="48"/>
  <c r="G48" i="48"/>
  <c r="H38" i="48"/>
  <c r="H418" i="48"/>
  <c r="I274" i="48"/>
  <c r="I167" i="48"/>
  <c r="I189" i="48"/>
  <c r="B210" i="48"/>
  <c r="I223" i="48"/>
  <c r="D262" i="48"/>
  <c r="H47" i="48"/>
  <c r="H184" i="48"/>
  <c r="H40" i="48"/>
  <c r="I432" i="48"/>
  <c r="E262" i="48"/>
  <c r="H236" i="48"/>
  <c r="C46" i="48"/>
  <c r="X445" i="48"/>
  <c r="L50" i="48"/>
  <c r="S158" i="48"/>
  <c r="S184" i="48"/>
  <c r="AF185" i="48"/>
  <c r="S37" i="48"/>
  <c r="AJ37" i="48" s="1"/>
  <c r="B418" i="48"/>
  <c r="I397" i="48"/>
  <c r="C418" i="48"/>
  <c r="I325" i="48"/>
  <c r="C262" i="48"/>
  <c r="I268" i="48"/>
  <c r="I230" i="48"/>
  <c r="I179" i="48"/>
  <c r="D36" i="48"/>
  <c r="I175" i="48"/>
  <c r="I166" i="48"/>
  <c r="I145" i="48"/>
  <c r="E45" i="48"/>
  <c r="E38" i="48"/>
  <c r="H34" i="48"/>
  <c r="I345" i="48"/>
  <c r="B366" i="48"/>
  <c r="G418" i="48"/>
  <c r="I403" i="48"/>
  <c r="I373" i="48"/>
  <c r="I322" i="48"/>
  <c r="E314" i="48"/>
  <c r="I354" i="48"/>
  <c r="C366" i="48"/>
  <c r="I271" i="48"/>
  <c r="H210" i="48"/>
  <c r="E158" i="48"/>
  <c r="I125" i="48"/>
  <c r="B47" i="48"/>
  <c r="G158" i="48"/>
  <c r="I412" i="48"/>
  <c r="D418" i="48"/>
  <c r="H340" i="48"/>
  <c r="I294" i="48"/>
  <c r="H366" i="48"/>
  <c r="I272" i="48"/>
  <c r="I244" i="48"/>
  <c r="I199" i="48"/>
  <c r="I138" i="48"/>
  <c r="H44" i="48"/>
  <c r="E40" i="48"/>
  <c r="D49" i="48"/>
  <c r="E44" i="48"/>
  <c r="D132" i="48"/>
  <c r="D33" i="48"/>
  <c r="I353" i="48"/>
  <c r="I411" i="48"/>
  <c r="I381" i="48"/>
  <c r="I303" i="48"/>
  <c r="I278" i="48"/>
  <c r="G35" i="48"/>
  <c r="I430" i="48"/>
  <c r="I439" i="48"/>
  <c r="W185" i="48"/>
  <c r="V289" i="48"/>
  <c r="AE393" i="48"/>
  <c r="X419" i="48"/>
  <c r="AD419" i="48"/>
  <c r="AD315" i="48"/>
  <c r="AH289" i="48"/>
  <c r="S47" i="48"/>
  <c r="AJ47" i="48" s="1"/>
  <c r="AD263" i="48"/>
  <c r="AC185" i="48"/>
  <c r="Z445" i="48"/>
  <c r="Y445" i="48"/>
  <c r="V237" i="48"/>
  <c r="W419" i="48"/>
  <c r="AE445" i="48"/>
  <c r="I206" i="48"/>
  <c r="H52" i="48"/>
  <c r="E52" i="48"/>
  <c r="C52" i="48"/>
  <c r="G52" i="48"/>
  <c r="I180" i="48"/>
  <c r="I366" i="48" l="1"/>
  <c r="AI367" i="48"/>
  <c r="M445" i="48"/>
  <c r="S445" i="48" s="1"/>
  <c r="AI237" i="48"/>
  <c r="L445" i="48"/>
  <c r="O54" i="48"/>
  <c r="AI159" i="48"/>
  <c r="AI263" i="48"/>
  <c r="Q211" i="48"/>
  <c r="P211" i="48"/>
  <c r="I258" i="48"/>
  <c r="R445" i="48"/>
  <c r="R211" i="48"/>
  <c r="I284" i="48"/>
  <c r="I388" i="48"/>
  <c r="I310" i="48"/>
  <c r="AI341" i="48"/>
  <c r="AI211" i="48"/>
  <c r="Q445" i="48"/>
  <c r="AJ444" i="48"/>
  <c r="T210" i="48"/>
  <c r="P445" i="48"/>
  <c r="O211" i="48"/>
  <c r="L211" i="48"/>
  <c r="AI419" i="48"/>
  <c r="Y55" i="48"/>
  <c r="O419" i="48"/>
  <c r="Q419" i="48"/>
  <c r="R419" i="48"/>
  <c r="P419" i="48"/>
  <c r="L419" i="48"/>
  <c r="M419" i="48"/>
  <c r="N419" i="48"/>
  <c r="T418" i="48"/>
  <c r="P393" i="48"/>
  <c r="T392" i="48"/>
  <c r="L393" i="48"/>
  <c r="R393" i="48"/>
  <c r="Q393" i="48"/>
  <c r="M393" i="48"/>
  <c r="N393" i="48"/>
  <c r="O393" i="48"/>
  <c r="I43" i="48"/>
  <c r="I362" i="48"/>
  <c r="D50" i="48"/>
  <c r="I440" i="48"/>
  <c r="I418" i="48"/>
  <c r="S50" i="48"/>
  <c r="AJ50" i="48" s="1"/>
  <c r="AF55" i="48"/>
  <c r="V55" i="48"/>
  <c r="AI393" i="48"/>
  <c r="H54" i="48"/>
  <c r="I392" i="48"/>
  <c r="E54" i="48"/>
  <c r="P289" i="48"/>
  <c r="Q289" i="48"/>
  <c r="O289" i="48"/>
  <c r="T288" i="48"/>
  <c r="M289" i="48"/>
  <c r="N289" i="48"/>
  <c r="R289" i="48"/>
  <c r="L289" i="48"/>
  <c r="O315" i="48"/>
  <c r="R315" i="48"/>
  <c r="T314" i="48"/>
  <c r="M315" i="48"/>
  <c r="Q315" i="48"/>
  <c r="N315" i="48"/>
  <c r="P315" i="48"/>
  <c r="L315" i="48"/>
  <c r="Z55" i="48"/>
  <c r="I39" i="48"/>
  <c r="T262" i="48"/>
  <c r="P263" i="48"/>
  <c r="R263" i="48"/>
  <c r="M263" i="48"/>
  <c r="N263" i="48"/>
  <c r="L263" i="48"/>
  <c r="Q263" i="48"/>
  <c r="O263" i="48"/>
  <c r="C367" i="48"/>
  <c r="H367" i="48"/>
  <c r="B367" i="48"/>
  <c r="F367" i="48"/>
  <c r="E367" i="48"/>
  <c r="G367" i="48"/>
  <c r="D367" i="48"/>
  <c r="I38" i="48"/>
  <c r="I49" i="48"/>
  <c r="I336" i="48"/>
  <c r="I44" i="48"/>
  <c r="G54" i="48"/>
  <c r="C54" i="48"/>
  <c r="AI185" i="48"/>
  <c r="I132" i="48"/>
  <c r="AB55" i="48"/>
  <c r="AH55" i="48"/>
  <c r="I81" i="48"/>
  <c r="I262" i="48"/>
  <c r="AI445" i="48"/>
  <c r="I184" i="48"/>
  <c r="I314" i="48"/>
  <c r="E50" i="48"/>
  <c r="AI289" i="48"/>
  <c r="I340" i="48"/>
  <c r="AD55" i="48"/>
  <c r="I37" i="48"/>
  <c r="AE55" i="48"/>
  <c r="I414" i="48"/>
  <c r="I232" i="48"/>
  <c r="C50" i="48"/>
  <c r="D54" i="48"/>
  <c r="I47" i="48"/>
  <c r="N185" i="48"/>
  <c r="P185" i="48"/>
  <c r="R185" i="48"/>
  <c r="L185" i="48"/>
  <c r="O185" i="48"/>
  <c r="M185" i="48"/>
  <c r="T184" i="48"/>
  <c r="Q185" i="48"/>
  <c r="I210" i="48"/>
  <c r="I288" i="48"/>
  <c r="AI315" i="48"/>
  <c r="I444" i="48"/>
  <c r="I48" i="48"/>
  <c r="I36" i="48"/>
  <c r="B54" i="48"/>
  <c r="I33" i="48"/>
  <c r="I42" i="48"/>
  <c r="B52" i="48"/>
  <c r="I130" i="48"/>
  <c r="G50" i="48"/>
  <c r="N159" i="48"/>
  <c r="R159" i="48"/>
  <c r="O159" i="48"/>
  <c r="Q159" i="48"/>
  <c r="T158" i="48"/>
  <c r="P159" i="48"/>
  <c r="M159" i="48"/>
  <c r="L159" i="48"/>
  <c r="I158" i="48"/>
  <c r="M237" i="48"/>
  <c r="T236" i="48"/>
  <c r="P237" i="48"/>
  <c r="L237" i="48"/>
  <c r="N237" i="48"/>
  <c r="Q237" i="48"/>
  <c r="O237" i="48"/>
  <c r="R237" i="48"/>
  <c r="I35" i="48"/>
  <c r="O367" i="48"/>
  <c r="T366" i="48"/>
  <c r="L367" i="48"/>
  <c r="R367" i="48"/>
  <c r="Q367" i="48"/>
  <c r="N367" i="48"/>
  <c r="M367" i="48"/>
  <c r="P367" i="48"/>
  <c r="I41" i="48"/>
  <c r="B50" i="48"/>
  <c r="I154" i="48"/>
  <c r="H50" i="48"/>
  <c r="AG55" i="48"/>
  <c r="I40" i="48"/>
  <c r="T132" i="48"/>
  <c r="R133" i="48"/>
  <c r="O133" i="48"/>
  <c r="N133" i="48"/>
  <c r="L133" i="48"/>
  <c r="Q133" i="48"/>
  <c r="P133" i="48"/>
  <c r="M133" i="48"/>
  <c r="X55" i="48"/>
  <c r="I46" i="48"/>
  <c r="I45" i="48"/>
  <c r="AC55" i="48"/>
  <c r="I236" i="48"/>
  <c r="I34" i="48"/>
  <c r="W55" i="48"/>
  <c r="AJ33" i="48"/>
  <c r="S54" i="48"/>
  <c r="S341" i="48"/>
  <c r="S211" i="48" l="1"/>
  <c r="S185" i="48"/>
  <c r="G237" i="48"/>
  <c r="B237" i="48"/>
  <c r="C237" i="48"/>
  <c r="E237" i="48"/>
  <c r="D237" i="48"/>
  <c r="H237" i="48"/>
  <c r="F237" i="48"/>
  <c r="H263" i="48"/>
  <c r="E263" i="48"/>
  <c r="D263" i="48"/>
  <c r="B263" i="48"/>
  <c r="C263" i="48"/>
  <c r="F263" i="48"/>
  <c r="G263" i="48"/>
  <c r="I367" i="48"/>
  <c r="F393" i="48"/>
  <c r="B393" i="48"/>
  <c r="G393" i="48"/>
  <c r="H393" i="48"/>
  <c r="D393" i="48"/>
  <c r="E393" i="48"/>
  <c r="C393" i="48"/>
  <c r="E419" i="48"/>
  <c r="B419" i="48"/>
  <c r="D419" i="48"/>
  <c r="F419" i="48"/>
  <c r="G419" i="48"/>
  <c r="H419" i="48"/>
  <c r="C419" i="48"/>
  <c r="I54" i="48"/>
  <c r="S159" i="48"/>
  <c r="D289" i="48"/>
  <c r="C289" i="48"/>
  <c r="F289" i="48"/>
  <c r="H289" i="48"/>
  <c r="B289" i="48"/>
  <c r="E289" i="48"/>
  <c r="G289" i="48"/>
  <c r="D341" i="48"/>
  <c r="B341" i="48"/>
  <c r="G341" i="48"/>
  <c r="H341" i="48"/>
  <c r="E341" i="48"/>
  <c r="C341" i="48"/>
  <c r="F341" i="48"/>
  <c r="G159" i="48"/>
  <c r="E159" i="48"/>
  <c r="C159" i="48"/>
  <c r="D159" i="48"/>
  <c r="H159" i="48"/>
  <c r="F159" i="48"/>
  <c r="B159" i="48"/>
  <c r="H211" i="48"/>
  <c r="D211" i="48"/>
  <c r="B211" i="48"/>
  <c r="G211" i="48"/>
  <c r="F211" i="48"/>
  <c r="C211" i="48"/>
  <c r="E211" i="48"/>
  <c r="AI55" i="48"/>
  <c r="S393" i="48"/>
  <c r="S133" i="48"/>
  <c r="S419" i="48"/>
  <c r="T54" i="48"/>
  <c r="N55" i="48"/>
  <c r="O55" i="48"/>
  <c r="P55" i="48"/>
  <c r="AJ54" i="48"/>
  <c r="L55" i="48"/>
  <c r="R55" i="48"/>
  <c r="M55" i="48"/>
  <c r="Q55" i="48"/>
  <c r="I50" i="48"/>
  <c r="S367" i="48"/>
  <c r="I52" i="48"/>
  <c r="G315" i="48"/>
  <c r="C315" i="48"/>
  <c r="E315" i="48"/>
  <c r="H315" i="48"/>
  <c r="D315" i="48"/>
  <c r="B315" i="48"/>
  <c r="F315" i="48"/>
  <c r="S263" i="48"/>
  <c r="F445" i="48"/>
  <c r="H445" i="48"/>
  <c r="C445" i="48"/>
  <c r="B445" i="48"/>
  <c r="D445" i="48"/>
  <c r="G445" i="48"/>
  <c r="E445" i="48"/>
  <c r="S237" i="48"/>
  <c r="G185" i="48"/>
  <c r="D185" i="48"/>
  <c r="F185" i="48"/>
  <c r="H185" i="48"/>
  <c r="E185" i="48"/>
  <c r="C185" i="48"/>
  <c r="B185" i="48"/>
  <c r="S315" i="48"/>
  <c r="S289" i="48"/>
  <c r="E133" i="48"/>
  <c r="H133" i="48"/>
  <c r="C133" i="48"/>
  <c r="B133" i="48"/>
  <c r="D133" i="48"/>
  <c r="G133" i="48"/>
  <c r="F133" i="48"/>
  <c r="S55" i="48" l="1"/>
  <c r="AJ55" i="48" s="1"/>
  <c r="I341" i="48"/>
  <c r="I419" i="48"/>
  <c r="I211" i="48"/>
  <c r="D55" i="48"/>
  <c r="E55" i="48"/>
  <c r="B55" i="48"/>
  <c r="G55" i="48"/>
  <c r="H55" i="48"/>
  <c r="C55" i="48"/>
  <c r="F55" i="48"/>
  <c r="I185" i="48"/>
  <c r="I159" i="48"/>
  <c r="I289" i="48"/>
  <c r="I315" i="48"/>
  <c r="I263" i="48"/>
  <c r="I133" i="48"/>
  <c r="I237" i="48"/>
  <c r="I445" i="48"/>
  <c r="I393" i="48"/>
  <c r="I55" i="48" l="1"/>
  <c r="AF623" i="41"/>
  <c r="AF624" i="41"/>
  <c r="AF612" i="43"/>
  <c r="AF620" i="43"/>
  <c r="AF611" i="40" l="1"/>
  <c r="AF624" i="42"/>
  <c r="AF623" i="42"/>
  <c r="AF624" i="43"/>
  <c r="AF623" i="43"/>
  <c r="AF611" i="43"/>
  <c r="AF611" i="41"/>
  <c r="AF611" i="42"/>
  <c r="AF620" i="40"/>
  <c r="AF612" i="40"/>
  <c r="AF620" i="41"/>
  <c r="AF612" i="41"/>
  <c r="AF620" i="42"/>
  <c r="AF612" i="42"/>
  <c r="AF624" i="40"/>
  <c r="AF623" i="40"/>
  <c r="AF625" i="40"/>
  <c r="AF625" i="57" l="1"/>
  <c r="AF625" i="56"/>
  <c r="AF625" i="55"/>
  <c r="AF625" i="43"/>
  <c r="AF625" i="42"/>
  <c r="AF625" i="50"/>
  <c r="AF625" i="41"/>
  <c r="AF625" i="48"/>
  <c r="AF625" i="51"/>
  <c r="AF625" i="46"/>
  <c r="AF625" i="53"/>
  <c r="AF625" i="47"/>
  <c r="AF625" i="52"/>
  <c r="I573" i="40" l="1"/>
  <c r="I547" i="40"/>
  <c r="I521" i="40"/>
  <c r="I495" i="40"/>
  <c r="I469" i="40" l="1"/>
  <c r="F79" i="40"/>
  <c r="P105" i="40"/>
  <c r="P27" i="40" s="1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59" i="2"/>
  <c r="I557" i="2"/>
  <c r="I556" i="2"/>
  <c r="I555" i="2"/>
  <c r="I554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3" i="2"/>
  <c r="I531" i="2"/>
  <c r="I530" i="2"/>
  <c r="I529" i="2"/>
  <c r="I528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7" i="2"/>
  <c r="I505" i="2"/>
  <c r="I504" i="2"/>
  <c r="I503" i="2"/>
  <c r="I502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1" i="2"/>
  <c r="I479" i="2"/>
  <c r="I478" i="2"/>
  <c r="I477" i="2"/>
  <c r="I476" i="2"/>
  <c r="AH53" i="40" l="1"/>
  <c r="Y53" i="40"/>
  <c r="AI417" i="40"/>
  <c r="I165" i="2"/>
  <c r="I278" i="2"/>
  <c r="I281" i="2"/>
  <c r="I297" i="2"/>
  <c r="I304" i="2"/>
  <c r="I306" i="2"/>
  <c r="AI287" i="40"/>
  <c r="AF53" i="40"/>
  <c r="AD53" i="40"/>
  <c r="I115" i="2"/>
  <c r="I129" i="2"/>
  <c r="I226" i="2"/>
  <c r="H288" i="2"/>
  <c r="I282" i="2"/>
  <c r="I298" i="2"/>
  <c r="I307" i="2"/>
  <c r="I382" i="2"/>
  <c r="I450" i="2"/>
  <c r="F60" i="2"/>
  <c r="I460" i="2"/>
  <c r="F70" i="2"/>
  <c r="I468" i="2"/>
  <c r="F78" i="2"/>
  <c r="AC53" i="40"/>
  <c r="I118" i="2"/>
  <c r="I126" i="2"/>
  <c r="I155" i="2"/>
  <c r="I178" i="2"/>
  <c r="I268" i="2"/>
  <c r="I285" i="2"/>
  <c r="I347" i="2"/>
  <c r="I384" i="2"/>
  <c r="I451" i="2"/>
  <c r="F61" i="2"/>
  <c r="I461" i="2"/>
  <c r="F71" i="2"/>
  <c r="AI209" i="40"/>
  <c r="AI183" i="40"/>
  <c r="Z53" i="40"/>
  <c r="I194" i="2"/>
  <c r="I203" i="2"/>
  <c r="I284" i="2"/>
  <c r="I346" i="2"/>
  <c r="I139" i="2"/>
  <c r="I151" i="2"/>
  <c r="I164" i="2"/>
  <c r="I267" i="2"/>
  <c r="I280" i="2"/>
  <c r="I363" i="2"/>
  <c r="I455" i="2"/>
  <c r="F65" i="2"/>
  <c r="I464" i="2"/>
  <c r="F74" i="2"/>
  <c r="AI313" i="40"/>
  <c r="AI157" i="40"/>
  <c r="AA53" i="40"/>
  <c r="I469" i="2"/>
  <c r="F79" i="2"/>
  <c r="I181" i="2"/>
  <c r="AI131" i="40"/>
  <c r="V53" i="40"/>
  <c r="I113" i="2"/>
  <c r="I176" i="2"/>
  <c r="I180" i="2"/>
  <c r="I193" i="2"/>
  <c r="I200" i="2"/>
  <c r="I202" i="2"/>
  <c r="I232" i="2"/>
  <c r="I270" i="2"/>
  <c r="I345" i="2"/>
  <c r="I349" i="2"/>
  <c r="I359" i="2"/>
  <c r="I457" i="2"/>
  <c r="F67" i="2"/>
  <c r="I465" i="2"/>
  <c r="F75" i="2"/>
  <c r="W53" i="40"/>
  <c r="I462" i="2"/>
  <c r="F72" i="2"/>
  <c r="X53" i="40"/>
  <c r="I177" i="2"/>
  <c r="I233" i="2"/>
  <c r="I271" i="2"/>
  <c r="I116" i="2"/>
  <c r="I138" i="2"/>
  <c r="I150" i="2"/>
  <c r="I153" i="2"/>
  <c r="I356" i="2"/>
  <c r="H392" i="2"/>
  <c r="I375" i="2"/>
  <c r="I458" i="2"/>
  <c r="F68" i="2"/>
  <c r="I466" i="2"/>
  <c r="F76" i="2"/>
  <c r="AI443" i="40"/>
  <c r="AI339" i="40"/>
  <c r="AG53" i="40"/>
  <c r="F27" i="40"/>
  <c r="I79" i="40"/>
  <c r="I452" i="2"/>
  <c r="F62" i="2"/>
  <c r="I475" i="2"/>
  <c r="I207" i="2"/>
  <c r="I389" i="2"/>
  <c r="I453" i="2"/>
  <c r="F63" i="2"/>
  <c r="I463" i="2"/>
  <c r="F73" i="2"/>
  <c r="AI391" i="40"/>
  <c r="H132" i="2"/>
  <c r="I112" i="2"/>
  <c r="I127" i="2"/>
  <c r="I179" i="2"/>
  <c r="I219" i="2"/>
  <c r="I231" i="2"/>
  <c r="I269" i="2"/>
  <c r="I348" i="2"/>
  <c r="I358" i="2"/>
  <c r="I385" i="2"/>
  <c r="I459" i="2"/>
  <c r="F69" i="2"/>
  <c r="I467" i="2"/>
  <c r="F77" i="2"/>
  <c r="AI365" i="40"/>
  <c r="AI261" i="40"/>
  <c r="AI235" i="40"/>
  <c r="AE53" i="40"/>
  <c r="I616" i="56"/>
  <c r="I616" i="53"/>
  <c r="I623" i="53"/>
  <c r="I609" i="53"/>
  <c r="I608" i="51"/>
  <c r="F99" i="2"/>
  <c r="F101" i="2"/>
  <c r="I140" i="2"/>
  <c r="I195" i="2"/>
  <c r="I208" i="2"/>
  <c r="I390" i="2"/>
  <c r="I283" i="2"/>
  <c r="I173" i="2"/>
  <c r="I309" i="2"/>
  <c r="I351" i="2"/>
  <c r="I352" i="2"/>
  <c r="I378" i="2"/>
  <c r="I611" i="2"/>
  <c r="I613" i="2"/>
  <c r="I152" i="2"/>
  <c r="I224" i="2"/>
  <c r="I350" i="2"/>
  <c r="E50" i="2"/>
  <c r="C38" i="2"/>
  <c r="I114" i="2"/>
  <c r="I117" i="2"/>
  <c r="I141" i="2"/>
  <c r="I142" i="2"/>
  <c r="I143" i="2"/>
  <c r="I145" i="2"/>
  <c r="I147" i="2"/>
  <c r="I148" i="2"/>
  <c r="I167" i="2"/>
  <c r="I168" i="2"/>
  <c r="I169" i="2"/>
  <c r="I174" i="2"/>
  <c r="I191" i="2"/>
  <c r="I192" i="2"/>
  <c r="I216" i="2"/>
  <c r="I217" i="2"/>
  <c r="I218" i="2"/>
  <c r="I221" i="2"/>
  <c r="C236" i="2"/>
  <c r="I228" i="2"/>
  <c r="I229" i="2"/>
  <c r="C35" i="2"/>
  <c r="I294" i="2"/>
  <c r="I299" i="2"/>
  <c r="C51" i="2"/>
  <c r="G366" i="2"/>
  <c r="I377" i="2"/>
  <c r="I379" i="2"/>
  <c r="I388" i="2"/>
  <c r="G392" i="2"/>
  <c r="F87" i="2"/>
  <c r="F89" i="2"/>
  <c r="F91" i="2"/>
  <c r="F93" i="2"/>
  <c r="F94" i="2"/>
  <c r="F95" i="2"/>
  <c r="F96" i="2"/>
  <c r="F97" i="2"/>
  <c r="I403" i="2"/>
  <c r="I424" i="2"/>
  <c r="I371" i="2"/>
  <c r="E34" i="2" l="1"/>
  <c r="G49" i="2"/>
  <c r="H44" i="2"/>
  <c r="G39" i="2"/>
  <c r="H43" i="2"/>
  <c r="E51" i="2"/>
  <c r="G184" i="2"/>
  <c r="D47" i="2"/>
  <c r="H46" i="2"/>
  <c r="H35" i="2"/>
  <c r="G37" i="2"/>
  <c r="I612" i="2"/>
  <c r="G45" i="2"/>
  <c r="H49" i="2"/>
  <c r="G41" i="2"/>
  <c r="H51" i="2"/>
  <c r="G52" i="2"/>
  <c r="G42" i="2"/>
  <c r="E52" i="2"/>
  <c r="G38" i="2"/>
  <c r="E47" i="2"/>
  <c r="I163" i="2"/>
  <c r="I189" i="2"/>
  <c r="G35" i="2"/>
  <c r="H34" i="2"/>
  <c r="G50" i="2"/>
  <c r="E41" i="2"/>
  <c r="H48" i="2"/>
  <c r="E35" i="2"/>
  <c r="H38" i="2"/>
  <c r="C37" i="2"/>
  <c r="E49" i="2"/>
  <c r="I606" i="57"/>
  <c r="C39" i="2"/>
  <c r="E46" i="2"/>
  <c r="I606" i="2"/>
  <c r="I399" i="2"/>
  <c r="E42" i="2"/>
  <c r="I619" i="2"/>
  <c r="H37" i="2"/>
  <c r="D51" i="2"/>
  <c r="H42" i="2"/>
  <c r="G51" i="2"/>
  <c r="H41" i="2"/>
  <c r="G48" i="2"/>
  <c r="H40" i="2"/>
  <c r="G43" i="2"/>
  <c r="G40" i="2"/>
  <c r="H45" i="2"/>
  <c r="I624" i="46"/>
  <c r="I614" i="53"/>
  <c r="E39" i="2"/>
  <c r="C36" i="2"/>
  <c r="G36" i="2"/>
  <c r="D38" i="2"/>
  <c r="E48" i="2"/>
  <c r="H36" i="2"/>
  <c r="H52" i="2"/>
  <c r="I620" i="56"/>
  <c r="I622" i="56"/>
  <c r="I616" i="2"/>
  <c r="E37" i="2"/>
  <c r="I410" i="2"/>
  <c r="I333" i="2"/>
  <c r="I254" i="2"/>
  <c r="I434" i="2"/>
  <c r="H39" i="2"/>
  <c r="D37" i="2"/>
  <c r="G34" i="2"/>
  <c r="G46" i="2"/>
  <c r="G44" i="2"/>
  <c r="G47" i="2"/>
  <c r="H50" i="2"/>
  <c r="E36" i="2"/>
  <c r="H47" i="2"/>
  <c r="D44" i="2"/>
  <c r="C46" i="2"/>
  <c r="I190" i="2"/>
  <c r="I620" i="51"/>
  <c r="I625" i="51"/>
  <c r="I608" i="53"/>
  <c r="I613" i="53"/>
  <c r="I607" i="56"/>
  <c r="F85" i="2"/>
  <c r="I252" i="2"/>
  <c r="I398" i="2"/>
  <c r="I612" i="46"/>
  <c r="I607" i="53"/>
  <c r="I620" i="53"/>
  <c r="I612" i="53"/>
  <c r="I615" i="56"/>
  <c r="I625" i="56"/>
  <c r="I616" i="57"/>
  <c r="F17" i="2"/>
  <c r="I69" i="2"/>
  <c r="AI53" i="40"/>
  <c r="AJ53" i="40" s="1"/>
  <c r="F13" i="2"/>
  <c r="I65" i="2"/>
  <c r="F9" i="2"/>
  <c r="I61" i="2"/>
  <c r="I78" i="2"/>
  <c r="I296" i="2"/>
  <c r="I323" i="2"/>
  <c r="I618" i="2"/>
  <c r="I609" i="2"/>
  <c r="I441" i="2"/>
  <c r="I609" i="56"/>
  <c r="I614" i="56"/>
  <c r="F11" i="2"/>
  <c r="I63" i="2"/>
  <c r="I166" i="2"/>
  <c r="F24" i="2"/>
  <c r="I76" i="2"/>
  <c r="D236" i="2"/>
  <c r="I245" i="2"/>
  <c r="F23" i="2"/>
  <c r="I75" i="2"/>
  <c r="B39" i="2"/>
  <c r="I215" i="2"/>
  <c r="I610" i="2"/>
  <c r="I501" i="2"/>
  <c r="H626" i="2"/>
  <c r="I624" i="51"/>
  <c r="I612" i="51"/>
  <c r="I610" i="53"/>
  <c r="I624" i="53"/>
  <c r="I619" i="53"/>
  <c r="I625" i="53"/>
  <c r="I612" i="56"/>
  <c r="B34" i="2"/>
  <c r="I62" i="2"/>
  <c r="F16" i="2"/>
  <c r="I68" i="2"/>
  <c r="B47" i="2"/>
  <c r="B44" i="2"/>
  <c r="I60" i="2"/>
  <c r="I611" i="51"/>
  <c r="I255" i="2"/>
  <c r="I618" i="56"/>
  <c r="I79" i="2"/>
  <c r="I408" i="2"/>
  <c r="I401" i="2"/>
  <c r="I449" i="2"/>
  <c r="F59" i="2"/>
  <c r="I337" i="2"/>
  <c r="I428" i="2"/>
  <c r="I619" i="56"/>
  <c r="I613" i="56"/>
  <c r="I623" i="56"/>
  <c r="I137" i="2"/>
  <c r="B38" i="2"/>
  <c r="F15" i="2"/>
  <c r="I67" i="2"/>
  <c r="B36" i="2"/>
  <c r="I122" i="2"/>
  <c r="H340" i="2"/>
  <c r="I411" i="2"/>
  <c r="I622" i="53"/>
  <c r="I618" i="57"/>
  <c r="I611" i="56"/>
  <c r="I427" i="2"/>
  <c r="I527" i="2"/>
  <c r="I437" i="2"/>
  <c r="I608" i="46"/>
  <c r="I625" i="46"/>
  <c r="I613" i="51"/>
  <c r="I618" i="53"/>
  <c r="I610" i="56"/>
  <c r="I77" i="2"/>
  <c r="I607" i="57"/>
  <c r="I625" i="57"/>
  <c r="I74" i="2"/>
  <c r="F19" i="2"/>
  <c r="I71" i="2"/>
  <c r="B46" i="2"/>
  <c r="B37" i="2"/>
  <c r="B33" i="2"/>
  <c r="I610" i="57"/>
  <c r="B40" i="2"/>
  <c r="F18" i="2"/>
  <c r="I70" i="2"/>
  <c r="C626" i="2"/>
  <c r="I293" i="2"/>
  <c r="I608" i="56"/>
  <c r="I425" i="2"/>
  <c r="I400" i="2"/>
  <c r="I436" i="2"/>
  <c r="I553" i="2"/>
  <c r="I332" i="2"/>
  <c r="I624" i="56"/>
  <c r="F21" i="2"/>
  <c r="I73" i="2"/>
  <c r="I72" i="2"/>
  <c r="I624" i="57"/>
  <c r="I111" i="2"/>
  <c r="S619" i="56"/>
  <c r="AG619" i="56" s="1"/>
  <c r="S616" i="56"/>
  <c r="AG616" i="56" s="1"/>
  <c r="E626" i="53"/>
  <c r="I615" i="53"/>
  <c r="I611" i="53"/>
  <c r="I610" i="55"/>
  <c r="I624" i="55"/>
  <c r="I619" i="55"/>
  <c r="I625" i="55"/>
  <c r="I611" i="55"/>
  <c r="I616" i="55"/>
  <c r="I614" i="55"/>
  <c r="I607" i="55"/>
  <c r="I620" i="55"/>
  <c r="I612" i="55"/>
  <c r="I615" i="55"/>
  <c r="I618" i="55"/>
  <c r="I605" i="53"/>
  <c r="I609" i="55"/>
  <c r="I608" i="55"/>
  <c r="I622" i="55"/>
  <c r="I613" i="55"/>
  <c r="I223" i="2"/>
  <c r="I199" i="2"/>
  <c r="I295" i="2"/>
  <c r="I310" i="2"/>
  <c r="S616" i="53"/>
  <c r="AG616" i="53" s="1"/>
  <c r="S614" i="53"/>
  <c r="AG614" i="53" s="1"/>
  <c r="I619" i="52"/>
  <c r="I613" i="52"/>
  <c r="I607" i="52"/>
  <c r="I624" i="52"/>
  <c r="I612" i="52"/>
  <c r="I618" i="52"/>
  <c r="I615" i="52"/>
  <c r="I614" i="52"/>
  <c r="I622" i="52"/>
  <c r="I623" i="51"/>
  <c r="I608" i="52"/>
  <c r="I611" i="52"/>
  <c r="I620" i="52"/>
  <c r="I625" i="52"/>
  <c r="I609" i="52"/>
  <c r="I610" i="52"/>
  <c r="I172" i="2"/>
  <c r="I614" i="2"/>
  <c r="I608" i="40"/>
  <c r="I611" i="40"/>
  <c r="F98" i="2"/>
  <c r="F20" i="2" s="1"/>
  <c r="I613" i="46"/>
  <c r="I620" i="46"/>
  <c r="I623" i="46"/>
  <c r="I611" i="46"/>
  <c r="I624" i="50"/>
  <c r="I608" i="50"/>
  <c r="I613" i="50"/>
  <c r="I612" i="50"/>
  <c r="I625" i="50"/>
  <c r="I620" i="50"/>
  <c r="I611" i="50"/>
  <c r="I414" i="2"/>
  <c r="C43" i="2"/>
  <c r="I301" i="2"/>
  <c r="G236" i="2"/>
  <c r="I175" i="2"/>
  <c r="I608" i="2"/>
  <c r="G288" i="2"/>
  <c r="G210" i="2"/>
  <c r="D46" i="2"/>
  <c r="I321" i="2"/>
  <c r="I621" i="2"/>
  <c r="I416" i="2"/>
  <c r="I620" i="47"/>
  <c r="I611" i="47"/>
  <c r="I624" i="47"/>
  <c r="I608" i="47"/>
  <c r="I613" i="47"/>
  <c r="I612" i="47"/>
  <c r="I625" i="47"/>
  <c r="I121" i="2"/>
  <c r="G158" i="2"/>
  <c r="F86" i="2"/>
  <c r="F8" i="2" s="1"/>
  <c r="I620" i="2"/>
  <c r="H314" i="2"/>
  <c r="I156" i="2"/>
  <c r="I206" i="2"/>
  <c r="I386" i="2"/>
  <c r="I380" i="2"/>
  <c r="I372" i="2"/>
  <c r="I182" i="2"/>
  <c r="I154" i="2"/>
  <c r="I381" i="2"/>
  <c r="E366" i="2"/>
  <c r="I361" i="2"/>
  <c r="I279" i="2"/>
  <c r="I277" i="2"/>
  <c r="C288" i="2"/>
  <c r="I374" i="2"/>
  <c r="I286" i="2"/>
  <c r="I171" i="2"/>
  <c r="I387" i="2"/>
  <c r="I373" i="2"/>
  <c r="I355" i="2"/>
  <c r="I624" i="2"/>
  <c r="I617" i="2"/>
  <c r="F105" i="2"/>
  <c r="F27" i="2" s="1"/>
  <c r="I615" i="2"/>
  <c r="I308" i="2"/>
  <c r="I230" i="2"/>
  <c r="H210" i="2"/>
  <c r="I426" i="2"/>
  <c r="I625" i="48"/>
  <c r="I412" i="2"/>
  <c r="I607" i="2"/>
  <c r="F104" i="2"/>
  <c r="F26" i="2" s="1"/>
  <c r="F100" i="2"/>
  <c r="F22" i="2" s="1"/>
  <c r="F88" i="2"/>
  <c r="F10" i="2" s="1"/>
  <c r="H366" i="2"/>
  <c r="H184" i="2"/>
  <c r="H236" i="2"/>
  <c r="C44" i="2"/>
  <c r="I643" i="2"/>
  <c r="G314" i="2"/>
  <c r="I413" i="2"/>
  <c r="I407" i="2"/>
  <c r="C34" i="2"/>
  <c r="C33" i="2"/>
  <c r="I620" i="40"/>
  <c r="I612" i="40"/>
  <c r="I415" i="2"/>
  <c r="H418" i="2"/>
  <c r="G33" i="2"/>
  <c r="D35" i="2"/>
  <c r="I242" i="2"/>
  <c r="I429" i="2"/>
  <c r="I325" i="2"/>
  <c r="E33" i="2"/>
  <c r="I639" i="2" l="1"/>
  <c r="C392" i="2"/>
  <c r="I623" i="47"/>
  <c r="S612" i="53"/>
  <c r="AG612" i="53" s="1"/>
  <c r="I276" i="2"/>
  <c r="S624" i="46"/>
  <c r="AG624" i="46" s="1"/>
  <c r="I615" i="57"/>
  <c r="I205" i="2"/>
  <c r="I619" i="57"/>
  <c r="I635" i="2"/>
  <c r="D366" i="2"/>
  <c r="I617" i="57"/>
  <c r="I623" i="57"/>
  <c r="I611" i="48"/>
  <c r="S625" i="51"/>
  <c r="AG625" i="51" s="1"/>
  <c r="S607" i="56"/>
  <c r="AG607" i="56" s="1"/>
  <c r="I644" i="2"/>
  <c r="I608" i="57"/>
  <c r="I637" i="2"/>
  <c r="I634" i="2"/>
  <c r="C314" i="2"/>
  <c r="I365" i="2"/>
  <c r="I197" i="2"/>
  <c r="D314" i="2"/>
  <c r="C158" i="2"/>
  <c r="S620" i="53"/>
  <c r="AG620" i="53" s="1"/>
  <c r="S607" i="53"/>
  <c r="AG607" i="53" s="1"/>
  <c r="S619" i="57"/>
  <c r="AG619" i="57" s="1"/>
  <c r="I620" i="57"/>
  <c r="I614" i="57"/>
  <c r="I198" i="2"/>
  <c r="S618" i="53"/>
  <c r="AG618" i="53" s="1"/>
  <c r="S625" i="56"/>
  <c r="AG625" i="56" s="1"/>
  <c r="G626" i="57"/>
  <c r="I624" i="40"/>
  <c r="I608" i="48"/>
  <c r="I287" i="2"/>
  <c r="I201" i="2"/>
  <c r="S608" i="46"/>
  <c r="AG608" i="46" s="1"/>
  <c r="I623" i="50"/>
  <c r="S620" i="51"/>
  <c r="AG620" i="51" s="1"/>
  <c r="S613" i="53"/>
  <c r="AG613" i="53" s="1"/>
  <c r="S609" i="56"/>
  <c r="AG609" i="56" s="1"/>
  <c r="S615" i="56"/>
  <c r="AG615" i="56" s="1"/>
  <c r="S609" i="57"/>
  <c r="AG609" i="57" s="1"/>
  <c r="D36" i="2"/>
  <c r="B184" i="2"/>
  <c r="S622" i="53"/>
  <c r="AG622" i="53" s="1"/>
  <c r="I613" i="57"/>
  <c r="I622" i="57"/>
  <c r="G626" i="53"/>
  <c r="I611" i="57"/>
  <c r="I209" i="2"/>
  <c r="C626" i="51"/>
  <c r="I244" i="2"/>
  <c r="I303" i="2"/>
  <c r="H93" i="2"/>
  <c r="H15" i="2" s="1"/>
  <c r="I397" i="7"/>
  <c r="E100" i="2"/>
  <c r="E22" i="2" s="1"/>
  <c r="I646" i="2"/>
  <c r="I364" i="2"/>
  <c r="G98" i="2"/>
  <c r="G20" i="2" s="1"/>
  <c r="S612" i="46"/>
  <c r="AG612" i="46" s="1"/>
  <c r="I640" i="2"/>
  <c r="I606" i="52"/>
  <c r="I119" i="2"/>
  <c r="B132" i="2"/>
  <c r="S611" i="56"/>
  <c r="AG611" i="56" s="1"/>
  <c r="S623" i="56"/>
  <c r="AG623" i="56" s="1"/>
  <c r="S608" i="57"/>
  <c r="AG608" i="57" s="1"/>
  <c r="S613" i="57"/>
  <c r="AG613" i="57" s="1"/>
  <c r="S625" i="57"/>
  <c r="AG625" i="57" s="1"/>
  <c r="S623" i="57"/>
  <c r="AG623" i="57" s="1"/>
  <c r="D132" i="2"/>
  <c r="I320" i="2"/>
  <c r="I204" i="2"/>
  <c r="I46" i="2"/>
  <c r="F7" i="2"/>
  <c r="I59" i="2"/>
  <c r="I397" i="2"/>
  <c r="C626" i="57"/>
  <c r="I259" i="2"/>
  <c r="I146" i="2"/>
  <c r="C86" i="2"/>
  <c r="C8" i="2" s="1"/>
  <c r="I305" i="2"/>
  <c r="I642" i="2"/>
  <c r="H626" i="40"/>
  <c r="S606" i="57"/>
  <c r="AG606" i="57" s="1"/>
  <c r="S620" i="57"/>
  <c r="AG620" i="57" s="1"/>
  <c r="I124" i="2"/>
  <c r="H33" i="2"/>
  <c r="I241" i="2"/>
  <c r="C184" i="2"/>
  <c r="B35" i="2"/>
  <c r="B392" i="2"/>
  <c r="I383" i="2"/>
  <c r="I322" i="2"/>
  <c r="D184" i="2"/>
  <c r="I605" i="2"/>
  <c r="H626" i="50"/>
  <c r="S607" i="57"/>
  <c r="AG607" i="57" s="1"/>
  <c r="I302" i="2"/>
  <c r="I650" i="2"/>
  <c r="I353" i="2"/>
  <c r="B366" i="2"/>
  <c r="I37" i="2"/>
  <c r="E626" i="57"/>
  <c r="I633" i="2"/>
  <c r="I641" i="2"/>
  <c r="H158" i="2"/>
  <c r="G104" i="2"/>
  <c r="G26" i="2" s="1"/>
  <c r="C366" i="2"/>
  <c r="I354" i="2"/>
  <c r="C132" i="2"/>
  <c r="I120" i="2"/>
  <c r="I623" i="52"/>
  <c r="S609" i="53"/>
  <c r="AG609" i="53" s="1"/>
  <c r="S608" i="53"/>
  <c r="AG608" i="53" s="1"/>
  <c r="S623" i="53"/>
  <c r="AG623" i="53" s="1"/>
  <c r="I130" i="2"/>
  <c r="B52" i="2"/>
  <c r="I606" i="55"/>
  <c r="H626" i="53"/>
  <c r="S618" i="56"/>
  <c r="AG618" i="56" s="1"/>
  <c r="S612" i="56"/>
  <c r="AG612" i="56" s="1"/>
  <c r="S622" i="57"/>
  <c r="AG622" i="57" s="1"/>
  <c r="Q626" i="57"/>
  <c r="AB630" i="57" s="1"/>
  <c r="S624" i="57"/>
  <c r="AG624" i="57" s="1"/>
  <c r="I243" i="2"/>
  <c r="I632" i="2"/>
  <c r="C210" i="2"/>
  <c r="H97" i="2"/>
  <c r="H19" i="2" s="1"/>
  <c r="E96" i="2"/>
  <c r="D288" i="2"/>
  <c r="I273" i="2"/>
  <c r="I391" i="2"/>
  <c r="I357" i="2"/>
  <c r="I227" i="2"/>
  <c r="S613" i="51"/>
  <c r="AG613" i="51" s="1"/>
  <c r="S612" i="51"/>
  <c r="AG612" i="51" s="1"/>
  <c r="S624" i="51"/>
  <c r="AG624" i="51" s="1"/>
  <c r="S619" i="53"/>
  <c r="AG619" i="53" s="1"/>
  <c r="I131" i="2"/>
  <c r="I623" i="55"/>
  <c r="S613" i="56"/>
  <c r="AG613" i="56" s="1"/>
  <c r="I606" i="53"/>
  <c r="I621" i="56"/>
  <c r="O626" i="57"/>
  <c r="Y630" i="57" s="1"/>
  <c r="S615" i="57"/>
  <c r="AG615" i="57" s="1"/>
  <c r="S612" i="57"/>
  <c r="AG612" i="57" s="1"/>
  <c r="I275" i="2"/>
  <c r="I609" i="57"/>
  <c r="B236" i="2"/>
  <c r="I376" i="2"/>
  <c r="E392" i="2"/>
  <c r="B43" i="2"/>
  <c r="I651" i="2"/>
  <c r="I621" i="52"/>
  <c r="I128" i="2"/>
  <c r="D392" i="2"/>
  <c r="D210" i="2"/>
  <c r="C47" i="2"/>
  <c r="I47" i="2" s="1"/>
  <c r="I125" i="2"/>
  <c r="I312" i="2"/>
  <c r="I647" i="2"/>
  <c r="G88" i="2"/>
  <c r="G10" i="2" s="1"/>
  <c r="I360" i="2"/>
  <c r="I235" i="2"/>
  <c r="S625" i="46"/>
  <c r="AG625" i="46" s="1"/>
  <c r="H626" i="47"/>
  <c r="S625" i="53"/>
  <c r="AG625" i="53" s="1"/>
  <c r="S624" i="53"/>
  <c r="AG624" i="53" s="1"/>
  <c r="S610" i="53"/>
  <c r="AG610" i="53" s="1"/>
  <c r="E626" i="55"/>
  <c r="S620" i="56"/>
  <c r="AG620" i="56" s="1"/>
  <c r="S614" i="56"/>
  <c r="AG614" i="56" s="1"/>
  <c r="S622" i="56"/>
  <c r="AG622" i="56" s="1"/>
  <c r="O626" i="56"/>
  <c r="Y630" i="56" s="1"/>
  <c r="E626" i="56"/>
  <c r="S614" i="57"/>
  <c r="AG614" i="57" s="1"/>
  <c r="S618" i="57"/>
  <c r="AG618" i="57" s="1"/>
  <c r="G132" i="2"/>
  <c r="B158" i="2"/>
  <c r="I612" i="57"/>
  <c r="D34" i="2"/>
  <c r="G626" i="56"/>
  <c r="S616" i="57"/>
  <c r="AG616" i="57" s="1"/>
  <c r="I36" i="2"/>
  <c r="I183" i="2"/>
  <c r="C87" i="2"/>
  <c r="C9" i="2" s="1"/>
  <c r="I631" i="2"/>
  <c r="I123" i="2"/>
  <c r="I621" i="53"/>
  <c r="S610" i="56"/>
  <c r="AG610" i="56" s="1"/>
  <c r="I319" i="2"/>
  <c r="I613" i="40"/>
  <c r="I313" i="2"/>
  <c r="I623" i="40"/>
  <c r="H101" i="2"/>
  <c r="H23" i="2" s="1"/>
  <c r="G94" i="2"/>
  <c r="G16" i="2" s="1"/>
  <c r="I645" i="2"/>
  <c r="I362" i="2"/>
  <c r="I157" i="2"/>
  <c r="E132" i="2"/>
  <c r="H91" i="2"/>
  <c r="H13" i="2" s="1"/>
  <c r="I149" i="2"/>
  <c r="I225" i="2"/>
  <c r="S608" i="51"/>
  <c r="AG608" i="51" s="1"/>
  <c r="S611" i="51"/>
  <c r="AG611" i="51" s="1"/>
  <c r="I621" i="55"/>
  <c r="G626" i="55"/>
  <c r="S608" i="56"/>
  <c r="AG608" i="56" s="1"/>
  <c r="S624" i="56"/>
  <c r="AG624" i="56" s="1"/>
  <c r="I606" i="56"/>
  <c r="S611" i="57"/>
  <c r="AG611" i="57" s="1"/>
  <c r="S610" i="57"/>
  <c r="AG610" i="57" s="1"/>
  <c r="B210" i="2"/>
  <c r="B48" i="2"/>
  <c r="I34" i="2"/>
  <c r="B288" i="2"/>
  <c r="Q626" i="53"/>
  <c r="AB630" i="53" s="1"/>
  <c r="S615" i="53"/>
  <c r="AG615" i="53" s="1"/>
  <c r="O626" i="53"/>
  <c r="Y630" i="53" s="1"/>
  <c r="S611" i="53"/>
  <c r="AG611" i="53" s="1"/>
  <c r="I617" i="53"/>
  <c r="S616" i="55"/>
  <c r="AG616" i="55" s="1"/>
  <c r="S625" i="55"/>
  <c r="AG625" i="55" s="1"/>
  <c r="Q626" i="55"/>
  <c r="AB630" i="55" s="1"/>
  <c r="S613" i="55"/>
  <c r="AG613" i="55" s="1"/>
  <c r="S606" i="55"/>
  <c r="AG606" i="55" s="1"/>
  <c r="S609" i="55"/>
  <c r="AG609" i="55" s="1"/>
  <c r="S620" i="55"/>
  <c r="AG620" i="55" s="1"/>
  <c r="S624" i="55"/>
  <c r="AG624" i="55" s="1"/>
  <c r="S608" i="55"/>
  <c r="AG608" i="55" s="1"/>
  <c r="S611" i="55"/>
  <c r="AG611" i="55" s="1"/>
  <c r="S618" i="55"/>
  <c r="AG618" i="55" s="1"/>
  <c r="H626" i="55"/>
  <c r="S615" i="55"/>
  <c r="AG615" i="55" s="1"/>
  <c r="I617" i="55"/>
  <c r="S619" i="55"/>
  <c r="AG619" i="55" s="1"/>
  <c r="S622" i="55"/>
  <c r="AG622" i="55" s="1"/>
  <c r="S607" i="55"/>
  <c r="AG607" i="55" s="1"/>
  <c r="S614" i="55"/>
  <c r="AG614" i="55" s="1"/>
  <c r="S612" i="55"/>
  <c r="AG612" i="55" s="1"/>
  <c r="S610" i="55"/>
  <c r="AG610" i="55" s="1"/>
  <c r="S605" i="53"/>
  <c r="S623" i="46"/>
  <c r="AG623" i="46" s="1"/>
  <c r="S620" i="46"/>
  <c r="AG620" i="46" s="1"/>
  <c r="S611" i="40"/>
  <c r="AG611" i="40" s="1"/>
  <c r="S611" i="46"/>
  <c r="AG611" i="46" s="1"/>
  <c r="S608" i="40"/>
  <c r="AG608" i="40" s="1"/>
  <c r="H626" i="51"/>
  <c r="S609" i="52"/>
  <c r="AG609" i="52" s="1"/>
  <c r="S618" i="52"/>
  <c r="AG618" i="52" s="1"/>
  <c r="S611" i="52"/>
  <c r="AG611" i="52" s="1"/>
  <c r="S612" i="52"/>
  <c r="AG612" i="52" s="1"/>
  <c r="S620" i="52"/>
  <c r="AG620" i="52" s="1"/>
  <c r="S619" i="52"/>
  <c r="AG619" i="52" s="1"/>
  <c r="S625" i="52"/>
  <c r="AG625" i="52" s="1"/>
  <c r="S622" i="52"/>
  <c r="AG622" i="52" s="1"/>
  <c r="I617" i="52"/>
  <c r="E99" i="51"/>
  <c r="E21" i="51" s="1"/>
  <c r="E99" i="52"/>
  <c r="E21" i="52" s="1"/>
  <c r="S623" i="51"/>
  <c r="AG623" i="51" s="1"/>
  <c r="S610" i="52"/>
  <c r="AG610" i="52" s="1"/>
  <c r="S608" i="52"/>
  <c r="AG608" i="52" s="1"/>
  <c r="S615" i="52"/>
  <c r="AG615" i="52" s="1"/>
  <c r="S613" i="52"/>
  <c r="AG613" i="52" s="1"/>
  <c r="H626" i="52"/>
  <c r="S614" i="52"/>
  <c r="AG614" i="52" s="1"/>
  <c r="S607" i="52"/>
  <c r="AG607" i="52" s="1"/>
  <c r="S624" i="52"/>
  <c r="AG624" i="52" s="1"/>
  <c r="H626" i="48"/>
  <c r="S613" i="46"/>
  <c r="AG613" i="46" s="1"/>
  <c r="H626" i="46"/>
  <c r="G418" i="2"/>
  <c r="D95" i="2"/>
  <c r="C626" i="46"/>
  <c r="E99" i="46"/>
  <c r="E21" i="46" s="1"/>
  <c r="E99" i="50"/>
  <c r="E21" i="50" s="1"/>
  <c r="S611" i="50"/>
  <c r="AG611" i="50" s="1"/>
  <c r="C626" i="50"/>
  <c r="S620" i="50"/>
  <c r="AG620" i="50" s="1"/>
  <c r="S625" i="50"/>
  <c r="AG625" i="50" s="1"/>
  <c r="S612" i="50"/>
  <c r="AG612" i="50" s="1"/>
  <c r="S613" i="50"/>
  <c r="AG613" i="50" s="1"/>
  <c r="S608" i="50"/>
  <c r="AG608" i="50" s="1"/>
  <c r="S624" i="50"/>
  <c r="AG624" i="50" s="1"/>
  <c r="D418" i="2"/>
  <c r="I406" i="2"/>
  <c r="C95" i="2"/>
  <c r="C17" i="2" s="1"/>
  <c r="C418" i="2"/>
  <c r="C626" i="48"/>
  <c r="S625" i="47"/>
  <c r="AG625" i="47" s="1"/>
  <c r="S612" i="47"/>
  <c r="AG612" i="47" s="1"/>
  <c r="S613" i="47"/>
  <c r="AG613" i="47" s="1"/>
  <c r="S608" i="47"/>
  <c r="AG608" i="47" s="1"/>
  <c r="S624" i="47"/>
  <c r="AG624" i="47" s="1"/>
  <c r="S620" i="47"/>
  <c r="AG620" i="47" s="1"/>
  <c r="C626" i="47"/>
  <c r="S611" i="47"/>
  <c r="AG611" i="47" s="1"/>
  <c r="E99" i="48"/>
  <c r="E21" i="48" s="1"/>
  <c r="E99" i="47"/>
  <c r="E21" i="47" s="1"/>
  <c r="E45" i="2"/>
  <c r="I260" i="2"/>
  <c r="I435" i="2"/>
  <c r="I256" i="2"/>
  <c r="C52" i="2"/>
  <c r="G340" i="2"/>
  <c r="D41" i="2"/>
  <c r="D33" i="2"/>
  <c r="B53" i="2"/>
  <c r="I409" i="2"/>
  <c r="B49" i="2"/>
  <c r="S611" i="48"/>
  <c r="AG611" i="48" s="1"/>
  <c r="S625" i="48"/>
  <c r="AG625" i="48" s="1"/>
  <c r="I612" i="48"/>
  <c r="I624" i="48"/>
  <c r="I613" i="48"/>
  <c r="I623" i="48"/>
  <c r="I620" i="48"/>
  <c r="G444" i="2"/>
  <c r="H444" i="2"/>
  <c r="E95" i="2"/>
  <c r="I433" i="2"/>
  <c r="E43" i="2"/>
  <c r="I329" i="2"/>
  <c r="H262" i="2"/>
  <c r="G262" i="2"/>
  <c r="E99" i="40"/>
  <c r="S624" i="40"/>
  <c r="AG624" i="40" s="1"/>
  <c r="S623" i="40"/>
  <c r="AG623" i="40" s="1"/>
  <c r="S620" i="40"/>
  <c r="AG620" i="40" s="1"/>
  <c r="C626" i="40"/>
  <c r="I338" i="2"/>
  <c r="C42" i="2" l="1"/>
  <c r="I253" i="2"/>
  <c r="I334" i="2"/>
  <c r="I339" i="2"/>
  <c r="C262" i="2"/>
  <c r="R626" i="40"/>
  <c r="S621" i="56"/>
  <c r="AG621" i="56" s="1"/>
  <c r="S613" i="40"/>
  <c r="AG613" i="40" s="1"/>
  <c r="S608" i="48"/>
  <c r="AG608" i="48" s="1"/>
  <c r="C53" i="2"/>
  <c r="I257" i="2"/>
  <c r="D45" i="2"/>
  <c r="I417" i="2"/>
  <c r="E53" i="2"/>
  <c r="O626" i="55"/>
  <c r="Y630" i="55" s="1"/>
  <c r="I626" i="53"/>
  <c r="F627" i="53" s="1"/>
  <c r="D53" i="2"/>
  <c r="E17" i="2"/>
  <c r="D43" i="2"/>
  <c r="D17" i="2" s="1"/>
  <c r="I442" i="2"/>
  <c r="D42" i="2"/>
  <c r="S621" i="53"/>
  <c r="AG621" i="53" s="1"/>
  <c r="C626" i="53"/>
  <c r="C444" i="2"/>
  <c r="C50" i="2"/>
  <c r="C45" i="2"/>
  <c r="D50" i="2"/>
  <c r="I440" i="2"/>
  <c r="I621" i="57"/>
  <c r="S621" i="57"/>
  <c r="AG621" i="57" s="1"/>
  <c r="I132" i="2"/>
  <c r="E133" i="2" s="1"/>
  <c r="M626" i="51"/>
  <c r="I438" i="2"/>
  <c r="I392" i="2"/>
  <c r="H393" i="2" s="1"/>
  <c r="D340" i="2"/>
  <c r="D49" i="2"/>
  <c r="I439" i="2"/>
  <c r="S623" i="52"/>
  <c r="AG623" i="52" s="1"/>
  <c r="Q626" i="56"/>
  <c r="AB630" i="56" s="1"/>
  <c r="C49" i="2"/>
  <c r="I49" i="2" s="1"/>
  <c r="I336" i="2"/>
  <c r="D262" i="2"/>
  <c r="B50" i="2"/>
  <c r="I33" i="2"/>
  <c r="F393" i="2"/>
  <c r="G393" i="2"/>
  <c r="C393" i="2"/>
  <c r="E93" i="2"/>
  <c r="E15" i="2" s="1"/>
  <c r="I431" i="2"/>
  <c r="B444" i="2"/>
  <c r="C91" i="2"/>
  <c r="C13" i="2" s="1"/>
  <c r="H87" i="2"/>
  <c r="H9" i="2" s="1"/>
  <c r="C89" i="2"/>
  <c r="C11" i="2" s="1"/>
  <c r="H98" i="2"/>
  <c r="H20" i="2" s="1"/>
  <c r="E104" i="2"/>
  <c r="E26" i="2" s="1"/>
  <c r="S606" i="52"/>
  <c r="AG606" i="52" s="1"/>
  <c r="S617" i="57"/>
  <c r="AG617" i="57" s="1"/>
  <c r="I43" i="2"/>
  <c r="I251" i="2"/>
  <c r="I249" i="2"/>
  <c r="G53" i="2"/>
  <c r="S612" i="40"/>
  <c r="AG612" i="40" s="1"/>
  <c r="H99" i="2"/>
  <c r="H21" i="2" s="1"/>
  <c r="H86" i="2"/>
  <c r="H8" i="2" s="1"/>
  <c r="C102" i="2"/>
  <c r="C24" i="2" s="1"/>
  <c r="C100" i="2"/>
  <c r="C98" i="2"/>
  <c r="C20" i="2" s="1"/>
  <c r="C101" i="2"/>
  <c r="D98" i="2"/>
  <c r="D20" i="2" s="1"/>
  <c r="H95" i="50"/>
  <c r="H17" i="50" s="1"/>
  <c r="E86" i="2"/>
  <c r="E8" i="2" s="1"/>
  <c r="G101" i="2"/>
  <c r="G23" i="2" s="1"/>
  <c r="R626" i="53"/>
  <c r="S621" i="55"/>
  <c r="AG621" i="55" s="1"/>
  <c r="H53" i="2"/>
  <c r="E99" i="2"/>
  <c r="E21" i="2" s="1"/>
  <c r="I330" i="2"/>
  <c r="E44" i="2"/>
  <c r="E393" i="2"/>
  <c r="C88" i="2"/>
  <c r="C10" i="2" s="1"/>
  <c r="C41" i="2"/>
  <c r="D627" i="53"/>
  <c r="D48" i="2"/>
  <c r="C99" i="2"/>
  <c r="C21" i="2" s="1"/>
  <c r="I443" i="2"/>
  <c r="H102" i="2"/>
  <c r="H24" i="2" s="1"/>
  <c r="R626" i="50"/>
  <c r="G99" i="2"/>
  <c r="G21" i="2" s="1"/>
  <c r="D88" i="2"/>
  <c r="D10" i="2" s="1"/>
  <c r="C96" i="2"/>
  <c r="C18" i="2" s="1"/>
  <c r="G96" i="2"/>
  <c r="G18" i="2" s="1"/>
  <c r="E101" i="2"/>
  <c r="E23" i="2" s="1"/>
  <c r="S621" i="52"/>
  <c r="AG621" i="52" s="1"/>
  <c r="H93" i="55"/>
  <c r="H15" i="55" s="1"/>
  <c r="I366" i="2"/>
  <c r="B367" i="2" s="1"/>
  <c r="B393" i="2"/>
  <c r="E102" i="2"/>
  <c r="E24" i="2" s="1"/>
  <c r="I605" i="55"/>
  <c r="I626" i="55" s="1"/>
  <c r="E89" i="2"/>
  <c r="E11" i="2" s="1"/>
  <c r="H94" i="2"/>
  <c r="H16" i="2" s="1"/>
  <c r="E98" i="2"/>
  <c r="E20" i="2" s="1"/>
  <c r="I327" i="2"/>
  <c r="B340" i="2"/>
  <c r="G102" i="2"/>
  <c r="G24" i="2" s="1"/>
  <c r="D89" i="2"/>
  <c r="D11" i="2" s="1"/>
  <c r="I50" i="2"/>
  <c r="AG605" i="53"/>
  <c r="H95" i="2"/>
  <c r="H17" i="2" s="1"/>
  <c r="D444" i="2"/>
  <c r="I423" i="2"/>
  <c r="I250" i="2"/>
  <c r="B262" i="2"/>
  <c r="I331" i="2"/>
  <c r="E88" i="2"/>
  <c r="E10" i="2" s="1"/>
  <c r="G89" i="2"/>
  <c r="G11" i="2" s="1"/>
  <c r="H626" i="56"/>
  <c r="I605" i="56"/>
  <c r="C48" i="2"/>
  <c r="C22" i="2" s="1"/>
  <c r="D52" i="2"/>
  <c r="I52" i="2" s="1"/>
  <c r="I605" i="52"/>
  <c r="I35" i="2"/>
  <c r="C626" i="55"/>
  <c r="G95" i="2"/>
  <c r="G17" i="2" s="1"/>
  <c r="I405" i="2"/>
  <c r="B418" i="2"/>
  <c r="I432" i="2"/>
  <c r="R626" i="47"/>
  <c r="D91" i="2"/>
  <c r="S623" i="50"/>
  <c r="AG623" i="50" s="1"/>
  <c r="H98" i="50"/>
  <c r="H20" i="50" s="1"/>
  <c r="H88" i="2"/>
  <c r="H10" i="2" s="1"/>
  <c r="D96" i="2"/>
  <c r="D18" i="2" s="1"/>
  <c r="S623" i="55"/>
  <c r="AG623" i="55" s="1"/>
  <c r="I617" i="56"/>
  <c r="C626" i="56"/>
  <c r="S606" i="56"/>
  <c r="AG606" i="56" s="1"/>
  <c r="I328" i="2"/>
  <c r="C626" i="52"/>
  <c r="B42" i="2"/>
  <c r="B133" i="2"/>
  <c r="I258" i="2"/>
  <c r="H100" i="2"/>
  <c r="H22" i="2" s="1"/>
  <c r="H96" i="2"/>
  <c r="H18" i="2" s="1"/>
  <c r="G89" i="53"/>
  <c r="G11" i="53" s="1"/>
  <c r="I261" i="2"/>
  <c r="B95" i="2"/>
  <c r="B17" i="2" s="1"/>
  <c r="D99" i="2"/>
  <c r="D21" i="2" s="1"/>
  <c r="D104" i="2"/>
  <c r="H104" i="2"/>
  <c r="H26" i="2" s="1"/>
  <c r="G93" i="2"/>
  <c r="G15" i="2" s="1"/>
  <c r="I335" i="2"/>
  <c r="I247" i="2"/>
  <c r="D39" i="2"/>
  <c r="S623" i="47"/>
  <c r="AG623" i="47" s="1"/>
  <c r="G91" i="2"/>
  <c r="G13" i="2" s="1"/>
  <c r="G100" i="2"/>
  <c r="G22" i="2" s="1"/>
  <c r="G87" i="2"/>
  <c r="G9" i="2" s="1"/>
  <c r="E87" i="2"/>
  <c r="E9" i="2" s="1"/>
  <c r="G97" i="2"/>
  <c r="G19" i="2" s="1"/>
  <c r="G86" i="2"/>
  <c r="G8" i="2" s="1"/>
  <c r="H89" i="2"/>
  <c r="H11" i="2" s="1"/>
  <c r="S606" i="53"/>
  <c r="AG606" i="53" s="1"/>
  <c r="B45" i="2"/>
  <c r="D393" i="2"/>
  <c r="B41" i="2"/>
  <c r="H90" i="57"/>
  <c r="H12" i="57" s="1"/>
  <c r="G87" i="57"/>
  <c r="G9" i="57" s="1"/>
  <c r="G97" i="57"/>
  <c r="G19" i="57" s="1"/>
  <c r="H95" i="57"/>
  <c r="H17" i="57" s="1"/>
  <c r="H98" i="57"/>
  <c r="H20" i="57" s="1"/>
  <c r="H93" i="57"/>
  <c r="H15" i="57" s="1"/>
  <c r="G89" i="57"/>
  <c r="G11" i="57" s="1"/>
  <c r="I648" i="2"/>
  <c r="H95" i="56"/>
  <c r="H17" i="56" s="1"/>
  <c r="E88" i="56"/>
  <c r="E10" i="56" s="1"/>
  <c r="H90" i="56"/>
  <c r="H12" i="56" s="1"/>
  <c r="H93" i="56"/>
  <c r="H15" i="56" s="1"/>
  <c r="E100" i="56"/>
  <c r="E22" i="56" s="1"/>
  <c r="G87" i="56"/>
  <c r="G9" i="56" s="1"/>
  <c r="G97" i="56"/>
  <c r="G19" i="56" s="1"/>
  <c r="E87" i="56"/>
  <c r="E9" i="56" s="1"/>
  <c r="D93" i="56"/>
  <c r="D15" i="56" s="1"/>
  <c r="H90" i="55"/>
  <c r="H12" i="55" s="1"/>
  <c r="E100" i="55"/>
  <c r="E22" i="55" s="1"/>
  <c r="H98" i="55"/>
  <c r="H20" i="55" s="1"/>
  <c r="G88" i="55"/>
  <c r="G10" i="55" s="1"/>
  <c r="R626" i="55"/>
  <c r="C98" i="55"/>
  <c r="C20" i="55" s="1"/>
  <c r="S617" i="55"/>
  <c r="AG617" i="55" s="1"/>
  <c r="H100" i="55"/>
  <c r="H22" i="55" s="1"/>
  <c r="G97" i="55"/>
  <c r="G19" i="55" s="1"/>
  <c r="G89" i="55"/>
  <c r="G11" i="55" s="1"/>
  <c r="H95" i="55"/>
  <c r="H17" i="55" s="1"/>
  <c r="H88" i="55"/>
  <c r="H10" i="55" s="1"/>
  <c r="G90" i="55"/>
  <c r="G12" i="55" s="1"/>
  <c r="H98" i="53"/>
  <c r="H20" i="53" s="1"/>
  <c r="G87" i="53"/>
  <c r="G9" i="53" s="1"/>
  <c r="G97" i="53"/>
  <c r="G19" i="53" s="1"/>
  <c r="H95" i="53"/>
  <c r="H17" i="53" s="1"/>
  <c r="H90" i="53"/>
  <c r="H12" i="53" s="1"/>
  <c r="H93" i="53"/>
  <c r="H15" i="53" s="1"/>
  <c r="E100" i="53"/>
  <c r="E22" i="53" s="1"/>
  <c r="E88" i="53"/>
  <c r="E10" i="53" s="1"/>
  <c r="E90" i="53"/>
  <c r="E12" i="53" s="1"/>
  <c r="O99" i="50"/>
  <c r="O21" i="50" s="1"/>
  <c r="O99" i="46"/>
  <c r="O21" i="46" s="1"/>
  <c r="O99" i="51"/>
  <c r="O21" i="51" s="1"/>
  <c r="D97" i="2"/>
  <c r="R626" i="51"/>
  <c r="H90" i="52"/>
  <c r="H12" i="52" s="1"/>
  <c r="R626" i="52"/>
  <c r="H93" i="52"/>
  <c r="H15" i="52" s="1"/>
  <c r="G87" i="52"/>
  <c r="G9" i="52" s="1"/>
  <c r="S617" i="52"/>
  <c r="AG617" i="52" s="1"/>
  <c r="G97" i="52"/>
  <c r="G19" i="52" s="1"/>
  <c r="O99" i="52"/>
  <c r="O21" i="52" s="1"/>
  <c r="H95" i="52"/>
  <c r="H17" i="52" s="1"/>
  <c r="E88" i="52"/>
  <c r="E10" i="52" s="1"/>
  <c r="D104" i="52"/>
  <c r="H98" i="52"/>
  <c r="H20" i="52" s="1"/>
  <c r="E100" i="52"/>
  <c r="E22" i="52" s="1"/>
  <c r="G89" i="52"/>
  <c r="G11" i="52" s="1"/>
  <c r="C105" i="52"/>
  <c r="E97" i="52"/>
  <c r="E19" i="52" s="1"/>
  <c r="G98" i="52"/>
  <c r="G20" i="52" s="1"/>
  <c r="E98" i="52"/>
  <c r="E20" i="52" s="1"/>
  <c r="R626" i="48"/>
  <c r="M626" i="46"/>
  <c r="H105" i="2"/>
  <c r="C97" i="2"/>
  <c r="C19" i="2" s="1"/>
  <c r="E88" i="46"/>
  <c r="E10" i="46" s="1"/>
  <c r="D101" i="2"/>
  <c r="C104" i="2"/>
  <c r="C26" i="2" s="1"/>
  <c r="E91" i="2"/>
  <c r="E13" i="2" s="1"/>
  <c r="D94" i="2"/>
  <c r="D16" i="2" s="1"/>
  <c r="D87" i="2"/>
  <c r="D9" i="2" s="1"/>
  <c r="D88" i="40"/>
  <c r="E88" i="50"/>
  <c r="E10" i="50" s="1"/>
  <c r="E88" i="40"/>
  <c r="E88" i="48"/>
  <c r="E10" i="48" s="1"/>
  <c r="D88" i="47"/>
  <c r="D10" i="47" s="1"/>
  <c r="E88" i="47"/>
  <c r="E10" i="47" s="1"/>
  <c r="D105" i="2"/>
  <c r="D27" i="2" s="1"/>
  <c r="G89" i="48"/>
  <c r="G11" i="48" s="1"/>
  <c r="R626" i="46"/>
  <c r="H93" i="51"/>
  <c r="H15" i="51" s="1"/>
  <c r="E100" i="51"/>
  <c r="E22" i="51" s="1"/>
  <c r="E104" i="51"/>
  <c r="E26" i="51" s="1"/>
  <c r="C93" i="51"/>
  <c r="C15" i="51" s="1"/>
  <c r="H98" i="51"/>
  <c r="H20" i="51" s="1"/>
  <c r="H88" i="51"/>
  <c r="H10" i="51" s="1"/>
  <c r="E97" i="2"/>
  <c r="E19" i="2" s="1"/>
  <c r="G88" i="51"/>
  <c r="G10" i="51" s="1"/>
  <c r="E88" i="51"/>
  <c r="E10" i="51" s="1"/>
  <c r="H95" i="51"/>
  <c r="H17" i="51" s="1"/>
  <c r="H90" i="51"/>
  <c r="H12" i="51" s="1"/>
  <c r="G97" i="47"/>
  <c r="G19" i="47" s="1"/>
  <c r="G97" i="51"/>
  <c r="G19" i="51" s="1"/>
  <c r="G87" i="51"/>
  <c r="G9" i="51" s="1"/>
  <c r="C87" i="48"/>
  <c r="C9" i="48" s="1"/>
  <c r="C87" i="51"/>
  <c r="C9" i="51" s="1"/>
  <c r="G93" i="51"/>
  <c r="G15" i="51" s="1"/>
  <c r="C100" i="51"/>
  <c r="C22" i="51" s="1"/>
  <c r="G89" i="51"/>
  <c r="G11" i="51" s="1"/>
  <c r="C88" i="47"/>
  <c r="C10" i="47" s="1"/>
  <c r="E87" i="47"/>
  <c r="E9" i="47" s="1"/>
  <c r="C88" i="40"/>
  <c r="D100" i="2"/>
  <c r="E103" i="40"/>
  <c r="H88" i="40"/>
  <c r="H88" i="48"/>
  <c r="H10" i="48" s="1"/>
  <c r="G89" i="50"/>
  <c r="G11" i="50" s="1"/>
  <c r="G103" i="48"/>
  <c r="G25" i="48" s="1"/>
  <c r="G88" i="50"/>
  <c r="G10" i="50" s="1"/>
  <c r="G105" i="40"/>
  <c r="G27" i="40" s="1"/>
  <c r="G89" i="47"/>
  <c r="G11" i="47" s="1"/>
  <c r="G103" i="46"/>
  <c r="G25" i="46" s="1"/>
  <c r="D86" i="2"/>
  <c r="D8" i="2" s="1"/>
  <c r="G89" i="46"/>
  <c r="G11" i="46" s="1"/>
  <c r="H98" i="48"/>
  <c r="H20" i="48" s="1"/>
  <c r="H98" i="46"/>
  <c r="H20" i="46" s="1"/>
  <c r="E94" i="2"/>
  <c r="E16" i="2" s="1"/>
  <c r="H98" i="47"/>
  <c r="H20" i="47" s="1"/>
  <c r="C93" i="2"/>
  <c r="G87" i="47"/>
  <c r="G9" i="47" s="1"/>
  <c r="G87" i="48"/>
  <c r="G9" i="48" s="1"/>
  <c r="G87" i="46"/>
  <c r="G9" i="46" s="1"/>
  <c r="G97" i="48"/>
  <c r="G19" i="48" s="1"/>
  <c r="H93" i="50"/>
  <c r="H15" i="50" s="1"/>
  <c r="H94" i="50"/>
  <c r="G103" i="50"/>
  <c r="G25" i="50" s="1"/>
  <c r="H90" i="50"/>
  <c r="H12" i="50" s="1"/>
  <c r="E100" i="50"/>
  <c r="E22" i="50" s="1"/>
  <c r="G97" i="50"/>
  <c r="G19" i="50" s="1"/>
  <c r="G87" i="50"/>
  <c r="G9" i="50" s="1"/>
  <c r="C87" i="46"/>
  <c r="C9" i="46" s="1"/>
  <c r="M626" i="50"/>
  <c r="O99" i="48"/>
  <c r="O21" i="48" s="1"/>
  <c r="M626" i="48"/>
  <c r="C94" i="2"/>
  <c r="C16" i="2" s="1"/>
  <c r="H93" i="46"/>
  <c r="H15" i="46" s="1"/>
  <c r="E100" i="46"/>
  <c r="E22" i="46" s="1"/>
  <c r="E104" i="46"/>
  <c r="E26" i="46" s="1"/>
  <c r="G97" i="46"/>
  <c r="G19" i="46" s="1"/>
  <c r="H95" i="46"/>
  <c r="H17" i="46" s="1"/>
  <c r="H90" i="46"/>
  <c r="H12" i="46" s="1"/>
  <c r="H100" i="46"/>
  <c r="H22" i="46" s="1"/>
  <c r="M626" i="47"/>
  <c r="H93" i="47"/>
  <c r="H15" i="47" s="1"/>
  <c r="E100" i="47"/>
  <c r="E22" i="47" s="1"/>
  <c r="O99" i="47"/>
  <c r="O21" i="47" s="1"/>
  <c r="G103" i="47"/>
  <c r="G25" i="47" s="1"/>
  <c r="H95" i="47"/>
  <c r="H17" i="47" s="1"/>
  <c r="H90" i="47"/>
  <c r="H12" i="47" s="1"/>
  <c r="H93" i="48"/>
  <c r="H15" i="48" s="1"/>
  <c r="H94" i="48"/>
  <c r="H16" i="48" s="1"/>
  <c r="H100" i="40"/>
  <c r="S620" i="48"/>
  <c r="AG620" i="48" s="1"/>
  <c r="H95" i="48"/>
  <c r="H17" i="48" s="1"/>
  <c r="H90" i="48"/>
  <c r="H12" i="48" s="1"/>
  <c r="E100" i="48"/>
  <c r="E22" i="48" s="1"/>
  <c r="G90" i="48"/>
  <c r="G12" i="48" s="1"/>
  <c r="G94" i="48"/>
  <c r="G16" i="48" s="1"/>
  <c r="S623" i="48"/>
  <c r="AG623" i="48" s="1"/>
  <c r="S613" i="48"/>
  <c r="AG613" i="48" s="1"/>
  <c r="S624" i="48"/>
  <c r="AG624" i="48" s="1"/>
  <c r="S612" i="48"/>
  <c r="AG612" i="48" s="1"/>
  <c r="D93" i="2"/>
  <c r="D15" i="2" s="1"/>
  <c r="C104" i="40"/>
  <c r="E104" i="40"/>
  <c r="E100" i="40"/>
  <c r="C94" i="48"/>
  <c r="C16" i="48" s="1"/>
  <c r="H93" i="40"/>
  <c r="G103" i="40"/>
  <c r="I625" i="40"/>
  <c r="M626" i="40"/>
  <c r="O99" i="40"/>
  <c r="D23" i="2" l="1"/>
  <c r="D19" i="2"/>
  <c r="C23" i="2"/>
  <c r="I393" i="2"/>
  <c r="E90" i="46"/>
  <c r="E12" i="46" s="1"/>
  <c r="D93" i="50"/>
  <c r="D15" i="50" s="1"/>
  <c r="E105" i="51"/>
  <c r="E27" i="51" s="1"/>
  <c r="C87" i="52"/>
  <c r="C9" i="52" s="1"/>
  <c r="G627" i="53"/>
  <c r="C627" i="53"/>
  <c r="D104" i="48"/>
  <c r="D26" i="48" s="1"/>
  <c r="H89" i="50"/>
  <c r="H11" i="50" s="1"/>
  <c r="AF631" i="53"/>
  <c r="G88" i="48"/>
  <c r="G10" i="48" s="1"/>
  <c r="G90" i="52"/>
  <c r="G12" i="52" s="1"/>
  <c r="B627" i="53"/>
  <c r="I627" i="53" s="1"/>
  <c r="C104" i="52"/>
  <c r="E627" i="53"/>
  <c r="G94" i="47"/>
  <c r="M626" i="52"/>
  <c r="H627" i="53"/>
  <c r="E87" i="46"/>
  <c r="E9" i="46" s="1"/>
  <c r="H100" i="52"/>
  <c r="H22" i="52" s="1"/>
  <c r="H89" i="46"/>
  <c r="H11" i="46" s="1"/>
  <c r="C100" i="40"/>
  <c r="G105" i="53"/>
  <c r="G27" i="53" s="1"/>
  <c r="E97" i="53"/>
  <c r="E19" i="53" s="1"/>
  <c r="D105" i="53"/>
  <c r="D27" i="53" s="1"/>
  <c r="D104" i="53"/>
  <c r="D26" i="53" s="1"/>
  <c r="G100" i="56"/>
  <c r="G22" i="56" s="1"/>
  <c r="E105" i="55"/>
  <c r="E27" i="55" s="1"/>
  <c r="G98" i="56"/>
  <c r="G20" i="56" s="1"/>
  <c r="H104" i="56"/>
  <c r="H26" i="56" s="1"/>
  <c r="E90" i="55"/>
  <c r="E12" i="55" s="1"/>
  <c r="D97" i="56"/>
  <c r="D19" i="56" s="1"/>
  <c r="G133" i="2"/>
  <c r="D133" i="2"/>
  <c r="F133" i="2"/>
  <c r="E87" i="53"/>
  <c r="E9" i="53" s="1"/>
  <c r="C93" i="47"/>
  <c r="C15" i="47" s="1"/>
  <c r="E90" i="50"/>
  <c r="E12" i="50" s="1"/>
  <c r="C93" i="46"/>
  <c r="C15" i="46" s="1"/>
  <c r="H104" i="40"/>
  <c r="I649" i="40"/>
  <c r="E87" i="48"/>
  <c r="E9" i="48" s="1"/>
  <c r="G95" i="46"/>
  <c r="G17" i="46" s="1"/>
  <c r="G104" i="50"/>
  <c r="G26" i="50" s="1"/>
  <c r="H89" i="51"/>
  <c r="H11" i="51" s="1"/>
  <c r="C103" i="40"/>
  <c r="I634" i="46"/>
  <c r="E98" i="50"/>
  <c r="E20" i="50" s="1"/>
  <c r="H100" i="51"/>
  <c r="H22" i="51" s="1"/>
  <c r="G98" i="51"/>
  <c r="G20" i="51" s="1"/>
  <c r="H94" i="51"/>
  <c r="D105" i="51"/>
  <c r="D27" i="51" s="1"/>
  <c r="C103" i="48"/>
  <c r="C25" i="48" s="1"/>
  <c r="D87" i="52"/>
  <c r="D9" i="52" s="1"/>
  <c r="E105" i="53"/>
  <c r="E27" i="53" s="1"/>
  <c r="G95" i="53"/>
  <c r="G17" i="53" s="1"/>
  <c r="E88" i="55"/>
  <c r="E10" i="55" s="1"/>
  <c r="D93" i="55"/>
  <c r="D15" i="55" s="1"/>
  <c r="G100" i="55"/>
  <c r="G22" i="55" s="1"/>
  <c r="G98" i="55"/>
  <c r="G20" i="55" s="1"/>
  <c r="H104" i="55"/>
  <c r="H26" i="55" s="1"/>
  <c r="G93" i="56"/>
  <c r="G15" i="56" s="1"/>
  <c r="H100" i="56"/>
  <c r="H22" i="56" s="1"/>
  <c r="H133" i="2"/>
  <c r="H100" i="50"/>
  <c r="H22" i="50" s="1"/>
  <c r="D93" i="47"/>
  <c r="D15" i="47" s="1"/>
  <c r="E105" i="40"/>
  <c r="E27" i="40" s="1"/>
  <c r="C100" i="46"/>
  <c r="C22" i="46" s="1"/>
  <c r="H87" i="46"/>
  <c r="H9" i="46" s="1"/>
  <c r="H87" i="51"/>
  <c r="H9" i="51" s="1"/>
  <c r="E103" i="50"/>
  <c r="E25" i="50" s="1"/>
  <c r="C105" i="46"/>
  <c r="C27" i="46" s="1"/>
  <c r="E98" i="47"/>
  <c r="E20" i="47" s="1"/>
  <c r="G105" i="52"/>
  <c r="C100" i="52"/>
  <c r="C22" i="52" s="1"/>
  <c r="E90" i="52"/>
  <c r="E12" i="52" s="1"/>
  <c r="E105" i="52"/>
  <c r="G95" i="48"/>
  <c r="G17" i="48" s="1"/>
  <c r="G94" i="56"/>
  <c r="G16" i="56" s="1"/>
  <c r="C133" i="2"/>
  <c r="H88" i="46"/>
  <c r="H10" i="46" s="1"/>
  <c r="G88" i="40"/>
  <c r="H94" i="55"/>
  <c r="H16" i="55" s="1"/>
  <c r="H97" i="55"/>
  <c r="H19" i="55" s="1"/>
  <c r="C87" i="55"/>
  <c r="C9" i="55" s="1"/>
  <c r="G94" i="55"/>
  <c r="G16" i="55" s="1"/>
  <c r="C93" i="56"/>
  <c r="C15" i="56" s="1"/>
  <c r="H105" i="56"/>
  <c r="H27" i="56" s="1"/>
  <c r="D104" i="56"/>
  <c r="D26" i="56" s="1"/>
  <c r="I133" i="2"/>
  <c r="H94" i="47"/>
  <c r="D93" i="40"/>
  <c r="G93" i="40"/>
  <c r="C88" i="48"/>
  <c r="C10" i="48" s="1"/>
  <c r="C98" i="51"/>
  <c r="C20" i="51" s="1"/>
  <c r="G93" i="48"/>
  <c r="G15" i="48" s="1"/>
  <c r="H104" i="50"/>
  <c r="H26" i="50" s="1"/>
  <c r="C105" i="50"/>
  <c r="C27" i="50" s="1"/>
  <c r="G100" i="40"/>
  <c r="C105" i="47"/>
  <c r="C27" i="47" s="1"/>
  <c r="D88" i="48"/>
  <c r="D10" i="48" s="1"/>
  <c r="D105" i="48"/>
  <c r="D27" i="48" s="1"/>
  <c r="D88" i="52"/>
  <c r="D10" i="52" s="1"/>
  <c r="H104" i="52"/>
  <c r="H105" i="52"/>
  <c r="G93" i="52"/>
  <c r="G15" i="52" s="1"/>
  <c r="E90" i="47"/>
  <c r="E12" i="47" s="1"/>
  <c r="G94" i="51"/>
  <c r="C88" i="52"/>
  <c r="C10" i="52" s="1"/>
  <c r="H87" i="53"/>
  <c r="H9" i="53" s="1"/>
  <c r="C93" i="53"/>
  <c r="C15" i="53" s="1"/>
  <c r="H27" i="2"/>
  <c r="I599" i="57"/>
  <c r="I598" i="57"/>
  <c r="B104" i="57"/>
  <c r="I643" i="48"/>
  <c r="I650" i="40"/>
  <c r="G95" i="47"/>
  <c r="G17" i="47" s="1"/>
  <c r="H89" i="57"/>
  <c r="H11" i="57" s="1"/>
  <c r="G54" i="2"/>
  <c r="H100" i="47"/>
  <c r="H22" i="47" s="1"/>
  <c r="I598" i="2"/>
  <c r="B104" i="2"/>
  <c r="E104" i="50"/>
  <c r="E26" i="50" s="1"/>
  <c r="I582" i="47"/>
  <c r="B88" i="47"/>
  <c r="C105" i="2"/>
  <c r="C27" i="2" s="1"/>
  <c r="I599" i="52"/>
  <c r="C105" i="55"/>
  <c r="C27" i="55" s="1"/>
  <c r="I582" i="55"/>
  <c r="G93" i="57"/>
  <c r="G15" i="57" s="1"/>
  <c r="R105" i="57"/>
  <c r="R27" i="57" s="1"/>
  <c r="H105" i="57"/>
  <c r="H27" i="57" s="1"/>
  <c r="H104" i="57"/>
  <c r="H26" i="57" s="1"/>
  <c r="Q90" i="57"/>
  <c r="Q12" i="57" s="1"/>
  <c r="D13" i="2"/>
  <c r="I39" i="2"/>
  <c r="G89" i="56"/>
  <c r="G11" i="56" s="1"/>
  <c r="I17" i="2"/>
  <c r="I53" i="2"/>
  <c r="E104" i="48"/>
  <c r="E26" i="48" s="1"/>
  <c r="G90" i="47"/>
  <c r="G12" i="47" s="1"/>
  <c r="H94" i="46"/>
  <c r="C93" i="40"/>
  <c r="I582" i="2"/>
  <c r="B88" i="2"/>
  <c r="G94" i="50"/>
  <c r="D93" i="46"/>
  <c r="D15" i="46" s="1"/>
  <c r="I599" i="46"/>
  <c r="H104" i="47"/>
  <c r="H26" i="47" s="1"/>
  <c r="G100" i="50"/>
  <c r="G22" i="50" s="1"/>
  <c r="I635" i="48"/>
  <c r="B93" i="2"/>
  <c r="I93" i="2" s="1"/>
  <c r="I587" i="2"/>
  <c r="G105" i="48"/>
  <c r="G27" i="48" s="1"/>
  <c r="G105" i="50"/>
  <c r="G27" i="50" s="1"/>
  <c r="H87" i="50"/>
  <c r="H9" i="50" s="1"/>
  <c r="H104" i="51"/>
  <c r="H26" i="51" s="1"/>
  <c r="C105" i="51"/>
  <c r="C27" i="51" s="1"/>
  <c r="G100" i="51"/>
  <c r="G22" i="51" s="1"/>
  <c r="E90" i="51"/>
  <c r="E12" i="51" s="1"/>
  <c r="H103" i="50"/>
  <c r="H25" i="50" s="1"/>
  <c r="C103" i="50"/>
  <c r="C25" i="50" s="1"/>
  <c r="C100" i="47"/>
  <c r="C22" i="47" s="1"/>
  <c r="E97" i="47"/>
  <c r="E19" i="47" s="1"/>
  <c r="I597" i="40"/>
  <c r="B103" i="40"/>
  <c r="B103" i="48"/>
  <c r="B88" i="40"/>
  <c r="I88" i="40" s="1"/>
  <c r="I582" i="40"/>
  <c r="D105" i="46"/>
  <c r="D27" i="46" s="1"/>
  <c r="D105" i="40"/>
  <c r="D27" i="40" s="1"/>
  <c r="E97" i="51"/>
  <c r="E19" i="51" s="1"/>
  <c r="H88" i="52"/>
  <c r="H10" i="52" s="1"/>
  <c r="G105" i="47"/>
  <c r="G27" i="47" s="1"/>
  <c r="C100" i="50"/>
  <c r="C22" i="50" s="1"/>
  <c r="G88" i="52"/>
  <c r="G10" i="52" s="1"/>
  <c r="H105" i="40"/>
  <c r="H27" i="40" s="1"/>
  <c r="R95" i="50"/>
  <c r="R17" i="50" s="1"/>
  <c r="H105" i="48"/>
  <c r="H27" i="48" s="1"/>
  <c r="H104" i="53"/>
  <c r="H26" i="53" s="1"/>
  <c r="H105" i="53"/>
  <c r="H27" i="53" s="1"/>
  <c r="G93" i="53"/>
  <c r="G15" i="53" s="1"/>
  <c r="E104" i="53"/>
  <c r="E26" i="53" s="1"/>
  <c r="G100" i="53"/>
  <c r="G22" i="53" s="1"/>
  <c r="C105" i="53"/>
  <c r="C27" i="53" s="1"/>
  <c r="G88" i="53"/>
  <c r="G10" i="53" s="1"/>
  <c r="I582" i="53"/>
  <c r="D103" i="53"/>
  <c r="D25" i="53" s="1"/>
  <c r="G93" i="55"/>
  <c r="G15" i="55" s="1"/>
  <c r="G90" i="56"/>
  <c r="G12" i="56" s="1"/>
  <c r="E98" i="56"/>
  <c r="E20" i="56" s="1"/>
  <c r="O105" i="57"/>
  <c r="E105" i="57"/>
  <c r="E27" i="57" s="1"/>
  <c r="C88" i="57"/>
  <c r="C10" i="57" s="1"/>
  <c r="Q94" i="57"/>
  <c r="Q16" i="57" s="1"/>
  <c r="G94" i="57"/>
  <c r="G16" i="57" s="1"/>
  <c r="I592" i="2"/>
  <c r="B98" i="2"/>
  <c r="B99" i="2"/>
  <c r="I593" i="2"/>
  <c r="B101" i="2"/>
  <c r="I595" i="2"/>
  <c r="B88" i="50"/>
  <c r="I582" i="50"/>
  <c r="D88" i="57"/>
  <c r="D10" i="57" s="1"/>
  <c r="G105" i="51"/>
  <c r="G27" i="51" s="1"/>
  <c r="C88" i="50"/>
  <c r="C10" i="50" s="1"/>
  <c r="G104" i="48"/>
  <c r="G26" i="48" s="1"/>
  <c r="E104" i="52"/>
  <c r="H100" i="57"/>
  <c r="H22" i="57" s="1"/>
  <c r="O97" i="57"/>
  <c r="O19" i="57" s="1"/>
  <c r="E97" i="57"/>
  <c r="E19" i="57" s="1"/>
  <c r="E104" i="47"/>
  <c r="E26" i="47" s="1"/>
  <c r="D93" i="48"/>
  <c r="D15" i="48" s="1"/>
  <c r="H104" i="48"/>
  <c r="H26" i="48" s="1"/>
  <c r="E105" i="48"/>
  <c r="E27" i="48" s="1"/>
  <c r="I644" i="46"/>
  <c r="H87" i="47"/>
  <c r="H9" i="47" s="1"/>
  <c r="C100" i="48"/>
  <c r="C22" i="48" s="1"/>
  <c r="I635" i="47"/>
  <c r="H97" i="48"/>
  <c r="H19" i="48" s="1"/>
  <c r="C98" i="50"/>
  <c r="C20" i="50" s="1"/>
  <c r="H88" i="50"/>
  <c r="H10" i="50" s="1"/>
  <c r="C93" i="48"/>
  <c r="C15" i="48" s="1"/>
  <c r="H103" i="46"/>
  <c r="H25" i="46" s="1"/>
  <c r="H103" i="40"/>
  <c r="E97" i="48"/>
  <c r="E19" i="48" s="1"/>
  <c r="I634" i="40"/>
  <c r="I634" i="48"/>
  <c r="G105" i="46"/>
  <c r="G27" i="46" s="1"/>
  <c r="G98" i="46"/>
  <c r="G20" i="46" s="1"/>
  <c r="D103" i="47"/>
  <c r="D25" i="47" s="1"/>
  <c r="H97" i="52"/>
  <c r="H19" i="52" s="1"/>
  <c r="D103" i="46"/>
  <c r="D25" i="46" s="1"/>
  <c r="D88" i="50"/>
  <c r="D10" i="50" s="1"/>
  <c r="H105" i="47"/>
  <c r="H27" i="47" s="1"/>
  <c r="H105" i="46"/>
  <c r="H27" i="46" s="1"/>
  <c r="H105" i="50"/>
  <c r="H27" i="50" s="1"/>
  <c r="G98" i="53"/>
  <c r="G20" i="53" s="1"/>
  <c r="G90" i="53"/>
  <c r="G12" i="53" s="1"/>
  <c r="H88" i="53"/>
  <c r="H10" i="53" s="1"/>
  <c r="H94" i="53"/>
  <c r="H16" i="53" s="1"/>
  <c r="H100" i="53"/>
  <c r="H22" i="53" s="1"/>
  <c r="C88" i="53"/>
  <c r="C10" i="53" s="1"/>
  <c r="C100" i="53"/>
  <c r="C22" i="53" s="1"/>
  <c r="H97" i="53"/>
  <c r="H19" i="53" s="1"/>
  <c r="C87" i="53"/>
  <c r="C9" i="53" s="1"/>
  <c r="E104" i="56"/>
  <c r="E26" i="56" s="1"/>
  <c r="C93" i="55"/>
  <c r="C15" i="55" s="1"/>
  <c r="H105" i="55"/>
  <c r="H27" i="55" s="1"/>
  <c r="G105" i="56"/>
  <c r="G27" i="56" s="1"/>
  <c r="G88" i="56"/>
  <c r="G10" i="56" s="1"/>
  <c r="D105" i="56"/>
  <c r="D27" i="56" s="1"/>
  <c r="N93" i="57"/>
  <c r="N15" i="57" s="1"/>
  <c r="D93" i="57"/>
  <c r="D15" i="57" s="1"/>
  <c r="D104" i="57"/>
  <c r="D26" i="57" s="1"/>
  <c r="E90" i="57"/>
  <c r="E12" i="57" s="1"/>
  <c r="R626" i="57"/>
  <c r="S605" i="57"/>
  <c r="I95" i="2"/>
  <c r="I626" i="56"/>
  <c r="D22" i="2"/>
  <c r="B96" i="2"/>
  <c r="I590" i="2"/>
  <c r="I48" i="2"/>
  <c r="I599" i="2"/>
  <c r="B105" i="2"/>
  <c r="N87" i="57"/>
  <c r="N9" i="57" s="1"/>
  <c r="D87" i="57"/>
  <c r="D9" i="57" s="1"/>
  <c r="D104" i="40"/>
  <c r="G94" i="46"/>
  <c r="H104" i="46"/>
  <c r="H26" i="46" s="1"/>
  <c r="E103" i="47"/>
  <c r="E25" i="47" s="1"/>
  <c r="G105" i="57"/>
  <c r="G27" i="57" s="1"/>
  <c r="D85" i="2"/>
  <c r="E90" i="48"/>
  <c r="E12" i="48" s="1"/>
  <c r="C104" i="47"/>
  <c r="C26" i="47" s="1"/>
  <c r="G93" i="50"/>
  <c r="G15" i="50" s="1"/>
  <c r="D104" i="46"/>
  <c r="D26" i="46" s="1"/>
  <c r="E105" i="50"/>
  <c r="E27" i="50" s="1"/>
  <c r="H87" i="48"/>
  <c r="H9" i="48" s="1"/>
  <c r="G88" i="47"/>
  <c r="G10" i="47" s="1"/>
  <c r="B87" i="2"/>
  <c r="I581" i="2"/>
  <c r="G104" i="47"/>
  <c r="G26" i="47" s="1"/>
  <c r="I591" i="2"/>
  <c r="B97" i="2"/>
  <c r="I97" i="2" s="1"/>
  <c r="D93" i="51"/>
  <c r="D15" i="51" s="1"/>
  <c r="E97" i="46"/>
  <c r="E19" i="46" s="1"/>
  <c r="C98" i="47"/>
  <c r="C20" i="47" s="1"/>
  <c r="C105" i="48"/>
  <c r="C27" i="48" s="1"/>
  <c r="E98" i="46"/>
  <c r="E20" i="46" s="1"/>
  <c r="I597" i="47"/>
  <c r="B103" i="47"/>
  <c r="E98" i="51"/>
  <c r="E20" i="51" s="1"/>
  <c r="I582" i="51"/>
  <c r="B88" i="51"/>
  <c r="I633" i="48"/>
  <c r="G98" i="47"/>
  <c r="G20" i="47" s="1"/>
  <c r="D97" i="52"/>
  <c r="D19" i="52" s="1"/>
  <c r="E103" i="46"/>
  <c r="E25" i="46" s="1"/>
  <c r="C88" i="46"/>
  <c r="C10" i="46" s="1"/>
  <c r="C98" i="52"/>
  <c r="C20" i="52" s="1"/>
  <c r="G90" i="51"/>
  <c r="G12" i="51" s="1"/>
  <c r="H105" i="51"/>
  <c r="H27" i="51" s="1"/>
  <c r="H87" i="52"/>
  <c r="H9" i="52" s="1"/>
  <c r="B93" i="52"/>
  <c r="G98" i="48"/>
  <c r="G20" i="48" s="1"/>
  <c r="C93" i="52"/>
  <c r="C15" i="52" s="1"/>
  <c r="D88" i="55"/>
  <c r="D10" i="55" s="1"/>
  <c r="E98" i="55"/>
  <c r="E20" i="55" s="1"/>
  <c r="D87" i="55"/>
  <c r="D9" i="55" s="1"/>
  <c r="C104" i="55"/>
  <c r="C26" i="55" s="1"/>
  <c r="D97" i="55"/>
  <c r="D19" i="55" s="1"/>
  <c r="E104" i="55"/>
  <c r="E26" i="55" s="1"/>
  <c r="G95" i="56"/>
  <c r="G17" i="56" s="1"/>
  <c r="C104" i="56"/>
  <c r="C26" i="56" s="1"/>
  <c r="C105" i="56"/>
  <c r="C27" i="56" s="1"/>
  <c r="C88" i="56"/>
  <c r="C10" i="56" s="1"/>
  <c r="C98" i="56"/>
  <c r="C20" i="56" s="1"/>
  <c r="E97" i="56"/>
  <c r="E19" i="56" s="1"/>
  <c r="G100" i="57"/>
  <c r="G22" i="57" s="1"/>
  <c r="Q98" i="57"/>
  <c r="Q20" i="57" s="1"/>
  <c r="G98" i="57"/>
  <c r="G20" i="57" s="1"/>
  <c r="N105" i="57"/>
  <c r="N27" i="57" s="1"/>
  <c r="D105" i="57"/>
  <c r="D27" i="57" s="1"/>
  <c r="R104" i="57"/>
  <c r="R26" i="57" s="1"/>
  <c r="Q88" i="57"/>
  <c r="Q10" i="57" s="1"/>
  <c r="G88" i="57"/>
  <c r="G10" i="57" s="1"/>
  <c r="S605" i="55"/>
  <c r="C367" i="2"/>
  <c r="M626" i="57"/>
  <c r="D627" i="55"/>
  <c r="F627" i="55"/>
  <c r="E627" i="55"/>
  <c r="G627" i="55"/>
  <c r="C627" i="55"/>
  <c r="H627" i="55"/>
  <c r="B627" i="55"/>
  <c r="AF631" i="55"/>
  <c r="C15" i="2"/>
  <c r="C98" i="57"/>
  <c r="C20" i="57" s="1"/>
  <c r="I597" i="53"/>
  <c r="M104" i="57"/>
  <c r="M26" i="57" s="1"/>
  <c r="H89" i="48"/>
  <c r="H11" i="48" s="1"/>
  <c r="I580" i="2"/>
  <c r="B86" i="2"/>
  <c r="I649" i="50"/>
  <c r="H103" i="47"/>
  <c r="H25" i="47" s="1"/>
  <c r="I589" i="2"/>
  <c r="G93" i="46"/>
  <c r="G15" i="46" s="1"/>
  <c r="G90" i="50"/>
  <c r="G12" i="50" s="1"/>
  <c r="E105" i="46"/>
  <c r="E27" i="46" s="1"/>
  <c r="C87" i="47"/>
  <c r="C9" i="47" s="1"/>
  <c r="G100" i="47"/>
  <c r="G22" i="47" s="1"/>
  <c r="G104" i="40"/>
  <c r="G88" i="46"/>
  <c r="G10" i="46" s="1"/>
  <c r="I649" i="46"/>
  <c r="H97" i="50"/>
  <c r="H19" i="50" s="1"/>
  <c r="G95" i="50"/>
  <c r="G17" i="50" s="1"/>
  <c r="D103" i="50"/>
  <c r="D25" i="50" s="1"/>
  <c r="C103" i="46"/>
  <c r="C25" i="46" s="1"/>
  <c r="C88" i="51"/>
  <c r="C10" i="51" s="1"/>
  <c r="E87" i="51"/>
  <c r="E9" i="51" s="1"/>
  <c r="E97" i="50"/>
  <c r="E19" i="50" s="1"/>
  <c r="C105" i="40"/>
  <c r="C27" i="40" s="1"/>
  <c r="D103" i="48"/>
  <c r="D25" i="48" s="1"/>
  <c r="I594" i="2"/>
  <c r="B100" i="2"/>
  <c r="B103" i="50"/>
  <c r="I597" i="50"/>
  <c r="E98" i="48"/>
  <c r="E20" i="48" s="1"/>
  <c r="D88" i="46"/>
  <c r="D10" i="46" s="1"/>
  <c r="D105" i="50"/>
  <c r="D27" i="50" s="1"/>
  <c r="D104" i="51"/>
  <c r="D26" i="51" s="1"/>
  <c r="C98" i="46"/>
  <c r="C20" i="46" s="1"/>
  <c r="C104" i="51"/>
  <c r="C26" i="51" s="1"/>
  <c r="D93" i="53"/>
  <c r="D15" i="53" s="1"/>
  <c r="G94" i="53"/>
  <c r="G16" i="53" s="1"/>
  <c r="H89" i="53"/>
  <c r="H11" i="53" s="1"/>
  <c r="D88" i="53"/>
  <c r="D10" i="53" s="1"/>
  <c r="C98" i="53"/>
  <c r="C20" i="53" s="1"/>
  <c r="E98" i="53"/>
  <c r="E20" i="53" s="1"/>
  <c r="D87" i="53"/>
  <c r="D9" i="53" s="1"/>
  <c r="C104" i="53"/>
  <c r="C26" i="53" s="1"/>
  <c r="G87" i="55"/>
  <c r="G9" i="55" s="1"/>
  <c r="D97" i="53"/>
  <c r="D19" i="53" s="1"/>
  <c r="H87" i="56"/>
  <c r="H9" i="56" s="1"/>
  <c r="E87" i="55"/>
  <c r="E9" i="55" s="1"/>
  <c r="H89" i="56"/>
  <c r="H11" i="56" s="1"/>
  <c r="G104" i="55"/>
  <c r="G26" i="55" s="1"/>
  <c r="G95" i="55"/>
  <c r="G17" i="55" s="1"/>
  <c r="D87" i="56"/>
  <c r="D9" i="56" s="1"/>
  <c r="H97" i="56"/>
  <c r="H19" i="56" s="1"/>
  <c r="C100" i="56"/>
  <c r="C22" i="56" s="1"/>
  <c r="H88" i="56"/>
  <c r="H10" i="56" s="1"/>
  <c r="C93" i="57"/>
  <c r="C15" i="57" s="1"/>
  <c r="N97" i="57"/>
  <c r="N19" i="57" s="1"/>
  <c r="Q104" i="57"/>
  <c r="Q26" i="57" s="1"/>
  <c r="G104" i="57"/>
  <c r="G26" i="57" s="1"/>
  <c r="N104" i="57"/>
  <c r="N26" i="57" s="1"/>
  <c r="R88" i="57"/>
  <c r="R10" i="57" s="1"/>
  <c r="H88" i="57"/>
  <c r="H10" i="57" s="1"/>
  <c r="R100" i="57"/>
  <c r="R22" i="57" s="1"/>
  <c r="R94" i="57"/>
  <c r="R16" i="57" s="1"/>
  <c r="H94" i="57"/>
  <c r="H16" i="57" s="1"/>
  <c r="M626" i="55"/>
  <c r="H98" i="56"/>
  <c r="H20" i="56" s="1"/>
  <c r="H626" i="57"/>
  <c r="I605" i="57"/>
  <c r="I626" i="57" s="1"/>
  <c r="C100" i="57"/>
  <c r="C22" i="57" s="1"/>
  <c r="E98" i="57"/>
  <c r="E20" i="57" s="1"/>
  <c r="M105" i="57"/>
  <c r="M27" i="57" s="1"/>
  <c r="C105" i="57"/>
  <c r="C27" i="57" s="1"/>
  <c r="B88" i="57"/>
  <c r="I582" i="57"/>
  <c r="I42" i="2"/>
  <c r="E87" i="57"/>
  <c r="E9" i="57" s="1"/>
  <c r="F367" i="2"/>
  <c r="I367" i="2"/>
  <c r="G367" i="2"/>
  <c r="E367" i="2"/>
  <c r="H367" i="2"/>
  <c r="D367" i="2"/>
  <c r="I583" i="2"/>
  <c r="B89" i="2"/>
  <c r="I588" i="2"/>
  <c r="B94" i="2"/>
  <c r="I94" i="2" s="1"/>
  <c r="I599" i="50"/>
  <c r="B85" i="2"/>
  <c r="C104" i="50"/>
  <c r="C26" i="50" s="1"/>
  <c r="I644" i="50"/>
  <c r="I582" i="46"/>
  <c r="B88" i="46"/>
  <c r="G98" i="50"/>
  <c r="G20" i="50" s="1"/>
  <c r="G100" i="52"/>
  <c r="G22" i="52" s="1"/>
  <c r="C88" i="55"/>
  <c r="C10" i="55" s="1"/>
  <c r="I631" i="56"/>
  <c r="I597" i="56"/>
  <c r="H100" i="48"/>
  <c r="H22" i="48" s="1"/>
  <c r="C87" i="50"/>
  <c r="C9" i="50" s="1"/>
  <c r="G90" i="46"/>
  <c r="G12" i="46" s="1"/>
  <c r="G93" i="47"/>
  <c r="G15" i="47" s="1"/>
  <c r="G100" i="48"/>
  <c r="G22" i="48" s="1"/>
  <c r="I644" i="48"/>
  <c r="G100" i="46"/>
  <c r="G22" i="46" s="1"/>
  <c r="G104" i="46"/>
  <c r="G26" i="46" s="1"/>
  <c r="H88" i="47"/>
  <c r="H10" i="47" s="1"/>
  <c r="H89" i="47"/>
  <c r="H11" i="47" s="1"/>
  <c r="H97" i="46"/>
  <c r="H19" i="46" s="1"/>
  <c r="H97" i="47"/>
  <c r="H19" i="47" s="1"/>
  <c r="G95" i="51"/>
  <c r="G17" i="51" s="1"/>
  <c r="H97" i="51"/>
  <c r="H19" i="51" s="1"/>
  <c r="I635" i="50"/>
  <c r="I642" i="47"/>
  <c r="E87" i="50"/>
  <c r="E9" i="50" s="1"/>
  <c r="C98" i="48"/>
  <c r="C20" i="48" s="1"/>
  <c r="D103" i="40"/>
  <c r="I634" i="50"/>
  <c r="D88" i="51"/>
  <c r="D10" i="51" s="1"/>
  <c r="I634" i="47"/>
  <c r="B88" i="48"/>
  <c r="I582" i="48"/>
  <c r="D105" i="47"/>
  <c r="D27" i="47" s="1"/>
  <c r="B103" i="46"/>
  <c r="I597" i="46"/>
  <c r="H94" i="52"/>
  <c r="D105" i="52"/>
  <c r="G95" i="52"/>
  <c r="G17" i="52" s="1"/>
  <c r="D93" i="52"/>
  <c r="D15" i="52" s="1"/>
  <c r="E87" i="52"/>
  <c r="E9" i="52" s="1"/>
  <c r="G104" i="52"/>
  <c r="G94" i="52"/>
  <c r="H89" i="52"/>
  <c r="H11" i="52" s="1"/>
  <c r="E97" i="55"/>
  <c r="E19" i="55" s="1"/>
  <c r="D105" i="55"/>
  <c r="D27" i="55" s="1"/>
  <c r="D104" i="55"/>
  <c r="D26" i="55" s="1"/>
  <c r="H87" i="55"/>
  <c r="H9" i="55" s="1"/>
  <c r="H89" i="55"/>
  <c r="H11" i="55" s="1"/>
  <c r="E105" i="56"/>
  <c r="E27" i="56" s="1"/>
  <c r="E90" i="56"/>
  <c r="E12" i="56" s="1"/>
  <c r="D88" i="56"/>
  <c r="D10" i="56" s="1"/>
  <c r="H94" i="56"/>
  <c r="H16" i="56" s="1"/>
  <c r="C87" i="56"/>
  <c r="C9" i="56" s="1"/>
  <c r="M88" i="57"/>
  <c r="M10" i="57" s="1"/>
  <c r="M98" i="57"/>
  <c r="M20" i="57" s="1"/>
  <c r="Q95" i="57"/>
  <c r="Q17" i="57" s="1"/>
  <c r="G95" i="57"/>
  <c r="G17" i="57" s="1"/>
  <c r="R87" i="57"/>
  <c r="R9" i="57" s="1"/>
  <c r="R97" i="57"/>
  <c r="R19" i="57" s="1"/>
  <c r="H97" i="57"/>
  <c r="H19" i="57" s="1"/>
  <c r="C87" i="57"/>
  <c r="C9" i="57" s="1"/>
  <c r="I41" i="2"/>
  <c r="B19" i="2"/>
  <c r="I19" i="2" s="1"/>
  <c r="I45" i="2"/>
  <c r="G90" i="57"/>
  <c r="G12" i="57" s="1"/>
  <c r="D97" i="57"/>
  <c r="D19" i="57" s="1"/>
  <c r="H54" i="2"/>
  <c r="H87" i="57"/>
  <c r="H9" i="57" s="1"/>
  <c r="I585" i="2"/>
  <c r="B91" i="2"/>
  <c r="D26" i="2"/>
  <c r="S605" i="52"/>
  <c r="E18" i="2"/>
  <c r="I44" i="2"/>
  <c r="C86" i="57"/>
  <c r="C8" i="57" s="1"/>
  <c r="E94" i="57"/>
  <c r="E16" i="57" s="1"/>
  <c r="I642" i="57"/>
  <c r="E88" i="57"/>
  <c r="E10" i="57" s="1"/>
  <c r="E100" i="57"/>
  <c r="E22" i="57" s="1"/>
  <c r="H86" i="57"/>
  <c r="H8" i="57" s="1"/>
  <c r="G103" i="57"/>
  <c r="G25" i="57" s="1"/>
  <c r="C86" i="56"/>
  <c r="C8" i="56" s="1"/>
  <c r="N88" i="56"/>
  <c r="N10" i="56" s="1"/>
  <c r="M98" i="53"/>
  <c r="M20" i="53" s="1"/>
  <c r="R93" i="55"/>
  <c r="R15" i="55" s="1"/>
  <c r="M86" i="56"/>
  <c r="M8" i="56" s="1"/>
  <c r="N87" i="53"/>
  <c r="N9" i="53" s="1"/>
  <c r="O87" i="55"/>
  <c r="O9" i="55" s="1"/>
  <c r="O105" i="55"/>
  <c r="O27" i="55" s="1"/>
  <c r="R105" i="55"/>
  <c r="R27" i="55" s="1"/>
  <c r="R100" i="53"/>
  <c r="R22" i="53" s="1"/>
  <c r="D103" i="56"/>
  <c r="D25" i="56" s="1"/>
  <c r="I636" i="56"/>
  <c r="Q98" i="56"/>
  <c r="Q20" i="56" s="1"/>
  <c r="C94" i="56"/>
  <c r="C16" i="56" s="1"/>
  <c r="G103" i="56"/>
  <c r="G25" i="56" s="1"/>
  <c r="R98" i="56"/>
  <c r="R20" i="56" s="1"/>
  <c r="R93" i="56"/>
  <c r="R15" i="56" s="1"/>
  <c r="Q94" i="56"/>
  <c r="Q16" i="56" s="1"/>
  <c r="O87" i="56"/>
  <c r="O9" i="56" s="1"/>
  <c r="O105" i="56"/>
  <c r="O27" i="56" s="1"/>
  <c r="D94" i="56"/>
  <c r="D16" i="56" s="1"/>
  <c r="C96" i="56"/>
  <c r="C18" i="56" s="1"/>
  <c r="H103" i="56"/>
  <c r="H25" i="56" s="1"/>
  <c r="Q97" i="56"/>
  <c r="Q19" i="56" s="1"/>
  <c r="R89" i="56"/>
  <c r="R11" i="56" s="1"/>
  <c r="I644" i="56"/>
  <c r="O100" i="56"/>
  <c r="O22" i="56" s="1"/>
  <c r="I639" i="56"/>
  <c r="I634" i="56"/>
  <c r="I640" i="56"/>
  <c r="I635" i="56"/>
  <c r="I650" i="56"/>
  <c r="O88" i="56"/>
  <c r="O10" i="56" s="1"/>
  <c r="I641" i="56"/>
  <c r="E103" i="56"/>
  <c r="E25" i="56" s="1"/>
  <c r="E94" i="56"/>
  <c r="E16" i="56" s="1"/>
  <c r="N93" i="56"/>
  <c r="N15" i="56" s="1"/>
  <c r="B103" i="56"/>
  <c r="I642" i="56"/>
  <c r="I633" i="56"/>
  <c r="I646" i="56"/>
  <c r="R104" i="56"/>
  <c r="R26" i="56" s="1"/>
  <c r="Q89" i="56"/>
  <c r="Q11" i="56" s="1"/>
  <c r="C103" i="56"/>
  <c r="C25" i="56" s="1"/>
  <c r="I643" i="56"/>
  <c r="I651" i="56"/>
  <c r="Q87" i="56"/>
  <c r="Q9" i="56" s="1"/>
  <c r="G104" i="56"/>
  <c r="G26" i="56" s="1"/>
  <c r="H86" i="53"/>
  <c r="H8" i="53" s="1"/>
  <c r="R88" i="55"/>
  <c r="R10" i="55" s="1"/>
  <c r="Q89" i="55"/>
  <c r="Q11" i="55" s="1"/>
  <c r="D94" i="55"/>
  <c r="D16" i="55" s="1"/>
  <c r="I646" i="55"/>
  <c r="I642" i="55"/>
  <c r="R90" i="55"/>
  <c r="R12" i="55" s="1"/>
  <c r="E103" i="55"/>
  <c r="E25" i="55" s="1"/>
  <c r="G103" i="55"/>
  <c r="G25" i="55" s="1"/>
  <c r="M87" i="55"/>
  <c r="M9" i="55" s="1"/>
  <c r="I643" i="55"/>
  <c r="I635" i="55"/>
  <c r="O98" i="55"/>
  <c r="O20" i="55" s="1"/>
  <c r="E94" i="55"/>
  <c r="E16" i="55" s="1"/>
  <c r="I636" i="55"/>
  <c r="N88" i="55"/>
  <c r="N10" i="55" s="1"/>
  <c r="C103" i="55"/>
  <c r="C25" i="55" s="1"/>
  <c r="I650" i="55"/>
  <c r="I634" i="55"/>
  <c r="R95" i="55"/>
  <c r="R17" i="55" s="1"/>
  <c r="G105" i="55"/>
  <c r="G27" i="55" s="1"/>
  <c r="R94" i="55"/>
  <c r="R16" i="55" s="1"/>
  <c r="Q87" i="55"/>
  <c r="Q9" i="55" s="1"/>
  <c r="R97" i="55"/>
  <c r="R19" i="55" s="1"/>
  <c r="I633" i="55"/>
  <c r="N104" i="55"/>
  <c r="N26" i="55" s="1"/>
  <c r="H103" i="55"/>
  <c r="H25" i="55" s="1"/>
  <c r="I640" i="55"/>
  <c r="I644" i="55"/>
  <c r="I639" i="55"/>
  <c r="O88" i="55"/>
  <c r="O10" i="55" s="1"/>
  <c r="C94" i="55"/>
  <c r="C16" i="55" s="1"/>
  <c r="N97" i="55"/>
  <c r="N19" i="55" s="1"/>
  <c r="D103" i="55"/>
  <c r="D25" i="55" s="1"/>
  <c r="I641" i="55"/>
  <c r="C86" i="55"/>
  <c r="C8" i="55" s="1"/>
  <c r="I651" i="55"/>
  <c r="N93" i="52"/>
  <c r="N15" i="52" s="1"/>
  <c r="R95" i="53"/>
  <c r="R17" i="53" s="1"/>
  <c r="R90" i="53"/>
  <c r="R12" i="53" s="1"/>
  <c r="C86" i="53"/>
  <c r="C8" i="53" s="1"/>
  <c r="E94" i="53"/>
  <c r="E16" i="53" s="1"/>
  <c r="O100" i="53"/>
  <c r="O22" i="53" s="1"/>
  <c r="R104" i="53"/>
  <c r="I636" i="53"/>
  <c r="C103" i="53"/>
  <c r="C25" i="53" s="1"/>
  <c r="I633" i="53"/>
  <c r="I646" i="53"/>
  <c r="R98" i="53"/>
  <c r="R20" i="53" s="1"/>
  <c r="I650" i="53"/>
  <c r="R105" i="53"/>
  <c r="I641" i="53"/>
  <c r="Q89" i="53"/>
  <c r="Q11" i="53" s="1"/>
  <c r="I642" i="53"/>
  <c r="H103" i="53"/>
  <c r="H25" i="53" s="1"/>
  <c r="I639" i="53"/>
  <c r="D94" i="53"/>
  <c r="D16" i="53" s="1"/>
  <c r="Q87" i="53"/>
  <c r="Q9" i="53" s="1"/>
  <c r="C94" i="53"/>
  <c r="I644" i="53"/>
  <c r="I643" i="53"/>
  <c r="Q100" i="53"/>
  <c r="Q22" i="53" s="1"/>
  <c r="C96" i="52"/>
  <c r="C18" i="52" s="1"/>
  <c r="C96" i="53"/>
  <c r="C18" i="53" s="1"/>
  <c r="G103" i="53"/>
  <c r="G25" i="53" s="1"/>
  <c r="Q97" i="53"/>
  <c r="Q19" i="53" s="1"/>
  <c r="G104" i="53"/>
  <c r="G26" i="53" s="1"/>
  <c r="O88" i="53"/>
  <c r="O10" i="53" s="1"/>
  <c r="E103" i="53"/>
  <c r="E25" i="53" s="1"/>
  <c r="I640" i="53"/>
  <c r="R87" i="53"/>
  <c r="R9" i="53" s="1"/>
  <c r="I651" i="53"/>
  <c r="I634" i="53"/>
  <c r="R93" i="53"/>
  <c r="R15" i="53" s="1"/>
  <c r="I635" i="53"/>
  <c r="O88" i="40"/>
  <c r="R93" i="50"/>
  <c r="R15" i="50" s="1"/>
  <c r="R104" i="40"/>
  <c r="R89" i="47"/>
  <c r="R11" i="47" s="1"/>
  <c r="M105" i="48"/>
  <c r="M27" i="48" s="1"/>
  <c r="M87" i="48"/>
  <c r="M9" i="48" s="1"/>
  <c r="Q87" i="50"/>
  <c r="Q9" i="50" s="1"/>
  <c r="R97" i="50"/>
  <c r="R19" i="50" s="1"/>
  <c r="Q97" i="47"/>
  <c r="Q19" i="47" s="1"/>
  <c r="Q93" i="46"/>
  <c r="Q15" i="46" s="1"/>
  <c r="O88" i="48"/>
  <c r="O10" i="48" s="1"/>
  <c r="Q98" i="50"/>
  <c r="Q20" i="50" s="1"/>
  <c r="R88" i="46"/>
  <c r="R10" i="46" s="1"/>
  <c r="O88" i="46"/>
  <c r="O10" i="46" s="1"/>
  <c r="O98" i="48"/>
  <c r="O20" i="48" s="1"/>
  <c r="R98" i="47"/>
  <c r="R20" i="47" s="1"/>
  <c r="R98" i="50"/>
  <c r="R20" i="50" s="1"/>
  <c r="Q89" i="50"/>
  <c r="Q11" i="50" s="1"/>
  <c r="O103" i="50"/>
  <c r="O25" i="50" s="1"/>
  <c r="O104" i="50"/>
  <c r="O26" i="50" s="1"/>
  <c r="O98" i="50"/>
  <c r="O20" i="50" s="1"/>
  <c r="M88" i="46"/>
  <c r="M10" i="46" s="1"/>
  <c r="O88" i="47"/>
  <c r="O10" i="47" s="1"/>
  <c r="O87" i="48"/>
  <c r="O9" i="48" s="1"/>
  <c r="O104" i="40"/>
  <c r="Q97" i="50"/>
  <c r="Q19" i="50" s="1"/>
  <c r="O100" i="50"/>
  <c r="O22" i="50" s="1"/>
  <c r="R98" i="46"/>
  <c r="R20" i="46" s="1"/>
  <c r="O103" i="47"/>
  <c r="O25" i="47" s="1"/>
  <c r="M88" i="48"/>
  <c r="M10" i="48" s="1"/>
  <c r="R104" i="50"/>
  <c r="R26" i="50" s="1"/>
  <c r="M88" i="50"/>
  <c r="M10" i="50" s="1"/>
  <c r="O98" i="47"/>
  <c r="O20" i="47" s="1"/>
  <c r="Q100" i="46"/>
  <c r="Q22" i="46" s="1"/>
  <c r="R89" i="46"/>
  <c r="R11" i="46" s="1"/>
  <c r="N103" i="47"/>
  <c r="N25" i="47" s="1"/>
  <c r="R100" i="40"/>
  <c r="R88" i="40"/>
  <c r="M98" i="50"/>
  <c r="M20" i="50" s="1"/>
  <c r="O97" i="47"/>
  <c r="O19" i="47" s="1"/>
  <c r="O88" i="50"/>
  <c r="O10" i="50" s="1"/>
  <c r="N105" i="46"/>
  <c r="N27" i="46" s="1"/>
  <c r="C96" i="50"/>
  <c r="C18" i="50" s="1"/>
  <c r="C96" i="47"/>
  <c r="C18" i="47" s="1"/>
  <c r="C96" i="48"/>
  <c r="C18" i="48" s="1"/>
  <c r="C96" i="46"/>
  <c r="C18" i="46" s="1"/>
  <c r="C96" i="51"/>
  <c r="C18" i="51" s="1"/>
  <c r="Q87" i="52"/>
  <c r="Q9" i="52" s="1"/>
  <c r="R93" i="52"/>
  <c r="R15" i="52" s="1"/>
  <c r="Q97" i="52"/>
  <c r="Q19" i="52" s="1"/>
  <c r="O88" i="52"/>
  <c r="O10" i="52" s="1"/>
  <c r="O100" i="52"/>
  <c r="O22" i="52" s="1"/>
  <c r="R98" i="52"/>
  <c r="R20" i="52" s="1"/>
  <c r="Q89" i="52"/>
  <c r="Q11" i="52" s="1"/>
  <c r="D100" i="47"/>
  <c r="D22" i="47" s="1"/>
  <c r="E86" i="52"/>
  <c r="E8" i="52" s="1"/>
  <c r="I640" i="52"/>
  <c r="I639" i="52"/>
  <c r="I646" i="52"/>
  <c r="I644" i="52"/>
  <c r="I642" i="52"/>
  <c r="G103" i="52"/>
  <c r="E94" i="52"/>
  <c r="C94" i="52"/>
  <c r="I636" i="52"/>
  <c r="R95" i="52"/>
  <c r="R17" i="52" s="1"/>
  <c r="M104" i="52"/>
  <c r="R88" i="52"/>
  <c r="R10" i="52" s="1"/>
  <c r="I635" i="52"/>
  <c r="Q105" i="52"/>
  <c r="R100" i="52"/>
  <c r="R22" i="52" s="1"/>
  <c r="N104" i="52"/>
  <c r="I634" i="52"/>
  <c r="I633" i="52"/>
  <c r="I650" i="52"/>
  <c r="R90" i="52"/>
  <c r="R12" i="52" s="1"/>
  <c r="I643" i="52"/>
  <c r="I651" i="52"/>
  <c r="M88" i="52"/>
  <c r="M10" i="52" s="1"/>
  <c r="E103" i="52"/>
  <c r="I641" i="52"/>
  <c r="C103" i="52"/>
  <c r="D94" i="52"/>
  <c r="Q95" i="52"/>
  <c r="Q17" i="52" s="1"/>
  <c r="C86" i="52"/>
  <c r="C8" i="52" s="1"/>
  <c r="E86" i="51"/>
  <c r="E8" i="51" s="1"/>
  <c r="E93" i="48"/>
  <c r="E15" i="48" s="1"/>
  <c r="G86" i="46"/>
  <c r="G8" i="46" s="1"/>
  <c r="Q89" i="46"/>
  <c r="Q11" i="46" s="1"/>
  <c r="C97" i="51"/>
  <c r="C19" i="51" s="1"/>
  <c r="Q89" i="48"/>
  <c r="Q11" i="48" s="1"/>
  <c r="Q89" i="47"/>
  <c r="Q11" i="47" s="1"/>
  <c r="C95" i="52"/>
  <c r="C17" i="52" s="1"/>
  <c r="C86" i="51"/>
  <c r="C8" i="51" s="1"/>
  <c r="R90" i="51"/>
  <c r="R12" i="51" s="1"/>
  <c r="R95" i="51"/>
  <c r="R17" i="51" s="1"/>
  <c r="Q89" i="51"/>
  <c r="Q11" i="51" s="1"/>
  <c r="B103" i="51"/>
  <c r="G103" i="51"/>
  <c r="G25" i="51" s="1"/>
  <c r="R87" i="51"/>
  <c r="R9" i="51" s="1"/>
  <c r="G104" i="51"/>
  <c r="G26" i="51" s="1"/>
  <c r="I642" i="51"/>
  <c r="I633" i="51"/>
  <c r="Q87" i="51"/>
  <c r="Q9" i="51" s="1"/>
  <c r="Q97" i="51"/>
  <c r="Q19" i="51" s="1"/>
  <c r="I651" i="51"/>
  <c r="I641" i="51"/>
  <c r="I634" i="51"/>
  <c r="O88" i="51"/>
  <c r="O10" i="51" s="1"/>
  <c r="M88" i="51"/>
  <c r="M10" i="51" s="1"/>
  <c r="M105" i="51"/>
  <c r="M27" i="51" s="1"/>
  <c r="H86" i="51"/>
  <c r="H8" i="51" s="1"/>
  <c r="I644" i="51"/>
  <c r="Q94" i="51"/>
  <c r="E94" i="51"/>
  <c r="O100" i="51"/>
  <c r="O22" i="51" s="1"/>
  <c r="I646" i="51"/>
  <c r="R93" i="51"/>
  <c r="R15" i="51" s="1"/>
  <c r="I640" i="51"/>
  <c r="Q105" i="51"/>
  <c r="Q27" i="51" s="1"/>
  <c r="I635" i="51"/>
  <c r="H103" i="51"/>
  <c r="H25" i="51" s="1"/>
  <c r="Q93" i="51"/>
  <c r="Q15" i="51" s="1"/>
  <c r="M87" i="51"/>
  <c r="M9" i="51" s="1"/>
  <c r="R104" i="51"/>
  <c r="R26" i="51" s="1"/>
  <c r="I643" i="51"/>
  <c r="I636" i="51"/>
  <c r="R88" i="51"/>
  <c r="R10" i="51" s="1"/>
  <c r="R98" i="51"/>
  <c r="R20" i="51" s="1"/>
  <c r="O105" i="51"/>
  <c r="O27" i="51" s="1"/>
  <c r="M93" i="51"/>
  <c r="M15" i="51" s="1"/>
  <c r="N93" i="51"/>
  <c r="N15" i="51" s="1"/>
  <c r="C94" i="51"/>
  <c r="I650" i="51"/>
  <c r="O104" i="51"/>
  <c r="O26" i="51" s="1"/>
  <c r="I639" i="51"/>
  <c r="Q97" i="48"/>
  <c r="Q19" i="48" s="1"/>
  <c r="E103" i="48"/>
  <c r="E25" i="48" s="1"/>
  <c r="C103" i="47"/>
  <c r="C25" i="47" s="1"/>
  <c r="I649" i="48"/>
  <c r="R98" i="48"/>
  <c r="R20" i="48" s="1"/>
  <c r="I635" i="46"/>
  <c r="I651" i="40"/>
  <c r="I646" i="40"/>
  <c r="I639" i="40"/>
  <c r="I642" i="48"/>
  <c r="I644" i="47"/>
  <c r="I643" i="47"/>
  <c r="Q87" i="47"/>
  <c r="Q9" i="47" s="1"/>
  <c r="I633" i="47"/>
  <c r="I633" i="46"/>
  <c r="C86" i="50"/>
  <c r="C8" i="50" s="1"/>
  <c r="Q87" i="46"/>
  <c r="Q9" i="46" s="1"/>
  <c r="C86" i="48"/>
  <c r="C8" i="48" s="1"/>
  <c r="Q87" i="48"/>
  <c r="Q9" i="48" s="1"/>
  <c r="I642" i="46"/>
  <c r="C86" i="46"/>
  <c r="C8" i="46" s="1"/>
  <c r="M87" i="46"/>
  <c r="M9" i="46" s="1"/>
  <c r="I650" i="50"/>
  <c r="I646" i="50"/>
  <c r="I636" i="50"/>
  <c r="R103" i="50"/>
  <c r="R25" i="50" s="1"/>
  <c r="O105" i="50"/>
  <c r="O27" i="50" s="1"/>
  <c r="C93" i="50"/>
  <c r="C15" i="50" s="1"/>
  <c r="C94" i="50"/>
  <c r="I640" i="50"/>
  <c r="I642" i="50"/>
  <c r="M87" i="50"/>
  <c r="M9" i="50" s="1"/>
  <c r="I633" i="50"/>
  <c r="I643" i="50"/>
  <c r="R100" i="50"/>
  <c r="R22" i="50" s="1"/>
  <c r="D104" i="50"/>
  <c r="D26" i="50" s="1"/>
  <c r="Q90" i="50"/>
  <c r="Q12" i="50" s="1"/>
  <c r="E94" i="50"/>
  <c r="I651" i="50"/>
  <c r="R90" i="50"/>
  <c r="R12" i="50" s="1"/>
  <c r="I641" i="50"/>
  <c r="M103" i="50"/>
  <c r="M25" i="50" s="1"/>
  <c r="Q103" i="50"/>
  <c r="Q25" i="50" s="1"/>
  <c r="I639" i="50"/>
  <c r="R93" i="40"/>
  <c r="Q103" i="48"/>
  <c r="Q25" i="48" s="1"/>
  <c r="R93" i="47"/>
  <c r="R15" i="47" s="1"/>
  <c r="M104" i="47"/>
  <c r="M26" i="47" s="1"/>
  <c r="R95" i="46"/>
  <c r="R17" i="46" s="1"/>
  <c r="Q103" i="46"/>
  <c r="Q25" i="46" s="1"/>
  <c r="O100" i="40"/>
  <c r="R90" i="48"/>
  <c r="R12" i="48" s="1"/>
  <c r="R95" i="47"/>
  <c r="R17" i="47" s="1"/>
  <c r="O100" i="47"/>
  <c r="O22" i="47" s="1"/>
  <c r="R90" i="46"/>
  <c r="R12" i="46" s="1"/>
  <c r="E105" i="47"/>
  <c r="E27" i="47" s="1"/>
  <c r="R100" i="46"/>
  <c r="R22" i="46" s="1"/>
  <c r="C104" i="46"/>
  <c r="C26" i="46" s="1"/>
  <c r="I651" i="46"/>
  <c r="Q97" i="46"/>
  <c r="Q19" i="46" s="1"/>
  <c r="I650" i="46"/>
  <c r="I639" i="46"/>
  <c r="E94" i="46"/>
  <c r="I636" i="46"/>
  <c r="I641" i="46"/>
  <c r="I643" i="46"/>
  <c r="O100" i="46"/>
  <c r="O22" i="46" s="1"/>
  <c r="I646" i="46"/>
  <c r="R93" i="46"/>
  <c r="R15" i="46" s="1"/>
  <c r="I640" i="46"/>
  <c r="C94" i="46"/>
  <c r="C86" i="47"/>
  <c r="C8" i="47" s="1"/>
  <c r="I651" i="47"/>
  <c r="R90" i="47"/>
  <c r="R12" i="47" s="1"/>
  <c r="I641" i="47"/>
  <c r="Q103" i="47"/>
  <c r="Q25" i="47" s="1"/>
  <c r="I650" i="47"/>
  <c r="D104" i="47"/>
  <c r="D26" i="47" s="1"/>
  <c r="I646" i="47"/>
  <c r="I639" i="47"/>
  <c r="I640" i="47"/>
  <c r="C94" i="47"/>
  <c r="I636" i="47"/>
  <c r="E94" i="47"/>
  <c r="S635" i="48"/>
  <c r="N104" i="48"/>
  <c r="N26" i="48" s="1"/>
  <c r="O104" i="48"/>
  <c r="O26" i="48" s="1"/>
  <c r="I646" i="48"/>
  <c r="O100" i="48"/>
  <c r="O22" i="48" s="1"/>
  <c r="I651" i="48"/>
  <c r="I636" i="48"/>
  <c r="I641" i="48"/>
  <c r="I639" i="48"/>
  <c r="E94" i="48"/>
  <c r="E16" i="48" s="1"/>
  <c r="R95" i="48"/>
  <c r="R17" i="48" s="1"/>
  <c r="I650" i="48"/>
  <c r="R100" i="48"/>
  <c r="R22" i="48" s="1"/>
  <c r="R94" i="48"/>
  <c r="R16" i="48" s="1"/>
  <c r="C104" i="48"/>
  <c r="C26" i="48" s="1"/>
  <c r="R93" i="48"/>
  <c r="R15" i="48" s="1"/>
  <c r="I640" i="48"/>
  <c r="S625" i="40"/>
  <c r="AG625" i="40" s="1"/>
  <c r="O103" i="40"/>
  <c r="B15" i="2" l="1"/>
  <c r="I15" i="2" s="1"/>
  <c r="M104" i="40"/>
  <c r="R94" i="50"/>
  <c r="G86" i="51"/>
  <c r="G8" i="51" s="1"/>
  <c r="R88" i="48"/>
  <c r="R10" i="48" s="1"/>
  <c r="N103" i="50"/>
  <c r="N25" i="50" s="1"/>
  <c r="Q95" i="56"/>
  <c r="Q17" i="56" s="1"/>
  <c r="B93" i="48"/>
  <c r="I93" i="48" s="1"/>
  <c r="N103" i="48"/>
  <c r="N25" i="48" s="1"/>
  <c r="M93" i="53"/>
  <c r="M15" i="53" s="1"/>
  <c r="O90" i="56"/>
  <c r="O12" i="56" s="1"/>
  <c r="Q103" i="40"/>
  <c r="Q105" i="57"/>
  <c r="Q27" i="57" s="1"/>
  <c r="H103" i="52"/>
  <c r="Q90" i="52"/>
  <c r="Q12" i="52" s="1"/>
  <c r="Q95" i="53"/>
  <c r="Q17" i="53" s="1"/>
  <c r="O105" i="53"/>
  <c r="N87" i="55"/>
  <c r="N9" i="55" s="1"/>
  <c r="R100" i="55"/>
  <c r="R22" i="55" s="1"/>
  <c r="O104" i="56"/>
  <c r="O26" i="56" s="1"/>
  <c r="I643" i="57"/>
  <c r="Q100" i="57"/>
  <c r="Q22" i="57" s="1"/>
  <c r="N103" i="40"/>
  <c r="I597" i="51"/>
  <c r="Q88" i="55"/>
  <c r="Q10" i="55" s="1"/>
  <c r="O90" i="55"/>
  <c r="O12" i="55" s="1"/>
  <c r="O90" i="57"/>
  <c r="O12" i="57" s="1"/>
  <c r="O98" i="52"/>
  <c r="O20" i="52" s="1"/>
  <c r="C100" i="55"/>
  <c r="C22" i="55" s="1"/>
  <c r="Q93" i="57"/>
  <c r="Q15" i="57" s="1"/>
  <c r="M98" i="55"/>
  <c r="M20" i="55" s="1"/>
  <c r="I635" i="57"/>
  <c r="M98" i="51"/>
  <c r="M20" i="51" s="1"/>
  <c r="E86" i="47"/>
  <c r="E8" i="47" s="1"/>
  <c r="E86" i="46"/>
  <c r="E8" i="46" s="1"/>
  <c r="N88" i="52"/>
  <c r="N10" i="52" s="1"/>
  <c r="M100" i="47"/>
  <c r="M22" i="47" s="1"/>
  <c r="R105" i="40"/>
  <c r="R27" i="40" s="1"/>
  <c r="Q95" i="47"/>
  <c r="Q17" i="47" s="1"/>
  <c r="M100" i="46"/>
  <c r="M22" i="46" s="1"/>
  <c r="M88" i="47"/>
  <c r="M10" i="47" s="1"/>
  <c r="N88" i="46"/>
  <c r="N10" i="46" s="1"/>
  <c r="M103" i="48"/>
  <c r="M25" i="48" s="1"/>
  <c r="I649" i="53"/>
  <c r="G86" i="52"/>
  <c r="G8" i="52" s="1"/>
  <c r="Q93" i="52"/>
  <c r="Q15" i="52" s="1"/>
  <c r="Q100" i="52"/>
  <c r="Q22" i="52" s="1"/>
  <c r="M88" i="55"/>
  <c r="M10" i="55" s="1"/>
  <c r="R94" i="53"/>
  <c r="R16" i="53" s="1"/>
  <c r="R97" i="53"/>
  <c r="R19" i="53" s="1"/>
  <c r="N88" i="53"/>
  <c r="N10" i="53" s="1"/>
  <c r="O104" i="55"/>
  <c r="O26" i="55" s="1"/>
  <c r="G86" i="56"/>
  <c r="G8" i="56" s="1"/>
  <c r="R88" i="56"/>
  <c r="R10" i="56" s="1"/>
  <c r="Q90" i="48"/>
  <c r="Q12" i="48" s="1"/>
  <c r="Q105" i="56"/>
  <c r="Q27" i="56" s="1"/>
  <c r="D94" i="57"/>
  <c r="D16" i="57" s="1"/>
  <c r="R89" i="57"/>
  <c r="R11" i="57" s="1"/>
  <c r="Q94" i="47"/>
  <c r="H86" i="48"/>
  <c r="H8" i="48" s="1"/>
  <c r="N88" i="40"/>
  <c r="O97" i="52"/>
  <c r="O19" i="52" s="1"/>
  <c r="O97" i="51"/>
  <c r="O19" i="51" s="1"/>
  <c r="R103" i="46"/>
  <c r="R25" i="46" s="1"/>
  <c r="Q100" i="48"/>
  <c r="Q22" i="48" s="1"/>
  <c r="Q88" i="47"/>
  <c r="Q10" i="47" s="1"/>
  <c r="Q100" i="50"/>
  <c r="Q22" i="50" s="1"/>
  <c r="N93" i="46"/>
  <c r="N15" i="46" s="1"/>
  <c r="O97" i="50"/>
  <c r="O19" i="50" s="1"/>
  <c r="M98" i="46"/>
  <c r="M20" i="46" s="1"/>
  <c r="M87" i="47"/>
  <c r="M9" i="47" s="1"/>
  <c r="R100" i="51"/>
  <c r="R22" i="51" s="1"/>
  <c r="Q93" i="53"/>
  <c r="Q15" i="53" s="1"/>
  <c r="R87" i="52"/>
  <c r="R9" i="52" s="1"/>
  <c r="O87" i="52"/>
  <c r="O9" i="52" s="1"/>
  <c r="Q100" i="55"/>
  <c r="Q22" i="55" s="1"/>
  <c r="Q104" i="55"/>
  <c r="Q26" i="55" s="1"/>
  <c r="R104" i="55"/>
  <c r="R26" i="55" s="1"/>
  <c r="I646" i="57"/>
  <c r="Q90" i="56"/>
  <c r="Q12" i="56" s="1"/>
  <c r="B88" i="55"/>
  <c r="I88" i="55" s="1"/>
  <c r="Q105" i="40"/>
  <c r="Q27" i="40" s="1"/>
  <c r="O87" i="47"/>
  <c r="O9" i="47" s="1"/>
  <c r="R100" i="56"/>
  <c r="R22" i="56" s="1"/>
  <c r="I579" i="2"/>
  <c r="N88" i="57"/>
  <c r="N10" i="57" s="1"/>
  <c r="S644" i="48"/>
  <c r="Q100" i="51"/>
  <c r="Q22" i="51" s="1"/>
  <c r="Q94" i="48"/>
  <c r="Q16" i="48" s="1"/>
  <c r="O103" i="46"/>
  <c r="O25" i="46" s="1"/>
  <c r="O104" i="46"/>
  <c r="O26" i="46" s="1"/>
  <c r="N103" i="46"/>
  <c r="N25" i="46" s="1"/>
  <c r="Q93" i="50"/>
  <c r="Q15" i="50" s="1"/>
  <c r="N97" i="56"/>
  <c r="N19" i="56" s="1"/>
  <c r="I598" i="51"/>
  <c r="B105" i="50"/>
  <c r="B27" i="50" s="1"/>
  <c r="I27" i="50" s="1"/>
  <c r="I587" i="48"/>
  <c r="I103" i="40"/>
  <c r="O27" i="57"/>
  <c r="M104" i="51"/>
  <c r="M26" i="51" s="1"/>
  <c r="I631" i="55"/>
  <c r="B88" i="56"/>
  <c r="I582" i="56"/>
  <c r="I89" i="2"/>
  <c r="B11" i="2"/>
  <c r="I11" i="2" s="1"/>
  <c r="R626" i="56"/>
  <c r="S605" i="56"/>
  <c r="I88" i="2"/>
  <c r="B10" i="2"/>
  <c r="I10" i="2" s="1"/>
  <c r="Q88" i="51"/>
  <c r="Q10" i="51" s="1"/>
  <c r="R104" i="46"/>
  <c r="R26" i="46" s="1"/>
  <c r="Q104" i="47"/>
  <c r="Q26" i="47" s="1"/>
  <c r="M98" i="47"/>
  <c r="M20" i="47" s="1"/>
  <c r="R88" i="47"/>
  <c r="R10" i="47" s="1"/>
  <c r="O90" i="53"/>
  <c r="O12" i="53" s="1"/>
  <c r="G85" i="52"/>
  <c r="S582" i="53"/>
  <c r="O100" i="55"/>
  <c r="O22" i="55" s="1"/>
  <c r="R87" i="55"/>
  <c r="R9" i="55" s="1"/>
  <c r="R98" i="55"/>
  <c r="R20" i="55" s="1"/>
  <c r="O97" i="53"/>
  <c r="O19" i="53" s="1"/>
  <c r="M88" i="56"/>
  <c r="M10" i="56" s="1"/>
  <c r="E104" i="57"/>
  <c r="E26" i="57" s="1"/>
  <c r="M96" i="57"/>
  <c r="M18" i="57" s="1"/>
  <c r="R95" i="57"/>
  <c r="R17" i="57" s="1"/>
  <c r="G85" i="57"/>
  <c r="H85" i="57"/>
  <c r="B16" i="2"/>
  <c r="I16" i="2" s="1"/>
  <c r="AG605" i="57"/>
  <c r="S626" i="57"/>
  <c r="C104" i="57"/>
  <c r="C26" i="57" s="1"/>
  <c r="B25" i="51"/>
  <c r="R103" i="40"/>
  <c r="S634" i="40"/>
  <c r="B104" i="48"/>
  <c r="I598" i="48"/>
  <c r="S642" i="47"/>
  <c r="S644" i="46"/>
  <c r="S649" i="50"/>
  <c r="S635" i="50"/>
  <c r="I632" i="48"/>
  <c r="S582" i="51"/>
  <c r="E103" i="51"/>
  <c r="E25" i="51" s="1"/>
  <c r="M100" i="51"/>
  <c r="M22" i="51" s="1"/>
  <c r="G86" i="47"/>
  <c r="G8" i="47" s="1"/>
  <c r="G86" i="50"/>
  <c r="G8" i="50" s="1"/>
  <c r="G86" i="48"/>
  <c r="G8" i="48" s="1"/>
  <c r="M98" i="52"/>
  <c r="M20" i="52" s="1"/>
  <c r="N97" i="52"/>
  <c r="N19" i="52" s="1"/>
  <c r="I632" i="52"/>
  <c r="E86" i="50"/>
  <c r="E8" i="50" s="1"/>
  <c r="Q88" i="48"/>
  <c r="Q10" i="48" s="1"/>
  <c r="M105" i="40"/>
  <c r="M27" i="40" s="1"/>
  <c r="O97" i="48"/>
  <c r="O19" i="48" s="1"/>
  <c r="N105" i="51"/>
  <c r="N27" i="51" s="1"/>
  <c r="Q93" i="40"/>
  <c r="O105" i="48"/>
  <c r="O27" i="48" s="1"/>
  <c r="Q95" i="50"/>
  <c r="Q17" i="50" s="1"/>
  <c r="R87" i="50"/>
  <c r="R9" i="50" s="1"/>
  <c r="L103" i="50"/>
  <c r="S597" i="50"/>
  <c r="M100" i="40"/>
  <c r="M100" i="50"/>
  <c r="M22" i="50" s="1"/>
  <c r="N88" i="51"/>
  <c r="N10" i="51" s="1"/>
  <c r="M93" i="40"/>
  <c r="Q105" i="47"/>
  <c r="Q27" i="47" s="1"/>
  <c r="O98" i="51"/>
  <c r="O20" i="51" s="1"/>
  <c r="O97" i="46"/>
  <c r="O19" i="46" s="1"/>
  <c r="R105" i="52"/>
  <c r="R104" i="52"/>
  <c r="O105" i="52"/>
  <c r="O104" i="52"/>
  <c r="N105" i="55"/>
  <c r="N27" i="55" s="1"/>
  <c r="C85" i="55"/>
  <c r="Q93" i="55"/>
  <c r="Q15" i="55" s="1"/>
  <c r="N93" i="55"/>
  <c r="N15" i="55" s="1"/>
  <c r="H86" i="56"/>
  <c r="H8" i="56" s="1"/>
  <c r="E86" i="56"/>
  <c r="E8" i="56" s="1"/>
  <c r="R93" i="57"/>
  <c r="R15" i="57" s="1"/>
  <c r="I633" i="57"/>
  <c r="C85" i="57"/>
  <c r="O103" i="57"/>
  <c r="O25" i="57" s="1"/>
  <c r="E103" i="57"/>
  <c r="E25" i="57" s="1"/>
  <c r="I641" i="57"/>
  <c r="R94" i="56"/>
  <c r="R16" i="56" s="1"/>
  <c r="B104" i="51"/>
  <c r="I88" i="48"/>
  <c r="B10" i="48"/>
  <c r="I10" i="48" s="1"/>
  <c r="I597" i="57"/>
  <c r="M104" i="56"/>
  <c r="M26" i="56" s="1"/>
  <c r="I87" i="2"/>
  <c r="B9" i="2"/>
  <c r="I9" i="2" s="1"/>
  <c r="D7" i="2"/>
  <c r="B93" i="46"/>
  <c r="M87" i="57"/>
  <c r="M9" i="57" s="1"/>
  <c r="S617" i="56"/>
  <c r="AG617" i="56" s="1"/>
  <c r="M626" i="56"/>
  <c r="B93" i="51"/>
  <c r="S582" i="47"/>
  <c r="L88" i="47"/>
  <c r="Q88" i="46"/>
  <c r="Q10" i="46" s="1"/>
  <c r="I103" i="56"/>
  <c r="B25" i="56"/>
  <c r="I25" i="56" s="1"/>
  <c r="S649" i="46"/>
  <c r="I598" i="40"/>
  <c r="B104" i="40"/>
  <c r="I104" i="40" s="1"/>
  <c r="Q88" i="50"/>
  <c r="Q10" i="50" s="1"/>
  <c r="R104" i="48"/>
  <c r="R26" i="48" s="1"/>
  <c r="R94" i="51"/>
  <c r="Q94" i="46"/>
  <c r="G85" i="55"/>
  <c r="R98" i="57"/>
  <c r="R20" i="57" s="1"/>
  <c r="I88" i="46"/>
  <c r="B10" i="46"/>
  <c r="I10" i="46" s="1"/>
  <c r="I627" i="55"/>
  <c r="I103" i="47"/>
  <c r="B25" i="47"/>
  <c r="I25" i="47" s="1"/>
  <c r="S650" i="40"/>
  <c r="L88" i="48"/>
  <c r="S582" i="48"/>
  <c r="S635" i="47"/>
  <c r="S634" i="47"/>
  <c r="B105" i="47"/>
  <c r="I599" i="47"/>
  <c r="B105" i="48"/>
  <c r="I599" i="48"/>
  <c r="R97" i="51"/>
  <c r="R19" i="51" s="1"/>
  <c r="H86" i="50"/>
  <c r="H8" i="50" s="1"/>
  <c r="Q98" i="52"/>
  <c r="Q20" i="52" s="1"/>
  <c r="I597" i="52"/>
  <c r="B103" i="52"/>
  <c r="H86" i="47"/>
  <c r="H8" i="47" s="1"/>
  <c r="D103" i="52"/>
  <c r="M93" i="48"/>
  <c r="M15" i="48" s="1"/>
  <c r="M100" i="48"/>
  <c r="M22" i="48" s="1"/>
  <c r="Q105" i="48"/>
  <c r="Q27" i="48" s="1"/>
  <c r="Q88" i="40"/>
  <c r="O90" i="46"/>
  <c r="O12" i="46" s="1"/>
  <c r="M103" i="46"/>
  <c r="M25" i="46" s="1"/>
  <c r="M98" i="48"/>
  <c r="M20" i="48" s="1"/>
  <c r="R87" i="46"/>
  <c r="R9" i="46" s="1"/>
  <c r="Q104" i="46"/>
  <c r="Q26" i="46" s="1"/>
  <c r="N105" i="48"/>
  <c r="N27" i="48" s="1"/>
  <c r="L103" i="47"/>
  <c r="S597" i="47"/>
  <c r="Q104" i="40"/>
  <c r="H86" i="52"/>
  <c r="H8" i="52" s="1"/>
  <c r="S597" i="53"/>
  <c r="H85" i="52"/>
  <c r="Q98" i="48"/>
  <c r="Q20" i="48" s="1"/>
  <c r="I597" i="55"/>
  <c r="B103" i="55"/>
  <c r="I632" i="55"/>
  <c r="Q90" i="55"/>
  <c r="Q12" i="55" s="1"/>
  <c r="Q100" i="56"/>
  <c r="Q22" i="56" s="1"/>
  <c r="E86" i="53"/>
  <c r="E8" i="53" s="1"/>
  <c r="M93" i="56"/>
  <c r="M15" i="56" s="1"/>
  <c r="Q93" i="56"/>
  <c r="Q15" i="56" s="1"/>
  <c r="Q88" i="56"/>
  <c r="Q10" i="56" s="1"/>
  <c r="Q88" i="53"/>
  <c r="Q10" i="53" s="1"/>
  <c r="N97" i="53"/>
  <c r="N19" i="53" s="1"/>
  <c r="M87" i="56"/>
  <c r="M9" i="56" s="1"/>
  <c r="S599" i="57"/>
  <c r="L104" i="57"/>
  <c r="S598" i="57"/>
  <c r="Q87" i="57"/>
  <c r="Q9" i="57" s="1"/>
  <c r="B7" i="2"/>
  <c r="I88" i="57"/>
  <c r="B10" i="57"/>
  <c r="I10" i="57" s="1"/>
  <c r="AG605" i="55"/>
  <c r="S626" i="55"/>
  <c r="F627" i="56"/>
  <c r="H627" i="56"/>
  <c r="E627" i="56"/>
  <c r="G627" i="56"/>
  <c r="C627" i="56"/>
  <c r="B627" i="56"/>
  <c r="D627" i="56"/>
  <c r="AF631" i="56"/>
  <c r="M100" i="57"/>
  <c r="M22" i="57" s="1"/>
  <c r="H103" i="48"/>
  <c r="H25" i="48" s="1"/>
  <c r="I99" i="2"/>
  <c r="B21" i="2"/>
  <c r="I21" i="2" s="1"/>
  <c r="B104" i="56"/>
  <c r="I598" i="53"/>
  <c r="B93" i="40"/>
  <c r="I104" i="2"/>
  <c r="B26" i="2"/>
  <c r="I26" i="2" s="1"/>
  <c r="Q97" i="55"/>
  <c r="Q19" i="55" s="1"/>
  <c r="R95" i="56"/>
  <c r="R17" i="56" s="1"/>
  <c r="S597" i="46"/>
  <c r="L103" i="46"/>
  <c r="S634" i="46"/>
  <c r="Q90" i="51"/>
  <c r="Q12" i="51" s="1"/>
  <c r="R105" i="56"/>
  <c r="R27" i="56" s="1"/>
  <c r="N103" i="57"/>
  <c r="N25" i="57" s="1"/>
  <c r="D103" i="57"/>
  <c r="D25" i="57" s="1"/>
  <c r="AG605" i="52"/>
  <c r="S634" i="48"/>
  <c r="E85" i="47"/>
  <c r="C85" i="47"/>
  <c r="Q94" i="50"/>
  <c r="N93" i="50"/>
  <c r="N15" i="50" s="1"/>
  <c r="S634" i="50"/>
  <c r="Q95" i="51"/>
  <c r="Q17" i="51" s="1"/>
  <c r="G85" i="50"/>
  <c r="Q88" i="52"/>
  <c r="Q10" i="52" s="1"/>
  <c r="R97" i="52"/>
  <c r="R19" i="52" s="1"/>
  <c r="B104" i="52"/>
  <c r="I104" i="52" s="1"/>
  <c r="I598" i="52"/>
  <c r="N105" i="52"/>
  <c r="M100" i="52"/>
  <c r="M22" i="52" s="1"/>
  <c r="M105" i="50"/>
  <c r="M27" i="50" s="1"/>
  <c r="R87" i="48"/>
  <c r="R9" i="48" s="1"/>
  <c r="R88" i="50"/>
  <c r="R10" i="50" s="1"/>
  <c r="M88" i="40"/>
  <c r="N93" i="47"/>
  <c r="N15" i="47" s="1"/>
  <c r="Q90" i="46"/>
  <c r="Q12" i="46" s="1"/>
  <c r="Q98" i="51"/>
  <c r="Q20" i="51" s="1"/>
  <c r="R104" i="47"/>
  <c r="R26" i="47" s="1"/>
  <c r="R94" i="47"/>
  <c r="O87" i="50"/>
  <c r="O9" i="50" s="1"/>
  <c r="Q98" i="46"/>
  <c r="Q20" i="46" s="1"/>
  <c r="Q93" i="47"/>
  <c r="Q15" i="47" s="1"/>
  <c r="N88" i="48"/>
  <c r="N10" i="48" s="1"/>
  <c r="N104" i="40"/>
  <c r="O98" i="46"/>
  <c r="O20" i="46" s="1"/>
  <c r="R105" i="48"/>
  <c r="R27" i="48" s="1"/>
  <c r="E85" i="52"/>
  <c r="Q98" i="53"/>
  <c r="Q20" i="53" s="1"/>
  <c r="O87" i="53"/>
  <c r="O9" i="53" s="1"/>
  <c r="O104" i="53"/>
  <c r="I649" i="55"/>
  <c r="S582" i="55"/>
  <c r="I599" i="56"/>
  <c r="B105" i="56"/>
  <c r="C96" i="55"/>
  <c r="C18" i="55" s="1"/>
  <c r="H86" i="55"/>
  <c r="H8" i="55" s="1"/>
  <c r="R88" i="53"/>
  <c r="R10" i="53" s="1"/>
  <c r="M105" i="53"/>
  <c r="M87" i="53"/>
  <c r="M9" i="53" s="1"/>
  <c r="N105" i="53"/>
  <c r="M100" i="53"/>
  <c r="M22" i="53" s="1"/>
  <c r="R89" i="52"/>
  <c r="R11" i="52" s="1"/>
  <c r="N104" i="56"/>
  <c r="N26" i="56" s="1"/>
  <c r="M100" i="56"/>
  <c r="M22" i="56" s="1"/>
  <c r="M98" i="56"/>
  <c r="M20" i="56" s="1"/>
  <c r="L103" i="57"/>
  <c r="S597" i="57"/>
  <c r="I634" i="57"/>
  <c r="E85" i="2"/>
  <c r="B25" i="50"/>
  <c r="I25" i="50" s="1"/>
  <c r="I103" i="50"/>
  <c r="B103" i="53"/>
  <c r="B27" i="2"/>
  <c r="I88" i="50"/>
  <c r="B10" i="50"/>
  <c r="I10" i="50" s="1"/>
  <c r="I598" i="56"/>
  <c r="B104" i="53"/>
  <c r="B93" i="55"/>
  <c r="C96" i="57"/>
  <c r="C18" i="57" s="1"/>
  <c r="E86" i="57"/>
  <c r="E8" i="57" s="1"/>
  <c r="B104" i="47"/>
  <c r="I598" i="47"/>
  <c r="R90" i="57"/>
  <c r="R12" i="57" s="1"/>
  <c r="B10" i="51"/>
  <c r="I10" i="51" s="1"/>
  <c r="I88" i="51"/>
  <c r="I96" i="2"/>
  <c r="B18" i="2"/>
  <c r="I18" i="2" s="1"/>
  <c r="I598" i="46"/>
  <c r="B104" i="46"/>
  <c r="I632" i="46"/>
  <c r="O87" i="51"/>
  <c r="O9" i="51" s="1"/>
  <c r="S599" i="52"/>
  <c r="L88" i="40"/>
  <c r="Q104" i="50"/>
  <c r="Q26" i="50" s="1"/>
  <c r="Q93" i="48"/>
  <c r="Q15" i="48" s="1"/>
  <c r="N104" i="51"/>
  <c r="N26" i="51" s="1"/>
  <c r="B93" i="53"/>
  <c r="I598" i="55"/>
  <c r="B104" i="55"/>
  <c r="Q98" i="55"/>
  <c r="Q20" i="55" s="1"/>
  <c r="M105" i="56"/>
  <c r="M27" i="56" s="1"/>
  <c r="R103" i="57"/>
  <c r="R25" i="57" s="1"/>
  <c r="H103" i="57"/>
  <c r="H25" i="57" s="1"/>
  <c r="I636" i="57"/>
  <c r="I649" i="47"/>
  <c r="M93" i="57"/>
  <c r="M15" i="57" s="1"/>
  <c r="R94" i="46"/>
  <c r="O105" i="40"/>
  <c r="O27" i="40" s="1"/>
  <c r="S644" i="50"/>
  <c r="I631" i="50"/>
  <c r="S599" i="50"/>
  <c r="I598" i="50"/>
  <c r="B104" i="50"/>
  <c r="I632" i="50"/>
  <c r="B105" i="40"/>
  <c r="I599" i="40"/>
  <c r="C103" i="51"/>
  <c r="C25" i="51" s="1"/>
  <c r="O90" i="51"/>
  <c r="O12" i="51" s="1"/>
  <c r="R89" i="51"/>
  <c r="R11" i="51" s="1"/>
  <c r="I649" i="51"/>
  <c r="O87" i="46"/>
  <c r="O9" i="46" s="1"/>
  <c r="E86" i="48"/>
  <c r="E8" i="48" s="1"/>
  <c r="I649" i="52"/>
  <c r="M87" i="52"/>
  <c r="M9" i="52" s="1"/>
  <c r="R97" i="48"/>
  <c r="R19" i="48" s="1"/>
  <c r="N104" i="46"/>
  <c r="N26" i="46" s="1"/>
  <c r="Q100" i="47"/>
  <c r="Q22" i="47" s="1"/>
  <c r="M105" i="46"/>
  <c r="M27" i="46" s="1"/>
  <c r="R89" i="50"/>
  <c r="R11" i="50" s="1"/>
  <c r="N93" i="48"/>
  <c r="N15" i="48" s="1"/>
  <c r="R105" i="50"/>
  <c r="R27" i="50" s="1"/>
  <c r="N93" i="40"/>
  <c r="R100" i="47"/>
  <c r="R22" i="47" s="1"/>
  <c r="N105" i="47"/>
  <c r="N27" i="47" s="1"/>
  <c r="O90" i="48"/>
  <c r="O12" i="48" s="1"/>
  <c r="Q105" i="46"/>
  <c r="Q27" i="46" s="1"/>
  <c r="M105" i="47"/>
  <c r="M27" i="47" s="1"/>
  <c r="N88" i="50"/>
  <c r="N10" i="50" s="1"/>
  <c r="N88" i="47"/>
  <c r="N10" i="47" s="1"/>
  <c r="R97" i="47"/>
  <c r="R19" i="47" s="1"/>
  <c r="R105" i="46"/>
  <c r="R27" i="46" s="1"/>
  <c r="I632" i="53"/>
  <c r="R89" i="53"/>
  <c r="R11" i="53" s="1"/>
  <c r="G86" i="53"/>
  <c r="G8" i="53" s="1"/>
  <c r="I632" i="56"/>
  <c r="I649" i="56"/>
  <c r="H85" i="55"/>
  <c r="M88" i="53"/>
  <c r="M10" i="53" s="1"/>
  <c r="Q90" i="53"/>
  <c r="Q12" i="53" s="1"/>
  <c r="M93" i="55"/>
  <c r="M15" i="55" s="1"/>
  <c r="O98" i="53"/>
  <c r="O20" i="53" s="1"/>
  <c r="N104" i="53"/>
  <c r="N87" i="56"/>
  <c r="N9" i="56" s="1"/>
  <c r="O90" i="52"/>
  <c r="O12" i="52" s="1"/>
  <c r="Q94" i="52"/>
  <c r="R97" i="56"/>
  <c r="R19" i="56" s="1"/>
  <c r="I640" i="57"/>
  <c r="L88" i="57"/>
  <c r="S582" i="57"/>
  <c r="O98" i="57"/>
  <c r="O20" i="57" s="1"/>
  <c r="O87" i="57"/>
  <c r="O9" i="57" s="1"/>
  <c r="C85" i="2"/>
  <c r="C600" i="2"/>
  <c r="G627" i="57"/>
  <c r="C627" i="57"/>
  <c r="B627" i="57"/>
  <c r="D627" i="57"/>
  <c r="H627" i="57"/>
  <c r="F627" i="57"/>
  <c r="E627" i="57"/>
  <c r="AF631" i="57"/>
  <c r="I100" i="2"/>
  <c r="B22" i="2"/>
  <c r="I22" i="2" s="1"/>
  <c r="I86" i="2"/>
  <c r="B8" i="2"/>
  <c r="I8" i="2" s="1"/>
  <c r="I599" i="55"/>
  <c r="H600" i="2"/>
  <c r="H85" i="2"/>
  <c r="B93" i="50"/>
  <c r="S617" i="53"/>
  <c r="M626" i="53"/>
  <c r="I597" i="48"/>
  <c r="B93" i="47"/>
  <c r="B105" i="52"/>
  <c r="I88" i="47"/>
  <c r="B10" i="47"/>
  <c r="I10" i="47" s="1"/>
  <c r="L88" i="46"/>
  <c r="S582" i="46"/>
  <c r="B88" i="52"/>
  <c r="I582" i="52"/>
  <c r="M93" i="46"/>
  <c r="M15" i="46" s="1"/>
  <c r="B93" i="56"/>
  <c r="Q89" i="57"/>
  <c r="Q11" i="57" s="1"/>
  <c r="E85" i="57"/>
  <c r="B15" i="52"/>
  <c r="H85" i="47"/>
  <c r="I631" i="51"/>
  <c r="E85" i="50"/>
  <c r="S599" i="46"/>
  <c r="L105" i="46"/>
  <c r="C85" i="50"/>
  <c r="Q100" i="40"/>
  <c r="Q105" i="50"/>
  <c r="Q27" i="50" s="1"/>
  <c r="C85" i="52"/>
  <c r="O97" i="55"/>
  <c r="O19" i="55" s="1"/>
  <c r="Q94" i="55"/>
  <c r="Q16" i="55" s="1"/>
  <c r="Q105" i="53"/>
  <c r="I631" i="57"/>
  <c r="G85" i="2"/>
  <c r="G600" i="2"/>
  <c r="O90" i="47"/>
  <c r="O12" i="47" s="1"/>
  <c r="S649" i="40"/>
  <c r="M103" i="40"/>
  <c r="S633" i="48"/>
  <c r="M94" i="48"/>
  <c r="M16" i="48" s="1"/>
  <c r="I631" i="48"/>
  <c r="S643" i="48"/>
  <c r="L103" i="48"/>
  <c r="R103" i="47"/>
  <c r="R25" i="47" s="1"/>
  <c r="I631" i="47"/>
  <c r="Q90" i="47"/>
  <c r="Q12" i="47" s="1"/>
  <c r="I632" i="47"/>
  <c r="I631" i="46"/>
  <c r="G85" i="47"/>
  <c r="M104" i="50"/>
  <c r="M26" i="50" s="1"/>
  <c r="O90" i="50"/>
  <c r="O12" i="50" s="1"/>
  <c r="I599" i="51"/>
  <c r="B105" i="51"/>
  <c r="D103" i="51"/>
  <c r="D25" i="51" s="1"/>
  <c r="I632" i="51"/>
  <c r="H85" i="50"/>
  <c r="H86" i="46"/>
  <c r="H8" i="46" s="1"/>
  <c r="N87" i="52"/>
  <c r="N9" i="52" s="1"/>
  <c r="R94" i="52"/>
  <c r="I631" i="52"/>
  <c r="M105" i="52"/>
  <c r="N105" i="40"/>
  <c r="N27" i="40" s="1"/>
  <c r="L103" i="40"/>
  <c r="R105" i="51"/>
  <c r="R27" i="51" s="1"/>
  <c r="Q104" i="48"/>
  <c r="Q26" i="48" s="1"/>
  <c r="R87" i="47"/>
  <c r="R9" i="47" s="1"/>
  <c r="O104" i="47"/>
  <c r="O26" i="47" s="1"/>
  <c r="Q95" i="46"/>
  <c r="Q17" i="46" s="1"/>
  <c r="R105" i="47"/>
  <c r="R27" i="47" s="1"/>
  <c r="S582" i="50"/>
  <c r="L88" i="50"/>
  <c r="R89" i="48"/>
  <c r="R11" i="48" s="1"/>
  <c r="N105" i="50"/>
  <c r="N27" i="50" s="1"/>
  <c r="O105" i="46"/>
  <c r="O27" i="46" s="1"/>
  <c r="Q98" i="47"/>
  <c r="Q20" i="47" s="1"/>
  <c r="R97" i="46"/>
  <c r="R19" i="46" s="1"/>
  <c r="M93" i="47"/>
  <c r="M15" i="47" s="1"/>
  <c r="I631" i="53"/>
  <c r="N103" i="53"/>
  <c r="I599" i="53"/>
  <c r="B105" i="53"/>
  <c r="Q94" i="53"/>
  <c r="Q16" i="53" s="1"/>
  <c r="N93" i="53"/>
  <c r="N15" i="53" s="1"/>
  <c r="Q95" i="48"/>
  <c r="Q17" i="48" s="1"/>
  <c r="M93" i="52"/>
  <c r="M15" i="52" s="1"/>
  <c r="M105" i="55"/>
  <c r="M27" i="55" s="1"/>
  <c r="M104" i="55"/>
  <c r="M26" i="55" s="1"/>
  <c r="E86" i="55"/>
  <c r="E8" i="55" s="1"/>
  <c r="S597" i="56"/>
  <c r="E85" i="55"/>
  <c r="R87" i="56"/>
  <c r="R9" i="56" s="1"/>
  <c r="G86" i="55"/>
  <c r="G8" i="55" s="1"/>
  <c r="R90" i="56"/>
  <c r="R12" i="56" s="1"/>
  <c r="O97" i="56"/>
  <c r="O19" i="56" s="1"/>
  <c r="Q95" i="55"/>
  <c r="Q17" i="55" s="1"/>
  <c r="R89" i="55"/>
  <c r="R11" i="55" s="1"/>
  <c r="M104" i="53"/>
  <c r="Q104" i="52"/>
  <c r="N105" i="56"/>
  <c r="N27" i="56" s="1"/>
  <c r="O98" i="56"/>
  <c r="O20" i="56" s="1"/>
  <c r="C94" i="57"/>
  <c r="C16" i="57" s="1"/>
  <c r="I644" i="57"/>
  <c r="Q97" i="57"/>
  <c r="Q19" i="57" s="1"/>
  <c r="M103" i="57"/>
  <c r="M25" i="57" s="1"/>
  <c r="C103" i="57"/>
  <c r="C25" i="57" s="1"/>
  <c r="Q86" i="57"/>
  <c r="Q8" i="57" s="1"/>
  <c r="G86" i="57"/>
  <c r="G8" i="57" s="1"/>
  <c r="I91" i="2"/>
  <c r="B13" i="2"/>
  <c r="I13" i="2" s="1"/>
  <c r="I103" i="46"/>
  <c r="B25" i="46"/>
  <c r="I25" i="46" s="1"/>
  <c r="B105" i="55"/>
  <c r="I101" i="2"/>
  <c r="B23" i="2"/>
  <c r="I23" i="2" s="1"/>
  <c r="I98" i="2"/>
  <c r="B20" i="2"/>
  <c r="I20" i="2" s="1"/>
  <c r="B88" i="53"/>
  <c r="B25" i="48"/>
  <c r="I103" i="48"/>
  <c r="B105" i="46"/>
  <c r="B26" i="57"/>
  <c r="H99" i="48"/>
  <c r="H21" i="48" s="1"/>
  <c r="R99" i="50"/>
  <c r="R21" i="50" s="1"/>
  <c r="H99" i="57"/>
  <c r="H21" i="57" s="1"/>
  <c r="G99" i="57"/>
  <c r="G21" i="57" s="1"/>
  <c r="C99" i="57"/>
  <c r="C21" i="57" s="1"/>
  <c r="C89" i="57"/>
  <c r="C11" i="57" s="1"/>
  <c r="D95" i="57"/>
  <c r="D17" i="57" s="1"/>
  <c r="C95" i="57"/>
  <c r="C17" i="57" s="1"/>
  <c r="E96" i="57"/>
  <c r="E18" i="57" s="1"/>
  <c r="D98" i="57"/>
  <c r="D20" i="57" s="1"/>
  <c r="D96" i="57"/>
  <c r="D18" i="57" s="1"/>
  <c r="C97" i="57"/>
  <c r="C19" i="57" s="1"/>
  <c r="E95" i="57"/>
  <c r="E17" i="57" s="1"/>
  <c r="E89" i="57"/>
  <c r="E11" i="57" s="1"/>
  <c r="D100" i="57"/>
  <c r="D22" i="57" s="1"/>
  <c r="Q103" i="55"/>
  <c r="Q25" i="55" s="1"/>
  <c r="S646" i="55"/>
  <c r="N103" i="56"/>
  <c r="N25" i="56" s="1"/>
  <c r="S635" i="55"/>
  <c r="M96" i="55"/>
  <c r="M18" i="55" s="1"/>
  <c r="M103" i="56"/>
  <c r="M25" i="56" s="1"/>
  <c r="O103" i="56"/>
  <c r="O25" i="56" s="1"/>
  <c r="E93" i="56"/>
  <c r="E15" i="56" s="1"/>
  <c r="C90" i="56"/>
  <c r="C12" i="56" s="1"/>
  <c r="D100" i="56"/>
  <c r="D22" i="56" s="1"/>
  <c r="D90" i="56"/>
  <c r="D12" i="56" s="1"/>
  <c r="C95" i="56"/>
  <c r="C17" i="56" s="1"/>
  <c r="S639" i="56"/>
  <c r="S641" i="56"/>
  <c r="D89" i="56"/>
  <c r="D11" i="56" s="1"/>
  <c r="N94" i="56"/>
  <c r="N16" i="56" s="1"/>
  <c r="H96" i="56"/>
  <c r="H18" i="56" s="1"/>
  <c r="E96" i="56"/>
  <c r="E18" i="56" s="1"/>
  <c r="S642" i="56"/>
  <c r="S640" i="56"/>
  <c r="S643" i="56"/>
  <c r="S646" i="56"/>
  <c r="S644" i="56"/>
  <c r="D95" i="56"/>
  <c r="D17" i="56" s="1"/>
  <c r="S633" i="56"/>
  <c r="E89" i="56"/>
  <c r="E11" i="56" s="1"/>
  <c r="E95" i="56"/>
  <c r="E17" i="56" s="1"/>
  <c r="M96" i="56"/>
  <c r="M18" i="56" s="1"/>
  <c r="M94" i="56"/>
  <c r="M16" i="56" s="1"/>
  <c r="O94" i="56"/>
  <c r="O16" i="56" s="1"/>
  <c r="S651" i="56"/>
  <c r="S635" i="56"/>
  <c r="S634" i="56"/>
  <c r="C89" i="56"/>
  <c r="C11" i="56" s="1"/>
  <c r="C97" i="56"/>
  <c r="C19" i="56" s="1"/>
  <c r="Q104" i="56"/>
  <c r="Q26" i="56" s="1"/>
  <c r="S650" i="56"/>
  <c r="D98" i="56"/>
  <c r="D20" i="56" s="1"/>
  <c r="Q103" i="56"/>
  <c r="Q25" i="56" s="1"/>
  <c r="D96" i="56"/>
  <c r="D18" i="56" s="1"/>
  <c r="G96" i="56"/>
  <c r="G18" i="56" s="1"/>
  <c r="E96" i="55"/>
  <c r="E18" i="55" s="1"/>
  <c r="D89" i="55"/>
  <c r="D11" i="55" s="1"/>
  <c r="D95" i="55"/>
  <c r="D17" i="55" s="1"/>
  <c r="C97" i="55"/>
  <c r="C19" i="55" s="1"/>
  <c r="E95" i="55"/>
  <c r="E17" i="55" s="1"/>
  <c r="C95" i="55"/>
  <c r="C17" i="55" s="1"/>
  <c r="C89" i="55"/>
  <c r="C11" i="55" s="1"/>
  <c r="M86" i="55"/>
  <c r="M8" i="55" s="1"/>
  <c r="S640" i="55"/>
  <c r="E89" i="55"/>
  <c r="E11" i="55" s="1"/>
  <c r="S639" i="55"/>
  <c r="S633" i="55"/>
  <c r="S634" i="55"/>
  <c r="M94" i="55"/>
  <c r="M16" i="55" s="1"/>
  <c r="D96" i="55"/>
  <c r="D18" i="55" s="1"/>
  <c r="S636" i="55"/>
  <c r="N94" i="55"/>
  <c r="N16" i="55" s="1"/>
  <c r="S641" i="55"/>
  <c r="Q105" i="55"/>
  <c r="Q27" i="55" s="1"/>
  <c r="O94" i="55"/>
  <c r="O16" i="55" s="1"/>
  <c r="S644" i="55"/>
  <c r="S651" i="55"/>
  <c r="D90" i="55"/>
  <c r="D12" i="55" s="1"/>
  <c r="R103" i="55"/>
  <c r="R25" i="55" s="1"/>
  <c r="D100" i="55"/>
  <c r="D22" i="55" s="1"/>
  <c r="S650" i="55"/>
  <c r="D98" i="55"/>
  <c r="D20" i="55" s="1"/>
  <c r="S642" i="55"/>
  <c r="M96" i="47"/>
  <c r="M18" i="47" s="1"/>
  <c r="O103" i="53"/>
  <c r="R103" i="53"/>
  <c r="M103" i="53"/>
  <c r="M86" i="53"/>
  <c r="M8" i="53" s="1"/>
  <c r="S636" i="53"/>
  <c r="M96" i="52"/>
  <c r="M18" i="52" s="1"/>
  <c r="O94" i="53"/>
  <c r="O16" i="53" s="1"/>
  <c r="D90" i="53"/>
  <c r="D12" i="53" s="1"/>
  <c r="D100" i="53"/>
  <c r="D22" i="53" s="1"/>
  <c r="E96" i="53"/>
  <c r="E18" i="53" s="1"/>
  <c r="G96" i="53"/>
  <c r="G18" i="53" s="1"/>
  <c r="C95" i="53"/>
  <c r="C17" i="53" s="1"/>
  <c r="E95" i="53"/>
  <c r="E17" i="53" s="1"/>
  <c r="N94" i="53"/>
  <c r="N16" i="53" s="1"/>
  <c r="S650" i="53"/>
  <c r="C89" i="53"/>
  <c r="C11" i="53" s="1"/>
  <c r="D89" i="53"/>
  <c r="D11" i="53" s="1"/>
  <c r="Q103" i="53"/>
  <c r="S639" i="53"/>
  <c r="S633" i="53"/>
  <c r="Q104" i="53"/>
  <c r="S635" i="53"/>
  <c r="C90" i="53"/>
  <c r="C12" i="53" s="1"/>
  <c r="M96" i="53"/>
  <c r="M18" i="53" s="1"/>
  <c r="S643" i="53"/>
  <c r="S644" i="53"/>
  <c r="D95" i="53"/>
  <c r="D17" i="53" s="1"/>
  <c r="C97" i="53"/>
  <c r="C19" i="53" s="1"/>
  <c r="D98" i="53"/>
  <c r="D20" i="53" s="1"/>
  <c r="L103" i="53"/>
  <c r="S651" i="53"/>
  <c r="M94" i="53"/>
  <c r="M16" i="53" s="1"/>
  <c r="S634" i="53"/>
  <c r="S642" i="53"/>
  <c r="D96" i="53"/>
  <c r="D18" i="53" s="1"/>
  <c r="S646" i="53"/>
  <c r="S640" i="53"/>
  <c r="H96" i="53"/>
  <c r="H18" i="53" s="1"/>
  <c r="S641" i="53"/>
  <c r="E89" i="53"/>
  <c r="E11" i="53" s="1"/>
  <c r="S642" i="46"/>
  <c r="M86" i="48"/>
  <c r="M8" i="48" s="1"/>
  <c r="S633" i="46"/>
  <c r="S639" i="40"/>
  <c r="S635" i="46"/>
  <c r="R86" i="48"/>
  <c r="R8" i="48" s="1"/>
  <c r="Q86" i="46"/>
  <c r="Q8" i="46" s="1"/>
  <c r="M96" i="48"/>
  <c r="M18" i="48" s="1"/>
  <c r="S642" i="48"/>
  <c r="S649" i="48"/>
  <c r="R86" i="50"/>
  <c r="R8" i="50" s="1"/>
  <c r="Q86" i="50"/>
  <c r="Q8" i="50" s="1"/>
  <c r="O86" i="51"/>
  <c r="O8" i="51" s="1"/>
  <c r="M96" i="51"/>
  <c r="M18" i="51" s="1"/>
  <c r="M96" i="50"/>
  <c r="M18" i="50" s="1"/>
  <c r="N100" i="47"/>
  <c r="N22" i="47" s="1"/>
  <c r="M86" i="46"/>
  <c r="M8" i="46" s="1"/>
  <c r="M86" i="50"/>
  <c r="M8" i="50" s="1"/>
  <c r="S651" i="40"/>
  <c r="O93" i="48"/>
  <c r="O15" i="48" s="1"/>
  <c r="Q86" i="48"/>
  <c r="Q8" i="48" s="1"/>
  <c r="D100" i="46"/>
  <c r="D22" i="46" s="1"/>
  <c r="M96" i="46"/>
  <c r="M18" i="46" s="1"/>
  <c r="D100" i="48"/>
  <c r="D22" i="48" s="1"/>
  <c r="D100" i="50"/>
  <c r="D22" i="50" s="1"/>
  <c r="D100" i="51"/>
  <c r="D22" i="51" s="1"/>
  <c r="D100" i="52"/>
  <c r="D22" i="52" s="1"/>
  <c r="Q103" i="52"/>
  <c r="C97" i="52"/>
  <c r="C19" i="52" s="1"/>
  <c r="M95" i="52"/>
  <c r="M17" i="52" s="1"/>
  <c r="S643" i="52"/>
  <c r="S635" i="52"/>
  <c r="O94" i="52"/>
  <c r="M86" i="52"/>
  <c r="M8" i="52" s="1"/>
  <c r="S651" i="52"/>
  <c r="C89" i="52"/>
  <c r="C11" i="52" s="1"/>
  <c r="M94" i="52"/>
  <c r="S644" i="52"/>
  <c r="S650" i="52"/>
  <c r="D89" i="52"/>
  <c r="D11" i="52" s="1"/>
  <c r="D98" i="52"/>
  <c r="D20" i="52" s="1"/>
  <c r="N94" i="52"/>
  <c r="S641" i="52"/>
  <c r="E95" i="52"/>
  <c r="E17" i="52" s="1"/>
  <c r="E89" i="52"/>
  <c r="E11" i="52" s="1"/>
  <c r="S634" i="52"/>
  <c r="S636" i="52"/>
  <c r="S642" i="52"/>
  <c r="Q99" i="52"/>
  <c r="Q21" i="52" s="1"/>
  <c r="S633" i="52"/>
  <c r="S640" i="52"/>
  <c r="S646" i="52"/>
  <c r="D95" i="52"/>
  <c r="D17" i="52" s="1"/>
  <c r="S639" i="52"/>
  <c r="D90" i="52"/>
  <c r="D12" i="52" s="1"/>
  <c r="E93" i="50"/>
  <c r="E15" i="50" s="1"/>
  <c r="E93" i="51"/>
  <c r="E15" i="51" s="1"/>
  <c r="M97" i="51"/>
  <c r="M19" i="51" s="1"/>
  <c r="C97" i="48"/>
  <c r="C19" i="48" s="1"/>
  <c r="C97" i="46"/>
  <c r="C19" i="46" s="1"/>
  <c r="C97" i="50"/>
  <c r="C19" i="50" s="1"/>
  <c r="C97" i="47"/>
  <c r="C19" i="47" s="1"/>
  <c r="C89" i="50"/>
  <c r="C11" i="50" s="1"/>
  <c r="H96" i="46"/>
  <c r="H18" i="46" s="1"/>
  <c r="C95" i="48"/>
  <c r="C17" i="48" s="1"/>
  <c r="E95" i="51"/>
  <c r="E17" i="51" s="1"/>
  <c r="M86" i="51"/>
  <c r="M8" i="51" s="1"/>
  <c r="H96" i="47"/>
  <c r="H18" i="47" s="1"/>
  <c r="H96" i="50"/>
  <c r="H18" i="50" s="1"/>
  <c r="E95" i="50"/>
  <c r="E17" i="50" s="1"/>
  <c r="C95" i="51"/>
  <c r="C17" i="51" s="1"/>
  <c r="C95" i="47"/>
  <c r="C17" i="47" s="1"/>
  <c r="E95" i="47"/>
  <c r="E17" i="47" s="1"/>
  <c r="S644" i="47"/>
  <c r="E95" i="48"/>
  <c r="E17" i="48" s="1"/>
  <c r="E95" i="46"/>
  <c r="E17" i="46" s="1"/>
  <c r="C95" i="46"/>
  <c r="C17" i="46" s="1"/>
  <c r="C95" i="50"/>
  <c r="C17" i="50" s="1"/>
  <c r="S633" i="47"/>
  <c r="M103" i="47"/>
  <c r="M25" i="47" s="1"/>
  <c r="R103" i="51"/>
  <c r="R25" i="51" s="1"/>
  <c r="S633" i="51"/>
  <c r="S650" i="51"/>
  <c r="M94" i="51"/>
  <c r="E89" i="51"/>
  <c r="E11" i="51" s="1"/>
  <c r="O103" i="51"/>
  <c r="O25" i="51" s="1"/>
  <c r="S651" i="51"/>
  <c r="Q104" i="51"/>
  <c r="Q26" i="51" s="1"/>
  <c r="Q103" i="51"/>
  <c r="Q25" i="51" s="1"/>
  <c r="L103" i="51"/>
  <c r="C90" i="51"/>
  <c r="C12" i="51" s="1"/>
  <c r="S639" i="51"/>
  <c r="S636" i="51"/>
  <c r="S643" i="51"/>
  <c r="S635" i="51"/>
  <c r="H96" i="48"/>
  <c r="H18" i="48" s="1"/>
  <c r="H96" i="51"/>
  <c r="H18" i="51" s="1"/>
  <c r="S640" i="51"/>
  <c r="S646" i="51"/>
  <c r="O94" i="51"/>
  <c r="S644" i="51"/>
  <c r="S634" i="51"/>
  <c r="S641" i="51"/>
  <c r="S642" i="51"/>
  <c r="C89" i="51"/>
  <c r="C11" i="51" s="1"/>
  <c r="S646" i="40"/>
  <c r="O103" i="48"/>
  <c r="O25" i="48" s="1"/>
  <c r="C89" i="46"/>
  <c r="C11" i="46" s="1"/>
  <c r="E89" i="46"/>
  <c r="E11" i="46" s="1"/>
  <c r="C89" i="47"/>
  <c r="C11" i="47" s="1"/>
  <c r="C89" i="48"/>
  <c r="C11" i="48" s="1"/>
  <c r="S643" i="47"/>
  <c r="E89" i="50"/>
  <c r="E11" i="50" s="1"/>
  <c r="E89" i="47"/>
  <c r="E11" i="47" s="1"/>
  <c r="E89" i="48"/>
  <c r="E11" i="48" s="1"/>
  <c r="S639" i="50"/>
  <c r="S640" i="50"/>
  <c r="S636" i="50"/>
  <c r="S646" i="50"/>
  <c r="S650" i="50"/>
  <c r="S641" i="50"/>
  <c r="S651" i="50"/>
  <c r="O94" i="50"/>
  <c r="N104" i="50"/>
  <c r="N26" i="50" s="1"/>
  <c r="S643" i="50"/>
  <c r="S633" i="50"/>
  <c r="S642" i="50"/>
  <c r="M94" i="50"/>
  <c r="M93" i="50"/>
  <c r="M15" i="50" s="1"/>
  <c r="M86" i="47"/>
  <c r="M8" i="47" s="1"/>
  <c r="O105" i="47"/>
  <c r="O27" i="47" s="1"/>
  <c r="M94" i="46"/>
  <c r="S646" i="46"/>
  <c r="S639" i="46"/>
  <c r="S650" i="46"/>
  <c r="C90" i="46"/>
  <c r="C12" i="46" s="1"/>
  <c r="S640" i="46"/>
  <c r="S643" i="46"/>
  <c r="S641" i="46"/>
  <c r="S636" i="46"/>
  <c r="O94" i="46"/>
  <c r="S651" i="46"/>
  <c r="M104" i="46"/>
  <c r="M26" i="46" s="1"/>
  <c r="S636" i="47"/>
  <c r="M94" i="47"/>
  <c r="S640" i="47"/>
  <c r="N104" i="47"/>
  <c r="N26" i="47" s="1"/>
  <c r="S641" i="47"/>
  <c r="O94" i="47"/>
  <c r="S639" i="47"/>
  <c r="S646" i="47"/>
  <c r="S650" i="47"/>
  <c r="S651" i="47"/>
  <c r="S640" i="48"/>
  <c r="M104" i="48"/>
  <c r="M26" i="48" s="1"/>
  <c r="S650" i="48"/>
  <c r="O94" i="48"/>
  <c r="O16" i="48" s="1"/>
  <c r="S636" i="48"/>
  <c r="S646" i="48"/>
  <c r="C90" i="48"/>
  <c r="C12" i="48" s="1"/>
  <c r="S639" i="48"/>
  <c r="S641" i="48"/>
  <c r="S651" i="48"/>
  <c r="B15" i="48" l="1"/>
  <c r="I15" i="48" s="1"/>
  <c r="I25" i="48"/>
  <c r="S636" i="56"/>
  <c r="L105" i="52"/>
  <c r="S105" i="52" s="1"/>
  <c r="L88" i="53"/>
  <c r="I103" i="52"/>
  <c r="S632" i="46"/>
  <c r="Q86" i="53"/>
  <c r="Q8" i="53" s="1"/>
  <c r="R86" i="56"/>
  <c r="R8" i="56" s="1"/>
  <c r="I26" i="57"/>
  <c r="I105" i="50"/>
  <c r="S598" i="53"/>
  <c r="B10" i="55"/>
  <c r="I10" i="55" s="1"/>
  <c r="Q86" i="56"/>
  <c r="Q8" i="56" s="1"/>
  <c r="N103" i="52"/>
  <c r="O86" i="50"/>
  <c r="O8" i="50" s="1"/>
  <c r="I104" i="57"/>
  <c r="N103" i="55"/>
  <c r="N25" i="55" s="1"/>
  <c r="R103" i="52"/>
  <c r="L104" i="56"/>
  <c r="L105" i="55"/>
  <c r="S105" i="55" s="1"/>
  <c r="R99" i="48"/>
  <c r="R21" i="48" s="1"/>
  <c r="L93" i="47"/>
  <c r="L15" i="47" s="1"/>
  <c r="H600" i="47"/>
  <c r="R103" i="48"/>
  <c r="R25" i="48" s="1"/>
  <c r="L88" i="51"/>
  <c r="S649" i="55"/>
  <c r="S597" i="48"/>
  <c r="L25" i="51"/>
  <c r="E93" i="46"/>
  <c r="E15" i="46" s="1"/>
  <c r="I587" i="46"/>
  <c r="L105" i="48"/>
  <c r="S599" i="48"/>
  <c r="C99" i="51"/>
  <c r="C21" i="51" s="1"/>
  <c r="R85" i="57"/>
  <c r="S641" i="57"/>
  <c r="D89" i="57"/>
  <c r="D11" i="57" s="1"/>
  <c r="I88" i="53"/>
  <c r="B10" i="53"/>
  <c r="I10" i="53" s="1"/>
  <c r="L27" i="46"/>
  <c r="S27" i="46" s="1"/>
  <c r="S105" i="46"/>
  <c r="B15" i="55"/>
  <c r="E7" i="47"/>
  <c r="C7" i="55"/>
  <c r="S88" i="53"/>
  <c r="L10" i="53"/>
  <c r="S10" i="53" s="1"/>
  <c r="S632" i="51"/>
  <c r="I583" i="51"/>
  <c r="B100" i="46"/>
  <c r="I594" i="46"/>
  <c r="S599" i="47"/>
  <c r="L105" i="47"/>
  <c r="G85" i="53"/>
  <c r="G600" i="53"/>
  <c r="R85" i="55"/>
  <c r="Q85" i="55"/>
  <c r="S631" i="55"/>
  <c r="G600" i="56"/>
  <c r="G85" i="56"/>
  <c r="E85" i="56"/>
  <c r="Q99" i="46"/>
  <c r="Q21" i="46" s="1"/>
  <c r="G99" i="46"/>
  <c r="G21" i="46" s="1"/>
  <c r="R99" i="47"/>
  <c r="R21" i="47" s="1"/>
  <c r="H99" i="47"/>
  <c r="H21" i="47" s="1"/>
  <c r="Q103" i="57"/>
  <c r="Q25" i="57" s="1"/>
  <c r="M86" i="57"/>
  <c r="M8" i="57" s="1"/>
  <c r="H99" i="53"/>
  <c r="H21" i="53" s="1"/>
  <c r="R99" i="52"/>
  <c r="R21" i="52" s="1"/>
  <c r="H99" i="52"/>
  <c r="H21" i="52" s="1"/>
  <c r="E7" i="55"/>
  <c r="H7" i="47"/>
  <c r="S88" i="46"/>
  <c r="L10" i="46"/>
  <c r="S10" i="46" s="1"/>
  <c r="T10" i="46" s="1"/>
  <c r="AG617" i="53"/>
  <c r="S626" i="53"/>
  <c r="I627" i="57"/>
  <c r="L10" i="57"/>
  <c r="B15" i="53"/>
  <c r="I104" i="47"/>
  <c r="B26" i="47"/>
  <c r="I26" i="47" s="1"/>
  <c r="I104" i="53"/>
  <c r="B26" i="53"/>
  <c r="I26" i="53" s="1"/>
  <c r="S597" i="51"/>
  <c r="I103" i="55"/>
  <c r="B25" i="55"/>
  <c r="I25" i="55" s="1"/>
  <c r="S103" i="53"/>
  <c r="S649" i="47"/>
  <c r="S88" i="47"/>
  <c r="L10" i="47"/>
  <c r="S10" i="47" s="1"/>
  <c r="T10" i="47" s="1"/>
  <c r="L27" i="55"/>
  <c r="S27" i="55" s="1"/>
  <c r="M85" i="50"/>
  <c r="S632" i="50"/>
  <c r="S631" i="50"/>
  <c r="I583" i="50"/>
  <c r="M103" i="51"/>
  <c r="M25" i="51" s="1"/>
  <c r="I589" i="47"/>
  <c r="I590" i="47"/>
  <c r="S631" i="52"/>
  <c r="O85" i="52"/>
  <c r="R85" i="52"/>
  <c r="O86" i="52"/>
  <c r="O8" i="52" s="1"/>
  <c r="B94" i="53"/>
  <c r="I588" i="53"/>
  <c r="L104" i="55"/>
  <c r="S598" i="55"/>
  <c r="I583" i="55"/>
  <c r="B89" i="55"/>
  <c r="H85" i="56"/>
  <c r="H600" i="56"/>
  <c r="L88" i="56"/>
  <c r="S582" i="56"/>
  <c r="C99" i="52"/>
  <c r="C21" i="52" s="1"/>
  <c r="H99" i="51"/>
  <c r="H21" i="51" s="1"/>
  <c r="H99" i="55"/>
  <c r="H21" i="55" s="1"/>
  <c r="S635" i="57"/>
  <c r="G99" i="51"/>
  <c r="G21" i="51" s="1"/>
  <c r="L25" i="48"/>
  <c r="C7" i="52"/>
  <c r="I88" i="52"/>
  <c r="B10" i="52"/>
  <c r="I10" i="52" s="1"/>
  <c r="I93" i="50"/>
  <c r="B15" i="50"/>
  <c r="I15" i="50" s="1"/>
  <c r="I639" i="57"/>
  <c r="B93" i="57"/>
  <c r="E7" i="52"/>
  <c r="G7" i="55"/>
  <c r="O86" i="56"/>
  <c r="O8" i="56" s="1"/>
  <c r="L104" i="53"/>
  <c r="S104" i="53" s="1"/>
  <c r="I104" i="48"/>
  <c r="B26" i="48"/>
  <c r="I26" i="48" s="1"/>
  <c r="H7" i="57"/>
  <c r="G7" i="52"/>
  <c r="L93" i="50"/>
  <c r="S626" i="56"/>
  <c r="AG605" i="56"/>
  <c r="I88" i="56"/>
  <c r="B10" i="56"/>
  <c r="I10" i="56" s="1"/>
  <c r="I589" i="46"/>
  <c r="I591" i="47"/>
  <c r="S598" i="52"/>
  <c r="L104" i="52"/>
  <c r="S104" i="52" s="1"/>
  <c r="L105" i="53"/>
  <c r="S105" i="53" s="1"/>
  <c r="S599" i="53"/>
  <c r="C99" i="55"/>
  <c r="C21" i="55" s="1"/>
  <c r="G7" i="50"/>
  <c r="S599" i="55"/>
  <c r="Q85" i="50"/>
  <c r="E85" i="51"/>
  <c r="I591" i="51"/>
  <c r="I590" i="48"/>
  <c r="Q99" i="50"/>
  <c r="Q21" i="50" s="1"/>
  <c r="G99" i="50"/>
  <c r="G21" i="50" s="1"/>
  <c r="R86" i="57"/>
  <c r="R8" i="57" s="1"/>
  <c r="L103" i="56"/>
  <c r="E7" i="50"/>
  <c r="L104" i="48"/>
  <c r="S598" i="48"/>
  <c r="I588" i="51"/>
  <c r="I592" i="51"/>
  <c r="I591" i="46"/>
  <c r="S649" i="52"/>
  <c r="B100" i="52"/>
  <c r="I594" i="52"/>
  <c r="R86" i="46"/>
  <c r="R8" i="46" s="1"/>
  <c r="O86" i="47"/>
  <c r="O8" i="47" s="1"/>
  <c r="S631" i="53"/>
  <c r="H600" i="53"/>
  <c r="H85" i="53"/>
  <c r="O85" i="55"/>
  <c r="M103" i="55"/>
  <c r="M25" i="55" s="1"/>
  <c r="O103" i="55"/>
  <c r="O25" i="55" s="1"/>
  <c r="S599" i="56"/>
  <c r="L105" i="56"/>
  <c r="I590" i="56"/>
  <c r="B96" i="56"/>
  <c r="Q86" i="55"/>
  <c r="Q8" i="55" s="1"/>
  <c r="C99" i="46"/>
  <c r="C21" i="46" s="1"/>
  <c r="Q99" i="53"/>
  <c r="Q21" i="53" s="1"/>
  <c r="G99" i="53"/>
  <c r="G21" i="53" s="1"/>
  <c r="M99" i="50"/>
  <c r="M21" i="50" s="1"/>
  <c r="C99" i="50"/>
  <c r="C21" i="50" s="1"/>
  <c r="Q99" i="55"/>
  <c r="Q21" i="55" s="1"/>
  <c r="G99" i="55"/>
  <c r="G21" i="55" s="1"/>
  <c r="O85" i="57"/>
  <c r="S643" i="57"/>
  <c r="S636" i="57"/>
  <c r="S631" i="57"/>
  <c r="D90" i="57"/>
  <c r="D12" i="57" s="1"/>
  <c r="D85" i="57"/>
  <c r="B100" i="57"/>
  <c r="I594" i="57"/>
  <c r="H600" i="50"/>
  <c r="G7" i="2"/>
  <c r="M100" i="55"/>
  <c r="M22" i="55" s="1"/>
  <c r="C7" i="50"/>
  <c r="H7" i="2"/>
  <c r="H7" i="55"/>
  <c r="I104" i="50"/>
  <c r="B26" i="50"/>
  <c r="I26" i="50" s="1"/>
  <c r="R627" i="55"/>
  <c r="P627" i="55"/>
  <c r="L627" i="55"/>
  <c r="N627" i="55"/>
  <c r="Q627" i="55"/>
  <c r="AG626" i="55"/>
  <c r="O627" i="55"/>
  <c r="M627" i="55"/>
  <c r="AF630" i="55"/>
  <c r="I632" i="57"/>
  <c r="G7" i="57"/>
  <c r="G85" i="46"/>
  <c r="G600" i="46"/>
  <c r="I592" i="48"/>
  <c r="M85" i="52"/>
  <c r="B89" i="57"/>
  <c r="I583" i="57"/>
  <c r="I651" i="57"/>
  <c r="B105" i="57"/>
  <c r="I103" i="53"/>
  <c r="B25" i="53"/>
  <c r="I25" i="53" s="1"/>
  <c r="S631" i="48"/>
  <c r="S632" i="47"/>
  <c r="C85" i="53"/>
  <c r="C600" i="53"/>
  <c r="G99" i="52"/>
  <c r="G21" i="52" s="1"/>
  <c r="N94" i="57"/>
  <c r="N16" i="57" s="1"/>
  <c r="S88" i="50"/>
  <c r="L10" i="50"/>
  <c r="S10" i="50" s="1"/>
  <c r="T10" i="50" s="1"/>
  <c r="E7" i="2"/>
  <c r="S88" i="51"/>
  <c r="L10" i="51"/>
  <c r="S10" i="51" s="1"/>
  <c r="T10" i="51" s="1"/>
  <c r="H85" i="48"/>
  <c r="H600" i="48"/>
  <c r="S631" i="46"/>
  <c r="S598" i="46"/>
  <c r="L104" i="46"/>
  <c r="O85" i="50"/>
  <c r="C85" i="51"/>
  <c r="C600" i="51"/>
  <c r="R86" i="51"/>
  <c r="R8" i="51" s="1"/>
  <c r="S649" i="51"/>
  <c r="I592" i="50"/>
  <c r="I591" i="50"/>
  <c r="S632" i="52"/>
  <c r="Q86" i="51"/>
  <c r="Q8" i="51" s="1"/>
  <c r="R86" i="47"/>
  <c r="R8" i="47" s="1"/>
  <c r="O86" i="46"/>
  <c r="O8" i="46" s="1"/>
  <c r="E85" i="53"/>
  <c r="L93" i="53"/>
  <c r="B90" i="53"/>
  <c r="I584" i="53"/>
  <c r="I588" i="55"/>
  <c r="B94" i="55"/>
  <c r="I588" i="56"/>
  <c r="B94" i="56"/>
  <c r="O86" i="55"/>
  <c r="O8" i="55" s="1"/>
  <c r="Q99" i="47"/>
  <c r="Q21" i="47" s="1"/>
  <c r="G99" i="47"/>
  <c r="G21" i="47" s="1"/>
  <c r="H99" i="46"/>
  <c r="H21" i="46" s="1"/>
  <c r="M94" i="57"/>
  <c r="M16" i="57" s="1"/>
  <c r="M85" i="57"/>
  <c r="S640" i="57"/>
  <c r="C99" i="53"/>
  <c r="C21" i="53" s="1"/>
  <c r="B27" i="46"/>
  <c r="I27" i="46" s="1"/>
  <c r="I105" i="46"/>
  <c r="H7" i="50"/>
  <c r="I105" i="52"/>
  <c r="C7" i="2"/>
  <c r="L93" i="40"/>
  <c r="L93" i="52"/>
  <c r="I587" i="50"/>
  <c r="L25" i="57"/>
  <c r="S25" i="57" s="1"/>
  <c r="L88" i="55"/>
  <c r="I649" i="57"/>
  <c r="I587" i="51"/>
  <c r="C7" i="57"/>
  <c r="L93" i="55"/>
  <c r="I25" i="51"/>
  <c r="H85" i="51"/>
  <c r="H600" i="51"/>
  <c r="B94" i="52"/>
  <c r="I94" i="52" s="1"/>
  <c r="I588" i="52"/>
  <c r="H99" i="56"/>
  <c r="H21" i="56" s="1"/>
  <c r="S104" i="56"/>
  <c r="L26" i="56"/>
  <c r="S26" i="56" s="1"/>
  <c r="S88" i="48"/>
  <c r="L10" i="48"/>
  <c r="S10" i="48" s="1"/>
  <c r="T10" i="48" s="1"/>
  <c r="M627" i="57"/>
  <c r="L627" i="57"/>
  <c r="Q627" i="57"/>
  <c r="AG626" i="57"/>
  <c r="P627" i="57"/>
  <c r="R627" i="57"/>
  <c r="N627" i="57"/>
  <c r="O627" i="57"/>
  <c r="AF630" i="57"/>
  <c r="I588" i="47"/>
  <c r="I581" i="50"/>
  <c r="L104" i="40"/>
  <c r="Q85" i="52"/>
  <c r="S631" i="47"/>
  <c r="I588" i="50"/>
  <c r="S631" i="51"/>
  <c r="I583" i="48"/>
  <c r="L103" i="55"/>
  <c r="S597" i="55"/>
  <c r="S631" i="56"/>
  <c r="M99" i="47"/>
  <c r="M21" i="47" s="1"/>
  <c r="C99" i="47"/>
  <c r="C21" i="47" s="1"/>
  <c r="O94" i="57"/>
  <c r="O16" i="57" s="1"/>
  <c r="B27" i="47"/>
  <c r="I27" i="47" s="1"/>
  <c r="I105" i="47"/>
  <c r="E85" i="48"/>
  <c r="R85" i="47"/>
  <c r="C600" i="48"/>
  <c r="C85" i="48"/>
  <c r="Q85" i="47"/>
  <c r="N103" i="51"/>
  <c r="N25" i="51" s="1"/>
  <c r="O103" i="52"/>
  <c r="S599" i="40"/>
  <c r="L105" i="40"/>
  <c r="O86" i="48"/>
  <c r="O8" i="48" s="1"/>
  <c r="S649" i="53"/>
  <c r="S632" i="53"/>
  <c r="R86" i="52"/>
  <c r="R8" i="52" s="1"/>
  <c r="Q86" i="52"/>
  <c r="Q8" i="52" s="1"/>
  <c r="S643" i="55"/>
  <c r="S632" i="55"/>
  <c r="S632" i="56"/>
  <c r="L93" i="56"/>
  <c r="B95" i="56"/>
  <c r="I589" i="56"/>
  <c r="R99" i="56"/>
  <c r="R21" i="56" s="1"/>
  <c r="R103" i="56"/>
  <c r="R25" i="56" s="1"/>
  <c r="M99" i="48"/>
  <c r="M21" i="48" s="1"/>
  <c r="C99" i="48"/>
  <c r="C21" i="48" s="1"/>
  <c r="C99" i="56"/>
  <c r="C21" i="56" s="1"/>
  <c r="G99" i="48"/>
  <c r="G21" i="48" s="1"/>
  <c r="S633" i="57"/>
  <c r="Q85" i="57"/>
  <c r="O86" i="57"/>
  <c r="O8" i="57" s="1"/>
  <c r="H99" i="50"/>
  <c r="H21" i="50" s="1"/>
  <c r="I105" i="53"/>
  <c r="B27" i="53"/>
  <c r="I27" i="53" s="1"/>
  <c r="S598" i="51"/>
  <c r="I105" i="51"/>
  <c r="B27" i="51"/>
  <c r="I27" i="51" s="1"/>
  <c r="G7" i="47"/>
  <c r="I587" i="56"/>
  <c r="B15" i="47"/>
  <c r="L105" i="50"/>
  <c r="L93" i="48"/>
  <c r="I104" i="55"/>
  <c r="B26" i="55"/>
  <c r="I26" i="55" s="1"/>
  <c r="C7" i="47"/>
  <c r="I104" i="56"/>
  <c r="B26" i="56"/>
  <c r="I26" i="56" s="1"/>
  <c r="I627" i="56"/>
  <c r="H7" i="52"/>
  <c r="S103" i="47"/>
  <c r="L25" i="47"/>
  <c r="S25" i="47" s="1"/>
  <c r="I93" i="51"/>
  <c r="B15" i="51"/>
  <c r="I15" i="51" s="1"/>
  <c r="B103" i="57"/>
  <c r="S103" i="50"/>
  <c r="L25" i="50"/>
  <c r="S25" i="50" s="1"/>
  <c r="I103" i="51"/>
  <c r="B85" i="52"/>
  <c r="I594" i="50"/>
  <c r="B100" i="50"/>
  <c r="E7" i="57"/>
  <c r="S103" i="46"/>
  <c r="L25" i="46"/>
  <c r="S25" i="46" s="1"/>
  <c r="B27" i="48"/>
  <c r="I27" i="48" s="1"/>
  <c r="I105" i="48"/>
  <c r="C85" i="46"/>
  <c r="C600" i="46"/>
  <c r="S599" i="51"/>
  <c r="L105" i="51"/>
  <c r="I589" i="51"/>
  <c r="I592" i="47"/>
  <c r="B89" i="52"/>
  <c r="I583" i="52"/>
  <c r="I588" i="48"/>
  <c r="G85" i="51"/>
  <c r="G600" i="51"/>
  <c r="D85" i="53"/>
  <c r="Q99" i="56"/>
  <c r="Q21" i="56" s="1"/>
  <c r="G99" i="56"/>
  <c r="G21" i="56" s="1"/>
  <c r="S644" i="57"/>
  <c r="I104" i="46"/>
  <c r="B26" i="46"/>
  <c r="I26" i="46" s="1"/>
  <c r="I85" i="2"/>
  <c r="I104" i="51"/>
  <c r="B26" i="51"/>
  <c r="I26" i="51" s="1"/>
  <c r="O85" i="47"/>
  <c r="G85" i="48"/>
  <c r="G600" i="48"/>
  <c r="I588" i="46"/>
  <c r="S598" i="50"/>
  <c r="L104" i="50"/>
  <c r="M85" i="47"/>
  <c r="H600" i="46"/>
  <c r="H85" i="46"/>
  <c r="E85" i="46"/>
  <c r="R85" i="50"/>
  <c r="L93" i="51"/>
  <c r="I583" i="46"/>
  <c r="I590" i="46"/>
  <c r="I590" i="50"/>
  <c r="S582" i="52"/>
  <c r="L88" i="52"/>
  <c r="L103" i="52"/>
  <c r="S597" i="52"/>
  <c r="M103" i="52"/>
  <c r="B90" i="52"/>
  <c r="B100" i="48"/>
  <c r="I594" i="48"/>
  <c r="S632" i="48"/>
  <c r="Q86" i="47"/>
  <c r="Q8" i="47" s="1"/>
  <c r="S598" i="47"/>
  <c r="L104" i="47"/>
  <c r="M85" i="55"/>
  <c r="C85" i="56"/>
  <c r="C600" i="56"/>
  <c r="R86" i="53"/>
  <c r="R8" i="53" s="1"/>
  <c r="O86" i="53"/>
  <c r="O8" i="53" s="1"/>
  <c r="R86" i="55"/>
  <c r="R8" i="55" s="1"/>
  <c r="S642" i="57"/>
  <c r="B94" i="57"/>
  <c r="I588" i="57"/>
  <c r="C90" i="57"/>
  <c r="C12" i="57" s="1"/>
  <c r="I105" i="55"/>
  <c r="B27" i="55"/>
  <c r="I27" i="55" s="1"/>
  <c r="L104" i="51"/>
  <c r="G600" i="47"/>
  <c r="I93" i="56"/>
  <c r="B15" i="56"/>
  <c r="I15" i="56" s="1"/>
  <c r="B27" i="40"/>
  <c r="I27" i="40" s="1"/>
  <c r="I105" i="40"/>
  <c r="S587" i="48"/>
  <c r="S598" i="56"/>
  <c r="I105" i="56"/>
  <c r="B27" i="56"/>
  <c r="I27" i="56" s="1"/>
  <c r="G600" i="50"/>
  <c r="L26" i="57"/>
  <c r="L93" i="46"/>
  <c r="B15" i="46"/>
  <c r="I93" i="46"/>
  <c r="I650" i="57"/>
  <c r="M99" i="53"/>
  <c r="M21" i="53" s="1"/>
  <c r="M99" i="51"/>
  <c r="M21" i="51" s="1"/>
  <c r="Q99" i="51"/>
  <c r="Q21" i="51" s="1"/>
  <c r="D86" i="57"/>
  <c r="D8" i="57" s="1"/>
  <c r="N100" i="56"/>
  <c r="N22" i="56" s="1"/>
  <c r="M90" i="56"/>
  <c r="M12" i="56" s="1"/>
  <c r="O96" i="55"/>
  <c r="O18" i="55" s="1"/>
  <c r="O95" i="55"/>
  <c r="O17" i="55" s="1"/>
  <c r="O93" i="56"/>
  <c r="O15" i="56" s="1"/>
  <c r="M95" i="56"/>
  <c r="M17" i="56" s="1"/>
  <c r="N90" i="56"/>
  <c r="N12" i="56" s="1"/>
  <c r="D86" i="56"/>
  <c r="D8" i="56" s="1"/>
  <c r="N96" i="56"/>
  <c r="N18" i="56" s="1"/>
  <c r="N98" i="56"/>
  <c r="N20" i="56" s="1"/>
  <c r="R96" i="56"/>
  <c r="R18" i="56" s="1"/>
  <c r="Q96" i="56"/>
  <c r="Q18" i="56" s="1"/>
  <c r="M89" i="56"/>
  <c r="M11" i="56" s="1"/>
  <c r="N95" i="56"/>
  <c r="N17" i="56" s="1"/>
  <c r="O89" i="56"/>
  <c r="O11" i="56" s="1"/>
  <c r="O95" i="56"/>
  <c r="O17" i="56" s="1"/>
  <c r="O96" i="56"/>
  <c r="O18" i="56" s="1"/>
  <c r="M97" i="56"/>
  <c r="M19" i="56" s="1"/>
  <c r="N89" i="56"/>
  <c r="N11" i="56" s="1"/>
  <c r="D86" i="55"/>
  <c r="D8" i="55" s="1"/>
  <c r="M95" i="55"/>
  <c r="M17" i="55" s="1"/>
  <c r="N89" i="55"/>
  <c r="N11" i="55" s="1"/>
  <c r="N90" i="53"/>
  <c r="N12" i="53" s="1"/>
  <c r="N95" i="55"/>
  <c r="N17" i="55" s="1"/>
  <c r="M97" i="55"/>
  <c r="M19" i="55" s="1"/>
  <c r="M89" i="55"/>
  <c r="M11" i="55" s="1"/>
  <c r="N90" i="55"/>
  <c r="N12" i="55" s="1"/>
  <c r="N96" i="55"/>
  <c r="N18" i="55" s="1"/>
  <c r="N100" i="55"/>
  <c r="N22" i="55" s="1"/>
  <c r="C90" i="55"/>
  <c r="C12" i="55" s="1"/>
  <c r="O89" i="55"/>
  <c r="O11" i="55" s="1"/>
  <c r="N98" i="55"/>
  <c r="N20" i="55" s="1"/>
  <c r="N100" i="53"/>
  <c r="N22" i="53" s="1"/>
  <c r="Q96" i="53"/>
  <c r="Q18" i="53" s="1"/>
  <c r="O96" i="53"/>
  <c r="O18" i="53" s="1"/>
  <c r="D86" i="53"/>
  <c r="D8" i="53" s="1"/>
  <c r="M95" i="53"/>
  <c r="M17" i="53" s="1"/>
  <c r="O95" i="53"/>
  <c r="O17" i="53" s="1"/>
  <c r="N95" i="53"/>
  <c r="N17" i="53" s="1"/>
  <c r="N96" i="53"/>
  <c r="N18" i="53" s="1"/>
  <c r="N98" i="53"/>
  <c r="N20" i="53" s="1"/>
  <c r="M90" i="53"/>
  <c r="M12" i="53" s="1"/>
  <c r="O89" i="53"/>
  <c r="O11" i="53" s="1"/>
  <c r="R96" i="53"/>
  <c r="R18" i="53" s="1"/>
  <c r="M97" i="53"/>
  <c r="M19" i="53" s="1"/>
  <c r="N89" i="53"/>
  <c r="N11" i="53" s="1"/>
  <c r="M89" i="53"/>
  <c r="M11" i="53" s="1"/>
  <c r="O95" i="51"/>
  <c r="O17" i="51" s="1"/>
  <c r="M97" i="47"/>
  <c r="M19" i="47" s="1"/>
  <c r="O95" i="47"/>
  <c r="O17" i="47" s="1"/>
  <c r="M95" i="48"/>
  <c r="M17" i="48" s="1"/>
  <c r="M89" i="48"/>
  <c r="M11" i="48" s="1"/>
  <c r="N100" i="46"/>
  <c r="N22" i="46" s="1"/>
  <c r="O93" i="51"/>
  <c r="O15" i="51" s="1"/>
  <c r="N100" i="51"/>
  <c r="N22" i="51" s="1"/>
  <c r="M95" i="46"/>
  <c r="M17" i="46" s="1"/>
  <c r="R96" i="50"/>
  <c r="R18" i="50" s="1"/>
  <c r="M97" i="48"/>
  <c r="M19" i="48" s="1"/>
  <c r="O93" i="50"/>
  <c r="O15" i="50" s="1"/>
  <c r="O95" i="50"/>
  <c r="O17" i="50" s="1"/>
  <c r="M89" i="46"/>
  <c r="M11" i="46" s="1"/>
  <c r="R96" i="46"/>
  <c r="R18" i="46" s="1"/>
  <c r="O89" i="48"/>
  <c r="O11" i="48" s="1"/>
  <c r="M89" i="47"/>
  <c r="M11" i="47" s="1"/>
  <c r="M89" i="50"/>
  <c r="M11" i="50" s="1"/>
  <c r="M95" i="47"/>
  <c r="M17" i="47" s="1"/>
  <c r="M95" i="50"/>
  <c r="M17" i="50" s="1"/>
  <c r="R96" i="47"/>
  <c r="R18" i="47" s="1"/>
  <c r="N100" i="52"/>
  <c r="N22" i="52" s="1"/>
  <c r="N100" i="48"/>
  <c r="N22" i="48" s="1"/>
  <c r="N100" i="50"/>
  <c r="N22" i="50" s="1"/>
  <c r="M97" i="52"/>
  <c r="M19" i="52" s="1"/>
  <c r="D86" i="52"/>
  <c r="D8" i="52" s="1"/>
  <c r="N90" i="52"/>
  <c r="N12" i="52" s="1"/>
  <c r="N95" i="52"/>
  <c r="N17" i="52" s="1"/>
  <c r="M89" i="52"/>
  <c r="M11" i="52" s="1"/>
  <c r="O95" i="52"/>
  <c r="O17" i="52" s="1"/>
  <c r="N89" i="52"/>
  <c r="N11" i="52" s="1"/>
  <c r="I584" i="52"/>
  <c r="O89" i="52"/>
  <c r="O11" i="52" s="1"/>
  <c r="N98" i="52"/>
  <c r="N20" i="52" s="1"/>
  <c r="M97" i="46"/>
  <c r="M19" i="46" s="1"/>
  <c r="M97" i="50"/>
  <c r="M19" i="50" s="1"/>
  <c r="O95" i="48"/>
  <c r="O17" i="48" s="1"/>
  <c r="M95" i="51"/>
  <c r="M17" i="51" s="1"/>
  <c r="Q600" i="47"/>
  <c r="O95" i="46"/>
  <c r="O17" i="46" s="1"/>
  <c r="O89" i="47"/>
  <c r="O11" i="47" s="1"/>
  <c r="M89" i="51"/>
  <c r="M11" i="51" s="1"/>
  <c r="R96" i="51"/>
  <c r="R18" i="51" s="1"/>
  <c r="M90" i="51"/>
  <c r="M12" i="51" s="1"/>
  <c r="R96" i="48"/>
  <c r="R18" i="48" s="1"/>
  <c r="O89" i="51"/>
  <c r="O11" i="51" s="1"/>
  <c r="O89" i="46"/>
  <c r="O11" i="46" s="1"/>
  <c r="O89" i="50"/>
  <c r="O11" i="50" s="1"/>
  <c r="M90" i="46"/>
  <c r="M12" i="46" s="1"/>
  <c r="C90" i="47"/>
  <c r="C12" i="47" s="1"/>
  <c r="M90" i="48"/>
  <c r="M12" i="48" s="1"/>
  <c r="S25" i="48" l="1"/>
  <c r="S649" i="57"/>
  <c r="S587" i="56"/>
  <c r="S103" i="48"/>
  <c r="S103" i="51"/>
  <c r="S103" i="57"/>
  <c r="S103" i="52"/>
  <c r="C600" i="47"/>
  <c r="S632" i="57"/>
  <c r="S587" i="50"/>
  <c r="S649" i="56"/>
  <c r="S25" i="51"/>
  <c r="R85" i="53"/>
  <c r="R600" i="53"/>
  <c r="R627" i="56"/>
  <c r="M627" i="56"/>
  <c r="Q627" i="56"/>
  <c r="L627" i="56"/>
  <c r="AG626" i="56"/>
  <c r="N627" i="56"/>
  <c r="P627" i="56"/>
  <c r="O627" i="56"/>
  <c r="AF630" i="56"/>
  <c r="S588" i="46"/>
  <c r="M85" i="51"/>
  <c r="M600" i="51"/>
  <c r="S583" i="48"/>
  <c r="S583" i="46"/>
  <c r="O93" i="46"/>
  <c r="O15" i="46" s="1"/>
  <c r="S587" i="46"/>
  <c r="B87" i="53"/>
  <c r="I581" i="53"/>
  <c r="G96" i="55"/>
  <c r="G18" i="55" s="1"/>
  <c r="G600" i="55"/>
  <c r="I581" i="55"/>
  <c r="B87" i="55"/>
  <c r="I589" i="55"/>
  <c r="B95" i="55"/>
  <c r="E93" i="55"/>
  <c r="I587" i="55"/>
  <c r="R600" i="56"/>
  <c r="R85" i="56"/>
  <c r="D7" i="53"/>
  <c r="Q7" i="47"/>
  <c r="E7" i="48"/>
  <c r="Q7" i="52"/>
  <c r="I94" i="55"/>
  <c r="B16" i="55"/>
  <c r="I16" i="55" s="1"/>
  <c r="I100" i="57"/>
  <c r="B22" i="57"/>
  <c r="I22" i="57" s="1"/>
  <c r="I96" i="56"/>
  <c r="B18" i="56"/>
  <c r="I18" i="56" s="1"/>
  <c r="E7" i="51"/>
  <c r="S93" i="50"/>
  <c r="L15" i="50"/>
  <c r="S15" i="50" s="1"/>
  <c r="T15" i="50" s="1"/>
  <c r="I94" i="53"/>
  <c r="B16" i="53"/>
  <c r="G7" i="53"/>
  <c r="S591" i="47"/>
  <c r="S588" i="47"/>
  <c r="I584" i="50"/>
  <c r="S591" i="50"/>
  <c r="S583" i="51"/>
  <c r="I580" i="46"/>
  <c r="S583" i="52"/>
  <c r="L89" i="52"/>
  <c r="B86" i="52"/>
  <c r="I580" i="52"/>
  <c r="E93" i="52"/>
  <c r="I587" i="52"/>
  <c r="B96" i="53"/>
  <c r="I590" i="53"/>
  <c r="B98" i="53"/>
  <c r="I592" i="53"/>
  <c r="I580" i="53"/>
  <c r="B86" i="53"/>
  <c r="M85" i="56"/>
  <c r="M600" i="56"/>
  <c r="B87" i="56"/>
  <c r="I581" i="56"/>
  <c r="L96" i="56"/>
  <c r="S590" i="56"/>
  <c r="L94" i="57"/>
  <c r="S588" i="57"/>
  <c r="G96" i="57"/>
  <c r="G18" i="57" s="1"/>
  <c r="G600" i="57"/>
  <c r="B98" i="57"/>
  <c r="I592" i="57"/>
  <c r="Q99" i="57"/>
  <c r="Q21" i="57" s="1"/>
  <c r="S88" i="52"/>
  <c r="L10" i="52"/>
  <c r="S10" i="52" s="1"/>
  <c r="T10" i="52" s="1"/>
  <c r="R600" i="50"/>
  <c r="H7" i="46"/>
  <c r="G7" i="48"/>
  <c r="S105" i="51"/>
  <c r="L27" i="51"/>
  <c r="S27" i="51" s="1"/>
  <c r="C7" i="48"/>
  <c r="H7" i="51"/>
  <c r="M7" i="57"/>
  <c r="E7" i="53"/>
  <c r="M7" i="52"/>
  <c r="O7" i="55"/>
  <c r="I100" i="52"/>
  <c r="B22" i="52"/>
  <c r="I22" i="52" s="1"/>
  <c r="Q600" i="50"/>
  <c r="M99" i="55"/>
  <c r="M21" i="55" s="1"/>
  <c r="S88" i="56"/>
  <c r="L10" i="56"/>
  <c r="S10" i="56" s="1"/>
  <c r="T10" i="56" s="1"/>
  <c r="R7" i="57"/>
  <c r="I15" i="46"/>
  <c r="I579" i="51"/>
  <c r="D85" i="52"/>
  <c r="S104" i="50"/>
  <c r="L26" i="50"/>
  <c r="S26" i="50" s="1"/>
  <c r="S104" i="46"/>
  <c r="L26" i="46"/>
  <c r="S26" i="46" s="1"/>
  <c r="S581" i="50"/>
  <c r="O85" i="48"/>
  <c r="Q85" i="46"/>
  <c r="Q600" i="46"/>
  <c r="C90" i="50"/>
  <c r="C600" i="50"/>
  <c r="I580" i="51"/>
  <c r="L100" i="52"/>
  <c r="S594" i="52"/>
  <c r="I580" i="55"/>
  <c r="B86" i="55"/>
  <c r="B85" i="57"/>
  <c r="I579" i="57"/>
  <c r="D7" i="57"/>
  <c r="S104" i="48"/>
  <c r="L26" i="48"/>
  <c r="S26" i="48" s="1"/>
  <c r="Q7" i="55"/>
  <c r="I581" i="46"/>
  <c r="I579" i="50"/>
  <c r="Q85" i="51"/>
  <c r="Q600" i="51"/>
  <c r="S589" i="51"/>
  <c r="S588" i="52"/>
  <c r="L94" i="52"/>
  <c r="S94" i="52" s="1"/>
  <c r="I590" i="52"/>
  <c r="S594" i="46"/>
  <c r="L100" i="46"/>
  <c r="B89" i="53"/>
  <c r="I583" i="53"/>
  <c r="I589" i="53"/>
  <c r="B95" i="53"/>
  <c r="I591" i="53"/>
  <c r="B97" i="53"/>
  <c r="B100" i="55"/>
  <c r="I594" i="55"/>
  <c r="L94" i="55"/>
  <c r="S588" i="55"/>
  <c r="L94" i="56"/>
  <c r="S588" i="56"/>
  <c r="R99" i="51"/>
  <c r="R21" i="51" s="1"/>
  <c r="O96" i="57"/>
  <c r="O18" i="57" s="1"/>
  <c r="L89" i="57"/>
  <c r="Q99" i="48"/>
  <c r="Q21" i="48" s="1"/>
  <c r="R99" i="46"/>
  <c r="R21" i="46" s="1"/>
  <c r="C7" i="56"/>
  <c r="O7" i="47"/>
  <c r="I100" i="50"/>
  <c r="B22" i="50"/>
  <c r="I22" i="50" s="1"/>
  <c r="I103" i="57"/>
  <c r="B25" i="57"/>
  <c r="I25" i="57" s="1"/>
  <c r="S93" i="48"/>
  <c r="L15" i="48"/>
  <c r="S88" i="55"/>
  <c r="L10" i="55"/>
  <c r="S10" i="55" s="1"/>
  <c r="T10" i="55" s="1"/>
  <c r="C7" i="51"/>
  <c r="C7" i="53"/>
  <c r="S104" i="55"/>
  <c r="L26" i="55"/>
  <c r="S26" i="55" s="1"/>
  <c r="R7" i="52"/>
  <c r="M7" i="50"/>
  <c r="O100" i="57"/>
  <c r="O22" i="57" s="1"/>
  <c r="S646" i="57"/>
  <c r="E7" i="56"/>
  <c r="S592" i="47"/>
  <c r="B90" i="56"/>
  <c r="I584" i="56"/>
  <c r="I85" i="52"/>
  <c r="B7" i="52"/>
  <c r="G600" i="52"/>
  <c r="S591" i="51"/>
  <c r="I579" i="53"/>
  <c r="B85" i="53"/>
  <c r="L94" i="53"/>
  <c r="S588" i="53"/>
  <c r="I590" i="57"/>
  <c r="B96" i="57"/>
  <c r="S639" i="57"/>
  <c r="L93" i="57"/>
  <c r="H96" i="57"/>
  <c r="H18" i="57" s="1"/>
  <c r="H600" i="57"/>
  <c r="R600" i="48"/>
  <c r="R85" i="48"/>
  <c r="S589" i="46"/>
  <c r="I589" i="50"/>
  <c r="I580" i="50"/>
  <c r="I592" i="46"/>
  <c r="E93" i="47"/>
  <c r="I587" i="47"/>
  <c r="C90" i="52"/>
  <c r="I90" i="52" s="1"/>
  <c r="C600" i="52"/>
  <c r="B97" i="52"/>
  <c r="I591" i="52"/>
  <c r="I594" i="47"/>
  <c r="B100" i="47"/>
  <c r="S592" i="48"/>
  <c r="L100" i="50"/>
  <c r="S594" i="50"/>
  <c r="Q85" i="53"/>
  <c r="Q600" i="53"/>
  <c r="N85" i="53"/>
  <c r="L89" i="55"/>
  <c r="S583" i="55"/>
  <c r="I591" i="55"/>
  <c r="B97" i="55"/>
  <c r="S589" i="56"/>
  <c r="L95" i="56"/>
  <c r="M99" i="52"/>
  <c r="M21" i="52" s="1"/>
  <c r="N95" i="57"/>
  <c r="N17" i="57" s="1"/>
  <c r="O95" i="57"/>
  <c r="O17" i="57" s="1"/>
  <c r="M99" i="57"/>
  <c r="M21" i="57" s="1"/>
  <c r="M90" i="57"/>
  <c r="M12" i="57" s="1"/>
  <c r="M99" i="56"/>
  <c r="M21" i="56" s="1"/>
  <c r="M7" i="55"/>
  <c r="B12" i="52"/>
  <c r="M7" i="47"/>
  <c r="I89" i="52"/>
  <c r="B11" i="52"/>
  <c r="I11" i="52" s="1"/>
  <c r="L27" i="50"/>
  <c r="S27" i="50" s="1"/>
  <c r="S105" i="50"/>
  <c r="I90" i="53"/>
  <c r="B12" i="53"/>
  <c r="I12" i="53" s="1"/>
  <c r="C600" i="57"/>
  <c r="N90" i="57"/>
  <c r="N12" i="57" s="1"/>
  <c r="H7" i="56"/>
  <c r="S592" i="50"/>
  <c r="D85" i="56"/>
  <c r="B97" i="57"/>
  <c r="I591" i="57"/>
  <c r="N100" i="57"/>
  <c r="N22" i="57" s="1"/>
  <c r="R99" i="55"/>
  <c r="R21" i="55" s="1"/>
  <c r="S105" i="40"/>
  <c r="L27" i="40"/>
  <c r="S27" i="40" s="1"/>
  <c r="L15" i="52"/>
  <c r="S590" i="50"/>
  <c r="S592" i="51"/>
  <c r="L85" i="52"/>
  <c r="O85" i="51"/>
  <c r="I580" i="47"/>
  <c r="I584" i="55"/>
  <c r="B90" i="55"/>
  <c r="R99" i="53"/>
  <c r="R21" i="53" s="1"/>
  <c r="S104" i="47"/>
  <c r="L26" i="47"/>
  <c r="S26" i="47" s="1"/>
  <c r="I105" i="57"/>
  <c r="B27" i="57"/>
  <c r="I27" i="57" s="1"/>
  <c r="Q7" i="50"/>
  <c r="S588" i="48"/>
  <c r="R85" i="46"/>
  <c r="R600" i="46"/>
  <c r="S588" i="51"/>
  <c r="E93" i="53"/>
  <c r="I587" i="53"/>
  <c r="B98" i="55"/>
  <c r="I592" i="55"/>
  <c r="I590" i="55"/>
  <c r="B96" i="55"/>
  <c r="D85" i="55"/>
  <c r="H96" i="55"/>
  <c r="H18" i="55" s="1"/>
  <c r="H600" i="55"/>
  <c r="I592" i="56"/>
  <c r="B98" i="56"/>
  <c r="B97" i="56"/>
  <c r="I591" i="56"/>
  <c r="O85" i="56"/>
  <c r="B90" i="57"/>
  <c r="I584" i="57"/>
  <c r="L100" i="57"/>
  <c r="O93" i="57"/>
  <c r="O15" i="57" s="1"/>
  <c r="S587" i="57"/>
  <c r="S93" i="46"/>
  <c r="L15" i="46"/>
  <c r="S104" i="51"/>
  <c r="L26" i="51"/>
  <c r="S26" i="51" s="1"/>
  <c r="I94" i="57"/>
  <c r="B16" i="57"/>
  <c r="I16" i="57" s="1"/>
  <c r="S587" i="51"/>
  <c r="C7" i="46"/>
  <c r="I95" i="56"/>
  <c r="B17" i="56"/>
  <c r="I17" i="56" s="1"/>
  <c r="R600" i="47"/>
  <c r="L15" i="55"/>
  <c r="S651" i="57"/>
  <c r="L105" i="57"/>
  <c r="O7" i="50"/>
  <c r="H7" i="48"/>
  <c r="I89" i="57"/>
  <c r="B11" i="57"/>
  <c r="I11" i="57" s="1"/>
  <c r="S627" i="55"/>
  <c r="O7" i="57"/>
  <c r="H7" i="53"/>
  <c r="S103" i="56"/>
  <c r="L25" i="56"/>
  <c r="S25" i="56" s="1"/>
  <c r="I89" i="55"/>
  <c r="B11" i="55"/>
  <c r="I11" i="55" s="1"/>
  <c r="I7" i="2"/>
  <c r="G7" i="56"/>
  <c r="R7" i="55"/>
  <c r="I100" i="46"/>
  <c r="B22" i="46"/>
  <c r="I22" i="46" s="1"/>
  <c r="N89" i="57"/>
  <c r="N11" i="57" s="1"/>
  <c r="I579" i="47"/>
  <c r="I579" i="46"/>
  <c r="I581" i="52"/>
  <c r="B87" i="52"/>
  <c r="I594" i="51"/>
  <c r="B100" i="51"/>
  <c r="S591" i="46"/>
  <c r="B100" i="53"/>
  <c r="I594" i="53"/>
  <c r="I580" i="56"/>
  <c r="B86" i="56"/>
  <c r="R99" i="57"/>
  <c r="R21" i="57" s="1"/>
  <c r="M97" i="57"/>
  <c r="M19" i="57" s="1"/>
  <c r="O104" i="57"/>
  <c r="S650" i="57"/>
  <c r="I591" i="48"/>
  <c r="Q600" i="48"/>
  <c r="Q85" i="48"/>
  <c r="S588" i="50"/>
  <c r="B98" i="52"/>
  <c r="I592" i="52"/>
  <c r="L100" i="48"/>
  <c r="S594" i="48"/>
  <c r="B85" i="55"/>
  <c r="I579" i="55"/>
  <c r="B100" i="56"/>
  <c r="I594" i="56"/>
  <c r="I580" i="57"/>
  <c r="B86" i="57"/>
  <c r="I100" i="48"/>
  <c r="B22" i="48"/>
  <c r="I22" i="48" s="1"/>
  <c r="R7" i="50"/>
  <c r="S103" i="55"/>
  <c r="L25" i="55"/>
  <c r="S25" i="55" s="1"/>
  <c r="S627" i="57"/>
  <c r="S105" i="56"/>
  <c r="L27" i="56"/>
  <c r="S27" i="56" s="1"/>
  <c r="Q627" i="53"/>
  <c r="R627" i="53"/>
  <c r="O627" i="53"/>
  <c r="L627" i="53"/>
  <c r="M627" i="53"/>
  <c r="N627" i="53"/>
  <c r="P627" i="53"/>
  <c r="AG626" i="53"/>
  <c r="AF630" i="53"/>
  <c r="L27" i="47"/>
  <c r="S27" i="47" s="1"/>
  <c r="S105" i="47"/>
  <c r="I584" i="48"/>
  <c r="S589" i="47"/>
  <c r="I581" i="48"/>
  <c r="I584" i="46"/>
  <c r="O85" i="46"/>
  <c r="I581" i="47"/>
  <c r="S583" i="50"/>
  <c r="I584" i="51"/>
  <c r="I589" i="48"/>
  <c r="I579" i="48"/>
  <c r="M85" i="48"/>
  <c r="M600" i="48"/>
  <c r="I584" i="47"/>
  <c r="M85" i="46"/>
  <c r="M600" i="46"/>
  <c r="I583" i="47"/>
  <c r="I581" i="51"/>
  <c r="R600" i="51"/>
  <c r="R85" i="51"/>
  <c r="I590" i="51"/>
  <c r="L90" i="52"/>
  <c r="I589" i="52"/>
  <c r="B95" i="52"/>
  <c r="H96" i="52"/>
  <c r="H18" i="52" s="1"/>
  <c r="H600" i="52"/>
  <c r="M600" i="53"/>
  <c r="M85" i="53"/>
  <c r="O85" i="53"/>
  <c r="L90" i="53"/>
  <c r="S584" i="53"/>
  <c r="Q600" i="56"/>
  <c r="Q85" i="56"/>
  <c r="B85" i="56"/>
  <c r="I579" i="56"/>
  <c r="I583" i="56"/>
  <c r="B89" i="56"/>
  <c r="N96" i="57"/>
  <c r="N18" i="57" s="1"/>
  <c r="N98" i="57"/>
  <c r="N20" i="57" s="1"/>
  <c r="N85" i="57"/>
  <c r="B95" i="57"/>
  <c r="I589" i="57"/>
  <c r="M95" i="57"/>
  <c r="M17" i="57" s="1"/>
  <c r="M99" i="46"/>
  <c r="M21" i="46" s="1"/>
  <c r="E93" i="57"/>
  <c r="E15" i="57" s="1"/>
  <c r="I587" i="57"/>
  <c r="S93" i="51"/>
  <c r="L15" i="51"/>
  <c r="S15" i="51" s="1"/>
  <c r="T15" i="51" s="1"/>
  <c r="E7" i="46"/>
  <c r="G7" i="51"/>
  <c r="I579" i="52"/>
  <c r="Q7" i="57"/>
  <c r="S93" i="56"/>
  <c r="L15" i="56"/>
  <c r="S15" i="56" s="1"/>
  <c r="T15" i="56" s="1"/>
  <c r="R7" i="47"/>
  <c r="I94" i="56"/>
  <c r="B16" i="56"/>
  <c r="I16" i="56" s="1"/>
  <c r="L15" i="53"/>
  <c r="I580" i="48"/>
  <c r="G7" i="46"/>
  <c r="I93" i="57"/>
  <c r="B15" i="57"/>
  <c r="O88" i="57"/>
  <c r="S634" i="57"/>
  <c r="O7" i="52"/>
  <c r="C600" i="55"/>
  <c r="T10" i="53"/>
  <c r="S105" i="48"/>
  <c r="L27" i="48"/>
  <c r="S27" i="48" s="1"/>
  <c r="N86" i="55"/>
  <c r="N8" i="55" s="1"/>
  <c r="N86" i="56"/>
  <c r="N8" i="56" s="1"/>
  <c r="M90" i="55"/>
  <c r="M12" i="55" s="1"/>
  <c r="N86" i="53"/>
  <c r="N8" i="53" s="1"/>
  <c r="S580" i="48"/>
  <c r="N86" i="52"/>
  <c r="N8" i="52" s="1"/>
  <c r="S579" i="52"/>
  <c r="S584" i="52"/>
  <c r="M90" i="47"/>
  <c r="M12" i="47" s="1"/>
  <c r="M600" i="55" l="1"/>
  <c r="S579" i="46"/>
  <c r="M90" i="50"/>
  <c r="M600" i="50"/>
  <c r="S579" i="51"/>
  <c r="S594" i="51"/>
  <c r="L100" i="51"/>
  <c r="S592" i="46"/>
  <c r="O93" i="53"/>
  <c r="S587" i="53"/>
  <c r="S100" i="48"/>
  <c r="L22" i="48"/>
  <c r="S22" i="48" s="1"/>
  <c r="T22" i="48" s="1"/>
  <c r="I97" i="52"/>
  <c r="B19" i="52"/>
  <c r="I19" i="52" s="1"/>
  <c r="I86" i="52"/>
  <c r="B8" i="52"/>
  <c r="I8" i="52" s="1"/>
  <c r="S591" i="48"/>
  <c r="S594" i="47"/>
  <c r="L100" i="47"/>
  <c r="L96" i="55"/>
  <c r="S590" i="55"/>
  <c r="S592" i="56"/>
  <c r="L98" i="56"/>
  <c r="S581" i="56"/>
  <c r="L87" i="56"/>
  <c r="L95" i="57"/>
  <c r="S589" i="57"/>
  <c r="I95" i="57"/>
  <c r="B17" i="57"/>
  <c r="I17" i="57" s="1"/>
  <c r="I89" i="56"/>
  <c r="B11" i="56"/>
  <c r="I11" i="56" s="1"/>
  <c r="S90" i="53"/>
  <c r="L12" i="53"/>
  <c r="S12" i="53" s="1"/>
  <c r="T12" i="53" s="1"/>
  <c r="R7" i="51"/>
  <c r="S627" i="53"/>
  <c r="S95" i="56"/>
  <c r="L17" i="56"/>
  <c r="S94" i="53"/>
  <c r="L16" i="53"/>
  <c r="I100" i="55"/>
  <c r="B22" i="55"/>
  <c r="I22" i="55" s="1"/>
  <c r="S96" i="56"/>
  <c r="L18" i="56"/>
  <c r="I98" i="53"/>
  <c r="B20" i="53"/>
  <c r="I20" i="53" s="1"/>
  <c r="S89" i="52"/>
  <c r="L11" i="52"/>
  <c r="S11" i="52" s="1"/>
  <c r="T11" i="52" s="1"/>
  <c r="S579" i="48"/>
  <c r="S581" i="47"/>
  <c r="S579" i="50"/>
  <c r="O93" i="47"/>
  <c r="S587" i="47"/>
  <c r="L86" i="52"/>
  <c r="S580" i="52"/>
  <c r="L96" i="53"/>
  <c r="O93" i="55"/>
  <c r="S587" i="55"/>
  <c r="Q96" i="55"/>
  <c r="Q18" i="55" s="1"/>
  <c r="Q600" i="55"/>
  <c r="N85" i="55"/>
  <c r="L90" i="56"/>
  <c r="S584" i="56"/>
  <c r="L86" i="57"/>
  <c r="L98" i="57"/>
  <c r="S592" i="57"/>
  <c r="L90" i="57"/>
  <c r="S584" i="57"/>
  <c r="O7" i="53"/>
  <c r="I98" i="52"/>
  <c r="B20" i="52"/>
  <c r="I20" i="52" s="1"/>
  <c r="E15" i="53"/>
  <c r="I15" i="53" s="1"/>
  <c r="I93" i="53"/>
  <c r="O89" i="57"/>
  <c r="O11" i="57" s="1"/>
  <c r="O7" i="51"/>
  <c r="Q7" i="53"/>
  <c r="I85" i="53"/>
  <c r="B7" i="53"/>
  <c r="I97" i="53"/>
  <c r="B19" i="53"/>
  <c r="I19" i="53" s="1"/>
  <c r="I98" i="57"/>
  <c r="B20" i="57"/>
  <c r="I20" i="57" s="1"/>
  <c r="E15" i="55"/>
  <c r="I15" i="55" s="1"/>
  <c r="I93" i="55"/>
  <c r="I87" i="53"/>
  <c r="B9" i="53"/>
  <c r="I9" i="53" s="1"/>
  <c r="B87" i="57"/>
  <c r="I581" i="57"/>
  <c r="L85" i="53"/>
  <c r="S579" i="53"/>
  <c r="M89" i="57"/>
  <c r="M600" i="57"/>
  <c r="R7" i="48"/>
  <c r="S100" i="52"/>
  <c r="L22" i="52"/>
  <c r="S22" i="52" s="1"/>
  <c r="T22" i="52" s="1"/>
  <c r="Q600" i="52"/>
  <c r="S583" i="53"/>
  <c r="L89" i="53"/>
  <c r="R96" i="57"/>
  <c r="R18" i="57" s="1"/>
  <c r="R600" i="57"/>
  <c r="I87" i="56"/>
  <c r="B9" i="56"/>
  <c r="I9" i="56" s="1"/>
  <c r="I95" i="55"/>
  <c r="B17" i="55"/>
  <c r="I17" i="55" s="1"/>
  <c r="R96" i="52"/>
  <c r="R18" i="52" s="1"/>
  <c r="R600" i="52"/>
  <c r="S592" i="52"/>
  <c r="L98" i="52"/>
  <c r="L95" i="52"/>
  <c r="S589" i="52"/>
  <c r="S589" i="48"/>
  <c r="S592" i="55"/>
  <c r="L98" i="55"/>
  <c r="L96" i="57"/>
  <c r="S590" i="57"/>
  <c r="Q96" i="57"/>
  <c r="Q18" i="57" s="1"/>
  <c r="Q600" i="57"/>
  <c r="N7" i="57"/>
  <c r="M7" i="53"/>
  <c r="M7" i="48"/>
  <c r="I86" i="56"/>
  <c r="B8" i="56"/>
  <c r="I8" i="56" s="1"/>
  <c r="L27" i="57"/>
  <c r="S27" i="57" s="1"/>
  <c r="S105" i="57"/>
  <c r="S594" i="57"/>
  <c r="O7" i="56"/>
  <c r="I90" i="55"/>
  <c r="B12" i="55"/>
  <c r="I12" i="55" s="1"/>
  <c r="I97" i="57"/>
  <c r="B19" i="57"/>
  <c r="I19" i="57" s="1"/>
  <c r="S100" i="50"/>
  <c r="L22" i="50"/>
  <c r="S22" i="50" s="1"/>
  <c r="T22" i="50" s="1"/>
  <c r="S93" i="57"/>
  <c r="L15" i="57"/>
  <c r="S15" i="57" s="1"/>
  <c r="I95" i="53"/>
  <c r="B17" i="53"/>
  <c r="I17" i="53" s="1"/>
  <c r="I85" i="57"/>
  <c r="B7" i="57"/>
  <c r="C12" i="50"/>
  <c r="D7" i="52"/>
  <c r="I7" i="52" s="1"/>
  <c r="S15" i="46"/>
  <c r="T15" i="46" s="1"/>
  <c r="S584" i="46"/>
  <c r="S580" i="50"/>
  <c r="S580" i="51"/>
  <c r="M7" i="46"/>
  <c r="S591" i="57"/>
  <c r="L97" i="57"/>
  <c r="I100" i="56"/>
  <c r="B22" i="56"/>
  <c r="I22" i="56" s="1"/>
  <c r="C12" i="52"/>
  <c r="S584" i="47"/>
  <c r="S581" i="48"/>
  <c r="O93" i="52"/>
  <c r="S587" i="52"/>
  <c r="S580" i="47"/>
  <c r="L95" i="55"/>
  <c r="S589" i="55"/>
  <c r="L97" i="56"/>
  <c r="S591" i="56"/>
  <c r="L89" i="56"/>
  <c r="S583" i="56"/>
  <c r="I85" i="56"/>
  <c r="B7" i="56"/>
  <c r="I85" i="55"/>
  <c r="B7" i="55"/>
  <c r="O26" i="57"/>
  <c r="S26" i="57" s="1"/>
  <c r="S104" i="57"/>
  <c r="I87" i="52"/>
  <c r="B9" i="52"/>
  <c r="I9" i="52" s="1"/>
  <c r="S100" i="57"/>
  <c r="L22" i="57"/>
  <c r="S22" i="57" s="1"/>
  <c r="T22" i="57" s="1"/>
  <c r="I96" i="55"/>
  <c r="B18" i="55"/>
  <c r="I18" i="55" s="1"/>
  <c r="R7" i="46"/>
  <c r="L7" i="52"/>
  <c r="D7" i="56"/>
  <c r="I100" i="47"/>
  <c r="B22" i="47"/>
  <c r="I22" i="47" s="1"/>
  <c r="E15" i="47"/>
  <c r="I15" i="47" s="1"/>
  <c r="I93" i="47"/>
  <c r="S583" i="57"/>
  <c r="S94" i="56"/>
  <c r="L16" i="56"/>
  <c r="Q7" i="51"/>
  <c r="I86" i="55"/>
  <c r="B8" i="55"/>
  <c r="I8" i="55" s="1"/>
  <c r="M7" i="56"/>
  <c r="I87" i="55"/>
  <c r="B9" i="55"/>
  <c r="I9" i="55" s="1"/>
  <c r="R7" i="53"/>
  <c r="L97" i="52"/>
  <c r="S591" i="52"/>
  <c r="I98" i="55"/>
  <c r="B20" i="55"/>
  <c r="I20" i="55" s="1"/>
  <c r="S583" i="47"/>
  <c r="S580" i="55"/>
  <c r="L86" i="55"/>
  <c r="N85" i="56"/>
  <c r="I95" i="52"/>
  <c r="B17" i="52"/>
  <c r="I17" i="52" s="1"/>
  <c r="O7" i="46"/>
  <c r="S100" i="46"/>
  <c r="L22" i="46"/>
  <c r="S22" i="46" s="1"/>
  <c r="T22" i="46" s="1"/>
  <c r="S584" i="48"/>
  <c r="S581" i="46"/>
  <c r="M90" i="52"/>
  <c r="S90" i="52" s="1"/>
  <c r="M600" i="52"/>
  <c r="S580" i="46"/>
  <c r="L100" i="53"/>
  <c r="S594" i="53"/>
  <c r="L97" i="53"/>
  <c r="S591" i="53"/>
  <c r="S589" i="53"/>
  <c r="L95" i="53"/>
  <c r="L86" i="53"/>
  <c r="S580" i="53"/>
  <c r="L100" i="56"/>
  <c r="S594" i="56"/>
  <c r="S579" i="56"/>
  <c r="L85" i="56"/>
  <c r="S580" i="57"/>
  <c r="L85" i="57"/>
  <c r="S579" i="57"/>
  <c r="O10" i="57"/>
  <c r="S10" i="57" s="1"/>
  <c r="T10" i="57" s="1"/>
  <c r="S88" i="57"/>
  <c r="Q7" i="56"/>
  <c r="L12" i="52"/>
  <c r="I97" i="56"/>
  <c r="B19" i="56"/>
  <c r="I19" i="56" s="1"/>
  <c r="S89" i="55"/>
  <c r="L11" i="55"/>
  <c r="S11" i="55" s="1"/>
  <c r="T11" i="55" s="1"/>
  <c r="I96" i="57"/>
  <c r="B18" i="57"/>
  <c r="I18" i="57" s="1"/>
  <c r="I90" i="56"/>
  <c r="B12" i="56"/>
  <c r="I12" i="56" s="1"/>
  <c r="M600" i="47"/>
  <c r="L11" i="57"/>
  <c r="Q7" i="46"/>
  <c r="I86" i="53"/>
  <c r="B8" i="53"/>
  <c r="I8" i="53" s="1"/>
  <c r="E15" i="52"/>
  <c r="I15" i="52" s="1"/>
  <c r="I93" i="52"/>
  <c r="M7" i="51"/>
  <c r="S627" i="56"/>
  <c r="P67" i="48"/>
  <c r="S483" i="48"/>
  <c r="O7" i="48"/>
  <c r="S584" i="50"/>
  <c r="S589" i="50"/>
  <c r="L87" i="52"/>
  <c r="S581" i="52"/>
  <c r="L98" i="53"/>
  <c r="S592" i="53"/>
  <c r="L86" i="56"/>
  <c r="S580" i="56"/>
  <c r="I100" i="51"/>
  <c r="B22" i="51"/>
  <c r="I22" i="51" s="1"/>
  <c r="D7" i="55"/>
  <c r="I97" i="55"/>
  <c r="B19" i="55"/>
  <c r="I19" i="55" s="1"/>
  <c r="I96" i="53"/>
  <c r="B18" i="53"/>
  <c r="I18" i="53" s="1"/>
  <c r="S579" i="47"/>
  <c r="S581" i="51"/>
  <c r="S584" i="51"/>
  <c r="N85" i="52"/>
  <c r="S581" i="55"/>
  <c r="L87" i="55"/>
  <c r="R96" i="55"/>
  <c r="R18" i="55" s="1"/>
  <c r="R600" i="55"/>
  <c r="L100" i="55"/>
  <c r="S594" i="55"/>
  <c r="L85" i="55"/>
  <c r="S579" i="55"/>
  <c r="S584" i="55"/>
  <c r="L90" i="55"/>
  <c r="S591" i="55"/>
  <c r="L97" i="55"/>
  <c r="L87" i="53"/>
  <c r="S581" i="53"/>
  <c r="I15" i="57"/>
  <c r="I86" i="57"/>
  <c r="B8" i="57"/>
  <c r="I8" i="57" s="1"/>
  <c r="Q7" i="48"/>
  <c r="I100" i="53"/>
  <c r="B22" i="53"/>
  <c r="I22" i="53" s="1"/>
  <c r="I90" i="57"/>
  <c r="B12" i="57"/>
  <c r="I12" i="57" s="1"/>
  <c r="I98" i="56"/>
  <c r="B20" i="56"/>
  <c r="I20" i="56" s="1"/>
  <c r="N7" i="53"/>
  <c r="S94" i="55"/>
  <c r="L16" i="55"/>
  <c r="I89" i="53"/>
  <c r="B11" i="53"/>
  <c r="I11" i="53" s="1"/>
  <c r="S94" i="57"/>
  <c r="L16" i="57"/>
  <c r="R7" i="56"/>
  <c r="T15" i="57" l="1"/>
  <c r="I87" i="57"/>
  <c r="B9" i="57"/>
  <c r="I9" i="57" s="1"/>
  <c r="S90" i="55"/>
  <c r="L12" i="55"/>
  <c r="S12" i="55" s="1"/>
  <c r="T12" i="55" s="1"/>
  <c r="I7" i="55"/>
  <c r="S98" i="57"/>
  <c r="L20" i="57"/>
  <c r="S20" i="57" s="1"/>
  <c r="T20" i="57" s="1"/>
  <c r="S87" i="55"/>
  <c r="L9" i="55"/>
  <c r="S9" i="55" s="1"/>
  <c r="T9" i="55" s="1"/>
  <c r="S100" i="56"/>
  <c r="L22" i="56"/>
  <c r="S22" i="56" s="1"/>
  <c r="T22" i="56" s="1"/>
  <c r="S100" i="53"/>
  <c r="L22" i="53"/>
  <c r="S22" i="53" s="1"/>
  <c r="T22" i="53" s="1"/>
  <c r="S89" i="56"/>
  <c r="L11" i="56"/>
  <c r="S11" i="56" s="1"/>
  <c r="T11" i="56" s="1"/>
  <c r="O15" i="52"/>
  <c r="S15" i="52" s="1"/>
  <c r="T15" i="52" s="1"/>
  <c r="S93" i="52"/>
  <c r="I12" i="52"/>
  <c r="O15" i="47"/>
  <c r="S15" i="47" s="1"/>
  <c r="T15" i="47" s="1"/>
  <c r="S93" i="47"/>
  <c r="S96" i="55"/>
  <c r="L18" i="55"/>
  <c r="S18" i="55" s="1"/>
  <c r="T18" i="55" s="1"/>
  <c r="S100" i="51"/>
  <c r="L22" i="51"/>
  <c r="S22" i="51" s="1"/>
  <c r="T22" i="51" s="1"/>
  <c r="S86" i="52"/>
  <c r="L8" i="52"/>
  <c r="S8" i="52" s="1"/>
  <c r="T8" i="52" s="1"/>
  <c r="L7" i="57"/>
  <c r="S85" i="57"/>
  <c r="S100" i="47"/>
  <c r="L22" i="47"/>
  <c r="S22" i="47" s="1"/>
  <c r="T22" i="47" s="1"/>
  <c r="S484" i="55"/>
  <c r="P68" i="55"/>
  <c r="S486" i="56"/>
  <c r="P70" i="56"/>
  <c r="S484" i="57"/>
  <c r="P68" i="57"/>
  <c r="S85" i="55"/>
  <c r="L7" i="55"/>
  <c r="S67" i="48"/>
  <c r="P15" i="48"/>
  <c r="S15" i="48" s="1"/>
  <c r="T15" i="48" s="1"/>
  <c r="N86" i="57"/>
  <c r="S86" i="53"/>
  <c r="L8" i="53"/>
  <c r="S8" i="53" s="1"/>
  <c r="T8" i="53" s="1"/>
  <c r="I7" i="56"/>
  <c r="S97" i="56"/>
  <c r="L19" i="56"/>
  <c r="S19" i="56" s="1"/>
  <c r="T19" i="56" s="1"/>
  <c r="I7" i="57"/>
  <c r="S95" i="52"/>
  <c r="L17" i="52"/>
  <c r="I7" i="53"/>
  <c r="L18" i="53"/>
  <c r="S95" i="57"/>
  <c r="L17" i="57"/>
  <c r="S89" i="53"/>
  <c r="L11" i="53"/>
  <c r="S11" i="53" s="1"/>
  <c r="T11" i="53" s="1"/>
  <c r="S87" i="52"/>
  <c r="L9" i="52"/>
  <c r="S9" i="52" s="1"/>
  <c r="T9" i="52" s="1"/>
  <c r="S484" i="56"/>
  <c r="P68" i="56"/>
  <c r="N7" i="52"/>
  <c r="S7" i="52" s="1"/>
  <c r="S86" i="56"/>
  <c r="L8" i="56"/>
  <c r="S8" i="56" s="1"/>
  <c r="T8" i="56" s="1"/>
  <c r="S95" i="53"/>
  <c r="L17" i="53"/>
  <c r="S86" i="55"/>
  <c r="L8" i="55"/>
  <c r="S8" i="55" s="1"/>
  <c r="T8" i="55" s="1"/>
  <c r="S97" i="57"/>
  <c r="L19" i="57"/>
  <c r="S19" i="57" s="1"/>
  <c r="T19" i="57" s="1"/>
  <c r="S96" i="57"/>
  <c r="L18" i="57"/>
  <c r="S98" i="52"/>
  <c r="L20" i="52"/>
  <c r="S20" i="52" s="1"/>
  <c r="T20" i="52" s="1"/>
  <c r="S85" i="53"/>
  <c r="L7" i="53"/>
  <c r="S90" i="56"/>
  <c r="L12" i="56"/>
  <c r="S12" i="56" s="1"/>
  <c r="T12" i="56" s="1"/>
  <c r="S87" i="56"/>
  <c r="L9" i="56"/>
  <c r="S9" i="56" s="1"/>
  <c r="T9" i="56" s="1"/>
  <c r="S86" i="57"/>
  <c r="L8" i="57"/>
  <c r="S485" i="56"/>
  <c r="P69" i="56"/>
  <c r="S87" i="53"/>
  <c r="L9" i="53"/>
  <c r="S9" i="53" s="1"/>
  <c r="T9" i="53" s="1"/>
  <c r="S85" i="56"/>
  <c r="L7" i="56"/>
  <c r="M12" i="52"/>
  <c r="S12" i="52" s="1"/>
  <c r="T12" i="52" s="1"/>
  <c r="S97" i="52"/>
  <c r="L19" i="52"/>
  <c r="S19" i="52" s="1"/>
  <c r="T19" i="52" s="1"/>
  <c r="S85" i="52"/>
  <c r="S95" i="55"/>
  <c r="L17" i="55"/>
  <c r="S17" i="55" s="1"/>
  <c r="T17" i="55" s="1"/>
  <c r="S98" i="55"/>
  <c r="L20" i="55"/>
  <c r="S20" i="55" s="1"/>
  <c r="T20" i="55" s="1"/>
  <c r="S97" i="53"/>
  <c r="L19" i="53"/>
  <c r="S19" i="53" s="1"/>
  <c r="T19" i="53" s="1"/>
  <c r="M12" i="50"/>
  <c r="N7" i="56"/>
  <c r="M11" i="57"/>
  <c r="S11" i="57" s="1"/>
  <c r="T11" i="57" s="1"/>
  <c r="O15" i="55"/>
  <c r="S15" i="55" s="1"/>
  <c r="T15" i="55" s="1"/>
  <c r="S93" i="55"/>
  <c r="S97" i="55"/>
  <c r="L19" i="55"/>
  <c r="S19" i="55" s="1"/>
  <c r="T19" i="55" s="1"/>
  <c r="S100" i="55"/>
  <c r="L22" i="55"/>
  <c r="S22" i="55" s="1"/>
  <c r="T22" i="55" s="1"/>
  <c r="S98" i="53"/>
  <c r="L20" i="53"/>
  <c r="S20" i="53" s="1"/>
  <c r="T20" i="53" s="1"/>
  <c r="S89" i="57"/>
  <c r="L87" i="57"/>
  <c r="S581" i="57"/>
  <c r="S90" i="57"/>
  <c r="L12" i="57"/>
  <c r="S12" i="57" s="1"/>
  <c r="T12" i="57" s="1"/>
  <c r="N7" i="55"/>
  <c r="S98" i="56"/>
  <c r="L20" i="56"/>
  <c r="S20" i="56" s="1"/>
  <c r="T20" i="56" s="1"/>
  <c r="O15" i="53"/>
  <c r="S15" i="53" s="1"/>
  <c r="T15" i="53" s="1"/>
  <c r="S93" i="53"/>
  <c r="S68" i="56" l="1"/>
  <c r="P16" i="56"/>
  <c r="S16" i="56" s="1"/>
  <c r="T16" i="56" s="1"/>
  <c r="S486" i="57"/>
  <c r="P70" i="57"/>
  <c r="S485" i="57"/>
  <c r="P69" i="57"/>
  <c r="S68" i="57"/>
  <c r="P16" i="57"/>
  <c r="S16" i="57" s="1"/>
  <c r="T16" i="57" s="1"/>
  <c r="S87" i="57"/>
  <c r="L9" i="57"/>
  <c r="S9" i="57" s="1"/>
  <c r="T9" i="57" s="1"/>
  <c r="S69" i="56"/>
  <c r="P17" i="56"/>
  <c r="S17" i="56" s="1"/>
  <c r="T17" i="56" s="1"/>
  <c r="N8" i="57"/>
  <c r="S7" i="57"/>
  <c r="S8" i="57"/>
  <c r="T8" i="57" s="1"/>
  <c r="S7" i="53"/>
  <c r="S7" i="56"/>
  <c r="S7" i="55"/>
  <c r="S68" i="55"/>
  <c r="P16" i="55"/>
  <c r="S16" i="55" s="1"/>
  <c r="T16" i="55" s="1"/>
  <c r="T7" i="52"/>
  <c r="S70" i="56"/>
  <c r="P18" i="56"/>
  <c r="S18" i="56" s="1"/>
  <c r="T18" i="56" s="1"/>
  <c r="T7" i="55" l="1"/>
  <c r="T7" i="57"/>
  <c r="S70" i="57"/>
  <c r="P18" i="57"/>
  <c r="S18" i="57" s="1"/>
  <c r="T18" i="57" s="1"/>
  <c r="T7" i="56"/>
  <c r="S69" i="57"/>
  <c r="P17" i="57"/>
  <c r="S17" i="57" s="1"/>
  <c r="T17" i="57" s="1"/>
  <c r="T7" i="53"/>
  <c r="I530" i="32" l="1"/>
  <c r="I556" i="32"/>
  <c r="I504" i="8"/>
  <c r="I556" i="8"/>
  <c r="I547" i="3"/>
  <c r="I495" i="3"/>
  <c r="I572" i="3"/>
  <c r="I520" i="3"/>
  <c r="I569" i="3"/>
  <c r="I517" i="3"/>
  <c r="I543" i="4"/>
  <c r="I491" i="4"/>
  <c r="I568" i="3"/>
  <c r="I516" i="3"/>
  <c r="I542" i="4"/>
  <c r="I490" i="4"/>
  <c r="I567" i="3"/>
  <c r="I515" i="3"/>
  <c r="I541" i="4"/>
  <c r="I489" i="4"/>
  <c r="I565" i="3"/>
  <c r="I513" i="3"/>
  <c r="I539" i="4"/>
  <c r="I487" i="4"/>
  <c r="I564" i="3"/>
  <c r="I512" i="3"/>
  <c r="I538" i="4"/>
  <c r="I486" i="4"/>
  <c r="I559" i="3"/>
  <c r="I507" i="3"/>
  <c r="I533" i="4"/>
  <c r="I481" i="4"/>
  <c r="I559" i="5"/>
  <c r="I507" i="5"/>
  <c r="I556" i="3"/>
  <c r="I504" i="3"/>
  <c r="I530" i="4"/>
  <c r="I478" i="4"/>
  <c r="I556" i="5"/>
  <c r="I504" i="5"/>
  <c r="F86" i="3"/>
  <c r="I554" i="3"/>
  <c r="I528" i="3"/>
  <c r="I502" i="3"/>
  <c r="I476" i="3"/>
  <c r="F87" i="3"/>
  <c r="I555" i="3"/>
  <c r="I529" i="3"/>
  <c r="I503" i="3"/>
  <c r="I477" i="3"/>
  <c r="F88" i="3"/>
  <c r="I530" i="3"/>
  <c r="I478" i="3"/>
  <c r="F89" i="3"/>
  <c r="I557" i="3"/>
  <c r="I531" i="3"/>
  <c r="I505" i="3"/>
  <c r="I479" i="3"/>
  <c r="F90" i="3"/>
  <c r="F91" i="3"/>
  <c r="I533" i="3"/>
  <c r="I481" i="3"/>
  <c r="F93" i="3"/>
  <c r="I561" i="3"/>
  <c r="I535" i="3"/>
  <c r="I509" i="3"/>
  <c r="I483" i="3"/>
  <c r="F94" i="3"/>
  <c r="I562" i="3"/>
  <c r="I536" i="3"/>
  <c r="I510" i="3"/>
  <c r="I484" i="3"/>
  <c r="F95" i="3"/>
  <c r="I563" i="3"/>
  <c r="I537" i="3"/>
  <c r="I511" i="3"/>
  <c r="I485" i="3"/>
  <c r="F96" i="3"/>
  <c r="I538" i="3"/>
  <c r="I486" i="3"/>
  <c r="F97" i="3"/>
  <c r="I539" i="3"/>
  <c r="I487" i="3"/>
  <c r="F98" i="3"/>
  <c r="I566" i="3"/>
  <c r="I540" i="3"/>
  <c r="I514" i="3"/>
  <c r="I488" i="3"/>
  <c r="F99" i="3"/>
  <c r="I541" i="3"/>
  <c r="I489" i="3"/>
  <c r="F100" i="3"/>
  <c r="I542" i="3"/>
  <c r="I490" i="3"/>
  <c r="F101" i="3"/>
  <c r="I543" i="3"/>
  <c r="I491" i="3"/>
  <c r="I570" i="3"/>
  <c r="I544" i="3"/>
  <c r="I518" i="3"/>
  <c r="I492" i="3"/>
  <c r="F103" i="3"/>
  <c r="I571" i="3"/>
  <c r="I545" i="3"/>
  <c r="I519" i="3"/>
  <c r="I493" i="3"/>
  <c r="F104" i="3"/>
  <c r="I546" i="3"/>
  <c r="I494" i="3"/>
  <c r="F105" i="3"/>
  <c r="I573" i="3"/>
  <c r="I521" i="3"/>
  <c r="F86" i="4"/>
  <c r="I554" i="4"/>
  <c r="I528" i="4"/>
  <c r="I502" i="4"/>
  <c r="I476" i="4"/>
  <c r="F87" i="4"/>
  <c r="I555" i="4"/>
  <c r="I529" i="4"/>
  <c r="I503" i="4"/>
  <c r="I477" i="4"/>
  <c r="F88" i="4"/>
  <c r="I556" i="4"/>
  <c r="I504" i="4"/>
  <c r="F89" i="4"/>
  <c r="I557" i="4"/>
  <c r="I531" i="4"/>
  <c r="I505" i="4"/>
  <c r="I479" i="4"/>
  <c r="F90" i="4"/>
  <c r="F91" i="4"/>
  <c r="I559" i="4"/>
  <c r="I507" i="4"/>
  <c r="F93" i="4"/>
  <c r="I561" i="4"/>
  <c r="I535" i="4"/>
  <c r="I509" i="4"/>
  <c r="I483" i="4"/>
  <c r="F94" i="4"/>
  <c r="I562" i="4"/>
  <c r="I536" i="4"/>
  <c r="I510" i="4"/>
  <c r="I484" i="4"/>
  <c r="F95" i="4"/>
  <c r="I563" i="4"/>
  <c r="I537" i="4"/>
  <c r="I511" i="4"/>
  <c r="I485" i="4"/>
  <c r="F96" i="4"/>
  <c r="I564" i="4"/>
  <c r="I512" i="4"/>
  <c r="F97" i="4"/>
  <c r="I565" i="4"/>
  <c r="I513" i="4"/>
  <c r="F98" i="4"/>
  <c r="I566" i="4"/>
  <c r="I540" i="4"/>
  <c r="I514" i="4"/>
  <c r="I488" i="4"/>
  <c r="F99" i="4"/>
  <c r="I567" i="4"/>
  <c r="I515" i="4"/>
  <c r="F100" i="4"/>
  <c r="I568" i="4"/>
  <c r="I516" i="4"/>
  <c r="F101" i="4"/>
  <c r="I569" i="4"/>
  <c r="I517" i="4"/>
  <c r="I570" i="4"/>
  <c r="I544" i="4"/>
  <c r="I518" i="4"/>
  <c r="I492" i="4"/>
  <c r="F103" i="4"/>
  <c r="I571" i="4"/>
  <c r="I545" i="4"/>
  <c r="I519" i="4"/>
  <c r="I493" i="4"/>
  <c r="F104" i="4"/>
  <c r="I572" i="4"/>
  <c r="I546" i="4"/>
  <c r="I520" i="4"/>
  <c r="I494" i="4"/>
  <c r="F105" i="4"/>
  <c r="I573" i="4"/>
  <c r="I547" i="4"/>
  <c r="I521" i="4"/>
  <c r="I495" i="4"/>
  <c r="F86" i="5"/>
  <c r="I554" i="5"/>
  <c r="I528" i="5"/>
  <c r="I502" i="5"/>
  <c r="I476" i="5"/>
  <c r="F87" i="5"/>
  <c r="I555" i="5"/>
  <c r="I529" i="5"/>
  <c r="I503" i="5"/>
  <c r="I477" i="5"/>
  <c r="F88" i="5"/>
  <c r="I530" i="5"/>
  <c r="I478" i="5"/>
  <c r="F89" i="5"/>
  <c r="I557" i="5"/>
  <c r="I531" i="5"/>
  <c r="I505" i="5"/>
  <c r="I479" i="5"/>
  <c r="F90" i="5"/>
  <c r="F91" i="5"/>
  <c r="I533" i="5"/>
  <c r="I481" i="5"/>
  <c r="F93" i="5"/>
  <c r="I561" i="5"/>
  <c r="I535" i="5"/>
  <c r="I509" i="5"/>
  <c r="I483" i="5"/>
  <c r="F94" i="5"/>
  <c r="I562" i="5"/>
  <c r="I536" i="5"/>
  <c r="I510" i="5"/>
  <c r="I484" i="5"/>
  <c r="F95" i="5"/>
  <c r="I563" i="5"/>
  <c r="I537" i="5"/>
  <c r="I511" i="5"/>
  <c r="I485" i="5"/>
  <c r="F96" i="5"/>
  <c r="I564" i="5"/>
  <c r="I538" i="5"/>
  <c r="I512" i="5"/>
  <c r="I486" i="5"/>
  <c r="F97" i="5"/>
  <c r="I565" i="5"/>
  <c r="I539" i="5"/>
  <c r="I513" i="5"/>
  <c r="I487" i="5"/>
  <c r="F98" i="5"/>
  <c r="I566" i="5"/>
  <c r="I540" i="5"/>
  <c r="I514" i="5"/>
  <c r="I488" i="5"/>
  <c r="F99" i="5"/>
  <c r="I567" i="5"/>
  <c r="I541" i="5"/>
  <c r="I515" i="5"/>
  <c r="I489" i="5"/>
  <c r="F100" i="5"/>
  <c r="I568" i="5"/>
  <c r="I542" i="5"/>
  <c r="I516" i="5"/>
  <c r="I490" i="5"/>
  <c r="F101" i="5"/>
  <c r="I569" i="5"/>
  <c r="I543" i="5"/>
  <c r="I517" i="5"/>
  <c r="I491" i="5"/>
  <c r="I570" i="5"/>
  <c r="I544" i="5"/>
  <c r="I518" i="5"/>
  <c r="I492" i="5"/>
  <c r="F103" i="5"/>
  <c r="I571" i="5"/>
  <c r="I545" i="5"/>
  <c r="I519" i="5"/>
  <c r="I493" i="5"/>
  <c r="F104" i="5"/>
  <c r="I572" i="5"/>
  <c r="I546" i="5"/>
  <c r="I520" i="5"/>
  <c r="I494" i="5"/>
  <c r="F105" i="5"/>
  <c r="I573" i="5"/>
  <c r="I547" i="5"/>
  <c r="I521" i="5"/>
  <c r="I495" i="5"/>
  <c r="F86" i="6"/>
  <c r="I554" i="6"/>
  <c r="I528" i="6"/>
  <c r="I502" i="6"/>
  <c r="I476" i="6"/>
  <c r="F87" i="6"/>
  <c r="I555" i="6"/>
  <c r="I529" i="6"/>
  <c r="I503" i="6"/>
  <c r="I477" i="6"/>
  <c r="F88" i="6"/>
  <c r="I556" i="6"/>
  <c r="I530" i="6"/>
  <c r="I504" i="6"/>
  <c r="I478" i="6"/>
  <c r="F89" i="6"/>
  <c r="I557" i="6"/>
  <c r="I531" i="6"/>
  <c r="I505" i="6"/>
  <c r="I479" i="6"/>
  <c r="F90" i="6"/>
  <c r="I611" i="6"/>
  <c r="F91" i="6"/>
  <c r="I559" i="6"/>
  <c r="I533" i="6"/>
  <c r="I507" i="6"/>
  <c r="I481" i="6"/>
  <c r="F93" i="6"/>
  <c r="I561" i="6"/>
  <c r="I535" i="6"/>
  <c r="I509" i="6"/>
  <c r="I483" i="6"/>
  <c r="F94" i="6"/>
  <c r="I562" i="6"/>
  <c r="I536" i="6"/>
  <c r="I510" i="6"/>
  <c r="I484" i="6"/>
  <c r="F95" i="6"/>
  <c r="I563" i="6"/>
  <c r="I537" i="6"/>
  <c r="I511" i="6"/>
  <c r="I485" i="6"/>
  <c r="F96" i="6"/>
  <c r="I564" i="6"/>
  <c r="I538" i="6"/>
  <c r="I512" i="6"/>
  <c r="I486" i="6"/>
  <c r="F97" i="6"/>
  <c r="I565" i="6"/>
  <c r="I539" i="6"/>
  <c r="I513" i="6"/>
  <c r="I487" i="6"/>
  <c r="F98" i="6"/>
  <c r="I566" i="6"/>
  <c r="I540" i="6"/>
  <c r="I514" i="6"/>
  <c r="I488" i="6"/>
  <c r="F99" i="6"/>
  <c r="I567" i="6"/>
  <c r="I541" i="6"/>
  <c r="I515" i="6"/>
  <c r="I489" i="6"/>
  <c r="F100" i="6"/>
  <c r="I568" i="6"/>
  <c r="I542" i="6"/>
  <c r="I516" i="6"/>
  <c r="I490" i="6"/>
  <c r="F101" i="6"/>
  <c r="I569" i="6"/>
  <c r="I543" i="6"/>
  <c r="I517" i="6"/>
  <c r="I491" i="6"/>
  <c r="I570" i="6"/>
  <c r="I544" i="6"/>
  <c r="I518" i="6"/>
  <c r="I492" i="6"/>
  <c r="F103" i="6"/>
  <c r="I571" i="6"/>
  <c r="I545" i="6"/>
  <c r="I519" i="6"/>
  <c r="I493" i="6"/>
  <c r="F104" i="6"/>
  <c r="I572" i="6"/>
  <c r="I546" i="6"/>
  <c r="I520" i="6"/>
  <c r="I494" i="6"/>
  <c r="F105" i="6"/>
  <c r="I573" i="6"/>
  <c r="I547" i="6"/>
  <c r="I521" i="6"/>
  <c r="I495" i="6"/>
  <c r="I554" i="7"/>
  <c r="I528" i="7"/>
  <c r="I502" i="7"/>
  <c r="I476" i="7"/>
  <c r="I555" i="7"/>
  <c r="I529" i="7"/>
  <c r="I503" i="7"/>
  <c r="I477" i="7"/>
  <c r="I556" i="7"/>
  <c r="I530" i="7"/>
  <c r="I504" i="7"/>
  <c r="I478" i="7"/>
  <c r="I557" i="7"/>
  <c r="I531" i="7"/>
  <c r="I505" i="7"/>
  <c r="I479" i="7"/>
  <c r="I559" i="7"/>
  <c r="I533" i="7"/>
  <c r="I507" i="7"/>
  <c r="I481" i="7"/>
  <c r="I561" i="7"/>
  <c r="I535" i="7"/>
  <c r="I509" i="7"/>
  <c r="I483" i="7"/>
  <c r="I562" i="7"/>
  <c r="I536" i="7"/>
  <c r="I510" i="7"/>
  <c r="I484" i="7"/>
  <c r="I563" i="7"/>
  <c r="I537" i="7"/>
  <c r="I511" i="7"/>
  <c r="I485" i="7"/>
  <c r="I564" i="7"/>
  <c r="I538" i="7"/>
  <c r="I512" i="7"/>
  <c r="I486" i="7"/>
  <c r="I565" i="7"/>
  <c r="I539" i="7"/>
  <c r="I513" i="7"/>
  <c r="I487" i="7"/>
  <c r="I566" i="7"/>
  <c r="I540" i="7"/>
  <c r="I514" i="7"/>
  <c r="I488" i="7"/>
  <c r="I567" i="7"/>
  <c r="I541" i="7"/>
  <c r="I515" i="7"/>
  <c r="I489" i="7"/>
  <c r="I568" i="7"/>
  <c r="I542" i="7"/>
  <c r="I516" i="7"/>
  <c r="I490" i="7"/>
  <c r="I569" i="7"/>
  <c r="I543" i="7"/>
  <c r="I517" i="7"/>
  <c r="I491" i="7"/>
  <c r="I570" i="7"/>
  <c r="I544" i="7"/>
  <c r="I518" i="7"/>
  <c r="I492" i="7"/>
  <c r="I571" i="7"/>
  <c r="I545" i="7"/>
  <c r="I519" i="7"/>
  <c r="I493" i="7"/>
  <c r="I572" i="7"/>
  <c r="I546" i="7"/>
  <c r="I520" i="7"/>
  <c r="I494" i="7"/>
  <c r="I573" i="7"/>
  <c r="I547" i="7"/>
  <c r="I521" i="7"/>
  <c r="I495" i="7"/>
  <c r="I346" i="4"/>
  <c r="I346" i="6"/>
  <c r="I153" i="3"/>
  <c r="I610" i="7" l="1"/>
  <c r="I112" i="3"/>
  <c r="I460" i="7"/>
  <c r="F70" i="7"/>
  <c r="F75" i="4"/>
  <c r="I465" i="4"/>
  <c r="I501" i="3"/>
  <c r="I465" i="3"/>
  <c r="F75" i="3"/>
  <c r="I115" i="7"/>
  <c r="I122" i="3"/>
  <c r="I527" i="7"/>
  <c r="I461" i="6"/>
  <c r="F71" i="6"/>
  <c r="I278" i="6"/>
  <c r="I451" i="6"/>
  <c r="F61" i="6"/>
  <c r="I164" i="6"/>
  <c r="I469" i="5"/>
  <c r="F79" i="5"/>
  <c r="I453" i="5"/>
  <c r="F63" i="5"/>
  <c r="I475" i="5"/>
  <c r="I464" i="4"/>
  <c r="F74" i="4"/>
  <c r="I462" i="4"/>
  <c r="F72" i="4"/>
  <c r="I459" i="4"/>
  <c r="F69" i="4"/>
  <c r="I347" i="4"/>
  <c r="I450" i="4"/>
  <c r="F60" i="4"/>
  <c r="I469" i="3"/>
  <c r="F79" i="3"/>
  <c r="I459" i="3"/>
  <c r="F69" i="3"/>
  <c r="I527" i="3"/>
  <c r="I553" i="3"/>
  <c r="I461" i="3"/>
  <c r="F71" i="3"/>
  <c r="I111" i="6"/>
  <c r="I115" i="5"/>
  <c r="I117" i="7"/>
  <c r="I122" i="6"/>
  <c r="I346" i="5"/>
  <c r="I129" i="7"/>
  <c r="I113" i="5"/>
  <c r="I462" i="7"/>
  <c r="F72" i="7"/>
  <c r="I455" i="7"/>
  <c r="F65" i="7"/>
  <c r="I553" i="7"/>
  <c r="I464" i="6"/>
  <c r="F74" i="6"/>
  <c r="I463" i="6"/>
  <c r="F73" i="6"/>
  <c r="I459" i="6"/>
  <c r="F69" i="6"/>
  <c r="I449" i="6"/>
  <c r="F59" i="6"/>
  <c r="I468" i="5"/>
  <c r="F78" i="5"/>
  <c r="F67" i="5"/>
  <c r="I457" i="5"/>
  <c r="I611" i="5"/>
  <c r="I527" i="5"/>
  <c r="I610" i="4"/>
  <c r="I457" i="3"/>
  <c r="F67" i="3"/>
  <c r="I611" i="3"/>
  <c r="I451" i="3"/>
  <c r="F61" i="3"/>
  <c r="F85" i="3"/>
  <c r="I449" i="5"/>
  <c r="F59" i="5"/>
  <c r="I452" i="5"/>
  <c r="F62" i="5"/>
  <c r="I455" i="5"/>
  <c r="F65" i="5"/>
  <c r="I111" i="5"/>
  <c r="I113" i="3"/>
  <c r="I501" i="7"/>
  <c r="I164" i="5"/>
  <c r="I111" i="3"/>
  <c r="I113" i="7"/>
  <c r="I346" i="3"/>
  <c r="I452" i="7"/>
  <c r="F62" i="7"/>
  <c r="I466" i="5"/>
  <c r="F76" i="5"/>
  <c r="I455" i="4"/>
  <c r="F65" i="4"/>
  <c r="I501" i="5"/>
  <c r="I468" i="3"/>
  <c r="F78" i="3"/>
  <c r="I452" i="32"/>
  <c r="I345" i="6"/>
  <c r="I153" i="7"/>
  <c r="I115" i="6"/>
  <c r="I112" i="6"/>
  <c r="I129" i="4"/>
  <c r="I461" i="7"/>
  <c r="F71" i="7"/>
  <c r="F67" i="7"/>
  <c r="I457" i="7"/>
  <c r="I469" i="6"/>
  <c r="F79" i="6"/>
  <c r="I455" i="6"/>
  <c r="F65" i="6"/>
  <c r="I165" i="6"/>
  <c r="I501" i="6"/>
  <c r="I465" i="5"/>
  <c r="F75" i="5"/>
  <c r="I461" i="4"/>
  <c r="F71" i="4"/>
  <c r="F67" i="4"/>
  <c r="I457" i="4"/>
  <c r="I453" i="4"/>
  <c r="F63" i="4"/>
  <c r="F61" i="4"/>
  <c r="I451" i="4"/>
  <c r="I164" i="4"/>
  <c r="I462" i="3"/>
  <c r="F72" i="3"/>
  <c r="I553" i="5"/>
  <c r="I460" i="3"/>
  <c r="F70" i="3"/>
  <c r="I452" i="8"/>
  <c r="I122" i="5"/>
  <c r="F85" i="4"/>
  <c r="I382" i="5"/>
  <c r="I117" i="5"/>
  <c r="I382" i="7"/>
  <c r="I459" i="7"/>
  <c r="F69" i="7"/>
  <c r="I475" i="6"/>
  <c r="I464" i="3"/>
  <c r="F74" i="3"/>
  <c r="I345" i="4"/>
  <c r="I153" i="6"/>
  <c r="I115" i="4"/>
  <c r="I117" i="6"/>
  <c r="I112" i="7"/>
  <c r="I129" i="3"/>
  <c r="I382" i="3"/>
  <c r="I466" i="7"/>
  <c r="F76" i="7"/>
  <c r="I611" i="7"/>
  <c r="I165" i="7"/>
  <c r="I450" i="7"/>
  <c r="F60" i="7"/>
  <c r="I164" i="7"/>
  <c r="I468" i="6"/>
  <c r="F78" i="6"/>
  <c r="I457" i="6"/>
  <c r="F67" i="6"/>
  <c r="I610" i="6"/>
  <c r="I527" i="6"/>
  <c r="I458" i="5"/>
  <c r="F68" i="5"/>
  <c r="I347" i="5"/>
  <c r="I450" i="5"/>
  <c r="F60" i="5"/>
  <c r="I469" i="4"/>
  <c r="F79" i="4"/>
  <c r="I611" i="4"/>
  <c r="I452" i="4"/>
  <c r="F62" i="4"/>
  <c r="F59" i="4"/>
  <c r="I449" i="4"/>
  <c r="I453" i="3"/>
  <c r="F63" i="3"/>
  <c r="I450" i="3"/>
  <c r="F60" i="3"/>
  <c r="I475" i="4"/>
  <c r="I612" i="41"/>
  <c r="I345" i="3"/>
  <c r="I458" i="7"/>
  <c r="F68" i="7"/>
  <c r="I458" i="6"/>
  <c r="F68" i="6"/>
  <c r="F62" i="6"/>
  <c r="I452" i="6"/>
  <c r="I451" i="5"/>
  <c r="F61" i="5"/>
  <c r="I129" i="5"/>
  <c r="I115" i="3"/>
  <c r="I129" i="6"/>
  <c r="I462" i="5"/>
  <c r="F72" i="5"/>
  <c r="I165" i="5"/>
  <c r="I610" i="3"/>
  <c r="I345" i="7"/>
  <c r="I153" i="4"/>
  <c r="I117" i="4"/>
  <c r="I112" i="5"/>
  <c r="I113" i="6"/>
  <c r="I382" i="4"/>
  <c r="I382" i="6"/>
  <c r="I468" i="7"/>
  <c r="F78" i="7"/>
  <c r="I467" i="7"/>
  <c r="F77" i="7"/>
  <c r="I465" i="7"/>
  <c r="F75" i="7"/>
  <c r="F59" i="7"/>
  <c r="I449" i="7"/>
  <c r="F77" i="6"/>
  <c r="I467" i="6"/>
  <c r="I466" i="6"/>
  <c r="F76" i="6"/>
  <c r="I462" i="6"/>
  <c r="F72" i="6"/>
  <c r="F70" i="6"/>
  <c r="I460" i="6"/>
  <c r="I347" i="6"/>
  <c r="I450" i="6"/>
  <c r="F60" i="6"/>
  <c r="I553" i="6"/>
  <c r="I461" i="5"/>
  <c r="F71" i="5"/>
  <c r="I468" i="4"/>
  <c r="F78" i="4"/>
  <c r="I501" i="4"/>
  <c r="I467" i="3"/>
  <c r="F77" i="3"/>
  <c r="I466" i="3"/>
  <c r="F76" i="3"/>
  <c r="I527" i="4"/>
  <c r="I463" i="3"/>
  <c r="F73" i="3"/>
  <c r="I464" i="7"/>
  <c r="F74" i="7"/>
  <c r="I475" i="3"/>
  <c r="I111" i="4"/>
  <c r="I122" i="4"/>
  <c r="I453" i="7"/>
  <c r="F63" i="7"/>
  <c r="I451" i="7"/>
  <c r="F61" i="7"/>
  <c r="I467" i="5"/>
  <c r="F77" i="5"/>
  <c r="I460" i="5"/>
  <c r="F70" i="5"/>
  <c r="F85" i="5"/>
  <c r="I345" i="5"/>
  <c r="I111" i="7"/>
  <c r="I153" i="5"/>
  <c r="I122" i="7"/>
  <c r="I346" i="7"/>
  <c r="I112" i="4"/>
  <c r="I113" i="4"/>
  <c r="I469" i="7"/>
  <c r="F79" i="7"/>
  <c r="I463" i="7"/>
  <c r="F73" i="7"/>
  <c r="I347" i="7"/>
  <c r="I475" i="7"/>
  <c r="I465" i="6"/>
  <c r="F75" i="6"/>
  <c r="I453" i="6"/>
  <c r="F63" i="6"/>
  <c r="F85" i="6"/>
  <c r="I464" i="5"/>
  <c r="F74" i="5"/>
  <c r="I463" i="5"/>
  <c r="F73" i="5"/>
  <c r="I459" i="5"/>
  <c r="F69" i="5"/>
  <c r="I610" i="5"/>
  <c r="I467" i="4"/>
  <c r="F77" i="4"/>
  <c r="I466" i="4"/>
  <c r="F76" i="4"/>
  <c r="I463" i="4"/>
  <c r="F73" i="4"/>
  <c r="I460" i="4"/>
  <c r="F70" i="4"/>
  <c r="I458" i="4"/>
  <c r="F68" i="4"/>
  <c r="I165" i="4"/>
  <c r="I553" i="4"/>
  <c r="F68" i="3"/>
  <c r="I458" i="3"/>
  <c r="I164" i="3"/>
  <c r="F59" i="3"/>
  <c r="I449" i="3"/>
  <c r="I452" i="3"/>
  <c r="F62" i="3"/>
  <c r="I455" i="3"/>
  <c r="F65" i="3"/>
  <c r="I613" i="41"/>
  <c r="I530" i="1"/>
  <c r="I168" i="7"/>
  <c r="I168" i="4"/>
  <c r="I168" i="5"/>
  <c r="I168" i="6"/>
  <c r="I163" i="7"/>
  <c r="I163" i="5"/>
  <c r="I174" i="3"/>
  <c r="I174" i="4"/>
  <c r="I174" i="5"/>
  <c r="I174" i="6"/>
  <c r="I174" i="7"/>
  <c r="I616" i="5"/>
  <c r="I616" i="7"/>
  <c r="I267" i="5"/>
  <c r="I165" i="3"/>
  <c r="I349" i="7"/>
  <c r="I309" i="4"/>
  <c r="I309" i="5"/>
  <c r="I309" i="6"/>
  <c r="I309" i="7"/>
  <c r="I363" i="6"/>
  <c r="I310" i="4"/>
  <c r="I181" i="4"/>
  <c r="I181" i="5"/>
  <c r="I181" i="6"/>
  <c r="I221" i="4"/>
  <c r="I221" i="6"/>
  <c r="I270" i="3"/>
  <c r="I270" i="7"/>
  <c r="I195" i="3"/>
  <c r="I195" i="4"/>
  <c r="I195" i="5"/>
  <c r="I195" i="6"/>
  <c r="I195" i="7"/>
  <c r="I177" i="4"/>
  <c r="I178" i="3"/>
  <c r="I304" i="4"/>
  <c r="I304" i="5"/>
  <c r="I216" i="3"/>
  <c r="I216" i="7"/>
  <c r="I216" i="4"/>
  <c r="I216" i="5"/>
  <c r="I216" i="6"/>
  <c r="I202" i="4"/>
  <c r="I202" i="5"/>
  <c r="I202" i="6"/>
  <c r="I202" i="7"/>
  <c r="I202" i="3"/>
  <c r="I155" i="5"/>
  <c r="I155" i="6"/>
  <c r="I155" i="7"/>
  <c r="I138" i="3"/>
  <c r="I359" i="7"/>
  <c r="I359" i="4"/>
  <c r="I359" i="5"/>
  <c r="I359" i="6"/>
  <c r="I356" i="3"/>
  <c r="I285" i="4"/>
  <c r="I269" i="3"/>
  <c r="I269" i="4"/>
  <c r="I269" i="5"/>
  <c r="I142" i="7"/>
  <c r="I612" i="7"/>
  <c r="I612" i="3"/>
  <c r="I612" i="4"/>
  <c r="I612" i="5"/>
  <c r="I612" i="6"/>
  <c r="C626" i="5"/>
  <c r="C626" i="7"/>
  <c r="H626" i="6"/>
  <c r="I207" i="5"/>
  <c r="I278" i="3"/>
  <c r="I278" i="4"/>
  <c r="I278" i="5"/>
  <c r="I226" i="5"/>
  <c r="I226" i="6"/>
  <c r="I176" i="3"/>
  <c r="I176" i="4"/>
  <c r="I176" i="5"/>
  <c r="I176" i="7"/>
  <c r="I307" i="3"/>
  <c r="I307" i="7"/>
  <c r="I217" i="3"/>
  <c r="I217" i="4"/>
  <c r="I217" i="5"/>
  <c r="I217" i="6"/>
  <c r="I217" i="7"/>
  <c r="I215" i="4"/>
  <c r="I203" i="3"/>
  <c r="I203" i="4"/>
  <c r="I203" i="5"/>
  <c r="I203" i="6"/>
  <c r="I203" i="7"/>
  <c r="I151" i="3"/>
  <c r="I151" i="4"/>
  <c r="I151" i="5"/>
  <c r="I151" i="6"/>
  <c r="I151" i="7"/>
  <c r="I139" i="4"/>
  <c r="I139" i="5"/>
  <c r="I139" i="6"/>
  <c r="I139" i="3"/>
  <c r="I358" i="3"/>
  <c r="I358" i="5"/>
  <c r="I358" i="7"/>
  <c r="I271" i="4"/>
  <c r="I271" i="5"/>
  <c r="I271" i="6"/>
  <c r="I281" i="3"/>
  <c r="I268" i="3"/>
  <c r="I219" i="3"/>
  <c r="I219" i="4"/>
  <c r="I219" i="5"/>
  <c r="I219" i="6"/>
  <c r="I219" i="7"/>
  <c r="I228" i="4"/>
  <c r="I228" i="5"/>
  <c r="I228" i="6"/>
  <c r="I191" i="4"/>
  <c r="I191" i="5"/>
  <c r="I191" i="7"/>
  <c r="I191" i="3"/>
  <c r="I141" i="3"/>
  <c r="I143" i="3"/>
  <c r="I143" i="4"/>
  <c r="I143" i="5"/>
  <c r="I143" i="6"/>
  <c r="I143" i="7"/>
  <c r="I282" i="7"/>
  <c r="I282" i="4"/>
  <c r="I282" i="3"/>
  <c r="I282" i="6"/>
  <c r="I150" i="4" l="1"/>
  <c r="I193" i="5"/>
  <c r="I307" i="4"/>
  <c r="I229" i="3"/>
  <c r="I280" i="3"/>
  <c r="I306" i="4"/>
  <c r="I177" i="3"/>
  <c r="G48" i="4"/>
  <c r="I193" i="4"/>
  <c r="I176" i="6"/>
  <c r="I179" i="3"/>
  <c r="I349" i="3"/>
  <c r="I141" i="6"/>
  <c r="H626" i="4"/>
  <c r="I356" i="7"/>
  <c r="I304" i="6"/>
  <c r="I207" i="7"/>
  <c r="I616" i="6"/>
  <c r="I307" i="5"/>
  <c r="I226" i="3"/>
  <c r="I363" i="4"/>
  <c r="I268" i="6"/>
  <c r="I281" i="4"/>
  <c r="I358" i="6"/>
  <c r="I207" i="4"/>
  <c r="I178" i="5"/>
  <c r="I270" i="5"/>
  <c r="I268" i="5"/>
  <c r="I307" i="6"/>
  <c r="I229" i="5"/>
  <c r="I285" i="5"/>
  <c r="I306" i="6"/>
  <c r="I297" i="4"/>
  <c r="I138" i="4"/>
  <c r="I207" i="3"/>
  <c r="I177" i="5"/>
  <c r="I177" i="7"/>
  <c r="G48" i="6"/>
  <c r="G48" i="7"/>
  <c r="I193" i="6"/>
  <c r="I179" i="5"/>
  <c r="I298" i="4"/>
  <c r="I221" i="3"/>
  <c r="I619" i="6"/>
  <c r="I608" i="41"/>
  <c r="I618" i="7"/>
  <c r="I140" i="5"/>
  <c r="I270" i="6"/>
  <c r="I374" i="32"/>
  <c r="C626" i="3"/>
  <c r="I150" i="7"/>
  <c r="G48" i="5"/>
  <c r="I226" i="4"/>
  <c r="I142" i="6"/>
  <c r="I306" i="3"/>
  <c r="I138" i="7"/>
  <c r="I150" i="5"/>
  <c r="I178" i="4"/>
  <c r="G48" i="3"/>
  <c r="I193" i="3"/>
  <c r="I619" i="5"/>
  <c r="I267" i="6"/>
  <c r="H626" i="41"/>
  <c r="C626" i="6"/>
  <c r="I142" i="3"/>
  <c r="I612" i="43"/>
  <c r="I193" i="7"/>
  <c r="I140" i="4"/>
  <c r="I148" i="7"/>
  <c r="I150" i="6"/>
  <c r="H626" i="7"/>
  <c r="I142" i="4"/>
  <c r="I178" i="7"/>
  <c r="I270" i="4"/>
  <c r="I363" i="7"/>
  <c r="I349" i="4"/>
  <c r="H626" i="5"/>
  <c r="I363" i="5"/>
  <c r="H626" i="3"/>
  <c r="I207" i="6"/>
  <c r="I304" i="7"/>
  <c r="I178" i="6"/>
  <c r="I616" i="4"/>
  <c r="I148" i="5"/>
  <c r="I278" i="7"/>
  <c r="I304" i="3"/>
  <c r="I226" i="7"/>
  <c r="I138" i="5"/>
  <c r="I177" i="6"/>
  <c r="I363" i="3"/>
  <c r="I616" i="3"/>
  <c r="F16" i="3"/>
  <c r="I68" i="3"/>
  <c r="I70" i="4"/>
  <c r="F18" i="4"/>
  <c r="F21" i="7"/>
  <c r="I73" i="7"/>
  <c r="F9" i="7"/>
  <c r="I61" i="7"/>
  <c r="I73" i="3"/>
  <c r="F21" i="3"/>
  <c r="I267" i="4"/>
  <c r="I282" i="5"/>
  <c r="I78" i="7"/>
  <c r="F26" i="7"/>
  <c r="I63" i="3"/>
  <c r="F11" i="3"/>
  <c r="I70" i="3"/>
  <c r="F18" i="3"/>
  <c r="I72" i="3"/>
  <c r="F20" i="3"/>
  <c r="I63" i="4"/>
  <c r="F11" i="4"/>
  <c r="F19" i="4"/>
  <c r="I71" i="4"/>
  <c r="I139" i="7"/>
  <c r="F13" i="4"/>
  <c r="I65" i="4"/>
  <c r="I67" i="5"/>
  <c r="F15" i="5"/>
  <c r="F20" i="7"/>
  <c r="I72" i="7"/>
  <c r="C626" i="4"/>
  <c r="I72" i="4"/>
  <c r="F20" i="4"/>
  <c r="I608" i="43"/>
  <c r="I268" i="4"/>
  <c r="I358" i="4"/>
  <c r="I229" i="4"/>
  <c r="I306" i="5"/>
  <c r="I297" i="3"/>
  <c r="I179" i="4"/>
  <c r="I619" i="4"/>
  <c r="I127" i="3"/>
  <c r="I618" i="5"/>
  <c r="I194" i="7"/>
  <c r="I221" i="5"/>
  <c r="I70" i="5"/>
  <c r="F18" i="5"/>
  <c r="I76" i="3"/>
  <c r="F24" i="3"/>
  <c r="I70" i="6"/>
  <c r="F18" i="6"/>
  <c r="I181" i="7"/>
  <c r="I68" i="7"/>
  <c r="F16" i="7"/>
  <c r="I613" i="32"/>
  <c r="F15" i="6"/>
  <c r="I67" i="6"/>
  <c r="I65" i="6"/>
  <c r="F13" i="6"/>
  <c r="F19" i="7"/>
  <c r="I71" i="7"/>
  <c r="F7" i="5"/>
  <c r="I59" i="5"/>
  <c r="I69" i="6"/>
  <c r="F17" i="6"/>
  <c r="I74" i="6"/>
  <c r="F22" i="6"/>
  <c r="I221" i="7"/>
  <c r="I63" i="5"/>
  <c r="F11" i="5"/>
  <c r="I79" i="5"/>
  <c r="F27" i="5"/>
  <c r="F23" i="3"/>
  <c r="I75" i="3"/>
  <c r="I72" i="6"/>
  <c r="F20" i="6"/>
  <c r="I181" i="3"/>
  <c r="F24" i="5"/>
  <c r="I76" i="5"/>
  <c r="I613" i="43"/>
  <c r="I179" i="7"/>
  <c r="I127" i="6"/>
  <c r="F26" i="4"/>
  <c r="I78" i="4"/>
  <c r="I349" i="6"/>
  <c r="I141" i="5"/>
  <c r="I228" i="3"/>
  <c r="I281" i="7"/>
  <c r="I280" i="7"/>
  <c r="I285" i="3"/>
  <c r="I356" i="6"/>
  <c r="I298" i="7"/>
  <c r="I611" i="43"/>
  <c r="I624" i="41"/>
  <c r="I127" i="7"/>
  <c r="I612" i="42"/>
  <c r="I194" i="3"/>
  <c r="I68" i="4"/>
  <c r="F16" i="4"/>
  <c r="I73" i="4"/>
  <c r="F21" i="4"/>
  <c r="I155" i="3"/>
  <c r="I77" i="5"/>
  <c r="F25" i="5"/>
  <c r="I163" i="4"/>
  <c r="I61" i="5"/>
  <c r="F9" i="5"/>
  <c r="I68" i="6"/>
  <c r="F16" i="6"/>
  <c r="I163" i="3"/>
  <c r="I347" i="3"/>
  <c r="F7" i="4"/>
  <c r="I59" i="4"/>
  <c r="I142" i="5"/>
  <c r="I215" i="6"/>
  <c r="I65" i="5"/>
  <c r="F13" i="5"/>
  <c r="I67" i="3"/>
  <c r="F15" i="3"/>
  <c r="I78" i="5"/>
  <c r="F26" i="5"/>
  <c r="F17" i="4"/>
  <c r="I69" i="4"/>
  <c r="I70" i="7"/>
  <c r="F18" i="7"/>
  <c r="I59" i="3"/>
  <c r="F7" i="3"/>
  <c r="I194" i="4"/>
  <c r="I141" i="4"/>
  <c r="I281" i="6"/>
  <c r="I269" i="7"/>
  <c r="I280" i="6"/>
  <c r="I297" i="7"/>
  <c r="I356" i="5"/>
  <c r="I359" i="3"/>
  <c r="I298" i="3"/>
  <c r="I127" i="4"/>
  <c r="I167" i="6"/>
  <c r="I65" i="3"/>
  <c r="F13" i="3"/>
  <c r="I215" i="3"/>
  <c r="I69" i="5"/>
  <c r="F17" i="5"/>
  <c r="F22" i="5"/>
  <c r="I74" i="5"/>
  <c r="I75" i="6"/>
  <c r="F23" i="6"/>
  <c r="F27" i="7"/>
  <c r="I79" i="7"/>
  <c r="I77" i="3"/>
  <c r="F25" i="3"/>
  <c r="I71" i="5"/>
  <c r="F19" i="5"/>
  <c r="F24" i="6"/>
  <c r="I76" i="6"/>
  <c r="I78" i="6"/>
  <c r="F26" i="6"/>
  <c r="I74" i="3"/>
  <c r="F22" i="3"/>
  <c r="I61" i="4"/>
  <c r="F9" i="4"/>
  <c r="I155" i="4"/>
  <c r="I140" i="6"/>
  <c r="I194" i="6"/>
  <c r="I73" i="5"/>
  <c r="F21" i="5"/>
  <c r="I63" i="7"/>
  <c r="F11" i="7"/>
  <c r="I150" i="3"/>
  <c r="I77" i="6"/>
  <c r="F25" i="6"/>
  <c r="I62" i="4"/>
  <c r="F10" i="4"/>
  <c r="F17" i="7"/>
  <c r="I69" i="7"/>
  <c r="I271" i="3"/>
  <c r="I77" i="4"/>
  <c r="F25" i="4"/>
  <c r="I267" i="3"/>
  <c r="F10" i="6"/>
  <c r="I62" i="6"/>
  <c r="F8" i="5"/>
  <c r="I60" i="5"/>
  <c r="I76" i="7"/>
  <c r="F24" i="7"/>
  <c r="I62" i="7"/>
  <c r="F10" i="7"/>
  <c r="I349" i="5"/>
  <c r="I268" i="7"/>
  <c r="I281" i="5"/>
  <c r="I269" i="6"/>
  <c r="I280" i="5"/>
  <c r="I285" i="7"/>
  <c r="I297" i="6"/>
  <c r="I356" i="4"/>
  <c r="I298" i="6"/>
  <c r="I611" i="41"/>
  <c r="I624" i="43"/>
  <c r="I618" i="6"/>
  <c r="I167" i="4"/>
  <c r="I168" i="3"/>
  <c r="I613" i="1"/>
  <c r="I63" i="6"/>
  <c r="F11" i="6"/>
  <c r="I148" i="4"/>
  <c r="I77" i="7"/>
  <c r="F25" i="7"/>
  <c r="I68" i="5"/>
  <c r="F16" i="5"/>
  <c r="F8" i="7"/>
  <c r="I60" i="7"/>
  <c r="F15" i="7"/>
  <c r="I67" i="7"/>
  <c r="I117" i="3"/>
  <c r="F10" i="5"/>
  <c r="I62" i="5"/>
  <c r="I163" i="6"/>
  <c r="F21" i="6"/>
  <c r="I73" i="6"/>
  <c r="I79" i="3"/>
  <c r="F27" i="3"/>
  <c r="I75" i="4"/>
  <c r="F23" i="4"/>
  <c r="I138" i="6"/>
  <c r="I141" i="7"/>
  <c r="I619" i="3"/>
  <c r="I127" i="5"/>
  <c r="I618" i="3"/>
  <c r="I167" i="7"/>
  <c r="I215" i="7"/>
  <c r="F8" i="6"/>
  <c r="I60" i="6"/>
  <c r="I59" i="7"/>
  <c r="F7" i="7"/>
  <c r="F8" i="3"/>
  <c r="I60" i="3"/>
  <c r="F27" i="4"/>
  <c r="I79" i="4"/>
  <c r="I59" i="6"/>
  <c r="F7" i="6"/>
  <c r="I65" i="7"/>
  <c r="F13" i="7"/>
  <c r="I71" i="3"/>
  <c r="F19" i="3"/>
  <c r="F22" i="4"/>
  <c r="I74" i="4"/>
  <c r="I61" i="6"/>
  <c r="F9" i="6"/>
  <c r="I167" i="5"/>
  <c r="F23" i="7"/>
  <c r="I75" i="7"/>
  <c r="I61" i="3"/>
  <c r="F9" i="3"/>
  <c r="F19" i="6"/>
  <c r="I71" i="6"/>
  <c r="I191" i="6"/>
  <c r="I228" i="7"/>
  <c r="I271" i="7"/>
  <c r="I229" i="6"/>
  <c r="I229" i="7"/>
  <c r="I280" i="4"/>
  <c r="I285" i="6"/>
  <c r="I306" i="7"/>
  <c r="I297" i="5"/>
  <c r="I179" i="6"/>
  <c r="I298" i="5"/>
  <c r="I619" i="7"/>
  <c r="I618" i="4"/>
  <c r="I613" i="42"/>
  <c r="I167" i="3"/>
  <c r="I194" i="5"/>
  <c r="I62" i="3"/>
  <c r="F10" i="3"/>
  <c r="F24" i="4"/>
  <c r="I76" i="4"/>
  <c r="I267" i="7"/>
  <c r="I74" i="7"/>
  <c r="F22" i="7"/>
  <c r="F20" i="5"/>
  <c r="I72" i="5"/>
  <c r="I67" i="4"/>
  <c r="F15" i="4"/>
  <c r="I75" i="5"/>
  <c r="F23" i="5"/>
  <c r="I79" i="6"/>
  <c r="F27" i="6"/>
  <c r="I78" i="3"/>
  <c r="F26" i="3"/>
  <c r="I69" i="3"/>
  <c r="F17" i="3"/>
  <c r="I60" i="4"/>
  <c r="F8" i="4"/>
  <c r="I215" i="5"/>
  <c r="I478" i="1"/>
  <c r="I613" i="8"/>
  <c r="I613" i="36"/>
  <c r="I140" i="7"/>
  <c r="I283" i="5"/>
  <c r="I283" i="3"/>
  <c r="I283" i="4"/>
  <c r="I283" i="7"/>
  <c r="I283" i="6"/>
  <c r="I255" i="7"/>
  <c r="I200" i="3"/>
  <c r="I200" i="7"/>
  <c r="I200" i="6"/>
  <c r="C626" i="41"/>
  <c r="S612" i="41"/>
  <c r="AG612" i="41" s="1"/>
  <c r="S613" i="41"/>
  <c r="AG613" i="41" s="1"/>
  <c r="C626" i="43"/>
  <c r="G51" i="7"/>
  <c r="H392" i="6"/>
  <c r="I611" i="42"/>
  <c r="C626" i="42"/>
  <c r="E132" i="6"/>
  <c r="I608" i="1"/>
  <c r="G40" i="4"/>
  <c r="G45" i="6"/>
  <c r="G45" i="7"/>
  <c r="G45" i="3"/>
  <c r="H40" i="3"/>
  <c r="H40" i="7"/>
  <c r="H40" i="4"/>
  <c r="H40" i="5"/>
  <c r="H40" i="6"/>
  <c r="G132" i="7"/>
  <c r="G132" i="6"/>
  <c r="G43" i="7"/>
  <c r="F96" i="1"/>
  <c r="H288" i="3"/>
  <c r="H288" i="7"/>
  <c r="H288" i="4"/>
  <c r="H288" i="5"/>
  <c r="H288" i="6"/>
  <c r="H49" i="3"/>
  <c r="H42" i="4"/>
  <c r="G184" i="5"/>
  <c r="R626" i="41"/>
  <c r="I182" i="7"/>
  <c r="I333" i="7"/>
  <c r="I333" i="3"/>
  <c r="I182" i="5"/>
  <c r="I385" i="4"/>
  <c r="H41" i="5"/>
  <c r="H41" i="7"/>
  <c r="H43" i="4"/>
  <c r="H43" i="5"/>
  <c r="H43" i="6"/>
  <c r="H43" i="7"/>
  <c r="H43" i="3"/>
  <c r="G49" i="4"/>
  <c r="G49" i="5"/>
  <c r="I286" i="4"/>
  <c r="I286" i="3"/>
  <c r="E52" i="4"/>
  <c r="I152" i="6"/>
  <c r="I152" i="5"/>
  <c r="I173" i="6"/>
  <c r="I351" i="3"/>
  <c r="I351" i="4"/>
  <c r="I351" i="5"/>
  <c r="I351" i="6"/>
  <c r="I351" i="7"/>
  <c r="G38" i="6"/>
  <c r="I295" i="4"/>
  <c r="I295" i="5"/>
  <c r="I295" i="6"/>
  <c r="I295" i="3"/>
  <c r="G42" i="3"/>
  <c r="G42" i="4"/>
  <c r="G42" i="5"/>
  <c r="G42" i="6"/>
  <c r="G42" i="7"/>
  <c r="I294" i="7"/>
  <c r="I294" i="5"/>
  <c r="I294" i="6"/>
  <c r="I294" i="3"/>
  <c r="I169" i="3"/>
  <c r="I169" i="4"/>
  <c r="I169" i="6"/>
  <c r="I169" i="7"/>
  <c r="I273" i="3"/>
  <c r="G44" i="7"/>
  <c r="G44" i="3"/>
  <c r="H46" i="7"/>
  <c r="H46" i="4"/>
  <c r="H46" i="5"/>
  <c r="H46" i="6"/>
  <c r="I180" i="6"/>
  <c r="I180" i="4"/>
  <c r="I180" i="5"/>
  <c r="I180" i="3"/>
  <c r="I180" i="7"/>
  <c r="I617" i="6"/>
  <c r="C236" i="3"/>
  <c r="C236" i="4"/>
  <c r="C236" i="5"/>
  <c r="C236" i="6"/>
  <c r="C236" i="7"/>
  <c r="I408" i="3"/>
  <c r="I408" i="5"/>
  <c r="I321" i="7"/>
  <c r="I389" i="3"/>
  <c r="H49" i="4"/>
  <c r="H49" i="5"/>
  <c r="H49" i="6"/>
  <c r="I166" i="3"/>
  <c r="H34" i="5"/>
  <c r="G35" i="5"/>
  <c r="G35" i="7"/>
  <c r="G35" i="4"/>
  <c r="G35" i="6"/>
  <c r="G39" i="5"/>
  <c r="E46" i="4"/>
  <c r="E46" i="5"/>
  <c r="E46" i="6"/>
  <c r="E46" i="7"/>
  <c r="E46" i="3"/>
  <c r="G47" i="3"/>
  <c r="G47" i="4"/>
  <c r="G47" i="5"/>
  <c r="G47" i="6"/>
  <c r="G210" i="5"/>
  <c r="G210" i="6"/>
  <c r="G210" i="7"/>
  <c r="G210" i="3"/>
  <c r="G210" i="4"/>
  <c r="H210" i="7"/>
  <c r="G50" i="5"/>
  <c r="H51" i="3"/>
  <c r="H51" i="6"/>
  <c r="H51" i="7"/>
  <c r="G34" i="4"/>
  <c r="G34" i="6"/>
  <c r="E37" i="4"/>
  <c r="E37" i="6"/>
  <c r="H38" i="7"/>
  <c r="H47" i="3"/>
  <c r="H47" i="4"/>
  <c r="H47" i="6"/>
  <c r="I373" i="7"/>
  <c r="I348" i="7"/>
  <c r="I348" i="4"/>
  <c r="I355" i="4"/>
  <c r="I355" i="6"/>
  <c r="I355" i="5"/>
  <c r="I355" i="3"/>
  <c r="I355" i="7"/>
  <c r="E42" i="4"/>
  <c r="G392" i="4"/>
  <c r="G392" i="5"/>
  <c r="G392" i="6"/>
  <c r="G392" i="3"/>
  <c r="G392" i="7"/>
  <c r="I277" i="3"/>
  <c r="I277" i="7"/>
  <c r="I277" i="4"/>
  <c r="I277" i="5"/>
  <c r="I277" i="6"/>
  <c r="I299" i="4"/>
  <c r="I299" i="7"/>
  <c r="I299" i="5"/>
  <c r="I299" i="6"/>
  <c r="I299" i="3"/>
  <c r="I308" i="4"/>
  <c r="G52" i="5"/>
  <c r="G52" i="7"/>
  <c r="G52" i="3"/>
  <c r="G52" i="4"/>
  <c r="I411" i="5"/>
  <c r="I411" i="6"/>
  <c r="I411" i="3"/>
  <c r="I411" i="4"/>
  <c r="I255" i="4"/>
  <c r="I198" i="6"/>
  <c r="I223" i="3"/>
  <c r="I192" i="3"/>
  <c r="I205" i="4"/>
  <c r="I205" i="6"/>
  <c r="I205" i="7"/>
  <c r="I172" i="3"/>
  <c r="I172" i="7"/>
  <c r="I310" i="3"/>
  <c r="I310" i="5"/>
  <c r="I310" i="6"/>
  <c r="I310" i="7"/>
  <c r="I293" i="4"/>
  <c r="I293" i="6"/>
  <c r="I293" i="7"/>
  <c r="I390" i="4"/>
  <c r="I390" i="7"/>
  <c r="I390" i="3"/>
  <c r="I390" i="5"/>
  <c r="I390" i="6"/>
  <c r="I146" i="5"/>
  <c r="I312" i="7"/>
  <c r="I360" i="3"/>
  <c r="I156" i="4"/>
  <c r="I156" i="3"/>
  <c r="I156" i="7"/>
  <c r="G288" i="4"/>
  <c r="G288" i="5"/>
  <c r="G288" i="6"/>
  <c r="G288" i="7"/>
  <c r="G288" i="3"/>
  <c r="I309" i="3"/>
  <c r="G366" i="3"/>
  <c r="H366" i="3"/>
  <c r="G366" i="4"/>
  <c r="H366" i="4"/>
  <c r="G366" i="5"/>
  <c r="H366" i="5"/>
  <c r="G366" i="6"/>
  <c r="H366" i="6"/>
  <c r="G366" i="7"/>
  <c r="H366" i="7"/>
  <c r="I208" i="4"/>
  <c r="I208" i="6"/>
  <c r="I504" i="1"/>
  <c r="I556" i="1"/>
  <c r="I232" i="3"/>
  <c r="I232" i="7"/>
  <c r="I232" i="4"/>
  <c r="I232" i="5"/>
  <c r="I232" i="6"/>
  <c r="I284" i="4"/>
  <c r="I284" i="5"/>
  <c r="I284" i="6"/>
  <c r="I284" i="3"/>
  <c r="I284" i="7"/>
  <c r="I227" i="6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6"/>
  <c r="I154" i="5"/>
  <c r="I154" i="4"/>
  <c r="I154" i="3"/>
  <c r="I154" i="7"/>
  <c r="I154" i="6"/>
  <c r="I374" i="8"/>
  <c r="I218" i="1"/>
  <c r="E42" i="6" l="1"/>
  <c r="E47" i="5"/>
  <c r="E37" i="7"/>
  <c r="G35" i="3"/>
  <c r="H35" i="3"/>
  <c r="G49" i="3"/>
  <c r="E49" i="5"/>
  <c r="H42" i="3"/>
  <c r="E52" i="7"/>
  <c r="I608" i="42"/>
  <c r="E51" i="7"/>
  <c r="E47" i="7"/>
  <c r="I302" i="7"/>
  <c r="E41" i="6"/>
  <c r="I375" i="4"/>
  <c r="G46" i="3"/>
  <c r="I353" i="7"/>
  <c r="E49" i="7"/>
  <c r="G444" i="3"/>
  <c r="I325" i="5"/>
  <c r="I255" i="3"/>
  <c r="I308" i="5"/>
  <c r="I198" i="3"/>
  <c r="I408" i="6"/>
  <c r="I617" i="3"/>
  <c r="I375" i="3"/>
  <c r="I387" i="7"/>
  <c r="E49" i="6"/>
  <c r="H42" i="7"/>
  <c r="E41" i="4"/>
  <c r="H210" i="4"/>
  <c r="H392" i="5"/>
  <c r="G51" i="4"/>
  <c r="H51" i="4"/>
  <c r="H44" i="4"/>
  <c r="H48" i="6"/>
  <c r="G49" i="7"/>
  <c r="H41" i="3"/>
  <c r="E49" i="4"/>
  <c r="H37" i="4"/>
  <c r="G38" i="4"/>
  <c r="G444" i="4"/>
  <c r="G37" i="4"/>
  <c r="H41" i="4"/>
  <c r="G444" i="6"/>
  <c r="I287" i="6"/>
  <c r="I380" i="4"/>
  <c r="I411" i="7"/>
  <c r="G52" i="6"/>
  <c r="H47" i="7"/>
  <c r="G34" i="5"/>
  <c r="G50" i="3"/>
  <c r="E37" i="5"/>
  <c r="H444" i="6"/>
  <c r="H444" i="3"/>
  <c r="H34" i="4"/>
  <c r="I379" i="6"/>
  <c r="H418" i="6"/>
  <c r="G44" i="6"/>
  <c r="G39" i="3"/>
  <c r="H35" i="6"/>
  <c r="E51" i="6"/>
  <c r="H50" i="7"/>
  <c r="H44" i="3"/>
  <c r="H39" i="3"/>
  <c r="E35" i="7"/>
  <c r="H48" i="5"/>
  <c r="E52" i="5"/>
  <c r="E42" i="3"/>
  <c r="G49" i="6"/>
  <c r="I389" i="6"/>
  <c r="I375" i="6"/>
  <c r="E49" i="3"/>
  <c r="I171" i="7"/>
  <c r="H49" i="7"/>
  <c r="I612" i="1"/>
  <c r="E52" i="3"/>
  <c r="H35" i="5"/>
  <c r="G41" i="7"/>
  <c r="H38" i="6"/>
  <c r="E47" i="3"/>
  <c r="G51" i="6"/>
  <c r="H626" i="42"/>
  <c r="H52" i="7"/>
  <c r="H392" i="7"/>
  <c r="I197" i="3"/>
  <c r="E47" i="4"/>
  <c r="I235" i="7"/>
  <c r="I305" i="7"/>
  <c r="G37" i="7"/>
  <c r="H444" i="5"/>
  <c r="I408" i="4"/>
  <c r="H35" i="4"/>
  <c r="H48" i="4"/>
  <c r="G38" i="3"/>
  <c r="G43" i="4"/>
  <c r="G41" i="6"/>
  <c r="H38" i="5"/>
  <c r="H52" i="6"/>
  <c r="H392" i="3"/>
  <c r="I255" i="6"/>
  <c r="H48" i="7"/>
  <c r="H37" i="5"/>
  <c r="I365" i="4"/>
  <c r="I360" i="6"/>
  <c r="I146" i="4"/>
  <c r="I325" i="7"/>
  <c r="I205" i="5"/>
  <c r="I197" i="6"/>
  <c r="I361" i="5"/>
  <c r="I242" i="5"/>
  <c r="I333" i="6"/>
  <c r="I182" i="6"/>
  <c r="E42" i="5"/>
  <c r="H47" i="5"/>
  <c r="G34" i="7"/>
  <c r="H340" i="3"/>
  <c r="G47" i="7"/>
  <c r="E37" i="3"/>
  <c r="G39" i="7"/>
  <c r="H34" i="3"/>
  <c r="I379" i="7"/>
  <c r="I223" i="6"/>
  <c r="H418" i="4"/>
  <c r="G44" i="4"/>
  <c r="G37" i="6"/>
  <c r="G36" i="7"/>
  <c r="E51" i="3"/>
  <c r="H50" i="5"/>
  <c r="E47" i="6"/>
  <c r="H48" i="3"/>
  <c r="I385" i="5"/>
  <c r="I223" i="7"/>
  <c r="G40" i="3"/>
  <c r="H42" i="6"/>
  <c r="E41" i="3"/>
  <c r="G46" i="7"/>
  <c r="G39" i="4"/>
  <c r="G38" i="5"/>
  <c r="I243" i="3"/>
  <c r="G50" i="6"/>
  <c r="G43" i="3"/>
  <c r="G41" i="5"/>
  <c r="I206" i="3"/>
  <c r="E132" i="7"/>
  <c r="G40" i="6"/>
  <c r="G50" i="4"/>
  <c r="G45" i="4"/>
  <c r="H38" i="4"/>
  <c r="G444" i="7"/>
  <c r="H210" i="5"/>
  <c r="G51" i="5"/>
  <c r="S612" i="43"/>
  <c r="AG612" i="43" s="1"/>
  <c r="I119" i="5"/>
  <c r="I617" i="4"/>
  <c r="H392" i="4"/>
  <c r="G51" i="3"/>
  <c r="I305" i="4"/>
  <c r="I255" i="5"/>
  <c r="G34" i="3"/>
  <c r="H51" i="5"/>
  <c r="G50" i="7"/>
  <c r="I388" i="3"/>
  <c r="G37" i="5"/>
  <c r="G39" i="6"/>
  <c r="G36" i="6"/>
  <c r="H44" i="7"/>
  <c r="I380" i="3"/>
  <c r="G46" i="5"/>
  <c r="H42" i="5"/>
  <c r="I242" i="7"/>
  <c r="E52" i="6"/>
  <c r="H37" i="3"/>
  <c r="G40" i="5"/>
  <c r="H46" i="3"/>
  <c r="G45" i="5"/>
  <c r="E41" i="7"/>
  <c r="H38" i="3"/>
  <c r="G444" i="5"/>
  <c r="H210" i="3"/>
  <c r="C37" i="7"/>
  <c r="I116" i="7"/>
  <c r="I391" i="3"/>
  <c r="I617" i="5"/>
  <c r="I114" i="4"/>
  <c r="G43" i="5"/>
  <c r="I428" i="4"/>
  <c r="I131" i="6"/>
  <c r="I123" i="7"/>
  <c r="I148" i="3"/>
  <c r="H36" i="4"/>
  <c r="H132" i="4"/>
  <c r="I321" i="5"/>
  <c r="S611" i="43"/>
  <c r="AG611" i="43" s="1"/>
  <c r="I294" i="4"/>
  <c r="I166" i="4"/>
  <c r="I302" i="6"/>
  <c r="I126" i="7"/>
  <c r="I305" i="6"/>
  <c r="I646" i="7"/>
  <c r="I383" i="7"/>
  <c r="I208" i="7"/>
  <c r="I116" i="5"/>
  <c r="I241" i="5"/>
  <c r="I361" i="6"/>
  <c r="I361" i="7"/>
  <c r="I380" i="6"/>
  <c r="I182" i="3"/>
  <c r="I308" i="3"/>
  <c r="H340" i="7"/>
  <c r="I379" i="3"/>
  <c r="I380" i="5"/>
  <c r="I617" i="7"/>
  <c r="H418" i="5"/>
  <c r="I114" i="5"/>
  <c r="G44" i="5"/>
  <c r="E51" i="5"/>
  <c r="H50" i="6"/>
  <c r="E35" i="6"/>
  <c r="I389" i="5"/>
  <c r="I223" i="5"/>
  <c r="I391" i="4"/>
  <c r="I389" i="4"/>
  <c r="I387" i="5"/>
  <c r="I171" i="3"/>
  <c r="I171" i="4"/>
  <c r="H45" i="3"/>
  <c r="I384" i="5"/>
  <c r="G40" i="7"/>
  <c r="I437" i="6"/>
  <c r="I429" i="7"/>
  <c r="I252" i="6"/>
  <c r="I131" i="4"/>
  <c r="I123" i="4"/>
  <c r="H36" i="3"/>
  <c r="H132" i="3"/>
  <c r="H626" i="43"/>
  <c r="I379" i="4"/>
  <c r="I321" i="6"/>
  <c r="S613" i="42"/>
  <c r="AG613" i="42" s="1"/>
  <c r="I504" i="32"/>
  <c r="F62" i="32"/>
  <c r="H33" i="5"/>
  <c r="I242" i="4"/>
  <c r="I130" i="3"/>
  <c r="I364" i="7"/>
  <c r="I146" i="3"/>
  <c r="I380" i="7"/>
  <c r="I114" i="3"/>
  <c r="H418" i="7"/>
  <c r="I437" i="5"/>
  <c r="I423" i="5"/>
  <c r="E132" i="5"/>
  <c r="I302" i="5"/>
  <c r="I235" i="5"/>
  <c r="I208" i="5"/>
  <c r="I197" i="7"/>
  <c r="I233" i="5"/>
  <c r="I389" i="7"/>
  <c r="I233" i="6"/>
  <c r="H39" i="6"/>
  <c r="I233" i="7"/>
  <c r="I428" i="3"/>
  <c r="I429" i="5"/>
  <c r="I233" i="3"/>
  <c r="H33" i="4"/>
  <c r="I145" i="4"/>
  <c r="I302" i="3"/>
  <c r="I227" i="5"/>
  <c r="I126" i="4"/>
  <c r="I130" i="7"/>
  <c r="I305" i="3"/>
  <c r="I305" i="5"/>
  <c r="I364" i="6"/>
  <c r="I208" i="3"/>
  <c r="I287" i="5"/>
  <c r="I156" i="6"/>
  <c r="I118" i="5"/>
  <c r="I360" i="5"/>
  <c r="I312" i="5"/>
  <c r="I146" i="7"/>
  <c r="I325" i="4"/>
  <c r="I241" i="6"/>
  <c r="I205" i="3"/>
  <c r="I137" i="7"/>
  <c r="I353" i="5"/>
  <c r="I209" i="5"/>
  <c r="I308" i="6"/>
  <c r="I401" i="6"/>
  <c r="I384" i="3"/>
  <c r="I209" i="6"/>
  <c r="I388" i="7"/>
  <c r="G36" i="5"/>
  <c r="H35" i="7"/>
  <c r="E51" i="4"/>
  <c r="H39" i="4"/>
  <c r="E42" i="7"/>
  <c r="H41" i="6"/>
  <c r="I375" i="5"/>
  <c r="E41" i="5"/>
  <c r="H45" i="7"/>
  <c r="I385" i="7"/>
  <c r="I223" i="4"/>
  <c r="I206" i="6"/>
  <c r="I437" i="3"/>
  <c r="I429" i="4"/>
  <c r="I333" i="5"/>
  <c r="I624" i="42"/>
  <c r="S608" i="43"/>
  <c r="AG608" i="43" s="1"/>
  <c r="H33" i="3"/>
  <c r="I242" i="3"/>
  <c r="I348" i="6"/>
  <c r="I245" i="7"/>
  <c r="I242" i="6"/>
  <c r="I200" i="4"/>
  <c r="H210" i="6"/>
  <c r="I590" i="4"/>
  <c r="E35" i="5"/>
  <c r="I233" i="4"/>
  <c r="I428" i="7"/>
  <c r="I383" i="6"/>
  <c r="I118" i="7"/>
  <c r="I312" i="4"/>
  <c r="I590" i="3"/>
  <c r="I189" i="7"/>
  <c r="I218" i="4"/>
  <c r="E35" i="4"/>
  <c r="I171" i="5"/>
  <c r="G41" i="4"/>
  <c r="I206" i="7"/>
  <c r="S624" i="43"/>
  <c r="AG624" i="43" s="1"/>
  <c r="H52" i="5"/>
  <c r="I126" i="3"/>
  <c r="I383" i="5"/>
  <c r="I365" i="3"/>
  <c r="I287" i="4"/>
  <c r="I118" i="6"/>
  <c r="I590" i="7"/>
  <c r="I293" i="5"/>
  <c r="I172" i="6"/>
  <c r="I137" i="4"/>
  <c r="I197" i="5"/>
  <c r="I361" i="4"/>
  <c r="I209" i="3"/>
  <c r="G51" i="36"/>
  <c r="I373" i="5"/>
  <c r="I373" i="4"/>
  <c r="H340" i="6"/>
  <c r="H34" i="7"/>
  <c r="I384" i="7"/>
  <c r="I209" i="4"/>
  <c r="I388" i="6"/>
  <c r="I388" i="5"/>
  <c r="H418" i="3"/>
  <c r="G36" i="4"/>
  <c r="I295" i="7"/>
  <c r="H50" i="4"/>
  <c r="H44" i="6"/>
  <c r="I321" i="4"/>
  <c r="I387" i="3"/>
  <c r="G46" i="6"/>
  <c r="H45" i="6"/>
  <c r="I333" i="4"/>
  <c r="G41" i="3"/>
  <c r="I206" i="5"/>
  <c r="H37" i="6"/>
  <c r="I429" i="3"/>
  <c r="I123" i="3"/>
  <c r="H36" i="7"/>
  <c r="H132" i="7"/>
  <c r="I379" i="5"/>
  <c r="I119" i="3"/>
  <c r="I131" i="3"/>
  <c r="I348" i="5"/>
  <c r="G132" i="4"/>
  <c r="I119" i="6"/>
  <c r="G132" i="3"/>
  <c r="I166" i="5"/>
  <c r="I646" i="3"/>
  <c r="I365" i="7"/>
  <c r="I116" i="4"/>
  <c r="I384" i="6"/>
  <c r="I437" i="4"/>
  <c r="H52" i="3"/>
  <c r="I245" i="4"/>
  <c r="I235" i="6"/>
  <c r="I227" i="3"/>
  <c r="I130" i="4"/>
  <c r="I383" i="3"/>
  <c r="I364" i="4"/>
  <c r="I364" i="5"/>
  <c r="I287" i="7"/>
  <c r="I287" i="3"/>
  <c r="I156" i="5"/>
  <c r="I118" i="4"/>
  <c r="I360" i="4"/>
  <c r="I312" i="3"/>
  <c r="I146" i="6"/>
  <c r="I325" i="6"/>
  <c r="I590" i="6"/>
  <c r="I241" i="3"/>
  <c r="I172" i="5"/>
  <c r="I353" i="3"/>
  <c r="I209" i="7"/>
  <c r="H340" i="5"/>
  <c r="H34" i="6"/>
  <c r="I385" i="3"/>
  <c r="I198" i="5"/>
  <c r="I408" i="7"/>
  <c r="I388" i="4"/>
  <c r="I114" i="7"/>
  <c r="G36" i="3"/>
  <c r="I218" i="7"/>
  <c r="H50" i="3"/>
  <c r="H44" i="5"/>
  <c r="H39" i="7"/>
  <c r="E35" i="3"/>
  <c r="I321" i="3"/>
  <c r="I375" i="7"/>
  <c r="H45" i="5"/>
  <c r="I206" i="4"/>
  <c r="I428" i="6"/>
  <c r="E132" i="4"/>
  <c r="I623" i="42"/>
  <c r="H36" i="6"/>
  <c r="H132" i="6"/>
  <c r="I623" i="41"/>
  <c r="S613" i="43"/>
  <c r="AG613" i="43" s="1"/>
  <c r="I131" i="7"/>
  <c r="S612" i="42"/>
  <c r="AG612" i="42" s="1"/>
  <c r="I293" i="3"/>
  <c r="I140" i="3"/>
  <c r="I114" i="8"/>
  <c r="I245" i="6"/>
  <c r="I200" i="5"/>
  <c r="H33" i="7"/>
  <c r="I119" i="7"/>
  <c r="I169" i="5"/>
  <c r="H52" i="4"/>
  <c r="I348" i="3"/>
  <c r="I364" i="3"/>
  <c r="I365" i="5"/>
  <c r="I227" i="7"/>
  <c r="I126" i="6"/>
  <c r="I312" i="6"/>
  <c r="I116" i="6"/>
  <c r="I218" i="6"/>
  <c r="H37" i="7"/>
  <c r="I429" i="6"/>
  <c r="I182" i="4"/>
  <c r="I218" i="3"/>
  <c r="I145" i="3"/>
  <c r="I126" i="5"/>
  <c r="I646" i="5"/>
  <c r="I360" i="7"/>
  <c r="I325" i="3"/>
  <c r="I137" i="5"/>
  <c r="I308" i="7"/>
  <c r="I384" i="4"/>
  <c r="I387" i="4"/>
  <c r="G38" i="7"/>
  <c r="I131" i="5"/>
  <c r="I119" i="4"/>
  <c r="E132" i="3"/>
  <c r="I302" i="4"/>
  <c r="I235" i="4"/>
  <c r="I227" i="4"/>
  <c r="I130" i="6"/>
  <c r="I235" i="3"/>
  <c r="I130" i="5"/>
  <c r="I646" i="6"/>
  <c r="I646" i="4"/>
  <c r="I383" i="4"/>
  <c r="I365" i="6"/>
  <c r="I590" i="5"/>
  <c r="I172" i="4"/>
  <c r="I353" i="6"/>
  <c r="I353" i="4"/>
  <c r="I197" i="4"/>
  <c r="I361" i="3"/>
  <c r="I198" i="4"/>
  <c r="I373" i="6"/>
  <c r="I373" i="3"/>
  <c r="G37" i="3"/>
  <c r="H340" i="4"/>
  <c r="I166" i="6"/>
  <c r="I385" i="6"/>
  <c r="I198" i="7"/>
  <c r="I114" i="6"/>
  <c r="I218" i="5"/>
  <c r="H39" i="5"/>
  <c r="I387" i="6"/>
  <c r="I171" i="6"/>
  <c r="G46" i="4"/>
  <c r="H45" i="4"/>
  <c r="G43" i="6"/>
  <c r="I391" i="7"/>
  <c r="I428" i="5"/>
  <c r="I437" i="7"/>
  <c r="I123" i="5"/>
  <c r="I123" i="6"/>
  <c r="I148" i="6"/>
  <c r="H36" i="5"/>
  <c r="H132" i="5"/>
  <c r="I623" i="43"/>
  <c r="I114" i="1"/>
  <c r="I245" i="5"/>
  <c r="G132" i="5"/>
  <c r="I245" i="3"/>
  <c r="H33" i="6"/>
  <c r="I166" i="7"/>
  <c r="I646" i="41"/>
  <c r="M626" i="43"/>
  <c r="S623" i="42"/>
  <c r="AG623" i="42" s="1"/>
  <c r="M626" i="42"/>
  <c r="S611" i="42"/>
  <c r="AG611" i="42" s="1"/>
  <c r="I270" i="1"/>
  <c r="I225" i="6"/>
  <c r="I225" i="5"/>
  <c r="I225" i="7"/>
  <c r="I391" i="6"/>
  <c r="I128" i="6"/>
  <c r="I128" i="4"/>
  <c r="I128" i="5"/>
  <c r="I128" i="3"/>
  <c r="I391" i="5"/>
  <c r="E39" i="4"/>
  <c r="I414" i="3"/>
  <c r="I398" i="3"/>
  <c r="I401" i="5"/>
  <c r="I403" i="3"/>
  <c r="I399" i="5"/>
  <c r="I400" i="6"/>
  <c r="I173" i="7"/>
  <c r="I401" i="3"/>
  <c r="I401" i="4"/>
  <c r="I173" i="3"/>
  <c r="H184" i="6"/>
  <c r="H184" i="3"/>
  <c r="I399" i="4"/>
  <c r="I401" i="7"/>
  <c r="H444" i="7"/>
  <c r="H444" i="4"/>
  <c r="I173" i="5"/>
  <c r="I173" i="4"/>
  <c r="I400" i="4"/>
  <c r="I403" i="6"/>
  <c r="E34" i="3"/>
  <c r="E34" i="5"/>
  <c r="E34" i="7"/>
  <c r="E34" i="4"/>
  <c r="E34" i="6"/>
  <c r="I381" i="6"/>
  <c r="I400" i="5"/>
  <c r="I166" i="32"/>
  <c r="I398" i="6"/>
  <c r="I166" i="8"/>
  <c r="I400" i="7"/>
  <c r="I400" i="3"/>
  <c r="I374" i="1"/>
  <c r="I608" i="32"/>
  <c r="I608" i="36"/>
  <c r="C626" i="1"/>
  <c r="I243" i="5"/>
  <c r="C626" i="36"/>
  <c r="I624" i="1"/>
  <c r="H184" i="7"/>
  <c r="H184" i="5"/>
  <c r="H184" i="4"/>
  <c r="I224" i="6"/>
  <c r="E39" i="5"/>
  <c r="I224" i="7"/>
  <c r="I398" i="5"/>
  <c r="I398" i="4"/>
  <c r="E39" i="7"/>
  <c r="I399" i="7"/>
  <c r="I224" i="4"/>
  <c r="I399" i="6"/>
  <c r="I399" i="3"/>
  <c r="I612" i="32"/>
  <c r="I612" i="36"/>
  <c r="E39" i="6"/>
  <c r="I192" i="7"/>
  <c r="I192" i="5"/>
  <c r="I332" i="3"/>
  <c r="B184" i="3"/>
  <c r="G184" i="4"/>
  <c r="G184" i="7"/>
  <c r="D47" i="5"/>
  <c r="I224" i="5"/>
  <c r="I224" i="3"/>
  <c r="I279" i="4"/>
  <c r="G184" i="3"/>
  <c r="G184" i="6"/>
  <c r="I241" i="4"/>
  <c r="I192" i="4"/>
  <c r="I192" i="6"/>
  <c r="I332" i="7"/>
  <c r="I332" i="4"/>
  <c r="B184" i="4"/>
  <c r="I403" i="7"/>
  <c r="I286" i="7"/>
  <c r="I286" i="6"/>
  <c r="I286" i="5"/>
  <c r="D47" i="7"/>
  <c r="D47" i="3"/>
  <c r="E39" i="3"/>
  <c r="I301" i="7"/>
  <c r="I201" i="4"/>
  <c r="D47" i="4"/>
  <c r="I201" i="5"/>
  <c r="I201" i="3"/>
  <c r="D47" i="6"/>
  <c r="I273" i="7"/>
  <c r="I273" i="4"/>
  <c r="I273" i="5"/>
  <c r="E36" i="3"/>
  <c r="E36" i="5"/>
  <c r="E36" i="4"/>
  <c r="E36" i="6"/>
  <c r="E36" i="7"/>
  <c r="C36" i="5"/>
  <c r="C36" i="6"/>
  <c r="C36" i="3"/>
  <c r="C36" i="4"/>
  <c r="C36" i="7"/>
  <c r="I624" i="32"/>
  <c r="I365" i="32"/>
  <c r="I180" i="32"/>
  <c r="I207" i="36"/>
  <c r="I154" i="8"/>
  <c r="I154" i="36"/>
  <c r="I155" i="36"/>
  <c r="I391" i="35"/>
  <c r="I391" i="34"/>
  <c r="I311" i="32"/>
  <c r="I623" i="32"/>
  <c r="I611" i="32"/>
  <c r="I611" i="36"/>
  <c r="H626" i="32"/>
  <c r="H626" i="36"/>
  <c r="H626" i="1"/>
  <c r="H52" i="32"/>
  <c r="H52" i="1"/>
  <c r="G51" i="8"/>
  <c r="I181" i="8"/>
  <c r="I312" i="8"/>
  <c r="I208" i="8"/>
  <c r="I208" i="36"/>
  <c r="I156" i="32"/>
  <c r="I156" i="36"/>
  <c r="I363" i="36"/>
  <c r="I287" i="36"/>
  <c r="I286" i="8"/>
  <c r="I286" i="32"/>
  <c r="I233" i="32"/>
  <c r="I233" i="36"/>
  <c r="I620" i="43"/>
  <c r="I620" i="3"/>
  <c r="I620" i="41"/>
  <c r="I620" i="4"/>
  <c r="I620" i="5"/>
  <c r="I620" i="6"/>
  <c r="I620" i="7"/>
  <c r="I254" i="4"/>
  <c r="I254" i="5"/>
  <c r="I254" i="6"/>
  <c r="I254" i="7"/>
  <c r="I254" i="3"/>
  <c r="I436" i="4"/>
  <c r="I436" i="5"/>
  <c r="I436" i="6"/>
  <c r="I436" i="7"/>
  <c r="I436" i="3"/>
  <c r="I337" i="5"/>
  <c r="I337" i="6"/>
  <c r="I337" i="7"/>
  <c r="I337" i="3"/>
  <c r="I337" i="4"/>
  <c r="D44" i="4"/>
  <c r="D44" i="5"/>
  <c r="I434" i="6"/>
  <c r="D44" i="7"/>
  <c r="D44" i="3"/>
  <c r="I252" i="5"/>
  <c r="C43" i="3"/>
  <c r="C43" i="4"/>
  <c r="C43" i="5"/>
  <c r="C43" i="6"/>
  <c r="C43" i="7"/>
  <c r="I416" i="3"/>
  <c r="I365" i="36"/>
  <c r="I365" i="8"/>
  <c r="I209" i="32"/>
  <c r="I209" i="8"/>
  <c r="I209" i="36"/>
  <c r="I207" i="1"/>
  <c r="I414" i="7"/>
  <c r="I414" i="6"/>
  <c r="I414" i="4"/>
  <c r="I414" i="5"/>
  <c r="E48" i="3"/>
  <c r="E48" i="5"/>
  <c r="E48" i="6"/>
  <c r="E48" i="7"/>
  <c r="E48" i="4"/>
  <c r="I364" i="1"/>
  <c r="I348" i="32"/>
  <c r="I313" i="32"/>
  <c r="I311" i="1"/>
  <c r="I285" i="34"/>
  <c r="I285" i="36"/>
  <c r="I285" i="8"/>
  <c r="I234" i="1"/>
  <c r="I623" i="36"/>
  <c r="I611" i="1"/>
  <c r="I362" i="32"/>
  <c r="I362" i="1"/>
  <c r="H53" i="36"/>
  <c r="G51" i="32"/>
  <c r="I270" i="8"/>
  <c r="I181" i="32"/>
  <c r="I312" i="32"/>
  <c r="I208" i="32"/>
  <c r="I156" i="1"/>
  <c r="I156" i="8"/>
  <c r="I286" i="1"/>
  <c r="I286" i="36"/>
  <c r="I235" i="1"/>
  <c r="E99" i="43"/>
  <c r="E99" i="41"/>
  <c r="E93" i="3"/>
  <c r="E15" i="3" s="1"/>
  <c r="E93" i="5"/>
  <c r="E93" i="7"/>
  <c r="C37" i="3"/>
  <c r="C35" i="6"/>
  <c r="C35" i="7"/>
  <c r="C35" i="3"/>
  <c r="I415" i="3"/>
  <c r="I415" i="4"/>
  <c r="I415" i="5"/>
  <c r="I415" i="6"/>
  <c r="I415" i="7"/>
  <c r="G33" i="4"/>
  <c r="G33" i="5"/>
  <c r="I332" i="6"/>
  <c r="I296" i="5"/>
  <c r="I296" i="7"/>
  <c r="I296" i="6"/>
  <c r="I403" i="4"/>
  <c r="I175" i="3"/>
  <c r="C184" i="7"/>
  <c r="I273" i="6"/>
  <c r="I152" i="7"/>
  <c r="I152" i="4"/>
  <c r="C34" i="6"/>
  <c r="C34" i="5"/>
  <c r="E33" i="5"/>
  <c r="E33" i="6"/>
  <c r="C33" i="5"/>
  <c r="C33" i="7"/>
  <c r="C33" i="4"/>
  <c r="I365" i="1"/>
  <c r="I209" i="1"/>
  <c r="I182" i="32"/>
  <c r="I182" i="1"/>
  <c r="I207" i="8"/>
  <c r="I183" i="32"/>
  <c r="I154" i="32"/>
  <c r="I391" i="8"/>
  <c r="I364" i="32"/>
  <c r="I364" i="36"/>
  <c r="I348" i="1"/>
  <c r="I313" i="8"/>
  <c r="I311" i="36"/>
  <c r="I285" i="32"/>
  <c r="I285" i="1"/>
  <c r="I234" i="8"/>
  <c r="I362" i="8"/>
  <c r="I181" i="36"/>
  <c r="I312" i="1"/>
  <c r="I363" i="8"/>
  <c r="I363" i="32"/>
  <c r="I287" i="1"/>
  <c r="I235" i="32"/>
  <c r="I235" i="36"/>
  <c r="I233" i="1"/>
  <c r="G52" i="1"/>
  <c r="C39" i="5"/>
  <c r="C39" i="7"/>
  <c r="C39" i="4"/>
  <c r="C39" i="3"/>
  <c r="C39" i="6"/>
  <c r="I624" i="34"/>
  <c r="I218" i="8"/>
  <c r="I206" i="32"/>
  <c r="I207" i="32"/>
  <c r="I154" i="1"/>
  <c r="I391" i="32"/>
  <c r="I391" i="1"/>
  <c r="I364" i="8"/>
  <c r="I311" i="8"/>
  <c r="I234" i="32"/>
  <c r="I623" i="34"/>
  <c r="I623" i="1"/>
  <c r="H53" i="8"/>
  <c r="H52" i="36"/>
  <c r="H52" i="8"/>
  <c r="G51" i="1"/>
  <c r="I181" i="1"/>
  <c r="I312" i="36"/>
  <c r="I208" i="1"/>
  <c r="G418" i="5"/>
  <c r="G418" i="3"/>
  <c r="G418" i="6"/>
  <c r="G418" i="4"/>
  <c r="G418" i="7"/>
  <c r="I363" i="1"/>
  <c r="I287" i="8"/>
  <c r="I287" i="32"/>
  <c r="I286" i="34"/>
  <c r="I260" i="32"/>
  <c r="I260" i="36"/>
  <c r="I235" i="8"/>
  <c r="I233" i="8"/>
  <c r="G52" i="32"/>
  <c r="H93" i="5"/>
  <c r="H15" i="5" s="1"/>
  <c r="H93" i="7"/>
  <c r="H15" i="7" s="1"/>
  <c r="G93" i="4"/>
  <c r="G93" i="6"/>
  <c r="I407" i="5"/>
  <c r="I332" i="5"/>
  <c r="I606" i="3"/>
  <c r="I296" i="4"/>
  <c r="I296" i="3"/>
  <c r="I403" i="5"/>
  <c r="C184" i="4"/>
  <c r="C184" i="6"/>
  <c r="C184" i="5"/>
  <c r="I152" i="3"/>
  <c r="H52" i="34"/>
  <c r="I363" i="34"/>
  <c r="I641" i="3"/>
  <c r="I364" i="34"/>
  <c r="D98" i="7"/>
  <c r="I621" i="7"/>
  <c r="I605" i="4"/>
  <c r="I313" i="34"/>
  <c r="G50" i="34"/>
  <c r="H100" i="43"/>
  <c r="H100" i="41"/>
  <c r="H100" i="3"/>
  <c r="H22" i="3" s="1"/>
  <c r="H100" i="6"/>
  <c r="H22" i="6" s="1"/>
  <c r="H100" i="5"/>
  <c r="H22" i="5" s="1"/>
  <c r="H100" i="4"/>
  <c r="H100" i="7"/>
  <c r="H22" i="7" s="1"/>
  <c r="E100" i="43"/>
  <c r="E100" i="41"/>
  <c r="E100" i="4"/>
  <c r="E100" i="5"/>
  <c r="E100" i="6"/>
  <c r="E100" i="3"/>
  <c r="E100" i="7"/>
  <c r="C100" i="43"/>
  <c r="C100" i="41"/>
  <c r="C100" i="4"/>
  <c r="C100" i="5"/>
  <c r="C100" i="6"/>
  <c r="C100" i="3"/>
  <c r="C100" i="7"/>
  <c r="G95" i="6"/>
  <c r="G95" i="3"/>
  <c r="G95" i="5"/>
  <c r="I612" i="34"/>
  <c r="D88" i="41"/>
  <c r="E88" i="41"/>
  <c r="H96" i="3"/>
  <c r="H18" i="3" s="1"/>
  <c r="D96" i="4"/>
  <c r="C96" i="7"/>
  <c r="H96" i="7"/>
  <c r="H18" i="7" s="1"/>
  <c r="H96" i="4"/>
  <c r="H18" i="4" s="1"/>
  <c r="E96" i="5"/>
  <c r="H96" i="5"/>
  <c r="E96" i="6"/>
  <c r="G96" i="7"/>
  <c r="G18" i="7" s="1"/>
  <c r="G88" i="41"/>
  <c r="C88" i="41"/>
  <c r="H88" i="41"/>
  <c r="C96" i="3"/>
  <c r="D96" i="3"/>
  <c r="E96" i="3"/>
  <c r="G96" i="3"/>
  <c r="G18" i="3" s="1"/>
  <c r="C96" i="4"/>
  <c r="E96" i="4"/>
  <c r="G96" i="4"/>
  <c r="G18" i="4" s="1"/>
  <c r="C96" i="5"/>
  <c r="D96" i="5"/>
  <c r="C96" i="6"/>
  <c r="D96" i="6"/>
  <c r="G96" i="6"/>
  <c r="G18" i="6" s="1"/>
  <c r="D96" i="7"/>
  <c r="B96" i="5"/>
  <c r="G96" i="5"/>
  <c r="H96" i="6"/>
  <c r="E96" i="7"/>
  <c r="E88" i="43"/>
  <c r="G88" i="43"/>
  <c r="H88" i="43"/>
  <c r="C88" i="43"/>
  <c r="D88" i="43"/>
  <c r="H51" i="34"/>
  <c r="I287" i="34"/>
  <c r="I261" i="35"/>
  <c r="H314" i="4"/>
  <c r="G314" i="5"/>
  <c r="G314" i="6"/>
  <c r="G314" i="7"/>
  <c r="G314" i="3"/>
  <c r="H314" i="3"/>
  <c r="G314" i="4"/>
  <c r="H314" i="5"/>
  <c r="H314" i="6"/>
  <c r="H314" i="7"/>
  <c r="G53" i="34"/>
  <c r="I365" i="34"/>
  <c r="I260" i="34"/>
  <c r="I442" i="34"/>
  <c r="I632" i="3"/>
  <c r="C46" i="3"/>
  <c r="E53" i="34"/>
  <c r="I233" i="34"/>
  <c r="I614" i="4"/>
  <c r="I614" i="6"/>
  <c r="I633" i="6"/>
  <c r="G158" i="4"/>
  <c r="G158" i="7"/>
  <c r="G158" i="5"/>
  <c r="G158" i="6"/>
  <c r="G158" i="3"/>
  <c r="I426" i="5"/>
  <c r="I426" i="4"/>
  <c r="I426" i="3"/>
  <c r="I423" i="7"/>
  <c r="I244" i="6"/>
  <c r="I244" i="5"/>
  <c r="C314" i="3"/>
  <c r="I247" i="4"/>
  <c r="I247" i="3"/>
  <c r="H101" i="4"/>
  <c r="H23" i="4" s="1"/>
  <c r="H101" i="6"/>
  <c r="H23" i="6" s="1"/>
  <c r="H101" i="3"/>
  <c r="H23" i="3" s="1"/>
  <c r="H101" i="7"/>
  <c r="H23" i="7" s="1"/>
  <c r="E101" i="7"/>
  <c r="E23" i="7" s="1"/>
  <c r="E101" i="5"/>
  <c r="E23" i="5" s="1"/>
  <c r="E101" i="6"/>
  <c r="C101" i="7"/>
  <c r="C101" i="6"/>
  <c r="H50" i="34"/>
  <c r="G52" i="34"/>
  <c r="E98" i="6"/>
  <c r="E20" i="6" s="1"/>
  <c r="E98" i="3"/>
  <c r="E20" i="3" s="1"/>
  <c r="E98" i="7"/>
  <c r="E20" i="7" s="1"/>
  <c r="E98" i="4"/>
  <c r="E20" i="4" s="1"/>
  <c r="E98" i="5"/>
  <c r="E20" i="5" s="1"/>
  <c r="G98" i="5"/>
  <c r="I208" i="34"/>
  <c r="I183" i="34"/>
  <c r="I312" i="34"/>
  <c r="I261" i="34"/>
  <c r="I611" i="34"/>
  <c r="I608" i="34"/>
  <c r="G100" i="43"/>
  <c r="G100" i="41"/>
  <c r="G100" i="6"/>
  <c r="G22" i="6" s="1"/>
  <c r="G100" i="3"/>
  <c r="G22" i="3" s="1"/>
  <c r="G100" i="4"/>
  <c r="G22" i="4" s="1"/>
  <c r="G100" i="7"/>
  <c r="G22" i="7" s="1"/>
  <c r="G100" i="5"/>
  <c r="G22" i="5" s="1"/>
  <c r="D100" i="5"/>
  <c r="D100" i="4"/>
  <c r="D100" i="3"/>
  <c r="D100" i="7"/>
  <c r="D100" i="6"/>
  <c r="H95" i="5"/>
  <c r="H17" i="5" s="1"/>
  <c r="H95" i="4"/>
  <c r="H17" i="4" s="1"/>
  <c r="H95" i="6"/>
  <c r="H17" i="6" s="1"/>
  <c r="I234" i="34"/>
  <c r="C158" i="5"/>
  <c r="I149" i="3"/>
  <c r="I149" i="5"/>
  <c r="I311" i="34"/>
  <c r="I207" i="34"/>
  <c r="I230" i="4"/>
  <c r="I230" i="3"/>
  <c r="I230" i="6"/>
  <c r="I230" i="7"/>
  <c r="C47" i="4"/>
  <c r="C47" i="3"/>
  <c r="C47" i="5"/>
  <c r="C47" i="7"/>
  <c r="C47" i="6"/>
  <c r="I609" i="5"/>
  <c r="I426" i="7"/>
  <c r="I426" i="6"/>
  <c r="I301" i="4"/>
  <c r="I301" i="3"/>
  <c r="I244" i="7"/>
  <c r="I244" i="4"/>
  <c r="I244" i="3"/>
  <c r="D46" i="6"/>
  <c r="D39" i="5"/>
  <c r="I433" i="5"/>
  <c r="I433" i="6"/>
  <c r="I433" i="7"/>
  <c r="I285" i="35"/>
  <c r="G51" i="35"/>
  <c r="I364" i="35"/>
  <c r="I312" i="35"/>
  <c r="I608" i="35"/>
  <c r="G52" i="35"/>
  <c r="I209" i="35"/>
  <c r="H51" i="35"/>
  <c r="H52" i="35"/>
  <c r="E53" i="35"/>
  <c r="I365" i="35"/>
  <c r="I363" i="35"/>
  <c r="I442" i="35"/>
  <c r="G53" i="35"/>
  <c r="I208" i="35"/>
  <c r="H50" i="35"/>
  <c r="H53" i="35"/>
  <c r="I313" i="35"/>
  <c r="I287" i="35"/>
  <c r="I234" i="35"/>
  <c r="I260" i="35"/>
  <c r="I233" i="35"/>
  <c r="G50" i="35"/>
  <c r="I311" i="35"/>
  <c r="I286" i="35"/>
  <c r="I235" i="35"/>
  <c r="E22" i="5" l="1"/>
  <c r="D46" i="3"/>
  <c r="G51" i="34"/>
  <c r="H22" i="4"/>
  <c r="H51" i="32"/>
  <c r="I155" i="34"/>
  <c r="G20" i="5"/>
  <c r="I182" i="35"/>
  <c r="I149" i="6"/>
  <c r="E23" i="6"/>
  <c r="C626" i="34"/>
  <c r="C98" i="6"/>
  <c r="I182" i="36"/>
  <c r="I606" i="7"/>
  <c r="D39" i="7"/>
  <c r="G17" i="6"/>
  <c r="I434" i="3"/>
  <c r="I624" i="35"/>
  <c r="G98" i="6"/>
  <c r="I647" i="4"/>
  <c r="C626" i="35"/>
  <c r="I642" i="3"/>
  <c r="G17" i="3"/>
  <c r="H98" i="6"/>
  <c r="H20" i="6" s="1"/>
  <c r="H98" i="3"/>
  <c r="H20" i="3" s="1"/>
  <c r="I641" i="5"/>
  <c r="I651" i="4"/>
  <c r="I651" i="3"/>
  <c r="H93" i="4"/>
  <c r="H15" i="4" s="1"/>
  <c r="I234" i="36"/>
  <c r="I182" i="8"/>
  <c r="D97" i="3"/>
  <c r="E22" i="4"/>
  <c r="E22" i="3"/>
  <c r="I206" i="1"/>
  <c r="I357" i="3"/>
  <c r="I256" i="6"/>
  <c r="I303" i="7"/>
  <c r="G104" i="5"/>
  <c r="G26" i="5" s="1"/>
  <c r="G52" i="8"/>
  <c r="I206" i="36"/>
  <c r="H53" i="32"/>
  <c r="I183" i="36"/>
  <c r="I374" i="4"/>
  <c r="I354" i="6"/>
  <c r="I613" i="7"/>
  <c r="I250" i="3"/>
  <c r="D132" i="4"/>
  <c r="I381" i="7"/>
  <c r="I175" i="7"/>
  <c r="D236" i="3"/>
  <c r="S623" i="43"/>
  <c r="AG623" i="43" s="1"/>
  <c r="G15" i="6"/>
  <c r="I207" i="35"/>
  <c r="C314" i="6"/>
  <c r="I149" i="7"/>
  <c r="I433" i="4"/>
  <c r="B158" i="4"/>
  <c r="C46" i="5"/>
  <c r="D98" i="4"/>
  <c r="H98" i="5"/>
  <c r="H20" i="5" s="1"/>
  <c r="G94" i="5"/>
  <c r="G16" i="5" s="1"/>
  <c r="I155" i="1"/>
  <c r="D132" i="7"/>
  <c r="I260" i="8"/>
  <c r="G53" i="36"/>
  <c r="I296" i="1"/>
  <c r="D97" i="7"/>
  <c r="E93" i="4"/>
  <c r="E15" i="4" s="1"/>
  <c r="E22" i="7"/>
  <c r="I357" i="5"/>
  <c r="I256" i="7"/>
  <c r="G104" i="4"/>
  <c r="G26" i="4" s="1"/>
  <c r="C132" i="6"/>
  <c r="I609" i="7"/>
  <c r="I613" i="3"/>
  <c r="I276" i="6"/>
  <c r="D236" i="5"/>
  <c r="D132" i="5"/>
  <c r="I407" i="3"/>
  <c r="I621" i="4"/>
  <c r="I166" i="1"/>
  <c r="D98" i="5"/>
  <c r="I386" i="5"/>
  <c r="I296" i="32"/>
  <c r="E15" i="7"/>
  <c r="C314" i="5"/>
  <c r="I182" i="34"/>
  <c r="H626" i="35"/>
  <c r="G95" i="4"/>
  <c r="G17" i="4" s="1"/>
  <c r="G50" i="32"/>
  <c r="E22" i="6"/>
  <c r="D184" i="6"/>
  <c r="D33" i="7"/>
  <c r="I279" i="3"/>
  <c r="D314" i="5"/>
  <c r="C626" i="32"/>
  <c r="G50" i="8"/>
  <c r="D18" i="7"/>
  <c r="H626" i="34"/>
  <c r="C98" i="4"/>
  <c r="S608" i="42"/>
  <c r="AG608" i="42" s="1"/>
  <c r="C132" i="5"/>
  <c r="D39" i="6"/>
  <c r="I606" i="4"/>
  <c r="I417" i="7"/>
  <c r="D46" i="4"/>
  <c r="D20" i="4" s="1"/>
  <c r="I647" i="3"/>
  <c r="H98" i="7"/>
  <c r="H20" i="7" s="1"/>
  <c r="G93" i="7"/>
  <c r="G15" i="7" s="1"/>
  <c r="C97" i="3"/>
  <c r="I443" i="6"/>
  <c r="H94" i="4"/>
  <c r="H16" i="4" s="1"/>
  <c r="I313" i="1"/>
  <c r="H53" i="1"/>
  <c r="I613" i="4"/>
  <c r="I250" i="5"/>
  <c r="C34" i="4"/>
  <c r="R626" i="42"/>
  <c r="D314" i="4"/>
  <c r="B35" i="3"/>
  <c r="D44" i="6"/>
  <c r="D314" i="3"/>
  <c r="C314" i="4"/>
  <c r="I183" i="8"/>
  <c r="I624" i="36"/>
  <c r="I247" i="7"/>
  <c r="C184" i="3"/>
  <c r="D18" i="5"/>
  <c r="D18" i="4"/>
  <c r="I593" i="5"/>
  <c r="H158" i="3"/>
  <c r="I632" i="5"/>
  <c r="I642" i="4"/>
  <c r="I582" i="35"/>
  <c r="I156" i="35"/>
  <c r="I593" i="4"/>
  <c r="G98" i="7"/>
  <c r="G20" i="7" s="1"/>
  <c r="I647" i="6"/>
  <c r="I631" i="5"/>
  <c r="I643" i="6"/>
  <c r="I644" i="4"/>
  <c r="G93" i="3"/>
  <c r="I397" i="3"/>
  <c r="I296" i="8"/>
  <c r="I323" i="3"/>
  <c r="B37" i="3"/>
  <c r="E104" i="6"/>
  <c r="E26" i="6" s="1"/>
  <c r="I386" i="4"/>
  <c r="I260" i="1"/>
  <c r="I276" i="7"/>
  <c r="I609" i="4"/>
  <c r="I189" i="3"/>
  <c r="D33" i="3"/>
  <c r="I614" i="5"/>
  <c r="I605" i="5"/>
  <c r="I250" i="6"/>
  <c r="I279" i="6"/>
  <c r="I225" i="4"/>
  <c r="B236" i="4"/>
  <c r="I270" i="32"/>
  <c r="I183" i="1"/>
  <c r="D39" i="4"/>
  <c r="B158" i="7"/>
  <c r="D132" i="6"/>
  <c r="C35" i="4"/>
  <c r="G17" i="5"/>
  <c r="D184" i="4"/>
  <c r="I155" i="35"/>
  <c r="I183" i="35"/>
  <c r="I181" i="35"/>
  <c r="I125" i="6"/>
  <c r="B47" i="6"/>
  <c r="I230" i="5"/>
  <c r="I593" i="6"/>
  <c r="I593" i="3"/>
  <c r="I640" i="6"/>
  <c r="B98" i="6"/>
  <c r="I592" i="6"/>
  <c r="G98" i="3"/>
  <c r="G20" i="3" s="1"/>
  <c r="G98" i="4"/>
  <c r="G20" i="4" s="1"/>
  <c r="C101" i="3"/>
  <c r="C101" i="4"/>
  <c r="C53" i="5"/>
  <c r="I631" i="4"/>
  <c r="I633" i="5"/>
  <c r="C46" i="4"/>
  <c r="I632" i="7"/>
  <c r="I313" i="3"/>
  <c r="I313" i="5"/>
  <c r="I642" i="5"/>
  <c r="I642" i="7"/>
  <c r="G95" i="7"/>
  <c r="G17" i="7" s="1"/>
  <c r="I644" i="3"/>
  <c r="H98" i="4"/>
  <c r="H20" i="4" s="1"/>
  <c r="I641" i="4"/>
  <c r="I407" i="4"/>
  <c r="I323" i="4"/>
  <c r="B37" i="4"/>
  <c r="I377" i="7"/>
  <c r="I313" i="36"/>
  <c r="D97" i="4"/>
  <c r="E33" i="7"/>
  <c r="I386" i="6"/>
  <c r="I190" i="4"/>
  <c r="I606" i="5"/>
  <c r="H94" i="3"/>
  <c r="H16" i="3" s="1"/>
  <c r="D93" i="6"/>
  <c r="I357" i="6"/>
  <c r="H51" i="8"/>
  <c r="G53" i="1"/>
  <c r="E53" i="1"/>
  <c r="I354" i="3"/>
  <c r="I201" i="6"/>
  <c r="D33" i="6"/>
  <c r="I189" i="6"/>
  <c r="I614" i="7"/>
  <c r="I621" i="6"/>
  <c r="I201" i="7"/>
  <c r="I613" i="6"/>
  <c r="I250" i="7"/>
  <c r="I417" i="5"/>
  <c r="I646" i="42"/>
  <c r="I605" i="3"/>
  <c r="I381" i="3"/>
  <c r="I372" i="3"/>
  <c r="I605" i="7"/>
  <c r="I386" i="3"/>
  <c r="I225" i="3"/>
  <c r="I582" i="43"/>
  <c r="D39" i="3"/>
  <c r="B158" i="6"/>
  <c r="C34" i="7"/>
  <c r="B158" i="5"/>
  <c r="I423" i="6"/>
  <c r="D314" i="7"/>
  <c r="G20" i="6"/>
  <c r="C158" i="4"/>
  <c r="G15" i="4"/>
  <c r="I128" i="7"/>
  <c r="D36" i="6"/>
  <c r="B236" i="3"/>
  <c r="F10" i="32"/>
  <c r="I62" i="32"/>
  <c r="B236" i="5"/>
  <c r="G18" i="5"/>
  <c r="I243" i="6"/>
  <c r="H158" i="6"/>
  <c r="I124" i="7"/>
  <c r="I377" i="6"/>
  <c r="B39" i="6"/>
  <c r="I371" i="4"/>
  <c r="I247" i="5"/>
  <c r="D236" i="7"/>
  <c r="B98" i="4"/>
  <c r="I592" i="4"/>
  <c r="I157" i="6"/>
  <c r="I633" i="4"/>
  <c r="D101" i="4"/>
  <c r="I651" i="6"/>
  <c r="I301" i="6"/>
  <c r="I157" i="36"/>
  <c r="G104" i="7"/>
  <c r="G26" i="7" s="1"/>
  <c r="I374" i="7"/>
  <c r="I398" i="7"/>
  <c r="I623" i="35"/>
  <c r="I613" i="35"/>
  <c r="C158" i="3"/>
  <c r="C33" i="3"/>
  <c r="I137" i="3"/>
  <c r="I650" i="5"/>
  <c r="I650" i="4"/>
  <c r="H95" i="7"/>
  <c r="H17" i="7" s="1"/>
  <c r="I640" i="7"/>
  <c r="B98" i="5"/>
  <c r="I592" i="5"/>
  <c r="H53" i="34"/>
  <c r="I433" i="3"/>
  <c r="I157" i="5"/>
  <c r="H158" i="7"/>
  <c r="I633" i="3"/>
  <c r="C46" i="7"/>
  <c r="I124" i="4"/>
  <c r="I643" i="7"/>
  <c r="I313" i="4"/>
  <c r="I235" i="34"/>
  <c r="D98" i="6"/>
  <c r="D20" i="6" s="1"/>
  <c r="I641" i="7"/>
  <c r="I641" i="6"/>
  <c r="D101" i="3"/>
  <c r="G101" i="5"/>
  <c r="G23" i="5" s="1"/>
  <c r="I147" i="4"/>
  <c r="I121" i="7"/>
  <c r="I190" i="7"/>
  <c r="I417" i="6"/>
  <c r="G94" i="7"/>
  <c r="G16" i="7" s="1"/>
  <c r="G93" i="5"/>
  <c r="G15" i="5" s="1"/>
  <c r="I323" i="6"/>
  <c r="B37" i="6"/>
  <c r="I377" i="5"/>
  <c r="I377" i="4"/>
  <c r="H104" i="4"/>
  <c r="H26" i="4" s="1"/>
  <c r="I155" i="32"/>
  <c r="D97" i="5"/>
  <c r="H97" i="6"/>
  <c r="H19" i="6" s="1"/>
  <c r="C97" i="4"/>
  <c r="I371" i="3"/>
  <c r="E33" i="3"/>
  <c r="I147" i="6"/>
  <c r="I121" i="4"/>
  <c r="G91" i="5"/>
  <c r="G13" i="5" s="1"/>
  <c r="G53" i="32"/>
  <c r="I348" i="8"/>
  <c r="E53" i="32"/>
  <c r="H50" i="8"/>
  <c r="I180" i="8"/>
  <c r="I357" i="7"/>
  <c r="I256" i="4"/>
  <c r="I303" i="3"/>
  <c r="G104" i="3"/>
  <c r="G26" i="3" s="1"/>
  <c r="G97" i="7"/>
  <c r="G19" i="7" s="1"/>
  <c r="E97" i="5"/>
  <c r="I374" i="5"/>
  <c r="I407" i="7"/>
  <c r="I243" i="7"/>
  <c r="I183" i="3"/>
  <c r="I183" i="4"/>
  <c r="I621" i="5"/>
  <c r="I372" i="6"/>
  <c r="I639" i="6"/>
  <c r="I639" i="5"/>
  <c r="I530" i="8"/>
  <c r="F62" i="8"/>
  <c r="I452" i="1"/>
  <c r="F62" i="1"/>
  <c r="I206" i="8"/>
  <c r="D36" i="5"/>
  <c r="D314" i="6"/>
  <c r="B39" i="4"/>
  <c r="D236" i="6"/>
  <c r="D132" i="3"/>
  <c r="I247" i="6"/>
  <c r="E33" i="4"/>
  <c r="D184" i="5"/>
  <c r="B96" i="3"/>
  <c r="I96" i="3" s="1"/>
  <c r="I434" i="4"/>
  <c r="C158" i="7"/>
  <c r="I252" i="4"/>
  <c r="B35" i="4"/>
  <c r="D36" i="4"/>
  <c r="C34" i="3"/>
  <c r="C37" i="4"/>
  <c r="I592" i="7"/>
  <c r="B98" i="7"/>
  <c r="I190" i="3"/>
  <c r="B93" i="6"/>
  <c r="I613" i="5"/>
  <c r="I96" i="5"/>
  <c r="D184" i="3"/>
  <c r="I125" i="7"/>
  <c r="B47" i="7"/>
  <c r="I650" i="6"/>
  <c r="I592" i="3"/>
  <c r="B98" i="3"/>
  <c r="I647" i="7"/>
  <c r="B101" i="4"/>
  <c r="I595" i="4"/>
  <c r="I121" i="6"/>
  <c r="H50" i="36"/>
  <c r="I371" i="6"/>
  <c r="I183" i="5"/>
  <c r="I175" i="5"/>
  <c r="B184" i="5"/>
  <c r="I149" i="4"/>
  <c r="H95" i="3"/>
  <c r="H17" i="3" s="1"/>
  <c r="H101" i="5"/>
  <c r="H23" i="5" s="1"/>
  <c r="I157" i="7"/>
  <c r="I631" i="7"/>
  <c r="I124" i="6"/>
  <c r="I124" i="3"/>
  <c r="I632" i="4"/>
  <c r="I643" i="3"/>
  <c r="I313" i="7"/>
  <c r="C98" i="5"/>
  <c r="G101" i="7"/>
  <c r="G23" i="7" s="1"/>
  <c r="G101" i="4"/>
  <c r="G23" i="4" s="1"/>
  <c r="I147" i="5"/>
  <c r="I386" i="7"/>
  <c r="G94" i="3"/>
  <c r="G16" i="3" s="1"/>
  <c r="G94" i="4"/>
  <c r="G16" i="4" s="1"/>
  <c r="H51" i="1"/>
  <c r="I397" i="4"/>
  <c r="E53" i="8"/>
  <c r="E104" i="5"/>
  <c r="E26" i="5" s="1"/>
  <c r="H104" i="6"/>
  <c r="H26" i="6" s="1"/>
  <c r="H104" i="5"/>
  <c r="H26" i="5" s="1"/>
  <c r="D97" i="6"/>
  <c r="H97" i="7"/>
  <c r="H19" i="7" s="1"/>
  <c r="C97" i="5"/>
  <c r="I147" i="7"/>
  <c r="I121" i="5"/>
  <c r="I357" i="4"/>
  <c r="C314" i="7"/>
  <c r="G104" i="6"/>
  <c r="G26" i="6" s="1"/>
  <c r="I157" i="1"/>
  <c r="I218" i="32"/>
  <c r="G97" i="3"/>
  <c r="G19" i="3" s="1"/>
  <c r="I374" i="3"/>
  <c r="I276" i="3"/>
  <c r="I276" i="4"/>
  <c r="I175" i="4"/>
  <c r="I354" i="5"/>
  <c r="I183" i="6"/>
  <c r="D46" i="7"/>
  <c r="D20" i="7" s="1"/>
  <c r="I183" i="7"/>
  <c r="I381" i="4"/>
  <c r="I639" i="7"/>
  <c r="I362" i="36"/>
  <c r="B39" i="7"/>
  <c r="B35" i="5"/>
  <c r="D36" i="3"/>
  <c r="I241" i="7"/>
  <c r="I434" i="7"/>
  <c r="I252" i="7"/>
  <c r="C35" i="5"/>
  <c r="B39" i="5"/>
  <c r="C37" i="5"/>
  <c r="I157" i="35"/>
  <c r="I632" i="6"/>
  <c r="I157" i="32"/>
  <c r="G50" i="36"/>
  <c r="I189" i="5"/>
  <c r="D33" i="5"/>
  <c r="I621" i="3"/>
  <c r="R88" i="43"/>
  <c r="G15" i="3"/>
  <c r="D18" i="3"/>
  <c r="I157" i="3"/>
  <c r="I631" i="3"/>
  <c r="I643" i="4"/>
  <c r="I121" i="3"/>
  <c r="D46" i="5"/>
  <c r="D20" i="5" s="1"/>
  <c r="I372" i="7"/>
  <c r="C37" i="6"/>
  <c r="D18" i="6"/>
  <c r="C158" i="6"/>
  <c r="C33" i="6"/>
  <c r="I137" i="6"/>
  <c r="B47" i="4"/>
  <c r="I125" i="4"/>
  <c r="I336" i="4"/>
  <c r="I650" i="3"/>
  <c r="I640" i="4"/>
  <c r="I647" i="5"/>
  <c r="H158" i="5"/>
  <c r="I631" i="6"/>
  <c r="I633" i="7"/>
  <c r="I157" i="34"/>
  <c r="I124" i="5"/>
  <c r="I249" i="7"/>
  <c r="I313" i="6"/>
  <c r="I156" i="34"/>
  <c r="I644" i="6"/>
  <c r="I644" i="5"/>
  <c r="I209" i="34"/>
  <c r="C98" i="7"/>
  <c r="D98" i="3"/>
  <c r="D20" i="3" s="1"/>
  <c r="G101" i="3"/>
  <c r="G23" i="3" s="1"/>
  <c r="I651" i="5"/>
  <c r="I443" i="3"/>
  <c r="G94" i="6"/>
  <c r="G16" i="6" s="1"/>
  <c r="H93" i="6"/>
  <c r="H15" i="6" s="1"/>
  <c r="I397" i="5"/>
  <c r="I377" i="3"/>
  <c r="E104" i="7"/>
  <c r="E26" i="7" s="1"/>
  <c r="H104" i="7"/>
  <c r="H26" i="7" s="1"/>
  <c r="I155" i="8"/>
  <c r="H97" i="4"/>
  <c r="H19" i="4" s="1"/>
  <c r="H97" i="3"/>
  <c r="C97" i="6"/>
  <c r="I371" i="5"/>
  <c r="H94" i="6"/>
  <c r="H16" i="6" s="1"/>
  <c r="G91" i="4"/>
  <c r="G13" i="4" s="1"/>
  <c r="H50" i="32"/>
  <c r="G97" i="5"/>
  <c r="G19" i="5" s="1"/>
  <c r="G97" i="6"/>
  <c r="G19" i="6" s="1"/>
  <c r="I374" i="6"/>
  <c r="I301" i="5"/>
  <c r="I354" i="4"/>
  <c r="I175" i="6"/>
  <c r="B184" i="6"/>
  <c r="I582" i="42"/>
  <c r="I372" i="4"/>
  <c r="I279" i="7"/>
  <c r="S624" i="42"/>
  <c r="AG624" i="42" s="1"/>
  <c r="D36" i="7"/>
  <c r="I114" i="32"/>
  <c r="I434" i="5"/>
  <c r="B39" i="3"/>
  <c r="H18" i="5"/>
  <c r="B96" i="7"/>
  <c r="I96" i="7" s="1"/>
  <c r="D236" i="4"/>
  <c r="C132" i="7"/>
  <c r="E15" i="5"/>
  <c r="D184" i="7"/>
  <c r="I180" i="36"/>
  <c r="H53" i="4"/>
  <c r="H54" i="4" s="1"/>
  <c r="H158" i="4"/>
  <c r="I613" i="34"/>
  <c r="I417" i="3"/>
  <c r="H19" i="3"/>
  <c r="I612" i="35"/>
  <c r="I640" i="5"/>
  <c r="I157" i="4"/>
  <c r="C20" i="5"/>
  <c r="I644" i="7"/>
  <c r="I147" i="3"/>
  <c r="I190" i="5"/>
  <c r="I323" i="5"/>
  <c r="B37" i="5"/>
  <c r="I443" i="4"/>
  <c r="I190" i="6"/>
  <c r="G33" i="6"/>
  <c r="B93" i="5"/>
  <c r="G53" i="8"/>
  <c r="I303" i="4"/>
  <c r="I443" i="5"/>
  <c r="C132" i="3"/>
  <c r="B96" i="4"/>
  <c r="I96" i="4" s="1"/>
  <c r="B184" i="7"/>
  <c r="B158" i="3"/>
  <c r="I125" i="5"/>
  <c r="B47" i="5"/>
  <c r="I611" i="35"/>
  <c r="I609" i="6"/>
  <c r="I125" i="3"/>
  <c r="B47" i="3"/>
  <c r="I650" i="7"/>
  <c r="I593" i="7"/>
  <c r="I640" i="3"/>
  <c r="C101" i="5"/>
  <c r="E101" i="3"/>
  <c r="E23" i="3" s="1"/>
  <c r="E101" i="4"/>
  <c r="E23" i="4" s="1"/>
  <c r="C46" i="6"/>
  <c r="C20" i="6" s="1"/>
  <c r="I643" i="5"/>
  <c r="I181" i="34"/>
  <c r="I642" i="6"/>
  <c r="C98" i="3"/>
  <c r="C20" i="3" s="1"/>
  <c r="G101" i="6"/>
  <c r="G23" i="6" s="1"/>
  <c r="I651" i="7"/>
  <c r="I443" i="7"/>
  <c r="I606" i="6"/>
  <c r="H93" i="3"/>
  <c r="H15" i="3" s="1"/>
  <c r="G52" i="36"/>
  <c r="I397" i="6"/>
  <c r="I323" i="7"/>
  <c r="B37" i="7"/>
  <c r="E104" i="3"/>
  <c r="E26" i="3" s="1"/>
  <c r="E104" i="4"/>
  <c r="E26" i="4" s="1"/>
  <c r="H104" i="3"/>
  <c r="H26" i="3" s="1"/>
  <c r="I157" i="8"/>
  <c r="H97" i="5"/>
  <c r="H19" i="5" s="1"/>
  <c r="C97" i="7"/>
  <c r="I371" i="7"/>
  <c r="I417" i="4"/>
  <c r="H94" i="7"/>
  <c r="H16" i="7" s="1"/>
  <c r="H94" i="5"/>
  <c r="H16" i="5" s="1"/>
  <c r="E93" i="6"/>
  <c r="E15" i="6" s="1"/>
  <c r="H51" i="36"/>
  <c r="I180" i="1"/>
  <c r="G97" i="4"/>
  <c r="G19" i="4" s="1"/>
  <c r="I276" i="5"/>
  <c r="I609" i="3"/>
  <c r="I354" i="7"/>
  <c r="I407" i="6"/>
  <c r="I614" i="3"/>
  <c r="I605" i="6"/>
  <c r="I250" i="4"/>
  <c r="I381" i="5"/>
  <c r="I372" i="5"/>
  <c r="I279" i="5"/>
  <c r="I189" i="4"/>
  <c r="D33" i="4"/>
  <c r="I639" i="4"/>
  <c r="I639" i="3"/>
  <c r="R626" i="43"/>
  <c r="I582" i="41"/>
  <c r="B236" i="7"/>
  <c r="I423" i="4"/>
  <c r="C132" i="4"/>
  <c r="G33" i="3"/>
  <c r="B35" i="6"/>
  <c r="I252" i="3"/>
  <c r="B96" i="6"/>
  <c r="I96" i="6" s="1"/>
  <c r="I243" i="4"/>
  <c r="H18" i="6"/>
  <c r="I423" i="3"/>
  <c r="G33" i="7"/>
  <c r="B236" i="6"/>
  <c r="B35" i="7"/>
  <c r="I634" i="41"/>
  <c r="I634" i="43"/>
  <c r="I624" i="8"/>
  <c r="M88" i="43"/>
  <c r="O88" i="43"/>
  <c r="N88" i="43"/>
  <c r="Q88" i="43"/>
  <c r="O99" i="43"/>
  <c r="I646" i="43"/>
  <c r="D93" i="7"/>
  <c r="D93" i="3"/>
  <c r="I413" i="7"/>
  <c r="I327" i="4"/>
  <c r="I275" i="6"/>
  <c r="D93" i="5"/>
  <c r="D93" i="4"/>
  <c r="I256" i="3"/>
  <c r="S620" i="43"/>
  <c r="AG620" i="43" s="1"/>
  <c r="I417" i="35"/>
  <c r="M626" i="41"/>
  <c r="S624" i="41"/>
  <c r="AG624" i="41" s="1"/>
  <c r="S623" i="41"/>
  <c r="AG623" i="41" s="1"/>
  <c r="S611" i="41"/>
  <c r="AG611" i="41" s="1"/>
  <c r="D103" i="43"/>
  <c r="D25" i="43" s="1"/>
  <c r="H103" i="43"/>
  <c r="H25" i="43" s="1"/>
  <c r="I413" i="6"/>
  <c r="G88" i="42"/>
  <c r="I634" i="42"/>
  <c r="I620" i="42"/>
  <c r="D88" i="42"/>
  <c r="E88" i="42"/>
  <c r="C88" i="42"/>
  <c r="H88" i="42"/>
  <c r="E100" i="42"/>
  <c r="G100" i="42"/>
  <c r="C100" i="42"/>
  <c r="H100" i="42"/>
  <c r="E99" i="42"/>
  <c r="I413" i="5"/>
  <c r="I416" i="6"/>
  <c r="I275" i="3"/>
  <c r="I275" i="7"/>
  <c r="I440" i="5"/>
  <c r="I199" i="7"/>
  <c r="I199" i="6"/>
  <c r="D43" i="4"/>
  <c r="I275" i="4"/>
  <c r="I256" i="5"/>
  <c r="I327" i="5"/>
  <c r="O99" i="41"/>
  <c r="B53" i="5"/>
  <c r="I406" i="5"/>
  <c r="H626" i="8"/>
  <c r="I406" i="6"/>
  <c r="I406" i="7"/>
  <c r="I406" i="4"/>
  <c r="I327" i="7"/>
  <c r="I406" i="3"/>
  <c r="I327" i="3"/>
  <c r="D93" i="41"/>
  <c r="G93" i="41"/>
  <c r="B91" i="3"/>
  <c r="H91" i="3"/>
  <c r="H13" i="3" s="1"/>
  <c r="B91" i="5"/>
  <c r="H91" i="5"/>
  <c r="H13" i="5" s="1"/>
  <c r="G91" i="7"/>
  <c r="G13" i="7" s="1"/>
  <c r="C91" i="3"/>
  <c r="C13" i="3" s="1"/>
  <c r="G91" i="3"/>
  <c r="G13" i="3" s="1"/>
  <c r="H91" i="4"/>
  <c r="H13" i="4" s="1"/>
  <c r="B91" i="6"/>
  <c r="H91" i="6"/>
  <c r="H13" i="6" s="1"/>
  <c r="C93" i="41"/>
  <c r="H93" i="41"/>
  <c r="D91" i="3"/>
  <c r="C91" i="4"/>
  <c r="C13" i="4" s="1"/>
  <c r="D91" i="5"/>
  <c r="D13" i="5" s="1"/>
  <c r="C91" i="6"/>
  <c r="C13" i="6" s="1"/>
  <c r="G91" i="6"/>
  <c r="G13" i="6" s="1"/>
  <c r="D91" i="7"/>
  <c r="D13" i="7" s="1"/>
  <c r="D91" i="4"/>
  <c r="C91" i="5"/>
  <c r="C13" i="5" s="1"/>
  <c r="D91" i="6"/>
  <c r="D13" i="6" s="1"/>
  <c r="C91" i="7"/>
  <c r="C13" i="7" s="1"/>
  <c r="H91" i="7"/>
  <c r="H13" i="7" s="1"/>
  <c r="H93" i="43"/>
  <c r="C93" i="43"/>
  <c r="G93" i="43"/>
  <c r="D93" i="43"/>
  <c r="G86" i="4"/>
  <c r="G8" i="4" s="1"/>
  <c r="G86" i="3"/>
  <c r="G8" i="3" s="1"/>
  <c r="G86" i="7"/>
  <c r="G8" i="7" s="1"/>
  <c r="G86" i="6"/>
  <c r="G8" i="6" s="1"/>
  <c r="G86" i="5"/>
  <c r="G8" i="5" s="1"/>
  <c r="E86" i="4"/>
  <c r="E8" i="4" s="1"/>
  <c r="E86" i="3"/>
  <c r="E8" i="3" s="1"/>
  <c r="E86" i="7"/>
  <c r="E8" i="7" s="1"/>
  <c r="E86" i="6"/>
  <c r="E8" i="6" s="1"/>
  <c r="E86" i="5"/>
  <c r="E8" i="5" s="1"/>
  <c r="I442" i="32"/>
  <c r="E44" i="3"/>
  <c r="E18" i="3" s="1"/>
  <c r="E44" i="7"/>
  <c r="E18" i="7" s="1"/>
  <c r="E44" i="6"/>
  <c r="E18" i="6" s="1"/>
  <c r="E44" i="5"/>
  <c r="E18" i="5" s="1"/>
  <c r="E44" i="4"/>
  <c r="E18" i="4" s="1"/>
  <c r="I261" i="36"/>
  <c r="G87" i="4"/>
  <c r="G9" i="4" s="1"/>
  <c r="G87" i="7"/>
  <c r="G9" i="7" s="1"/>
  <c r="G87" i="3"/>
  <c r="G9" i="3" s="1"/>
  <c r="G87" i="6"/>
  <c r="G9" i="6" s="1"/>
  <c r="G87" i="5"/>
  <c r="G9" i="5" s="1"/>
  <c r="I417" i="1"/>
  <c r="I623" i="8"/>
  <c r="C105" i="5"/>
  <c r="C105" i="6"/>
  <c r="C105" i="3"/>
  <c r="C105" i="4"/>
  <c r="C105" i="7"/>
  <c r="C104" i="41"/>
  <c r="H104" i="41"/>
  <c r="G104" i="41"/>
  <c r="H99" i="3"/>
  <c r="H21" i="3" s="1"/>
  <c r="E99" i="4"/>
  <c r="E21" i="4" s="1"/>
  <c r="B99" i="5"/>
  <c r="H99" i="5"/>
  <c r="H21" i="5" s="1"/>
  <c r="E99" i="6"/>
  <c r="E21" i="6" s="1"/>
  <c r="C99" i="7"/>
  <c r="C21" i="7" s="1"/>
  <c r="H99" i="7"/>
  <c r="H21" i="7" s="1"/>
  <c r="E99" i="3"/>
  <c r="E21" i="3" s="1"/>
  <c r="H99" i="4"/>
  <c r="H21" i="4" s="1"/>
  <c r="E99" i="5"/>
  <c r="E21" i="5" s="1"/>
  <c r="H99" i="6"/>
  <c r="H21" i="6" s="1"/>
  <c r="D99" i="7"/>
  <c r="D21" i="7" s="1"/>
  <c r="E104" i="41"/>
  <c r="D104" i="41"/>
  <c r="D99" i="3"/>
  <c r="D21" i="3" s="1"/>
  <c r="C99" i="4"/>
  <c r="C21" i="4" s="1"/>
  <c r="G99" i="4"/>
  <c r="G21" i="4" s="1"/>
  <c r="D99" i="5"/>
  <c r="D21" i="5" s="1"/>
  <c r="C99" i="6"/>
  <c r="C21" i="6" s="1"/>
  <c r="G99" i="6"/>
  <c r="G21" i="6" s="1"/>
  <c r="E99" i="7"/>
  <c r="E21" i="7" s="1"/>
  <c r="C99" i="3"/>
  <c r="C21" i="3" s="1"/>
  <c r="G99" i="3"/>
  <c r="G21" i="3" s="1"/>
  <c r="D99" i="4"/>
  <c r="D21" i="4" s="1"/>
  <c r="C99" i="5"/>
  <c r="C21" i="5" s="1"/>
  <c r="G99" i="5"/>
  <c r="G21" i="5" s="1"/>
  <c r="D99" i="6"/>
  <c r="D21" i="6" s="1"/>
  <c r="B99" i="7"/>
  <c r="G99" i="7"/>
  <c r="G21" i="7" s="1"/>
  <c r="G104" i="43"/>
  <c r="E104" i="43"/>
  <c r="D104" i="43"/>
  <c r="D26" i="43" s="1"/>
  <c r="H104" i="43"/>
  <c r="C104" i="43"/>
  <c r="D35" i="3"/>
  <c r="I425" i="7"/>
  <c r="D35" i="4"/>
  <c r="D35" i="6"/>
  <c r="D35" i="5"/>
  <c r="C93" i="5"/>
  <c r="C93" i="6"/>
  <c r="C93" i="3"/>
  <c r="C93" i="4"/>
  <c r="C93" i="7"/>
  <c r="E91" i="7"/>
  <c r="E13" i="7" s="1"/>
  <c r="E91" i="6"/>
  <c r="E13" i="6" s="1"/>
  <c r="E91" i="4"/>
  <c r="E13" i="4" s="1"/>
  <c r="I442" i="8"/>
  <c r="I442" i="36"/>
  <c r="C104" i="5"/>
  <c r="C104" i="7"/>
  <c r="C104" i="3"/>
  <c r="C104" i="4"/>
  <c r="C104" i="6"/>
  <c r="I261" i="32"/>
  <c r="I261" i="1"/>
  <c r="I440" i="6"/>
  <c r="D101" i="7"/>
  <c r="D101" i="5"/>
  <c r="D101" i="6"/>
  <c r="I413" i="4"/>
  <c r="C52" i="6"/>
  <c r="C52" i="7"/>
  <c r="C26" i="7" s="1"/>
  <c r="C52" i="5"/>
  <c r="I338" i="4"/>
  <c r="I338" i="7"/>
  <c r="I416" i="5"/>
  <c r="I416" i="7"/>
  <c r="I432" i="6"/>
  <c r="I432" i="7"/>
  <c r="I432" i="4"/>
  <c r="E97" i="3"/>
  <c r="E97" i="4"/>
  <c r="E97" i="7"/>
  <c r="E97" i="6"/>
  <c r="C88" i="6"/>
  <c r="C10" i="6" s="1"/>
  <c r="C88" i="3"/>
  <c r="C10" i="3" s="1"/>
  <c r="H88" i="4"/>
  <c r="H10" i="4" s="1"/>
  <c r="E88" i="5"/>
  <c r="E10" i="5" s="1"/>
  <c r="H88" i="6"/>
  <c r="H10" i="6" s="1"/>
  <c r="H88" i="3"/>
  <c r="H10" i="3" s="1"/>
  <c r="E88" i="4"/>
  <c r="E10" i="4" s="1"/>
  <c r="H88" i="5"/>
  <c r="H10" i="5" s="1"/>
  <c r="C88" i="7"/>
  <c r="C10" i="7" s="1"/>
  <c r="H88" i="7"/>
  <c r="H10" i="7" s="1"/>
  <c r="E88" i="3"/>
  <c r="E10" i="3" s="1"/>
  <c r="G88" i="3"/>
  <c r="G10" i="3" s="1"/>
  <c r="C88" i="5"/>
  <c r="C10" i="5" s="1"/>
  <c r="G88" i="5"/>
  <c r="G10" i="5" s="1"/>
  <c r="H86" i="5"/>
  <c r="H8" i="5" s="1"/>
  <c r="H86" i="6"/>
  <c r="H8" i="6" s="1"/>
  <c r="H86" i="3"/>
  <c r="H8" i="3" s="1"/>
  <c r="H86" i="4"/>
  <c r="H8" i="4" s="1"/>
  <c r="H86" i="7"/>
  <c r="H8" i="7" s="1"/>
  <c r="C86" i="4"/>
  <c r="C86" i="5"/>
  <c r="C8" i="5" s="1"/>
  <c r="C86" i="6"/>
  <c r="C8" i="6" s="1"/>
  <c r="C86" i="3"/>
  <c r="C86" i="7"/>
  <c r="I615" i="5"/>
  <c r="I442" i="1"/>
  <c r="I284" i="1"/>
  <c r="I400" i="8"/>
  <c r="I400" i="32"/>
  <c r="C44" i="5"/>
  <c r="C18" i="5" s="1"/>
  <c r="C44" i="3"/>
  <c r="C18" i="3" s="1"/>
  <c r="C44" i="4"/>
  <c r="C18" i="4" s="1"/>
  <c r="C44" i="6"/>
  <c r="C18" i="6" s="1"/>
  <c r="C44" i="7"/>
  <c r="C18" i="7" s="1"/>
  <c r="D88" i="4"/>
  <c r="D88" i="7"/>
  <c r="I608" i="6"/>
  <c r="D88" i="3"/>
  <c r="I261" i="8"/>
  <c r="H87" i="3"/>
  <c r="H9" i="3" s="1"/>
  <c r="H87" i="4"/>
  <c r="H9" i="4" s="1"/>
  <c r="H87" i="7"/>
  <c r="H9" i="7" s="1"/>
  <c r="H87" i="5"/>
  <c r="H9" i="5" s="1"/>
  <c r="H87" i="6"/>
  <c r="H9" i="6" s="1"/>
  <c r="E87" i="6"/>
  <c r="E9" i="6" s="1"/>
  <c r="E87" i="5"/>
  <c r="E9" i="5" s="1"/>
  <c r="E87" i="4"/>
  <c r="E9" i="4" s="1"/>
  <c r="E87" i="3"/>
  <c r="E9" i="3" s="1"/>
  <c r="E87" i="7"/>
  <c r="E9" i="7" s="1"/>
  <c r="C87" i="4"/>
  <c r="C87" i="3"/>
  <c r="C9" i="3" s="1"/>
  <c r="C87" i="7"/>
  <c r="C9" i="7" s="1"/>
  <c r="C87" i="6"/>
  <c r="C9" i="6" s="1"/>
  <c r="C87" i="5"/>
  <c r="I284" i="8"/>
  <c r="I284" i="34"/>
  <c r="D37" i="3"/>
  <c r="D37" i="5"/>
  <c r="D37" i="4"/>
  <c r="D37" i="7"/>
  <c r="D37" i="6"/>
  <c r="I611" i="8"/>
  <c r="I284" i="32"/>
  <c r="I400" i="1"/>
  <c r="I412" i="7"/>
  <c r="I412" i="4"/>
  <c r="I412" i="3"/>
  <c r="I412" i="6"/>
  <c r="I412" i="5"/>
  <c r="I410" i="3"/>
  <c r="I410" i="6"/>
  <c r="I410" i="5"/>
  <c r="I410" i="7"/>
  <c r="I410" i="4"/>
  <c r="I607" i="6"/>
  <c r="D34" i="4"/>
  <c r="D34" i="7"/>
  <c r="I424" i="6"/>
  <c r="D34" i="3"/>
  <c r="I284" i="36"/>
  <c r="I339" i="7"/>
  <c r="G340" i="4"/>
  <c r="G340" i="6"/>
  <c r="G340" i="7"/>
  <c r="G340" i="3"/>
  <c r="G340" i="5"/>
  <c r="C48" i="5"/>
  <c r="C22" i="5" s="1"/>
  <c r="C48" i="4"/>
  <c r="C22" i="4" s="1"/>
  <c r="C48" i="3"/>
  <c r="C22" i="3" s="1"/>
  <c r="C48" i="7"/>
  <c r="C22" i="7" s="1"/>
  <c r="C48" i="6"/>
  <c r="C22" i="6" s="1"/>
  <c r="I440" i="3"/>
  <c r="I413" i="3"/>
  <c r="C52" i="3"/>
  <c r="C52" i="4"/>
  <c r="C26" i="4" s="1"/>
  <c r="I338" i="3"/>
  <c r="D52" i="6"/>
  <c r="I416" i="4"/>
  <c r="I303" i="6"/>
  <c r="I432" i="5"/>
  <c r="I432" i="3"/>
  <c r="I327" i="6"/>
  <c r="I154" i="35"/>
  <c r="H262" i="5"/>
  <c r="H262" i="7"/>
  <c r="H262" i="3"/>
  <c r="D53" i="4"/>
  <c r="D53" i="6"/>
  <c r="G262" i="6"/>
  <c r="G262" i="4"/>
  <c r="H262" i="4"/>
  <c r="H262" i="6"/>
  <c r="D53" i="5"/>
  <c r="G262" i="7"/>
  <c r="G262" i="5"/>
  <c r="I154" i="34"/>
  <c r="I206" i="34"/>
  <c r="I180" i="34"/>
  <c r="D89" i="5"/>
  <c r="D89" i="4"/>
  <c r="D89" i="3"/>
  <c r="H105" i="43"/>
  <c r="H27" i="43" s="1"/>
  <c r="H89" i="3"/>
  <c r="H11" i="3" s="1"/>
  <c r="H89" i="4"/>
  <c r="H11" i="4" s="1"/>
  <c r="H89" i="7"/>
  <c r="H11" i="7" s="1"/>
  <c r="G105" i="43"/>
  <c r="G27" i="43" s="1"/>
  <c r="G89" i="3"/>
  <c r="G11" i="3" s="1"/>
  <c r="G89" i="4"/>
  <c r="G11" i="4" s="1"/>
  <c r="G89" i="7"/>
  <c r="G11" i="7" s="1"/>
  <c r="G89" i="5"/>
  <c r="G11" i="5" s="1"/>
  <c r="E53" i="3"/>
  <c r="E53" i="4"/>
  <c r="C53" i="3"/>
  <c r="C27" i="3" s="1"/>
  <c r="I336" i="5"/>
  <c r="I336" i="3"/>
  <c r="I438" i="4"/>
  <c r="E43" i="5"/>
  <c r="E43" i="6"/>
  <c r="D104" i="3"/>
  <c r="D104" i="5"/>
  <c r="D104" i="7"/>
  <c r="D104" i="4"/>
  <c r="D104" i="6"/>
  <c r="I362" i="34"/>
  <c r="E53" i="7"/>
  <c r="E53" i="6"/>
  <c r="E53" i="5"/>
  <c r="C53" i="6"/>
  <c r="C27" i="6" s="1"/>
  <c r="C53" i="7"/>
  <c r="C27" i="7" s="1"/>
  <c r="C53" i="4"/>
  <c r="C27" i="4" s="1"/>
  <c r="I336" i="6"/>
  <c r="I336" i="7"/>
  <c r="E43" i="4"/>
  <c r="E43" i="7"/>
  <c r="E43" i="3"/>
  <c r="I362" i="35"/>
  <c r="E105" i="43"/>
  <c r="E27" i="43" s="1"/>
  <c r="E105" i="41"/>
  <c r="E27" i="41" s="1"/>
  <c r="E89" i="4"/>
  <c r="E11" i="4" s="1"/>
  <c r="E89" i="3"/>
  <c r="E11" i="3" s="1"/>
  <c r="C105" i="43"/>
  <c r="C27" i="43" s="1"/>
  <c r="C89" i="6"/>
  <c r="C89" i="5"/>
  <c r="C89" i="4"/>
  <c r="I625" i="8"/>
  <c r="I180" i="35"/>
  <c r="I440" i="7"/>
  <c r="I284" i="35"/>
  <c r="C27" i="5" l="1"/>
  <c r="I339" i="6"/>
  <c r="D88" i="5"/>
  <c r="I646" i="34"/>
  <c r="I251" i="4"/>
  <c r="D11" i="5"/>
  <c r="I615" i="6"/>
  <c r="I431" i="3"/>
  <c r="I431" i="5"/>
  <c r="I338" i="6"/>
  <c r="O100" i="43"/>
  <c r="I98" i="6"/>
  <c r="I339" i="3"/>
  <c r="H100" i="1"/>
  <c r="C100" i="34"/>
  <c r="E89" i="6"/>
  <c r="E11" i="6" s="1"/>
  <c r="E100" i="34"/>
  <c r="I261" i="7"/>
  <c r="G100" i="1"/>
  <c r="D89" i="7"/>
  <c r="G100" i="8"/>
  <c r="I339" i="4"/>
  <c r="I607" i="7"/>
  <c r="C26" i="6"/>
  <c r="D52" i="3"/>
  <c r="D26" i="3" s="1"/>
  <c r="I334" i="6"/>
  <c r="D48" i="5"/>
  <c r="D22" i="5" s="1"/>
  <c r="I624" i="5"/>
  <c r="M100" i="41"/>
  <c r="I649" i="41"/>
  <c r="I427" i="4"/>
  <c r="C8" i="4"/>
  <c r="I435" i="5"/>
  <c r="H89" i="6"/>
  <c r="H11" i="6" s="1"/>
  <c r="D53" i="7"/>
  <c r="D48" i="7"/>
  <c r="D22" i="7" s="1"/>
  <c r="D48" i="6"/>
  <c r="D22" i="6" s="1"/>
  <c r="I331" i="5"/>
  <c r="I615" i="4"/>
  <c r="G53" i="6"/>
  <c r="G54" i="6" s="1"/>
  <c r="H105" i="41"/>
  <c r="H27" i="41" s="1"/>
  <c r="D53" i="3"/>
  <c r="I607" i="3"/>
  <c r="D48" i="3"/>
  <c r="D22" i="3" s="1"/>
  <c r="G103" i="41"/>
  <c r="C9" i="5"/>
  <c r="C8" i="7"/>
  <c r="D43" i="3"/>
  <c r="I339" i="5"/>
  <c r="D48" i="4"/>
  <c r="D22" i="4" s="1"/>
  <c r="I645" i="6"/>
  <c r="D52" i="5"/>
  <c r="D43" i="5"/>
  <c r="G53" i="5"/>
  <c r="I199" i="5"/>
  <c r="I427" i="6"/>
  <c r="H53" i="7"/>
  <c r="I427" i="7"/>
  <c r="C20" i="4"/>
  <c r="I251" i="6"/>
  <c r="G103" i="42"/>
  <c r="G25" i="42" s="1"/>
  <c r="D103" i="42"/>
  <c r="D25" i="42" s="1"/>
  <c r="I199" i="3"/>
  <c r="Q100" i="43"/>
  <c r="C11" i="4"/>
  <c r="D26" i="6"/>
  <c r="C85" i="3"/>
  <c r="C600" i="3"/>
  <c r="I646" i="36"/>
  <c r="B89" i="7"/>
  <c r="I583" i="7"/>
  <c r="G100" i="36"/>
  <c r="I582" i="36"/>
  <c r="B105" i="6"/>
  <c r="I120" i="6"/>
  <c r="I132" i="6" s="1"/>
  <c r="B132" i="6"/>
  <c r="B133" i="6" s="1"/>
  <c r="C85" i="5"/>
  <c r="H85" i="5"/>
  <c r="B97" i="5"/>
  <c r="I97" i="5" s="1"/>
  <c r="I591" i="5"/>
  <c r="I598" i="7"/>
  <c r="B104" i="7"/>
  <c r="I104" i="7" s="1"/>
  <c r="C26" i="5"/>
  <c r="I251" i="7"/>
  <c r="I322" i="7"/>
  <c r="B36" i="7"/>
  <c r="I645" i="4"/>
  <c r="I635" i="7"/>
  <c r="D85" i="6"/>
  <c r="E85" i="5"/>
  <c r="E85" i="4"/>
  <c r="I637" i="7"/>
  <c r="I319" i="3"/>
  <c r="B33" i="3"/>
  <c r="B100" i="5"/>
  <c r="I100" i="5" s="1"/>
  <c r="I594" i="5"/>
  <c r="I260" i="4"/>
  <c r="B52" i="4"/>
  <c r="I251" i="5"/>
  <c r="C103" i="42"/>
  <c r="C25" i="42" s="1"/>
  <c r="B103" i="42"/>
  <c r="I597" i="42"/>
  <c r="I598" i="42"/>
  <c r="I99" i="7"/>
  <c r="B91" i="7"/>
  <c r="I91" i="7" s="1"/>
  <c r="I35" i="5"/>
  <c r="G88" i="7"/>
  <c r="G10" i="7" s="1"/>
  <c r="D43" i="6"/>
  <c r="I91" i="6"/>
  <c r="G54" i="5"/>
  <c r="G88" i="6"/>
  <c r="G10" i="6" s="1"/>
  <c r="I37" i="3"/>
  <c r="I624" i="7"/>
  <c r="I260" i="3"/>
  <c r="B52" i="3"/>
  <c r="C100" i="1"/>
  <c r="E89" i="5"/>
  <c r="E11" i="5" s="1"/>
  <c r="B89" i="3"/>
  <c r="B11" i="3" s="1"/>
  <c r="I583" i="3"/>
  <c r="I582" i="1"/>
  <c r="H100" i="34"/>
  <c r="E100" i="1"/>
  <c r="I261" i="3"/>
  <c r="D89" i="6"/>
  <c r="G262" i="3"/>
  <c r="G53" i="3"/>
  <c r="I120" i="3"/>
  <c r="G85" i="3"/>
  <c r="G7" i="3" s="1"/>
  <c r="C85" i="7"/>
  <c r="C85" i="6"/>
  <c r="C7" i="6" s="1"/>
  <c r="I634" i="7"/>
  <c r="I607" i="4"/>
  <c r="I322" i="3"/>
  <c r="B36" i="3"/>
  <c r="E91" i="5"/>
  <c r="E13" i="5" s="1"/>
  <c r="I257" i="5"/>
  <c r="I645" i="3"/>
  <c r="D85" i="5"/>
  <c r="D7" i="5" s="1"/>
  <c r="E85" i="6"/>
  <c r="I637" i="6"/>
  <c r="I319" i="6"/>
  <c r="B33" i="6"/>
  <c r="I331" i="7"/>
  <c r="I249" i="5"/>
  <c r="B41" i="5"/>
  <c r="B97" i="6"/>
  <c r="I97" i="6" s="1"/>
  <c r="I591" i="6"/>
  <c r="I608" i="5"/>
  <c r="I260" i="5"/>
  <c r="B52" i="5"/>
  <c r="I249" i="6"/>
  <c r="I431" i="7"/>
  <c r="S646" i="42"/>
  <c r="I338" i="5"/>
  <c r="I649" i="43"/>
  <c r="I597" i="41"/>
  <c r="B103" i="41"/>
  <c r="B93" i="3"/>
  <c r="I93" i="3" s="1"/>
  <c r="I587" i="3"/>
  <c r="M100" i="43"/>
  <c r="D43" i="7"/>
  <c r="D34" i="6"/>
  <c r="C11" i="5"/>
  <c r="I608" i="3"/>
  <c r="E88" i="7"/>
  <c r="E10" i="7" s="1"/>
  <c r="C8" i="3"/>
  <c r="I35" i="4"/>
  <c r="E7" i="4"/>
  <c r="I62" i="1"/>
  <c r="E88" i="6"/>
  <c r="E10" i="6" s="1"/>
  <c r="I585" i="6"/>
  <c r="I425" i="3"/>
  <c r="B99" i="3"/>
  <c r="I99" i="3" s="1"/>
  <c r="I424" i="3"/>
  <c r="D88" i="6"/>
  <c r="I424" i="4"/>
  <c r="I424" i="7"/>
  <c r="I424" i="5"/>
  <c r="B104" i="4"/>
  <c r="I104" i="4" s="1"/>
  <c r="I598" i="4"/>
  <c r="I204" i="6"/>
  <c r="B48" i="6"/>
  <c r="I37" i="6"/>
  <c r="C26" i="3"/>
  <c r="C85" i="4"/>
  <c r="I303" i="5"/>
  <c r="I635" i="5"/>
  <c r="I624" i="4"/>
  <c r="I261" i="5"/>
  <c r="I47" i="3"/>
  <c r="B21" i="3"/>
  <c r="I21" i="3" s="1"/>
  <c r="D10" i="7"/>
  <c r="I39" i="7"/>
  <c r="I62" i="8"/>
  <c r="F10" i="8"/>
  <c r="D10" i="6"/>
  <c r="I594" i="7"/>
  <c r="B100" i="7"/>
  <c r="I100" i="7" s="1"/>
  <c r="C100" i="36"/>
  <c r="C89" i="3"/>
  <c r="C11" i="3" s="1"/>
  <c r="E100" i="36"/>
  <c r="I438" i="5"/>
  <c r="H89" i="5"/>
  <c r="H11" i="5" s="1"/>
  <c r="I582" i="32"/>
  <c r="I438" i="3"/>
  <c r="I320" i="3"/>
  <c r="B34" i="3"/>
  <c r="G85" i="6"/>
  <c r="I634" i="5"/>
  <c r="B101" i="3"/>
  <c r="I101" i="3" s="1"/>
  <c r="I595" i="3"/>
  <c r="I440" i="4"/>
  <c r="I257" i="6"/>
  <c r="B85" i="6"/>
  <c r="I579" i="6"/>
  <c r="I637" i="4"/>
  <c r="I319" i="5"/>
  <c r="B33" i="5"/>
  <c r="I608" i="4"/>
  <c r="I331" i="3"/>
  <c r="B97" i="4"/>
  <c r="I97" i="4" s="1"/>
  <c r="I591" i="4"/>
  <c r="I253" i="6"/>
  <c r="I435" i="6"/>
  <c r="I435" i="3"/>
  <c r="G103" i="43"/>
  <c r="G25" i="43" s="1"/>
  <c r="I585" i="4"/>
  <c r="G88" i="4"/>
  <c r="G10" i="4" s="1"/>
  <c r="I587" i="5"/>
  <c r="G53" i="7"/>
  <c r="G54" i="7" s="1"/>
  <c r="B88" i="42"/>
  <c r="I88" i="42" s="1"/>
  <c r="C88" i="4"/>
  <c r="C10" i="4" s="1"/>
  <c r="I47" i="4"/>
  <c r="B53" i="3"/>
  <c r="B46" i="3"/>
  <c r="B46" i="4"/>
  <c r="I39" i="6"/>
  <c r="B13" i="6"/>
  <c r="I13" i="6" s="1"/>
  <c r="B46" i="7"/>
  <c r="D13" i="3"/>
  <c r="B99" i="6"/>
  <c r="I99" i="6" s="1"/>
  <c r="I585" i="5"/>
  <c r="D52" i="4"/>
  <c r="D26" i="4" s="1"/>
  <c r="I425" i="4"/>
  <c r="I582" i="34"/>
  <c r="I320" i="5"/>
  <c r="B34" i="5"/>
  <c r="I319" i="7"/>
  <c r="B33" i="7"/>
  <c r="B97" i="7"/>
  <c r="I97" i="7" s="1"/>
  <c r="I591" i="7"/>
  <c r="I598" i="41"/>
  <c r="I591" i="3"/>
  <c r="B97" i="3"/>
  <c r="I97" i="3" s="1"/>
  <c r="D11" i="6"/>
  <c r="I320" i="4"/>
  <c r="B34" i="4"/>
  <c r="G85" i="5"/>
  <c r="I204" i="5"/>
  <c r="I435" i="7"/>
  <c r="E103" i="43"/>
  <c r="E25" i="43" s="1"/>
  <c r="G54" i="3"/>
  <c r="D133" i="6"/>
  <c r="B101" i="6"/>
  <c r="I101" i="6" s="1"/>
  <c r="I595" i="6"/>
  <c r="I594" i="3"/>
  <c r="B100" i="3"/>
  <c r="I100" i="3" s="1"/>
  <c r="C100" i="32"/>
  <c r="G89" i="6"/>
  <c r="G11" i="6" s="1"/>
  <c r="I608" i="7"/>
  <c r="I442" i="5"/>
  <c r="I120" i="5"/>
  <c r="I132" i="5" s="1"/>
  <c r="B132" i="5"/>
  <c r="D11" i="7"/>
  <c r="I320" i="7"/>
  <c r="B34" i="7"/>
  <c r="H85" i="7"/>
  <c r="I634" i="4"/>
  <c r="B101" i="5"/>
  <c r="I101" i="5" s="1"/>
  <c r="I595" i="5"/>
  <c r="I257" i="4"/>
  <c r="I635" i="4"/>
  <c r="I579" i="3"/>
  <c r="B85" i="3"/>
  <c r="B100" i="4"/>
  <c r="I100" i="4" s="1"/>
  <c r="I594" i="4"/>
  <c r="I607" i="5"/>
  <c r="I253" i="5"/>
  <c r="Q100" i="41"/>
  <c r="R100" i="41"/>
  <c r="I612" i="8"/>
  <c r="C626" i="8"/>
  <c r="I615" i="7"/>
  <c r="B103" i="43"/>
  <c r="I597" i="43"/>
  <c r="H103" i="41"/>
  <c r="B91" i="4"/>
  <c r="I91" i="4" s="1"/>
  <c r="B11" i="7"/>
  <c r="I37" i="7"/>
  <c r="I93" i="5"/>
  <c r="I37" i="5"/>
  <c r="I98" i="7"/>
  <c r="I39" i="4"/>
  <c r="D35" i="7"/>
  <c r="C20" i="7"/>
  <c r="I98" i="5"/>
  <c r="I442" i="7"/>
  <c r="C9" i="4"/>
  <c r="B99" i="4"/>
  <c r="I99" i="4" s="1"/>
  <c r="H53" i="3"/>
  <c r="I425" i="5"/>
  <c r="I322" i="5"/>
  <c r="B36" i="5"/>
  <c r="I261" i="4"/>
  <c r="I35" i="6"/>
  <c r="I39" i="5"/>
  <c r="B13" i="5"/>
  <c r="I13" i="5" s="1"/>
  <c r="I435" i="4"/>
  <c r="D11" i="3"/>
  <c r="G85" i="4"/>
  <c r="C103" i="43"/>
  <c r="C25" i="43" s="1"/>
  <c r="E103" i="41"/>
  <c r="B88" i="41"/>
  <c r="I88" i="41" s="1"/>
  <c r="D34" i="5"/>
  <c r="I427" i="5"/>
  <c r="E100" i="32"/>
  <c r="I595" i="7"/>
  <c r="B101" i="7"/>
  <c r="I101" i="7" s="1"/>
  <c r="I594" i="6"/>
  <c r="B100" i="6"/>
  <c r="I100" i="6" s="1"/>
  <c r="C105" i="41"/>
  <c r="C27" i="41" s="1"/>
  <c r="B89" i="4"/>
  <c r="I89" i="4" s="1"/>
  <c r="I583" i="4"/>
  <c r="G100" i="34"/>
  <c r="I438" i="6"/>
  <c r="G105" i="41"/>
  <c r="G27" i="41" s="1"/>
  <c r="G100" i="32"/>
  <c r="D26" i="5"/>
  <c r="I442" i="3"/>
  <c r="I261" i="6"/>
  <c r="B53" i="6"/>
  <c r="B105" i="7"/>
  <c r="I120" i="7"/>
  <c r="I132" i="7" s="1"/>
  <c r="C133" i="7" s="1"/>
  <c r="B132" i="7"/>
  <c r="D11" i="4"/>
  <c r="I320" i="6"/>
  <c r="B34" i="6"/>
  <c r="H85" i="4"/>
  <c r="I645" i="7"/>
  <c r="I645" i="5"/>
  <c r="I635" i="3"/>
  <c r="B85" i="5"/>
  <c r="I579" i="5"/>
  <c r="E85" i="7"/>
  <c r="I637" i="3"/>
  <c r="I204" i="4"/>
  <c r="I260" i="7"/>
  <c r="B52" i="7"/>
  <c r="I253" i="4"/>
  <c r="I624" i="6"/>
  <c r="O100" i="41"/>
  <c r="I253" i="3"/>
  <c r="I438" i="7"/>
  <c r="I608" i="8"/>
  <c r="E103" i="42"/>
  <c r="E25" i="42" s="1"/>
  <c r="I624" i="3"/>
  <c r="S608" i="41"/>
  <c r="AG608" i="41" s="1"/>
  <c r="C103" i="41"/>
  <c r="D103" i="41"/>
  <c r="I199" i="4"/>
  <c r="I331" i="4"/>
  <c r="G7" i="6"/>
  <c r="B46" i="5"/>
  <c r="C11" i="6"/>
  <c r="D10" i="3"/>
  <c r="I427" i="3"/>
  <c r="I93" i="6"/>
  <c r="D10" i="4"/>
  <c r="H53" i="6"/>
  <c r="B88" i="43"/>
  <c r="I88" i="43" s="1"/>
  <c r="B53" i="7"/>
  <c r="D52" i="7"/>
  <c r="D26" i="7" s="1"/>
  <c r="I598" i="3"/>
  <c r="B104" i="3"/>
  <c r="I104" i="3" s="1"/>
  <c r="G85" i="7"/>
  <c r="G7" i="7" s="1"/>
  <c r="I634" i="6"/>
  <c r="I257" i="3"/>
  <c r="I635" i="6"/>
  <c r="D85" i="3"/>
  <c r="D7" i="3" s="1"/>
  <c r="I331" i="6"/>
  <c r="I249" i="4"/>
  <c r="I587" i="7"/>
  <c r="B93" i="7"/>
  <c r="I93" i="7" s="1"/>
  <c r="I47" i="5"/>
  <c r="B21" i="5"/>
  <c r="I21" i="5" s="1"/>
  <c r="I99" i="5"/>
  <c r="I646" i="32"/>
  <c r="C89" i="7"/>
  <c r="C11" i="7" s="1"/>
  <c r="H100" i="36"/>
  <c r="I598" i="6"/>
  <c r="B104" i="6"/>
  <c r="I104" i="6" s="1"/>
  <c r="I322" i="4"/>
  <c r="B36" i="4"/>
  <c r="E91" i="3"/>
  <c r="E13" i="3" s="1"/>
  <c r="I257" i="7"/>
  <c r="D85" i="7"/>
  <c r="I637" i="5"/>
  <c r="I319" i="4"/>
  <c r="B33" i="4"/>
  <c r="I649" i="42"/>
  <c r="B93" i="4"/>
  <c r="I93" i="4" s="1"/>
  <c r="I587" i="4"/>
  <c r="I585" i="3"/>
  <c r="B21" i="7"/>
  <c r="I21" i="7" s="1"/>
  <c r="I47" i="7"/>
  <c r="I37" i="4"/>
  <c r="E89" i="7"/>
  <c r="E11" i="7" s="1"/>
  <c r="B89" i="6"/>
  <c r="B11" i="6" s="1"/>
  <c r="I583" i="6"/>
  <c r="I583" i="5"/>
  <c r="B89" i="5"/>
  <c r="B11" i="5" s="1"/>
  <c r="H100" i="32"/>
  <c r="I442" i="6"/>
  <c r="I251" i="3"/>
  <c r="B105" i="5"/>
  <c r="B27" i="5" s="1"/>
  <c r="I120" i="4"/>
  <c r="I132" i="4" s="1"/>
  <c r="B132" i="4"/>
  <c r="H85" i="6"/>
  <c r="H85" i="3"/>
  <c r="I634" i="3"/>
  <c r="B104" i="5"/>
  <c r="I104" i="5" s="1"/>
  <c r="I598" i="5"/>
  <c r="I322" i="6"/>
  <c r="B36" i="6"/>
  <c r="I582" i="4"/>
  <c r="B88" i="4"/>
  <c r="I88" i="4" s="1"/>
  <c r="D85" i="4"/>
  <c r="D7" i="4" s="1"/>
  <c r="B85" i="4"/>
  <c r="I579" i="4"/>
  <c r="E85" i="3"/>
  <c r="I204" i="7"/>
  <c r="I249" i="3"/>
  <c r="I253" i="7"/>
  <c r="S646" i="41"/>
  <c r="I204" i="3"/>
  <c r="I615" i="3"/>
  <c r="I260" i="6"/>
  <c r="B52" i="6"/>
  <c r="I275" i="5"/>
  <c r="H103" i="42"/>
  <c r="H25" i="42" s="1"/>
  <c r="I431" i="4"/>
  <c r="I431" i="6"/>
  <c r="R100" i="43"/>
  <c r="I598" i="43"/>
  <c r="I646" i="35"/>
  <c r="I39" i="3"/>
  <c r="B13" i="3"/>
  <c r="I13" i="3" s="1"/>
  <c r="H53" i="5"/>
  <c r="I53" i="5" s="1"/>
  <c r="I585" i="7"/>
  <c r="G53" i="4"/>
  <c r="B46" i="6"/>
  <c r="I101" i="4"/>
  <c r="I98" i="3"/>
  <c r="I35" i="3"/>
  <c r="I587" i="6"/>
  <c r="D10" i="5"/>
  <c r="I442" i="4"/>
  <c r="I98" i="4"/>
  <c r="I47" i="6"/>
  <c r="B53" i="4"/>
  <c r="D13" i="4"/>
  <c r="I425" i="6"/>
  <c r="S634" i="43"/>
  <c r="I650" i="41"/>
  <c r="I651" i="41"/>
  <c r="I639" i="41"/>
  <c r="I650" i="43"/>
  <c r="I651" i="43"/>
  <c r="I639" i="43"/>
  <c r="R104" i="43"/>
  <c r="O104" i="43"/>
  <c r="Q104" i="43"/>
  <c r="N93" i="43"/>
  <c r="M93" i="43"/>
  <c r="R93" i="43"/>
  <c r="O99" i="42"/>
  <c r="M100" i="42"/>
  <c r="O100" i="42"/>
  <c r="M88" i="42"/>
  <c r="N88" i="42"/>
  <c r="Q88" i="42"/>
  <c r="M104" i="43"/>
  <c r="N104" i="43"/>
  <c r="Q93" i="43"/>
  <c r="R100" i="42"/>
  <c r="R88" i="42"/>
  <c r="O88" i="42"/>
  <c r="S620" i="42"/>
  <c r="AG620" i="42" s="1"/>
  <c r="L88" i="42"/>
  <c r="N103" i="43"/>
  <c r="R103" i="41"/>
  <c r="I417" i="8"/>
  <c r="S646" i="43"/>
  <c r="B45" i="5"/>
  <c r="B41" i="6"/>
  <c r="B42" i="7"/>
  <c r="I335" i="3"/>
  <c r="I334" i="3"/>
  <c r="I329" i="6"/>
  <c r="I334" i="4"/>
  <c r="I417" i="34"/>
  <c r="O105" i="41"/>
  <c r="O27" i="41" s="1"/>
  <c r="O105" i="43"/>
  <c r="O27" i="43" s="1"/>
  <c r="Q105" i="43"/>
  <c r="Q27" i="43" s="1"/>
  <c r="C45" i="4"/>
  <c r="C19" i="4" s="1"/>
  <c r="Q100" i="42"/>
  <c r="H93" i="42"/>
  <c r="C93" i="42"/>
  <c r="G93" i="42"/>
  <c r="C104" i="42"/>
  <c r="H104" i="42"/>
  <c r="D104" i="42"/>
  <c r="G104" i="42"/>
  <c r="E104" i="42"/>
  <c r="D93" i="42"/>
  <c r="D49" i="6"/>
  <c r="D23" i="6" s="1"/>
  <c r="C49" i="3"/>
  <c r="C23" i="3" s="1"/>
  <c r="C49" i="7"/>
  <c r="C23" i="7" s="1"/>
  <c r="D49" i="7"/>
  <c r="D23" i="7" s="1"/>
  <c r="C49" i="5"/>
  <c r="C23" i="5" s="1"/>
  <c r="D49" i="3"/>
  <c r="D23" i="3" s="1"/>
  <c r="C49" i="4"/>
  <c r="C23" i="4" s="1"/>
  <c r="D49" i="4"/>
  <c r="D23" i="4" s="1"/>
  <c r="D49" i="5"/>
  <c r="D23" i="5" s="1"/>
  <c r="C49" i="6"/>
  <c r="C23" i="6" s="1"/>
  <c r="C45" i="3"/>
  <c r="C19" i="3" s="1"/>
  <c r="C45" i="6"/>
  <c r="C19" i="6" s="1"/>
  <c r="B45" i="4"/>
  <c r="B45" i="3"/>
  <c r="M88" i="41"/>
  <c r="N88" i="41"/>
  <c r="O88" i="41"/>
  <c r="Q88" i="41"/>
  <c r="R88" i="41"/>
  <c r="C45" i="7"/>
  <c r="C19" i="7" s="1"/>
  <c r="C45" i="5"/>
  <c r="C19" i="5" s="1"/>
  <c r="B45" i="7"/>
  <c r="I335" i="7"/>
  <c r="I335" i="5"/>
  <c r="I329" i="7"/>
  <c r="I329" i="5"/>
  <c r="I334" i="5"/>
  <c r="B42" i="3"/>
  <c r="B42" i="4"/>
  <c r="B42" i="5"/>
  <c r="B41" i="3"/>
  <c r="B41" i="4"/>
  <c r="I334" i="7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C53" i="32"/>
  <c r="I417" i="32"/>
  <c r="C41" i="3"/>
  <c r="C15" i="3" s="1"/>
  <c r="I259" i="32"/>
  <c r="I259" i="8"/>
  <c r="I259" i="35"/>
  <c r="I441" i="32"/>
  <c r="I441" i="1"/>
  <c r="I441" i="35"/>
  <c r="I414" i="32"/>
  <c r="I414" i="1"/>
  <c r="I335" i="6"/>
  <c r="I335" i="4"/>
  <c r="D45" i="4"/>
  <c r="D19" i="4" s="1"/>
  <c r="D45" i="6"/>
  <c r="D19" i="6" s="1"/>
  <c r="D45" i="7"/>
  <c r="D19" i="7" s="1"/>
  <c r="D105" i="3"/>
  <c r="D27" i="3" s="1"/>
  <c r="D105" i="6"/>
  <c r="D27" i="6" s="1"/>
  <c r="D105" i="7"/>
  <c r="D27" i="7" s="1"/>
  <c r="H105" i="4"/>
  <c r="H27" i="4" s="1"/>
  <c r="H105" i="6"/>
  <c r="C42" i="5"/>
  <c r="C42" i="3"/>
  <c r="E45" i="6"/>
  <c r="E19" i="6" s="1"/>
  <c r="E45" i="4"/>
  <c r="E19" i="4" s="1"/>
  <c r="C94" i="6"/>
  <c r="C94" i="3"/>
  <c r="C94" i="4"/>
  <c r="I620" i="32"/>
  <c r="I620" i="36"/>
  <c r="I441" i="8"/>
  <c r="I426" i="1"/>
  <c r="I244" i="8"/>
  <c r="I414" i="8"/>
  <c r="I414" i="34"/>
  <c r="I620" i="34"/>
  <c r="I620" i="1"/>
  <c r="I426" i="32"/>
  <c r="I426" i="8"/>
  <c r="I244" i="1"/>
  <c r="I244" i="32"/>
  <c r="I414" i="36"/>
  <c r="I414" i="35"/>
  <c r="D45" i="3"/>
  <c r="D19" i="3" s="1"/>
  <c r="D45" i="5"/>
  <c r="D19" i="5" s="1"/>
  <c r="D105" i="5"/>
  <c r="D27" i="5" s="1"/>
  <c r="D105" i="4"/>
  <c r="D27" i="4" s="1"/>
  <c r="H105" i="5"/>
  <c r="H105" i="7"/>
  <c r="H105" i="3"/>
  <c r="C42" i="4"/>
  <c r="C16" i="4" s="1"/>
  <c r="C42" i="7"/>
  <c r="C42" i="6"/>
  <c r="I329" i="4"/>
  <c r="E45" i="3"/>
  <c r="E19" i="3" s="1"/>
  <c r="E45" i="7"/>
  <c r="E19" i="7" s="1"/>
  <c r="E45" i="5"/>
  <c r="E19" i="5" s="1"/>
  <c r="C94" i="7"/>
  <c r="C94" i="5"/>
  <c r="C100" i="35"/>
  <c r="C88" i="35"/>
  <c r="H88" i="1"/>
  <c r="E88" i="32"/>
  <c r="H88" i="36"/>
  <c r="D88" i="1"/>
  <c r="G88" i="34"/>
  <c r="H88" i="32"/>
  <c r="B88" i="36"/>
  <c r="D88" i="36"/>
  <c r="H88" i="34"/>
  <c r="D88" i="32"/>
  <c r="C88" i="36"/>
  <c r="G88" i="36"/>
  <c r="G104" i="1"/>
  <c r="G26" i="1" s="1"/>
  <c r="H104" i="32"/>
  <c r="H26" i="32" s="1"/>
  <c r="C104" i="34"/>
  <c r="E104" i="1"/>
  <c r="G103" i="35"/>
  <c r="G25" i="35" s="1"/>
  <c r="C95" i="5"/>
  <c r="C17" i="5" s="1"/>
  <c r="C95" i="7"/>
  <c r="C17" i="7" s="1"/>
  <c r="H100" i="35"/>
  <c r="H88" i="35"/>
  <c r="C88" i="34"/>
  <c r="C88" i="32"/>
  <c r="G88" i="32"/>
  <c r="C88" i="1"/>
  <c r="E88" i="36"/>
  <c r="G88" i="35"/>
  <c r="E88" i="34"/>
  <c r="E88" i="1"/>
  <c r="H104" i="1"/>
  <c r="H26" i="1" s="1"/>
  <c r="D103" i="35"/>
  <c r="E100" i="35"/>
  <c r="E88" i="35"/>
  <c r="G88" i="1"/>
  <c r="D88" i="35"/>
  <c r="D88" i="34"/>
  <c r="G104" i="34"/>
  <c r="G26" i="34" s="1"/>
  <c r="G104" i="35"/>
  <c r="G26" i="35" s="1"/>
  <c r="D104" i="34"/>
  <c r="D104" i="1"/>
  <c r="I625" i="34"/>
  <c r="D95" i="3"/>
  <c r="D17" i="3" s="1"/>
  <c r="D95" i="7"/>
  <c r="D95" i="6"/>
  <c r="D95" i="4"/>
  <c r="D17" i="4" s="1"/>
  <c r="D95" i="5"/>
  <c r="D17" i="5" s="1"/>
  <c r="E95" i="7"/>
  <c r="E17" i="7" s="1"/>
  <c r="E95" i="6"/>
  <c r="E17" i="6" s="1"/>
  <c r="E95" i="4"/>
  <c r="E17" i="4" s="1"/>
  <c r="E95" i="5"/>
  <c r="E17" i="5" s="1"/>
  <c r="E95" i="3"/>
  <c r="E17" i="3" s="1"/>
  <c r="E103" i="1"/>
  <c r="G100" i="35"/>
  <c r="C102" i="3"/>
  <c r="E102" i="4"/>
  <c r="G102" i="5"/>
  <c r="G24" i="5" s="1"/>
  <c r="H102" i="6"/>
  <c r="H24" i="6" s="1"/>
  <c r="C102" i="7"/>
  <c r="E102" i="3"/>
  <c r="G102" i="4"/>
  <c r="G24" i="4" s="1"/>
  <c r="H102" i="5"/>
  <c r="H24" i="5" s="1"/>
  <c r="C102" i="6"/>
  <c r="E102" i="7"/>
  <c r="G102" i="3"/>
  <c r="G24" i="3" s="1"/>
  <c r="H102" i="4"/>
  <c r="H24" i="4" s="1"/>
  <c r="C102" i="5"/>
  <c r="E102" i="6"/>
  <c r="G102" i="7"/>
  <c r="G24" i="7" s="1"/>
  <c r="H102" i="3"/>
  <c r="H24" i="3" s="1"/>
  <c r="C102" i="4"/>
  <c r="E102" i="5"/>
  <c r="G102" i="6"/>
  <c r="G24" i="6" s="1"/>
  <c r="H102" i="7"/>
  <c r="H24" i="7" s="1"/>
  <c r="C104" i="35"/>
  <c r="E104" i="34"/>
  <c r="C95" i="4"/>
  <c r="C17" i="4" s="1"/>
  <c r="C95" i="6"/>
  <c r="C17" i="6" s="1"/>
  <c r="C95" i="3"/>
  <c r="C17" i="3" s="1"/>
  <c r="E100" i="8"/>
  <c r="H100" i="8"/>
  <c r="I206" i="35"/>
  <c r="G103" i="32" l="1"/>
  <c r="G25" i="32" s="1"/>
  <c r="C103" i="32"/>
  <c r="H103" i="34"/>
  <c r="H25" i="34" s="1"/>
  <c r="R103" i="43"/>
  <c r="E104" i="32"/>
  <c r="C16" i="3"/>
  <c r="C418" i="6"/>
  <c r="M105" i="41"/>
  <c r="M27" i="41" s="1"/>
  <c r="Q103" i="43"/>
  <c r="R103" i="42"/>
  <c r="R25" i="42" s="1"/>
  <c r="I11" i="3"/>
  <c r="H27" i="7"/>
  <c r="H88" i="8"/>
  <c r="O103" i="42"/>
  <c r="O25" i="42" s="1"/>
  <c r="D93" i="35"/>
  <c r="H103" i="32"/>
  <c r="H25" i="32" s="1"/>
  <c r="H54" i="7"/>
  <c r="B49" i="3"/>
  <c r="B23" i="3" s="1"/>
  <c r="I23" i="3" s="1"/>
  <c r="I634" i="32"/>
  <c r="I649" i="35"/>
  <c r="I649" i="32"/>
  <c r="I625" i="32"/>
  <c r="E103" i="32"/>
  <c r="D103" i="36"/>
  <c r="D103" i="1"/>
  <c r="C418" i="4"/>
  <c r="I328" i="6"/>
  <c r="I439" i="5"/>
  <c r="I439" i="7"/>
  <c r="C105" i="42"/>
  <c r="C27" i="42" s="1"/>
  <c r="I650" i="42"/>
  <c r="M103" i="43"/>
  <c r="B13" i="4"/>
  <c r="I13" i="4" s="1"/>
  <c r="B133" i="5"/>
  <c r="H103" i="35"/>
  <c r="H25" i="35" s="1"/>
  <c r="D93" i="8"/>
  <c r="D93" i="1"/>
  <c r="I439" i="6"/>
  <c r="I439" i="3"/>
  <c r="I639" i="42"/>
  <c r="N103" i="41"/>
  <c r="I11" i="5"/>
  <c r="D17" i="7"/>
  <c r="H600" i="5"/>
  <c r="C103" i="1"/>
  <c r="C103" i="35"/>
  <c r="R105" i="43"/>
  <c r="R27" i="43" s="1"/>
  <c r="H600" i="4"/>
  <c r="I91" i="3"/>
  <c r="I625" i="1"/>
  <c r="H103" i="36"/>
  <c r="H25" i="36" s="1"/>
  <c r="D93" i="36"/>
  <c r="C418" i="5"/>
  <c r="O103" i="41"/>
  <c r="I599" i="5"/>
  <c r="I646" i="8"/>
  <c r="C600" i="6"/>
  <c r="D103" i="32"/>
  <c r="B19" i="3"/>
  <c r="I19" i="3" s="1"/>
  <c r="I45" i="3"/>
  <c r="I45" i="5"/>
  <c r="B19" i="5"/>
  <c r="I19" i="5" s="1"/>
  <c r="I45" i="4"/>
  <c r="B19" i="4"/>
  <c r="I19" i="4" s="1"/>
  <c r="B15" i="3"/>
  <c r="I258" i="3"/>
  <c r="I339" i="35"/>
  <c r="B53" i="35"/>
  <c r="I339" i="1"/>
  <c r="B53" i="1"/>
  <c r="B104" i="1"/>
  <c r="I598" i="1"/>
  <c r="B95" i="4"/>
  <c r="I95" i="4" s="1"/>
  <c r="I589" i="4"/>
  <c r="I598" i="35"/>
  <c r="C104" i="32"/>
  <c r="I634" i="36"/>
  <c r="D340" i="6"/>
  <c r="D42" i="6"/>
  <c r="D16" i="6" s="1"/>
  <c r="I258" i="4"/>
  <c r="C53" i="35"/>
  <c r="I330" i="6"/>
  <c r="B44" i="6"/>
  <c r="C53" i="34"/>
  <c r="B94" i="6"/>
  <c r="I94" i="6" s="1"/>
  <c r="I588" i="6"/>
  <c r="B94" i="3"/>
  <c r="I94" i="3" s="1"/>
  <c r="I588" i="3"/>
  <c r="I409" i="7"/>
  <c r="M103" i="41"/>
  <c r="H600" i="6"/>
  <c r="I133" i="4"/>
  <c r="F133" i="4"/>
  <c r="G133" i="4"/>
  <c r="H133" i="4"/>
  <c r="D133" i="4"/>
  <c r="E133" i="4"/>
  <c r="I36" i="5"/>
  <c r="H27" i="3"/>
  <c r="H54" i="3"/>
  <c r="I85" i="3"/>
  <c r="H7" i="7"/>
  <c r="I34" i="5"/>
  <c r="B20" i="4"/>
  <c r="I20" i="4" s="1"/>
  <c r="I46" i="4"/>
  <c r="G600" i="6"/>
  <c r="C600" i="4"/>
  <c r="I11" i="6"/>
  <c r="B15" i="6"/>
  <c r="E104" i="36"/>
  <c r="G103" i="1"/>
  <c r="G25" i="1" s="1"/>
  <c r="H104" i="36"/>
  <c r="H26" i="36" s="1"/>
  <c r="H104" i="35"/>
  <c r="H26" i="35" s="1"/>
  <c r="I589" i="3"/>
  <c r="B95" i="3"/>
  <c r="I95" i="3" s="1"/>
  <c r="E103" i="34"/>
  <c r="D93" i="34"/>
  <c r="D42" i="4"/>
  <c r="D16" i="4" s="1"/>
  <c r="D340" i="4"/>
  <c r="I258" i="7"/>
  <c r="B94" i="4"/>
  <c r="I94" i="4" s="1"/>
  <c r="I588" i="4"/>
  <c r="I328" i="5"/>
  <c r="I589" i="6"/>
  <c r="B95" i="6"/>
  <c r="I95" i="6" s="1"/>
  <c r="B95" i="7"/>
  <c r="I95" i="7" s="1"/>
  <c r="I589" i="7"/>
  <c r="I439" i="4"/>
  <c r="I651" i="42"/>
  <c r="Q105" i="41"/>
  <c r="Q27" i="41" s="1"/>
  <c r="I328" i="7"/>
  <c r="L103" i="41"/>
  <c r="S649" i="42"/>
  <c r="B104" i="43"/>
  <c r="I104" i="43" s="1"/>
  <c r="H7" i="6"/>
  <c r="B20" i="5"/>
  <c r="I20" i="5" s="1"/>
  <c r="I46" i="5"/>
  <c r="B93" i="42"/>
  <c r="B48" i="4"/>
  <c r="H7" i="4"/>
  <c r="B133" i="7"/>
  <c r="L88" i="43"/>
  <c r="C41" i="5"/>
  <c r="C15" i="5" s="1"/>
  <c r="C133" i="4"/>
  <c r="I34" i="7"/>
  <c r="I133" i="5"/>
  <c r="F133" i="5"/>
  <c r="D133" i="5"/>
  <c r="C133" i="5"/>
  <c r="H133" i="5"/>
  <c r="G133" i="5"/>
  <c r="E133" i="5"/>
  <c r="G600" i="5"/>
  <c r="E7" i="3"/>
  <c r="B93" i="43"/>
  <c r="I36" i="3"/>
  <c r="B25" i="42"/>
  <c r="I103" i="42"/>
  <c r="B26" i="6"/>
  <c r="I26" i="6" s="1"/>
  <c r="I52" i="6"/>
  <c r="B15" i="4"/>
  <c r="G7" i="5"/>
  <c r="I48" i="6"/>
  <c r="B22" i="6"/>
  <c r="I22" i="6" s="1"/>
  <c r="B16" i="3"/>
  <c r="I88" i="36"/>
  <c r="I328" i="4"/>
  <c r="I34" i="4"/>
  <c r="B15" i="5"/>
  <c r="C7" i="7"/>
  <c r="E104" i="35"/>
  <c r="D104" i="36"/>
  <c r="I634" i="34"/>
  <c r="H104" i="34"/>
  <c r="H26" i="34" s="1"/>
  <c r="D42" i="7"/>
  <c r="D16" i="7" s="1"/>
  <c r="D340" i="7"/>
  <c r="D93" i="32"/>
  <c r="I339" i="34"/>
  <c r="B53" i="34"/>
  <c r="I329" i="3"/>
  <c r="B43" i="3"/>
  <c r="C16" i="5"/>
  <c r="C418" i="3"/>
  <c r="I330" i="3"/>
  <c r="B44" i="3"/>
  <c r="I328" i="3"/>
  <c r="B88" i="3"/>
  <c r="I88" i="3" s="1"/>
  <c r="I582" i="3"/>
  <c r="B105" i="4"/>
  <c r="I599" i="4"/>
  <c r="I405" i="6"/>
  <c r="N103" i="42"/>
  <c r="N25" i="42" s="1"/>
  <c r="I599" i="43"/>
  <c r="B21" i="6"/>
  <c r="I21" i="6" s="1"/>
  <c r="C53" i="1"/>
  <c r="G54" i="4"/>
  <c r="I85" i="4"/>
  <c r="I89" i="5"/>
  <c r="B11" i="4"/>
  <c r="I11" i="4" s="1"/>
  <c r="B49" i="7"/>
  <c r="I85" i="5"/>
  <c r="I599" i="7"/>
  <c r="B43" i="5"/>
  <c r="B88" i="32"/>
  <c r="I88" i="32" s="1"/>
  <c r="C600" i="7"/>
  <c r="B26" i="3"/>
  <c r="I26" i="3" s="1"/>
  <c r="I52" i="3"/>
  <c r="B43" i="4"/>
  <c r="B104" i="42"/>
  <c r="I104" i="42" s="1"/>
  <c r="C600" i="5"/>
  <c r="F133" i="6"/>
  <c r="I133" i="6"/>
  <c r="G133" i="6"/>
  <c r="E133" i="6"/>
  <c r="H133" i="6"/>
  <c r="C133" i="6"/>
  <c r="C41" i="6"/>
  <c r="C15" i="6" s="1"/>
  <c r="C41" i="4"/>
  <c r="C15" i="4" s="1"/>
  <c r="D340" i="3"/>
  <c r="D42" i="3"/>
  <c r="D16" i="3" s="1"/>
  <c r="I330" i="5"/>
  <c r="B44" i="5"/>
  <c r="B20" i="6"/>
  <c r="I20" i="6" s="1"/>
  <c r="I46" i="6"/>
  <c r="G103" i="36"/>
  <c r="G25" i="36" s="1"/>
  <c r="B86" i="7"/>
  <c r="B8" i="7" s="1"/>
  <c r="H27" i="6"/>
  <c r="H54" i="6"/>
  <c r="I634" i="35"/>
  <c r="B88" i="35"/>
  <c r="I88" i="35" s="1"/>
  <c r="I598" i="34"/>
  <c r="C104" i="36"/>
  <c r="D340" i="5"/>
  <c r="D42" i="5"/>
  <c r="D16" i="5" s="1"/>
  <c r="D418" i="6"/>
  <c r="D41" i="6"/>
  <c r="D15" i="6" s="1"/>
  <c r="I339" i="8"/>
  <c r="B53" i="8"/>
  <c r="I405" i="4"/>
  <c r="I582" i="7"/>
  <c r="B88" i="7"/>
  <c r="I88" i="7" s="1"/>
  <c r="S634" i="41"/>
  <c r="I409" i="3"/>
  <c r="B105" i="3"/>
  <c r="I599" i="3"/>
  <c r="I409" i="5"/>
  <c r="L103" i="43"/>
  <c r="B48" i="3"/>
  <c r="I36" i="6"/>
  <c r="B7" i="4"/>
  <c r="I33" i="4"/>
  <c r="I53" i="7"/>
  <c r="B27" i="7"/>
  <c r="C7" i="3"/>
  <c r="C100" i="8"/>
  <c r="I11" i="7"/>
  <c r="B25" i="43"/>
  <c r="I103" i="43"/>
  <c r="B49" i="4"/>
  <c r="B48" i="5"/>
  <c r="I33" i="7"/>
  <c r="B88" i="34"/>
  <c r="I88" i="34" s="1"/>
  <c r="I46" i="7"/>
  <c r="B20" i="7"/>
  <c r="I20" i="7" s="1"/>
  <c r="I35" i="7"/>
  <c r="L88" i="41"/>
  <c r="B13" i="7"/>
  <c r="I13" i="7" s="1"/>
  <c r="I103" i="41"/>
  <c r="D17" i="6"/>
  <c r="I52" i="4"/>
  <c r="B26" i="4"/>
  <c r="I26" i="4" s="1"/>
  <c r="B7" i="3"/>
  <c r="I33" i="3"/>
  <c r="I36" i="7"/>
  <c r="C7" i="5"/>
  <c r="B42" i="6"/>
  <c r="I53" i="4"/>
  <c r="I34" i="3"/>
  <c r="H7" i="5"/>
  <c r="C103" i="36"/>
  <c r="I258" i="5"/>
  <c r="B88" i="5"/>
  <c r="I88" i="5" s="1"/>
  <c r="I582" i="5"/>
  <c r="F133" i="7"/>
  <c r="I133" i="7"/>
  <c r="E133" i="7"/>
  <c r="G133" i="7"/>
  <c r="D133" i="7"/>
  <c r="H133" i="7"/>
  <c r="I85" i="6"/>
  <c r="I598" i="32"/>
  <c r="I597" i="1"/>
  <c r="B103" i="1"/>
  <c r="E103" i="36"/>
  <c r="D104" i="35"/>
  <c r="G104" i="32"/>
  <c r="G26" i="32" s="1"/>
  <c r="C103" i="34"/>
  <c r="I597" i="32"/>
  <c r="B103" i="32"/>
  <c r="D103" i="34"/>
  <c r="H103" i="1"/>
  <c r="H25" i="1" s="1"/>
  <c r="C16" i="6"/>
  <c r="D418" i="3"/>
  <c r="D41" i="3"/>
  <c r="D15" i="3" s="1"/>
  <c r="C418" i="7"/>
  <c r="C41" i="7"/>
  <c r="C15" i="7" s="1"/>
  <c r="I330" i="7"/>
  <c r="B44" i="7"/>
  <c r="I588" i="7"/>
  <c r="B94" i="7"/>
  <c r="I94" i="7" s="1"/>
  <c r="I405" i="7"/>
  <c r="B41" i="7"/>
  <c r="B85" i="7"/>
  <c r="I579" i="7"/>
  <c r="N93" i="41"/>
  <c r="I409" i="4"/>
  <c r="G105" i="42"/>
  <c r="G27" i="42" s="1"/>
  <c r="H105" i="42"/>
  <c r="H27" i="42" s="1"/>
  <c r="M105" i="43"/>
  <c r="M27" i="43" s="1"/>
  <c r="O103" i="43"/>
  <c r="Q103" i="41"/>
  <c r="H7" i="3"/>
  <c r="I34" i="6"/>
  <c r="I53" i="6"/>
  <c r="B27" i="6"/>
  <c r="G600" i="4"/>
  <c r="E7" i="7"/>
  <c r="B104" i="41"/>
  <c r="I104" i="41" s="1"/>
  <c r="I53" i="3"/>
  <c r="B27" i="3"/>
  <c r="B7" i="5"/>
  <c r="I33" i="5"/>
  <c r="B49" i="6"/>
  <c r="I33" i="6"/>
  <c r="B7" i="6"/>
  <c r="B49" i="5"/>
  <c r="G600" i="3"/>
  <c r="E7" i="5"/>
  <c r="I599" i="6"/>
  <c r="I89" i="7"/>
  <c r="B103" i="34"/>
  <c r="I597" i="34"/>
  <c r="D418" i="7"/>
  <c r="D41" i="7"/>
  <c r="D15" i="7" s="1"/>
  <c r="B88" i="6"/>
  <c r="I88" i="6" s="1"/>
  <c r="I582" i="6"/>
  <c r="E105" i="42"/>
  <c r="E27" i="42" s="1"/>
  <c r="B16" i="7"/>
  <c r="I42" i="7"/>
  <c r="B20" i="3"/>
  <c r="I20" i="3" s="1"/>
  <c r="I46" i="3"/>
  <c r="I52" i="5"/>
  <c r="B26" i="5"/>
  <c r="I26" i="5" s="1"/>
  <c r="B19" i="7"/>
  <c r="I19" i="7" s="1"/>
  <c r="I45" i="7"/>
  <c r="D418" i="5"/>
  <c r="D41" i="5"/>
  <c r="D15" i="5" s="1"/>
  <c r="L103" i="42"/>
  <c r="D7" i="7"/>
  <c r="B93" i="41"/>
  <c r="B88" i="1"/>
  <c r="B43" i="7"/>
  <c r="E103" i="35"/>
  <c r="C104" i="1"/>
  <c r="B103" i="35"/>
  <c r="I597" i="35"/>
  <c r="B88" i="8"/>
  <c r="I582" i="8"/>
  <c r="B103" i="36"/>
  <c r="I597" i="36"/>
  <c r="I649" i="36"/>
  <c r="I649" i="34"/>
  <c r="I625" i="35"/>
  <c r="G103" i="34"/>
  <c r="G25" i="34" s="1"/>
  <c r="I598" i="36"/>
  <c r="G104" i="36"/>
  <c r="G26" i="36" s="1"/>
  <c r="D104" i="32"/>
  <c r="C88" i="8"/>
  <c r="C16" i="7"/>
  <c r="I339" i="32"/>
  <c r="B53" i="32"/>
  <c r="D418" i="4"/>
  <c r="D41" i="4"/>
  <c r="D15" i="4" s="1"/>
  <c r="I258" i="6"/>
  <c r="I330" i="4"/>
  <c r="B44" i="4"/>
  <c r="B94" i="5"/>
  <c r="I94" i="5" s="1"/>
  <c r="I588" i="5"/>
  <c r="I405" i="3"/>
  <c r="I409" i="6"/>
  <c r="I589" i="5"/>
  <c r="B95" i="5"/>
  <c r="I95" i="5" s="1"/>
  <c r="I599" i="42"/>
  <c r="R105" i="41"/>
  <c r="R27" i="41" s="1"/>
  <c r="S649" i="43"/>
  <c r="S634" i="42"/>
  <c r="M103" i="42"/>
  <c r="M25" i="42" s="1"/>
  <c r="S649" i="41"/>
  <c r="Q103" i="42"/>
  <c r="Q25" i="42" s="1"/>
  <c r="I599" i="41"/>
  <c r="H27" i="5"/>
  <c r="H54" i="5"/>
  <c r="B48" i="7"/>
  <c r="H600" i="3"/>
  <c r="B133" i="4"/>
  <c r="I89" i="6"/>
  <c r="B10" i="4"/>
  <c r="I10" i="4" s="1"/>
  <c r="I36" i="4"/>
  <c r="G600" i="7"/>
  <c r="B26" i="7"/>
  <c r="I26" i="7" s="1"/>
  <c r="I52" i="7"/>
  <c r="I405" i="5"/>
  <c r="G7" i="4"/>
  <c r="B45" i="6"/>
  <c r="H600" i="7"/>
  <c r="D7" i="6"/>
  <c r="B43" i="6"/>
  <c r="B21" i="4"/>
  <c r="I21" i="4" s="1"/>
  <c r="C7" i="4"/>
  <c r="C53" i="8"/>
  <c r="E7" i="6"/>
  <c r="I89" i="3"/>
  <c r="I91" i="5"/>
  <c r="S651" i="43"/>
  <c r="S650" i="43"/>
  <c r="S639" i="43"/>
  <c r="S651" i="41"/>
  <c r="E88" i="8"/>
  <c r="M104" i="42"/>
  <c r="L93" i="42"/>
  <c r="M93" i="42"/>
  <c r="N93" i="42"/>
  <c r="O104" i="42"/>
  <c r="Q93" i="42"/>
  <c r="R93" i="42"/>
  <c r="L104" i="42"/>
  <c r="R104" i="41"/>
  <c r="Q104" i="41"/>
  <c r="M104" i="41"/>
  <c r="O104" i="41"/>
  <c r="N104" i="41"/>
  <c r="S620" i="41"/>
  <c r="AG620" i="41" s="1"/>
  <c r="Q104" i="42"/>
  <c r="N104" i="42"/>
  <c r="R104" i="42"/>
  <c r="D88" i="8"/>
  <c r="I336" i="1"/>
  <c r="I649" i="8"/>
  <c r="Q93" i="41"/>
  <c r="G93" i="35"/>
  <c r="G93" i="32"/>
  <c r="C93" i="1"/>
  <c r="C93" i="35"/>
  <c r="H93" i="35"/>
  <c r="B93" i="36"/>
  <c r="I651" i="35"/>
  <c r="I651" i="34"/>
  <c r="I651" i="8"/>
  <c r="I620" i="8"/>
  <c r="D53" i="32"/>
  <c r="I336" i="32"/>
  <c r="C93" i="32"/>
  <c r="H93" i="34"/>
  <c r="H93" i="32"/>
  <c r="C93" i="36"/>
  <c r="C93" i="34"/>
  <c r="H93" i="36"/>
  <c r="B93" i="1"/>
  <c r="I650" i="32"/>
  <c r="I650" i="36"/>
  <c r="I336" i="35"/>
  <c r="I336" i="34"/>
  <c r="D53" i="1"/>
  <c r="I336" i="36"/>
  <c r="D87" i="7"/>
  <c r="D9" i="7" s="1"/>
  <c r="D87" i="3"/>
  <c r="D9" i="3" s="1"/>
  <c r="D87" i="5"/>
  <c r="D9" i="5" s="1"/>
  <c r="G93" i="34"/>
  <c r="G93" i="1"/>
  <c r="I651" i="32"/>
  <c r="I651" i="36"/>
  <c r="I650" i="35"/>
  <c r="D53" i="35"/>
  <c r="D53" i="34"/>
  <c r="G93" i="36"/>
  <c r="H93" i="1"/>
  <c r="I650" i="34"/>
  <c r="I650" i="8"/>
  <c r="I336" i="8"/>
  <c r="I580" i="7"/>
  <c r="D53" i="8"/>
  <c r="D87" i="6"/>
  <c r="D9" i="6" s="1"/>
  <c r="D87" i="4"/>
  <c r="D9" i="4" s="1"/>
  <c r="E103" i="8"/>
  <c r="H105" i="32"/>
  <c r="H27" i="32" s="1"/>
  <c r="G105" i="34"/>
  <c r="G27" i="34" s="1"/>
  <c r="I648" i="7"/>
  <c r="I648" i="4"/>
  <c r="E104" i="8"/>
  <c r="G103" i="8"/>
  <c r="G25" i="8" s="1"/>
  <c r="E105" i="35"/>
  <c r="E27" i="35" s="1"/>
  <c r="E105" i="1"/>
  <c r="E27" i="1" s="1"/>
  <c r="C105" i="34"/>
  <c r="D104" i="8"/>
  <c r="C104" i="8"/>
  <c r="D105" i="35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D103" i="8"/>
  <c r="D105" i="32"/>
  <c r="G105" i="32"/>
  <c r="G27" i="32" s="1"/>
  <c r="G105" i="36"/>
  <c r="G27" i="36" s="1"/>
  <c r="I648" i="6"/>
  <c r="I648" i="3"/>
  <c r="I648" i="5"/>
  <c r="H104" i="8"/>
  <c r="H26" i="8" s="1"/>
  <c r="C103" i="8"/>
  <c r="C105" i="32"/>
  <c r="C27" i="32" s="1"/>
  <c r="C105" i="36"/>
  <c r="G104" i="8"/>
  <c r="G26" i="8" s="1"/>
  <c r="D105" i="1"/>
  <c r="H105" i="34"/>
  <c r="H27" i="34" s="1"/>
  <c r="H105" i="1"/>
  <c r="H27" i="1" s="1"/>
  <c r="H105" i="35"/>
  <c r="H27" i="35" s="1"/>
  <c r="H105" i="36"/>
  <c r="H27" i="36" s="1"/>
  <c r="C105" i="35"/>
  <c r="G88" i="8"/>
  <c r="I49" i="3" l="1"/>
  <c r="H103" i="8"/>
  <c r="H25" i="8" s="1"/>
  <c r="I443" i="32"/>
  <c r="I16" i="7"/>
  <c r="I103" i="32"/>
  <c r="I443" i="1"/>
  <c r="I639" i="32"/>
  <c r="B104" i="36"/>
  <c r="I104" i="36" s="1"/>
  <c r="B104" i="32"/>
  <c r="I104" i="32" s="1"/>
  <c r="C27" i="35"/>
  <c r="I639" i="34"/>
  <c r="I103" i="36"/>
  <c r="D27" i="34"/>
  <c r="I639" i="35"/>
  <c r="C93" i="8"/>
  <c r="M105" i="42"/>
  <c r="M27" i="42" s="1"/>
  <c r="O105" i="42"/>
  <c r="O27" i="42" s="1"/>
  <c r="I597" i="8"/>
  <c r="B103" i="8"/>
  <c r="I103" i="8" s="1"/>
  <c r="I581" i="5"/>
  <c r="B87" i="5"/>
  <c r="S650" i="41"/>
  <c r="I49" i="5"/>
  <c r="B23" i="5"/>
  <c r="I23" i="5" s="1"/>
  <c r="I7" i="5"/>
  <c r="I85" i="7"/>
  <c r="I7" i="4"/>
  <c r="I53" i="8"/>
  <c r="L104" i="41"/>
  <c r="I44" i="5"/>
  <c r="B18" i="5"/>
  <c r="I18" i="5" s="1"/>
  <c r="I42" i="3"/>
  <c r="D86" i="7"/>
  <c r="D27" i="1"/>
  <c r="I45" i="6"/>
  <c r="B19" i="6"/>
  <c r="I19" i="6" s="1"/>
  <c r="I103" i="35"/>
  <c r="L25" i="42"/>
  <c r="I41" i="7"/>
  <c r="B15" i="7"/>
  <c r="I15" i="7" s="1"/>
  <c r="B10" i="6"/>
  <c r="I10" i="6" s="1"/>
  <c r="B104" i="34"/>
  <c r="I104" i="34" s="1"/>
  <c r="C27" i="1"/>
  <c r="B18" i="3"/>
  <c r="I18" i="3" s="1"/>
  <c r="I44" i="3"/>
  <c r="B17" i="3"/>
  <c r="I17" i="3" s="1"/>
  <c r="I43" i="3"/>
  <c r="B93" i="35"/>
  <c r="B87" i="6"/>
  <c r="I581" i="6"/>
  <c r="I48" i="3"/>
  <c r="B22" i="3"/>
  <c r="I22" i="3" s="1"/>
  <c r="B87" i="4"/>
  <c r="I581" i="4"/>
  <c r="D27" i="35"/>
  <c r="I639" i="36"/>
  <c r="B86" i="6"/>
  <c r="I580" i="6"/>
  <c r="Q105" i="42"/>
  <c r="Q27" i="42" s="1"/>
  <c r="I103" i="34"/>
  <c r="L104" i="43"/>
  <c r="I44" i="7"/>
  <c r="B18" i="7"/>
  <c r="I18" i="7" s="1"/>
  <c r="I598" i="8"/>
  <c r="I42" i="6"/>
  <c r="B16" i="6"/>
  <c r="I16" i="6" s="1"/>
  <c r="I48" i="5"/>
  <c r="B22" i="5"/>
  <c r="I22" i="5" s="1"/>
  <c r="B10" i="3"/>
  <c r="I10" i="3" s="1"/>
  <c r="I15" i="6"/>
  <c r="L93" i="43"/>
  <c r="C27" i="34"/>
  <c r="I443" i="35"/>
  <c r="I15" i="3"/>
  <c r="F100" i="1"/>
  <c r="I646" i="1"/>
  <c r="I599" i="1"/>
  <c r="B105" i="1"/>
  <c r="B27" i="1" s="1"/>
  <c r="I49" i="7"/>
  <c r="B23" i="7"/>
  <c r="I23" i="7" s="1"/>
  <c r="B22" i="4"/>
  <c r="I22" i="4" s="1"/>
  <c r="I48" i="4"/>
  <c r="B7" i="7"/>
  <c r="B105" i="8"/>
  <c r="B27" i="8" s="1"/>
  <c r="I599" i="36"/>
  <c r="B86" i="3"/>
  <c r="I580" i="3"/>
  <c r="R105" i="42"/>
  <c r="R27" i="42" s="1"/>
  <c r="B18" i="4"/>
  <c r="I18" i="4" s="1"/>
  <c r="I44" i="4"/>
  <c r="I49" i="6"/>
  <c r="B23" i="6"/>
  <c r="I23" i="6" s="1"/>
  <c r="B93" i="34"/>
  <c r="B23" i="4"/>
  <c r="I23" i="4" s="1"/>
  <c r="I49" i="4"/>
  <c r="I43" i="5"/>
  <c r="B17" i="5"/>
  <c r="I17" i="5" s="1"/>
  <c r="I53" i="34"/>
  <c r="I15" i="5"/>
  <c r="I41" i="6"/>
  <c r="I443" i="34"/>
  <c r="I53" i="1"/>
  <c r="I7" i="6"/>
  <c r="I581" i="3"/>
  <c r="B87" i="3"/>
  <c r="B104" i="8"/>
  <c r="I104" i="8" s="1"/>
  <c r="I41" i="3"/>
  <c r="I599" i="35"/>
  <c r="B105" i="35"/>
  <c r="I105" i="35" s="1"/>
  <c r="D86" i="6"/>
  <c r="I580" i="5"/>
  <c r="B86" i="5"/>
  <c r="I43" i="6"/>
  <c r="B17" i="6"/>
  <c r="I17" i="6" s="1"/>
  <c r="B22" i="7"/>
  <c r="I22" i="7" s="1"/>
  <c r="I48" i="7"/>
  <c r="B27" i="4"/>
  <c r="I634" i="8"/>
  <c r="I41" i="5"/>
  <c r="I15" i="4"/>
  <c r="I42" i="5"/>
  <c r="B18" i="6"/>
  <c r="I18" i="6" s="1"/>
  <c r="I44" i="6"/>
  <c r="B104" i="35"/>
  <c r="I104" i="35" s="1"/>
  <c r="B16" i="4"/>
  <c r="I16" i="4" s="1"/>
  <c r="D86" i="4"/>
  <c r="I580" i="4"/>
  <c r="B86" i="4"/>
  <c r="D86" i="5"/>
  <c r="S639" i="42"/>
  <c r="B93" i="32"/>
  <c r="I86" i="7"/>
  <c r="I53" i="32"/>
  <c r="I7" i="3"/>
  <c r="B105" i="32"/>
  <c r="I105" i="32" s="1"/>
  <c r="I599" i="32"/>
  <c r="I599" i="34"/>
  <c r="B105" i="34"/>
  <c r="I105" i="34" s="1"/>
  <c r="D86" i="3"/>
  <c r="D27" i="32"/>
  <c r="B87" i="7"/>
  <c r="I581" i="7"/>
  <c r="S650" i="42"/>
  <c r="S651" i="42"/>
  <c r="I88" i="8"/>
  <c r="B17" i="7"/>
  <c r="I17" i="7" s="1"/>
  <c r="I43" i="7"/>
  <c r="I443" i="8"/>
  <c r="B10" i="7"/>
  <c r="I10" i="7" s="1"/>
  <c r="I43" i="4"/>
  <c r="B17" i="4"/>
  <c r="I17" i="4" s="1"/>
  <c r="I16" i="3"/>
  <c r="I41" i="4"/>
  <c r="B16" i="5"/>
  <c r="I16" i="5" s="1"/>
  <c r="B10" i="5"/>
  <c r="I10" i="5" s="1"/>
  <c r="L93" i="41"/>
  <c r="I53" i="35"/>
  <c r="I42" i="4"/>
  <c r="E105" i="8"/>
  <c r="E27" i="8" s="1"/>
  <c r="C105" i="8"/>
  <c r="C27" i="8" s="1"/>
  <c r="H105" i="8"/>
  <c r="H27" i="8" s="1"/>
  <c r="H93" i="8"/>
  <c r="G93" i="8"/>
  <c r="G105" i="8"/>
  <c r="G27" i="8" s="1"/>
  <c r="R93" i="41"/>
  <c r="M93" i="41"/>
  <c r="F97" i="1"/>
  <c r="I322" i="8"/>
  <c r="I322" i="1"/>
  <c r="I322" i="32"/>
  <c r="D105" i="8"/>
  <c r="D27" i="8" s="1"/>
  <c r="F87" i="1"/>
  <c r="F102" i="1"/>
  <c r="I87" i="4" l="1"/>
  <c r="B9" i="4"/>
  <c r="I9" i="4" s="1"/>
  <c r="I87" i="7"/>
  <c r="B9" i="7"/>
  <c r="I9" i="7" s="1"/>
  <c r="I7" i="7"/>
  <c r="I27" i="8"/>
  <c r="B27" i="32"/>
  <c r="I27" i="32" s="1"/>
  <c r="S639" i="41"/>
  <c r="D8" i="6"/>
  <c r="B27" i="34"/>
  <c r="I27" i="34" s="1"/>
  <c r="I86" i="6"/>
  <c r="B8" i="6"/>
  <c r="D8" i="7"/>
  <c r="I87" i="5"/>
  <c r="B9" i="5"/>
  <c r="I9" i="5" s="1"/>
  <c r="D8" i="4"/>
  <c r="I86" i="3"/>
  <c r="B8" i="3"/>
  <c r="D8" i="5"/>
  <c r="I105" i="8"/>
  <c r="D8" i="3"/>
  <c r="I87" i="3"/>
  <c r="B9" i="3"/>
  <c r="I9" i="3" s="1"/>
  <c r="I86" i="5"/>
  <c r="B8" i="5"/>
  <c r="I599" i="8"/>
  <c r="I87" i="6"/>
  <c r="B9" i="6"/>
  <c r="I9" i="6" s="1"/>
  <c r="I639" i="8"/>
  <c r="B93" i="8"/>
  <c r="B27" i="35"/>
  <c r="I27" i="35" s="1"/>
  <c r="I86" i="4"/>
  <c r="B8" i="4"/>
  <c r="F90" i="1"/>
  <c r="I8" i="7" l="1"/>
  <c r="I8" i="4"/>
  <c r="I8" i="6"/>
  <c r="I8" i="5"/>
  <c r="I8" i="3"/>
  <c r="I416" i="8" l="1"/>
  <c r="I493" i="1"/>
  <c r="I494" i="1"/>
  <c r="I338" i="8"/>
  <c r="I545" i="8" l="1"/>
  <c r="E52" i="8"/>
  <c r="E26" i="8" s="1"/>
  <c r="I390" i="8"/>
  <c r="I571" i="8"/>
  <c r="I571" i="1"/>
  <c r="I520" i="1"/>
  <c r="I572" i="1"/>
  <c r="I546" i="8"/>
  <c r="I546" i="1"/>
  <c r="I530" i="34"/>
  <c r="I545" i="1"/>
  <c r="I519" i="8"/>
  <c r="I504" i="34"/>
  <c r="I556" i="34"/>
  <c r="I520" i="8"/>
  <c r="I572" i="8"/>
  <c r="I519" i="1"/>
  <c r="I244" i="34" l="1"/>
  <c r="I348" i="34"/>
  <c r="I468" i="1"/>
  <c r="F78" i="1"/>
  <c r="I452" i="34"/>
  <c r="F62" i="34"/>
  <c r="F77" i="8"/>
  <c r="I467" i="8"/>
  <c r="F77" i="1"/>
  <c r="I467" i="1"/>
  <c r="I468" i="8"/>
  <c r="F78" i="8"/>
  <c r="I322" i="34"/>
  <c r="I374" i="34"/>
  <c r="I400" i="34"/>
  <c r="I166" i="34"/>
  <c r="I218" i="34"/>
  <c r="I270" i="34"/>
  <c r="I426" i="34"/>
  <c r="I296" i="34"/>
  <c r="I77" i="1" l="1"/>
  <c r="I62" i="34"/>
  <c r="F10" i="34"/>
  <c r="F25" i="8"/>
  <c r="I77" i="8"/>
  <c r="I78" i="8"/>
  <c r="F26" i="8"/>
  <c r="I78" i="1"/>
  <c r="B52" i="8" l="1"/>
  <c r="I114" i="34"/>
  <c r="D52" i="8"/>
  <c r="D26" i="8" s="1"/>
  <c r="C52" i="8"/>
  <c r="C26" i="8" s="1"/>
  <c r="I52" i="8" l="1"/>
  <c r="B26" i="8"/>
  <c r="I26" i="8" s="1"/>
  <c r="I129" i="8"/>
  <c r="I130" i="8"/>
  <c r="I129" i="1" l="1"/>
  <c r="I130" i="1" l="1"/>
  <c r="I416" i="1" l="1"/>
  <c r="I338" i="1" l="1"/>
  <c r="C52" i="1"/>
  <c r="C26" i="1" s="1"/>
  <c r="I390" i="1"/>
  <c r="D52" i="1"/>
  <c r="D26" i="1" s="1"/>
  <c r="E52" i="1"/>
  <c r="E26" i="1" s="1"/>
  <c r="B52" i="1" l="1"/>
  <c r="B26" i="1" l="1"/>
  <c r="I52" i="1"/>
  <c r="C51" i="1" l="1"/>
  <c r="C25" i="1" s="1"/>
  <c r="D51" i="1"/>
  <c r="D25" i="1" s="1"/>
  <c r="I415" i="1"/>
  <c r="E51" i="1"/>
  <c r="E25" i="1" s="1"/>
  <c r="I389" i="1"/>
  <c r="I337" i="1" l="1"/>
  <c r="B51" i="1"/>
  <c r="I51" i="1" l="1"/>
  <c r="B25" i="1"/>
  <c r="E51" i="8" l="1"/>
  <c r="E25" i="8" s="1"/>
  <c r="D51" i="8"/>
  <c r="D25" i="8" s="1"/>
  <c r="I415" i="8"/>
  <c r="C51" i="8"/>
  <c r="C25" i="8" s="1"/>
  <c r="I389" i="8"/>
  <c r="I337" i="8" l="1"/>
  <c r="B51" i="8"/>
  <c r="I51" i="8" l="1"/>
  <c r="B25" i="8"/>
  <c r="I25" i="8" s="1"/>
  <c r="I130" i="34" l="1"/>
  <c r="I129" i="34"/>
  <c r="I521" i="43" l="1"/>
  <c r="I573" i="43"/>
  <c r="I495" i="43"/>
  <c r="I547" i="43"/>
  <c r="W53" i="43"/>
  <c r="AF53" i="43"/>
  <c r="AI235" i="43"/>
  <c r="AI339" i="43"/>
  <c r="AI443" i="43"/>
  <c r="AH53" i="43" l="1"/>
  <c r="AI365" i="43"/>
  <c r="AI261" i="43"/>
  <c r="AI157" i="43"/>
  <c r="AG53" i="43"/>
  <c r="X53" i="43"/>
  <c r="AI391" i="43"/>
  <c r="AI287" i="43"/>
  <c r="AI183" i="43"/>
  <c r="AE53" i="43"/>
  <c r="AI417" i="43"/>
  <c r="AI313" i="43"/>
  <c r="AI209" i="43"/>
  <c r="AD53" i="43"/>
  <c r="Y53" i="43"/>
  <c r="AA53" i="43"/>
  <c r="Z53" i="43"/>
  <c r="AI131" i="43"/>
  <c r="V53" i="43"/>
  <c r="AC53" i="43"/>
  <c r="I469" i="43"/>
  <c r="F79" i="43"/>
  <c r="P105" i="43" l="1"/>
  <c r="P27" i="43" s="1"/>
  <c r="S599" i="43"/>
  <c r="AI53" i="43"/>
  <c r="AJ53" i="43" s="1"/>
  <c r="I79" i="43"/>
  <c r="F27" i="43"/>
  <c r="I571" i="43" l="1"/>
  <c r="I519" i="43"/>
  <c r="I545" i="43"/>
  <c r="I493" i="43"/>
  <c r="AI389" i="43" l="1"/>
  <c r="AI363" i="43"/>
  <c r="AI207" i="43"/>
  <c r="AI337" i="43"/>
  <c r="AI441" i="43"/>
  <c r="AI311" i="43"/>
  <c r="AI415" i="43"/>
  <c r="AI285" i="43"/>
  <c r="AI155" i="43"/>
  <c r="F77" i="43"/>
  <c r="I467" i="43"/>
  <c r="AI259" i="43"/>
  <c r="AI233" i="43"/>
  <c r="AI181" i="43"/>
  <c r="P103" i="43" l="1"/>
  <c r="S597" i="43"/>
  <c r="F25" i="43"/>
  <c r="I25" i="43" s="1"/>
  <c r="I77" i="43"/>
  <c r="I572" i="43"/>
  <c r="I494" i="43"/>
  <c r="I520" i="43"/>
  <c r="I546" i="43"/>
  <c r="F78" i="43" l="1"/>
  <c r="I468" i="43"/>
  <c r="AI260" i="43"/>
  <c r="AI156" i="43"/>
  <c r="AI208" i="43"/>
  <c r="AI182" i="43"/>
  <c r="AI286" i="43"/>
  <c r="P25" i="43"/>
  <c r="S103" i="43"/>
  <c r="AI390" i="43"/>
  <c r="AI312" i="43"/>
  <c r="AI416" i="43" l="1"/>
  <c r="AI234" i="43"/>
  <c r="AI364" i="43"/>
  <c r="P104" i="43"/>
  <c r="S598" i="43"/>
  <c r="AI442" i="43"/>
  <c r="AI338" i="43"/>
  <c r="F26" i="43"/>
  <c r="I78" i="43"/>
  <c r="X52" i="43"/>
  <c r="P26" i="43" l="1"/>
  <c r="S104" i="43"/>
  <c r="AA52" i="43"/>
  <c r="AH52" i="43"/>
  <c r="Z52" i="43"/>
  <c r="AF52" i="43"/>
  <c r="AE52" i="43"/>
  <c r="W52" i="43"/>
  <c r="AG52" i="43"/>
  <c r="AD52" i="43"/>
  <c r="Y52" i="43"/>
  <c r="AC52" i="43"/>
  <c r="AH51" i="43"/>
  <c r="Q52" i="43"/>
  <c r="Q26" i="43" s="1"/>
  <c r="AI130" i="43" l="1"/>
  <c r="V52" i="43"/>
  <c r="AI52" i="43" s="1"/>
  <c r="O52" i="43"/>
  <c r="O26" i="43" s="1"/>
  <c r="R52" i="43"/>
  <c r="R26" i="43" s="1"/>
  <c r="M52" i="43"/>
  <c r="M26" i="43" s="1"/>
  <c r="AG51" i="43"/>
  <c r="AD51" i="43"/>
  <c r="Y51" i="43"/>
  <c r="AC51" i="43"/>
  <c r="X51" i="43"/>
  <c r="N52" i="43"/>
  <c r="N26" i="43" s="1"/>
  <c r="AF51" i="43"/>
  <c r="AA51" i="43"/>
  <c r="AE51" i="43"/>
  <c r="Z51" i="43"/>
  <c r="W51" i="43"/>
  <c r="V51" i="43" l="1"/>
  <c r="AI51" i="43" s="1"/>
  <c r="AI129" i="43"/>
  <c r="L52" i="43"/>
  <c r="S130" i="43"/>
  <c r="Q51" i="43"/>
  <c r="Q25" i="43" s="1"/>
  <c r="R51" i="43"/>
  <c r="R25" i="43" s="1"/>
  <c r="N51" i="43"/>
  <c r="N25" i="43" s="1"/>
  <c r="M51" i="43"/>
  <c r="M25" i="43" s="1"/>
  <c r="O51" i="43"/>
  <c r="O25" i="43" s="1"/>
  <c r="S129" i="43" l="1"/>
  <c r="L51" i="43"/>
  <c r="L26" i="43"/>
  <c r="S26" i="43" s="1"/>
  <c r="S52" i="43"/>
  <c r="AJ52" i="43" s="1"/>
  <c r="L25" i="43" l="1"/>
  <c r="S25" i="43" s="1"/>
  <c r="S51" i="43"/>
  <c r="AJ51" i="43" s="1"/>
  <c r="D105" i="43"/>
  <c r="D27" i="43" s="1"/>
  <c r="N105" i="43" l="1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573" i="41" l="1"/>
  <c r="I547" i="41"/>
  <c r="I521" i="41"/>
  <c r="I495" i="41"/>
  <c r="I469" i="41" l="1"/>
  <c r="F79" i="41"/>
  <c r="AA53" i="41" l="1"/>
  <c r="AD53" i="41"/>
  <c r="AI131" i="41"/>
  <c r="V53" i="41"/>
  <c r="P105" i="41"/>
  <c r="P27" i="41" s="1"/>
  <c r="S599" i="41"/>
  <c r="AI391" i="41"/>
  <c r="AI287" i="41"/>
  <c r="AI183" i="41"/>
  <c r="AC53" i="41"/>
  <c r="AI417" i="41"/>
  <c r="AI313" i="41"/>
  <c r="AI209" i="41"/>
  <c r="AE53" i="41"/>
  <c r="AG53" i="41"/>
  <c r="X53" i="41"/>
  <c r="AI443" i="41"/>
  <c r="AI339" i="41"/>
  <c r="AI235" i="41"/>
  <c r="Z53" i="41"/>
  <c r="W53" i="41"/>
  <c r="AI365" i="41"/>
  <c r="AI261" i="41"/>
  <c r="AI157" i="41"/>
  <c r="Y53" i="41"/>
  <c r="AF53" i="41"/>
  <c r="F27" i="41"/>
  <c r="I79" i="41"/>
  <c r="AH53" i="41"/>
  <c r="AI53" i="41" l="1"/>
  <c r="AJ53" i="41" s="1"/>
  <c r="D105" i="41" l="1"/>
  <c r="D27" i="41" s="1"/>
  <c r="N105" i="41" l="1"/>
  <c r="N27" i="41" s="1"/>
  <c r="I625" i="41" l="1"/>
  <c r="B105" i="41"/>
  <c r="S625" i="41" l="1"/>
  <c r="AG625" i="41" s="1"/>
  <c r="L105" i="41"/>
  <c r="B27" i="41"/>
  <c r="I27" i="41" s="1"/>
  <c r="I105" i="41"/>
  <c r="L27" i="41" l="1"/>
  <c r="S27" i="41" s="1"/>
  <c r="S105" i="41"/>
  <c r="I493" i="41" l="1"/>
  <c r="I519" i="41"/>
  <c r="I545" i="41"/>
  <c r="I571" i="41"/>
  <c r="I467" i="41" l="1"/>
  <c r="F77" i="41"/>
  <c r="AI181" i="41"/>
  <c r="AI285" i="41" l="1"/>
  <c r="P103" i="41"/>
  <c r="S597" i="41"/>
  <c r="AI337" i="41"/>
  <c r="AI441" i="41"/>
  <c r="AI363" i="41"/>
  <c r="AI207" i="41"/>
  <c r="AI389" i="41"/>
  <c r="AI311" i="41"/>
  <c r="AI415" i="41"/>
  <c r="AI233" i="41"/>
  <c r="I77" i="41"/>
  <c r="F25" i="41"/>
  <c r="AI155" i="41"/>
  <c r="AI259" i="41"/>
  <c r="P25" i="41" l="1"/>
  <c r="S103" i="41"/>
  <c r="Z51" i="41"/>
  <c r="W51" i="41"/>
  <c r="AH51" i="41"/>
  <c r="AE51" i="41"/>
  <c r="AA51" i="41"/>
  <c r="X51" i="41"/>
  <c r="AF51" i="41"/>
  <c r="AC51" i="41"/>
  <c r="Y51" i="41"/>
  <c r="AG51" i="41"/>
  <c r="AD51" i="41"/>
  <c r="V51" i="41" l="1"/>
  <c r="AI51" i="41" s="1"/>
  <c r="AI129" i="41"/>
  <c r="M51" i="41"/>
  <c r="M25" i="41" s="1"/>
  <c r="R51" i="41"/>
  <c r="R25" i="41" s="1"/>
  <c r="O51" i="41"/>
  <c r="O25" i="41" s="1"/>
  <c r="N51" i="41"/>
  <c r="N25" i="41" s="1"/>
  <c r="Q51" i="41"/>
  <c r="Q25" i="41" s="1"/>
  <c r="L51" i="41" l="1"/>
  <c r="S129" i="41"/>
  <c r="D51" i="41"/>
  <c r="D25" i="41" s="1"/>
  <c r="E51" i="41"/>
  <c r="E25" i="41" s="1"/>
  <c r="H51" i="41"/>
  <c r="H25" i="41" s="1"/>
  <c r="C51" i="41"/>
  <c r="C25" i="41" s="1"/>
  <c r="G51" i="41"/>
  <c r="G25" i="41" s="1"/>
  <c r="B51" i="41" l="1"/>
  <c r="I129" i="41"/>
  <c r="S51" i="41"/>
  <c r="AJ51" i="41" s="1"/>
  <c r="L25" i="41"/>
  <c r="S25" i="41" s="1"/>
  <c r="B25" i="41" l="1"/>
  <c r="I25" i="41" s="1"/>
  <c r="I51" i="41"/>
  <c r="AI260" i="41" l="1"/>
  <c r="AI390" i="41" l="1"/>
  <c r="AI234" i="41"/>
  <c r="AI416" i="41"/>
  <c r="AI338" i="41"/>
  <c r="AI182" i="41"/>
  <c r="AI208" i="41"/>
  <c r="AI286" i="41"/>
  <c r="AI312" i="41"/>
  <c r="AI364" i="41"/>
  <c r="I468" i="41"/>
  <c r="AI156" i="41"/>
  <c r="AI442" i="41"/>
  <c r="I494" i="41"/>
  <c r="I572" i="41"/>
  <c r="I520" i="41"/>
  <c r="I546" i="41"/>
  <c r="F78" i="41" l="1"/>
  <c r="AF52" i="41"/>
  <c r="AC52" i="41"/>
  <c r="Y52" i="41"/>
  <c r="AG52" i="41"/>
  <c r="AD52" i="41"/>
  <c r="Z52" i="41"/>
  <c r="W52" i="41"/>
  <c r="AH52" i="41"/>
  <c r="AE52" i="41"/>
  <c r="AA52" i="41"/>
  <c r="X52" i="41"/>
  <c r="P104" i="41" l="1"/>
  <c r="S598" i="41"/>
  <c r="V52" i="41"/>
  <c r="AI52" i="41" s="1"/>
  <c r="AI130" i="41"/>
  <c r="I78" i="41"/>
  <c r="F26" i="41"/>
  <c r="P26" i="41" l="1"/>
  <c r="S104" i="41"/>
  <c r="I573" i="42"/>
  <c r="I547" i="42"/>
  <c r="I521" i="42"/>
  <c r="I495" i="42"/>
  <c r="I469" i="42" l="1"/>
  <c r="F79" i="42"/>
  <c r="P105" i="42" l="1"/>
  <c r="P27" i="42" s="1"/>
  <c r="S599" i="42"/>
  <c r="I79" i="42"/>
  <c r="F27" i="42"/>
  <c r="I417" i="36" l="1"/>
  <c r="I443" i="36"/>
  <c r="I339" i="36" l="1"/>
  <c r="I546" i="32"/>
  <c r="I545" i="32"/>
  <c r="I519" i="32"/>
  <c r="E53" i="36"/>
  <c r="E27" i="36" s="1"/>
  <c r="D53" i="36"/>
  <c r="I571" i="32"/>
  <c r="C53" i="36"/>
  <c r="C27" i="36" s="1"/>
  <c r="B53" i="36"/>
  <c r="I572" i="32"/>
  <c r="I520" i="32"/>
  <c r="I53" i="36" l="1"/>
  <c r="I468" i="32"/>
  <c r="F78" i="32"/>
  <c r="I467" i="32"/>
  <c r="F77" i="32"/>
  <c r="I391" i="36"/>
  <c r="I77" i="32" l="1"/>
  <c r="F25" i="32"/>
  <c r="I78" i="32"/>
  <c r="F26" i="32"/>
  <c r="I130" i="32" l="1"/>
  <c r="I129" i="32"/>
  <c r="C51" i="32" l="1"/>
  <c r="C25" i="32" s="1"/>
  <c r="D51" i="32"/>
  <c r="D25" i="32" s="1"/>
  <c r="I416" i="32"/>
  <c r="I415" i="32"/>
  <c r="E51" i="32"/>
  <c r="E25" i="32" s="1"/>
  <c r="I337" i="32" l="1"/>
  <c r="B51" i="32"/>
  <c r="I338" i="32"/>
  <c r="I389" i="32"/>
  <c r="D52" i="32"/>
  <c r="D26" i="32" s="1"/>
  <c r="C52" i="32"/>
  <c r="C26" i="32" s="1"/>
  <c r="E52" i="32"/>
  <c r="E26" i="32" s="1"/>
  <c r="I390" i="32" l="1"/>
  <c r="B52" i="32"/>
  <c r="I51" i="32"/>
  <c r="B25" i="32"/>
  <c r="I25" i="32" s="1"/>
  <c r="B26" i="32" l="1"/>
  <c r="I26" i="32" s="1"/>
  <c r="I52" i="32"/>
  <c r="I129" i="35" l="1"/>
  <c r="I545" i="35" l="1"/>
  <c r="I571" i="35"/>
  <c r="C51" i="35"/>
  <c r="C25" i="35" s="1"/>
  <c r="I519" i="35"/>
  <c r="D51" i="35"/>
  <c r="D25" i="35" s="1"/>
  <c r="E51" i="35"/>
  <c r="E25" i="35" s="1"/>
  <c r="I415" i="35"/>
  <c r="I467" i="35" l="1"/>
  <c r="F77" i="35"/>
  <c r="I337" i="35"/>
  <c r="B51" i="35"/>
  <c r="I389" i="35"/>
  <c r="I51" i="35" l="1"/>
  <c r="B25" i="35"/>
  <c r="I77" i="35"/>
  <c r="F25" i="35"/>
  <c r="I416" i="35"/>
  <c r="E52" i="35"/>
  <c r="E26" i="35" s="1"/>
  <c r="I546" i="35"/>
  <c r="I520" i="35"/>
  <c r="I572" i="35"/>
  <c r="I390" i="35" l="1"/>
  <c r="D52" i="35"/>
  <c r="D26" i="35" s="1"/>
  <c r="I338" i="35"/>
  <c r="B52" i="35"/>
  <c r="I468" i="35"/>
  <c r="F78" i="35"/>
  <c r="I25" i="35"/>
  <c r="C52" i="35"/>
  <c r="C26" i="35" s="1"/>
  <c r="I130" i="35"/>
  <c r="I78" i="35" l="1"/>
  <c r="F26" i="35"/>
  <c r="B26" i="35"/>
  <c r="I26" i="35" s="1"/>
  <c r="I52" i="35"/>
  <c r="I416" i="36" l="1"/>
  <c r="I338" i="36"/>
  <c r="I129" i="36" l="1"/>
  <c r="I572" i="36"/>
  <c r="I546" i="36"/>
  <c r="I520" i="36"/>
  <c r="E52" i="36"/>
  <c r="E26" i="36" s="1"/>
  <c r="D105" i="36"/>
  <c r="D27" i="36" s="1"/>
  <c r="I390" i="36"/>
  <c r="I625" i="36" l="1"/>
  <c r="B105" i="36"/>
  <c r="F78" i="36"/>
  <c r="I468" i="36"/>
  <c r="B52" i="36"/>
  <c r="D52" i="36"/>
  <c r="D26" i="36" s="1"/>
  <c r="C52" i="36" l="1"/>
  <c r="C26" i="36" s="1"/>
  <c r="I130" i="36"/>
  <c r="F26" i="36"/>
  <c r="I78" i="36"/>
  <c r="I52" i="36"/>
  <c r="B26" i="36"/>
  <c r="I26" i="36" s="1"/>
  <c r="I105" i="36"/>
  <c r="B27" i="36"/>
  <c r="I27" i="36" s="1"/>
  <c r="I545" i="36" l="1"/>
  <c r="E51" i="36"/>
  <c r="E25" i="36" s="1"/>
  <c r="C51" i="36"/>
  <c r="C25" i="36" s="1"/>
  <c r="I415" i="36"/>
  <c r="D51" i="36"/>
  <c r="D25" i="36" s="1"/>
  <c r="I519" i="36"/>
  <c r="I571" i="36"/>
  <c r="F77" i="36" l="1"/>
  <c r="I467" i="36"/>
  <c r="I337" i="36"/>
  <c r="B51" i="36"/>
  <c r="I389" i="36"/>
  <c r="I51" i="36" l="1"/>
  <c r="B25" i="36"/>
  <c r="F25" i="36"/>
  <c r="I77" i="36"/>
  <c r="I25" i="36" l="1"/>
  <c r="D105" i="42" l="1"/>
  <c r="D27" i="42" s="1"/>
  <c r="N105" i="42" l="1"/>
  <c r="N27" i="42" s="1"/>
  <c r="I625" i="42" l="1"/>
  <c r="B105" i="42"/>
  <c r="S625" i="42" l="1"/>
  <c r="AG625" i="42" s="1"/>
  <c r="L105" i="42"/>
  <c r="I105" i="42"/>
  <c r="B27" i="42"/>
  <c r="I27" i="42" s="1"/>
  <c r="L27" i="42" l="1"/>
  <c r="S27" i="42" s="1"/>
  <c r="S105" i="42"/>
  <c r="I493" i="42" l="1"/>
  <c r="I519" i="42"/>
  <c r="I545" i="42"/>
  <c r="I571" i="42"/>
  <c r="I467" i="42" l="1"/>
  <c r="F77" i="42"/>
  <c r="F25" i="42" l="1"/>
  <c r="I25" i="42" s="1"/>
  <c r="I77" i="42"/>
  <c r="P103" i="42"/>
  <c r="S597" i="42"/>
  <c r="P25" i="42" l="1"/>
  <c r="S25" i="42" s="1"/>
  <c r="S103" i="42"/>
  <c r="I520" i="42"/>
  <c r="I494" i="42"/>
  <c r="I572" i="42"/>
  <c r="I546" i="42"/>
  <c r="I468" i="42" l="1"/>
  <c r="F78" i="42"/>
  <c r="P104" i="42" l="1"/>
  <c r="S598" i="42"/>
  <c r="I78" i="42"/>
  <c r="F26" i="42"/>
  <c r="P26" i="42" l="1"/>
  <c r="S104" i="42"/>
  <c r="I311" i="2" l="1"/>
  <c r="B314" i="2"/>
  <c r="B51" i="2"/>
  <c r="I51" i="2" l="1"/>
  <c r="B54" i="2"/>
  <c r="I441" i="4"/>
  <c r="I441" i="3" l="1"/>
  <c r="I311" i="4"/>
  <c r="B314" i="4"/>
  <c r="I311" i="3"/>
  <c r="B314" i="3"/>
  <c r="I441" i="5"/>
  <c r="I311" i="5" l="1"/>
  <c r="B314" i="5"/>
  <c r="I440" i="1"/>
  <c r="I441" i="6"/>
  <c r="I440" i="35"/>
  <c r="I310" i="1"/>
  <c r="I311" i="6" l="1"/>
  <c r="B314" i="6"/>
  <c r="I440" i="32"/>
  <c r="I441" i="7"/>
  <c r="I310" i="32"/>
  <c r="I310" i="35"/>
  <c r="I311" i="7" l="1"/>
  <c r="B314" i="7"/>
  <c r="I416" i="34" l="1"/>
  <c r="I338" i="34" l="1"/>
  <c r="B52" i="34"/>
  <c r="C52" i="34"/>
  <c r="C26" i="34" s="1"/>
  <c r="D52" i="34"/>
  <c r="D26" i="34" s="1"/>
  <c r="I520" i="34"/>
  <c r="I572" i="34"/>
  <c r="I546" i="34"/>
  <c r="E52" i="34"/>
  <c r="E26" i="34" s="1"/>
  <c r="I468" i="34" l="1"/>
  <c r="F78" i="34"/>
  <c r="B26" i="34"/>
  <c r="I52" i="34"/>
  <c r="I390" i="34"/>
  <c r="D51" i="34"/>
  <c r="D25" i="34" s="1"/>
  <c r="I415" i="34"/>
  <c r="I519" i="34"/>
  <c r="I571" i="34"/>
  <c r="C51" i="34"/>
  <c r="C25" i="34" s="1"/>
  <c r="I545" i="34"/>
  <c r="E51" i="34"/>
  <c r="E25" i="34" s="1"/>
  <c r="I389" i="34" l="1"/>
  <c r="I467" i="34"/>
  <c r="F77" i="34"/>
  <c r="I337" i="34"/>
  <c r="B51" i="34"/>
  <c r="F26" i="34"/>
  <c r="I26" i="34" s="1"/>
  <c r="I78" i="34"/>
  <c r="I440" i="34"/>
  <c r="I51" i="34" l="1"/>
  <c r="B25" i="34"/>
  <c r="F25" i="34"/>
  <c r="I77" i="34"/>
  <c r="I25" i="34" l="1"/>
  <c r="I310" i="34" l="1"/>
  <c r="I440" i="8" l="1"/>
  <c r="I310" i="8"/>
  <c r="I440" i="36" l="1"/>
  <c r="I310" i="36"/>
  <c r="I571" i="40" l="1"/>
  <c r="I519" i="40"/>
  <c r="I545" i="40"/>
  <c r="I493" i="40"/>
  <c r="AD51" i="40"/>
  <c r="Z51" i="40"/>
  <c r="I546" i="40"/>
  <c r="I520" i="40"/>
  <c r="I494" i="40"/>
  <c r="I572" i="40"/>
  <c r="AG51" i="40" l="1"/>
  <c r="AI129" i="40"/>
  <c r="V51" i="40"/>
  <c r="Y51" i="40"/>
  <c r="AI337" i="40"/>
  <c r="AI155" i="40"/>
  <c r="AI259" i="40"/>
  <c r="AA51" i="40"/>
  <c r="AI441" i="40"/>
  <c r="AI207" i="40"/>
  <c r="W51" i="40"/>
  <c r="AI363" i="40"/>
  <c r="AI415" i="40"/>
  <c r="AF51" i="40"/>
  <c r="F78" i="40"/>
  <c r="I468" i="40"/>
  <c r="AC51" i="40"/>
  <c r="AI389" i="40"/>
  <c r="AI311" i="40"/>
  <c r="F77" i="40"/>
  <c r="I467" i="40"/>
  <c r="X51" i="40"/>
  <c r="AI233" i="40"/>
  <c r="AE51" i="40"/>
  <c r="AH51" i="40"/>
  <c r="AI181" i="40"/>
  <c r="AI285" i="40"/>
  <c r="O51" i="40"/>
  <c r="O25" i="40" s="1"/>
  <c r="M51" i="40"/>
  <c r="M25" i="40" s="1"/>
  <c r="N51" i="40"/>
  <c r="N25" i="40" s="1"/>
  <c r="R51" i="40"/>
  <c r="R25" i="40" s="1"/>
  <c r="Q51" i="40"/>
  <c r="Q25" i="40" s="1"/>
  <c r="L51" i="40" l="1"/>
  <c r="S129" i="40"/>
  <c r="AI234" i="40"/>
  <c r="AI364" i="40"/>
  <c r="AI260" i="40"/>
  <c r="AI338" i="40"/>
  <c r="P103" i="40"/>
  <c r="S597" i="40"/>
  <c r="I78" i="40"/>
  <c r="F26" i="40"/>
  <c r="AI442" i="40"/>
  <c r="AI390" i="40"/>
  <c r="AI182" i="40"/>
  <c r="AI312" i="40"/>
  <c r="F25" i="40"/>
  <c r="I77" i="40"/>
  <c r="P104" i="40"/>
  <c r="S598" i="40"/>
  <c r="AI156" i="40"/>
  <c r="AI286" i="40"/>
  <c r="AI51" i="40"/>
  <c r="AI416" i="40"/>
  <c r="AI208" i="40"/>
  <c r="G51" i="40"/>
  <c r="G25" i="40" s="1"/>
  <c r="D51" i="40"/>
  <c r="D25" i="40" s="1"/>
  <c r="E51" i="40"/>
  <c r="E25" i="40" s="1"/>
  <c r="X52" i="40"/>
  <c r="AG52" i="40"/>
  <c r="AE52" i="40"/>
  <c r="AH52" i="40"/>
  <c r="W52" i="40"/>
  <c r="AA52" i="40"/>
  <c r="AF52" i="40"/>
  <c r="Z52" i="40"/>
  <c r="AC52" i="40"/>
  <c r="Y52" i="40"/>
  <c r="AD52" i="40"/>
  <c r="H51" i="40"/>
  <c r="H25" i="40" s="1"/>
  <c r="C51" i="40"/>
  <c r="C25" i="40" s="1"/>
  <c r="P25" i="40" l="1"/>
  <c r="S103" i="40"/>
  <c r="I129" i="40"/>
  <c r="B51" i="40"/>
  <c r="V52" i="40"/>
  <c r="AI52" i="40" s="1"/>
  <c r="AI130" i="40"/>
  <c r="P26" i="40"/>
  <c r="S104" i="40"/>
  <c r="L25" i="40"/>
  <c r="S25" i="40" s="1"/>
  <c r="S51" i="40"/>
  <c r="AJ51" i="40" s="1"/>
  <c r="B25" i="40" l="1"/>
  <c r="I25" i="40" s="1"/>
  <c r="I51" i="40"/>
  <c r="I482" i="3" l="1"/>
  <c r="I508" i="3"/>
  <c r="I534" i="3"/>
  <c r="I560" i="3"/>
  <c r="I482" i="7"/>
  <c r="I404" i="2"/>
  <c r="I274" i="2"/>
  <c r="I248" i="2"/>
  <c r="I222" i="2"/>
  <c r="I482" i="2"/>
  <c r="I482" i="4"/>
  <c r="I482" i="5"/>
  <c r="I482" i="6"/>
  <c r="I508" i="7"/>
  <c r="I508" i="6"/>
  <c r="I508" i="5"/>
  <c r="I508" i="4"/>
  <c r="I508" i="2"/>
  <c r="I534" i="7"/>
  <c r="I534" i="6"/>
  <c r="I534" i="5"/>
  <c r="I534" i="4"/>
  <c r="I534" i="2"/>
  <c r="I560" i="7"/>
  <c r="I560" i="6"/>
  <c r="I560" i="5"/>
  <c r="I560" i="4"/>
  <c r="I560" i="2"/>
  <c r="I116" i="3" l="1"/>
  <c r="B132" i="3"/>
  <c r="I456" i="2"/>
  <c r="F66" i="2"/>
  <c r="I246" i="2"/>
  <c r="I262" i="2" s="1"/>
  <c r="E262" i="2"/>
  <c r="I454" i="3"/>
  <c r="F64" i="3"/>
  <c r="F470" i="3"/>
  <c r="I300" i="2"/>
  <c r="I314" i="2" s="1"/>
  <c r="E314" i="2"/>
  <c r="I532" i="3"/>
  <c r="I548" i="3" s="1"/>
  <c r="F548" i="3"/>
  <c r="I456" i="4"/>
  <c r="F66" i="4"/>
  <c r="I430" i="2"/>
  <c r="I444" i="2" s="1"/>
  <c r="E444" i="2"/>
  <c r="I196" i="2"/>
  <c r="I210" i="2" s="1"/>
  <c r="E210" i="2"/>
  <c r="I506" i="3"/>
  <c r="I522" i="3" s="1"/>
  <c r="F522" i="3"/>
  <c r="I456" i="5"/>
  <c r="F66" i="5"/>
  <c r="I480" i="3"/>
  <c r="I496" i="3" s="1"/>
  <c r="F496" i="3"/>
  <c r="I456" i="3"/>
  <c r="F66" i="3"/>
  <c r="I456" i="7"/>
  <c r="F66" i="7"/>
  <c r="I558" i="3"/>
  <c r="I574" i="3" s="1"/>
  <c r="F574" i="3"/>
  <c r="I456" i="6"/>
  <c r="F66" i="6"/>
  <c r="I170" i="2"/>
  <c r="I184" i="2" s="1"/>
  <c r="E184" i="2"/>
  <c r="I118" i="3"/>
  <c r="E210" i="5"/>
  <c r="I222" i="3"/>
  <c r="E444" i="4"/>
  <c r="F523" i="3" l="1"/>
  <c r="F549" i="3"/>
  <c r="F575" i="3"/>
  <c r="I470" i="3"/>
  <c r="H471" i="3" s="1"/>
  <c r="F497" i="3"/>
  <c r="E445" i="2"/>
  <c r="I532" i="5"/>
  <c r="I548" i="5" s="1"/>
  <c r="F548" i="5"/>
  <c r="I66" i="5"/>
  <c r="I66" i="4"/>
  <c r="I558" i="7"/>
  <c r="I574" i="7" s="1"/>
  <c r="F574" i="7"/>
  <c r="F64" i="5"/>
  <c r="I454" i="5"/>
  <c r="I470" i="5" s="1"/>
  <c r="F470" i="5"/>
  <c r="F471" i="5" s="1"/>
  <c r="I506" i="6"/>
  <c r="I522" i="6" s="1"/>
  <c r="F522" i="6"/>
  <c r="I532" i="4"/>
  <c r="I548" i="4" s="1"/>
  <c r="F548" i="4"/>
  <c r="H575" i="3"/>
  <c r="B575" i="3"/>
  <c r="D575" i="3"/>
  <c r="C575" i="3"/>
  <c r="I575" i="3"/>
  <c r="E575" i="3"/>
  <c r="G575" i="3"/>
  <c r="E263" i="2"/>
  <c r="I402" i="2"/>
  <c r="I418" i="2" s="1"/>
  <c r="E418" i="2"/>
  <c r="I272" i="2"/>
  <c r="I288" i="2" s="1"/>
  <c r="E288" i="2"/>
  <c r="E40" i="2"/>
  <c r="E158" i="2"/>
  <c r="I506" i="4"/>
  <c r="I522" i="4" s="1"/>
  <c r="F522" i="4"/>
  <c r="D523" i="3"/>
  <c r="B523" i="3"/>
  <c r="C523" i="3"/>
  <c r="I523" i="3"/>
  <c r="G523" i="3"/>
  <c r="H523" i="3"/>
  <c r="E523" i="3"/>
  <c r="I549" i="3"/>
  <c r="C549" i="3"/>
  <c r="B549" i="3"/>
  <c r="G549" i="3"/>
  <c r="E549" i="3"/>
  <c r="H549" i="3"/>
  <c r="D549" i="3"/>
  <c r="I66" i="2"/>
  <c r="I454" i="2"/>
  <c r="I470" i="2" s="1"/>
  <c r="F64" i="2"/>
  <c r="F470" i="2"/>
  <c r="I506" i="7"/>
  <c r="I522" i="7" s="1"/>
  <c r="F522" i="7"/>
  <c r="F523" i="7" s="1"/>
  <c r="C40" i="2"/>
  <c r="I326" i="2"/>
  <c r="C340" i="2"/>
  <c r="I454" i="4"/>
  <c r="I470" i="4" s="1"/>
  <c r="F64" i="4"/>
  <c r="F470" i="4"/>
  <c r="I263" i="2"/>
  <c r="F263" i="2"/>
  <c r="D263" i="2"/>
  <c r="G263" i="2"/>
  <c r="C263" i="2"/>
  <c r="H263" i="2"/>
  <c r="B263" i="2"/>
  <c r="I324" i="2"/>
  <c r="E340" i="2"/>
  <c r="I532" i="2"/>
  <c r="I548" i="2" s="1"/>
  <c r="F548" i="2"/>
  <c r="D40" i="2"/>
  <c r="D158" i="2"/>
  <c r="I144" i="2"/>
  <c r="I158" i="2" s="1"/>
  <c r="I480" i="2"/>
  <c r="I496" i="2" s="1"/>
  <c r="F496" i="2"/>
  <c r="F497" i="2" s="1"/>
  <c r="I558" i="6"/>
  <c r="I574" i="6" s="1"/>
  <c r="F574" i="6"/>
  <c r="F575" i="6" s="1"/>
  <c r="E185" i="2"/>
  <c r="I66" i="3"/>
  <c r="E211" i="2"/>
  <c r="E315" i="2"/>
  <c r="I480" i="5"/>
  <c r="I496" i="5" s="1"/>
  <c r="F496" i="5"/>
  <c r="I480" i="4"/>
  <c r="I496" i="4" s="1"/>
  <c r="F496" i="4"/>
  <c r="I558" i="5"/>
  <c r="I574" i="5" s="1"/>
  <c r="F574" i="5"/>
  <c r="I185" i="2"/>
  <c r="F185" i="2"/>
  <c r="G185" i="2"/>
  <c r="B185" i="2"/>
  <c r="H185" i="2"/>
  <c r="D185" i="2"/>
  <c r="C185" i="2"/>
  <c r="F211" i="2"/>
  <c r="I211" i="2"/>
  <c r="H211" i="2"/>
  <c r="G211" i="2"/>
  <c r="D211" i="2"/>
  <c r="C211" i="2"/>
  <c r="B211" i="2"/>
  <c r="I315" i="2"/>
  <c r="F315" i="2"/>
  <c r="C315" i="2"/>
  <c r="H315" i="2"/>
  <c r="D315" i="2"/>
  <c r="G315" i="2"/>
  <c r="B315" i="2"/>
  <c r="I454" i="6"/>
  <c r="I470" i="6" s="1"/>
  <c r="F64" i="6"/>
  <c r="F470" i="6"/>
  <c r="I506" i="2"/>
  <c r="I522" i="2" s="1"/>
  <c r="F522" i="2"/>
  <c r="I506" i="5"/>
  <c r="I522" i="5" s="1"/>
  <c r="F522" i="5"/>
  <c r="F523" i="5" s="1"/>
  <c r="E38" i="2"/>
  <c r="E236" i="2"/>
  <c r="I220" i="2"/>
  <c r="I236" i="2" s="1"/>
  <c r="I480" i="6"/>
  <c r="I496" i="6" s="1"/>
  <c r="F496" i="6"/>
  <c r="I558" i="2"/>
  <c r="I574" i="2" s="1"/>
  <c r="F574" i="2"/>
  <c r="I480" i="7"/>
  <c r="I496" i="7" s="1"/>
  <c r="F496" i="7"/>
  <c r="I532" i="7"/>
  <c r="I548" i="7" s="1"/>
  <c r="F548" i="7"/>
  <c r="I558" i="4"/>
  <c r="I574" i="4" s="1"/>
  <c r="F574" i="4"/>
  <c r="I66" i="6"/>
  <c r="I132" i="3"/>
  <c r="I66" i="7"/>
  <c r="F64" i="7"/>
  <c r="I454" i="7"/>
  <c r="I470" i="7" s="1"/>
  <c r="F470" i="7"/>
  <c r="I532" i="6"/>
  <c r="I548" i="6" s="1"/>
  <c r="F548" i="6"/>
  <c r="D497" i="3"/>
  <c r="B497" i="3"/>
  <c r="G497" i="3"/>
  <c r="C497" i="3"/>
  <c r="E497" i="3"/>
  <c r="H497" i="3"/>
  <c r="I497" i="3"/>
  <c r="I445" i="2"/>
  <c r="F445" i="2"/>
  <c r="H445" i="2"/>
  <c r="C445" i="2"/>
  <c r="G445" i="2"/>
  <c r="B445" i="2"/>
  <c r="D445" i="2"/>
  <c r="I64" i="3"/>
  <c r="F12" i="3"/>
  <c r="F80" i="3"/>
  <c r="E210" i="6"/>
  <c r="E444" i="3"/>
  <c r="E210" i="4"/>
  <c r="D210" i="5"/>
  <c r="D210" i="6"/>
  <c r="D210" i="3"/>
  <c r="D210" i="7"/>
  <c r="D210" i="4"/>
  <c r="C444" i="4"/>
  <c r="C444" i="5"/>
  <c r="C444" i="6"/>
  <c r="C444" i="3"/>
  <c r="C444" i="7"/>
  <c r="D444" i="6"/>
  <c r="D444" i="5"/>
  <c r="D444" i="4"/>
  <c r="D444" i="3"/>
  <c r="D444" i="7"/>
  <c r="E444" i="7"/>
  <c r="E262" i="5"/>
  <c r="I222" i="5"/>
  <c r="I222" i="7"/>
  <c r="E444" i="6"/>
  <c r="E444" i="5"/>
  <c r="I222" i="4"/>
  <c r="I222" i="6"/>
  <c r="C340" i="4"/>
  <c r="D50" i="5"/>
  <c r="E210" i="3"/>
  <c r="E210" i="7"/>
  <c r="I404" i="7"/>
  <c r="I404" i="5"/>
  <c r="F471" i="3" l="1"/>
  <c r="B471" i="3"/>
  <c r="C471" i="3"/>
  <c r="E289" i="2"/>
  <c r="E471" i="3"/>
  <c r="G471" i="3"/>
  <c r="D471" i="3"/>
  <c r="I471" i="3"/>
  <c r="F471" i="7"/>
  <c r="E237" i="2"/>
  <c r="F575" i="2"/>
  <c r="E262" i="4"/>
  <c r="E262" i="7"/>
  <c r="F523" i="2"/>
  <c r="I404" i="4"/>
  <c r="F549" i="2"/>
  <c r="F549" i="5"/>
  <c r="I352" i="4"/>
  <c r="E262" i="6"/>
  <c r="I378" i="5"/>
  <c r="I248" i="3"/>
  <c r="I274" i="6"/>
  <c r="I274" i="5"/>
  <c r="F575" i="7"/>
  <c r="F549" i="6"/>
  <c r="I404" i="6"/>
  <c r="F575" i="4"/>
  <c r="F497" i="6"/>
  <c r="I430" i="6"/>
  <c r="I444" i="6" s="1"/>
  <c r="C445" i="6" s="1"/>
  <c r="B444" i="6"/>
  <c r="C210" i="7"/>
  <c r="E314" i="6"/>
  <c r="I300" i="6"/>
  <c r="I314" i="6" s="1"/>
  <c r="H549" i="7"/>
  <c r="B549" i="7"/>
  <c r="C549" i="7"/>
  <c r="G549" i="7"/>
  <c r="E549" i="7"/>
  <c r="I549" i="7"/>
  <c r="D549" i="7"/>
  <c r="G471" i="6"/>
  <c r="D471" i="6"/>
  <c r="B471" i="6"/>
  <c r="H471" i="6"/>
  <c r="I471" i="6"/>
  <c r="E471" i="6"/>
  <c r="C471" i="6"/>
  <c r="H575" i="5"/>
  <c r="I575" i="5"/>
  <c r="D575" i="5"/>
  <c r="B575" i="5"/>
  <c r="E575" i="5"/>
  <c r="C575" i="5"/>
  <c r="G575" i="5"/>
  <c r="I159" i="2"/>
  <c r="F159" i="2"/>
  <c r="G159" i="2"/>
  <c r="C159" i="2"/>
  <c r="H159" i="2"/>
  <c r="B159" i="2"/>
  <c r="F471" i="4"/>
  <c r="H471" i="4"/>
  <c r="I471" i="4"/>
  <c r="C471" i="4"/>
  <c r="E471" i="4"/>
  <c r="B471" i="4"/>
  <c r="D471" i="4"/>
  <c r="G471" i="4"/>
  <c r="B471" i="2"/>
  <c r="G471" i="2"/>
  <c r="C471" i="2"/>
  <c r="I471" i="2"/>
  <c r="H471" i="2"/>
  <c r="E471" i="2"/>
  <c r="D471" i="2"/>
  <c r="F419" i="2"/>
  <c r="I419" i="2"/>
  <c r="H419" i="2"/>
  <c r="C419" i="2"/>
  <c r="D419" i="2"/>
  <c r="G419" i="2"/>
  <c r="B419" i="2"/>
  <c r="I378" i="3"/>
  <c r="I352" i="6"/>
  <c r="C210" i="6"/>
  <c r="E314" i="4"/>
  <c r="I300" i="4"/>
  <c r="I314" i="4" s="1"/>
  <c r="F82" i="3"/>
  <c r="F133" i="3"/>
  <c r="I133" i="3"/>
  <c r="G133" i="3"/>
  <c r="E133" i="3"/>
  <c r="H133" i="3"/>
  <c r="C133" i="3"/>
  <c r="D133" i="3"/>
  <c r="F497" i="7"/>
  <c r="E54" i="2"/>
  <c r="I38" i="2"/>
  <c r="B133" i="3"/>
  <c r="F497" i="4"/>
  <c r="D159" i="2"/>
  <c r="F523" i="4"/>
  <c r="F549" i="4"/>
  <c r="C575" i="7"/>
  <c r="B575" i="7"/>
  <c r="E575" i="7"/>
  <c r="H575" i="7"/>
  <c r="I575" i="7"/>
  <c r="G575" i="7"/>
  <c r="D575" i="7"/>
  <c r="I430" i="4"/>
  <c r="I444" i="4" s="1"/>
  <c r="B444" i="4"/>
  <c r="B445" i="4" s="1"/>
  <c r="I352" i="5"/>
  <c r="G497" i="4"/>
  <c r="C497" i="4"/>
  <c r="B497" i="4"/>
  <c r="H497" i="4"/>
  <c r="I497" i="4"/>
  <c r="E497" i="4"/>
  <c r="D497" i="4"/>
  <c r="I378" i="6"/>
  <c r="I220" i="4"/>
  <c r="I236" i="4" s="1"/>
  <c r="E236" i="4"/>
  <c r="E237" i="4" s="1"/>
  <c r="E418" i="3"/>
  <c r="I248" i="6"/>
  <c r="I352" i="3"/>
  <c r="C445" i="4"/>
  <c r="I80" i="3"/>
  <c r="G549" i="6"/>
  <c r="D549" i="6"/>
  <c r="C549" i="6"/>
  <c r="I549" i="6"/>
  <c r="B549" i="6"/>
  <c r="H549" i="6"/>
  <c r="E549" i="6"/>
  <c r="G523" i="5"/>
  <c r="I523" i="5"/>
  <c r="B523" i="5"/>
  <c r="E523" i="5"/>
  <c r="D523" i="5"/>
  <c r="C523" i="5"/>
  <c r="H523" i="5"/>
  <c r="F497" i="5"/>
  <c r="C54" i="2"/>
  <c r="I40" i="2"/>
  <c r="E159" i="2"/>
  <c r="E314" i="5"/>
  <c r="I300" i="5"/>
  <c r="I314" i="5" s="1"/>
  <c r="I497" i="7"/>
  <c r="E497" i="7"/>
  <c r="D497" i="7"/>
  <c r="B497" i="7"/>
  <c r="H497" i="7"/>
  <c r="G497" i="7"/>
  <c r="C497" i="7"/>
  <c r="I378" i="4"/>
  <c r="I274" i="4"/>
  <c r="I196" i="7"/>
  <c r="I210" i="7" s="1"/>
  <c r="D211" i="7" s="1"/>
  <c r="B210" i="7"/>
  <c r="C210" i="5"/>
  <c r="I170" i="4"/>
  <c r="I184" i="4" s="1"/>
  <c r="E184" i="4"/>
  <c r="B575" i="2"/>
  <c r="C575" i="2"/>
  <c r="I575" i="2"/>
  <c r="H575" i="2"/>
  <c r="G575" i="2"/>
  <c r="E575" i="2"/>
  <c r="D575" i="2"/>
  <c r="G497" i="5"/>
  <c r="I497" i="5"/>
  <c r="D497" i="5"/>
  <c r="C497" i="5"/>
  <c r="H497" i="5"/>
  <c r="B497" i="5"/>
  <c r="E497" i="5"/>
  <c r="B549" i="2"/>
  <c r="G549" i="2"/>
  <c r="I549" i="2"/>
  <c r="H549" i="2"/>
  <c r="E549" i="2"/>
  <c r="D549" i="2"/>
  <c r="C549" i="2"/>
  <c r="F523" i="6"/>
  <c r="I523" i="6"/>
  <c r="C523" i="6"/>
  <c r="H523" i="6"/>
  <c r="G523" i="6"/>
  <c r="D523" i="6"/>
  <c r="E523" i="6"/>
  <c r="B523" i="6"/>
  <c r="E184" i="5"/>
  <c r="I170" i="5"/>
  <c r="I184" i="5" s="1"/>
  <c r="G549" i="4"/>
  <c r="B549" i="4"/>
  <c r="C549" i="4"/>
  <c r="E549" i="4"/>
  <c r="H549" i="4"/>
  <c r="I549" i="4"/>
  <c r="D549" i="4"/>
  <c r="I378" i="7"/>
  <c r="E392" i="6"/>
  <c r="I248" i="5"/>
  <c r="I246" i="5"/>
  <c r="I274" i="3"/>
  <c r="I352" i="7"/>
  <c r="I196" i="5"/>
  <c r="I210" i="5" s="1"/>
  <c r="B210" i="5"/>
  <c r="C40" i="4"/>
  <c r="C210" i="4"/>
  <c r="B471" i="7"/>
  <c r="D471" i="7"/>
  <c r="G471" i="7"/>
  <c r="C471" i="7"/>
  <c r="I471" i="7"/>
  <c r="H471" i="7"/>
  <c r="E471" i="7"/>
  <c r="B523" i="2"/>
  <c r="I523" i="2"/>
  <c r="C523" i="2"/>
  <c r="H523" i="2"/>
  <c r="G523" i="2"/>
  <c r="E523" i="2"/>
  <c r="D523" i="2"/>
  <c r="G575" i="6"/>
  <c r="H575" i="6"/>
  <c r="I575" i="6"/>
  <c r="E575" i="6"/>
  <c r="C575" i="6"/>
  <c r="D575" i="6"/>
  <c r="B575" i="6"/>
  <c r="H523" i="7"/>
  <c r="E523" i="7"/>
  <c r="G523" i="7"/>
  <c r="B523" i="7"/>
  <c r="I523" i="7"/>
  <c r="D523" i="7"/>
  <c r="C523" i="7"/>
  <c r="D445" i="4"/>
  <c r="I404" i="3"/>
  <c r="I246" i="4"/>
  <c r="I248" i="4"/>
  <c r="I246" i="7"/>
  <c r="I246" i="3"/>
  <c r="I430" i="5"/>
  <c r="I444" i="5" s="1"/>
  <c r="C445" i="5" s="1"/>
  <c r="B444" i="5"/>
  <c r="I430" i="7"/>
  <c r="I444" i="7" s="1"/>
  <c r="D445" i="7" s="1"/>
  <c r="B444" i="7"/>
  <c r="B445" i="7" s="1"/>
  <c r="I196" i="6"/>
  <c r="I210" i="6" s="1"/>
  <c r="D211" i="6" s="1"/>
  <c r="B210" i="6"/>
  <c r="I196" i="3"/>
  <c r="I210" i="3" s="1"/>
  <c r="D211" i="3" s="1"/>
  <c r="B210" i="3"/>
  <c r="C210" i="3"/>
  <c r="I170" i="3"/>
  <c r="I184" i="3" s="1"/>
  <c r="E184" i="3"/>
  <c r="I64" i="7"/>
  <c r="I80" i="7" s="1"/>
  <c r="F12" i="7"/>
  <c r="F80" i="7"/>
  <c r="E575" i="4"/>
  <c r="I575" i="4"/>
  <c r="G575" i="4"/>
  <c r="D575" i="4"/>
  <c r="B575" i="4"/>
  <c r="H575" i="4"/>
  <c r="C575" i="4"/>
  <c r="I497" i="6"/>
  <c r="D497" i="6"/>
  <c r="C497" i="6"/>
  <c r="G497" i="6"/>
  <c r="H497" i="6"/>
  <c r="B497" i="6"/>
  <c r="E497" i="6"/>
  <c r="F471" i="6"/>
  <c r="I340" i="2"/>
  <c r="F471" i="2"/>
  <c r="F289" i="2"/>
  <c r="I289" i="2"/>
  <c r="H289" i="2"/>
  <c r="C289" i="2"/>
  <c r="G289" i="2"/>
  <c r="B289" i="2"/>
  <c r="D289" i="2"/>
  <c r="B471" i="5"/>
  <c r="D471" i="5"/>
  <c r="I471" i="5"/>
  <c r="E471" i="5"/>
  <c r="C471" i="5"/>
  <c r="H471" i="5"/>
  <c r="G471" i="5"/>
  <c r="E184" i="6"/>
  <c r="I170" i="6"/>
  <c r="I184" i="6" s="1"/>
  <c r="D54" i="2"/>
  <c r="D523" i="4"/>
  <c r="G523" i="4"/>
  <c r="C523" i="4"/>
  <c r="I523" i="4"/>
  <c r="H523" i="4"/>
  <c r="E523" i="4"/>
  <c r="B523" i="4"/>
  <c r="D40" i="4"/>
  <c r="D158" i="4"/>
  <c r="I300" i="3"/>
  <c r="I314" i="3" s="1"/>
  <c r="E314" i="3"/>
  <c r="E262" i="3"/>
  <c r="I248" i="7"/>
  <c r="I246" i="6"/>
  <c r="I274" i="7"/>
  <c r="I430" i="3"/>
  <c r="I444" i="3" s="1"/>
  <c r="C445" i="3" s="1"/>
  <c r="B444" i="3"/>
  <c r="I196" i="4"/>
  <c r="I210" i="4" s="1"/>
  <c r="D211" i="4" s="1"/>
  <c r="B210" i="4"/>
  <c r="I170" i="7"/>
  <c r="I184" i="7" s="1"/>
  <c r="E184" i="7"/>
  <c r="I300" i="7"/>
  <c r="I314" i="7" s="1"/>
  <c r="E314" i="7"/>
  <c r="E315" i="7" s="1"/>
  <c r="F549" i="7"/>
  <c r="I237" i="2"/>
  <c r="F237" i="2"/>
  <c r="C237" i="2"/>
  <c r="H237" i="2"/>
  <c r="D237" i="2"/>
  <c r="G237" i="2"/>
  <c r="B237" i="2"/>
  <c r="I64" i="6"/>
  <c r="I80" i="6" s="1"/>
  <c r="F12" i="6"/>
  <c r="F80" i="6"/>
  <c r="F575" i="5"/>
  <c r="B497" i="2"/>
  <c r="I497" i="2"/>
  <c r="G497" i="2"/>
  <c r="H497" i="2"/>
  <c r="C497" i="2"/>
  <c r="E497" i="2"/>
  <c r="D497" i="2"/>
  <c r="I64" i="4"/>
  <c r="I80" i="4" s="1"/>
  <c r="F12" i="4"/>
  <c r="F80" i="4"/>
  <c r="I64" i="2"/>
  <c r="I80" i="2" s="1"/>
  <c r="F80" i="2"/>
  <c r="E419" i="2"/>
  <c r="I64" i="5"/>
  <c r="I80" i="5" s="1"/>
  <c r="F12" i="5"/>
  <c r="F80" i="5"/>
  <c r="C549" i="5"/>
  <c r="B549" i="5"/>
  <c r="I549" i="5"/>
  <c r="G549" i="5"/>
  <c r="E549" i="5"/>
  <c r="D549" i="5"/>
  <c r="H549" i="5"/>
  <c r="D50" i="6"/>
  <c r="E418" i="7"/>
  <c r="E340" i="3"/>
  <c r="E392" i="3"/>
  <c r="C340" i="6"/>
  <c r="D50" i="3"/>
  <c r="E392" i="4"/>
  <c r="C340" i="7"/>
  <c r="E392" i="5"/>
  <c r="E50" i="3"/>
  <c r="E24" i="3" s="1"/>
  <c r="E50" i="5"/>
  <c r="E24" i="5" s="1"/>
  <c r="E50" i="6"/>
  <c r="E24" i="6" s="1"/>
  <c r="E50" i="7"/>
  <c r="E24" i="7" s="1"/>
  <c r="E50" i="4"/>
  <c r="E24" i="4" s="1"/>
  <c r="D366" i="5"/>
  <c r="C288" i="4"/>
  <c r="C288" i="5"/>
  <c r="C288" i="7"/>
  <c r="C288" i="3"/>
  <c r="C288" i="6"/>
  <c r="D288" i="5"/>
  <c r="D288" i="6"/>
  <c r="D288" i="7"/>
  <c r="D288" i="4"/>
  <c r="D288" i="3"/>
  <c r="D50" i="4"/>
  <c r="D50" i="7"/>
  <c r="C340" i="5"/>
  <c r="C340" i="3"/>
  <c r="E418" i="5"/>
  <c r="E288" i="4"/>
  <c r="E288" i="5"/>
  <c r="C50" i="4"/>
  <c r="C24" i="4" s="1"/>
  <c r="C50" i="7"/>
  <c r="C24" i="7" s="1"/>
  <c r="E418" i="6"/>
  <c r="E392" i="7"/>
  <c r="B40" i="4"/>
  <c r="C392" i="3"/>
  <c r="C392" i="5"/>
  <c r="C392" i="7"/>
  <c r="D392" i="3"/>
  <c r="D392" i="4"/>
  <c r="D392" i="7"/>
  <c r="C392" i="4"/>
  <c r="C392" i="6"/>
  <c r="D392" i="5"/>
  <c r="D392" i="6"/>
  <c r="E288" i="3"/>
  <c r="E288" i="7"/>
  <c r="E288" i="6"/>
  <c r="I144" i="4"/>
  <c r="I158" i="4" s="1"/>
  <c r="C50" i="6"/>
  <c r="C24" i="6" s="1"/>
  <c r="C50" i="5"/>
  <c r="C24" i="5" s="1"/>
  <c r="C50" i="3"/>
  <c r="C24" i="3" s="1"/>
  <c r="E418" i="4"/>
  <c r="E366" i="6"/>
  <c r="E340" i="6"/>
  <c r="B445" i="3" l="1"/>
  <c r="E445" i="7"/>
  <c r="B38" i="4"/>
  <c r="D366" i="6"/>
  <c r="I326" i="6"/>
  <c r="E366" i="7"/>
  <c r="B38" i="3"/>
  <c r="B445" i="5"/>
  <c r="C211" i="3"/>
  <c r="C366" i="7"/>
  <c r="D38" i="4"/>
  <c r="E340" i="5"/>
  <c r="D38" i="6"/>
  <c r="D445" i="6"/>
  <c r="I326" i="5"/>
  <c r="E445" i="3"/>
  <c r="E445" i="6"/>
  <c r="B38" i="7"/>
  <c r="B40" i="6"/>
  <c r="C211" i="7"/>
  <c r="E315" i="3"/>
  <c r="E315" i="5"/>
  <c r="B445" i="6"/>
  <c r="D366" i="3"/>
  <c r="I144" i="7"/>
  <c r="I158" i="7" s="1"/>
  <c r="D40" i="7"/>
  <c r="D158" i="7"/>
  <c r="D81" i="4"/>
  <c r="E81" i="4"/>
  <c r="C81" i="4"/>
  <c r="I82" i="4"/>
  <c r="I81" i="4"/>
  <c r="G81" i="4"/>
  <c r="B81" i="4"/>
  <c r="H81" i="4"/>
  <c r="F159" i="4"/>
  <c r="I159" i="4"/>
  <c r="B159" i="4"/>
  <c r="G159" i="4"/>
  <c r="C159" i="4"/>
  <c r="H159" i="4"/>
  <c r="E211" i="6"/>
  <c r="G211" i="5"/>
  <c r="I211" i="5"/>
  <c r="F211" i="5"/>
  <c r="H211" i="5"/>
  <c r="E211" i="5"/>
  <c r="D38" i="3"/>
  <c r="F315" i="4"/>
  <c r="I315" i="4"/>
  <c r="G315" i="4"/>
  <c r="H315" i="4"/>
  <c r="C315" i="4"/>
  <c r="D315" i="4"/>
  <c r="B315" i="4"/>
  <c r="C38" i="5"/>
  <c r="I402" i="3"/>
  <c r="I418" i="3" s="1"/>
  <c r="E419" i="3" s="1"/>
  <c r="B418" i="3"/>
  <c r="E40" i="6"/>
  <c r="E158" i="6"/>
  <c r="I326" i="3"/>
  <c r="I272" i="3"/>
  <c r="I288" i="3" s="1"/>
  <c r="D289" i="3" s="1"/>
  <c r="B288" i="3"/>
  <c r="I272" i="5"/>
  <c r="I288" i="5" s="1"/>
  <c r="D289" i="5" s="1"/>
  <c r="B288" i="5"/>
  <c r="I350" i="6"/>
  <c r="B366" i="6"/>
  <c r="I362" i="4"/>
  <c r="B50" i="4"/>
  <c r="D40" i="6"/>
  <c r="I144" i="6"/>
  <c r="I158" i="6" s="1"/>
  <c r="D158" i="6"/>
  <c r="H81" i="5"/>
  <c r="G81" i="5"/>
  <c r="B81" i="5"/>
  <c r="E81" i="5"/>
  <c r="I82" i="5"/>
  <c r="I81" i="5"/>
  <c r="C81" i="5"/>
  <c r="D81" i="5"/>
  <c r="F82" i="6"/>
  <c r="F81" i="6"/>
  <c r="B211" i="4"/>
  <c r="E185" i="3"/>
  <c r="B211" i="6"/>
  <c r="E185" i="4"/>
  <c r="D38" i="5"/>
  <c r="E315" i="4"/>
  <c r="E445" i="5"/>
  <c r="C40" i="7"/>
  <c r="E40" i="5"/>
  <c r="E158" i="5"/>
  <c r="F211" i="6"/>
  <c r="I211" i="6"/>
  <c r="G211" i="6"/>
  <c r="H211" i="6"/>
  <c r="I324" i="6"/>
  <c r="I340" i="6" s="1"/>
  <c r="B340" i="6"/>
  <c r="I326" i="7"/>
  <c r="I350" i="7"/>
  <c r="B366" i="7"/>
  <c r="F82" i="2"/>
  <c r="F81" i="2"/>
  <c r="G81" i="6"/>
  <c r="E81" i="6"/>
  <c r="I82" i="6"/>
  <c r="I81" i="6"/>
  <c r="D81" i="6"/>
  <c r="C81" i="6"/>
  <c r="B81" i="6"/>
  <c r="H81" i="6"/>
  <c r="F185" i="6"/>
  <c r="I185" i="6"/>
  <c r="D185" i="6"/>
  <c r="G185" i="6"/>
  <c r="C185" i="6"/>
  <c r="H185" i="6"/>
  <c r="B185" i="6"/>
  <c r="C211" i="5"/>
  <c r="C38" i="4"/>
  <c r="C38" i="7"/>
  <c r="E38" i="4"/>
  <c r="I54" i="2"/>
  <c r="C55" i="2" s="1"/>
  <c r="C40" i="6"/>
  <c r="F185" i="3"/>
  <c r="I185" i="3"/>
  <c r="B185" i="3"/>
  <c r="G185" i="3"/>
  <c r="C185" i="3"/>
  <c r="H185" i="3"/>
  <c r="D185" i="3"/>
  <c r="I324" i="7"/>
  <c r="B340" i="7"/>
  <c r="I402" i="7"/>
  <c r="I418" i="7" s="1"/>
  <c r="B418" i="7"/>
  <c r="I376" i="7"/>
  <c r="I392" i="7" s="1"/>
  <c r="E393" i="7" s="1"/>
  <c r="B392" i="7"/>
  <c r="I362" i="5"/>
  <c r="B50" i="5"/>
  <c r="I350" i="5"/>
  <c r="B366" i="5"/>
  <c r="C366" i="3"/>
  <c r="C366" i="5"/>
  <c r="D366" i="7"/>
  <c r="E366" i="5"/>
  <c r="I82" i="2"/>
  <c r="I81" i="2"/>
  <c r="B81" i="2"/>
  <c r="H81" i="2"/>
  <c r="G81" i="2"/>
  <c r="E81" i="2"/>
  <c r="D81" i="2"/>
  <c r="C81" i="2"/>
  <c r="G445" i="3"/>
  <c r="F445" i="3"/>
  <c r="I445" i="3"/>
  <c r="H445" i="3"/>
  <c r="H315" i="3"/>
  <c r="I315" i="3"/>
  <c r="F315" i="3"/>
  <c r="C315" i="3"/>
  <c r="D315" i="3"/>
  <c r="G315" i="3"/>
  <c r="B315" i="3"/>
  <c r="E185" i="6"/>
  <c r="C40" i="3"/>
  <c r="C445" i="7"/>
  <c r="F445" i="7"/>
  <c r="I445" i="7"/>
  <c r="G445" i="7"/>
  <c r="H445" i="7"/>
  <c r="C211" i="4"/>
  <c r="C40" i="5"/>
  <c r="E211" i="7"/>
  <c r="H81" i="3"/>
  <c r="I82" i="3"/>
  <c r="G81" i="3"/>
  <c r="B81" i="3"/>
  <c r="E81" i="3"/>
  <c r="I81" i="3"/>
  <c r="D81" i="3"/>
  <c r="C81" i="3"/>
  <c r="I237" i="4"/>
  <c r="F237" i="4"/>
  <c r="C237" i="4"/>
  <c r="H237" i="4"/>
  <c r="G237" i="4"/>
  <c r="B237" i="4"/>
  <c r="D237" i="4"/>
  <c r="G445" i="4"/>
  <c r="I445" i="4"/>
  <c r="F445" i="4"/>
  <c r="H445" i="4"/>
  <c r="E445" i="4"/>
  <c r="E55" i="2"/>
  <c r="I362" i="6"/>
  <c r="B50" i="6"/>
  <c r="I272" i="6"/>
  <c r="I288" i="6" s="1"/>
  <c r="D289" i="6" s="1"/>
  <c r="B288" i="6"/>
  <c r="I402" i="5"/>
  <c r="I418" i="5" s="1"/>
  <c r="E419" i="5" s="1"/>
  <c r="B418" i="5"/>
  <c r="I376" i="5"/>
  <c r="I392" i="5" s="1"/>
  <c r="C393" i="5" s="1"/>
  <c r="B392" i="5"/>
  <c r="E211" i="4"/>
  <c r="F211" i="4"/>
  <c r="I211" i="4"/>
  <c r="G211" i="4"/>
  <c r="H211" i="4"/>
  <c r="I402" i="6"/>
  <c r="I418" i="6" s="1"/>
  <c r="B418" i="6"/>
  <c r="I376" i="6"/>
  <c r="I392" i="6" s="1"/>
  <c r="D393" i="6" s="1"/>
  <c r="B392" i="6"/>
  <c r="B393" i="6" s="1"/>
  <c r="E340" i="7"/>
  <c r="I220" i="6"/>
  <c r="I236" i="6" s="1"/>
  <c r="E236" i="6"/>
  <c r="E38" i="6"/>
  <c r="I350" i="4"/>
  <c r="B366" i="4"/>
  <c r="C366" i="6"/>
  <c r="C315" i="7"/>
  <c r="F315" i="7"/>
  <c r="I315" i="7"/>
  <c r="H315" i="7"/>
  <c r="G315" i="7"/>
  <c r="D315" i="7"/>
  <c r="B315" i="7"/>
  <c r="I341" i="2"/>
  <c r="F341" i="2"/>
  <c r="H341" i="2"/>
  <c r="D341" i="2"/>
  <c r="G341" i="2"/>
  <c r="B341" i="2"/>
  <c r="F82" i="7"/>
  <c r="F81" i="7"/>
  <c r="B40" i="3"/>
  <c r="D185" i="5"/>
  <c r="F185" i="5"/>
  <c r="I185" i="5"/>
  <c r="G185" i="5"/>
  <c r="H185" i="5"/>
  <c r="C185" i="5"/>
  <c r="B185" i="5"/>
  <c r="B40" i="7"/>
  <c r="C38" i="6"/>
  <c r="H445" i="6"/>
  <c r="F445" i="6"/>
  <c r="I445" i="6"/>
  <c r="G445" i="6"/>
  <c r="I326" i="4"/>
  <c r="I185" i="4"/>
  <c r="F185" i="4"/>
  <c r="H185" i="4"/>
  <c r="B185" i="4"/>
  <c r="G185" i="4"/>
  <c r="C185" i="4"/>
  <c r="D185" i="4"/>
  <c r="C211" i="6"/>
  <c r="D211" i="5"/>
  <c r="I324" i="3"/>
  <c r="I340" i="3" s="1"/>
  <c r="B340" i="3"/>
  <c r="I324" i="5"/>
  <c r="B340" i="5"/>
  <c r="E340" i="4"/>
  <c r="I376" i="4"/>
  <c r="I392" i="4" s="1"/>
  <c r="E393" i="4" s="1"/>
  <c r="B392" i="4"/>
  <c r="E366" i="4"/>
  <c r="I220" i="3"/>
  <c r="I236" i="3" s="1"/>
  <c r="E236" i="3"/>
  <c r="E38" i="3"/>
  <c r="I272" i="7"/>
  <c r="I288" i="7" s="1"/>
  <c r="D289" i="7" s="1"/>
  <c r="B288" i="7"/>
  <c r="I350" i="3"/>
  <c r="B366" i="3"/>
  <c r="C366" i="4"/>
  <c r="D366" i="4"/>
  <c r="I362" i="3"/>
  <c r="B50" i="3"/>
  <c r="F82" i="4"/>
  <c r="F81" i="4"/>
  <c r="E185" i="7"/>
  <c r="B38" i="6"/>
  <c r="E366" i="3"/>
  <c r="B211" i="3"/>
  <c r="D445" i="5"/>
  <c r="F445" i="5"/>
  <c r="I445" i="5"/>
  <c r="G445" i="5"/>
  <c r="H445" i="5"/>
  <c r="E341" i="2"/>
  <c r="B40" i="5"/>
  <c r="B38" i="5"/>
  <c r="E185" i="5"/>
  <c r="B211" i="7"/>
  <c r="F81" i="3"/>
  <c r="I315" i="6"/>
  <c r="F315" i="6"/>
  <c r="C315" i="6"/>
  <c r="H315" i="6"/>
  <c r="G315" i="6"/>
  <c r="D315" i="6"/>
  <c r="B315" i="6"/>
  <c r="D393" i="7"/>
  <c r="D40" i="3"/>
  <c r="I144" i="3"/>
  <c r="I158" i="3" s="1"/>
  <c r="D158" i="3"/>
  <c r="I402" i="4"/>
  <c r="I418" i="4" s="1"/>
  <c r="B418" i="4"/>
  <c r="E40" i="3"/>
  <c r="E158" i="3"/>
  <c r="E40" i="7"/>
  <c r="E158" i="7"/>
  <c r="I324" i="4"/>
  <c r="B340" i="4"/>
  <c r="E341" i="6"/>
  <c r="E158" i="4"/>
  <c r="E159" i="4" s="1"/>
  <c r="E40" i="4"/>
  <c r="I40" i="4" s="1"/>
  <c r="I376" i="3"/>
  <c r="I392" i="3" s="1"/>
  <c r="D393" i="3" s="1"/>
  <c r="B392" i="3"/>
  <c r="I362" i="7"/>
  <c r="B50" i="7"/>
  <c r="I272" i="4"/>
  <c r="I288" i="4" s="1"/>
  <c r="B288" i="4"/>
  <c r="C289" i="7"/>
  <c r="I220" i="5"/>
  <c r="I236" i="5" s="1"/>
  <c r="E38" i="5"/>
  <c r="E236" i="5"/>
  <c r="I220" i="7"/>
  <c r="I236" i="7" s="1"/>
  <c r="E38" i="7"/>
  <c r="E236" i="7"/>
  <c r="I144" i="5"/>
  <c r="I158" i="5" s="1"/>
  <c r="D40" i="5"/>
  <c r="D158" i="5"/>
  <c r="F82" i="5"/>
  <c r="F81" i="5"/>
  <c r="D185" i="7"/>
  <c r="F185" i="7"/>
  <c r="I185" i="7"/>
  <c r="H185" i="7"/>
  <c r="C185" i="7"/>
  <c r="G185" i="7"/>
  <c r="B185" i="7"/>
  <c r="D159" i="4"/>
  <c r="D81" i="7"/>
  <c r="H81" i="7"/>
  <c r="G81" i="7"/>
  <c r="B81" i="7"/>
  <c r="C81" i="7"/>
  <c r="I81" i="7"/>
  <c r="I82" i="7"/>
  <c r="E81" i="7"/>
  <c r="E211" i="3"/>
  <c r="I211" i="3"/>
  <c r="F211" i="3"/>
  <c r="H211" i="3"/>
  <c r="G211" i="3"/>
  <c r="D445" i="3"/>
  <c r="B211" i="5"/>
  <c r="H211" i="7"/>
  <c r="I211" i="7"/>
  <c r="F211" i="7"/>
  <c r="G211" i="7"/>
  <c r="G315" i="5"/>
  <c r="I315" i="5"/>
  <c r="F315" i="5"/>
  <c r="D315" i="5"/>
  <c r="H315" i="5"/>
  <c r="C315" i="5"/>
  <c r="B315" i="5"/>
  <c r="C38" i="3"/>
  <c r="C341" i="2"/>
  <c r="E315" i="6"/>
  <c r="D38" i="7"/>
  <c r="E237" i="5" l="1"/>
  <c r="B393" i="5"/>
  <c r="C393" i="4"/>
  <c r="D159" i="3"/>
  <c r="I366" i="4"/>
  <c r="C367" i="4"/>
  <c r="I340" i="4"/>
  <c r="E159" i="5"/>
  <c r="E159" i="7"/>
  <c r="D393" i="5"/>
  <c r="D159" i="7"/>
  <c r="E393" i="6"/>
  <c r="E289" i="3"/>
  <c r="I40" i="6"/>
  <c r="D55" i="2"/>
  <c r="E159" i="3"/>
  <c r="B419" i="5"/>
  <c r="C289" i="6"/>
  <c r="E237" i="7"/>
  <c r="B419" i="4"/>
  <c r="I340" i="5"/>
  <c r="C341" i="5" s="1"/>
  <c r="B289" i="6"/>
  <c r="B419" i="7"/>
  <c r="E54" i="7"/>
  <c r="I289" i="4"/>
  <c r="F289" i="4"/>
  <c r="G289" i="4"/>
  <c r="H289" i="4"/>
  <c r="I38" i="6"/>
  <c r="E237" i="3"/>
  <c r="I237" i="3"/>
  <c r="F237" i="3"/>
  <c r="C237" i="3"/>
  <c r="H237" i="3"/>
  <c r="G237" i="3"/>
  <c r="D237" i="3"/>
  <c r="B237" i="3"/>
  <c r="E341" i="3"/>
  <c r="F341" i="3"/>
  <c r="I341" i="3"/>
  <c r="H341" i="3"/>
  <c r="G341" i="3"/>
  <c r="D341" i="3"/>
  <c r="E367" i="4"/>
  <c r="I367" i="4"/>
  <c r="F367" i="4"/>
  <c r="G367" i="4"/>
  <c r="H367" i="4"/>
  <c r="I50" i="5"/>
  <c r="E54" i="4"/>
  <c r="C289" i="4"/>
  <c r="I237" i="7"/>
  <c r="F237" i="7"/>
  <c r="H237" i="7"/>
  <c r="C237" i="7"/>
  <c r="G237" i="7"/>
  <c r="B237" i="7"/>
  <c r="D237" i="7"/>
  <c r="H419" i="4"/>
  <c r="I419" i="4"/>
  <c r="F419" i="4"/>
  <c r="G419" i="4"/>
  <c r="C419" i="4"/>
  <c r="D419" i="4"/>
  <c r="D289" i="4"/>
  <c r="H393" i="6"/>
  <c r="I393" i="6"/>
  <c r="F393" i="6"/>
  <c r="G393" i="6"/>
  <c r="C419" i="5"/>
  <c r="F419" i="5"/>
  <c r="I419" i="5"/>
  <c r="H419" i="5"/>
  <c r="G419" i="5"/>
  <c r="D419" i="5"/>
  <c r="E419" i="7"/>
  <c r="F419" i="7"/>
  <c r="I419" i="7"/>
  <c r="H419" i="7"/>
  <c r="G419" i="7"/>
  <c r="C419" i="7"/>
  <c r="D419" i="7"/>
  <c r="I366" i="7"/>
  <c r="C393" i="7"/>
  <c r="D159" i="6"/>
  <c r="E159" i="6"/>
  <c r="E54" i="5"/>
  <c r="B341" i="4"/>
  <c r="I341" i="4"/>
  <c r="F341" i="4"/>
  <c r="H341" i="4"/>
  <c r="G341" i="4"/>
  <c r="D341" i="4"/>
  <c r="C341" i="4"/>
  <c r="I38" i="4"/>
  <c r="B393" i="4"/>
  <c r="I393" i="4"/>
  <c r="F393" i="4"/>
  <c r="G393" i="4"/>
  <c r="H393" i="4"/>
  <c r="E237" i="6"/>
  <c r="E289" i="6"/>
  <c r="I289" i="6"/>
  <c r="F289" i="6"/>
  <c r="G289" i="6"/>
  <c r="H289" i="6"/>
  <c r="D367" i="7"/>
  <c r="I340" i="7"/>
  <c r="C341" i="3"/>
  <c r="B289" i="3"/>
  <c r="E419" i="4"/>
  <c r="I40" i="7"/>
  <c r="B289" i="5"/>
  <c r="I289" i="5"/>
  <c r="F289" i="5"/>
  <c r="H289" i="5"/>
  <c r="G289" i="5"/>
  <c r="C237" i="5"/>
  <c r="I237" i="5"/>
  <c r="F237" i="5"/>
  <c r="G237" i="5"/>
  <c r="H237" i="5"/>
  <c r="D237" i="5"/>
  <c r="B237" i="5"/>
  <c r="B393" i="3"/>
  <c r="I50" i="3"/>
  <c r="B289" i="7"/>
  <c r="I289" i="7"/>
  <c r="F289" i="7"/>
  <c r="G289" i="7"/>
  <c r="H289" i="7"/>
  <c r="E341" i="4"/>
  <c r="I40" i="3"/>
  <c r="C237" i="6"/>
  <c r="I237" i="6"/>
  <c r="F237" i="6"/>
  <c r="G237" i="6"/>
  <c r="H237" i="6"/>
  <c r="B237" i="6"/>
  <c r="D237" i="6"/>
  <c r="B419" i="6"/>
  <c r="I50" i="6"/>
  <c r="B393" i="7"/>
  <c r="B341" i="6"/>
  <c r="I341" i="6"/>
  <c r="F341" i="6"/>
  <c r="H341" i="6"/>
  <c r="G341" i="6"/>
  <c r="D341" i="6"/>
  <c r="I50" i="4"/>
  <c r="C289" i="3"/>
  <c r="I289" i="3"/>
  <c r="F289" i="3"/>
  <c r="H289" i="3"/>
  <c r="G289" i="3"/>
  <c r="B419" i="3"/>
  <c r="I38" i="7"/>
  <c r="B341" i="7"/>
  <c r="C393" i="3"/>
  <c r="I393" i="3"/>
  <c r="F393" i="3"/>
  <c r="G393" i="3"/>
  <c r="H393" i="3"/>
  <c r="I38" i="5"/>
  <c r="I366" i="3"/>
  <c r="D367" i="3" s="1"/>
  <c r="E341" i="7"/>
  <c r="D419" i="6"/>
  <c r="F419" i="6"/>
  <c r="I419" i="6"/>
  <c r="H419" i="6"/>
  <c r="G419" i="6"/>
  <c r="C419" i="6"/>
  <c r="F393" i="7"/>
  <c r="I393" i="7"/>
  <c r="G393" i="7"/>
  <c r="H393" i="7"/>
  <c r="C289" i="5"/>
  <c r="H419" i="3"/>
  <c r="I419" i="3"/>
  <c r="F419" i="3"/>
  <c r="G419" i="3"/>
  <c r="C419" i="3"/>
  <c r="D419" i="3"/>
  <c r="E289" i="4"/>
  <c r="I159" i="6"/>
  <c r="F159" i="6"/>
  <c r="G159" i="6"/>
  <c r="C159" i="6"/>
  <c r="B159" i="6"/>
  <c r="H159" i="6"/>
  <c r="D159" i="5"/>
  <c r="I159" i="5"/>
  <c r="F159" i="5"/>
  <c r="G159" i="5"/>
  <c r="C159" i="5"/>
  <c r="B159" i="5"/>
  <c r="H159" i="5"/>
  <c r="I40" i="5"/>
  <c r="E54" i="3"/>
  <c r="I341" i="5"/>
  <c r="F341" i="5"/>
  <c r="H341" i="5"/>
  <c r="D341" i="5"/>
  <c r="E419" i="6"/>
  <c r="C393" i="6"/>
  <c r="E289" i="5"/>
  <c r="F159" i="7"/>
  <c r="I159" i="7"/>
  <c r="G159" i="7"/>
  <c r="B159" i="7"/>
  <c r="H159" i="7"/>
  <c r="C159" i="7"/>
  <c r="I50" i="7"/>
  <c r="E54" i="6"/>
  <c r="B289" i="4"/>
  <c r="C159" i="3"/>
  <c r="I159" i="3"/>
  <c r="F159" i="3"/>
  <c r="G159" i="3"/>
  <c r="H159" i="3"/>
  <c r="B159" i="3"/>
  <c r="D367" i="4"/>
  <c r="B341" i="3"/>
  <c r="B367" i="4"/>
  <c r="E393" i="5"/>
  <c r="I393" i="5"/>
  <c r="F393" i="5"/>
  <c r="H393" i="5"/>
  <c r="G393" i="5"/>
  <c r="I366" i="5"/>
  <c r="E289" i="7"/>
  <c r="I55" i="2"/>
  <c r="F55" i="2"/>
  <c r="G55" i="2"/>
  <c r="H55" i="2"/>
  <c r="B55" i="2"/>
  <c r="C341" i="6"/>
  <c r="I366" i="6"/>
  <c r="B367" i="6" s="1"/>
  <c r="D393" i="4"/>
  <c r="I38" i="3"/>
  <c r="E393" i="3"/>
  <c r="G341" i="5" l="1"/>
  <c r="E341" i="5"/>
  <c r="B341" i="5"/>
  <c r="C367" i="6"/>
  <c r="H367" i="5"/>
  <c r="I367" i="5"/>
  <c r="F367" i="5"/>
  <c r="G367" i="5"/>
  <c r="D367" i="5"/>
  <c r="B367" i="5"/>
  <c r="E367" i="3"/>
  <c r="H341" i="7"/>
  <c r="I341" i="7"/>
  <c r="F341" i="7"/>
  <c r="G341" i="7"/>
  <c r="D341" i="7"/>
  <c r="C341" i="7"/>
  <c r="C367" i="3"/>
  <c r="C367" i="5"/>
  <c r="B367" i="3"/>
  <c r="F367" i="3"/>
  <c r="I367" i="3"/>
  <c r="G367" i="3"/>
  <c r="H367" i="3"/>
  <c r="H367" i="7"/>
  <c r="I367" i="7"/>
  <c r="F367" i="7"/>
  <c r="G367" i="7"/>
  <c r="E367" i="7"/>
  <c r="C367" i="7"/>
  <c r="B367" i="7"/>
  <c r="F367" i="6"/>
  <c r="I367" i="6"/>
  <c r="G367" i="6"/>
  <c r="H367" i="6"/>
  <c r="D367" i="6"/>
  <c r="E367" i="6"/>
  <c r="E367" i="5"/>
  <c r="I230" i="1" l="1"/>
  <c r="I223" i="1" l="1"/>
  <c r="B51" i="3" l="1"/>
  <c r="B262" i="3"/>
  <c r="D51" i="4" l="1"/>
  <c r="D262" i="4"/>
  <c r="D51" i="6"/>
  <c r="D262" i="6"/>
  <c r="C51" i="3"/>
  <c r="C262" i="3"/>
  <c r="I259" i="4"/>
  <c r="I262" i="4" s="1"/>
  <c r="B51" i="4"/>
  <c r="B262" i="4"/>
  <c r="C51" i="7"/>
  <c r="C262" i="7"/>
  <c r="D51" i="7"/>
  <c r="D262" i="7"/>
  <c r="D51" i="5"/>
  <c r="D262" i="5"/>
  <c r="C51" i="5"/>
  <c r="C262" i="5"/>
  <c r="B54" i="3"/>
  <c r="C51" i="6"/>
  <c r="C262" i="6"/>
  <c r="D51" i="3"/>
  <c r="D262" i="3"/>
  <c r="C51" i="4"/>
  <c r="C262" i="4"/>
  <c r="I259" i="3"/>
  <c r="I262" i="3" s="1"/>
  <c r="H50" i="1"/>
  <c r="G50" i="1"/>
  <c r="C263" i="3" l="1"/>
  <c r="I263" i="4"/>
  <c r="F263" i="4"/>
  <c r="G263" i="4"/>
  <c r="H263" i="4"/>
  <c r="E263" i="4"/>
  <c r="C54" i="6"/>
  <c r="D54" i="7"/>
  <c r="C54" i="3"/>
  <c r="D54" i="3"/>
  <c r="D54" i="5"/>
  <c r="E263" i="3"/>
  <c r="F263" i="3"/>
  <c r="I263" i="3"/>
  <c r="H263" i="3"/>
  <c r="G263" i="3"/>
  <c r="I51" i="3"/>
  <c r="I54" i="3" s="1"/>
  <c r="B263" i="3"/>
  <c r="I259" i="5"/>
  <c r="I262" i="5" s="1"/>
  <c r="C263" i="5" s="1"/>
  <c r="B51" i="5"/>
  <c r="B262" i="5"/>
  <c r="C54" i="4"/>
  <c r="C54" i="7"/>
  <c r="D263" i="4"/>
  <c r="I51" i="4"/>
  <c r="I54" i="4" s="1"/>
  <c r="B54" i="4"/>
  <c r="C263" i="4"/>
  <c r="D54" i="6"/>
  <c r="D263" i="3"/>
  <c r="C54" i="5"/>
  <c r="B263" i="4"/>
  <c r="D54" i="4"/>
  <c r="D55" i="4" s="1"/>
  <c r="B263" i="5" l="1"/>
  <c r="I259" i="6"/>
  <c r="I262" i="6" s="1"/>
  <c r="B51" i="6"/>
  <c r="B262" i="6"/>
  <c r="B263" i="6" s="1"/>
  <c r="E263" i="5"/>
  <c r="I263" i="5"/>
  <c r="F263" i="5"/>
  <c r="H263" i="5"/>
  <c r="G263" i="5"/>
  <c r="I51" i="5"/>
  <c r="I54" i="5" s="1"/>
  <c r="B54" i="5"/>
  <c r="B55" i="5" s="1"/>
  <c r="C55" i="4"/>
  <c r="F55" i="4"/>
  <c r="I55" i="4"/>
  <c r="H55" i="4"/>
  <c r="G55" i="4"/>
  <c r="E55" i="4"/>
  <c r="D55" i="3"/>
  <c r="F55" i="3"/>
  <c r="I55" i="3"/>
  <c r="G55" i="3"/>
  <c r="H55" i="3"/>
  <c r="E55" i="3"/>
  <c r="B55" i="3"/>
  <c r="C55" i="3"/>
  <c r="B55" i="4"/>
  <c r="D263" i="5"/>
  <c r="I259" i="7" l="1"/>
  <c r="I262" i="7" s="1"/>
  <c r="B51" i="7"/>
  <c r="B262" i="7"/>
  <c r="H55" i="5"/>
  <c r="F55" i="5"/>
  <c r="I55" i="5"/>
  <c r="G55" i="5"/>
  <c r="E55" i="5"/>
  <c r="C55" i="5"/>
  <c r="D55" i="5"/>
  <c r="I51" i="6"/>
  <c r="I54" i="6" s="1"/>
  <c r="B54" i="6"/>
  <c r="G263" i="6"/>
  <c r="F263" i="6"/>
  <c r="I263" i="6"/>
  <c r="H263" i="6"/>
  <c r="E263" i="6"/>
  <c r="D263" i="6"/>
  <c r="C263" i="6"/>
  <c r="B263" i="7" l="1"/>
  <c r="B55" i="6"/>
  <c r="H55" i="6"/>
  <c r="I55" i="6"/>
  <c r="F55" i="6"/>
  <c r="G55" i="6"/>
  <c r="E55" i="6"/>
  <c r="C55" i="6"/>
  <c r="D55" i="6"/>
  <c r="I51" i="7"/>
  <c r="I54" i="7" s="1"/>
  <c r="B54" i="7"/>
  <c r="F263" i="7"/>
  <c r="I263" i="7"/>
  <c r="H263" i="7"/>
  <c r="G263" i="7"/>
  <c r="E263" i="7"/>
  <c r="D263" i="7"/>
  <c r="C263" i="7"/>
  <c r="H55" i="7" l="1"/>
  <c r="I55" i="7"/>
  <c r="F55" i="7"/>
  <c r="G55" i="7"/>
  <c r="E55" i="7"/>
  <c r="D55" i="7"/>
  <c r="C55" i="7"/>
  <c r="B55" i="7"/>
  <c r="I216" i="1" l="1"/>
  <c r="I215" i="1" l="1"/>
  <c r="I222" i="1" l="1"/>
  <c r="I224" i="1"/>
  <c r="I225" i="1" l="1"/>
  <c r="I219" i="1" l="1"/>
  <c r="I217" i="1" l="1"/>
  <c r="I227" i="1" l="1"/>
  <c r="I226" i="1" l="1"/>
  <c r="H236" i="1" l="1"/>
  <c r="G236" i="1"/>
  <c r="D236" i="1"/>
  <c r="C236" i="1"/>
  <c r="I221" i="1" l="1"/>
  <c r="I556" i="43" l="1"/>
  <c r="I530" i="43"/>
  <c r="I504" i="43"/>
  <c r="I478" i="43"/>
  <c r="I557" i="43"/>
  <c r="I531" i="43"/>
  <c r="I505" i="43"/>
  <c r="I479" i="43"/>
  <c r="I558" i="43"/>
  <c r="I532" i="43"/>
  <c r="I506" i="43"/>
  <c r="I480" i="43"/>
  <c r="I535" i="43"/>
  <c r="I509" i="43"/>
  <c r="I483" i="43"/>
  <c r="I452" i="43" l="1"/>
  <c r="F62" i="43"/>
  <c r="I457" i="43"/>
  <c r="I453" i="43"/>
  <c r="F63" i="43"/>
  <c r="I454" i="43"/>
  <c r="F64" i="43"/>
  <c r="P90" i="43"/>
  <c r="P12" i="43" s="1"/>
  <c r="P89" i="43"/>
  <c r="P11" i="43" s="1"/>
  <c r="AI270" i="43" l="1"/>
  <c r="AI244" i="43"/>
  <c r="AI140" i="43"/>
  <c r="F12" i="43"/>
  <c r="I64" i="43"/>
  <c r="AF36" i="43"/>
  <c r="AI192" i="43"/>
  <c r="AI322" i="43"/>
  <c r="AI218" i="43"/>
  <c r="X36" i="43"/>
  <c r="AC36" i="43"/>
  <c r="AI426" i="43"/>
  <c r="AI114" i="43"/>
  <c r="V36" i="43"/>
  <c r="AA36" i="43"/>
  <c r="Y36" i="43"/>
  <c r="I63" i="43"/>
  <c r="F11" i="43"/>
  <c r="AD36" i="43"/>
  <c r="AG36" i="43"/>
  <c r="W36" i="43"/>
  <c r="Z36" i="43"/>
  <c r="AE36" i="43"/>
  <c r="AI400" i="43"/>
  <c r="AI296" i="43"/>
  <c r="I62" i="43"/>
  <c r="F10" i="43"/>
  <c r="AI348" i="43"/>
  <c r="AI374" i="43"/>
  <c r="AI166" i="43"/>
  <c r="AH36" i="43"/>
  <c r="P88" i="43"/>
  <c r="S582" i="43"/>
  <c r="R36" i="43" l="1"/>
  <c r="R10" i="43" s="1"/>
  <c r="S322" i="43"/>
  <c r="S244" i="43"/>
  <c r="N36" i="43"/>
  <c r="N10" i="43" s="1"/>
  <c r="S192" i="43"/>
  <c r="L36" i="43"/>
  <c r="S114" i="43"/>
  <c r="P10" i="43"/>
  <c r="S88" i="43"/>
  <c r="Q36" i="43"/>
  <c r="Q10" i="43" s="1"/>
  <c r="S374" i="43"/>
  <c r="S296" i="43"/>
  <c r="S426" i="43"/>
  <c r="O36" i="43"/>
  <c r="O10" i="43" s="1"/>
  <c r="AI36" i="43"/>
  <c r="S166" i="43"/>
  <c r="S348" i="43"/>
  <c r="S218" i="43"/>
  <c r="S140" i="43"/>
  <c r="S400" i="43"/>
  <c r="M36" i="43"/>
  <c r="M10" i="43" s="1"/>
  <c r="S270" i="43"/>
  <c r="H36" i="43"/>
  <c r="H10" i="43" s="1"/>
  <c r="I426" i="43"/>
  <c r="I296" i="43"/>
  <c r="I400" i="43"/>
  <c r="I166" i="43" l="1"/>
  <c r="I192" i="43"/>
  <c r="D36" i="43"/>
  <c r="D10" i="43" s="1"/>
  <c r="G36" i="43"/>
  <c r="G10" i="43" s="1"/>
  <c r="I322" i="43"/>
  <c r="I244" i="43"/>
  <c r="C36" i="43"/>
  <c r="C10" i="43" s="1"/>
  <c r="S36" i="43"/>
  <c r="AJ36" i="43" s="1"/>
  <c r="L10" i="43"/>
  <c r="S10" i="43" s="1"/>
  <c r="I140" i="43"/>
  <c r="I348" i="43"/>
  <c r="I114" i="43"/>
  <c r="B36" i="43"/>
  <c r="I270" i="43"/>
  <c r="E36" i="43"/>
  <c r="E10" i="43" s="1"/>
  <c r="I374" i="43"/>
  <c r="I218" i="43"/>
  <c r="B10" i="43" l="1"/>
  <c r="I10" i="43" s="1"/>
  <c r="T10" i="43" s="1"/>
  <c r="I36" i="43"/>
  <c r="G92" i="2"/>
  <c r="G14" i="2" s="1"/>
  <c r="C92" i="2"/>
  <c r="C14" i="2" s="1"/>
  <c r="H92" i="2"/>
  <c r="H14" i="2" s="1"/>
  <c r="F92" i="2"/>
  <c r="F14" i="2" s="1"/>
  <c r="D102" i="2"/>
  <c r="D24" i="2" s="1"/>
  <c r="E92" i="2" l="1"/>
  <c r="E14" i="2" s="1"/>
  <c r="H90" i="2"/>
  <c r="C90" i="2"/>
  <c r="I596" i="2"/>
  <c r="D90" i="2"/>
  <c r="D600" i="2"/>
  <c r="I584" i="2"/>
  <c r="G90" i="2"/>
  <c r="E90" i="2"/>
  <c r="E600" i="2"/>
  <c r="I638" i="2"/>
  <c r="B92" i="2"/>
  <c r="I636" i="2"/>
  <c r="B90" i="2"/>
  <c r="D92" i="2"/>
  <c r="D14" i="2" s="1"/>
  <c r="I586" i="2"/>
  <c r="F90" i="2"/>
  <c r="E12" i="2" l="1"/>
  <c r="I90" i="2"/>
  <c r="B12" i="2"/>
  <c r="G12" i="2"/>
  <c r="C12" i="2"/>
  <c r="I92" i="2"/>
  <c r="B14" i="2"/>
  <c r="I14" i="2" s="1"/>
  <c r="H12" i="2"/>
  <c r="F12" i="2"/>
  <c r="D12" i="2"/>
  <c r="D99" i="57"/>
  <c r="D21" i="57" s="1"/>
  <c r="D99" i="56"/>
  <c r="D21" i="56" s="1"/>
  <c r="E92" i="55"/>
  <c r="E14" i="55" s="1"/>
  <c r="D99" i="55"/>
  <c r="D21" i="55" s="1"/>
  <c r="D99" i="53"/>
  <c r="D21" i="53" s="1"/>
  <c r="D99" i="52"/>
  <c r="D21" i="52" s="1"/>
  <c r="E600" i="5"/>
  <c r="H92" i="43"/>
  <c r="H92" i="42"/>
  <c r="C92" i="40"/>
  <c r="H92" i="41"/>
  <c r="C92" i="42"/>
  <c r="H92" i="40"/>
  <c r="G92" i="40"/>
  <c r="C92" i="41"/>
  <c r="G92" i="42"/>
  <c r="C92" i="43"/>
  <c r="G92" i="41"/>
  <c r="G92" i="43"/>
  <c r="G92" i="7"/>
  <c r="G14" i="7" s="1"/>
  <c r="C92" i="6"/>
  <c r="C14" i="6" s="1"/>
  <c r="C92" i="7"/>
  <c r="C14" i="7" s="1"/>
  <c r="G92" i="5"/>
  <c r="G14" i="5" s="1"/>
  <c r="G92" i="6"/>
  <c r="G14" i="6" s="1"/>
  <c r="G92" i="3"/>
  <c r="G14" i="3" s="1"/>
  <c r="E92" i="7"/>
  <c r="E14" i="7" s="1"/>
  <c r="C92" i="5"/>
  <c r="C14" i="5" s="1"/>
  <c r="C92" i="3"/>
  <c r="C14" i="3" s="1"/>
  <c r="H92" i="3"/>
  <c r="H14" i="3" s="1"/>
  <c r="C92" i="4"/>
  <c r="C14" i="4" s="1"/>
  <c r="H92" i="4"/>
  <c r="H14" i="4" s="1"/>
  <c r="H92" i="6"/>
  <c r="H14" i="6" s="1"/>
  <c r="H92" i="7"/>
  <c r="H14" i="7" s="1"/>
  <c r="G92" i="4"/>
  <c r="G14" i="4" s="1"/>
  <c r="H92" i="5"/>
  <c r="H14" i="5" s="1"/>
  <c r="E92" i="6" l="1"/>
  <c r="E14" i="6" s="1"/>
  <c r="D102" i="5"/>
  <c r="D24" i="5" s="1"/>
  <c r="D102" i="7"/>
  <c r="D24" i="7" s="1"/>
  <c r="D102" i="4"/>
  <c r="D24" i="4" s="1"/>
  <c r="I622" i="4"/>
  <c r="B626" i="7"/>
  <c r="D92" i="7"/>
  <c r="D14" i="7" s="1"/>
  <c r="I586" i="7"/>
  <c r="I593" i="57"/>
  <c r="I596" i="3"/>
  <c r="B102" i="3"/>
  <c r="F92" i="6"/>
  <c r="F652" i="6"/>
  <c r="F92" i="7"/>
  <c r="F652" i="7"/>
  <c r="H90" i="5"/>
  <c r="G90" i="3"/>
  <c r="G90" i="4"/>
  <c r="H90" i="6"/>
  <c r="I622" i="7"/>
  <c r="G91" i="48"/>
  <c r="I622" i="5"/>
  <c r="B626" i="5"/>
  <c r="G91" i="47"/>
  <c r="D90" i="7"/>
  <c r="I584" i="7"/>
  <c r="D600" i="7"/>
  <c r="C91" i="53"/>
  <c r="G91" i="55"/>
  <c r="E600" i="55"/>
  <c r="H91" i="57"/>
  <c r="D92" i="6"/>
  <c r="D14" i="6" s="1"/>
  <c r="I586" i="6"/>
  <c r="F91" i="50"/>
  <c r="F652" i="50"/>
  <c r="H91" i="55"/>
  <c r="F92" i="4"/>
  <c r="F652" i="4"/>
  <c r="I636" i="7"/>
  <c r="B90" i="7"/>
  <c r="C90" i="3"/>
  <c r="D92" i="3"/>
  <c r="D14" i="3" s="1"/>
  <c r="I586" i="3"/>
  <c r="E92" i="3"/>
  <c r="E14" i="3" s="1"/>
  <c r="E90" i="6"/>
  <c r="E600" i="6"/>
  <c r="E600" i="51"/>
  <c r="H91" i="51"/>
  <c r="H91" i="52"/>
  <c r="E600" i="52"/>
  <c r="G91" i="57"/>
  <c r="E90" i="5"/>
  <c r="I622" i="2"/>
  <c r="B626" i="2"/>
  <c r="B102" i="2"/>
  <c r="I12" i="2"/>
  <c r="D102" i="6"/>
  <c r="D24" i="6" s="1"/>
  <c r="F92" i="5"/>
  <c r="F652" i="5"/>
  <c r="G90" i="7"/>
  <c r="D90" i="3"/>
  <c r="I584" i="3"/>
  <c r="D600" i="3"/>
  <c r="C91" i="52"/>
  <c r="I638" i="6"/>
  <c r="B92" i="6"/>
  <c r="I638" i="7"/>
  <c r="B92" i="7"/>
  <c r="F92" i="3"/>
  <c r="F652" i="3"/>
  <c r="I636" i="4"/>
  <c r="B90" i="4"/>
  <c r="G90" i="6"/>
  <c r="I636" i="5"/>
  <c r="B90" i="5"/>
  <c r="H90" i="4"/>
  <c r="C91" i="48"/>
  <c r="I622" i="3"/>
  <c r="B626" i="3"/>
  <c r="G91" i="46"/>
  <c r="H91" i="50"/>
  <c r="D90" i="6"/>
  <c r="I584" i="6"/>
  <c r="D600" i="6"/>
  <c r="E92" i="4"/>
  <c r="E14" i="4" s="1"/>
  <c r="D91" i="53"/>
  <c r="I585" i="53"/>
  <c r="G91" i="56"/>
  <c r="D91" i="56"/>
  <c r="I585" i="56"/>
  <c r="I622" i="6"/>
  <c r="B626" i="6"/>
  <c r="D90" i="4"/>
  <c r="I584" i="4"/>
  <c r="D600" i="4"/>
  <c r="C90" i="4"/>
  <c r="H91" i="53"/>
  <c r="I638" i="5"/>
  <c r="B92" i="5"/>
  <c r="I638" i="4"/>
  <c r="B92" i="4"/>
  <c r="G90" i="5"/>
  <c r="H90" i="3"/>
  <c r="C91" i="46"/>
  <c r="E90" i="3"/>
  <c r="E600" i="3"/>
  <c r="D102" i="3"/>
  <c r="D24" i="3" s="1"/>
  <c r="C91" i="55"/>
  <c r="I593" i="56"/>
  <c r="I636" i="6"/>
  <c r="B90" i="6"/>
  <c r="F91" i="48"/>
  <c r="F652" i="48"/>
  <c r="D92" i="4"/>
  <c r="D14" i="4" s="1"/>
  <c r="I586" i="4"/>
  <c r="B102" i="5"/>
  <c r="I596" i="5"/>
  <c r="D92" i="5"/>
  <c r="D14" i="5" s="1"/>
  <c r="I586" i="5"/>
  <c r="H90" i="7"/>
  <c r="H91" i="48"/>
  <c r="H91" i="47"/>
  <c r="B102" i="6"/>
  <c r="I596" i="6"/>
  <c r="E90" i="4"/>
  <c r="E600" i="4"/>
  <c r="G91" i="51"/>
  <c r="E92" i="5"/>
  <c r="E14" i="5" s="1"/>
  <c r="G91" i="53"/>
  <c r="E600" i="53"/>
  <c r="C91" i="56"/>
  <c r="C90" i="5"/>
  <c r="C91" i="47"/>
  <c r="G91" i="50"/>
  <c r="I596" i="4"/>
  <c r="C91" i="57"/>
  <c r="I638" i="3"/>
  <c r="B92" i="3"/>
  <c r="C90" i="7"/>
  <c r="I636" i="3"/>
  <c r="B90" i="3"/>
  <c r="C90" i="6"/>
  <c r="B102" i="7"/>
  <c r="I596" i="7"/>
  <c r="H91" i="46"/>
  <c r="C91" i="50"/>
  <c r="D90" i="5"/>
  <c r="I584" i="5"/>
  <c r="D600" i="5"/>
  <c r="C91" i="51"/>
  <c r="E90" i="7"/>
  <c r="E600" i="7"/>
  <c r="G91" i="52"/>
  <c r="H91" i="56"/>
  <c r="C92" i="57"/>
  <c r="C14" i="57" s="1"/>
  <c r="G92" i="57"/>
  <c r="G14" i="57" s="1"/>
  <c r="H92" i="57"/>
  <c r="H14" i="57" s="1"/>
  <c r="N99" i="56"/>
  <c r="N21" i="56" s="1"/>
  <c r="G92" i="56"/>
  <c r="G14" i="56" s="1"/>
  <c r="C92" i="56"/>
  <c r="C14" i="56" s="1"/>
  <c r="H92" i="56"/>
  <c r="H14" i="56" s="1"/>
  <c r="N99" i="55"/>
  <c r="N21" i="55" s="1"/>
  <c r="E91" i="55"/>
  <c r="C92" i="55"/>
  <c r="C14" i="55" s="1"/>
  <c r="G92" i="55"/>
  <c r="G14" i="55" s="1"/>
  <c r="H92" i="55"/>
  <c r="H14" i="55" s="1"/>
  <c r="H92" i="53"/>
  <c r="H14" i="53" s="1"/>
  <c r="N99" i="53"/>
  <c r="N21" i="53" s="1"/>
  <c r="D600" i="53"/>
  <c r="C92" i="53"/>
  <c r="C14" i="53" s="1"/>
  <c r="E92" i="53"/>
  <c r="E14" i="53" s="1"/>
  <c r="G92" i="53"/>
  <c r="G14" i="53" s="1"/>
  <c r="E91" i="52"/>
  <c r="E92" i="52"/>
  <c r="E14" i="52" s="1"/>
  <c r="G92" i="52"/>
  <c r="G14" i="52" s="1"/>
  <c r="N99" i="52"/>
  <c r="N21" i="52" s="1"/>
  <c r="C92" i="52"/>
  <c r="C14" i="52" s="1"/>
  <c r="H92" i="52"/>
  <c r="H14" i="52" s="1"/>
  <c r="C92" i="51"/>
  <c r="C14" i="51" s="1"/>
  <c r="H92" i="51"/>
  <c r="H14" i="51" s="1"/>
  <c r="E91" i="50"/>
  <c r="G92" i="51"/>
  <c r="G14" i="51" s="1"/>
  <c r="E91" i="51"/>
  <c r="E92" i="50"/>
  <c r="E14" i="50" s="1"/>
  <c r="C92" i="50"/>
  <c r="C14" i="50" s="1"/>
  <c r="H92" i="50"/>
  <c r="H14" i="50" s="1"/>
  <c r="G92" i="50"/>
  <c r="G14" i="50" s="1"/>
  <c r="E600" i="46"/>
  <c r="C92" i="46"/>
  <c r="C14" i="46" s="1"/>
  <c r="H92" i="46"/>
  <c r="H14" i="46" s="1"/>
  <c r="G92" i="46"/>
  <c r="G14" i="46" s="1"/>
  <c r="G92" i="47"/>
  <c r="G14" i="47" s="1"/>
  <c r="C92" i="47"/>
  <c r="C14" i="47" s="1"/>
  <c r="H92" i="47"/>
  <c r="H14" i="47" s="1"/>
  <c r="E91" i="48"/>
  <c r="E92" i="48"/>
  <c r="E14" i="48" s="1"/>
  <c r="G92" i="48"/>
  <c r="G14" i="48" s="1"/>
  <c r="C92" i="48"/>
  <c r="C14" i="48" s="1"/>
  <c r="H92" i="48"/>
  <c r="H14" i="48" s="1"/>
  <c r="Q92" i="42"/>
  <c r="Q92" i="40"/>
  <c r="M92" i="42"/>
  <c r="R92" i="41"/>
  <c r="M92" i="40"/>
  <c r="R92" i="42"/>
  <c r="Q92" i="43"/>
  <c r="Q92" i="41"/>
  <c r="M92" i="43"/>
  <c r="M92" i="41"/>
  <c r="R92" i="40"/>
  <c r="R92" i="43"/>
  <c r="E92" i="47" l="1"/>
  <c r="E14" i="47" s="1"/>
  <c r="B102" i="4"/>
  <c r="B626" i="4"/>
  <c r="O92" i="55"/>
  <c r="O14" i="55" s="1"/>
  <c r="E92" i="51"/>
  <c r="E14" i="51" s="1"/>
  <c r="E600" i="48"/>
  <c r="E600" i="50"/>
  <c r="E92" i="56"/>
  <c r="E14" i="56" s="1"/>
  <c r="E13" i="52"/>
  <c r="E13" i="51"/>
  <c r="E13" i="55"/>
  <c r="E13" i="48"/>
  <c r="E13" i="50"/>
  <c r="I593" i="48"/>
  <c r="I638" i="53"/>
  <c r="B92" i="53"/>
  <c r="I593" i="53"/>
  <c r="D91" i="55"/>
  <c r="I585" i="55"/>
  <c r="D600" i="55"/>
  <c r="S593" i="56"/>
  <c r="D92" i="56"/>
  <c r="D14" i="56" s="1"/>
  <c r="I586" i="56"/>
  <c r="E12" i="7"/>
  <c r="C13" i="50"/>
  <c r="C12" i="6"/>
  <c r="I102" i="5"/>
  <c r="B24" i="5"/>
  <c r="I24" i="5" s="1"/>
  <c r="I92" i="4"/>
  <c r="B14" i="4"/>
  <c r="G13" i="56"/>
  <c r="G12" i="6"/>
  <c r="I92" i="6"/>
  <c r="B14" i="6"/>
  <c r="D12" i="3"/>
  <c r="I102" i="2"/>
  <c r="B24" i="2"/>
  <c r="D12" i="7"/>
  <c r="M91" i="47"/>
  <c r="I637" i="47"/>
  <c r="B91" i="47"/>
  <c r="I637" i="50"/>
  <c r="B91" i="50"/>
  <c r="Q91" i="50"/>
  <c r="I637" i="51"/>
  <c r="B91" i="51"/>
  <c r="D92" i="52"/>
  <c r="D14" i="52" s="1"/>
  <c r="I586" i="52"/>
  <c r="R91" i="52"/>
  <c r="Q91" i="55"/>
  <c r="F91" i="55"/>
  <c r="D91" i="57"/>
  <c r="I585" i="57"/>
  <c r="D600" i="57"/>
  <c r="I90" i="3"/>
  <c r="B12" i="3"/>
  <c r="G13" i="53"/>
  <c r="H13" i="48"/>
  <c r="H12" i="7"/>
  <c r="I90" i="6"/>
  <c r="B12" i="6"/>
  <c r="C13" i="55"/>
  <c r="C12" i="4"/>
  <c r="C13" i="48"/>
  <c r="I90" i="4"/>
  <c r="B12" i="4"/>
  <c r="F106" i="4"/>
  <c r="F14" i="4"/>
  <c r="F28" i="4" s="1"/>
  <c r="H12" i="5"/>
  <c r="I102" i="3"/>
  <c r="B24" i="3"/>
  <c r="I24" i="3" s="1"/>
  <c r="D92" i="46"/>
  <c r="D14" i="46" s="1"/>
  <c r="I586" i="46"/>
  <c r="D91" i="46"/>
  <c r="D13" i="46" s="1"/>
  <c r="I585" i="46"/>
  <c r="D600" i="46"/>
  <c r="D92" i="50"/>
  <c r="D14" i="50" s="1"/>
  <c r="I586" i="50"/>
  <c r="Q91" i="51"/>
  <c r="I593" i="55"/>
  <c r="H13" i="46"/>
  <c r="G13" i="50"/>
  <c r="P91" i="48"/>
  <c r="P652" i="48"/>
  <c r="I638" i="48"/>
  <c r="B92" i="48"/>
  <c r="D92" i="48"/>
  <c r="D14" i="48" s="1"/>
  <c r="I586" i="48"/>
  <c r="I593" i="47"/>
  <c r="Q91" i="47"/>
  <c r="Q91" i="46"/>
  <c r="M91" i="50"/>
  <c r="M91" i="51"/>
  <c r="I637" i="52"/>
  <c r="B91" i="52"/>
  <c r="D92" i="53"/>
  <c r="D14" i="53" s="1"/>
  <c r="I586" i="53"/>
  <c r="I637" i="55"/>
  <c r="B91" i="55"/>
  <c r="D92" i="55"/>
  <c r="D14" i="55" s="1"/>
  <c r="I586" i="55"/>
  <c r="R91" i="56"/>
  <c r="M91" i="56"/>
  <c r="F91" i="57"/>
  <c r="C13" i="57"/>
  <c r="D13" i="53"/>
  <c r="H13" i="50"/>
  <c r="H12" i="4"/>
  <c r="E12" i="5"/>
  <c r="E12" i="6"/>
  <c r="H13" i="55"/>
  <c r="G13" i="55"/>
  <c r="F106" i="7"/>
  <c r="F14" i="7"/>
  <c r="F28" i="7" s="1"/>
  <c r="I593" i="51"/>
  <c r="I92" i="5"/>
  <c r="B14" i="5"/>
  <c r="G12" i="7"/>
  <c r="G13" i="47"/>
  <c r="I638" i="43"/>
  <c r="B92" i="43"/>
  <c r="D91" i="47"/>
  <c r="D13" i="47" s="1"/>
  <c r="I585" i="47"/>
  <c r="D600" i="47"/>
  <c r="F91" i="46"/>
  <c r="F652" i="46"/>
  <c r="I593" i="50"/>
  <c r="M91" i="52"/>
  <c r="R91" i="53"/>
  <c r="F91" i="53"/>
  <c r="M91" i="55"/>
  <c r="N91" i="56"/>
  <c r="S585" i="56"/>
  <c r="O600" i="53"/>
  <c r="N99" i="57"/>
  <c r="N21" i="57" s="1"/>
  <c r="R91" i="57"/>
  <c r="H13" i="56"/>
  <c r="C13" i="47"/>
  <c r="C13" i="56"/>
  <c r="D600" i="56"/>
  <c r="F106" i="5"/>
  <c r="F14" i="5"/>
  <c r="F28" i="5" s="1"/>
  <c r="D91" i="48"/>
  <c r="D13" i="48" s="1"/>
  <c r="I585" i="48"/>
  <c r="D600" i="48"/>
  <c r="M91" i="46"/>
  <c r="Q91" i="53"/>
  <c r="O91" i="57"/>
  <c r="C12" i="3"/>
  <c r="I638" i="41"/>
  <c r="B92" i="41"/>
  <c r="I638" i="42"/>
  <c r="B92" i="42"/>
  <c r="R91" i="48"/>
  <c r="Q91" i="48"/>
  <c r="R91" i="47"/>
  <c r="D92" i="47"/>
  <c r="D14" i="47" s="1"/>
  <c r="I586" i="47"/>
  <c r="E92" i="46"/>
  <c r="E14" i="46" s="1"/>
  <c r="I638" i="50"/>
  <c r="B92" i="50"/>
  <c r="R91" i="50"/>
  <c r="D91" i="51"/>
  <c r="D13" i="51" s="1"/>
  <c r="I585" i="51"/>
  <c r="D600" i="51"/>
  <c r="D92" i="51"/>
  <c r="D14" i="51" s="1"/>
  <c r="I586" i="51"/>
  <c r="I593" i="52"/>
  <c r="Q91" i="52"/>
  <c r="N91" i="53"/>
  <c r="S585" i="53"/>
  <c r="I638" i="55"/>
  <c r="B92" i="55"/>
  <c r="F91" i="56"/>
  <c r="Q91" i="57"/>
  <c r="C12" i="7"/>
  <c r="G13" i="51"/>
  <c r="H13" i="47"/>
  <c r="E91" i="46"/>
  <c r="E12" i="3"/>
  <c r="H12" i="3"/>
  <c r="D12" i="4"/>
  <c r="G13" i="46"/>
  <c r="I90" i="5"/>
  <c r="B12" i="5"/>
  <c r="F106" i="3"/>
  <c r="F14" i="3"/>
  <c r="F28" i="3" s="1"/>
  <c r="C13" i="52"/>
  <c r="E91" i="57"/>
  <c r="H13" i="52"/>
  <c r="I90" i="7"/>
  <c r="B12" i="7"/>
  <c r="H13" i="57"/>
  <c r="C13" i="53"/>
  <c r="G12" i="4"/>
  <c r="F106" i="6"/>
  <c r="F14" i="6"/>
  <c r="F28" i="6" s="1"/>
  <c r="I638" i="40"/>
  <c r="B92" i="40"/>
  <c r="I637" i="46"/>
  <c r="B91" i="46"/>
  <c r="F91" i="51"/>
  <c r="F652" i="51"/>
  <c r="F91" i="52"/>
  <c r="F652" i="52"/>
  <c r="I638" i="56"/>
  <c r="B92" i="56"/>
  <c r="I637" i="57"/>
  <c r="B91" i="57"/>
  <c r="C13" i="51"/>
  <c r="H12" i="6"/>
  <c r="I637" i="48"/>
  <c r="B91" i="48"/>
  <c r="F91" i="47"/>
  <c r="F652" i="47"/>
  <c r="R91" i="46"/>
  <c r="I593" i="46"/>
  <c r="I638" i="52"/>
  <c r="B92" i="52"/>
  <c r="D91" i="52"/>
  <c r="I585" i="52"/>
  <c r="D600" i="52"/>
  <c r="I637" i="53"/>
  <c r="B91" i="53"/>
  <c r="Q91" i="56"/>
  <c r="O600" i="55"/>
  <c r="M91" i="57"/>
  <c r="B92" i="57"/>
  <c r="G13" i="52"/>
  <c r="D12" i="5"/>
  <c r="I102" i="7"/>
  <c r="B24" i="7"/>
  <c r="I24" i="7" s="1"/>
  <c r="I92" i="3"/>
  <c r="B14" i="3"/>
  <c r="I14" i="3" s="1"/>
  <c r="C12" i="5"/>
  <c r="E600" i="47"/>
  <c r="H13" i="53"/>
  <c r="D13" i="56"/>
  <c r="I92" i="7"/>
  <c r="B14" i="7"/>
  <c r="F106" i="50"/>
  <c r="F13" i="50"/>
  <c r="F28" i="50" s="1"/>
  <c r="E600" i="56"/>
  <c r="G13" i="48"/>
  <c r="I638" i="46"/>
  <c r="B92" i="46"/>
  <c r="M91" i="53"/>
  <c r="I102" i="6"/>
  <c r="B24" i="6"/>
  <c r="I24" i="6" s="1"/>
  <c r="M91" i="48"/>
  <c r="I638" i="47"/>
  <c r="B92" i="47"/>
  <c r="D91" i="50"/>
  <c r="D13" i="50" s="1"/>
  <c r="I585" i="50"/>
  <c r="D600" i="50"/>
  <c r="P91" i="50"/>
  <c r="P106" i="50" s="1"/>
  <c r="P652" i="50"/>
  <c r="R91" i="51"/>
  <c r="I638" i="51"/>
  <c r="B92" i="51"/>
  <c r="R91" i="55"/>
  <c r="I637" i="56"/>
  <c r="B91" i="56"/>
  <c r="O600" i="52"/>
  <c r="N92" i="57"/>
  <c r="N14" i="57" s="1"/>
  <c r="I102" i="4"/>
  <c r="B24" i="4"/>
  <c r="I24" i="4" s="1"/>
  <c r="E91" i="53"/>
  <c r="E12" i="4"/>
  <c r="E91" i="47"/>
  <c r="F106" i="48"/>
  <c r="F13" i="48"/>
  <c r="F28" i="48" s="1"/>
  <c r="C13" i="46"/>
  <c r="G12" i="5"/>
  <c r="D12" i="6"/>
  <c r="G13" i="57"/>
  <c r="H13" i="51"/>
  <c r="E91" i="56"/>
  <c r="G12" i="3"/>
  <c r="O600" i="56"/>
  <c r="E99" i="56"/>
  <c r="E21" i="56" s="1"/>
  <c r="M92" i="56"/>
  <c r="M14" i="56" s="1"/>
  <c r="Q92" i="56"/>
  <c r="Q14" i="56" s="1"/>
  <c r="R92" i="56"/>
  <c r="R14" i="56" s="1"/>
  <c r="R92" i="55"/>
  <c r="R14" i="55" s="1"/>
  <c r="Q92" i="55"/>
  <c r="Q14" i="55" s="1"/>
  <c r="M92" i="55"/>
  <c r="M14" i="55" s="1"/>
  <c r="P91" i="55"/>
  <c r="O92" i="53"/>
  <c r="O14" i="53" s="1"/>
  <c r="Q92" i="53"/>
  <c r="Q14" i="53" s="1"/>
  <c r="M92" i="53"/>
  <c r="M14" i="53" s="1"/>
  <c r="R92" i="53"/>
  <c r="R14" i="53" s="1"/>
  <c r="O92" i="52"/>
  <c r="O14" i="52" s="1"/>
  <c r="M92" i="52"/>
  <c r="M14" i="52" s="1"/>
  <c r="Q92" i="52"/>
  <c r="Q14" i="52" s="1"/>
  <c r="R92" i="52"/>
  <c r="R14" i="52" s="1"/>
  <c r="O91" i="51"/>
  <c r="Q92" i="51"/>
  <c r="Q14" i="51" s="1"/>
  <c r="R92" i="51"/>
  <c r="R14" i="51" s="1"/>
  <c r="M92" i="51"/>
  <c r="M14" i="51" s="1"/>
  <c r="O92" i="51"/>
  <c r="O14" i="51" s="1"/>
  <c r="Q92" i="50"/>
  <c r="Q14" i="50" s="1"/>
  <c r="R92" i="50"/>
  <c r="R14" i="50" s="1"/>
  <c r="M92" i="50"/>
  <c r="M14" i="50" s="1"/>
  <c r="O92" i="50"/>
  <c r="O14" i="50" s="1"/>
  <c r="Q92" i="46"/>
  <c r="Q14" i="46" s="1"/>
  <c r="R92" i="46"/>
  <c r="R14" i="46" s="1"/>
  <c r="M92" i="46"/>
  <c r="M14" i="46" s="1"/>
  <c r="O91" i="46"/>
  <c r="O600" i="46"/>
  <c r="O92" i="47"/>
  <c r="O14" i="47" s="1"/>
  <c r="R92" i="47"/>
  <c r="R14" i="47" s="1"/>
  <c r="M92" i="47"/>
  <c r="M14" i="47" s="1"/>
  <c r="Q92" i="47"/>
  <c r="Q14" i="47" s="1"/>
  <c r="O92" i="48"/>
  <c r="O14" i="48" s="1"/>
  <c r="R92" i="48"/>
  <c r="R14" i="48" s="1"/>
  <c r="M92" i="48"/>
  <c r="M14" i="48" s="1"/>
  <c r="Q92" i="48"/>
  <c r="Q14" i="48" s="1"/>
  <c r="H92" i="36"/>
  <c r="H92" i="34"/>
  <c r="C92" i="1"/>
  <c r="G92" i="1"/>
  <c r="G92" i="35"/>
  <c r="C92" i="32"/>
  <c r="G92" i="36"/>
  <c r="G92" i="32"/>
  <c r="H92" i="1"/>
  <c r="C92" i="35"/>
  <c r="H92" i="32"/>
  <c r="G92" i="34"/>
  <c r="C92" i="34"/>
  <c r="H92" i="35"/>
  <c r="C92" i="36"/>
  <c r="S593" i="57" l="1"/>
  <c r="I14" i="6"/>
  <c r="O13" i="51"/>
  <c r="O13" i="46"/>
  <c r="S593" i="50"/>
  <c r="P91" i="57"/>
  <c r="I91" i="56"/>
  <c r="B13" i="56"/>
  <c r="I92" i="47"/>
  <c r="B14" i="47"/>
  <c r="I14" i="47" s="1"/>
  <c r="Q13" i="56"/>
  <c r="D13" i="52"/>
  <c r="I91" i="46"/>
  <c r="B13" i="46"/>
  <c r="Q13" i="57"/>
  <c r="I92" i="50"/>
  <c r="B14" i="50"/>
  <c r="I14" i="50" s="1"/>
  <c r="Q13" i="48"/>
  <c r="I91" i="52"/>
  <c r="B13" i="52"/>
  <c r="I91" i="47"/>
  <c r="B13" i="47"/>
  <c r="I638" i="36"/>
  <c r="B92" i="36"/>
  <c r="B92" i="1"/>
  <c r="S593" i="47"/>
  <c r="N92" i="46"/>
  <c r="N14" i="46" s="1"/>
  <c r="S586" i="46"/>
  <c r="S637" i="57"/>
  <c r="L91" i="57"/>
  <c r="E13" i="56"/>
  <c r="E13" i="47"/>
  <c r="R13" i="51"/>
  <c r="I14" i="7"/>
  <c r="I92" i="52"/>
  <c r="B14" i="52"/>
  <c r="I14" i="52" s="1"/>
  <c r="R13" i="46"/>
  <c r="I92" i="56"/>
  <c r="B14" i="56"/>
  <c r="I14" i="56" s="1"/>
  <c r="N13" i="53"/>
  <c r="N13" i="56"/>
  <c r="R13" i="53"/>
  <c r="Q13" i="46"/>
  <c r="R13" i="52"/>
  <c r="Q13" i="50"/>
  <c r="S638" i="52"/>
  <c r="L92" i="52"/>
  <c r="S638" i="47"/>
  <c r="L92" i="47"/>
  <c r="N92" i="52"/>
  <c r="N14" i="52" s="1"/>
  <c r="S586" i="52"/>
  <c r="O13" i="57"/>
  <c r="I92" i="48"/>
  <c r="B14" i="48"/>
  <c r="I14" i="48" s="1"/>
  <c r="S638" i="43"/>
  <c r="L92" i="43"/>
  <c r="S638" i="48"/>
  <c r="L92" i="48"/>
  <c r="N92" i="47"/>
  <c r="N14" i="47" s="1"/>
  <c r="S586" i="47"/>
  <c r="S593" i="46"/>
  <c r="S637" i="46"/>
  <c r="L91" i="46"/>
  <c r="P91" i="51"/>
  <c r="P652" i="51"/>
  <c r="S593" i="52"/>
  <c r="P91" i="53"/>
  <c r="S593" i="55"/>
  <c r="N92" i="56"/>
  <c r="N14" i="56" s="1"/>
  <c r="S586" i="56"/>
  <c r="D92" i="57"/>
  <c r="D14" i="57" s="1"/>
  <c r="Q13" i="52"/>
  <c r="M13" i="52"/>
  <c r="F106" i="46"/>
  <c r="F13" i="46"/>
  <c r="F28" i="46" s="1"/>
  <c r="I91" i="55"/>
  <c r="B13" i="55"/>
  <c r="I12" i="4"/>
  <c r="F13" i="55"/>
  <c r="I91" i="50"/>
  <c r="B13" i="50"/>
  <c r="I13" i="50" s="1"/>
  <c r="M13" i="47"/>
  <c r="S638" i="40"/>
  <c r="L92" i="40"/>
  <c r="S637" i="52"/>
  <c r="L91" i="52"/>
  <c r="N91" i="46"/>
  <c r="N13" i="46" s="1"/>
  <c r="S585" i="46"/>
  <c r="N600" i="46"/>
  <c r="N91" i="50"/>
  <c r="N13" i="50" s="1"/>
  <c r="S585" i="50"/>
  <c r="N600" i="50"/>
  <c r="S638" i="51"/>
  <c r="L92" i="51"/>
  <c r="R13" i="48"/>
  <c r="R13" i="57"/>
  <c r="Q13" i="51"/>
  <c r="S593" i="48"/>
  <c r="S638" i="46"/>
  <c r="L92" i="46"/>
  <c r="S638" i="50"/>
  <c r="L92" i="50"/>
  <c r="S593" i="51"/>
  <c r="S638" i="55"/>
  <c r="L92" i="55"/>
  <c r="S637" i="55"/>
  <c r="L91" i="55"/>
  <c r="P91" i="56"/>
  <c r="N91" i="57"/>
  <c r="S585" i="57"/>
  <c r="N600" i="57"/>
  <c r="E13" i="53"/>
  <c r="R13" i="55"/>
  <c r="M13" i="53"/>
  <c r="M13" i="57"/>
  <c r="I91" i="53"/>
  <c r="B13" i="53"/>
  <c r="F106" i="47"/>
  <c r="F13" i="47"/>
  <c r="F28" i="47" s="1"/>
  <c r="F106" i="52"/>
  <c r="F13" i="52"/>
  <c r="F28" i="52" s="1"/>
  <c r="O600" i="51"/>
  <c r="Q13" i="53"/>
  <c r="M13" i="55"/>
  <c r="F13" i="57"/>
  <c r="M13" i="51"/>
  <c r="Q13" i="47"/>
  <c r="E92" i="57"/>
  <c r="E14" i="57" s="1"/>
  <c r="I586" i="57"/>
  <c r="E600" i="57"/>
  <c r="I24" i="2"/>
  <c r="O600" i="50"/>
  <c r="N92" i="51"/>
  <c r="N14" i="51" s="1"/>
  <c r="S586" i="51"/>
  <c r="S638" i="42"/>
  <c r="L92" i="42"/>
  <c r="I638" i="35"/>
  <c r="B92" i="35"/>
  <c r="P91" i="47"/>
  <c r="P652" i="47"/>
  <c r="O92" i="46"/>
  <c r="O14" i="46" s="1"/>
  <c r="S637" i="50"/>
  <c r="L91" i="50"/>
  <c r="N92" i="55"/>
  <c r="N14" i="55" s="1"/>
  <c r="S586" i="55"/>
  <c r="L92" i="57"/>
  <c r="M13" i="48"/>
  <c r="B14" i="46"/>
  <c r="I14" i="46" s="1"/>
  <c r="I92" i="46"/>
  <c r="I12" i="7"/>
  <c r="E13" i="46"/>
  <c r="I92" i="55"/>
  <c r="B14" i="55"/>
  <c r="I14" i="55" s="1"/>
  <c r="O600" i="47"/>
  <c r="I12" i="6"/>
  <c r="Q13" i="55"/>
  <c r="I91" i="51"/>
  <c r="B13" i="51"/>
  <c r="O600" i="48"/>
  <c r="D13" i="55"/>
  <c r="O91" i="50"/>
  <c r="P652" i="52"/>
  <c r="P91" i="52"/>
  <c r="S638" i="53"/>
  <c r="L92" i="53"/>
  <c r="E13" i="57"/>
  <c r="F13" i="56"/>
  <c r="I92" i="53"/>
  <c r="B14" i="53"/>
  <c r="I14" i="53" s="1"/>
  <c r="S638" i="41"/>
  <c r="L92" i="41"/>
  <c r="N91" i="52"/>
  <c r="S585" i="52"/>
  <c r="N600" i="52"/>
  <c r="S637" i="53"/>
  <c r="L91" i="53"/>
  <c r="S637" i="56"/>
  <c r="S638" i="57"/>
  <c r="O91" i="52"/>
  <c r="I92" i="51"/>
  <c r="B14" i="51"/>
  <c r="I14" i="51" s="1"/>
  <c r="B14" i="57"/>
  <c r="O91" i="55"/>
  <c r="F106" i="51"/>
  <c r="F13" i="51"/>
  <c r="F28" i="51" s="1"/>
  <c r="R13" i="47"/>
  <c r="O91" i="53"/>
  <c r="F13" i="53"/>
  <c r="I14" i="5"/>
  <c r="O91" i="47"/>
  <c r="M13" i="56"/>
  <c r="M13" i="50"/>
  <c r="D13" i="57"/>
  <c r="O91" i="48"/>
  <c r="I14" i="4"/>
  <c r="N91" i="47"/>
  <c r="N13" i="47" s="1"/>
  <c r="S585" i="47"/>
  <c r="N600" i="47"/>
  <c r="S637" i="51"/>
  <c r="L91" i="51"/>
  <c r="N91" i="55"/>
  <c r="S585" i="55"/>
  <c r="N600" i="55"/>
  <c r="B92" i="8"/>
  <c r="N92" i="48"/>
  <c r="N14" i="48" s="1"/>
  <c r="S586" i="48"/>
  <c r="N92" i="50"/>
  <c r="N14" i="50" s="1"/>
  <c r="S586" i="50"/>
  <c r="O92" i="56"/>
  <c r="O14" i="56" s="1"/>
  <c r="I638" i="34"/>
  <c r="B92" i="34"/>
  <c r="I638" i="32"/>
  <c r="B92" i="32"/>
  <c r="N91" i="48"/>
  <c r="N13" i="48" s="1"/>
  <c r="S585" i="48"/>
  <c r="N600" i="48"/>
  <c r="S637" i="48"/>
  <c r="L91" i="48"/>
  <c r="S637" i="47"/>
  <c r="L91" i="47"/>
  <c r="P91" i="46"/>
  <c r="P652" i="46"/>
  <c r="N91" i="51"/>
  <c r="N13" i="51" s="1"/>
  <c r="S585" i="51"/>
  <c r="N600" i="51"/>
  <c r="S593" i="53"/>
  <c r="N92" i="53"/>
  <c r="N14" i="53" s="1"/>
  <c r="S586" i="53"/>
  <c r="S638" i="56"/>
  <c r="L92" i="56"/>
  <c r="L91" i="56"/>
  <c r="I638" i="57"/>
  <c r="I91" i="48"/>
  <c r="B13" i="48"/>
  <c r="I13" i="48" s="1"/>
  <c r="I91" i="57"/>
  <c r="B13" i="57"/>
  <c r="I12" i="5"/>
  <c r="N600" i="53"/>
  <c r="R13" i="50"/>
  <c r="M13" i="46"/>
  <c r="N600" i="56"/>
  <c r="R13" i="56"/>
  <c r="I12" i="3"/>
  <c r="O99" i="56"/>
  <c r="O21" i="56" s="1"/>
  <c r="G92" i="8"/>
  <c r="C92" i="8"/>
  <c r="H92" i="8"/>
  <c r="I13" i="46" l="1"/>
  <c r="I92" i="57"/>
  <c r="I14" i="57"/>
  <c r="I13" i="57"/>
  <c r="L13" i="56"/>
  <c r="S91" i="47"/>
  <c r="L13" i="47"/>
  <c r="S91" i="50"/>
  <c r="L13" i="50"/>
  <c r="I13" i="53"/>
  <c r="O13" i="53"/>
  <c r="O13" i="55"/>
  <c r="M92" i="57"/>
  <c r="L14" i="57"/>
  <c r="S92" i="51"/>
  <c r="L14" i="51"/>
  <c r="S91" i="52"/>
  <c r="L13" i="52"/>
  <c r="N13" i="52"/>
  <c r="L13" i="48"/>
  <c r="S91" i="48"/>
  <c r="O91" i="56"/>
  <c r="S91" i="56" s="1"/>
  <c r="I13" i="51"/>
  <c r="I13" i="52"/>
  <c r="I13" i="56"/>
  <c r="S91" i="51"/>
  <c r="L13" i="51"/>
  <c r="O13" i="48"/>
  <c r="O13" i="50"/>
  <c r="S92" i="46"/>
  <c r="L14" i="46"/>
  <c r="Q92" i="57"/>
  <c r="S92" i="47"/>
  <c r="L14" i="47"/>
  <c r="N13" i="55"/>
  <c r="S92" i="50"/>
  <c r="L14" i="50"/>
  <c r="R92" i="57"/>
  <c r="O92" i="57"/>
  <c r="O14" i="57" s="1"/>
  <c r="O600" i="57"/>
  <c r="S586" i="57"/>
  <c r="O13" i="47"/>
  <c r="S92" i="55"/>
  <c r="L14" i="55"/>
  <c r="S92" i="56"/>
  <c r="L14" i="56"/>
  <c r="S91" i="55"/>
  <c r="L13" i="55"/>
  <c r="I13" i="55"/>
  <c r="O13" i="52"/>
  <c r="S91" i="53"/>
  <c r="L13" i="53"/>
  <c r="S92" i="53"/>
  <c r="L14" i="53"/>
  <c r="S91" i="46"/>
  <c r="L13" i="46"/>
  <c r="S92" i="52"/>
  <c r="L14" i="52"/>
  <c r="S91" i="57"/>
  <c r="L13" i="57"/>
  <c r="F99" i="56"/>
  <c r="F652" i="56"/>
  <c r="I638" i="8"/>
  <c r="N13" i="57"/>
  <c r="S92" i="48"/>
  <c r="L14" i="48"/>
  <c r="I13" i="47"/>
  <c r="R14" i="57" l="1"/>
  <c r="M14" i="57"/>
  <c r="I645" i="52"/>
  <c r="B99" i="52"/>
  <c r="P99" i="56"/>
  <c r="P106" i="56" s="1"/>
  <c r="P652" i="56"/>
  <c r="Q14" i="57"/>
  <c r="O13" i="56"/>
  <c r="I645" i="56"/>
  <c r="B99" i="56"/>
  <c r="S92" i="57"/>
  <c r="F21" i="56"/>
  <c r="F28" i="56" s="1"/>
  <c r="F106" i="56"/>
  <c r="I99" i="52" l="1"/>
  <c r="B21" i="52"/>
  <c r="I21" i="52" s="1"/>
  <c r="I99" i="56"/>
  <c r="B21" i="56"/>
  <c r="S482" i="56"/>
  <c r="P66" i="56"/>
  <c r="S645" i="52"/>
  <c r="L99" i="52"/>
  <c r="S645" i="56"/>
  <c r="L99" i="56"/>
  <c r="I488" i="43"/>
  <c r="I514" i="43"/>
  <c r="I540" i="43"/>
  <c r="I566" i="43"/>
  <c r="I21" i="56" l="1"/>
  <c r="S99" i="56"/>
  <c r="L21" i="56"/>
  <c r="S99" i="52"/>
  <c r="L21" i="52"/>
  <c r="S481" i="56"/>
  <c r="P65" i="56"/>
  <c r="S66" i="56"/>
  <c r="P14" i="56"/>
  <c r="S14" i="56" s="1"/>
  <c r="T14" i="56" s="1"/>
  <c r="I510" i="43"/>
  <c r="I562" i="43"/>
  <c r="I536" i="43"/>
  <c r="I458" i="43" l="1"/>
  <c r="S65" i="56"/>
  <c r="P13" i="56"/>
  <c r="S13" i="56" l="1"/>
  <c r="I507" i="43"/>
  <c r="I559" i="43"/>
  <c r="S489" i="56" l="1"/>
  <c r="S496" i="56" s="1"/>
  <c r="P73" i="56"/>
  <c r="P496" i="56"/>
  <c r="I475" i="43"/>
  <c r="I553" i="43"/>
  <c r="I527" i="43"/>
  <c r="I501" i="43"/>
  <c r="T13" i="56"/>
  <c r="I508" i="43"/>
  <c r="I534" i="43"/>
  <c r="I456" i="43" l="1"/>
  <c r="S73" i="56"/>
  <c r="S80" i="56" s="1"/>
  <c r="P21" i="56"/>
  <c r="P80" i="56"/>
  <c r="R497" i="56"/>
  <c r="Q497" i="56"/>
  <c r="P497" i="56"/>
  <c r="N497" i="56"/>
  <c r="O497" i="56"/>
  <c r="L497" i="56"/>
  <c r="M497" i="56"/>
  <c r="S497" i="56" l="1"/>
  <c r="S21" i="56"/>
  <c r="P28" i="56"/>
  <c r="P81" i="56"/>
  <c r="Q81" i="56"/>
  <c r="L81" i="56"/>
  <c r="O81" i="56"/>
  <c r="R81" i="56"/>
  <c r="M81" i="56"/>
  <c r="N81" i="56"/>
  <c r="S81" i="56" l="1"/>
  <c r="T21" i="56"/>
  <c r="I597" i="2"/>
  <c r="I600" i="2" s="1"/>
  <c r="B600" i="2"/>
  <c r="B601" i="2" s="1"/>
  <c r="D652" i="2"/>
  <c r="I601" i="2" l="1"/>
  <c r="F601" i="2"/>
  <c r="G601" i="2"/>
  <c r="C601" i="2"/>
  <c r="H601" i="2"/>
  <c r="E601" i="2"/>
  <c r="D601" i="2"/>
  <c r="H103" i="2"/>
  <c r="H652" i="2"/>
  <c r="I649" i="2"/>
  <c r="I652" i="2" s="1"/>
  <c r="I653" i="2" s="1"/>
  <c r="B652" i="2"/>
  <c r="G103" i="2"/>
  <c r="G652" i="2"/>
  <c r="B103" i="2"/>
  <c r="D653" i="2"/>
  <c r="F103" i="2"/>
  <c r="F652" i="2"/>
  <c r="C103" i="2"/>
  <c r="C652" i="2"/>
  <c r="C653" i="2" s="1"/>
  <c r="E103" i="2"/>
  <c r="E652" i="2"/>
  <c r="E653" i="2" s="1"/>
  <c r="G653" i="2" l="1"/>
  <c r="B653" i="2"/>
  <c r="I597" i="5"/>
  <c r="I600" i="5" s="1"/>
  <c r="B600" i="5"/>
  <c r="I597" i="3"/>
  <c r="I600" i="3" s="1"/>
  <c r="B600" i="3"/>
  <c r="B601" i="3" s="1"/>
  <c r="H25" i="2"/>
  <c r="H28" i="2" s="1"/>
  <c r="H106" i="2"/>
  <c r="E25" i="2"/>
  <c r="G25" i="2"/>
  <c r="F25" i="2"/>
  <c r="F28" i="2" s="1"/>
  <c r="F106" i="2"/>
  <c r="B25" i="2"/>
  <c r="B106" i="2"/>
  <c r="I597" i="7"/>
  <c r="I600" i="7" s="1"/>
  <c r="B600" i="7"/>
  <c r="I597" i="6"/>
  <c r="I600" i="6" s="1"/>
  <c r="B600" i="6"/>
  <c r="C25" i="2"/>
  <c r="C28" i="2" s="1"/>
  <c r="C106" i="2"/>
  <c r="I597" i="4"/>
  <c r="I600" i="4" s="1"/>
  <c r="B600" i="4"/>
  <c r="B601" i="4" s="1"/>
  <c r="F653" i="2"/>
  <c r="H653" i="2"/>
  <c r="D652" i="3"/>
  <c r="D652" i="4"/>
  <c r="D652" i="5"/>
  <c r="B103" i="6"/>
  <c r="B103" i="3"/>
  <c r="D652" i="6"/>
  <c r="D652" i="7"/>
  <c r="B25" i="3" l="1"/>
  <c r="B106" i="3"/>
  <c r="E103" i="6"/>
  <c r="E652" i="6"/>
  <c r="I596" i="53"/>
  <c r="B28" i="2"/>
  <c r="H103" i="6"/>
  <c r="H652" i="6"/>
  <c r="H103" i="3"/>
  <c r="H652" i="3"/>
  <c r="C103" i="6"/>
  <c r="C652" i="6"/>
  <c r="I649" i="4"/>
  <c r="I652" i="4" s="1"/>
  <c r="B652" i="4"/>
  <c r="B653" i="4" s="1"/>
  <c r="I596" i="50"/>
  <c r="I595" i="55"/>
  <c r="I600" i="55" s="1"/>
  <c r="B600" i="55"/>
  <c r="I595" i="57"/>
  <c r="I600" i="57" s="1"/>
  <c r="B600" i="57"/>
  <c r="B601" i="6"/>
  <c r="C103" i="4"/>
  <c r="C652" i="4"/>
  <c r="C653" i="4" s="1"/>
  <c r="I649" i="5"/>
  <c r="I652" i="5" s="1"/>
  <c r="D653" i="5" s="1"/>
  <c r="B652" i="5"/>
  <c r="G103" i="5"/>
  <c r="G652" i="5"/>
  <c r="G103" i="4"/>
  <c r="G652" i="4"/>
  <c r="G653" i="4" s="1"/>
  <c r="E103" i="5"/>
  <c r="E652" i="5"/>
  <c r="I595" i="51"/>
  <c r="I600" i="51" s="1"/>
  <c r="B600" i="51"/>
  <c r="I596" i="55"/>
  <c r="I596" i="56"/>
  <c r="C601" i="6"/>
  <c r="F601" i="6"/>
  <c r="I601" i="6"/>
  <c r="H601" i="6"/>
  <c r="G601" i="6"/>
  <c r="D601" i="6"/>
  <c r="E601" i="6"/>
  <c r="C601" i="3"/>
  <c r="I601" i="3"/>
  <c r="F601" i="3"/>
  <c r="H601" i="3"/>
  <c r="G601" i="3"/>
  <c r="E601" i="3"/>
  <c r="D601" i="3"/>
  <c r="H103" i="5"/>
  <c r="H652" i="5"/>
  <c r="C103" i="7"/>
  <c r="C652" i="7"/>
  <c r="C103" i="5"/>
  <c r="C652" i="5"/>
  <c r="I595" i="48"/>
  <c r="I600" i="48" s="1"/>
  <c r="B600" i="48"/>
  <c r="I596" i="51"/>
  <c r="D653" i="4"/>
  <c r="B25" i="6"/>
  <c r="B106" i="6"/>
  <c r="E103" i="4"/>
  <c r="E652" i="4"/>
  <c r="E653" i="4" s="1"/>
  <c r="H103" i="7"/>
  <c r="H652" i="7"/>
  <c r="G103" i="3"/>
  <c r="G652" i="3"/>
  <c r="I596" i="48"/>
  <c r="I595" i="46"/>
  <c r="I600" i="46" s="1"/>
  <c r="B600" i="46"/>
  <c r="I595" i="52"/>
  <c r="I600" i="52" s="1"/>
  <c r="B600" i="52"/>
  <c r="I595" i="56"/>
  <c r="I600" i="56" s="1"/>
  <c r="B600" i="56"/>
  <c r="B103" i="4"/>
  <c r="B601" i="7"/>
  <c r="F601" i="7"/>
  <c r="I601" i="7"/>
  <c r="G601" i="7"/>
  <c r="H601" i="7"/>
  <c r="C601" i="7"/>
  <c r="D601" i="7"/>
  <c r="E601" i="7"/>
  <c r="I595" i="50"/>
  <c r="I600" i="50" s="1"/>
  <c r="B600" i="50"/>
  <c r="G103" i="7"/>
  <c r="G652" i="7"/>
  <c r="I649" i="7"/>
  <c r="I652" i="7" s="1"/>
  <c r="D653" i="7" s="1"/>
  <c r="B652" i="7"/>
  <c r="E103" i="7"/>
  <c r="E652" i="7"/>
  <c r="H103" i="4"/>
  <c r="H652" i="4"/>
  <c r="H653" i="4" s="1"/>
  <c r="I595" i="47"/>
  <c r="I600" i="47" s="1"/>
  <c r="B600" i="47"/>
  <c r="I596" i="46"/>
  <c r="I601" i="4"/>
  <c r="F601" i="4"/>
  <c r="H601" i="4"/>
  <c r="C601" i="4"/>
  <c r="G601" i="4"/>
  <c r="D601" i="4"/>
  <c r="E601" i="4"/>
  <c r="B103" i="7"/>
  <c r="B103" i="5"/>
  <c r="G103" i="6"/>
  <c r="G652" i="6"/>
  <c r="C103" i="3"/>
  <c r="C652" i="3"/>
  <c r="I596" i="57"/>
  <c r="I649" i="3"/>
  <c r="I652" i="3" s="1"/>
  <c r="D653" i="3" s="1"/>
  <c r="B652" i="3"/>
  <c r="I649" i="6"/>
  <c r="I652" i="6" s="1"/>
  <c r="B652" i="6"/>
  <c r="E103" i="3"/>
  <c r="E652" i="3"/>
  <c r="I596" i="47"/>
  <c r="I596" i="52"/>
  <c r="I595" i="53"/>
  <c r="I600" i="53" s="1"/>
  <c r="B600" i="53"/>
  <c r="B601" i="5"/>
  <c r="I601" i="5"/>
  <c r="F601" i="5"/>
  <c r="H601" i="5"/>
  <c r="G601" i="5"/>
  <c r="C601" i="5"/>
  <c r="E601" i="5"/>
  <c r="D601" i="5"/>
  <c r="H102" i="57"/>
  <c r="H24" i="57" s="1"/>
  <c r="C102" i="57"/>
  <c r="C24" i="57" s="1"/>
  <c r="D102" i="57"/>
  <c r="D24" i="57" s="1"/>
  <c r="E102" i="57"/>
  <c r="E24" i="57" s="1"/>
  <c r="E101" i="57"/>
  <c r="E23" i="57" s="1"/>
  <c r="G102" i="57"/>
  <c r="G24" i="57" s="1"/>
  <c r="E102" i="56"/>
  <c r="E24" i="56" s="1"/>
  <c r="C102" i="56"/>
  <c r="C24" i="56" s="1"/>
  <c r="D102" i="56"/>
  <c r="D24" i="56" s="1"/>
  <c r="H102" i="56"/>
  <c r="H24" i="56" s="1"/>
  <c r="G102" i="56"/>
  <c r="G24" i="56" s="1"/>
  <c r="B102" i="56"/>
  <c r="B101" i="56"/>
  <c r="G102" i="55"/>
  <c r="G24" i="55" s="1"/>
  <c r="E102" i="55"/>
  <c r="E24" i="55" s="1"/>
  <c r="E101" i="55"/>
  <c r="E23" i="55" s="1"/>
  <c r="B101" i="55"/>
  <c r="D102" i="55"/>
  <c r="D24" i="55" s="1"/>
  <c r="C102" i="55"/>
  <c r="C24" i="55" s="1"/>
  <c r="H102" i="55"/>
  <c r="H24" i="55" s="1"/>
  <c r="G102" i="53"/>
  <c r="B102" i="53"/>
  <c r="B101" i="53"/>
  <c r="C102" i="53"/>
  <c r="H102" i="53"/>
  <c r="D102" i="53"/>
  <c r="E102" i="53"/>
  <c r="E101" i="53"/>
  <c r="E102" i="52"/>
  <c r="D102" i="52"/>
  <c r="G102" i="52"/>
  <c r="B102" i="52"/>
  <c r="C102" i="52"/>
  <c r="H102" i="52"/>
  <c r="G102" i="51"/>
  <c r="G24" i="51" s="1"/>
  <c r="E102" i="51"/>
  <c r="E24" i="51" s="1"/>
  <c r="D652" i="51"/>
  <c r="C102" i="51"/>
  <c r="C24" i="51" s="1"/>
  <c r="H102" i="51"/>
  <c r="H24" i="51" s="1"/>
  <c r="G102" i="50"/>
  <c r="G24" i="50" s="1"/>
  <c r="C102" i="50"/>
  <c r="C24" i="50" s="1"/>
  <c r="D652" i="50"/>
  <c r="H102" i="50"/>
  <c r="H24" i="50" s="1"/>
  <c r="E102" i="50"/>
  <c r="E24" i="50" s="1"/>
  <c r="D652" i="46"/>
  <c r="E102" i="46"/>
  <c r="E24" i="46" s="1"/>
  <c r="H102" i="46"/>
  <c r="H24" i="46" s="1"/>
  <c r="G102" i="46"/>
  <c r="G24" i="46" s="1"/>
  <c r="C102" i="46"/>
  <c r="C24" i="46" s="1"/>
  <c r="D652" i="47"/>
  <c r="C102" i="47"/>
  <c r="C24" i="47" s="1"/>
  <c r="H102" i="47"/>
  <c r="H24" i="47" s="1"/>
  <c r="G102" i="47"/>
  <c r="G24" i="47" s="1"/>
  <c r="E102" i="47"/>
  <c r="E24" i="47" s="1"/>
  <c r="G102" i="48"/>
  <c r="G24" i="48" s="1"/>
  <c r="H102" i="48"/>
  <c r="H24" i="48" s="1"/>
  <c r="D652" i="48"/>
  <c r="E102" i="48"/>
  <c r="E24" i="48" s="1"/>
  <c r="C102" i="48"/>
  <c r="C24" i="48" s="1"/>
  <c r="B653" i="7" l="1"/>
  <c r="G653" i="7"/>
  <c r="I102" i="52"/>
  <c r="E653" i="7"/>
  <c r="C653" i="3"/>
  <c r="H653" i="5"/>
  <c r="B653" i="3"/>
  <c r="I647" i="47"/>
  <c r="I102" i="53"/>
  <c r="B23" i="56"/>
  <c r="B106" i="56"/>
  <c r="I102" i="56"/>
  <c r="B24" i="56"/>
  <c r="I24" i="56" s="1"/>
  <c r="S595" i="52"/>
  <c r="L600" i="52"/>
  <c r="E101" i="52"/>
  <c r="E652" i="52"/>
  <c r="S596" i="56"/>
  <c r="E25" i="3"/>
  <c r="B25" i="4"/>
  <c r="B106" i="4"/>
  <c r="G601" i="51"/>
  <c r="B601" i="51"/>
  <c r="C601" i="51"/>
  <c r="H601" i="51"/>
  <c r="E601" i="51"/>
  <c r="F601" i="51"/>
  <c r="D601" i="51"/>
  <c r="I653" i="5"/>
  <c r="F653" i="5"/>
  <c r="C25" i="6"/>
  <c r="C28" i="6" s="1"/>
  <c r="C106" i="6"/>
  <c r="E101" i="48"/>
  <c r="E23" i="48" s="1"/>
  <c r="E652" i="48"/>
  <c r="H101" i="48"/>
  <c r="H652" i="48"/>
  <c r="E101" i="47"/>
  <c r="E23" i="47" s="1"/>
  <c r="E652" i="47"/>
  <c r="S596" i="47"/>
  <c r="S595" i="46"/>
  <c r="L600" i="46"/>
  <c r="C101" i="50"/>
  <c r="C652" i="50"/>
  <c r="I648" i="51"/>
  <c r="S596" i="51"/>
  <c r="G101" i="52"/>
  <c r="G652" i="52"/>
  <c r="C101" i="53"/>
  <c r="C106" i="53" s="1"/>
  <c r="C652" i="53"/>
  <c r="G101" i="53"/>
  <c r="G106" i="53" s="1"/>
  <c r="G652" i="53"/>
  <c r="S595" i="55"/>
  <c r="S600" i="55" s="1"/>
  <c r="L600" i="55"/>
  <c r="I647" i="55"/>
  <c r="D101" i="56"/>
  <c r="D652" i="56"/>
  <c r="C101" i="57"/>
  <c r="C652" i="57"/>
  <c r="B653" i="6"/>
  <c r="C25" i="3"/>
  <c r="C28" i="3" s="1"/>
  <c r="C106" i="3"/>
  <c r="D601" i="47"/>
  <c r="G601" i="47"/>
  <c r="H601" i="47"/>
  <c r="C601" i="47"/>
  <c r="B601" i="47"/>
  <c r="E601" i="47"/>
  <c r="F601" i="47"/>
  <c r="G25" i="7"/>
  <c r="H601" i="46"/>
  <c r="D601" i="46"/>
  <c r="B601" i="46"/>
  <c r="C601" i="46"/>
  <c r="G601" i="46"/>
  <c r="E601" i="46"/>
  <c r="F601" i="46"/>
  <c r="E25" i="4"/>
  <c r="H25" i="5"/>
  <c r="H28" i="5" s="1"/>
  <c r="H106" i="5"/>
  <c r="E653" i="5"/>
  <c r="F601" i="55"/>
  <c r="D601" i="55"/>
  <c r="C601" i="55"/>
  <c r="H601" i="55"/>
  <c r="B601" i="55"/>
  <c r="G601" i="55"/>
  <c r="E601" i="55"/>
  <c r="H653" i="3"/>
  <c r="C101" i="46"/>
  <c r="C652" i="46"/>
  <c r="H101" i="57"/>
  <c r="H652" i="57"/>
  <c r="G653" i="6"/>
  <c r="B601" i="56"/>
  <c r="H601" i="56"/>
  <c r="C601" i="56"/>
  <c r="F601" i="56"/>
  <c r="E601" i="56"/>
  <c r="D601" i="56"/>
  <c r="G601" i="56"/>
  <c r="C25" i="4"/>
  <c r="C28" i="4" s="1"/>
  <c r="C106" i="4"/>
  <c r="B23" i="55"/>
  <c r="H25" i="3"/>
  <c r="H28" i="3" s="1"/>
  <c r="H106" i="3"/>
  <c r="H101" i="47"/>
  <c r="H652" i="47"/>
  <c r="S595" i="47"/>
  <c r="L600" i="47"/>
  <c r="H101" i="46"/>
  <c r="H652" i="46"/>
  <c r="C101" i="51"/>
  <c r="C652" i="51"/>
  <c r="E101" i="51"/>
  <c r="E23" i="51" s="1"/>
  <c r="E652" i="51"/>
  <c r="S596" i="52"/>
  <c r="D101" i="53"/>
  <c r="D106" i="53" s="1"/>
  <c r="D652" i="53"/>
  <c r="C101" i="55"/>
  <c r="C652" i="55"/>
  <c r="I648" i="55"/>
  <c r="S595" i="56"/>
  <c r="S600" i="56" s="1"/>
  <c r="L600" i="56"/>
  <c r="I647" i="57"/>
  <c r="G25" i="6"/>
  <c r="H25" i="4"/>
  <c r="H28" i="4" s="1"/>
  <c r="H106" i="4"/>
  <c r="G601" i="48"/>
  <c r="E601" i="48"/>
  <c r="B601" i="48"/>
  <c r="C601" i="48"/>
  <c r="H601" i="48"/>
  <c r="D601" i="48"/>
  <c r="F601" i="48"/>
  <c r="H653" i="6"/>
  <c r="E653" i="6"/>
  <c r="S595" i="48"/>
  <c r="L600" i="48"/>
  <c r="C101" i="52"/>
  <c r="C106" i="52" s="1"/>
  <c r="C652" i="52"/>
  <c r="S596" i="55"/>
  <c r="I653" i="6"/>
  <c r="F653" i="6"/>
  <c r="G101" i="48"/>
  <c r="G23" i="48" s="1"/>
  <c r="G652" i="48"/>
  <c r="G101" i="47"/>
  <c r="G23" i="47" s="1"/>
  <c r="G652" i="47"/>
  <c r="I647" i="46"/>
  <c r="S595" i="50"/>
  <c r="S600" i="50" s="1"/>
  <c r="L600" i="50"/>
  <c r="G101" i="50"/>
  <c r="G23" i="50" s="1"/>
  <c r="G652" i="50"/>
  <c r="H101" i="52"/>
  <c r="H106" i="52" s="1"/>
  <c r="H652" i="52"/>
  <c r="S596" i="53"/>
  <c r="I647" i="56"/>
  <c r="I652" i="56" s="1"/>
  <c r="B652" i="56"/>
  <c r="C101" i="56"/>
  <c r="C652" i="56"/>
  <c r="I648" i="57"/>
  <c r="I653" i="3"/>
  <c r="F653" i="3"/>
  <c r="B25" i="5"/>
  <c r="B106" i="5"/>
  <c r="G653" i="3"/>
  <c r="B28" i="6"/>
  <c r="C653" i="5"/>
  <c r="G25" i="4"/>
  <c r="H25" i="6"/>
  <c r="H28" i="6" s="1"/>
  <c r="H106" i="6"/>
  <c r="E25" i="6"/>
  <c r="S596" i="46"/>
  <c r="I648" i="46"/>
  <c r="E101" i="46"/>
  <c r="E23" i="46" s="1"/>
  <c r="E652" i="46"/>
  <c r="H101" i="50"/>
  <c r="H652" i="50"/>
  <c r="I647" i="50"/>
  <c r="H101" i="51"/>
  <c r="H652" i="51"/>
  <c r="I647" i="52"/>
  <c r="I652" i="52" s="1"/>
  <c r="B652" i="52"/>
  <c r="D101" i="52"/>
  <c r="D652" i="52"/>
  <c r="I647" i="53"/>
  <c r="H101" i="55"/>
  <c r="H652" i="55"/>
  <c r="G101" i="57"/>
  <c r="G652" i="57"/>
  <c r="D653" i="6"/>
  <c r="B25" i="7"/>
  <c r="B106" i="7"/>
  <c r="E25" i="7"/>
  <c r="B101" i="52"/>
  <c r="G25" i="3"/>
  <c r="C25" i="5"/>
  <c r="C28" i="5" s="1"/>
  <c r="C106" i="5"/>
  <c r="B102" i="55"/>
  <c r="G653" i="5"/>
  <c r="C601" i="53"/>
  <c r="H601" i="53"/>
  <c r="F601" i="53"/>
  <c r="G601" i="53"/>
  <c r="D601" i="53"/>
  <c r="B601" i="53"/>
  <c r="E601" i="53"/>
  <c r="I647" i="48"/>
  <c r="C101" i="47"/>
  <c r="C652" i="47"/>
  <c r="G101" i="51"/>
  <c r="G23" i="51" s="1"/>
  <c r="G652" i="51"/>
  <c r="H101" i="53"/>
  <c r="H106" i="53" s="1"/>
  <c r="H652" i="53"/>
  <c r="I648" i="53"/>
  <c r="I648" i="56"/>
  <c r="H101" i="56"/>
  <c r="H652" i="56"/>
  <c r="D101" i="57"/>
  <c r="D652" i="57"/>
  <c r="C601" i="50"/>
  <c r="H601" i="50"/>
  <c r="G601" i="50"/>
  <c r="B601" i="50"/>
  <c r="F601" i="50"/>
  <c r="E601" i="50"/>
  <c r="D601" i="50"/>
  <c r="G601" i="52"/>
  <c r="H601" i="52"/>
  <c r="D601" i="52"/>
  <c r="E601" i="52"/>
  <c r="B601" i="52"/>
  <c r="C601" i="52"/>
  <c r="F601" i="52"/>
  <c r="H653" i="7"/>
  <c r="C653" i="7"/>
  <c r="G25" i="5"/>
  <c r="E601" i="57"/>
  <c r="D601" i="57"/>
  <c r="C601" i="57"/>
  <c r="F601" i="57"/>
  <c r="G601" i="57"/>
  <c r="H601" i="57"/>
  <c r="B601" i="57"/>
  <c r="I653" i="4"/>
  <c r="F653" i="4"/>
  <c r="B28" i="3"/>
  <c r="E101" i="50"/>
  <c r="E23" i="50" s="1"/>
  <c r="E652" i="50"/>
  <c r="G101" i="56"/>
  <c r="G652" i="56"/>
  <c r="S595" i="57"/>
  <c r="S600" i="57" s="1"/>
  <c r="L600" i="57"/>
  <c r="E25" i="5"/>
  <c r="C101" i="48"/>
  <c r="C652" i="48"/>
  <c r="S596" i="48"/>
  <c r="I648" i="48"/>
  <c r="I648" i="47"/>
  <c r="G101" i="46"/>
  <c r="G23" i="46" s="1"/>
  <c r="G652" i="46"/>
  <c r="I648" i="50"/>
  <c r="S596" i="50"/>
  <c r="I647" i="51"/>
  <c r="S595" i="51"/>
  <c r="L600" i="51"/>
  <c r="I648" i="52"/>
  <c r="S595" i="53"/>
  <c r="L600" i="53"/>
  <c r="D101" i="55"/>
  <c r="D652" i="55"/>
  <c r="G101" i="55"/>
  <c r="G652" i="55"/>
  <c r="E101" i="56"/>
  <c r="E652" i="56"/>
  <c r="S596" i="57"/>
  <c r="E653" i="3"/>
  <c r="B102" i="57"/>
  <c r="I653" i="7"/>
  <c r="F653" i="7"/>
  <c r="H25" i="7"/>
  <c r="H28" i="7" s="1"/>
  <c r="H106" i="7"/>
  <c r="C25" i="7"/>
  <c r="C28" i="7" s="1"/>
  <c r="C106" i="7"/>
  <c r="B653" i="5"/>
  <c r="B101" i="57"/>
  <c r="C653" i="6"/>
  <c r="L102" i="57"/>
  <c r="L102" i="56"/>
  <c r="M102" i="56"/>
  <c r="M24" i="56" s="1"/>
  <c r="R102" i="56"/>
  <c r="R24" i="56" s="1"/>
  <c r="N102" i="56"/>
  <c r="N24" i="56" s="1"/>
  <c r="O102" i="56"/>
  <c r="O24" i="56" s="1"/>
  <c r="Q102" i="56"/>
  <c r="Q24" i="56" s="1"/>
  <c r="O102" i="55"/>
  <c r="O24" i="55" s="1"/>
  <c r="L101" i="55"/>
  <c r="Q102" i="55"/>
  <c r="Q24" i="55" s="1"/>
  <c r="N102" i="55"/>
  <c r="N24" i="55" s="1"/>
  <c r="M102" i="55"/>
  <c r="M24" i="55" s="1"/>
  <c r="R102" i="55"/>
  <c r="R24" i="55" s="1"/>
  <c r="O102" i="53"/>
  <c r="L101" i="53"/>
  <c r="L102" i="53"/>
  <c r="N102" i="53"/>
  <c r="M102" i="53"/>
  <c r="R102" i="53"/>
  <c r="O101" i="53"/>
  <c r="Q102" i="53"/>
  <c r="L101" i="52"/>
  <c r="N102" i="52"/>
  <c r="O102" i="52"/>
  <c r="Q102" i="52"/>
  <c r="L102" i="52"/>
  <c r="M102" i="52"/>
  <c r="R102" i="52"/>
  <c r="R102" i="51"/>
  <c r="R24" i="51" s="1"/>
  <c r="Q102" i="51"/>
  <c r="Q24" i="51" s="1"/>
  <c r="M102" i="51"/>
  <c r="M24" i="51" s="1"/>
  <c r="N652" i="51"/>
  <c r="O102" i="51"/>
  <c r="O24" i="51" s="1"/>
  <c r="R102" i="50"/>
  <c r="R24" i="50" s="1"/>
  <c r="N652" i="50"/>
  <c r="Q102" i="50"/>
  <c r="Q24" i="50" s="1"/>
  <c r="O102" i="50"/>
  <c r="O24" i="50" s="1"/>
  <c r="M102" i="50"/>
  <c r="M24" i="50" s="1"/>
  <c r="M102" i="46"/>
  <c r="M24" i="46" s="1"/>
  <c r="Q102" i="46"/>
  <c r="Q24" i="46" s="1"/>
  <c r="O102" i="46"/>
  <c r="O24" i="46" s="1"/>
  <c r="N652" i="46"/>
  <c r="R102" i="46"/>
  <c r="R24" i="46" s="1"/>
  <c r="Q102" i="47"/>
  <c r="Q24" i="47" s="1"/>
  <c r="R102" i="47"/>
  <c r="R24" i="47" s="1"/>
  <c r="O102" i="47"/>
  <c r="O24" i="47" s="1"/>
  <c r="M102" i="47"/>
  <c r="M24" i="47" s="1"/>
  <c r="N652" i="47"/>
  <c r="R102" i="48"/>
  <c r="R24" i="48" s="1"/>
  <c r="M102" i="48"/>
  <c r="M24" i="48" s="1"/>
  <c r="O102" i="48"/>
  <c r="O24" i="48" s="1"/>
  <c r="N652" i="48"/>
  <c r="Q102" i="48"/>
  <c r="Q24" i="48" s="1"/>
  <c r="I601" i="57" l="1"/>
  <c r="S647" i="46"/>
  <c r="S648" i="48"/>
  <c r="S102" i="52"/>
  <c r="S102" i="53"/>
  <c r="I601" i="53"/>
  <c r="L23" i="55"/>
  <c r="S102" i="56"/>
  <c r="L24" i="56"/>
  <c r="S24" i="56" s="1"/>
  <c r="T24" i="56" s="1"/>
  <c r="R101" i="56"/>
  <c r="R652" i="56"/>
  <c r="L24" i="57"/>
  <c r="G23" i="56"/>
  <c r="G28" i="56" s="1"/>
  <c r="G106" i="56"/>
  <c r="H23" i="48"/>
  <c r="H28" i="48" s="1"/>
  <c r="H106" i="48"/>
  <c r="R101" i="47"/>
  <c r="R652" i="47"/>
  <c r="S648" i="46"/>
  <c r="Q101" i="50"/>
  <c r="Q23" i="50" s="1"/>
  <c r="Q652" i="50"/>
  <c r="R101" i="50"/>
  <c r="R652" i="50"/>
  <c r="S647" i="53"/>
  <c r="O101" i="57"/>
  <c r="C23" i="48"/>
  <c r="C28" i="48" s="1"/>
  <c r="C106" i="48"/>
  <c r="I102" i="55"/>
  <c r="B24" i="55"/>
  <c r="I24" i="55" s="1"/>
  <c r="H23" i="55"/>
  <c r="H28" i="55" s="1"/>
  <c r="H106" i="55"/>
  <c r="H23" i="51"/>
  <c r="H106" i="51"/>
  <c r="C23" i="55"/>
  <c r="C28" i="55" s="1"/>
  <c r="C106" i="55"/>
  <c r="H23" i="47"/>
  <c r="H106" i="47"/>
  <c r="H23" i="57"/>
  <c r="H28" i="57" s="1"/>
  <c r="H106" i="57"/>
  <c r="M101" i="55"/>
  <c r="M652" i="55"/>
  <c r="R102" i="57"/>
  <c r="R24" i="57" s="1"/>
  <c r="S648" i="50"/>
  <c r="S647" i="52"/>
  <c r="S652" i="52" s="1"/>
  <c r="L652" i="52"/>
  <c r="C23" i="51"/>
  <c r="C106" i="51"/>
  <c r="S647" i="47"/>
  <c r="O101" i="46"/>
  <c r="O23" i="46" s="1"/>
  <c r="O652" i="46"/>
  <c r="N101" i="53"/>
  <c r="N106" i="53" s="1"/>
  <c r="N652" i="53"/>
  <c r="R101" i="53"/>
  <c r="R106" i="53" s="1"/>
  <c r="R652" i="53"/>
  <c r="R101" i="55"/>
  <c r="R652" i="55"/>
  <c r="M102" i="57"/>
  <c r="M24" i="57" s="1"/>
  <c r="B28" i="7"/>
  <c r="C23" i="56"/>
  <c r="C28" i="56" s="1"/>
  <c r="C106" i="56"/>
  <c r="I601" i="48"/>
  <c r="C23" i="46"/>
  <c r="C106" i="46"/>
  <c r="O101" i="52"/>
  <c r="O652" i="52"/>
  <c r="Q101" i="48"/>
  <c r="Q23" i="48" s="1"/>
  <c r="Q652" i="48"/>
  <c r="R101" i="51"/>
  <c r="R652" i="51"/>
  <c r="E23" i="56"/>
  <c r="E28" i="56" s="1"/>
  <c r="E106" i="56"/>
  <c r="S648" i="47"/>
  <c r="M101" i="46"/>
  <c r="M652" i="46"/>
  <c r="R101" i="46"/>
  <c r="R652" i="46"/>
  <c r="S647" i="50"/>
  <c r="S648" i="51"/>
  <c r="M101" i="52"/>
  <c r="M106" i="52" s="1"/>
  <c r="M652" i="52"/>
  <c r="S647" i="55"/>
  <c r="N101" i="55"/>
  <c r="N652" i="55"/>
  <c r="M101" i="56"/>
  <c r="M652" i="56"/>
  <c r="O102" i="57"/>
  <c r="O24" i="57" s="1"/>
  <c r="M101" i="57"/>
  <c r="M652" i="57"/>
  <c r="G23" i="55"/>
  <c r="G28" i="55" s="1"/>
  <c r="G106" i="55"/>
  <c r="H23" i="56"/>
  <c r="H28" i="56" s="1"/>
  <c r="H106" i="56"/>
  <c r="H23" i="50"/>
  <c r="H106" i="50"/>
  <c r="H23" i="46"/>
  <c r="H106" i="46"/>
  <c r="I601" i="47"/>
  <c r="I601" i="51"/>
  <c r="I101" i="53"/>
  <c r="N101" i="57"/>
  <c r="N652" i="57"/>
  <c r="O101" i="50"/>
  <c r="O23" i="50" s="1"/>
  <c r="O652" i="50"/>
  <c r="R101" i="48"/>
  <c r="R652" i="48"/>
  <c r="R101" i="52"/>
  <c r="R106" i="52" s="1"/>
  <c r="R652" i="52"/>
  <c r="Q101" i="52"/>
  <c r="Q652" i="52"/>
  <c r="S648" i="55"/>
  <c r="S647" i="56"/>
  <c r="S652" i="56" s="1"/>
  <c r="L652" i="56"/>
  <c r="N101" i="56"/>
  <c r="N652" i="56"/>
  <c r="S648" i="56"/>
  <c r="R101" i="57"/>
  <c r="R652" i="57"/>
  <c r="N102" i="57"/>
  <c r="N24" i="57" s="1"/>
  <c r="I101" i="57"/>
  <c r="B23" i="57"/>
  <c r="I102" i="57"/>
  <c r="B24" i="57"/>
  <c r="I24" i="57" s="1"/>
  <c r="Q601" i="57"/>
  <c r="O601" i="57"/>
  <c r="N601" i="57"/>
  <c r="P601" i="57"/>
  <c r="R601" i="57"/>
  <c r="L601" i="57"/>
  <c r="M601" i="57"/>
  <c r="I601" i="52"/>
  <c r="I601" i="50"/>
  <c r="C23" i="47"/>
  <c r="C106" i="47"/>
  <c r="B28" i="5"/>
  <c r="B653" i="56"/>
  <c r="E653" i="56"/>
  <c r="H653" i="56"/>
  <c r="C653" i="56"/>
  <c r="F653" i="56"/>
  <c r="G653" i="56"/>
  <c r="D653" i="56"/>
  <c r="L101" i="56"/>
  <c r="I101" i="55"/>
  <c r="I601" i="46"/>
  <c r="C23" i="57"/>
  <c r="C28" i="57" s="1"/>
  <c r="C106" i="57"/>
  <c r="M101" i="51"/>
  <c r="M652" i="51"/>
  <c r="Q101" i="53"/>
  <c r="Q106" i="53" s="1"/>
  <c r="Q652" i="53"/>
  <c r="O101" i="56"/>
  <c r="O652" i="56"/>
  <c r="M601" i="55"/>
  <c r="R601" i="55"/>
  <c r="N601" i="55"/>
  <c r="Q601" i="55"/>
  <c r="O601" i="55"/>
  <c r="L601" i="55"/>
  <c r="P601" i="55"/>
  <c r="S647" i="48"/>
  <c r="O101" i="51"/>
  <c r="O23" i="51" s="1"/>
  <c r="O652" i="51"/>
  <c r="S647" i="51"/>
  <c r="S648" i="52"/>
  <c r="M101" i="53"/>
  <c r="M106" i="53" s="1"/>
  <c r="M652" i="53"/>
  <c r="O101" i="55"/>
  <c r="O23" i="55" s="1"/>
  <c r="D23" i="55"/>
  <c r="D28" i="55" s="1"/>
  <c r="D106" i="55"/>
  <c r="G653" i="52"/>
  <c r="C653" i="52"/>
  <c r="D653" i="52"/>
  <c r="E653" i="52"/>
  <c r="H653" i="52"/>
  <c r="B653" i="52"/>
  <c r="F653" i="52"/>
  <c r="P601" i="50"/>
  <c r="O601" i="50"/>
  <c r="M601" i="50"/>
  <c r="L601" i="50"/>
  <c r="R601" i="50"/>
  <c r="Q601" i="50"/>
  <c r="N601" i="50"/>
  <c r="L102" i="55"/>
  <c r="P601" i="56"/>
  <c r="O601" i="56"/>
  <c r="Q601" i="56"/>
  <c r="R601" i="56"/>
  <c r="N601" i="56"/>
  <c r="L601" i="56"/>
  <c r="M601" i="56"/>
  <c r="I601" i="56"/>
  <c r="B28" i="56"/>
  <c r="M101" i="50"/>
  <c r="M652" i="50"/>
  <c r="M101" i="48"/>
  <c r="M652" i="48"/>
  <c r="D23" i="57"/>
  <c r="D28" i="57" s="1"/>
  <c r="D106" i="57"/>
  <c r="O101" i="48"/>
  <c r="O23" i="48" s="1"/>
  <c r="O652" i="48"/>
  <c r="Q101" i="47"/>
  <c r="Q23" i="47" s="1"/>
  <c r="Q652" i="47"/>
  <c r="M101" i="47"/>
  <c r="M652" i="47"/>
  <c r="O101" i="47"/>
  <c r="O23" i="47" s="1"/>
  <c r="O652" i="47"/>
  <c r="Q101" i="46"/>
  <c r="Q23" i="46" s="1"/>
  <c r="Q652" i="46"/>
  <c r="Q101" i="51"/>
  <c r="Q23" i="51" s="1"/>
  <c r="Q652" i="51"/>
  <c r="N101" i="52"/>
  <c r="N652" i="52"/>
  <c r="S648" i="53"/>
  <c r="Q101" i="55"/>
  <c r="Q652" i="55"/>
  <c r="Q101" i="56"/>
  <c r="Q652" i="56"/>
  <c r="Q101" i="57"/>
  <c r="Q652" i="57"/>
  <c r="Q102" i="57"/>
  <c r="Q24" i="57" s="1"/>
  <c r="I101" i="52"/>
  <c r="G23" i="57"/>
  <c r="G28" i="57" s="1"/>
  <c r="G106" i="57"/>
  <c r="I601" i="55"/>
  <c r="D23" i="56"/>
  <c r="D28" i="56" s="1"/>
  <c r="D106" i="56"/>
  <c r="C23" i="50"/>
  <c r="C106" i="50"/>
  <c r="B28" i="4"/>
  <c r="I101" i="56"/>
  <c r="I106" i="56" s="1"/>
  <c r="I490" i="43"/>
  <c r="I516" i="43"/>
  <c r="I568" i="43"/>
  <c r="I542" i="43"/>
  <c r="S601" i="57" l="1"/>
  <c r="S601" i="55"/>
  <c r="I653" i="52"/>
  <c r="O23" i="56"/>
  <c r="O28" i="56" s="1"/>
  <c r="O106" i="56"/>
  <c r="I23" i="55"/>
  <c r="R23" i="55"/>
  <c r="R28" i="55" s="1"/>
  <c r="R106" i="55"/>
  <c r="R23" i="50"/>
  <c r="R106" i="50"/>
  <c r="I23" i="56"/>
  <c r="I28" i="56" s="1"/>
  <c r="S601" i="56"/>
  <c r="S647" i="57"/>
  <c r="L101" i="57"/>
  <c r="I653" i="56"/>
  <c r="M23" i="56"/>
  <c r="M28" i="56" s="1"/>
  <c r="M106" i="56"/>
  <c r="S101" i="56"/>
  <c r="S106" i="56" s="1"/>
  <c r="L23" i="56"/>
  <c r="L106" i="56"/>
  <c r="Q23" i="57"/>
  <c r="Q28" i="57" s="1"/>
  <c r="Q106" i="57"/>
  <c r="M23" i="47"/>
  <c r="M106" i="47"/>
  <c r="S601" i="50"/>
  <c r="N23" i="57"/>
  <c r="N28" i="57" s="1"/>
  <c r="N106" i="57"/>
  <c r="N23" i="55"/>
  <c r="N28" i="55" s="1"/>
  <c r="N106" i="55"/>
  <c r="R23" i="46"/>
  <c r="R106" i="46"/>
  <c r="S648" i="57"/>
  <c r="S101" i="52"/>
  <c r="E107" i="56"/>
  <c r="H107" i="56"/>
  <c r="D107" i="56"/>
  <c r="G107" i="56"/>
  <c r="B107" i="56"/>
  <c r="C107" i="56"/>
  <c r="F107" i="56"/>
  <c r="N23" i="56"/>
  <c r="N28" i="56" s="1"/>
  <c r="N106" i="56"/>
  <c r="O23" i="57"/>
  <c r="M23" i="51"/>
  <c r="M106" i="51"/>
  <c r="L653" i="56"/>
  <c r="O653" i="56"/>
  <c r="M653" i="56"/>
  <c r="P653" i="56"/>
  <c r="N653" i="56"/>
  <c r="R653" i="56"/>
  <c r="Q653" i="56"/>
  <c r="R23" i="48"/>
  <c r="R28" i="48" s="1"/>
  <c r="R106" i="48"/>
  <c r="R23" i="51"/>
  <c r="R106" i="51"/>
  <c r="M23" i="55"/>
  <c r="M28" i="55" s="1"/>
  <c r="M106" i="55"/>
  <c r="R23" i="56"/>
  <c r="R28" i="56" s="1"/>
  <c r="R106" i="56"/>
  <c r="Q23" i="56"/>
  <c r="Q28" i="56" s="1"/>
  <c r="Q106" i="56"/>
  <c r="M23" i="48"/>
  <c r="M28" i="48" s="1"/>
  <c r="M106" i="48"/>
  <c r="M23" i="57"/>
  <c r="M28" i="57" s="1"/>
  <c r="M106" i="57"/>
  <c r="M23" i="46"/>
  <c r="M106" i="46"/>
  <c r="R23" i="47"/>
  <c r="R106" i="47"/>
  <c r="S101" i="53"/>
  <c r="I23" i="57"/>
  <c r="Q653" i="52"/>
  <c r="O653" i="52"/>
  <c r="M653" i="52"/>
  <c r="L653" i="52"/>
  <c r="R653" i="52"/>
  <c r="P653" i="52"/>
  <c r="N653" i="52"/>
  <c r="S24" i="57"/>
  <c r="T24" i="57" s="1"/>
  <c r="I464" i="43"/>
  <c r="F74" i="43"/>
  <c r="Q23" i="55"/>
  <c r="Q28" i="55" s="1"/>
  <c r="Q106" i="55"/>
  <c r="M23" i="50"/>
  <c r="M106" i="50"/>
  <c r="S102" i="55"/>
  <c r="L24" i="55"/>
  <c r="S24" i="55" s="1"/>
  <c r="T24" i="55" s="1"/>
  <c r="R23" i="57"/>
  <c r="R28" i="57" s="1"/>
  <c r="R106" i="57"/>
  <c r="S102" i="57"/>
  <c r="S101" i="55"/>
  <c r="P100" i="43"/>
  <c r="P22" i="43" s="1"/>
  <c r="S23" i="55" l="1"/>
  <c r="T23" i="55" s="1"/>
  <c r="S101" i="57"/>
  <c r="L23" i="57"/>
  <c r="S23" i="57" s="1"/>
  <c r="T23" i="57" s="1"/>
  <c r="S653" i="56"/>
  <c r="O107" i="56"/>
  <c r="M107" i="56"/>
  <c r="L107" i="56"/>
  <c r="P107" i="56"/>
  <c r="Q107" i="56"/>
  <c r="R107" i="56"/>
  <c r="N107" i="56"/>
  <c r="B26" i="54"/>
  <c r="B29" i="56"/>
  <c r="G29" i="56"/>
  <c r="D29" i="56"/>
  <c r="Q29" i="56"/>
  <c r="N29" i="56"/>
  <c r="C29" i="56"/>
  <c r="H29" i="56"/>
  <c r="O29" i="56"/>
  <c r="F29" i="56"/>
  <c r="E29" i="56"/>
  <c r="M29" i="56"/>
  <c r="R29" i="56"/>
  <c r="P29" i="56"/>
  <c r="S653" i="52"/>
  <c r="I107" i="56"/>
  <c r="S23" i="56"/>
  <c r="L28" i="56"/>
  <c r="L29" i="56" s="1"/>
  <c r="I74" i="43"/>
  <c r="F22" i="43"/>
  <c r="S107" i="56" l="1"/>
  <c r="I29" i="56"/>
  <c r="T23" i="56"/>
  <c r="S28" i="56"/>
  <c r="T28" i="56" s="1"/>
  <c r="S29" i="56"/>
  <c r="I592" i="43" l="1"/>
  <c r="D100" i="43" l="1"/>
  <c r="N100" i="43" l="1"/>
  <c r="B100" i="43" l="1"/>
  <c r="I100" i="43" s="1"/>
  <c r="I594" i="43"/>
  <c r="L100" i="43" l="1"/>
  <c r="S100" i="43" s="1"/>
  <c r="S594" i="43"/>
  <c r="I556" i="40" l="1"/>
  <c r="I530" i="40"/>
  <c r="I504" i="40"/>
  <c r="I478" i="40"/>
  <c r="I557" i="40"/>
  <c r="I531" i="40"/>
  <c r="I505" i="40"/>
  <c r="I479" i="40"/>
  <c r="I558" i="40"/>
  <c r="I532" i="40"/>
  <c r="I506" i="40"/>
  <c r="I480" i="40"/>
  <c r="I535" i="40"/>
  <c r="I509" i="40"/>
  <c r="I483" i="40"/>
  <c r="I501" i="40" l="1"/>
  <c r="I452" i="40"/>
  <c r="F62" i="40"/>
  <c r="I457" i="40"/>
  <c r="I454" i="40"/>
  <c r="F64" i="40"/>
  <c r="I553" i="40"/>
  <c r="F63" i="40"/>
  <c r="I453" i="40"/>
  <c r="I475" i="40"/>
  <c r="I527" i="40"/>
  <c r="P90" i="40"/>
  <c r="P12" i="40" s="1"/>
  <c r="P89" i="40"/>
  <c r="P11" i="40" s="1"/>
  <c r="I556" i="41"/>
  <c r="I530" i="41"/>
  <c r="I504" i="41"/>
  <c r="I478" i="41"/>
  <c r="I557" i="41"/>
  <c r="I531" i="41"/>
  <c r="I505" i="41"/>
  <c r="I479" i="41"/>
  <c r="I558" i="41"/>
  <c r="I532" i="41"/>
  <c r="I506" i="41"/>
  <c r="I480" i="41"/>
  <c r="I535" i="41"/>
  <c r="I509" i="41"/>
  <c r="I483" i="41"/>
  <c r="F12" i="40" l="1"/>
  <c r="I64" i="40"/>
  <c r="AI400" i="40"/>
  <c r="AI166" i="40"/>
  <c r="I475" i="41"/>
  <c r="I454" i="41"/>
  <c r="F64" i="41"/>
  <c r="AI296" i="40"/>
  <c r="AI114" i="40"/>
  <c r="I501" i="41"/>
  <c r="AI426" i="40"/>
  <c r="AI218" i="40"/>
  <c r="AI348" i="40"/>
  <c r="I62" i="40"/>
  <c r="F10" i="40"/>
  <c r="I527" i="41"/>
  <c r="I452" i="41"/>
  <c r="F62" i="41"/>
  <c r="AI374" i="40"/>
  <c r="AI244" i="40"/>
  <c r="F11" i="40"/>
  <c r="I63" i="40"/>
  <c r="I453" i="41"/>
  <c r="F63" i="41"/>
  <c r="I553" i="41"/>
  <c r="AI270" i="40"/>
  <c r="AI140" i="40"/>
  <c r="I457" i="41"/>
  <c r="AI322" i="40"/>
  <c r="P88" i="40"/>
  <c r="S582" i="40"/>
  <c r="S140" i="40"/>
  <c r="P90" i="41"/>
  <c r="P12" i="41" s="1"/>
  <c r="P89" i="41"/>
  <c r="P11" i="41" s="1"/>
  <c r="S426" i="40" l="1"/>
  <c r="AI374" i="41"/>
  <c r="S166" i="40"/>
  <c r="AI400" i="41"/>
  <c r="AI296" i="41"/>
  <c r="S322" i="40"/>
  <c r="P10" i="40"/>
  <c r="S88" i="40"/>
  <c r="S244" i="40"/>
  <c r="P88" i="41"/>
  <c r="S582" i="41"/>
  <c r="AI114" i="41"/>
  <c r="S218" i="40"/>
  <c r="AI426" i="41"/>
  <c r="AI322" i="41"/>
  <c r="AI270" i="41"/>
  <c r="AI218" i="41"/>
  <c r="S296" i="40"/>
  <c r="S374" i="40"/>
  <c r="AI348" i="41"/>
  <c r="AI244" i="41"/>
  <c r="AI166" i="41"/>
  <c r="F12" i="41"/>
  <c r="I64" i="41"/>
  <c r="AI140" i="41"/>
  <c r="S114" i="40"/>
  <c r="S270" i="40"/>
  <c r="F11" i="41"/>
  <c r="I63" i="41"/>
  <c r="I62" i="41"/>
  <c r="F10" i="41"/>
  <c r="S400" i="40"/>
  <c r="S348" i="40"/>
  <c r="I556" i="42"/>
  <c r="I530" i="42"/>
  <c r="I504" i="42"/>
  <c r="I478" i="42"/>
  <c r="I557" i="42"/>
  <c r="I531" i="42"/>
  <c r="I505" i="42"/>
  <c r="I479" i="42"/>
  <c r="I558" i="42"/>
  <c r="I532" i="42"/>
  <c r="I506" i="42"/>
  <c r="I480" i="42"/>
  <c r="I535" i="42"/>
  <c r="I509" i="42"/>
  <c r="I483" i="42"/>
  <c r="S348" i="41" l="1"/>
  <c r="S270" i="41"/>
  <c r="I244" i="40"/>
  <c r="I400" i="40"/>
  <c r="S322" i="41"/>
  <c r="S140" i="41"/>
  <c r="I140" i="40"/>
  <c r="I374" i="40"/>
  <c r="I270" i="40"/>
  <c r="S218" i="41"/>
  <c r="S296" i="41"/>
  <c r="I114" i="40"/>
  <c r="S426" i="41"/>
  <c r="I218" i="40"/>
  <c r="S114" i="41"/>
  <c r="F63" i="42"/>
  <c r="I453" i="42"/>
  <c r="I348" i="40"/>
  <c r="P10" i="41"/>
  <c r="S88" i="41"/>
  <c r="F62" i="42"/>
  <c r="I452" i="42"/>
  <c r="I166" i="40"/>
  <c r="S166" i="41"/>
  <c r="S400" i="41"/>
  <c r="I457" i="42"/>
  <c r="I454" i="42"/>
  <c r="F64" i="42"/>
  <c r="I426" i="40"/>
  <c r="I322" i="40"/>
  <c r="S244" i="41"/>
  <c r="I296" i="40"/>
  <c r="S374" i="41"/>
  <c r="I530" i="35"/>
  <c r="I558" i="35"/>
  <c r="I557" i="35"/>
  <c r="I535" i="34"/>
  <c r="I558" i="34"/>
  <c r="I557" i="34"/>
  <c r="I509" i="35"/>
  <c r="I532" i="35"/>
  <c r="I531" i="35"/>
  <c r="I506" i="35"/>
  <c r="I556" i="35"/>
  <c r="P90" i="42"/>
  <c r="P12" i="42" s="1"/>
  <c r="P89" i="42"/>
  <c r="P11" i="42" s="1"/>
  <c r="I509" i="34"/>
  <c r="I532" i="34"/>
  <c r="I531" i="34"/>
  <c r="I400" i="41"/>
  <c r="I535" i="35"/>
  <c r="I505" i="35"/>
  <c r="I504" i="35"/>
  <c r="I506" i="34"/>
  <c r="I505" i="34"/>
  <c r="AI166" i="42" l="1"/>
  <c r="Y36" i="42"/>
  <c r="X36" i="42"/>
  <c r="I296" i="41"/>
  <c r="AA36" i="42"/>
  <c r="AI244" i="42"/>
  <c r="AI426" i="42"/>
  <c r="I453" i="34"/>
  <c r="F63" i="34"/>
  <c r="I374" i="35"/>
  <c r="I140" i="41"/>
  <c r="AI322" i="42"/>
  <c r="Z36" i="42"/>
  <c r="AC36" i="42"/>
  <c r="I453" i="35"/>
  <c r="F63" i="35"/>
  <c r="I322" i="41"/>
  <c r="AI296" i="42"/>
  <c r="I454" i="35"/>
  <c r="F64" i="35"/>
  <c r="I244" i="41"/>
  <c r="AI218" i="42"/>
  <c r="AG36" i="42"/>
  <c r="AH36" i="42"/>
  <c r="I114" i="41"/>
  <c r="I457" i="35"/>
  <c r="I348" i="41"/>
  <c r="I64" i="42"/>
  <c r="F12" i="42"/>
  <c r="I270" i="41"/>
  <c r="AI114" i="42"/>
  <c r="V36" i="42"/>
  <c r="F64" i="34"/>
  <c r="I454" i="34"/>
  <c r="F62" i="35"/>
  <c r="I452" i="35"/>
  <c r="P88" i="42"/>
  <c r="S582" i="42"/>
  <c r="AI140" i="42"/>
  <c r="AD36" i="42"/>
  <c r="AI374" i="42"/>
  <c r="AI270" i="42"/>
  <c r="AF36" i="42"/>
  <c r="I426" i="41"/>
  <c r="AI400" i="42"/>
  <c r="AI348" i="42"/>
  <c r="AI192" i="42"/>
  <c r="I457" i="34"/>
  <c r="I218" i="41"/>
  <c r="I166" i="41"/>
  <c r="W36" i="42"/>
  <c r="F11" i="42"/>
  <c r="I63" i="42"/>
  <c r="AE36" i="42"/>
  <c r="I374" i="41"/>
  <c r="F10" i="42"/>
  <c r="I62" i="42"/>
  <c r="I322" i="35"/>
  <c r="I244" i="35"/>
  <c r="I479" i="1"/>
  <c r="I480" i="1"/>
  <c r="I348" i="35"/>
  <c r="I487" i="1"/>
  <c r="I491" i="1"/>
  <c r="I492" i="1"/>
  <c r="I490" i="1"/>
  <c r="I400" i="35"/>
  <c r="I166" i="35"/>
  <c r="I270" i="35"/>
  <c r="I488" i="1"/>
  <c r="I296" i="35"/>
  <c r="I426" i="35"/>
  <c r="I218" i="35"/>
  <c r="I483" i="1"/>
  <c r="AI36" i="42" l="1"/>
  <c r="O36" i="42"/>
  <c r="O10" i="42" s="1"/>
  <c r="S166" i="42"/>
  <c r="S400" i="42"/>
  <c r="I64" i="35"/>
  <c r="F12" i="35"/>
  <c r="I114" i="35"/>
  <c r="I527" i="34"/>
  <c r="S270" i="42"/>
  <c r="I64" i="34"/>
  <c r="F12" i="34"/>
  <c r="Q36" i="42"/>
  <c r="Q10" i="42" s="1"/>
  <c r="I501" i="35"/>
  <c r="R36" i="42"/>
  <c r="R10" i="42" s="1"/>
  <c r="S322" i="42"/>
  <c r="S192" i="42"/>
  <c r="I501" i="34"/>
  <c r="S140" i="42"/>
  <c r="S296" i="42"/>
  <c r="N36" i="42"/>
  <c r="N10" i="42" s="1"/>
  <c r="S374" i="42"/>
  <c r="I527" i="35"/>
  <c r="P10" i="42"/>
  <c r="S88" i="42"/>
  <c r="L36" i="42"/>
  <c r="S114" i="42"/>
  <c r="I553" i="35"/>
  <c r="I553" i="34"/>
  <c r="S218" i="42"/>
  <c r="F11" i="35"/>
  <c r="I63" i="35"/>
  <c r="I63" i="34"/>
  <c r="F11" i="34"/>
  <c r="S244" i="42"/>
  <c r="M36" i="42"/>
  <c r="M10" i="42" s="1"/>
  <c r="S348" i="42"/>
  <c r="S426" i="42"/>
  <c r="I62" i="35"/>
  <c r="F10" i="35"/>
  <c r="I558" i="32"/>
  <c r="I544" i="32"/>
  <c r="I140" i="42"/>
  <c r="I535" i="8"/>
  <c r="I513" i="8"/>
  <c r="I508" i="1"/>
  <c r="I544" i="1"/>
  <c r="I534" i="32"/>
  <c r="I532" i="32"/>
  <c r="I540" i="32"/>
  <c r="I565" i="32"/>
  <c r="I538" i="32"/>
  <c r="I509" i="8"/>
  <c r="I539" i="8"/>
  <c r="I541" i="1"/>
  <c r="I513" i="1"/>
  <c r="I514" i="32"/>
  <c r="I566" i="32"/>
  <c r="I543" i="32"/>
  <c r="I539" i="32"/>
  <c r="I564" i="32"/>
  <c r="I508" i="8"/>
  <c r="I506" i="8"/>
  <c r="I505" i="8"/>
  <c r="I514" i="8"/>
  <c r="I506" i="1"/>
  <c r="I566" i="1"/>
  <c r="I515" i="1"/>
  <c r="I543" i="1"/>
  <c r="I564" i="1"/>
  <c r="I509" i="32"/>
  <c r="I570" i="32"/>
  <c r="I513" i="32"/>
  <c r="I509" i="1"/>
  <c r="I507" i="1"/>
  <c r="I531" i="1"/>
  <c r="I568" i="1"/>
  <c r="I518" i="1"/>
  <c r="I570" i="1"/>
  <c r="I538" i="1"/>
  <c r="I506" i="32"/>
  <c r="I559" i="8"/>
  <c r="I558" i="8"/>
  <c r="I557" i="8"/>
  <c r="I565" i="8"/>
  <c r="I535" i="1"/>
  <c r="I559" i="1"/>
  <c r="I558" i="1"/>
  <c r="I539" i="1"/>
  <c r="I531" i="32"/>
  <c r="I518" i="32"/>
  <c r="I507" i="8"/>
  <c r="I532" i="8"/>
  <c r="I531" i="8"/>
  <c r="I564" i="8"/>
  <c r="I534" i="1"/>
  <c r="I508" i="32"/>
  <c r="I535" i="32"/>
  <c r="I505" i="32"/>
  <c r="I557" i="32"/>
  <c r="I566" i="8"/>
  <c r="I538" i="8"/>
  <c r="I505" i="1"/>
  <c r="I557" i="1"/>
  <c r="I542" i="1"/>
  <c r="I514" i="1"/>
  <c r="I567" i="1"/>
  <c r="I517" i="32"/>
  <c r="I569" i="32"/>
  <c r="I426" i="42"/>
  <c r="I534" i="8"/>
  <c r="I540" i="8"/>
  <c r="I532" i="1"/>
  <c r="I516" i="1"/>
  <c r="I540" i="1"/>
  <c r="I517" i="1"/>
  <c r="I569" i="1"/>
  <c r="I565" i="1"/>
  <c r="D36" i="42" l="1"/>
  <c r="D10" i="42" s="1"/>
  <c r="E36" i="42"/>
  <c r="E10" i="42" s="1"/>
  <c r="H36" i="42"/>
  <c r="H10" i="42" s="1"/>
  <c r="I348" i="42"/>
  <c r="I218" i="42"/>
  <c r="F75" i="1"/>
  <c r="I465" i="1"/>
  <c r="I464" i="1"/>
  <c r="F74" i="1"/>
  <c r="I374" i="42"/>
  <c r="I466" i="32"/>
  <c r="F76" i="32"/>
  <c r="I453" i="1"/>
  <c r="F63" i="1"/>
  <c r="I454" i="8"/>
  <c r="F64" i="8"/>
  <c r="I457" i="1"/>
  <c r="I456" i="8"/>
  <c r="I459" i="8"/>
  <c r="I456" i="1"/>
  <c r="I454" i="1"/>
  <c r="F64" i="1"/>
  <c r="F75" i="32"/>
  <c r="I465" i="32"/>
  <c r="I453" i="8"/>
  <c r="F63" i="8"/>
  <c r="I166" i="42"/>
  <c r="L10" i="42"/>
  <c r="S10" i="42" s="1"/>
  <c r="S36" i="42"/>
  <c r="AJ36" i="42" s="1"/>
  <c r="I466" i="1"/>
  <c r="F76" i="1"/>
  <c r="I322" i="42"/>
  <c r="C36" i="42"/>
  <c r="C10" i="42" s="1"/>
  <c r="I296" i="42"/>
  <c r="I454" i="32"/>
  <c r="F64" i="32"/>
  <c r="I453" i="32"/>
  <c r="F63" i="32"/>
  <c r="I461" i="32"/>
  <c r="F71" i="32"/>
  <c r="I114" i="42"/>
  <c r="B36" i="42"/>
  <c r="I457" i="32"/>
  <c r="I270" i="42"/>
  <c r="G36" i="42"/>
  <c r="G10" i="42" s="1"/>
  <c r="I463" i="1"/>
  <c r="I400" i="42"/>
  <c r="I461" i="8"/>
  <c r="F71" i="8"/>
  <c r="I244" i="42"/>
  <c r="I461" i="1"/>
  <c r="F71" i="1"/>
  <c r="I192" i="42"/>
  <c r="I457" i="8"/>
  <c r="I456" i="32"/>
  <c r="I530" i="36"/>
  <c r="I504" i="36"/>
  <c r="I531" i="36"/>
  <c r="I557" i="36"/>
  <c r="I558" i="36"/>
  <c r="I535" i="36"/>
  <c r="I556" i="36"/>
  <c r="I532" i="36"/>
  <c r="I506" i="36"/>
  <c r="I509" i="36"/>
  <c r="I505" i="36"/>
  <c r="I71" i="1" l="1"/>
  <c r="F19" i="1"/>
  <c r="I457" i="36"/>
  <c r="I63" i="32"/>
  <c r="F11" i="32"/>
  <c r="F24" i="32"/>
  <c r="I76" i="32"/>
  <c r="F63" i="36"/>
  <c r="I453" i="36"/>
  <c r="F24" i="1"/>
  <c r="I76" i="1"/>
  <c r="I64" i="32"/>
  <c r="F12" i="32"/>
  <c r="I64" i="1"/>
  <c r="F12" i="1"/>
  <c r="I75" i="32"/>
  <c r="F23" i="32"/>
  <c r="I71" i="8"/>
  <c r="F19" i="8"/>
  <c r="I74" i="1"/>
  <c r="F22" i="1"/>
  <c r="F64" i="36"/>
  <c r="I454" i="36"/>
  <c r="I501" i="32"/>
  <c r="B10" i="42"/>
  <c r="I10" i="42" s="1"/>
  <c r="T10" i="42" s="1"/>
  <c r="I36" i="42"/>
  <c r="F12" i="8"/>
  <c r="I64" i="8"/>
  <c r="I527" i="32"/>
  <c r="I553" i="32"/>
  <c r="F62" i="36"/>
  <c r="I452" i="36"/>
  <c r="I71" i="32"/>
  <c r="F19" i="32"/>
  <c r="I63" i="8"/>
  <c r="F11" i="8"/>
  <c r="I63" i="1"/>
  <c r="I75" i="1"/>
  <c r="I322" i="36"/>
  <c r="I374" i="36"/>
  <c r="I218" i="36"/>
  <c r="I426" i="36"/>
  <c r="I166" i="36"/>
  <c r="I244" i="36"/>
  <c r="I270" i="36"/>
  <c r="I400" i="36"/>
  <c r="I296" i="36"/>
  <c r="I348" i="36"/>
  <c r="I553" i="36" l="1"/>
  <c r="I527" i="36"/>
  <c r="F12" i="36"/>
  <c r="I64" i="36"/>
  <c r="F10" i="36"/>
  <c r="I62" i="36"/>
  <c r="I501" i="36"/>
  <c r="F11" i="36"/>
  <c r="I63" i="36"/>
  <c r="I561" i="1" l="1"/>
  <c r="F67" i="1"/>
  <c r="I67" i="1" l="1"/>
  <c r="I568" i="42"/>
  <c r="I516" i="42"/>
  <c r="I542" i="42"/>
  <c r="I490" i="42"/>
  <c r="I464" i="42" l="1"/>
  <c r="F74" i="42"/>
  <c r="P100" i="42"/>
  <c r="P22" i="42" s="1"/>
  <c r="F22" i="42" l="1"/>
  <c r="I74" i="42"/>
  <c r="I178" i="1" l="1"/>
  <c r="I282" i="1"/>
  <c r="I308" i="1"/>
  <c r="I256" i="1"/>
  <c r="I412" i="1"/>
  <c r="I126" i="1" l="1"/>
  <c r="I334" i="1"/>
  <c r="I386" i="1"/>
  <c r="I438" i="1"/>
  <c r="I360" i="1" l="1"/>
  <c r="I140" i="1" l="1"/>
  <c r="I554" i="43" l="1"/>
  <c r="I528" i="43"/>
  <c r="I502" i="43"/>
  <c r="I476" i="43"/>
  <c r="I554" i="42" l="1"/>
  <c r="I502" i="42"/>
  <c r="I528" i="42"/>
  <c r="I476" i="42"/>
  <c r="I502" i="41" l="1"/>
  <c r="I528" i="41"/>
  <c r="I554" i="41"/>
  <c r="I476" i="41"/>
  <c r="AE36" i="41" l="1"/>
  <c r="AF36" i="41"/>
  <c r="AA36" i="41"/>
  <c r="AG36" i="41"/>
  <c r="Z36" i="41"/>
  <c r="W36" i="41"/>
  <c r="AH36" i="41"/>
  <c r="AC36" i="41"/>
  <c r="AD36" i="41"/>
  <c r="Y36" i="41"/>
  <c r="X36" i="41"/>
  <c r="AI192" i="41" l="1"/>
  <c r="V36" i="41"/>
  <c r="AI36" i="41" s="1"/>
  <c r="M36" i="41"/>
  <c r="M10" i="41" s="1"/>
  <c r="N36" i="41"/>
  <c r="N10" i="41" s="1"/>
  <c r="O36" i="41"/>
  <c r="O10" i="41" s="1"/>
  <c r="Q36" i="41"/>
  <c r="Q10" i="41" s="1"/>
  <c r="R36" i="41"/>
  <c r="R10" i="41" s="1"/>
  <c r="S192" i="41" l="1"/>
  <c r="L36" i="41"/>
  <c r="C36" i="41"/>
  <c r="C10" i="41" s="1"/>
  <c r="H36" i="41"/>
  <c r="H10" i="41" s="1"/>
  <c r="G36" i="41"/>
  <c r="G10" i="41" s="1"/>
  <c r="E36" i="41"/>
  <c r="E10" i="41" s="1"/>
  <c r="D36" i="41"/>
  <c r="D10" i="41" s="1"/>
  <c r="I192" i="41" l="1"/>
  <c r="B36" i="41"/>
  <c r="S36" i="41"/>
  <c r="AJ36" i="41" s="1"/>
  <c r="L10" i="41"/>
  <c r="S10" i="41" s="1"/>
  <c r="B10" i="41" l="1"/>
  <c r="I10" i="41" s="1"/>
  <c r="T10" i="41" s="1"/>
  <c r="I36" i="41"/>
  <c r="I488" i="40" l="1"/>
  <c r="I514" i="40"/>
  <c r="I540" i="40"/>
  <c r="I566" i="40"/>
  <c r="I554" i="40" l="1"/>
  <c r="I528" i="40"/>
  <c r="I502" i="40"/>
  <c r="I476" i="40"/>
  <c r="I568" i="40" l="1"/>
  <c r="I516" i="40"/>
  <c r="I542" i="40"/>
  <c r="I490" i="40"/>
  <c r="I464" i="40" l="1"/>
  <c r="F74" i="40"/>
  <c r="P100" i="40"/>
  <c r="P22" i="40" s="1"/>
  <c r="F22" i="40" l="1"/>
  <c r="I74" i="40"/>
  <c r="I542" i="36" l="1"/>
  <c r="I568" i="36"/>
  <c r="I516" i="36"/>
  <c r="F74" i="36" l="1"/>
  <c r="I464" i="36"/>
  <c r="F22" i="36" l="1"/>
  <c r="I74" i="36"/>
  <c r="I559" i="42" l="1"/>
  <c r="I507" i="42"/>
  <c r="I508" i="40" l="1"/>
  <c r="I534" i="40"/>
  <c r="I456" i="40" l="1"/>
  <c r="I510" i="40" l="1"/>
  <c r="I536" i="40"/>
  <c r="I562" i="40"/>
  <c r="I458" i="40" l="1"/>
  <c r="I559" i="41" l="1"/>
  <c r="I507" i="41"/>
  <c r="I489" i="1" l="1"/>
  <c r="F73" i="1"/>
  <c r="I533" i="1"/>
  <c r="F21" i="1" l="1"/>
  <c r="I73" i="1"/>
  <c r="I455" i="1"/>
  <c r="I560" i="1"/>
  <c r="I567" i="43" l="1"/>
  <c r="I515" i="43"/>
  <c r="I514" i="42" l="1"/>
  <c r="I488" i="42"/>
  <c r="I540" i="42" l="1"/>
  <c r="I566" i="42"/>
  <c r="I562" i="42" l="1"/>
  <c r="I536" i="42"/>
  <c r="I510" i="42"/>
  <c r="I458" i="42" l="1"/>
  <c r="I515" i="42" l="1"/>
  <c r="I567" i="42"/>
  <c r="I534" i="42"/>
  <c r="I456" i="42" l="1"/>
  <c r="I508" i="42"/>
  <c r="I592" i="42" l="1"/>
  <c r="D36" i="1" l="1"/>
  <c r="D10" i="1" s="1"/>
  <c r="C96" i="1"/>
  <c r="C36" i="1"/>
  <c r="C10" i="1" s="1"/>
  <c r="I642" i="1"/>
  <c r="G36" i="1"/>
  <c r="G10" i="1" s="1"/>
  <c r="E36" i="1"/>
  <c r="E10" i="1" s="1"/>
  <c r="H36" i="1"/>
  <c r="H10" i="1" s="1"/>
  <c r="I192" i="1" l="1"/>
  <c r="B36" i="1"/>
  <c r="I36" i="1" l="1"/>
  <c r="B10" i="1"/>
  <c r="H91" i="1"/>
  <c r="G91" i="1"/>
  <c r="F91" i="1"/>
  <c r="C91" i="1"/>
  <c r="F88" i="1" l="1"/>
  <c r="I634" i="1"/>
  <c r="I637" i="1"/>
  <c r="B91" i="1"/>
  <c r="F10" i="1" l="1"/>
  <c r="I10" i="1" s="1"/>
  <c r="I88" i="1"/>
  <c r="F93" i="1" l="1"/>
  <c r="F15" i="1" s="1"/>
  <c r="I639" i="1"/>
  <c r="E92" i="1" l="1"/>
  <c r="D92" i="1" l="1"/>
  <c r="I586" i="1"/>
  <c r="I610" i="1" l="1"/>
  <c r="I618" i="1" l="1"/>
  <c r="E90" i="1" l="1"/>
  <c r="G90" i="1"/>
  <c r="H90" i="1"/>
  <c r="I636" i="1" l="1"/>
  <c r="I476" i="1"/>
  <c r="C86" i="1" l="1"/>
  <c r="G86" i="1"/>
  <c r="H86" i="1"/>
  <c r="I554" i="1"/>
  <c r="E86" i="1"/>
  <c r="I502" i="1"/>
  <c r="I606" i="1"/>
  <c r="I528" i="1"/>
  <c r="F92" i="1" l="1"/>
  <c r="I92" i="1" s="1"/>
  <c r="I638" i="1"/>
  <c r="H85" i="1" l="1"/>
  <c r="I605" i="1"/>
  <c r="I475" i="1"/>
  <c r="G85" i="1"/>
  <c r="E85" i="1"/>
  <c r="C85" i="1"/>
  <c r="I553" i="1" l="1"/>
  <c r="I617" i="1"/>
  <c r="I527" i="1"/>
  <c r="I501" i="1"/>
  <c r="G97" i="1"/>
  <c r="H97" i="1"/>
  <c r="D97" i="1"/>
  <c r="E97" i="1"/>
  <c r="F85" i="1" l="1"/>
  <c r="I631" i="1"/>
  <c r="I643" i="1"/>
  <c r="F95" i="1" l="1"/>
  <c r="H98" i="1" l="1"/>
  <c r="G98" i="1"/>
  <c r="C98" i="1"/>
  <c r="E98" i="1"/>
  <c r="F103" i="1" l="1"/>
  <c r="I649" i="1"/>
  <c r="I103" i="1" l="1"/>
  <c r="F25" i="1"/>
  <c r="I25" i="1" s="1"/>
  <c r="C101" i="1"/>
  <c r="G102" i="1"/>
  <c r="G24" i="1" s="1"/>
  <c r="E101" i="1"/>
  <c r="E102" i="1"/>
  <c r="C102" i="1"/>
  <c r="H102" i="1"/>
  <c r="H24" i="1" s="1"/>
  <c r="H101" i="1"/>
  <c r="G101" i="1"/>
  <c r="I648" i="1" l="1"/>
  <c r="F98" i="1" l="1"/>
  <c r="I644" i="1"/>
  <c r="I514" i="41" l="1"/>
  <c r="I566" i="41"/>
  <c r="I488" i="41"/>
  <c r="I540" i="41"/>
  <c r="I568" i="41" l="1"/>
  <c r="I516" i="41"/>
  <c r="I542" i="41"/>
  <c r="I490" i="41"/>
  <c r="I464" i="41" l="1"/>
  <c r="F74" i="41"/>
  <c r="P100" i="41"/>
  <c r="P22" i="41" s="1"/>
  <c r="F22" i="41" l="1"/>
  <c r="I74" i="41"/>
  <c r="I515" i="41" l="1"/>
  <c r="I567" i="41"/>
  <c r="I562" i="41"/>
  <c r="I510" i="41"/>
  <c r="I536" i="41"/>
  <c r="I458" i="41" l="1"/>
  <c r="AI152" i="43" l="1"/>
  <c r="S152" i="43" l="1"/>
  <c r="I152" i="43" l="1"/>
  <c r="AI197" i="43" l="1"/>
  <c r="AI249" i="43"/>
  <c r="AI353" i="43"/>
  <c r="AI379" i="43" l="1"/>
  <c r="AI171" i="43"/>
  <c r="AI301" i="43"/>
  <c r="W41" i="43"/>
  <c r="AI405" i="43"/>
  <c r="AI327" i="43"/>
  <c r="S379" i="43" l="1"/>
  <c r="AE41" i="43"/>
  <c r="X41" i="43"/>
  <c r="Y41" i="43"/>
  <c r="AI431" i="43"/>
  <c r="AI145" i="43"/>
  <c r="AF41" i="43"/>
  <c r="AA41" i="43"/>
  <c r="S171" i="43"/>
  <c r="Z41" i="43"/>
  <c r="AH41" i="43"/>
  <c r="AC41" i="43"/>
  <c r="S249" i="43"/>
  <c r="S353" i="43"/>
  <c r="AD41" i="43"/>
  <c r="AI275" i="43"/>
  <c r="AG41" i="43"/>
  <c r="AI223" i="43"/>
  <c r="S301" i="43"/>
  <c r="V41" i="43"/>
  <c r="AI119" i="43"/>
  <c r="S197" i="43"/>
  <c r="R41" i="43"/>
  <c r="R15" i="43" s="1"/>
  <c r="S223" i="43"/>
  <c r="S405" i="43" l="1"/>
  <c r="I301" i="43"/>
  <c r="I353" i="43"/>
  <c r="S327" i="43"/>
  <c r="N41" i="43"/>
  <c r="N15" i="43" s="1"/>
  <c r="S431" i="43"/>
  <c r="I197" i="43"/>
  <c r="I171" i="43"/>
  <c r="I249" i="43"/>
  <c r="O41" i="43"/>
  <c r="I379" i="43"/>
  <c r="S145" i="43"/>
  <c r="AI41" i="43"/>
  <c r="Q41" i="43"/>
  <c r="Q15" i="43" s="1"/>
  <c r="M41" i="43"/>
  <c r="M15" i="43" s="1"/>
  <c r="S275" i="43"/>
  <c r="L41" i="43"/>
  <c r="S119" i="43"/>
  <c r="I275" i="43"/>
  <c r="I327" i="43" l="1"/>
  <c r="I223" i="43"/>
  <c r="G41" i="43"/>
  <c r="G15" i="43" s="1"/>
  <c r="C41" i="43"/>
  <c r="C15" i="43" s="1"/>
  <c r="AI190" i="43"/>
  <c r="I431" i="43"/>
  <c r="E41" i="43"/>
  <c r="I145" i="43"/>
  <c r="S41" i="43"/>
  <c r="AJ41" i="43" s="1"/>
  <c r="L15" i="43"/>
  <c r="B41" i="43"/>
  <c r="I119" i="43"/>
  <c r="H41" i="43"/>
  <c r="H15" i="43" s="1"/>
  <c r="D41" i="43"/>
  <c r="D15" i="43" s="1"/>
  <c r="I405" i="43"/>
  <c r="AI216" i="43" l="1"/>
  <c r="AI320" i="43"/>
  <c r="AI372" i="43"/>
  <c r="AI164" i="43"/>
  <c r="AA34" i="43"/>
  <c r="X34" i="43"/>
  <c r="S190" i="43"/>
  <c r="W34" i="43"/>
  <c r="AG34" i="43"/>
  <c r="I41" i="43"/>
  <c r="B15" i="43"/>
  <c r="AI242" i="43"/>
  <c r="AI294" i="43"/>
  <c r="AI398" i="43"/>
  <c r="AI112" i="43"/>
  <c r="V34" i="43"/>
  <c r="AH34" i="43"/>
  <c r="AI138" i="43"/>
  <c r="AE34" i="43"/>
  <c r="AD34" i="43"/>
  <c r="AI268" i="43"/>
  <c r="AI346" i="43"/>
  <c r="AF34" i="43"/>
  <c r="AI424" i="43"/>
  <c r="AC34" i="43"/>
  <c r="Y34" i="43"/>
  <c r="Z34" i="43"/>
  <c r="AI126" i="43"/>
  <c r="S216" i="43"/>
  <c r="AH48" i="43" l="1"/>
  <c r="W48" i="43"/>
  <c r="S320" i="43"/>
  <c r="AA48" i="43"/>
  <c r="AC48" i="43"/>
  <c r="S424" i="43"/>
  <c r="AG48" i="43"/>
  <c r="Y48" i="43"/>
  <c r="AF48" i="43"/>
  <c r="V48" i="43"/>
  <c r="S372" i="43"/>
  <c r="AE48" i="43"/>
  <c r="X48" i="43"/>
  <c r="AD48" i="43"/>
  <c r="S138" i="43"/>
  <c r="Z48" i="43"/>
  <c r="S268" i="43"/>
  <c r="AI282" i="43"/>
  <c r="AI308" i="43"/>
  <c r="S242" i="43"/>
  <c r="S164" i="43"/>
  <c r="R34" i="43"/>
  <c r="S398" i="43"/>
  <c r="AI334" i="43"/>
  <c r="AI34" i="43"/>
  <c r="AI230" i="43"/>
  <c r="S346" i="43"/>
  <c r="S126" i="43"/>
  <c r="AI360" i="43"/>
  <c r="L34" i="43"/>
  <c r="S112" i="43"/>
  <c r="AI204" i="43"/>
  <c r="N34" i="43"/>
  <c r="I190" i="43"/>
  <c r="AI438" i="43"/>
  <c r="AI386" i="43"/>
  <c r="AI178" i="43"/>
  <c r="S294" i="43"/>
  <c r="AI256" i="43"/>
  <c r="Q34" i="43"/>
  <c r="M34" i="43"/>
  <c r="AI412" i="43"/>
  <c r="O34" i="43"/>
  <c r="I268" i="43"/>
  <c r="S178" i="43" l="1"/>
  <c r="I138" i="43"/>
  <c r="S230" i="43"/>
  <c r="S308" i="43"/>
  <c r="AI48" i="43"/>
  <c r="I216" i="43"/>
  <c r="I424" i="43"/>
  <c r="Q48" i="43"/>
  <c r="Q22" i="43" s="1"/>
  <c r="R48" i="43"/>
  <c r="R22" i="43" s="1"/>
  <c r="I164" i="43"/>
  <c r="S412" i="43"/>
  <c r="I242" i="43"/>
  <c r="I320" i="43"/>
  <c r="O48" i="43"/>
  <c r="O22" i="43" s="1"/>
  <c r="I346" i="43"/>
  <c r="S438" i="43"/>
  <c r="N48" i="43"/>
  <c r="N22" i="43" s="1"/>
  <c r="H34" i="43"/>
  <c r="S360" i="43"/>
  <c r="M48" i="43"/>
  <c r="M22" i="43" s="1"/>
  <c r="D34" i="43"/>
  <c r="I372" i="43"/>
  <c r="S34" i="43"/>
  <c r="AJ34" i="43" s="1"/>
  <c r="S282" i="43"/>
  <c r="S386" i="43"/>
  <c r="I398" i="43"/>
  <c r="E34" i="43"/>
  <c r="I112" i="43"/>
  <c r="B34" i="43"/>
  <c r="G34" i="43"/>
  <c r="L48" i="43"/>
  <c r="S334" i="43"/>
  <c r="S256" i="43"/>
  <c r="I294" i="43"/>
  <c r="S204" i="43"/>
  <c r="C34" i="43"/>
  <c r="I126" i="43"/>
  <c r="H48" i="43" l="1"/>
  <c r="H22" i="43" s="1"/>
  <c r="E48" i="43"/>
  <c r="E22" i="43" s="1"/>
  <c r="G48" i="43"/>
  <c r="G22" i="43" s="1"/>
  <c r="I256" i="43"/>
  <c r="I412" i="43"/>
  <c r="I386" i="43"/>
  <c r="I438" i="43"/>
  <c r="I178" i="43"/>
  <c r="C48" i="43"/>
  <c r="C22" i="43" s="1"/>
  <c r="I360" i="43"/>
  <c r="I204" i="43"/>
  <c r="D48" i="43"/>
  <c r="D22" i="43" s="1"/>
  <c r="L22" i="43"/>
  <c r="S22" i="43" s="1"/>
  <c r="S48" i="43"/>
  <c r="AJ48" i="43" s="1"/>
  <c r="B48" i="43"/>
  <c r="I34" i="43"/>
  <c r="I282" i="43"/>
  <c r="I308" i="43"/>
  <c r="I230" i="43"/>
  <c r="I334" i="43"/>
  <c r="B22" i="43" l="1"/>
  <c r="I22" i="43" s="1"/>
  <c r="T22" i="43" s="1"/>
  <c r="I48" i="43"/>
  <c r="H91" i="43" l="1"/>
  <c r="C91" i="43"/>
  <c r="G91" i="43"/>
  <c r="Q91" i="43" l="1"/>
  <c r="R91" i="43"/>
  <c r="M91" i="43"/>
  <c r="I637" i="43" l="1"/>
  <c r="B91" i="43"/>
  <c r="F91" i="43"/>
  <c r="F106" i="43" s="1"/>
  <c r="F652" i="43"/>
  <c r="S637" i="43" l="1"/>
  <c r="L91" i="43"/>
  <c r="P91" i="43"/>
  <c r="P652" i="43"/>
  <c r="AI128" i="43" l="1"/>
  <c r="R50" i="43"/>
  <c r="Q50" i="43"/>
  <c r="N50" i="43"/>
  <c r="M50" i="43"/>
  <c r="O50" i="43"/>
  <c r="AF50" i="43"/>
  <c r="AE50" i="43"/>
  <c r="I517" i="43"/>
  <c r="I518" i="43"/>
  <c r="I569" i="43"/>
  <c r="I570" i="43"/>
  <c r="I544" i="43"/>
  <c r="I543" i="43"/>
  <c r="I492" i="43"/>
  <c r="I491" i="43"/>
  <c r="AI388" i="43" l="1"/>
  <c r="AD50" i="43"/>
  <c r="V50" i="43"/>
  <c r="AH50" i="43"/>
  <c r="X50" i="43"/>
  <c r="AA50" i="43"/>
  <c r="W50" i="43"/>
  <c r="AG50" i="43"/>
  <c r="AI232" i="43"/>
  <c r="AI258" i="43"/>
  <c r="Z50" i="43"/>
  <c r="Y50" i="43"/>
  <c r="AC50" i="43"/>
  <c r="I465" i="43"/>
  <c r="F75" i="43"/>
  <c r="AI310" i="43"/>
  <c r="I466" i="43"/>
  <c r="F76" i="43"/>
  <c r="AI180" i="43"/>
  <c r="AI127" i="43"/>
  <c r="AI440" i="43"/>
  <c r="AI284" i="43"/>
  <c r="AI414" i="43"/>
  <c r="AI154" i="43"/>
  <c r="AI336" i="43"/>
  <c r="AI362" i="43"/>
  <c r="AI206" i="43"/>
  <c r="S128" i="43"/>
  <c r="P102" i="43"/>
  <c r="P24" i="43" s="1"/>
  <c r="P101" i="43"/>
  <c r="P23" i="43" s="1"/>
  <c r="AI179" i="43" l="1"/>
  <c r="AI50" i="43"/>
  <c r="AG49" i="43"/>
  <c r="AI439" i="43"/>
  <c r="Z49" i="43"/>
  <c r="W49" i="43"/>
  <c r="AE49" i="43"/>
  <c r="AD49" i="43"/>
  <c r="AF49" i="43"/>
  <c r="AA49" i="43"/>
  <c r="Y49" i="43"/>
  <c r="AH49" i="43"/>
  <c r="AC49" i="43"/>
  <c r="X49" i="43"/>
  <c r="AI361" i="43"/>
  <c r="AI309" i="43"/>
  <c r="AI153" i="43"/>
  <c r="AI205" i="43"/>
  <c r="S127" i="43"/>
  <c r="V49" i="43"/>
  <c r="F23" i="43"/>
  <c r="I75" i="43"/>
  <c r="AI257" i="43"/>
  <c r="AI283" i="43"/>
  <c r="AI387" i="43"/>
  <c r="AI335" i="43"/>
  <c r="AI413" i="43"/>
  <c r="AI231" i="43"/>
  <c r="F24" i="43"/>
  <c r="I76" i="43"/>
  <c r="N49" i="43" l="1"/>
  <c r="S205" i="43"/>
  <c r="O49" i="43"/>
  <c r="Q49" i="43"/>
  <c r="R49" i="43"/>
  <c r="M49" i="43"/>
  <c r="AI49" i="43"/>
  <c r="S153" i="43"/>
  <c r="S335" i="43"/>
  <c r="I127" i="43"/>
  <c r="S283" i="43"/>
  <c r="S231" i="43"/>
  <c r="S387" i="43"/>
  <c r="S257" i="43"/>
  <c r="S309" i="43"/>
  <c r="S439" i="43"/>
  <c r="S361" i="43"/>
  <c r="L49" i="43"/>
  <c r="S179" i="43"/>
  <c r="S413" i="43"/>
  <c r="C52" i="43"/>
  <c r="C26" i="43" s="1"/>
  <c r="S440" i="43"/>
  <c r="S258" i="43"/>
  <c r="S206" i="43"/>
  <c r="S362" i="43"/>
  <c r="S388" i="43"/>
  <c r="H52" i="43"/>
  <c r="H26" i="43" s="1"/>
  <c r="S180" i="43"/>
  <c r="E52" i="43"/>
  <c r="E26" i="43" s="1"/>
  <c r="S284" i="43"/>
  <c r="S232" i="43"/>
  <c r="S414" i="43"/>
  <c r="S310" i="43"/>
  <c r="S336" i="43"/>
  <c r="G52" i="43"/>
  <c r="G26" i="43" s="1"/>
  <c r="I205" i="43" l="1"/>
  <c r="I439" i="43"/>
  <c r="G49" i="43"/>
  <c r="I283" i="43"/>
  <c r="I387" i="43"/>
  <c r="I335" i="43"/>
  <c r="E49" i="43"/>
  <c r="H49" i="43"/>
  <c r="C49" i="43"/>
  <c r="B49" i="43"/>
  <c r="I361" i="43"/>
  <c r="I257" i="43"/>
  <c r="D49" i="43"/>
  <c r="S154" i="43"/>
  <c r="L50" i="43"/>
  <c r="S49" i="43"/>
  <c r="AJ49" i="43" s="1"/>
  <c r="I130" i="43"/>
  <c r="B52" i="43"/>
  <c r="I413" i="43"/>
  <c r="I153" i="43"/>
  <c r="I231" i="43"/>
  <c r="I309" i="43"/>
  <c r="I179" i="43"/>
  <c r="I414" i="43"/>
  <c r="H50" i="43" l="1"/>
  <c r="I49" i="43"/>
  <c r="I206" i="43"/>
  <c r="I232" i="43"/>
  <c r="I388" i="43"/>
  <c r="I180" i="43"/>
  <c r="E50" i="43"/>
  <c r="I362" i="43"/>
  <c r="G50" i="43"/>
  <c r="S50" i="43"/>
  <c r="AJ50" i="43" s="1"/>
  <c r="C50" i="43"/>
  <c r="I336" i="43"/>
  <c r="B26" i="43"/>
  <c r="I26" i="43" s="1"/>
  <c r="I52" i="43"/>
  <c r="I154" i="43"/>
  <c r="B50" i="43"/>
  <c r="I310" i="43"/>
  <c r="I258" i="43"/>
  <c r="I284" i="43"/>
  <c r="I440" i="43"/>
  <c r="D50" i="43"/>
  <c r="I50" i="43" l="1"/>
  <c r="C102" i="43" l="1"/>
  <c r="C24" i="43" s="1"/>
  <c r="C101" i="43"/>
  <c r="C23" i="43" s="1"/>
  <c r="E102" i="43"/>
  <c r="E24" i="43" s="1"/>
  <c r="E101" i="43"/>
  <c r="E23" i="43" s="1"/>
  <c r="G101" i="43"/>
  <c r="G23" i="43" s="1"/>
  <c r="G102" i="43"/>
  <c r="G24" i="43" s="1"/>
  <c r="I648" i="43"/>
  <c r="H102" i="43"/>
  <c r="H24" i="43" s="1"/>
  <c r="H101" i="43"/>
  <c r="H23" i="43" s="1"/>
  <c r="I647" i="43" l="1"/>
  <c r="R101" i="43"/>
  <c r="R23" i="43" s="1"/>
  <c r="Q101" i="43"/>
  <c r="Q23" i="43" s="1"/>
  <c r="O102" i="43"/>
  <c r="O24" i="43" s="1"/>
  <c r="M102" i="43"/>
  <c r="M24" i="43" s="1"/>
  <c r="R102" i="43"/>
  <c r="R24" i="43" s="1"/>
  <c r="S647" i="43"/>
  <c r="Q102" i="43"/>
  <c r="Q24" i="43" s="1"/>
  <c r="O101" i="43"/>
  <c r="O23" i="43" s="1"/>
  <c r="M101" i="43"/>
  <c r="M23" i="43" s="1"/>
  <c r="G98" i="43"/>
  <c r="E98" i="43"/>
  <c r="C98" i="43"/>
  <c r="H98" i="43"/>
  <c r="S648" i="43" l="1"/>
  <c r="R98" i="43"/>
  <c r="O98" i="43"/>
  <c r="Q98" i="43"/>
  <c r="M98" i="43"/>
  <c r="I644" i="43"/>
  <c r="G86" i="43"/>
  <c r="G8" i="43" s="1"/>
  <c r="E86" i="43"/>
  <c r="E8" i="43" s="1"/>
  <c r="H86" i="43"/>
  <c r="H8" i="43" s="1"/>
  <c r="C86" i="43"/>
  <c r="C8" i="43" s="1"/>
  <c r="R86" i="43" l="1"/>
  <c r="R8" i="43" s="1"/>
  <c r="Q86" i="43"/>
  <c r="Q8" i="43" s="1"/>
  <c r="S644" i="43"/>
  <c r="M86" i="43"/>
  <c r="M8" i="43" s="1"/>
  <c r="O86" i="43"/>
  <c r="O8" i="43" s="1"/>
  <c r="I632" i="43" l="1"/>
  <c r="S632" i="43"/>
  <c r="C99" i="43"/>
  <c r="G99" i="43"/>
  <c r="H99" i="43"/>
  <c r="R99" i="43" l="1"/>
  <c r="Q99" i="43"/>
  <c r="M99" i="43"/>
  <c r="G91" i="42" l="1"/>
  <c r="C91" i="42"/>
  <c r="H91" i="42"/>
  <c r="R91" i="42" l="1"/>
  <c r="Q91" i="42"/>
  <c r="M91" i="42"/>
  <c r="I637" i="42" l="1"/>
  <c r="B91" i="42"/>
  <c r="F91" i="42"/>
  <c r="F106" i="42" s="1"/>
  <c r="F652" i="42"/>
  <c r="S637" i="42" l="1"/>
  <c r="L91" i="42"/>
  <c r="P91" i="42"/>
  <c r="P652" i="42"/>
  <c r="I487" i="42" l="1"/>
  <c r="I513" i="42" l="1"/>
  <c r="I565" i="42"/>
  <c r="I539" i="42"/>
  <c r="I461" i="42" l="1"/>
  <c r="F71" i="42"/>
  <c r="P97" i="42"/>
  <c r="F19" i="42" l="1"/>
  <c r="I71" i="42"/>
  <c r="I544" i="42" l="1"/>
  <c r="I543" i="42"/>
  <c r="I492" i="42"/>
  <c r="I491" i="42"/>
  <c r="I465" i="42" l="1"/>
  <c r="I466" i="42"/>
  <c r="I517" i="42"/>
  <c r="I518" i="42"/>
  <c r="I569" i="42"/>
  <c r="I570" i="42"/>
  <c r="F75" i="42" l="1"/>
  <c r="F76" i="42"/>
  <c r="P102" i="42"/>
  <c r="P24" i="42" s="1"/>
  <c r="P101" i="42"/>
  <c r="P23" i="42" s="1"/>
  <c r="I76" i="42" l="1"/>
  <c r="F24" i="42"/>
  <c r="F23" i="42"/>
  <c r="I75" i="42"/>
  <c r="C86" i="42" l="1"/>
  <c r="G86" i="42"/>
  <c r="H86" i="42"/>
  <c r="E86" i="42"/>
  <c r="Q86" i="42" l="1"/>
  <c r="O86" i="42"/>
  <c r="R86" i="42"/>
  <c r="M86" i="42"/>
  <c r="I632" i="42" l="1"/>
  <c r="S632" i="42"/>
  <c r="H99" i="42" l="1"/>
  <c r="G99" i="42"/>
  <c r="C99" i="42"/>
  <c r="R99" i="42" l="1"/>
  <c r="M99" i="42"/>
  <c r="Q99" i="42"/>
  <c r="H102" i="42" l="1"/>
  <c r="H101" i="42"/>
  <c r="C101" i="42"/>
  <c r="C102" i="42"/>
  <c r="G102" i="42"/>
  <c r="G101" i="42"/>
  <c r="E101" i="42"/>
  <c r="E102" i="42"/>
  <c r="I647" i="42" l="1"/>
  <c r="I648" i="42"/>
  <c r="O102" i="42"/>
  <c r="Q101" i="42"/>
  <c r="M102" i="42"/>
  <c r="R102" i="42"/>
  <c r="O101" i="42"/>
  <c r="Q102" i="42"/>
  <c r="M101" i="42"/>
  <c r="R101" i="42"/>
  <c r="S647" i="42" l="1"/>
  <c r="S648" i="42"/>
  <c r="C91" i="41" l="1"/>
  <c r="G91" i="41"/>
  <c r="H91" i="41"/>
  <c r="M91" i="41" l="1"/>
  <c r="R91" i="41"/>
  <c r="Q91" i="41"/>
  <c r="I637" i="41" l="1"/>
  <c r="B91" i="41"/>
  <c r="F91" i="41"/>
  <c r="F106" i="41" s="1"/>
  <c r="F652" i="41"/>
  <c r="S637" i="41" l="1"/>
  <c r="L91" i="41"/>
  <c r="P91" i="41"/>
  <c r="P652" i="41"/>
  <c r="E86" i="41" l="1"/>
  <c r="G86" i="41"/>
  <c r="C86" i="41"/>
  <c r="H86" i="41"/>
  <c r="M86" i="41" l="1"/>
  <c r="O86" i="41"/>
  <c r="R86" i="41"/>
  <c r="Q86" i="41"/>
  <c r="I632" i="41" l="1"/>
  <c r="S632" i="41"/>
  <c r="G99" i="41" l="1"/>
  <c r="C99" i="41"/>
  <c r="H99" i="41"/>
  <c r="R99" i="41" l="1"/>
  <c r="Q99" i="41"/>
  <c r="M99" i="41"/>
  <c r="E98" i="41" l="1"/>
  <c r="H98" i="41"/>
  <c r="C98" i="41"/>
  <c r="G98" i="41"/>
  <c r="Q98" i="41" l="1"/>
  <c r="R98" i="41"/>
  <c r="I644" i="41"/>
  <c r="M98" i="41"/>
  <c r="O98" i="41"/>
  <c r="S644" i="41" l="1"/>
  <c r="AI250" i="43" l="1"/>
  <c r="AI328" i="43"/>
  <c r="AI120" i="43"/>
  <c r="AI224" i="43"/>
  <c r="AI406" i="43"/>
  <c r="AI198" i="43"/>
  <c r="AI172" i="43"/>
  <c r="AG42" i="43"/>
  <c r="AI146" i="43"/>
  <c r="AI380" i="43"/>
  <c r="AI302" i="43"/>
  <c r="AI354" i="43"/>
  <c r="AI276" i="43"/>
  <c r="S406" i="43"/>
  <c r="Y42" i="43"/>
  <c r="AE42" i="43"/>
  <c r="AD42" i="43"/>
  <c r="AC42" i="43"/>
  <c r="W42" i="43"/>
  <c r="AH42" i="43"/>
  <c r="Z42" i="43"/>
  <c r="AA42" i="43"/>
  <c r="X42" i="43"/>
  <c r="AF42" i="43"/>
  <c r="S146" i="43" l="1"/>
  <c r="S354" i="43"/>
  <c r="S224" i="43"/>
  <c r="AI432" i="43"/>
  <c r="S120" i="43"/>
  <c r="S172" i="43"/>
  <c r="S328" i="43"/>
  <c r="S380" i="43"/>
  <c r="S276" i="43"/>
  <c r="V42" i="43"/>
  <c r="AI42" i="43" s="1"/>
  <c r="S302" i="43"/>
  <c r="S198" i="43"/>
  <c r="S250" i="43"/>
  <c r="Q42" i="43"/>
  <c r="M42" i="43"/>
  <c r="R42" i="43"/>
  <c r="O42" i="43"/>
  <c r="N42" i="43"/>
  <c r="S432" i="43"/>
  <c r="I302" i="43"/>
  <c r="I146" i="43" l="1"/>
  <c r="I172" i="43"/>
  <c r="I406" i="43"/>
  <c r="I250" i="43"/>
  <c r="I380" i="43"/>
  <c r="I328" i="43"/>
  <c r="I276" i="43"/>
  <c r="I224" i="43"/>
  <c r="I198" i="43"/>
  <c r="L42" i="43"/>
  <c r="I120" i="43"/>
  <c r="I354" i="43"/>
  <c r="G42" i="43"/>
  <c r="C42" i="43"/>
  <c r="E42" i="43"/>
  <c r="D42" i="43"/>
  <c r="H42" i="43"/>
  <c r="B42" i="43"/>
  <c r="I42" i="43" l="1"/>
  <c r="S42" i="43"/>
  <c r="AJ42" i="43" s="1"/>
  <c r="I432" i="43"/>
  <c r="H90" i="43"/>
  <c r="E90" i="43"/>
  <c r="G90" i="43"/>
  <c r="I636" i="43" l="1"/>
  <c r="O90" i="43"/>
  <c r="R90" i="43"/>
  <c r="Q90" i="43"/>
  <c r="S636" i="43" l="1"/>
  <c r="H94" i="43"/>
  <c r="H16" i="43" s="1"/>
  <c r="G94" i="43"/>
  <c r="G16" i="43" s="1"/>
  <c r="Q94" i="43" l="1"/>
  <c r="Q16" i="43" s="1"/>
  <c r="R94" i="43"/>
  <c r="R16" i="43" s="1"/>
  <c r="H89" i="43"/>
  <c r="G89" i="43"/>
  <c r="I640" i="43"/>
  <c r="S640" i="43" l="1"/>
  <c r="Q89" i="43"/>
  <c r="R89" i="43"/>
  <c r="I635" i="43"/>
  <c r="S635" i="43" l="1"/>
  <c r="AI142" i="43" l="1"/>
  <c r="AI254" i="43"/>
  <c r="Z37" i="43"/>
  <c r="AI271" i="43"/>
  <c r="AI167" i="43"/>
  <c r="Y37" i="43"/>
  <c r="AA46" i="43"/>
  <c r="AD37" i="43"/>
  <c r="AI280" i="43"/>
  <c r="W37" i="43"/>
  <c r="AC37" i="43"/>
  <c r="AI375" i="43"/>
  <c r="AI306" i="43"/>
  <c r="AI202" i="43"/>
  <c r="AI402" i="43"/>
  <c r="AI246" i="43"/>
  <c r="AI115" i="43"/>
  <c r="V37" i="43"/>
  <c r="Y38" i="43"/>
  <c r="AE38" i="43"/>
  <c r="V46" i="43"/>
  <c r="AI124" i="43"/>
  <c r="V38" i="43"/>
  <c r="AI116" i="43"/>
  <c r="X37" i="43"/>
  <c r="AH37" i="43"/>
  <c r="AA38" i="43"/>
  <c r="AI141" i="43"/>
  <c r="W46" i="43"/>
  <c r="AF46" i="43"/>
  <c r="AI428" i="43"/>
  <c r="AI298" i="43"/>
  <c r="W38" i="43"/>
  <c r="AI193" i="43"/>
  <c r="AE46" i="43"/>
  <c r="Z46" i="43"/>
  <c r="AI350" i="43"/>
  <c r="AI272" i="43"/>
  <c r="AI194" i="43"/>
  <c r="AI436" i="43"/>
  <c r="AI384" i="43"/>
  <c r="AI332" i="43"/>
  <c r="AI228" i="43"/>
  <c r="AI176" i="43"/>
  <c r="AH38" i="43"/>
  <c r="AI349" i="43"/>
  <c r="AI323" i="43"/>
  <c r="AI297" i="43"/>
  <c r="AI219" i="43"/>
  <c r="AC46" i="43"/>
  <c r="X46" i="43"/>
  <c r="AC38" i="43"/>
  <c r="AI324" i="43"/>
  <c r="AF37" i="43"/>
  <c r="AA37" i="43"/>
  <c r="AD38" i="43"/>
  <c r="Y46" i="43"/>
  <c r="AH46" i="43"/>
  <c r="AI220" i="43"/>
  <c r="AG37" i="43"/>
  <c r="X38" i="43"/>
  <c r="AF38" i="43"/>
  <c r="AI427" i="43"/>
  <c r="AI401" i="43"/>
  <c r="AG46" i="43"/>
  <c r="AI376" i="43"/>
  <c r="AI168" i="43"/>
  <c r="AI410" i="43"/>
  <c r="AI358" i="43"/>
  <c r="AI150" i="43"/>
  <c r="AE37" i="43"/>
  <c r="AG38" i="43"/>
  <c r="Z38" i="43"/>
  <c r="AI245" i="43"/>
  <c r="AD46" i="43"/>
  <c r="S167" i="43"/>
  <c r="S245" i="43" l="1"/>
  <c r="S428" i="43"/>
  <c r="R38" i="43"/>
  <c r="R12" i="43" s="1"/>
  <c r="R37" i="43"/>
  <c r="R11" i="43" s="1"/>
  <c r="S358" i="43"/>
  <c r="S410" i="43"/>
  <c r="S141" i="43"/>
  <c r="S297" i="43"/>
  <c r="L38" i="43"/>
  <c r="S116" i="43"/>
  <c r="R46" i="43"/>
  <c r="R20" i="43" s="1"/>
  <c r="S219" i="43"/>
  <c r="S349" i="43"/>
  <c r="S228" i="43"/>
  <c r="N38" i="43"/>
  <c r="S115" i="43"/>
  <c r="L37" i="43"/>
  <c r="S298" i="43"/>
  <c r="S202" i="43"/>
  <c r="L46" i="43"/>
  <c r="S124" i="43"/>
  <c r="N37" i="43"/>
  <c r="S332" i="43"/>
  <c r="S194" i="43"/>
  <c r="S324" i="43"/>
  <c r="AI37" i="43"/>
  <c r="O46" i="43"/>
  <c r="O20" i="43" s="1"/>
  <c r="Q37" i="43"/>
  <c r="Q11" i="43" s="1"/>
  <c r="S220" i="43"/>
  <c r="M46" i="43"/>
  <c r="M20" i="43" s="1"/>
  <c r="M38" i="43"/>
  <c r="S254" i="43"/>
  <c r="S384" i="43"/>
  <c r="S376" i="43"/>
  <c r="S375" i="43"/>
  <c r="O38" i="43"/>
  <c r="O12" i="43" s="1"/>
  <c r="S176" i="43"/>
  <c r="S272" i="43"/>
  <c r="S193" i="43"/>
  <c r="M37" i="43"/>
  <c r="S168" i="43"/>
  <c r="AI38" i="43"/>
  <c r="S271" i="43"/>
  <c r="S401" i="43"/>
  <c r="Q46" i="43"/>
  <c r="Q20" i="43" s="1"/>
  <c r="S323" i="43"/>
  <c r="S427" i="43"/>
  <c r="S280" i="43"/>
  <c r="S436" i="43"/>
  <c r="N46" i="43"/>
  <c r="O37" i="43"/>
  <c r="S150" i="43"/>
  <c r="S246" i="43"/>
  <c r="S402" i="43"/>
  <c r="Q38" i="43"/>
  <c r="Q12" i="43" s="1"/>
  <c r="S306" i="43"/>
  <c r="S142" i="43"/>
  <c r="S350" i="43"/>
  <c r="AI46" i="43"/>
  <c r="I428" i="43"/>
  <c r="I280" i="43" l="1"/>
  <c r="I167" i="43"/>
  <c r="I349" i="43"/>
  <c r="I384" i="43"/>
  <c r="I306" i="43"/>
  <c r="G38" i="43"/>
  <c r="G12" i="43" s="1"/>
  <c r="I375" i="43"/>
  <c r="I228" i="43"/>
  <c r="I332" i="43"/>
  <c r="I323" i="43"/>
  <c r="I220" i="43"/>
  <c r="H38" i="43"/>
  <c r="H12" i="43" s="1"/>
  <c r="I271" i="43"/>
  <c r="D46" i="43"/>
  <c r="I193" i="43"/>
  <c r="I246" i="43"/>
  <c r="I194" i="43"/>
  <c r="I358" i="43"/>
  <c r="I142" i="43"/>
  <c r="I436" i="43"/>
  <c r="I427" i="43"/>
  <c r="I298" i="43"/>
  <c r="I115" i="43"/>
  <c r="B37" i="43"/>
  <c r="I176" i="43"/>
  <c r="I402" i="43"/>
  <c r="B38" i="43"/>
  <c r="I116" i="43"/>
  <c r="G37" i="43"/>
  <c r="G11" i="43" s="1"/>
  <c r="I219" i="43"/>
  <c r="I245" i="43"/>
  <c r="C46" i="43"/>
  <c r="C20" i="43" s="1"/>
  <c r="I401" i="43"/>
  <c r="I376" i="43"/>
  <c r="I168" i="43"/>
  <c r="C38" i="43"/>
  <c r="S46" i="43"/>
  <c r="AJ46" i="43" s="1"/>
  <c r="E37" i="43"/>
  <c r="I350" i="43"/>
  <c r="I141" i="43"/>
  <c r="I254" i="43"/>
  <c r="I150" i="43"/>
  <c r="E46" i="43"/>
  <c r="E20" i="43" s="1"/>
  <c r="B46" i="43"/>
  <c r="I124" i="43"/>
  <c r="I202" i="43"/>
  <c r="I410" i="43"/>
  <c r="I272" i="43"/>
  <c r="H46" i="43"/>
  <c r="H20" i="43" s="1"/>
  <c r="I324" i="43"/>
  <c r="H37" i="43"/>
  <c r="H11" i="43" s="1"/>
  <c r="D37" i="43"/>
  <c r="G46" i="43"/>
  <c r="G20" i="43" s="1"/>
  <c r="C37" i="43"/>
  <c r="D38" i="43"/>
  <c r="E38" i="43"/>
  <c r="E12" i="43" s="1"/>
  <c r="I297" i="43"/>
  <c r="S37" i="43"/>
  <c r="AJ37" i="43" s="1"/>
  <c r="S38" i="43"/>
  <c r="AJ38" i="43" s="1"/>
  <c r="I38" i="43" l="1"/>
  <c r="I46" i="43"/>
  <c r="I37" i="43"/>
  <c r="I596" i="43"/>
  <c r="I595" i="43"/>
  <c r="S596" i="43" l="1"/>
  <c r="S595" i="43"/>
  <c r="I565" i="43"/>
  <c r="I487" i="43" l="1"/>
  <c r="I539" i="43"/>
  <c r="I513" i="43"/>
  <c r="AI357" i="43" l="1"/>
  <c r="AI253" i="43"/>
  <c r="AI149" i="43"/>
  <c r="AI123" i="43"/>
  <c r="AI383" i="43"/>
  <c r="AI279" i="43"/>
  <c r="AI409" i="43"/>
  <c r="AI305" i="43"/>
  <c r="AI201" i="43"/>
  <c r="I461" i="43"/>
  <c r="F71" i="43"/>
  <c r="AI435" i="43"/>
  <c r="AI331" i="43"/>
  <c r="AI227" i="43"/>
  <c r="P97" i="43"/>
  <c r="W45" i="43"/>
  <c r="AE45" i="43"/>
  <c r="AD45" i="43"/>
  <c r="AF45" i="43"/>
  <c r="Z45" i="43"/>
  <c r="AC45" i="43"/>
  <c r="Y45" i="43"/>
  <c r="AG45" i="43"/>
  <c r="AA45" i="43"/>
  <c r="X45" i="43"/>
  <c r="AH45" i="43"/>
  <c r="S279" i="43" l="1"/>
  <c r="AI175" i="43"/>
  <c r="S331" i="43"/>
  <c r="S357" i="43"/>
  <c r="S149" i="43"/>
  <c r="S383" i="43"/>
  <c r="S201" i="43"/>
  <c r="S409" i="43"/>
  <c r="S123" i="43"/>
  <c r="V45" i="43"/>
  <c r="AI45" i="43" s="1"/>
  <c r="S305" i="43"/>
  <c r="S227" i="43"/>
  <c r="S435" i="43"/>
  <c r="S253" i="43"/>
  <c r="F19" i="43"/>
  <c r="I71" i="43"/>
  <c r="R45" i="43"/>
  <c r="Q45" i="43"/>
  <c r="M45" i="43"/>
  <c r="N45" i="43"/>
  <c r="L45" i="43"/>
  <c r="H97" i="43"/>
  <c r="G97" i="43"/>
  <c r="C97" i="43"/>
  <c r="E97" i="43"/>
  <c r="O45" i="43"/>
  <c r="I253" i="43" l="1"/>
  <c r="I201" i="43"/>
  <c r="I435" i="43"/>
  <c r="I279" i="43"/>
  <c r="I383" i="43"/>
  <c r="S45" i="43"/>
  <c r="AJ45" i="43" s="1"/>
  <c r="I149" i="43"/>
  <c r="I123" i="43"/>
  <c r="I227" i="43"/>
  <c r="I591" i="43"/>
  <c r="I331" i="43"/>
  <c r="I305" i="43"/>
  <c r="I409" i="43"/>
  <c r="I357" i="43"/>
  <c r="S175" i="43"/>
  <c r="H45" i="43"/>
  <c r="H19" i="43" s="1"/>
  <c r="G45" i="43"/>
  <c r="G19" i="43" s="1"/>
  <c r="D45" i="43"/>
  <c r="C45" i="43"/>
  <c r="C19" i="43" s="1"/>
  <c r="E45" i="43"/>
  <c r="E19" i="43" s="1"/>
  <c r="M97" i="43"/>
  <c r="M19" i="43" s="1"/>
  <c r="O97" i="43"/>
  <c r="O19" i="43" s="1"/>
  <c r="R97" i="43"/>
  <c r="R19" i="43" s="1"/>
  <c r="B45" i="43"/>
  <c r="Q97" i="43"/>
  <c r="Q19" i="43" s="1"/>
  <c r="I643" i="43"/>
  <c r="I45" i="43" l="1"/>
  <c r="I175" i="43"/>
  <c r="S591" i="43"/>
  <c r="S643" i="43"/>
  <c r="I580" i="43" l="1"/>
  <c r="C90" i="43" l="1"/>
  <c r="C12" i="43" s="1"/>
  <c r="I584" i="43" l="1"/>
  <c r="M90" i="43"/>
  <c r="M12" i="43" s="1"/>
  <c r="S584" i="43" l="1"/>
  <c r="E89" i="43" l="1"/>
  <c r="E11" i="43" s="1"/>
  <c r="O89" i="43" l="1"/>
  <c r="O11" i="43" s="1"/>
  <c r="C89" i="43"/>
  <c r="C11" i="43" s="1"/>
  <c r="I583" i="43"/>
  <c r="M89" i="43" l="1"/>
  <c r="M11" i="43" s="1"/>
  <c r="S583" i="43"/>
  <c r="I539" i="41" l="1"/>
  <c r="I565" i="41"/>
  <c r="I487" i="41"/>
  <c r="I513" i="41"/>
  <c r="I461" i="41" l="1"/>
  <c r="F71" i="41"/>
  <c r="P97" i="41"/>
  <c r="F19" i="41" l="1"/>
  <c r="I71" i="41"/>
  <c r="B102" i="1" l="1"/>
  <c r="I596" i="1"/>
  <c r="I595" i="1"/>
  <c r="I231" i="1" l="1"/>
  <c r="C50" i="1"/>
  <c r="C24" i="1" s="1"/>
  <c r="E50" i="1"/>
  <c r="E24" i="1" s="1"/>
  <c r="D50" i="1"/>
  <c r="I232" i="1"/>
  <c r="I388" i="1" l="1"/>
  <c r="I153" i="1"/>
  <c r="H49" i="1"/>
  <c r="H23" i="1" s="1"/>
  <c r="I335" i="1"/>
  <c r="I413" i="1"/>
  <c r="I387" i="1"/>
  <c r="I361" i="1"/>
  <c r="I439" i="1"/>
  <c r="I205" i="1"/>
  <c r="I309" i="1"/>
  <c r="I283" i="1"/>
  <c r="I179" i="1"/>
  <c r="E49" i="1"/>
  <c r="E23" i="1" s="1"/>
  <c r="C49" i="1"/>
  <c r="C23" i="1" s="1"/>
  <c r="D49" i="1"/>
  <c r="G49" i="1"/>
  <c r="G23" i="1" s="1"/>
  <c r="I258" i="1"/>
  <c r="I257" i="1"/>
  <c r="I127" i="1" l="1"/>
  <c r="B49" i="1"/>
  <c r="I49" i="1" l="1"/>
  <c r="I128" i="1"/>
  <c r="B50" i="1"/>
  <c r="B24" i="1" l="1"/>
  <c r="I50" i="1"/>
  <c r="I561" i="41" l="1"/>
  <c r="F67" i="41"/>
  <c r="P93" i="41"/>
  <c r="F15" i="41" l="1"/>
  <c r="I67" i="41"/>
  <c r="I560" i="42" l="1"/>
  <c r="I560" i="43"/>
  <c r="I561" i="42" l="1"/>
  <c r="F67" i="42"/>
  <c r="P93" i="42"/>
  <c r="F15" i="42" l="1"/>
  <c r="I67" i="42"/>
  <c r="I561" i="43" l="1"/>
  <c r="F67" i="43"/>
  <c r="P93" i="43"/>
  <c r="F15" i="43" l="1"/>
  <c r="I67" i="43"/>
  <c r="F72" i="43" l="1"/>
  <c r="I462" i="43"/>
  <c r="P98" i="43" l="1"/>
  <c r="S592" i="43"/>
  <c r="F60" i="43"/>
  <c r="I450" i="43"/>
  <c r="I72" i="43"/>
  <c r="F20" i="43"/>
  <c r="P86" i="43" l="1"/>
  <c r="P8" i="43" s="1"/>
  <c r="S580" i="43"/>
  <c r="F8" i="43"/>
  <c r="I60" i="43"/>
  <c r="E93" i="43" l="1"/>
  <c r="I587" i="43"/>
  <c r="O93" i="43" l="1"/>
  <c r="S587" i="43"/>
  <c r="I93" i="43"/>
  <c r="E15" i="43"/>
  <c r="I15" i="43" s="1"/>
  <c r="S93" i="43" l="1"/>
  <c r="O15" i="43"/>
  <c r="I533" i="43" l="1"/>
  <c r="AI247" i="43" l="1"/>
  <c r="AI429" i="43"/>
  <c r="AI403" i="43"/>
  <c r="AH39" i="43"/>
  <c r="AI169" i="43"/>
  <c r="AI195" i="43"/>
  <c r="AI299" i="43"/>
  <c r="AE39" i="43"/>
  <c r="X39" i="43"/>
  <c r="AD39" i="43"/>
  <c r="AI117" i="43"/>
  <c r="V39" i="43"/>
  <c r="I455" i="43"/>
  <c r="AI273" i="43"/>
  <c r="AC39" i="43"/>
  <c r="W39" i="43"/>
  <c r="AA39" i="43"/>
  <c r="Y39" i="43"/>
  <c r="AI377" i="43"/>
  <c r="AI143" i="43"/>
  <c r="AI351" i="43"/>
  <c r="AF39" i="43"/>
  <c r="AI221" i="43"/>
  <c r="AI325" i="43"/>
  <c r="P67" i="43"/>
  <c r="S483" i="43"/>
  <c r="AG39" i="43"/>
  <c r="Z39" i="43"/>
  <c r="I541" i="43"/>
  <c r="R39" i="43" l="1"/>
  <c r="R13" i="43" s="1"/>
  <c r="AI255" i="43"/>
  <c r="M39" i="43"/>
  <c r="M13" i="43" s="1"/>
  <c r="S247" i="43"/>
  <c r="AI307" i="43"/>
  <c r="S299" i="43"/>
  <c r="S195" i="43"/>
  <c r="AI281" i="43"/>
  <c r="O39" i="43"/>
  <c r="S377" i="43"/>
  <c r="I484" i="43"/>
  <c r="F68" i="43"/>
  <c r="S351" i="43"/>
  <c r="Q39" i="43"/>
  <c r="Q13" i="43" s="1"/>
  <c r="S325" i="43"/>
  <c r="S273" i="43"/>
  <c r="S429" i="43"/>
  <c r="S117" i="43"/>
  <c r="L39" i="43"/>
  <c r="N39" i="43"/>
  <c r="S221" i="43"/>
  <c r="S169" i="43"/>
  <c r="S143" i="43"/>
  <c r="AI203" i="43"/>
  <c r="AI39" i="43"/>
  <c r="S67" i="43"/>
  <c r="P15" i="43"/>
  <c r="S15" i="43" s="1"/>
  <c r="T15" i="43" s="1"/>
  <c r="S403" i="43"/>
  <c r="E91" i="43"/>
  <c r="H39" i="43"/>
  <c r="H13" i="43" s="1"/>
  <c r="X47" i="43"/>
  <c r="I143" i="43" l="1"/>
  <c r="Z47" i="43"/>
  <c r="AI177" i="43"/>
  <c r="AI385" i="43"/>
  <c r="I195" i="43"/>
  <c r="I377" i="43"/>
  <c r="AH47" i="43"/>
  <c r="C39" i="43"/>
  <c r="C13" i="43" s="1"/>
  <c r="AD47" i="43"/>
  <c r="I299" i="43"/>
  <c r="AF47" i="43"/>
  <c r="D39" i="43"/>
  <c r="S281" i="43"/>
  <c r="AI229" i="43"/>
  <c r="I325" i="43"/>
  <c r="V47" i="43"/>
  <c r="AI125" i="43"/>
  <c r="S255" i="43"/>
  <c r="I273" i="43"/>
  <c r="B39" i="43"/>
  <c r="I117" i="43"/>
  <c r="AI151" i="43"/>
  <c r="D91" i="43"/>
  <c r="I91" i="43" s="1"/>
  <c r="I585" i="43"/>
  <c r="I351" i="43"/>
  <c r="S203" i="43"/>
  <c r="AG47" i="43"/>
  <c r="AC47" i="43"/>
  <c r="G39" i="43"/>
  <c r="G13" i="43" s="1"/>
  <c r="O91" i="43"/>
  <c r="O13" i="43" s="1"/>
  <c r="I429" i="43"/>
  <c r="I169" i="43"/>
  <c r="AE47" i="43"/>
  <c r="W47" i="43"/>
  <c r="AA47" i="43"/>
  <c r="AI359" i="43"/>
  <c r="S307" i="43"/>
  <c r="AI437" i="43"/>
  <c r="E39" i="43"/>
  <c r="E13" i="43" s="1"/>
  <c r="AI333" i="43"/>
  <c r="I463" i="43"/>
  <c r="I221" i="43"/>
  <c r="F16" i="43"/>
  <c r="I68" i="43"/>
  <c r="I481" i="43"/>
  <c r="F65" i="43"/>
  <c r="Y47" i="43"/>
  <c r="I403" i="43"/>
  <c r="AI411" i="43"/>
  <c r="I247" i="43"/>
  <c r="S39" i="43"/>
  <c r="AJ39" i="43" s="1"/>
  <c r="L13" i="43"/>
  <c r="I489" i="43"/>
  <c r="I307" i="43" l="1"/>
  <c r="M47" i="43"/>
  <c r="M21" i="43" s="1"/>
  <c r="D13" i="43"/>
  <c r="I203" i="43"/>
  <c r="S411" i="43"/>
  <c r="N91" i="43"/>
  <c r="S585" i="43"/>
  <c r="B13" i="43"/>
  <c r="I39" i="43"/>
  <c r="S385" i="43"/>
  <c r="S359" i="43"/>
  <c r="I255" i="43"/>
  <c r="R47" i="43"/>
  <c r="R21" i="43" s="1"/>
  <c r="F73" i="43"/>
  <c r="O47" i="43"/>
  <c r="O21" i="43" s="1"/>
  <c r="S333" i="43"/>
  <c r="S437" i="43"/>
  <c r="S151" i="43"/>
  <c r="N47" i="43"/>
  <c r="F13" i="43"/>
  <c r="I65" i="43"/>
  <c r="S177" i="43"/>
  <c r="S125" i="43"/>
  <c r="L47" i="43"/>
  <c r="I593" i="43"/>
  <c r="Q47" i="43"/>
  <c r="Q21" i="43" s="1"/>
  <c r="AI47" i="43"/>
  <c r="S229" i="43"/>
  <c r="I281" i="43"/>
  <c r="I229" i="43"/>
  <c r="I177" i="43" l="1"/>
  <c r="I411" i="43"/>
  <c r="B47" i="43"/>
  <c r="I125" i="43"/>
  <c r="E47" i="43"/>
  <c r="E21" i="43" s="1"/>
  <c r="I151" i="43"/>
  <c r="I437" i="43"/>
  <c r="I385" i="43"/>
  <c r="S47" i="43"/>
  <c r="AJ47" i="43" s="1"/>
  <c r="I13" i="43"/>
  <c r="G47" i="43"/>
  <c r="G21" i="43" s="1"/>
  <c r="D47" i="43"/>
  <c r="C47" i="43"/>
  <c r="C21" i="43" s="1"/>
  <c r="H47" i="43"/>
  <c r="H21" i="43" s="1"/>
  <c r="S593" i="43"/>
  <c r="I333" i="43"/>
  <c r="I359" i="43"/>
  <c r="I73" i="43"/>
  <c r="F21" i="43"/>
  <c r="S91" i="43"/>
  <c r="N13" i="43"/>
  <c r="I47" i="43" l="1"/>
  <c r="E94" i="43" l="1"/>
  <c r="E16" i="43" s="1"/>
  <c r="O94" i="43" l="1"/>
  <c r="O16" i="43" s="1"/>
  <c r="C94" i="43" l="1"/>
  <c r="C16" i="43" s="1"/>
  <c r="I588" i="43"/>
  <c r="S588" i="43" l="1"/>
  <c r="M94" i="43"/>
  <c r="M16" i="43" s="1"/>
  <c r="F60" i="42" l="1"/>
  <c r="I450" i="42"/>
  <c r="I462" i="42"/>
  <c r="F72" i="42"/>
  <c r="P86" i="42"/>
  <c r="P8" i="42" s="1"/>
  <c r="P98" i="42" l="1"/>
  <c r="S592" i="42"/>
  <c r="I72" i="42"/>
  <c r="F20" i="42"/>
  <c r="F8" i="42"/>
  <c r="I60" i="42"/>
  <c r="AI152" i="42" l="1"/>
  <c r="S152" i="42"/>
  <c r="AI435" i="42" l="1"/>
  <c r="I152" i="42"/>
  <c r="AI149" i="42" l="1"/>
  <c r="AC45" i="42"/>
  <c r="AD45" i="42"/>
  <c r="AE45" i="42"/>
  <c r="AI201" i="42"/>
  <c r="AI383" i="42"/>
  <c r="AA45" i="42"/>
  <c r="AG45" i="42"/>
  <c r="AI175" i="42"/>
  <c r="AI409" i="42"/>
  <c r="Y45" i="42"/>
  <c r="W45" i="42"/>
  <c r="AF45" i="42"/>
  <c r="AH45" i="42"/>
  <c r="X45" i="42"/>
  <c r="Z45" i="42"/>
  <c r="AI227" i="42"/>
  <c r="AI253" i="42"/>
  <c r="AI305" i="42"/>
  <c r="AI331" i="42"/>
  <c r="AI123" i="42"/>
  <c r="V45" i="42"/>
  <c r="AI279" i="42"/>
  <c r="AI357" i="42"/>
  <c r="S227" i="42"/>
  <c r="AI354" i="42"/>
  <c r="AI280" i="42" l="1"/>
  <c r="S357" i="42"/>
  <c r="R45" i="42"/>
  <c r="AI380" i="42"/>
  <c r="AI328" i="42"/>
  <c r="S279" i="42"/>
  <c r="S305" i="42"/>
  <c r="O45" i="42"/>
  <c r="AI406" i="42"/>
  <c r="AI361" i="42"/>
  <c r="S201" i="42"/>
  <c r="AI387" i="42"/>
  <c r="Z49" i="42"/>
  <c r="S175" i="42"/>
  <c r="S435" i="42"/>
  <c r="X42" i="42"/>
  <c r="AF42" i="42"/>
  <c r="AI413" i="42"/>
  <c r="S253" i="42"/>
  <c r="M45" i="42"/>
  <c r="AI358" i="42"/>
  <c r="AI254" i="42"/>
  <c r="AI202" i="42"/>
  <c r="AI179" i="42"/>
  <c r="AA49" i="42"/>
  <c r="AC42" i="42"/>
  <c r="AE42" i="42"/>
  <c r="AA42" i="42"/>
  <c r="AI283" i="42"/>
  <c r="AI205" i="42"/>
  <c r="AI153" i="42"/>
  <c r="AI439" i="42"/>
  <c r="AI257" i="42"/>
  <c r="S383" i="42"/>
  <c r="AG49" i="42"/>
  <c r="L45" i="42"/>
  <c r="S123" i="42"/>
  <c r="S409" i="42"/>
  <c r="AI198" i="42"/>
  <c r="Z42" i="42"/>
  <c r="V42" i="42"/>
  <c r="AI120" i="42"/>
  <c r="S149" i="42"/>
  <c r="AI410" i="42"/>
  <c r="AI306" i="42"/>
  <c r="X49" i="42"/>
  <c r="AI45" i="42"/>
  <c r="AI432" i="42"/>
  <c r="AI302" i="42"/>
  <c r="W42" i="42"/>
  <c r="AG42" i="42"/>
  <c r="AI224" i="42"/>
  <c r="AI172" i="42"/>
  <c r="N45" i="42"/>
  <c r="S331" i="42"/>
  <c r="V49" i="42"/>
  <c r="AI127" i="42"/>
  <c r="AC49" i="42"/>
  <c r="AI146" i="42"/>
  <c r="AD42" i="42"/>
  <c r="AI276" i="42"/>
  <c r="AI384" i="42"/>
  <c r="AI332" i="42"/>
  <c r="AI150" i="42"/>
  <c r="AI309" i="42"/>
  <c r="AE49" i="42"/>
  <c r="W49" i="42"/>
  <c r="AI250" i="42"/>
  <c r="Y42" i="42"/>
  <c r="AI228" i="42"/>
  <c r="AI176" i="42"/>
  <c r="Q45" i="42"/>
  <c r="AI231" i="42"/>
  <c r="AD49" i="42"/>
  <c r="Y49" i="42"/>
  <c r="AH42" i="42"/>
  <c r="AI436" i="42"/>
  <c r="AI335" i="42"/>
  <c r="AF49" i="42"/>
  <c r="AH49" i="42"/>
  <c r="AC46" i="42"/>
  <c r="Z46" i="42"/>
  <c r="AH46" i="42"/>
  <c r="Y46" i="42"/>
  <c r="AE46" i="42"/>
  <c r="AD46" i="42"/>
  <c r="AF46" i="42"/>
  <c r="AA46" i="42"/>
  <c r="AG46" i="42"/>
  <c r="W46" i="42"/>
  <c r="X46" i="42"/>
  <c r="I279" i="42"/>
  <c r="I227" i="42"/>
  <c r="AE52" i="42"/>
  <c r="AF52" i="42"/>
  <c r="AA52" i="42"/>
  <c r="X52" i="42"/>
  <c r="W52" i="42"/>
  <c r="AH52" i="42"/>
  <c r="AD52" i="42"/>
  <c r="Z52" i="42"/>
  <c r="AG52" i="42"/>
  <c r="AC52" i="42"/>
  <c r="Y52" i="42"/>
  <c r="S254" i="42" l="1"/>
  <c r="I253" i="42"/>
  <c r="D45" i="42"/>
  <c r="I149" i="42"/>
  <c r="Y50" i="42"/>
  <c r="I357" i="42"/>
  <c r="S306" i="42"/>
  <c r="S410" i="42"/>
  <c r="AI414" i="42"/>
  <c r="S380" i="42"/>
  <c r="I409" i="42"/>
  <c r="AI388" i="42"/>
  <c r="AI206" i="42"/>
  <c r="I435" i="42"/>
  <c r="AI130" i="42"/>
  <c r="V52" i="42"/>
  <c r="AI52" i="42" s="1"/>
  <c r="S387" i="42"/>
  <c r="AI232" i="42"/>
  <c r="X50" i="42"/>
  <c r="S250" i="42"/>
  <c r="S332" i="42"/>
  <c r="C45" i="42"/>
  <c r="S413" i="42"/>
  <c r="N42" i="42"/>
  <c r="I123" i="42"/>
  <c r="B45" i="42"/>
  <c r="S45" i="42"/>
  <c r="AJ45" i="42" s="1"/>
  <c r="S231" i="42"/>
  <c r="I383" i="42"/>
  <c r="AI362" i="42"/>
  <c r="S280" i="42"/>
  <c r="S302" i="42"/>
  <c r="O49" i="42"/>
  <c r="O23" i="42" s="1"/>
  <c r="S150" i="42"/>
  <c r="S436" i="42"/>
  <c r="AF50" i="42"/>
  <c r="AE50" i="42"/>
  <c r="W50" i="42"/>
  <c r="S172" i="42"/>
  <c r="S354" i="42"/>
  <c r="AI336" i="42"/>
  <c r="I175" i="42"/>
  <c r="AD50" i="42"/>
  <c r="N49" i="42"/>
  <c r="G45" i="42"/>
  <c r="S361" i="42"/>
  <c r="AA50" i="42"/>
  <c r="S224" i="42"/>
  <c r="S406" i="42"/>
  <c r="S335" i="42"/>
  <c r="S309" i="42"/>
  <c r="S202" i="42"/>
  <c r="S358" i="42"/>
  <c r="S276" i="42"/>
  <c r="Q42" i="42"/>
  <c r="AI42" i="42"/>
  <c r="I201" i="42"/>
  <c r="AI258" i="42"/>
  <c r="S153" i="42"/>
  <c r="S205" i="42"/>
  <c r="AI284" i="42"/>
  <c r="O42" i="42"/>
  <c r="S432" i="42"/>
  <c r="R49" i="42"/>
  <c r="R23" i="42" s="1"/>
  <c r="AI310" i="42"/>
  <c r="S384" i="42"/>
  <c r="S120" i="42"/>
  <c r="L42" i="42"/>
  <c r="S146" i="42"/>
  <c r="H45" i="42"/>
  <c r="AI49" i="42"/>
  <c r="M49" i="42"/>
  <c r="M23" i="42" s="1"/>
  <c r="S439" i="42"/>
  <c r="Z50" i="42"/>
  <c r="V50" i="42"/>
  <c r="AI154" i="42"/>
  <c r="S283" i="42"/>
  <c r="S176" i="42"/>
  <c r="E45" i="42"/>
  <c r="S198" i="42"/>
  <c r="AC50" i="42"/>
  <c r="S179" i="42"/>
  <c r="L49" i="42"/>
  <c r="S127" i="42"/>
  <c r="I331" i="42"/>
  <c r="S257" i="42"/>
  <c r="AI440" i="42"/>
  <c r="S228" i="42"/>
  <c r="M42" i="42"/>
  <c r="Q49" i="42"/>
  <c r="Q23" i="42" s="1"/>
  <c r="AI180" i="42"/>
  <c r="I305" i="42"/>
  <c r="R42" i="42"/>
  <c r="S328" i="42"/>
  <c r="V46" i="42"/>
  <c r="AI46" i="42" s="1"/>
  <c r="AI124" i="42"/>
  <c r="AH50" i="42"/>
  <c r="AG50" i="42"/>
  <c r="M52" i="42"/>
  <c r="M26" i="42" s="1"/>
  <c r="I302" i="42"/>
  <c r="Q52" i="42"/>
  <c r="Q26" i="42" s="1"/>
  <c r="R52" i="42"/>
  <c r="R26" i="42" s="1"/>
  <c r="I384" i="42"/>
  <c r="O46" i="42"/>
  <c r="M46" i="42"/>
  <c r="N52" i="42"/>
  <c r="N26" i="42" s="1"/>
  <c r="O52" i="42"/>
  <c r="O26" i="42" s="1"/>
  <c r="I306" i="42"/>
  <c r="I198" i="42"/>
  <c r="Q46" i="42"/>
  <c r="R46" i="42"/>
  <c r="N46" i="42"/>
  <c r="S232" i="42" l="1"/>
  <c r="AI275" i="42"/>
  <c r="I276" i="42"/>
  <c r="I202" i="42"/>
  <c r="I250" i="42"/>
  <c r="I328" i="42"/>
  <c r="I179" i="42"/>
  <c r="I410" i="42"/>
  <c r="I254" i="42"/>
  <c r="I150" i="42"/>
  <c r="I358" i="42"/>
  <c r="I406" i="42"/>
  <c r="I172" i="42"/>
  <c r="S362" i="42"/>
  <c r="AI379" i="42"/>
  <c r="AI405" i="42"/>
  <c r="H42" i="42"/>
  <c r="R50" i="42"/>
  <c r="R24" i="42" s="1"/>
  <c r="I224" i="42"/>
  <c r="I153" i="42"/>
  <c r="S388" i="42"/>
  <c r="AI327" i="42"/>
  <c r="G42" i="42"/>
  <c r="I228" i="42"/>
  <c r="AI50" i="42"/>
  <c r="I280" i="42"/>
  <c r="S284" i="42"/>
  <c r="AI171" i="42"/>
  <c r="I354" i="42"/>
  <c r="I205" i="42"/>
  <c r="S154" i="42"/>
  <c r="L50" i="42"/>
  <c r="I387" i="42"/>
  <c r="I127" i="42"/>
  <c r="B49" i="42"/>
  <c r="S49" i="42"/>
  <c r="AJ49" i="42" s="1"/>
  <c r="I120" i="42"/>
  <c r="B42" i="42"/>
  <c r="I591" i="42"/>
  <c r="S310" i="42"/>
  <c r="S336" i="42"/>
  <c r="AI353" i="42"/>
  <c r="I436" i="42"/>
  <c r="I309" i="42"/>
  <c r="I335" i="42"/>
  <c r="N50" i="42"/>
  <c r="S124" i="42"/>
  <c r="L46" i="42"/>
  <c r="I332" i="42"/>
  <c r="H49" i="42"/>
  <c r="H23" i="42" s="1"/>
  <c r="S206" i="42"/>
  <c r="I439" i="42"/>
  <c r="S258" i="42"/>
  <c r="C49" i="42"/>
  <c r="C23" i="42" s="1"/>
  <c r="AI249" i="42"/>
  <c r="I595" i="42"/>
  <c r="I176" i="42"/>
  <c r="D49" i="42"/>
  <c r="I146" i="42"/>
  <c r="I413" i="42"/>
  <c r="C42" i="42"/>
  <c r="E49" i="42"/>
  <c r="E23" i="42" s="1"/>
  <c r="S440" i="42"/>
  <c r="I257" i="42"/>
  <c r="AI197" i="42"/>
  <c r="AI223" i="42"/>
  <c r="I45" i="42"/>
  <c r="S42" i="42"/>
  <c r="AJ42" i="42" s="1"/>
  <c r="Q50" i="42"/>
  <c r="Q24" i="42" s="1"/>
  <c r="S414" i="42"/>
  <c r="O50" i="42"/>
  <c r="O24" i="42" s="1"/>
  <c r="AI145" i="42"/>
  <c r="AI301" i="42"/>
  <c r="I380" i="42"/>
  <c r="S180" i="42"/>
  <c r="I432" i="42"/>
  <c r="D42" i="42"/>
  <c r="G49" i="42"/>
  <c r="G23" i="42" s="1"/>
  <c r="M50" i="42"/>
  <c r="M24" i="42" s="1"/>
  <c r="S130" i="42"/>
  <c r="L52" i="42"/>
  <c r="AI431" i="42"/>
  <c r="I283" i="42"/>
  <c r="I361" i="42"/>
  <c r="I231" i="42"/>
  <c r="I596" i="42"/>
  <c r="E42" i="42"/>
  <c r="Y41" i="42"/>
  <c r="AE41" i="42"/>
  <c r="AD41" i="42"/>
  <c r="AG41" i="42"/>
  <c r="AA41" i="42"/>
  <c r="Z41" i="42"/>
  <c r="AC41" i="42"/>
  <c r="X41" i="42"/>
  <c r="AF41" i="42"/>
  <c r="W41" i="42"/>
  <c r="AH41" i="42"/>
  <c r="E52" i="42"/>
  <c r="E26" i="42" s="1"/>
  <c r="I232" i="42"/>
  <c r="D52" i="42"/>
  <c r="D26" i="42" s="1"/>
  <c r="G52" i="42"/>
  <c r="G26" i="42" s="1"/>
  <c r="C52" i="42"/>
  <c r="C26" i="42" s="1"/>
  <c r="D46" i="42"/>
  <c r="H46" i="42"/>
  <c r="G46" i="42"/>
  <c r="C46" i="42"/>
  <c r="E46" i="42"/>
  <c r="I414" i="42"/>
  <c r="H52" i="42"/>
  <c r="H26" i="42" s="1"/>
  <c r="I206" i="42"/>
  <c r="S223" i="42" l="1"/>
  <c r="S197" i="42"/>
  <c r="S171" i="42"/>
  <c r="I180" i="42"/>
  <c r="S145" i="42"/>
  <c r="I388" i="42"/>
  <c r="S379" i="42"/>
  <c r="S327" i="42"/>
  <c r="S431" i="42"/>
  <c r="I284" i="42"/>
  <c r="S50" i="42"/>
  <c r="AJ50" i="42" s="1"/>
  <c r="S405" i="42"/>
  <c r="H50" i="42"/>
  <c r="H24" i="42" s="1"/>
  <c r="I310" i="42"/>
  <c r="S52" i="42"/>
  <c r="AJ52" i="42" s="1"/>
  <c r="L26" i="42"/>
  <c r="S26" i="42" s="1"/>
  <c r="I42" i="42"/>
  <c r="E50" i="42"/>
  <c r="E24" i="42" s="1"/>
  <c r="S275" i="42"/>
  <c r="I440" i="42"/>
  <c r="I124" i="42"/>
  <c r="B46" i="42"/>
  <c r="S353" i="42"/>
  <c r="C50" i="42"/>
  <c r="C24" i="42" s="1"/>
  <c r="I336" i="42"/>
  <c r="I258" i="42"/>
  <c r="S301" i="42"/>
  <c r="I362" i="42"/>
  <c r="B52" i="42"/>
  <c r="I130" i="42"/>
  <c r="S596" i="42"/>
  <c r="G50" i="42"/>
  <c r="G24" i="42" s="1"/>
  <c r="S46" i="42"/>
  <c r="AJ46" i="42" s="1"/>
  <c r="I49" i="42"/>
  <c r="S249" i="42"/>
  <c r="I154" i="42"/>
  <c r="B50" i="42"/>
  <c r="S595" i="42"/>
  <c r="S591" i="42"/>
  <c r="D50" i="42"/>
  <c r="V41" i="42"/>
  <c r="AI41" i="42" s="1"/>
  <c r="AI119" i="42"/>
  <c r="I431" i="42"/>
  <c r="R41" i="42"/>
  <c r="R15" i="42" s="1"/>
  <c r="O41" i="42"/>
  <c r="M41" i="42"/>
  <c r="M15" i="42" s="1"/>
  <c r="Q41" i="42"/>
  <c r="Q15" i="42" s="1"/>
  <c r="N41" i="42"/>
  <c r="N15" i="42" s="1"/>
  <c r="I405" i="42" l="1"/>
  <c r="I353" i="42"/>
  <c r="I223" i="42"/>
  <c r="I275" i="42"/>
  <c r="I145" i="42"/>
  <c r="I197" i="42"/>
  <c r="I327" i="42"/>
  <c r="I52" i="42"/>
  <c r="B26" i="42"/>
  <c r="I26" i="42" s="1"/>
  <c r="I171" i="42"/>
  <c r="I50" i="42"/>
  <c r="I301" i="42"/>
  <c r="L41" i="42"/>
  <c r="S119" i="42"/>
  <c r="I249" i="42"/>
  <c r="I379" i="42"/>
  <c r="I46" i="42"/>
  <c r="D41" i="42"/>
  <c r="D15" i="42" s="1"/>
  <c r="E41" i="42"/>
  <c r="H41" i="42"/>
  <c r="H15" i="42" s="1"/>
  <c r="G41" i="42"/>
  <c r="G15" i="42" s="1"/>
  <c r="C41" i="42"/>
  <c r="C15" i="42" s="1"/>
  <c r="B41" i="42" l="1"/>
  <c r="I119" i="42"/>
  <c r="L15" i="42"/>
  <c r="S41" i="42"/>
  <c r="AJ41" i="42" s="1"/>
  <c r="B15" i="42" l="1"/>
  <c r="I41" i="42"/>
  <c r="G94" i="42" l="1"/>
  <c r="G16" i="42" s="1"/>
  <c r="H94" i="42"/>
  <c r="H16" i="42" s="1"/>
  <c r="I640" i="42" l="1"/>
  <c r="Q94" i="42"/>
  <c r="Q16" i="42" s="1"/>
  <c r="R94" i="42"/>
  <c r="R16" i="42" s="1"/>
  <c r="G97" i="42"/>
  <c r="G19" i="42" s="1"/>
  <c r="C97" i="42"/>
  <c r="C19" i="42" s="1"/>
  <c r="H97" i="42"/>
  <c r="H19" i="42" s="1"/>
  <c r="E97" i="42"/>
  <c r="E19" i="42" s="1"/>
  <c r="I643" i="42" l="1"/>
  <c r="R97" i="42"/>
  <c r="R19" i="42" s="1"/>
  <c r="Q97" i="42"/>
  <c r="Q19" i="42" s="1"/>
  <c r="S640" i="42"/>
  <c r="O97" i="42"/>
  <c r="O19" i="42" s="1"/>
  <c r="M97" i="42"/>
  <c r="M19" i="42" s="1"/>
  <c r="H89" i="42"/>
  <c r="G89" i="42"/>
  <c r="Q89" i="42" l="1"/>
  <c r="I635" i="42"/>
  <c r="S643" i="42"/>
  <c r="R89" i="42"/>
  <c r="S635" i="42" l="1"/>
  <c r="G90" i="42"/>
  <c r="H90" i="42"/>
  <c r="E90" i="42"/>
  <c r="AI372" i="40" l="1"/>
  <c r="AI138" i="40"/>
  <c r="AI398" i="40"/>
  <c r="AI424" i="40"/>
  <c r="AI164" i="40"/>
  <c r="AI268" i="40"/>
  <c r="AI345" i="40"/>
  <c r="AI397" i="40"/>
  <c r="AI242" i="40"/>
  <c r="AI216" i="40"/>
  <c r="AI293" i="40"/>
  <c r="AI190" i="40"/>
  <c r="AI346" i="40"/>
  <c r="AI215" i="40"/>
  <c r="AI294" i="40"/>
  <c r="AI320" i="40"/>
  <c r="Z34" i="40"/>
  <c r="AD34" i="40"/>
  <c r="AF34" i="40"/>
  <c r="AG34" i="40"/>
  <c r="AC34" i="40"/>
  <c r="Y34" i="40"/>
  <c r="AA34" i="40"/>
  <c r="AE34" i="40"/>
  <c r="AH34" i="40"/>
  <c r="X34" i="40"/>
  <c r="W34" i="40"/>
  <c r="I636" i="42"/>
  <c r="O90" i="42"/>
  <c r="R90" i="42"/>
  <c r="Q90" i="42"/>
  <c r="S398" i="40" l="1"/>
  <c r="S216" i="40"/>
  <c r="S242" i="40"/>
  <c r="S372" i="40"/>
  <c r="S138" i="40"/>
  <c r="AI371" i="40"/>
  <c r="AI267" i="40"/>
  <c r="S293" i="40"/>
  <c r="S345" i="40"/>
  <c r="S164" i="40"/>
  <c r="S397" i="40"/>
  <c r="S424" i="40"/>
  <c r="S346" i="40"/>
  <c r="AI163" i="40"/>
  <c r="AI423" i="40"/>
  <c r="S320" i="40"/>
  <c r="AI112" i="40"/>
  <c r="V34" i="40"/>
  <c r="AI34" i="40" s="1"/>
  <c r="S268" i="40"/>
  <c r="S190" i="40"/>
  <c r="S294" i="40"/>
  <c r="S215" i="40"/>
  <c r="Q34" i="40"/>
  <c r="M34" i="40"/>
  <c r="R34" i="40"/>
  <c r="N34" i="40"/>
  <c r="S636" i="42"/>
  <c r="O34" i="40"/>
  <c r="I138" i="40" l="1"/>
  <c r="I190" i="40"/>
  <c r="I346" i="40"/>
  <c r="I242" i="40"/>
  <c r="I164" i="40"/>
  <c r="I372" i="40"/>
  <c r="I294" i="40"/>
  <c r="I424" i="40"/>
  <c r="I268" i="40"/>
  <c r="I398" i="40"/>
  <c r="I320" i="40"/>
  <c r="I345" i="40"/>
  <c r="S371" i="40"/>
  <c r="L34" i="40"/>
  <c r="S112" i="40"/>
  <c r="AI189" i="40"/>
  <c r="I397" i="40"/>
  <c r="I216" i="40"/>
  <c r="AI241" i="40"/>
  <c r="S267" i="40"/>
  <c r="S163" i="40"/>
  <c r="I293" i="40"/>
  <c r="I215" i="40"/>
  <c r="S423" i="40"/>
  <c r="E34" i="40"/>
  <c r="H34" i="40"/>
  <c r="D34" i="40"/>
  <c r="C34" i="40"/>
  <c r="G34" i="40"/>
  <c r="I371" i="40" l="1"/>
  <c r="S189" i="40"/>
  <c r="I267" i="40"/>
  <c r="S241" i="40"/>
  <c r="I423" i="40"/>
  <c r="S34" i="40"/>
  <c r="AJ34" i="40" s="1"/>
  <c r="AI111" i="40"/>
  <c r="AI319" i="40"/>
  <c r="B34" i="40"/>
  <c r="I112" i="40"/>
  <c r="I163" i="40"/>
  <c r="S319" i="40" l="1"/>
  <c r="I189" i="40"/>
  <c r="I241" i="40"/>
  <c r="S111" i="40"/>
  <c r="I34" i="40"/>
  <c r="I319" i="40" l="1"/>
  <c r="I111" i="40"/>
  <c r="G98" i="42" l="1"/>
  <c r="G20" i="42" s="1"/>
  <c r="H98" i="42"/>
  <c r="H20" i="42" s="1"/>
  <c r="E98" i="42"/>
  <c r="E20" i="42" s="1"/>
  <c r="C98" i="42"/>
  <c r="C20" i="42" s="1"/>
  <c r="I644" i="42" l="1"/>
  <c r="O98" i="42"/>
  <c r="O20" i="42" s="1"/>
  <c r="Q98" i="42"/>
  <c r="Q20" i="42" s="1"/>
  <c r="M98" i="42"/>
  <c r="M20" i="42" s="1"/>
  <c r="R98" i="42"/>
  <c r="R20" i="42" s="1"/>
  <c r="S644" i="42" l="1"/>
  <c r="AI282" i="40" l="1"/>
  <c r="AI308" i="40"/>
  <c r="AI230" i="40" l="1"/>
  <c r="AI178" i="40"/>
  <c r="S282" i="40" l="1"/>
  <c r="S308" i="40"/>
  <c r="S178" i="40"/>
  <c r="S230" i="40"/>
  <c r="I230" i="40"/>
  <c r="I178" i="40" l="1"/>
  <c r="I308" i="40"/>
  <c r="I282" i="40"/>
  <c r="AE38" i="42"/>
  <c r="AI220" i="42"/>
  <c r="AI427" i="42"/>
  <c r="AH37" i="42" l="1"/>
  <c r="AI401" i="42"/>
  <c r="AI320" i="42"/>
  <c r="AI190" i="42"/>
  <c r="AA38" i="42"/>
  <c r="AI298" i="42"/>
  <c r="AI168" i="42"/>
  <c r="X38" i="42"/>
  <c r="AF38" i="42"/>
  <c r="Z37" i="42"/>
  <c r="AI294" i="42"/>
  <c r="AI216" i="42"/>
  <c r="W38" i="42"/>
  <c r="AG38" i="42"/>
  <c r="AA37" i="42"/>
  <c r="AI402" i="42"/>
  <c r="AI428" i="42"/>
  <c r="AI167" i="42"/>
  <c r="AI297" i="42"/>
  <c r="AI346" i="42"/>
  <c r="Z38" i="42"/>
  <c r="V38" i="42"/>
  <c r="AI116" i="42"/>
  <c r="Y37" i="42"/>
  <c r="AI424" i="42"/>
  <c r="AI350" i="42"/>
  <c r="AI246" i="42"/>
  <c r="AI324" i="42"/>
  <c r="AH38" i="42"/>
  <c r="AD37" i="42"/>
  <c r="AF37" i="42"/>
  <c r="AI193" i="42"/>
  <c r="AI272" i="42"/>
  <c r="AI242" i="42"/>
  <c r="AI142" i="42"/>
  <c r="AC38" i="42"/>
  <c r="AE37" i="42"/>
  <c r="X37" i="42"/>
  <c r="AI141" i="42"/>
  <c r="AI245" i="42"/>
  <c r="AI138" i="42"/>
  <c r="AI398" i="42"/>
  <c r="AI376" i="42"/>
  <c r="AI271" i="42"/>
  <c r="AI323" i="42"/>
  <c r="AI219" i="42"/>
  <c r="AD38" i="42"/>
  <c r="AI349" i="42"/>
  <c r="AG37" i="42"/>
  <c r="V37" i="42"/>
  <c r="AI115" i="42"/>
  <c r="AI268" i="42"/>
  <c r="AI164" i="42"/>
  <c r="AI372" i="42"/>
  <c r="AI194" i="42"/>
  <c r="Y38" i="42"/>
  <c r="W37" i="42"/>
  <c r="AC37" i="42"/>
  <c r="AI375" i="42"/>
  <c r="S428" i="42"/>
  <c r="S245" i="42"/>
  <c r="AE34" i="42"/>
  <c r="AA34" i="42"/>
  <c r="Z34" i="42"/>
  <c r="X34" i="42"/>
  <c r="AG34" i="42"/>
  <c r="W34" i="42"/>
  <c r="AF34" i="42"/>
  <c r="AH34" i="42"/>
  <c r="Y34" i="42"/>
  <c r="AD34" i="42"/>
  <c r="AC34" i="42"/>
  <c r="S424" i="42"/>
  <c r="S350" i="42"/>
  <c r="S246" i="42"/>
  <c r="S349" i="42" l="1"/>
  <c r="S324" i="42"/>
  <c r="S138" i="42"/>
  <c r="Q37" i="42"/>
  <c r="Q11" i="42" s="1"/>
  <c r="Q38" i="42"/>
  <c r="Q12" i="42" s="1"/>
  <c r="S190" i="42"/>
  <c r="S268" i="42"/>
  <c r="S216" i="42"/>
  <c r="S427" i="42"/>
  <c r="S271" i="42"/>
  <c r="S376" i="42"/>
  <c r="S219" i="42"/>
  <c r="R38" i="42"/>
  <c r="R12" i="42" s="1"/>
  <c r="S142" i="42"/>
  <c r="S168" i="42"/>
  <c r="S272" i="42"/>
  <c r="S320" i="42"/>
  <c r="L37" i="42"/>
  <c r="S115" i="42"/>
  <c r="S401" i="42"/>
  <c r="S220" i="42"/>
  <c r="M37" i="42"/>
  <c r="S372" i="42"/>
  <c r="AI37" i="42"/>
  <c r="O38" i="42"/>
  <c r="O12" i="42" s="1"/>
  <c r="AI126" i="42"/>
  <c r="M38" i="42"/>
  <c r="S194" i="42"/>
  <c r="S242" i="42"/>
  <c r="R37" i="42"/>
  <c r="R11" i="42" s="1"/>
  <c r="S323" i="42"/>
  <c r="AI112" i="42"/>
  <c r="V34" i="42"/>
  <c r="AI34" i="42" s="1"/>
  <c r="S297" i="42"/>
  <c r="S402" i="42"/>
  <c r="S294" i="42"/>
  <c r="S398" i="42"/>
  <c r="S375" i="42"/>
  <c r="N37" i="42"/>
  <c r="N38" i="42"/>
  <c r="S346" i="42"/>
  <c r="S298" i="42"/>
  <c r="S167" i="42"/>
  <c r="S164" i="42"/>
  <c r="L38" i="42"/>
  <c r="S116" i="42"/>
  <c r="O37" i="42"/>
  <c r="AI38" i="42"/>
  <c r="S193" i="42"/>
  <c r="S141" i="42"/>
  <c r="I376" i="42"/>
  <c r="Q34" i="42"/>
  <c r="Q8" i="42" s="1"/>
  <c r="O34" i="42"/>
  <c r="O8" i="42" s="1"/>
  <c r="I245" i="42"/>
  <c r="I349" i="42"/>
  <c r="I398" i="42"/>
  <c r="M34" i="42"/>
  <c r="M8" i="42" s="1"/>
  <c r="R34" i="42"/>
  <c r="R8" i="42" s="1"/>
  <c r="N34" i="42"/>
  <c r="I141" i="42"/>
  <c r="I142" i="42"/>
  <c r="I242" i="42"/>
  <c r="I164" i="42" l="1"/>
  <c r="G38" i="42"/>
  <c r="G12" i="42" s="1"/>
  <c r="Z48" i="42"/>
  <c r="I193" i="42"/>
  <c r="I427" i="42"/>
  <c r="I246" i="42"/>
  <c r="Y48" i="42"/>
  <c r="AD48" i="42"/>
  <c r="AE48" i="42"/>
  <c r="AF48" i="42"/>
  <c r="W48" i="42"/>
  <c r="I168" i="42"/>
  <c r="I346" i="42"/>
  <c r="I375" i="42"/>
  <c r="X48" i="42"/>
  <c r="AG48" i="42"/>
  <c r="I294" i="42"/>
  <c r="I372" i="42"/>
  <c r="I190" i="42"/>
  <c r="C37" i="42"/>
  <c r="I424" i="42"/>
  <c r="AA48" i="42"/>
  <c r="AC48" i="42"/>
  <c r="AH48" i="42"/>
  <c r="I194" i="42"/>
  <c r="E38" i="42"/>
  <c r="E12" i="42" s="1"/>
  <c r="V48" i="42"/>
  <c r="I167" i="42"/>
  <c r="D38" i="42"/>
  <c r="AI282" i="42"/>
  <c r="B37" i="42"/>
  <c r="I115" i="42"/>
  <c r="I219" i="42"/>
  <c r="AI230" i="42"/>
  <c r="AI334" i="42"/>
  <c r="I268" i="42"/>
  <c r="I297" i="42"/>
  <c r="I116" i="42"/>
  <c r="B38" i="42"/>
  <c r="I401" i="42"/>
  <c r="AI438" i="42"/>
  <c r="I272" i="42"/>
  <c r="I402" i="42"/>
  <c r="I138" i="42"/>
  <c r="I271" i="42"/>
  <c r="I220" i="42"/>
  <c r="C38" i="42"/>
  <c r="AI204" i="42"/>
  <c r="AI308" i="42"/>
  <c r="I320" i="42"/>
  <c r="E37" i="42"/>
  <c r="I298" i="42"/>
  <c r="S126" i="42"/>
  <c r="AI360" i="42"/>
  <c r="S112" i="42"/>
  <c r="L34" i="42"/>
  <c r="H37" i="42"/>
  <c r="H11" i="42" s="1"/>
  <c r="AI386" i="42"/>
  <c r="H38" i="42"/>
  <c r="H12" i="42" s="1"/>
  <c r="I323" i="42"/>
  <c r="I216" i="42"/>
  <c r="AI178" i="42"/>
  <c r="S38" i="42"/>
  <c r="AJ38" i="42" s="1"/>
  <c r="D37" i="42"/>
  <c r="I428" i="42"/>
  <c r="G37" i="42"/>
  <c r="G11" i="42" s="1"/>
  <c r="I350" i="42"/>
  <c r="I324" i="42"/>
  <c r="AI256" i="42"/>
  <c r="AI412" i="42"/>
  <c r="S37" i="42"/>
  <c r="AJ37" i="42" s="1"/>
  <c r="C34" i="42"/>
  <c r="C8" i="42" s="1"/>
  <c r="E34" i="42"/>
  <c r="E8" i="42" s="1"/>
  <c r="G34" i="42"/>
  <c r="G8" i="42" s="1"/>
  <c r="D34" i="42"/>
  <c r="H34" i="42"/>
  <c r="H8" i="42" s="1"/>
  <c r="AI48" i="42" l="1"/>
  <c r="S178" i="42"/>
  <c r="R48" i="42"/>
  <c r="R22" i="42" s="1"/>
  <c r="S412" i="42"/>
  <c r="N48" i="42"/>
  <c r="M48" i="42"/>
  <c r="M22" i="42" s="1"/>
  <c r="O48" i="42"/>
  <c r="O22" i="42" s="1"/>
  <c r="S230" i="42"/>
  <c r="S256" i="42"/>
  <c r="Q48" i="42"/>
  <c r="Q22" i="42" s="1"/>
  <c r="L48" i="42"/>
  <c r="I38" i="42"/>
  <c r="I37" i="42"/>
  <c r="S360" i="42"/>
  <c r="S438" i="42"/>
  <c r="S282" i="42"/>
  <c r="S34" i="42"/>
  <c r="AJ34" i="42" s="1"/>
  <c r="S386" i="42"/>
  <c r="S308" i="42"/>
  <c r="S334" i="42"/>
  <c r="S204" i="42"/>
  <c r="I126" i="42"/>
  <c r="I112" i="42"/>
  <c r="B34" i="42"/>
  <c r="I178" i="42" l="1"/>
  <c r="D48" i="42"/>
  <c r="H48" i="42"/>
  <c r="H22" i="42" s="1"/>
  <c r="I438" i="42"/>
  <c r="C48" i="42"/>
  <c r="C22" i="42" s="1"/>
  <c r="I204" i="42"/>
  <c r="I282" i="42"/>
  <c r="G48" i="42"/>
  <c r="G22" i="42" s="1"/>
  <c r="E48" i="42"/>
  <c r="E22" i="42" s="1"/>
  <c r="I230" i="42"/>
  <c r="I334" i="42"/>
  <c r="I34" i="42"/>
  <c r="I308" i="42"/>
  <c r="B48" i="42"/>
  <c r="I386" i="42"/>
  <c r="I256" i="42"/>
  <c r="I360" i="42"/>
  <c r="I412" i="42"/>
  <c r="S48" i="42"/>
  <c r="AJ48" i="42" s="1"/>
  <c r="I48" i="42" l="1"/>
  <c r="E93" i="42"/>
  <c r="I587" i="42"/>
  <c r="O93" i="42" l="1"/>
  <c r="S587" i="42"/>
  <c r="I93" i="42"/>
  <c r="E15" i="42"/>
  <c r="I15" i="42" s="1"/>
  <c r="S93" i="42" l="1"/>
  <c r="O15" i="42"/>
  <c r="P67" i="42" l="1"/>
  <c r="S483" i="42"/>
  <c r="I580" i="42" l="1"/>
  <c r="S67" i="42"/>
  <c r="P15" i="42"/>
  <c r="S15" i="42" s="1"/>
  <c r="T15" i="42" s="1"/>
  <c r="S580" i="42" l="1"/>
  <c r="D100" i="42" l="1"/>
  <c r="D22" i="42" s="1"/>
  <c r="N100" i="42" l="1"/>
  <c r="N22" i="42" s="1"/>
  <c r="B100" i="42" l="1"/>
  <c r="I594" i="42"/>
  <c r="L100" i="42" l="1"/>
  <c r="S594" i="42"/>
  <c r="I100" i="42"/>
  <c r="B22" i="42"/>
  <c r="I22" i="42" s="1"/>
  <c r="S100" i="42" l="1"/>
  <c r="L22" i="42"/>
  <c r="S22" i="42" s="1"/>
  <c r="T22" i="42" s="1"/>
  <c r="C90" i="42" l="1"/>
  <c r="C12" i="42" s="1"/>
  <c r="I584" i="42" l="1"/>
  <c r="M90" i="42"/>
  <c r="M12" i="42" s="1"/>
  <c r="S584" i="42" l="1"/>
  <c r="C94" i="42" l="1"/>
  <c r="C16" i="42" s="1"/>
  <c r="E94" i="42"/>
  <c r="E16" i="42" s="1"/>
  <c r="O94" i="42" l="1"/>
  <c r="O16" i="42" s="1"/>
  <c r="M94" i="42"/>
  <c r="M16" i="42" s="1"/>
  <c r="I588" i="42" l="1"/>
  <c r="E89" i="42" l="1"/>
  <c r="E11" i="42" s="1"/>
  <c r="S588" i="42"/>
  <c r="C89" i="42" l="1"/>
  <c r="C11" i="42" s="1"/>
  <c r="I583" i="42"/>
  <c r="O89" i="42"/>
  <c r="O11" i="42" s="1"/>
  <c r="M89" i="42" l="1"/>
  <c r="M11" i="42" s="1"/>
  <c r="S583" i="42"/>
  <c r="AI195" i="42" l="1"/>
  <c r="AI429" i="42"/>
  <c r="AI403" i="42"/>
  <c r="W39" i="42"/>
  <c r="AE39" i="42"/>
  <c r="I533" i="42"/>
  <c r="AA39" i="42" l="1"/>
  <c r="AH39" i="42"/>
  <c r="AI143" i="42"/>
  <c r="X39" i="42"/>
  <c r="AC39" i="42"/>
  <c r="AI377" i="42"/>
  <c r="I455" i="42"/>
  <c r="AG39" i="42"/>
  <c r="Y39" i="42"/>
  <c r="AI247" i="42"/>
  <c r="AI299" i="42"/>
  <c r="AD39" i="42"/>
  <c r="AI117" i="42"/>
  <c r="V39" i="42"/>
  <c r="AF39" i="42"/>
  <c r="AI169" i="42"/>
  <c r="Z39" i="42"/>
  <c r="AI351" i="42"/>
  <c r="AI221" i="42"/>
  <c r="AI325" i="42"/>
  <c r="AI273" i="42"/>
  <c r="AI39" i="42" l="1"/>
  <c r="S429" i="42"/>
  <c r="AI255" i="42"/>
  <c r="S403" i="42"/>
  <c r="E91" i="42"/>
  <c r="S299" i="42"/>
  <c r="AI229" i="42"/>
  <c r="AI281" i="42"/>
  <c r="S377" i="42"/>
  <c r="S325" i="42"/>
  <c r="N39" i="42"/>
  <c r="AI411" i="42"/>
  <c r="S247" i="42"/>
  <c r="AI385" i="42"/>
  <c r="S221" i="42"/>
  <c r="S117" i="42"/>
  <c r="L39" i="42"/>
  <c r="R39" i="42"/>
  <c r="R13" i="42" s="1"/>
  <c r="AI177" i="42"/>
  <c r="AI333" i="42"/>
  <c r="S143" i="42"/>
  <c r="Q39" i="42"/>
  <c r="Q13" i="42" s="1"/>
  <c r="AI359" i="42"/>
  <c r="S351" i="42"/>
  <c r="O39" i="42"/>
  <c r="S195" i="42"/>
  <c r="S273" i="42"/>
  <c r="M39" i="42"/>
  <c r="M13" i="42" s="1"/>
  <c r="S169" i="42"/>
  <c r="I541" i="42"/>
  <c r="H39" i="42"/>
  <c r="H13" i="42" s="1"/>
  <c r="I299" i="42"/>
  <c r="I143" i="42"/>
  <c r="I247" i="42" l="1"/>
  <c r="I351" i="42"/>
  <c r="S385" i="42"/>
  <c r="S333" i="42"/>
  <c r="I325" i="42"/>
  <c r="AI307" i="42"/>
  <c r="AI437" i="42"/>
  <c r="AD47" i="42"/>
  <c r="S411" i="42"/>
  <c r="I377" i="42"/>
  <c r="AI125" i="42"/>
  <c r="V47" i="42"/>
  <c r="AF47" i="42"/>
  <c r="S359" i="42"/>
  <c r="I403" i="42"/>
  <c r="AH47" i="42"/>
  <c r="S39" i="42"/>
  <c r="AJ39" i="42" s="1"/>
  <c r="L13" i="42"/>
  <c r="I484" i="42"/>
  <c r="F68" i="42"/>
  <c r="I195" i="42"/>
  <c r="S255" i="42"/>
  <c r="AG47" i="42"/>
  <c r="C39" i="42"/>
  <c r="C13" i="42" s="1"/>
  <c r="O91" i="42"/>
  <c r="O13" i="42" s="1"/>
  <c r="I481" i="42"/>
  <c r="F65" i="42"/>
  <c r="E39" i="42"/>
  <c r="E13" i="42" s="1"/>
  <c r="I429" i="42"/>
  <c r="S229" i="42"/>
  <c r="AI203" i="42"/>
  <c r="AA47" i="42"/>
  <c r="I463" i="42"/>
  <c r="AE47" i="42"/>
  <c r="AC47" i="42"/>
  <c r="I221" i="42"/>
  <c r="I169" i="42"/>
  <c r="D91" i="42"/>
  <c r="I91" i="42" s="1"/>
  <c r="I585" i="42"/>
  <c r="I117" i="42"/>
  <c r="B39" i="42"/>
  <c r="S281" i="42"/>
  <c r="Y47" i="42"/>
  <c r="Z47" i="42"/>
  <c r="AI151" i="42"/>
  <c r="S177" i="42"/>
  <c r="D39" i="42"/>
  <c r="X47" i="42"/>
  <c r="W47" i="42"/>
  <c r="I273" i="42"/>
  <c r="G39" i="42"/>
  <c r="G13" i="42" s="1"/>
  <c r="I489" i="42"/>
  <c r="I255" i="42" l="1"/>
  <c r="Q47" i="42"/>
  <c r="Q21" i="42" s="1"/>
  <c r="M47" i="42"/>
  <c r="M21" i="42" s="1"/>
  <c r="I177" i="42"/>
  <c r="S437" i="42"/>
  <c r="I281" i="42"/>
  <c r="I411" i="42"/>
  <c r="S203" i="42"/>
  <c r="I229" i="42"/>
  <c r="N91" i="42"/>
  <c r="S585" i="42"/>
  <c r="I359" i="42"/>
  <c r="I385" i="42"/>
  <c r="S151" i="42"/>
  <c r="F13" i="42"/>
  <c r="I65" i="42"/>
  <c r="I68" i="42"/>
  <c r="F16" i="42"/>
  <c r="I333" i="42"/>
  <c r="I39" i="42"/>
  <c r="B13" i="42"/>
  <c r="F73" i="42"/>
  <c r="AI47" i="42"/>
  <c r="N47" i="42"/>
  <c r="I593" i="42"/>
  <c r="S307" i="42"/>
  <c r="R47" i="42"/>
  <c r="R21" i="42" s="1"/>
  <c r="S125" i="42"/>
  <c r="L47" i="42"/>
  <c r="O47" i="42"/>
  <c r="O21" i="42" s="1"/>
  <c r="D13" i="42"/>
  <c r="I151" i="42" l="1"/>
  <c r="I203" i="42"/>
  <c r="G47" i="42"/>
  <c r="G21" i="42" s="1"/>
  <c r="C47" i="42"/>
  <c r="C21" i="42" s="1"/>
  <c r="E47" i="42"/>
  <c r="E21" i="42" s="1"/>
  <c r="I307" i="42"/>
  <c r="S47" i="42"/>
  <c r="AJ47" i="42" s="1"/>
  <c r="I437" i="42"/>
  <c r="F21" i="42"/>
  <c r="I73" i="42"/>
  <c r="I13" i="42"/>
  <c r="H47" i="42"/>
  <c r="H21" i="42" s="1"/>
  <c r="D47" i="42"/>
  <c r="S593" i="42"/>
  <c r="B47" i="42"/>
  <c r="I125" i="42"/>
  <c r="S91" i="42"/>
  <c r="N13" i="42"/>
  <c r="I47" i="42" l="1"/>
  <c r="AH36" i="40" l="1"/>
  <c r="AG36" i="40"/>
  <c r="AA36" i="40"/>
  <c r="AD36" i="40"/>
  <c r="Z36" i="40"/>
  <c r="AF36" i="40"/>
  <c r="X36" i="40"/>
  <c r="AC36" i="40"/>
  <c r="W36" i="40"/>
  <c r="Y36" i="40"/>
  <c r="AE36" i="40"/>
  <c r="AI192" i="40" l="1"/>
  <c r="V36" i="40"/>
  <c r="AI36" i="40" s="1"/>
  <c r="M36" i="40"/>
  <c r="M10" i="40" s="1"/>
  <c r="R36" i="40"/>
  <c r="R10" i="40" s="1"/>
  <c r="N36" i="40"/>
  <c r="N10" i="40" s="1"/>
  <c r="O36" i="40"/>
  <c r="O10" i="40" s="1"/>
  <c r="Q36" i="40"/>
  <c r="Q10" i="40" s="1"/>
  <c r="S192" i="40" l="1"/>
  <c r="L36" i="40"/>
  <c r="G36" i="40"/>
  <c r="G10" i="40" s="1"/>
  <c r="E36" i="40"/>
  <c r="E10" i="40" s="1"/>
  <c r="D36" i="40"/>
  <c r="D10" i="40" s="1"/>
  <c r="H36" i="40"/>
  <c r="H10" i="40" s="1"/>
  <c r="C36" i="40"/>
  <c r="C10" i="40" s="1"/>
  <c r="I192" i="40" l="1"/>
  <c r="B36" i="40"/>
  <c r="S36" i="40"/>
  <c r="AJ36" i="40" s="1"/>
  <c r="L10" i="40"/>
  <c r="S10" i="40" s="1"/>
  <c r="B10" i="40" l="1"/>
  <c r="I10" i="40" s="1"/>
  <c r="T10" i="40" s="1"/>
  <c r="I36" i="40"/>
  <c r="I560" i="40" l="1"/>
  <c r="C86" i="40" l="1"/>
  <c r="C8" i="40" s="1"/>
  <c r="E86" i="40"/>
  <c r="E8" i="40" s="1"/>
  <c r="H86" i="40"/>
  <c r="H8" i="40" s="1"/>
  <c r="G86" i="40"/>
  <c r="G8" i="40" s="1"/>
  <c r="Q86" i="40" l="1"/>
  <c r="Q8" i="40" s="1"/>
  <c r="M86" i="40"/>
  <c r="M8" i="40" s="1"/>
  <c r="R86" i="40"/>
  <c r="R8" i="40" s="1"/>
  <c r="O86" i="40"/>
  <c r="O8" i="40" s="1"/>
  <c r="I632" i="40" l="1"/>
  <c r="S632" i="40"/>
  <c r="I561" i="40" l="1"/>
  <c r="F67" i="40"/>
  <c r="P93" i="40"/>
  <c r="F15" i="40" l="1"/>
  <c r="I67" i="40"/>
  <c r="G101" i="40" l="1"/>
  <c r="G102" i="40"/>
  <c r="C102" i="40"/>
  <c r="C101" i="40"/>
  <c r="H102" i="40"/>
  <c r="H101" i="40"/>
  <c r="E102" i="40"/>
  <c r="E101" i="40"/>
  <c r="I647" i="40" l="1"/>
  <c r="I648" i="40"/>
  <c r="O101" i="40"/>
  <c r="R101" i="40"/>
  <c r="M101" i="40"/>
  <c r="Q102" i="40"/>
  <c r="S648" i="40"/>
  <c r="O102" i="40"/>
  <c r="R102" i="40"/>
  <c r="M102" i="40"/>
  <c r="Q101" i="40"/>
  <c r="S647" i="40" l="1"/>
  <c r="I515" i="40" l="1"/>
  <c r="I567" i="40"/>
  <c r="I559" i="40" l="1"/>
  <c r="I507" i="40"/>
  <c r="G91" i="40" l="1"/>
  <c r="H91" i="40"/>
  <c r="C91" i="40"/>
  <c r="M91" i="40" l="1"/>
  <c r="Q91" i="40"/>
  <c r="R91" i="40"/>
  <c r="F91" i="40" l="1"/>
  <c r="F106" i="40" s="1"/>
  <c r="F652" i="40"/>
  <c r="I637" i="40"/>
  <c r="B91" i="40"/>
  <c r="P91" i="40" l="1"/>
  <c r="P652" i="40"/>
  <c r="S637" i="40"/>
  <c r="L91" i="40"/>
  <c r="I514" i="36" l="1"/>
  <c r="I540" i="36"/>
  <c r="I566" i="36"/>
  <c r="I536" i="36" l="1"/>
  <c r="I562" i="36"/>
  <c r="I510" i="36"/>
  <c r="F68" i="36" l="1"/>
  <c r="I458" i="36"/>
  <c r="F16" i="36" l="1"/>
  <c r="I68" i="36"/>
  <c r="I508" i="36"/>
  <c r="I534" i="36"/>
  <c r="I456" i="36" l="1"/>
  <c r="I559" i="36" l="1"/>
  <c r="I533" i="36"/>
  <c r="I507" i="36"/>
  <c r="C91" i="36" l="1"/>
  <c r="H91" i="36"/>
  <c r="G91" i="36"/>
  <c r="F91" i="36" l="1"/>
  <c r="F106" i="36" s="1"/>
  <c r="F652" i="36"/>
  <c r="I637" i="36"/>
  <c r="B91" i="36"/>
  <c r="I140" i="36"/>
  <c r="G86" i="36" l="1"/>
  <c r="C86" i="36"/>
  <c r="H86" i="36"/>
  <c r="E86" i="36"/>
  <c r="I632" i="36" l="1"/>
  <c r="I619" i="36" l="1"/>
  <c r="I592" i="40" l="1"/>
  <c r="I592" i="41" l="1"/>
  <c r="F72" i="40" l="1"/>
  <c r="I462" i="40"/>
  <c r="I450" i="40"/>
  <c r="F60" i="40"/>
  <c r="I462" i="41"/>
  <c r="F72" i="41"/>
  <c r="I450" i="41"/>
  <c r="F60" i="41"/>
  <c r="P86" i="41"/>
  <c r="P8" i="41" s="1"/>
  <c r="P86" i="40"/>
  <c r="P8" i="40" s="1"/>
  <c r="P98" i="40" l="1"/>
  <c r="S592" i="40"/>
  <c r="F8" i="40"/>
  <c r="I60" i="40"/>
  <c r="I72" i="41"/>
  <c r="F20" i="41"/>
  <c r="P98" i="41"/>
  <c r="S592" i="41"/>
  <c r="I60" i="41"/>
  <c r="F8" i="41"/>
  <c r="I72" i="40"/>
  <c r="F20" i="40"/>
  <c r="I450" i="1" l="1"/>
  <c r="F60" i="1"/>
  <c r="I60" i="1" l="1"/>
  <c r="F59" i="1"/>
  <c r="I449" i="1"/>
  <c r="C48" i="1"/>
  <c r="C22" i="1" s="1"/>
  <c r="I59" i="1" l="1"/>
  <c r="F7" i="1"/>
  <c r="I204" i="1" l="1"/>
  <c r="H48" i="1" l="1"/>
  <c r="H22" i="1" s="1"/>
  <c r="G48" i="1"/>
  <c r="G22" i="1" s="1"/>
  <c r="D48" i="1"/>
  <c r="E48" i="1"/>
  <c r="E22" i="1" s="1"/>
  <c r="I152" i="1" l="1"/>
  <c r="B48" i="1"/>
  <c r="I48" i="1" l="1"/>
  <c r="AI175" i="41" l="1"/>
  <c r="AI383" i="41"/>
  <c r="AI201" i="41"/>
  <c r="AI305" i="41"/>
  <c r="AI409" i="41"/>
  <c r="AI227" i="41"/>
  <c r="AI331" i="41" l="1"/>
  <c r="AI357" i="41"/>
  <c r="AI253" i="41"/>
  <c r="AI149" i="41"/>
  <c r="AI435" i="41"/>
  <c r="AI279" i="41"/>
  <c r="W42" i="41"/>
  <c r="Y45" i="41"/>
  <c r="AC45" i="41"/>
  <c r="X45" i="41"/>
  <c r="W45" i="41"/>
  <c r="AG45" i="41"/>
  <c r="AD45" i="41"/>
  <c r="AA45" i="41"/>
  <c r="AH45" i="41"/>
  <c r="AE45" i="41"/>
  <c r="Z45" i="41"/>
  <c r="AF45" i="41"/>
  <c r="S227" i="41"/>
  <c r="S357" i="41"/>
  <c r="S175" i="41"/>
  <c r="S409" i="41" l="1"/>
  <c r="AD42" i="41"/>
  <c r="X42" i="41"/>
  <c r="S435" i="41"/>
  <c r="S305" i="41"/>
  <c r="AI302" i="41"/>
  <c r="S149" i="41"/>
  <c r="AI146" i="41"/>
  <c r="S201" i="41"/>
  <c r="Y42" i="41"/>
  <c r="Z42" i="41"/>
  <c r="AI172" i="41"/>
  <c r="AI380" i="41"/>
  <c r="S279" i="41"/>
  <c r="AI202" i="41"/>
  <c r="AI306" i="41"/>
  <c r="AI410" i="41"/>
  <c r="AI176" i="41"/>
  <c r="AI384" i="41"/>
  <c r="AI123" i="41"/>
  <c r="V45" i="41"/>
  <c r="AI45" i="41" s="1"/>
  <c r="AE42" i="41"/>
  <c r="AI224" i="41"/>
  <c r="AI432" i="41"/>
  <c r="AI354" i="41"/>
  <c r="S383" i="41"/>
  <c r="S253" i="41"/>
  <c r="AI276" i="41"/>
  <c r="AI228" i="41"/>
  <c r="AI436" i="41"/>
  <c r="AA42" i="41"/>
  <c r="S331" i="41"/>
  <c r="AI332" i="41"/>
  <c r="AC42" i="41"/>
  <c r="AF42" i="41"/>
  <c r="AI150" i="41"/>
  <c r="AI254" i="41"/>
  <c r="AI358" i="41"/>
  <c r="V42" i="41"/>
  <c r="AI42" i="41" s="1"/>
  <c r="AI120" i="41"/>
  <c r="AI280" i="41"/>
  <c r="AH42" i="41"/>
  <c r="AG42" i="41"/>
  <c r="AI328" i="41"/>
  <c r="AI198" i="41"/>
  <c r="AI250" i="41"/>
  <c r="AI406" i="41"/>
  <c r="AE46" i="41"/>
  <c r="AH46" i="41"/>
  <c r="Y46" i="41"/>
  <c r="Z46" i="41"/>
  <c r="AC46" i="41"/>
  <c r="AF46" i="41"/>
  <c r="AA46" i="41"/>
  <c r="AG46" i="41"/>
  <c r="AD46" i="41"/>
  <c r="X46" i="41"/>
  <c r="W46" i="41"/>
  <c r="I435" i="41"/>
  <c r="R45" i="41"/>
  <c r="S250" i="41"/>
  <c r="I357" i="41"/>
  <c r="N45" i="41"/>
  <c r="O45" i="41"/>
  <c r="Q45" i="41"/>
  <c r="M45" i="41"/>
  <c r="S306" i="41" l="1"/>
  <c r="S406" i="41"/>
  <c r="S224" i="41"/>
  <c r="I409" i="41"/>
  <c r="R42" i="41"/>
  <c r="I305" i="41"/>
  <c r="S410" i="41"/>
  <c r="S202" i="41"/>
  <c r="I331" i="41"/>
  <c r="S358" i="41"/>
  <c r="I279" i="41"/>
  <c r="S276" i="41"/>
  <c r="I175" i="41"/>
  <c r="AI275" i="41"/>
  <c r="S354" i="41"/>
  <c r="S172" i="41"/>
  <c r="S280" i="41"/>
  <c r="AI405" i="41"/>
  <c r="AI431" i="41"/>
  <c r="S254" i="41"/>
  <c r="I253" i="41"/>
  <c r="AI301" i="41"/>
  <c r="AI327" i="41"/>
  <c r="AI223" i="41"/>
  <c r="L45" i="41"/>
  <c r="S123" i="41"/>
  <c r="AI249" i="41"/>
  <c r="AI171" i="41"/>
  <c r="S332" i="41"/>
  <c r="S198" i="41"/>
  <c r="N42" i="41"/>
  <c r="S228" i="41"/>
  <c r="S384" i="41"/>
  <c r="Q42" i="41"/>
  <c r="I383" i="41"/>
  <c r="S146" i="41"/>
  <c r="I201" i="41"/>
  <c r="S302" i="41"/>
  <c r="S432" i="41"/>
  <c r="O42" i="41"/>
  <c r="S176" i="41"/>
  <c r="I149" i="41"/>
  <c r="AI197" i="41"/>
  <c r="AI124" i="41"/>
  <c r="V46" i="41"/>
  <c r="AI46" i="41" s="1"/>
  <c r="S150" i="41"/>
  <c r="L42" i="41"/>
  <c r="S120" i="41"/>
  <c r="I227" i="41"/>
  <c r="S380" i="41"/>
  <c r="M42" i="41"/>
  <c r="S436" i="41"/>
  <c r="AI353" i="41"/>
  <c r="AI379" i="41"/>
  <c r="AI145" i="41"/>
  <c r="S328" i="41"/>
  <c r="I276" i="41"/>
  <c r="C45" i="41"/>
  <c r="Q46" i="41"/>
  <c r="Q20" i="41" s="1"/>
  <c r="R46" i="41"/>
  <c r="R20" i="41" s="1"/>
  <c r="N46" i="41"/>
  <c r="AE41" i="41"/>
  <c r="AA41" i="41"/>
  <c r="Z41" i="41"/>
  <c r="AH41" i="41"/>
  <c r="AG41" i="41"/>
  <c r="Y41" i="41"/>
  <c r="AF41" i="41"/>
  <c r="W41" i="41"/>
  <c r="AD41" i="41"/>
  <c r="AC41" i="41"/>
  <c r="X41" i="41"/>
  <c r="I410" i="41"/>
  <c r="I254" i="41"/>
  <c r="G45" i="41"/>
  <c r="E45" i="41"/>
  <c r="D45" i="41"/>
  <c r="I332" i="41"/>
  <c r="I224" i="41"/>
  <c r="H45" i="41"/>
  <c r="I280" i="41"/>
  <c r="I228" i="41"/>
  <c r="S197" i="41"/>
  <c r="O46" i="41"/>
  <c r="O20" i="41" s="1"/>
  <c r="M46" i="41"/>
  <c r="M20" i="41" s="1"/>
  <c r="I306" i="41" l="1"/>
  <c r="I146" i="41"/>
  <c r="I358" i="41"/>
  <c r="I176" i="41"/>
  <c r="I150" i="41"/>
  <c r="S431" i="41"/>
  <c r="D42" i="41"/>
  <c r="I202" i="41"/>
  <c r="S353" i="41"/>
  <c r="S301" i="41"/>
  <c r="I250" i="41"/>
  <c r="B45" i="41"/>
  <c r="I123" i="41"/>
  <c r="I172" i="41"/>
  <c r="I354" i="41"/>
  <c r="I591" i="41"/>
  <c r="C42" i="41"/>
  <c r="I120" i="41"/>
  <c r="B42" i="41"/>
  <c r="I406" i="41"/>
  <c r="G42" i="41"/>
  <c r="L46" i="41"/>
  <c r="S124" i="41"/>
  <c r="S171" i="41"/>
  <c r="I384" i="41"/>
  <c r="S45" i="41"/>
  <c r="AJ45" i="41" s="1"/>
  <c r="I328" i="41"/>
  <c r="S42" i="41"/>
  <c r="AJ42" i="41" s="1"/>
  <c r="I380" i="41"/>
  <c r="S275" i="41"/>
  <c r="AI119" i="41"/>
  <c r="V41" i="41"/>
  <c r="AI41" i="41" s="1"/>
  <c r="S379" i="41"/>
  <c r="S223" i="41"/>
  <c r="S145" i="41"/>
  <c r="H42" i="41"/>
  <c r="I436" i="41"/>
  <c r="S327" i="41"/>
  <c r="I302" i="41"/>
  <c r="S405" i="41"/>
  <c r="I432" i="41"/>
  <c r="E42" i="41"/>
  <c r="S249" i="41"/>
  <c r="I198" i="41"/>
  <c r="E46" i="41"/>
  <c r="E20" i="41" s="1"/>
  <c r="R41" i="41"/>
  <c r="R15" i="41" s="1"/>
  <c r="N41" i="41"/>
  <c r="N15" i="41" s="1"/>
  <c r="D46" i="41"/>
  <c r="H46" i="41"/>
  <c r="H20" i="41" s="1"/>
  <c r="G46" i="41"/>
  <c r="G20" i="41" s="1"/>
  <c r="I223" i="41"/>
  <c r="C46" i="41"/>
  <c r="C20" i="41" s="1"/>
  <c r="Q41" i="41"/>
  <c r="Q15" i="41" s="1"/>
  <c r="M41" i="41"/>
  <c r="M15" i="41" s="1"/>
  <c r="O41" i="41"/>
  <c r="I379" i="41" l="1"/>
  <c r="I145" i="41"/>
  <c r="I249" i="41"/>
  <c r="I171" i="41"/>
  <c r="I275" i="41"/>
  <c r="I301" i="41"/>
  <c r="I197" i="41"/>
  <c r="S591" i="41"/>
  <c r="I431" i="41"/>
  <c r="I124" i="41"/>
  <c r="B46" i="41"/>
  <c r="S46" i="41"/>
  <c r="AJ46" i="41" s="1"/>
  <c r="I353" i="41"/>
  <c r="L41" i="41"/>
  <c r="S119" i="41"/>
  <c r="I405" i="41"/>
  <c r="I42" i="41"/>
  <c r="I327" i="41"/>
  <c r="I45" i="41"/>
  <c r="E41" i="41"/>
  <c r="G41" i="41"/>
  <c r="G15" i="41" s="1"/>
  <c r="C41" i="41"/>
  <c r="C15" i="41" s="1"/>
  <c r="D41" i="41"/>
  <c r="D15" i="41" s="1"/>
  <c r="H41" i="41"/>
  <c r="H15" i="41" s="1"/>
  <c r="I46" i="41" l="1"/>
  <c r="I119" i="41"/>
  <c r="B41" i="41"/>
  <c r="S41" i="41"/>
  <c r="AJ41" i="41" s="1"/>
  <c r="L15" i="41"/>
  <c r="AI254" i="40"/>
  <c r="AI384" i="40"/>
  <c r="AI280" i="40"/>
  <c r="AD46" i="40" l="1"/>
  <c r="AI332" i="40"/>
  <c r="AI202" i="40"/>
  <c r="AI358" i="40"/>
  <c r="AI410" i="40"/>
  <c r="AA46" i="40"/>
  <c r="Z46" i="40"/>
  <c r="AI176" i="40"/>
  <c r="AI150" i="40"/>
  <c r="AG46" i="40"/>
  <c r="W46" i="40"/>
  <c r="AI228" i="40"/>
  <c r="AI436" i="40"/>
  <c r="X46" i="40"/>
  <c r="AC46" i="40"/>
  <c r="Y46" i="40"/>
  <c r="B15" i="41"/>
  <c r="I41" i="41"/>
  <c r="AI306" i="40"/>
  <c r="AF46" i="40"/>
  <c r="AI124" i="40"/>
  <c r="V46" i="40"/>
  <c r="AE46" i="40"/>
  <c r="AH46" i="40"/>
  <c r="S202" i="40"/>
  <c r="AI46" i="40" l="1"/>
  <c r="S384" i="40"/>
  <c r="S254" i="40"/>
  <c r="S176" i="40"/>
  <c r="AI172" i="40"/>
  <c r="S280" i="40"/>
  <c r="AI302" i="40"/>
  <c r="M46" i="40"/>
  <c r="AI197" i="40"/>
  <c r="O46" i="40"/>
  <c r="AI198" i="40"/>
  <c r="N46" i="40"/>
  <c r="AI275" i="40"/>
  <c r="AI249" i="40"/>
  <c r="S410" i="40"/>
  <c r="S436" i="40"/>
  <c r="S150" i="40"/>
  <c r="AI276" i="40"/>
  <c r="AI379" i="40"/>
  <c r="AI120" i="40"/>
  <c r="R46" i="40"/>
  <c r="S332" i="40"/>
  <c r="AI119" i="40"/>
  <c r="AI353" i="40"/>
  <c r="S358" i="40"/>
  <c r="AI354" i="40"/>
  <c r="AI146" i="40"/>
  <c r="AI406" i="40"/>
  <c r="S228" i="40"/>
  <c r="AI250" i="40"/>
  <c r="S124" i="40"/>
  <c r="L46" i="40"/>
  <c r="Q46" i="40"/>
  <c r="S306" i="40"/>
  <c r="V41" i="40"/>
  <c r="AD42" i="40"/>
  <c r="I202" i="40"/>
  <c r="I384" i="40" l="1"/>
  <c r="I150" i="40"/>
  <c r="I358" i="40"/>
  <c r="I176" i="40"/>
  <c r="V42" i="40"/>
  <c r="Z41" i="40"/>
  <c r="AC42" i="40"/>
  <c r="Y42" i="40"/>
  <c r="AH41" i="40"/>
  <c r="AD41" i="40"/>
  <c r="X42" i="40"/>
  <c r="I280" i="40"/>
  <c r="I306" i="40"/>
  <c r="AE42" i="40"/>
  <c r="AA42" i="40"/>
  <c r="AI431" i="40"/>
  <c r="AI328" i="40"/>
  <c r="AA41" i="40"/>
  <c r="Y41" i="40"/>
  <c r="AF42" i="40"/>
  <c r="Z42" i="40"/>
  <c r="X41" i="40"/>
  <c r="AF41" i="40"/>
  <c r="S275" i="40"/>
  <c r="AG42" i="40"/>
  <c r="W41" i="40"/>
  <c r="AI405" i="40"/>
  <c r="AC41" i="40"/>
  <c r="I254" i="40"/>
  <c r="AH42" i="40"/>
  <c r="AE41" i="40"/>
  <c r="I332" i="40"/>
  <c r="W42" i="40"/>
  <c r="AG41" i="40"/>
  <c r="S119" i="40"/>
  <c r="S198" i="40"/>
  <c r="S146" i="40"/>
  <c r="S249" i="40"/>
  <c r="C46" i="40"/>
  <c r="AI171" i="40"/>
  <c r="D46" i="40"/>
  <c r="S276" i="40"/>
  <c r="S354" i="40"/>
  <c r="S302" i="40"/>
  <c r="I124" i="40"/>
  <c r="B46" i="40"/>
  <c r="AI432" i="40"/>
  <c r="S46" i="40"/>
  <c r="AJ46" i="40" s="1"/>
  <c r="S120" i="40"/>
  <c r="S406" i="40"/>
  <c r="I436" i="40"/>
  <c r="I410" i="40"/>
  <c r="S353" i="40"/>
  <c r="AI380" i="40"/>
  <c r="AI223" i="40"/>
  <c r="AI327" i="40"/>
  <c r="I228" i="40"/>
  <c r="E46" i="40"/>
  <c r="G46" i="40"/>
  <c r="S197" i="40"/>
  <c r="AI224" i="40"/>
  <c r="S172" i="40"/>
  <c r="S250" i="40"/>
  <c r="AI301" i="40"/>
  <c r="H46" i="40"/>
  <c r="S379" i="40"/>
  <c r="AI145" i="40"/>
  <c r="M42" i="40"/>
  <c r="O42" i="40"/>
  <c r="AI42" i="40" l="1"/>
  <c r="R41" i="40"/>
  <c r="R15" i="40" s="1"/>
  <c r="S328" i="40"/>
  <c r="AI41" i="40"/>
  <c r="I250" i="40"/>
  <c r="I406" i="40"/>
  <c r="I302" i="40"/>
  <c r="S431" i="40"/>
  <c r="S380" i="40"/>
  <c r="N42" i="40"/>
  <c r="S432" i="40"/>
  <c r="N41" i="40"/>
  <c r="N15" i="40" s="1"/>
  <c r="Q41" i="40"/>
  <c r="Q15" i="40" s="1"/>
  <c r="Q42" i="40"/>
  <c r="I353" i="40"/>
  <c r="M41" i="40"/>
  <c r="M15" i="40" s="1"/>
  <c r="I197" i="40"/>
  <c r="I275" i="40"/>
  <c r="R42" i="40"/>
  <c r="I172" i="40"/>
  <c r="L41" i="40"/>
  <c r="L15" i="40" s="1"/>
  <c r="I249" i="40"/>
  <c r="I198" i="40"/>
  <c r="O41" i="40"/>
  <c r="I120" i="40"/>
  <c r="I354" i="40"/>
  <c r="S327" i="40"/>
  <c r="S171" i="40"/>
  <c r="I276" i="40"/>
  <c r="I46" i="40"/>
  <c r="I146" i="40"/>
  <c r="S223" i="40"/>
  <c r="S145" i="40"/>
  <c r="I119" i="40"/>
  <c r="S405" i="40"/>
  <c r="S301" i="40"/>
  <c r="I379" i="40"/>
  <c r="L42" i="40"/>
  <c r="S224" i="40"/>
  <c r="H42" i="40" l="1"/>
  <c r="D42" i="40"/>
  <c r="H41" i="40"/>
  <c r="H15" i="40" s="1"/>
  <c r="C41" i="40"/>
  <c r="C15" i="40" s="1"/>
  <c r="B41" i="40"/>
  <c r="B15" i="40" s="1"/>
  <c r="C42" i="40"/>
  <c r="E41" i="40"/>
  <c r="I171" i="40"/>
  <c r="I301" i="40"/>
  <c r="G42" i="40"/>
  <c r="D41" i="40"/>
  <c r="D15" i="40" s="1"/>
  <c r="S41" i="40"/>
  <c r="AJ41" i="40" s="1"/>
  <c r="I405" i="40"/>
  <c r="I224" i="40"/>
  <c r="I327" i="40"/>
  <c r="G41" i="40"/>
  <c r="G15" i="40" s="1"/>
  <c r="E42" i="40"/>
  <c r="I432" i="40"/>
  <c r="I431" i="40"/>
  <c r="B42" i="40"/>
  <c r="I145" i="40"/>
  <c r="S42" i="40"/>
  <c r="AJ42" i="40" s="1"/>
  <c r="I328" i="40"/>
  <c r="I223" i="40"/>
  <c r="I380" i="40"/>
  <c r="Y34" i="41" l="1"/>
  <c r="I41" i="40"/>
  <c r="AA34" i="41"/>
  <c r="AI346" i="41"/>
  <c r="AI272" i="41"/>
  <c r="AI138" i="41"/>
  <c r="AI324" i="41"/>
  <c r="AI194" i="41"/>
  <c r="AH38" i="41"/>
  <c r="AI376" i="41"/>
  <c r="Z34" i="41"/>
  <c r="AE34" i="41"/>
  <c r="AI220" i="41"/>
  <c r="AI428" i="41"/>
  <c r="AI294" i="41"/>
  <c r="W38" i="41"/>
  <c r="X38" i="41"/>
  <c r="AE38" i="41"/>
  <c r="AH34" i="41"/>
  <c r="AI398" i="41"/>
  <c r="AI372" i="41"/>
  <c r="AI164" i="41"/>
  <c r="AG38" i="41"/>
  <c r="AF38" i="41"/>
  <c r="I42" i="40"/>
  <c r="AF34" i="41"/>
  <c r="AI142" i="41"/>
  <c r="Z38" i="41"/>
  <c r="AI320" i="41"/>
  <c r="AI190" i="41"/>
  <c r="AI268" i="41"/>
  <c r="AI298" i="41"/>
  <c r="AA38" i="41"/>
  <c r="AI246" i="41"/>
  <c r="W34" i="41"/>
  <c r="AD38" i="41"/>
  <c r="X34" i="41"/>
  <c r="AC34" i="41"/>
  <c r="AI424" i="41"/>
  <c r="AC38" i="41"/>
  <c r="AI402" i="41"/>
  <c r="AI112" i="41"/>
  <c r="V34" i="41"/>
  <c r="AG34" i="41"/>
  <c r="AD34" i="41"/>
  <c r="AI242" i="41"/>
  <c r="AI216" i="41"/>
  <c r="AI350" i="41"/>
  <c r="Y38" i="41"/>
  <c r="V38" i="41"/>
  <c r="AI116" i="41"/>
  <c r="AI168" i="41"/>
  <c r="S242" i="41"/>
  <c r="M38" i="41" l="1"/>
  <c r="S298" i="41"/>
  <c r="S402" i="41"/>
  <c r="S164" i="41"/>
  <c r="S216" i="41"/>
  <c r="S346" i="41"/>
  <c r="R34" i="41"/>
  <c r="R8" i="41" s="1"/>
  <c r="N34" i="41"/>
  <c r="Q38" i="41"/>
  <c r="S294" i="41"/>
  <c r="M34" i="41"/>
  <c r="M8" i="41" s="1"/>
  <c r="S246" i="41"/>
  <c r="S194" i="41"/>
  <c r="S138" i="41"/>
  <c r="S272" i="41"/>
  <c r="S220" i="41"/>
  <c r="S350" i="41"/>
  <c r="S268" i="41"/>
  <c r="S190" i="41"/>
  <c r="S116" i="41"/>
  <c r="L38" i="41"/>
  <c r="O34" i="41"/>
  <c r="O8" i="41" s="1"/>
  <c r="R38" i="41"/>
  <c r="S398" i="41"/>
  <c r="S320" i="41"/>
  <c r="S142" i="41"/>
  <c r="S372" i="41"/>
  <c r="N38" i="41"/>
  <c r="S168" i="41"/>
  <c r="S112" i="41"/>
  <c r="L34" i="41"/>
  <c r="Q34" i="41"/>
  <c r="Q8" i="41" s="1"/>
  <c r="AI34" i="41"/>
  <c r="S428" i="41"/>
  <c r="O38" i="41"/>
  <c r="S324" i="41"/>
  <c r="S424" i="41"/>
  <c r="S376" i="41"/>
  <c r="AI38" i="41"/>
  <c r="AI230" i="41"/>
  <c r="I190" i="41"/>
  <c r="I294" i="41"/>
  <c r="I242" i="41"/>
  <c r="I168" i="41" l="1"/>
  <c r="I268" i="41"/>
  <c r="E34" i="41"/>
  <c r="E8" i="41" s="1"/>
  <c r="D38" i="41"/>
  <c r="I376" i="41"/>
  <c r="I428" i="41"/>
  <c r="I346" i="41"/>
  <c r="I398" i="41"/>
  <c r="G34" i="41"/>
  <c r="G8" i="41" s="1"/>
  <c r="I142" i="41"/>
  <c r="I372" i="41"/>
  <c r="I402" i="41"/>
  <c r="G38" i="41"/>
  <c r="S34" i="41"/>
  <c r="AJ34" i="41" s="1"/>
  <c r="I216" i="41"/>
  <c r="AI282" i="41"/>
  <c r="AI438" i="41"/>
  <c r="AI126" i="41"/>
  <c r="I324" i="41"/>
  <c r="E38" i="41"/>
  <c r="AI412" i="41"/>
  <c r="S38" i="41"/>
  <c r="AJ38" i="41" s="1"/>
  <c r="I112" i="41"/>
  <c r="B34" i="41"/>
  <c r="I350" i="41"/>
  <c r="I116" i="41"/>
  <c r="B38" i="41"/>
  <c r="C38" i="41"/>
  <c r="D34" i="41"/>
  <c r="AI308" i="41"/>
  <c r="H34" i="41"/>
  <c r="H8" i="41" s="1"/>
  <c r="I138" i="41"/>
  <c r="I298" i="41"/>
  <c r="I424" i="41"/>
  <c r="I164" i="41"/>
  <c r="I246" i="41"/>
  <c r="I220" i="41"/>
  <c r="H38" i="41"/>
  <c r="I272" i="41"/>
  <c r="I320" i="41"/>
  <c r="AI178" i="41"/>
  <c r="I194" i="41"/>
  <c r="C34" i="41"/>
  <c r="C8" i="41" s="1"/>
  <c r="I492" i="40"/>
  <c r="I491" i="40"/>
  <c r="I544" i="40"/>
  <c r="I543" i="40"/>
  <c r="S438" i="41"/>
  <c r="X50" i="40" l="1"/>
  <c r="AI206" i="40"/>
  <c r="AI310" i="40"/>
  <c r="S282" i="41"/>
  <c r="AI232" i="40"/>
  <c r="AI440" i="40"/>
  <c r="AI180" i="40"/>
  <c r="AI258" i="40"/>
  <c r="AA50" i="40"/>
  <c r="S126" i="41"/>
  <c r="AI284" i="40"/>
  <c r="AI414" i="40"/>
  <c r="Z50" i="40"/>
  <c r="I465" i="40"/>
  <c r="I466" i="40"/>
  <c r="S308" i="41"/>
  <c r="AH50" i="40"/>
  <c r="AD50" i="40"/>
  <c r="AI336" i="40"/>
  <c r="AI388" i="40"/>
  <c r="AG50" i="40"/>
  <c r="AC50" i="40"/>
  <c r="I38" i="41"/>
  <c r="S412" i="41"/>
  <c r="W50" i="40"/>
  <c r="AF50" i="40"/>
  <c r="S178" i="41"/>
  <c r="S230" i="41"/>
  <c r="V50" i="40"/>
  <c r="AI128" i="40"/>
  <c r="AE50" i="40"/>
  <c r="AI362" i="40"/>
  <c r="Y50" i="40"/>
  <c r="AI154" i="40"/>
  <c r="I34" i="41"/>
  <c r="I570" i="40"/>
  <c r="I569" i="40"/>
  <c r="I517" i="40"/>
  <c r="I518" i="40"/>
  <c r="AI205" i="40" l="1"/>
  <c r="AI179" i="40"/>
  <c r="AI387" i="40"/>
  <c r="I282" i="41"/>
  <c r="AI257" i="40"/>
  <c r="I178" i="41"/>
  <c r="AI309" i="40"/>
  <c r="AI283" i="40"/>
  <c r="AA49" i="40"/>
  <c r="AD49" i="40"/>
  <c r="AI439" i="40"/>
  <c r="F76" i="40"/>
  <c r="AC49" i="40"/>
  <c r="W49" i="40"/>
  <c r="AF49" i="40"/>
  <c r="AI231" i="40"/>
  <c r="AI335" i="40"/>
  <c r="AI361" i="40"/>
  <c r="Y49" i="40"/>
  <c r="AI153" i="40"/>
  <c r="I595" i="40"/>
  <c r="V49" i="40"/>
  <c r="AI127" i="40"/>
  <c r="AI413" i="40"/>
  <c r="I308" i="41"/>
  <c r="F75" i="40"/>
  <c r="Z49" i="40"/>
  <c r="I596" i="40"/>
  <c r="S128" i="40"/>
  <c r="AH49" i="40"/>
  <c r="I126" i="41"/>
  <c r="I438" i="41"/>
  <c r="AE49" i="40"/>
  <c r="I230" i="41"/>
  <c r="X49" i="40"/>
  <c r="AG49" i="40"/>
  <c r="I412" i="41"/>
  <c r="AI50" i="40"/>
  <c r="P102" i="40"/>
  <c r="P24" i="40" s="1"/>
  <c r="R49" i="40"/>
  <c r="R23" i="40" s="1"/>
  <c r="P101" i="40"/>
  <c r="P23" i="40" s="1"/>
  <c r="AI49" i="40" l="1"/>
  <c r="S413" i="40"/>
  <c r="S335" i="40"/>
  <c r="S439" i="40"/>
  <c r="S257" i="40"/>
  <c r="S205" i="40"/>
  <c r="S309" i="40"/>
  <c r="AI152" i="41"/>
  <c r="S283" i="40"/>
  <c r="Q49" i="40"/>
  <c r="Q23" i="40" s="1"/>
  <c r="M49" i="40"/>
  <c r="M23" i="40" s="1"/>
  <c r="S595" i="40"/>
  <c r="S127" i="40"/>
  <c r="L49" i="40"/>
  <c r="S153" i="40"/>
  <c r="S387" i="40"/>
  <c r="S596" i="40"/>
  <c r="AI386" i="41"/>
  <c r="I75" i="40"/>
  <c r="F23" i="40"/>
  <c r="O49" i="40"/>
  <c r="O23" i="40" s="1"/>
  <c r="S361" i="40"/>
  <c r="S231" i="40"/>
  <c r="S179" i="40"/>
  <c r="I128" i="40"/>
  <c r="AI334" i="41"/>
  <c r="N49" i="40"/>
  <c r="I76" i="40"/>
  <c r="F24" i="40"/>
  <c r="Q52" i="40"/>
  <c r="Q26" i="40" s="1"/>
  <c r="M52" i="40"/>
  <c r="M26" i="40" s="1"/>
  <c r="O52" i="40"/>
  <c r="O26" i="40" s="1"/>
  <c r="I179" i="40"/>
  <c r="S388" i="40"/>
  <c r="R52" i="40"/>
  <c r="R26" i="40" s="1"/>
  <c r="N52" i="40"/>
  <c r="N26" i="40" s="1"/>
  <c r="S386" i="41" l="1"/>
  <c r="I387" i="40"/>
  <c r="S362" i="40"/>
  <c r="S206" i="40"/>
  <c r="I153" i="40"/>
  <c r="S440" i="40"/>
  <c r="R50" i="40"/>
  <c r="R24" i="40" s="1"/>
  <c r="I309" i="40"/>
  <c r="S310" i="40"/>
  <c r="S232" i="40"/>
  <c r="S414" i="40"/>
  <c r="G49" i="40"/>
  <c r="G23" i="40" s="1"/>
  <c r="I335" i="40"/>
  <c r="I231" i="40"/>
  <c r="I413" i="40"/>
  <c r="S284" i="40"/>
  <c r="I127" i="40"/>
  <c r="B49" i="40"/>
  <c r="N50" i="40"/>
  <c r="S334" i="41"/>
  <c r="M50" i="40"/>
  <c r="M24" i="40" s="1"/>
  <c r="Q50" i="40"/>
  <c r="Q24" i="40" s="1"/>
  <c r="E49" i="40"/>
  <c r="E23" i="40" s="1"/>
  <c r="I283" i="40"/>
  <c r="L52" i="40"/>
  <c r="S130" i="40"/>
  <c r="I257" i="40"/>
  <c r="H49" i="40"/>
  <c r="H23" i="40" s="1"/>
  <c r="S336" i="40"/>
  <c r="S152" i="41"/>
  <c r="S49" i="40"/>
  <c r="AJ49" i="40" s="1"/>
  <c r="O50" i="40"/>
  <c r="O24" i="40" s="1"/>
  <c r="C49" i="40"/>
  <c r="C23" i="40" s="1"/>
  <c r="AI360" i="41"/>
  <c r="L50" i="40"/>
  <c r="S258" i="40"/>
  <c r="I439" i="40"/>
  <c r="D49" i="40"/>
  <c r="I205" i="40"/>
  <c r="S180" i="40"/>
  <c r="I361" i="40"/>
  <c r="I386" i="41"/>
  <c r="D52" i="40"/>
  <c r="D26" i="40" s="1"/>
  <c r="H52" i="40"/>
  <c r="H26" i="40" s="1"/>
  <c r="C52" i="40"/>
  <c r="C26" i="40" s="1"/>
  <c r="G52" i="40"/>
  <c r="G26" i="40" s="1"/>
  <c r="E52" i="40"/>
  <c r="E26" i="40" s="1"/>
  <c r="I310" i="40"/>
  <c r="I440" i="40" l="1"/>
  <c r="I258" i="40"/>
  <c r="I206" i="40"/>
  <c r="I336" i="40"/>
  <c r="D50" i="40"/>
  <c r="C50" i="40"/>
  <c r="C24" i="40" s="1"/>
  <c r="I232" i="40"/>
  <c r="I284" i="40"/>
  <c r="I388" i="40"/>
  <c r="G50" i="40"/>
  <c r="G24" i="40" s="1"/>
  <c r="I362" i="40"/>
  <c r="S154" i="40"/>
  <c r="I414" i="40"/>
  <c r="E50" i="40"/>
  <c r="E24" i="40" s="1"/>
  <c r="H50" i="40"/>
  <c r="H24" i="40" s="1"/>
  <c r="S360" i="41"/>
  <c r="L26" i="40"/>
  <c r="S26" i="40" s="1"/>
  <c r="S52" i="40"/>
  <c r="AJ52" i="40" s="1"/>
  <c r="B52" i="40"/>
  <c r="I130" i="40"/>
  <c r="I49" i="40"/>
  <c r="I152" i="41"/>
  <c r="I180" i="40"/>
  <c r="I334" i="41"/>
  <c r="S50" i="40"/>
  <c r="AJ50" i="40" s="1"/>
  <c r="I154" i="40"/>
  <c r="B50" i="40"/>
  <c r="I50" i="40" l="1"/>
  <c r="I360" i="41"/>
  <c r="B26" i="40"/>
  <c r="I26" i="40" s="1"/>
  <c r="I52" i="40"/>
  <c r="E97" i="41" l="1"/>
  <c r="E19" i="41" s="1"/>
  <c r="H97" i="41"/>
  <c r="H19" i="41" s="1"/>
  <c r="G97" i="41"/>
  <c r="G19" i="41" s="1"/>
  <c r="C97" i="41"/>
  <c r="C19" i="41" s="1"/>
  <c r="G90" i="41" l="1"/>
  <c r="G12" i="41" s="1"/>
  <c r="H90" i="41"/>
  <c r="H12" i="41" s="1"/>
  <c r="E90" i="41"/>
  <c r="E12" i="41" s="1"/>
  <c r="M97" i="41"/>
  <c r="M19" i="41" s="1"/>
  <c r="Q97" i="41"/>
  <c r="Q19" i="41" s="1"/>
  <c r="O97" i="41"/>
  <c r="O19" i="41" s="1"/>
  <c r="G90" i="40"/>
  <c r="H90" i="40"/>
  <c r="E90" i="40"/>
  <c r="I643" i="41"/>
  <c r="R97" i="41"/>
  <c r="R19" i="41" s="1"/>
  <c r="H94" i="40"/>
  <c r="H16" i="40" s="1"/>
  <c r="G94" i="40"/>
  <c r="G16" i="40" s="1"/>
  <c r="Q94" i="40" l="1"/>
  <c r="Q16" i="40" s="1"/>
  <c r="R94" i="40"/>
  <c r="R16" i="40" s="1"/>
  <c r="I636" i="40"/>
  <c r="R90" i="40"/>
  <c r="Q90" i="40"/>
  <c r="O90" i="41"/>
  <c r="O12" i="41" s="1"/>
  <c r="R90" i="41"/>
  <c r="R12" i="41" s="1"/>
  <c r="I640" i="40"/>
  <c r="S643" i="41"/>
  <c r="O90" i="40"/>
  <c r="I636" i="41"/>
  <c r="Q90" i="41"/>
  <c r="Q12" i="41" s="1"/>
  <c r="H94" i="41"/>
  <c r="H16" i="41" s="1"/>
  <c r="G94" i="41"/>
  <c r="G16" i="41" s="1"/>
  <c r="I631" i="41" l="1"/>
  <c r="C85" i="41"/>
  <c r="H85" i="41"/>
  <c r="H85" i="40"/>
  <c r="G85" i="41"/>
  <c r="E85" i="40"/>
  <c r="E85" i="41"/>
  <c r="G85" i="40"/>
  <c r="I631" i="40"/>
  <c r="C85" i="40"/>
  <c r="I640" i="41"/>
  <c r="Q94" i="41"/>
  <c r="Q16" i="41" s="1"/>
  <c r="S636" i="41"/>
  <c r="R94" i="41"/>
  <c r="R16" i="41" s="1"/>
  <c r="S640" i="40"/>
  <c r="S636" i="40"/>
  <c r="H89" i="40"/>
  <c r="G89" i="40"/>
  <c r="S631" i="41" l="1"/>
  <c r="Q85" i="41"/>
  <c r="M85" i="40"/>
  <c r="R85" i="40"/>
  <c r="M85" i="41"/>
  <c r="Q85" i="40"/>
  <c r="O85" i="41"/>
  <c r="R85" i="41"/>
  <c r="O85" i="40"/>
  <c r="S631" i="40"/>
  <c r="R89" i="40"/>
  <c r="G89" i="41"/>
  <c r="H89" i="41"/>
  <c r="Q89" i="40"/>
  <c r="I635" i="40"/>
  <c r="S640" i="41"/>
  <c r="S635" i="40" l="1"/>
  <c r="R89" i="41"/>
  <c r="I635" i="41"/>
  <c r="Q89" i="41"/>
  <c r="S635" i="41" l="1"/>
  <c r="Y38" i="40" l="1"/>
  <c r="AH38" i="40"/>
  <c r="X38" i="40"/>
  <c r="AI246" i="40"/>
  <c r="AI402" i="40"/>
  <c r="AC38" i="40"/>
  <c r="AI324" i="40"/>
  <c r="AI142" i="40"/>
  <c r="AA38" i="40"/>
  <c r="W38" i="40"/>
  <c r="Z38" i="40"/>
  <c r="AI350" i="40"/>
  <c r="AD38" i="40"/>
  <c r="AI220" i="40"/>
  <c r="AE38" i="40"/>
  <c r="AG38" i="40"/>
  <c r="AI298" i="40"/>
  <c r="AI272" i="40"/>
  <c r="AI194" i="40"/>
  <c r="AF38" i="40"/>
  <c r="AI168" i="40"/>
  <c r="AI376" i="40"/>
  <c r="AI116" i="40"/>
  <c r="V38" i="40"/>
  <c r="AI428" i="40"/>
  <c r="S246" i="40" l="1"/>
  <c r="S298" i="40"/>
  <c r="S220" i="40"/>
  <c r="S324" i="40"/>
  <c r="S402" i="40"/>
  <c r="S350" i="40"/>
  <c r="S272" i="40"/>
  <c r="Q38" i="40"/>
  <c r="Q12" i="40" s="1"/>
  <c r="O38" i="40"/>
  <c r="O12" i="40" s="1"/>
  <c r="S428" i="40"/>
  <c r="S116" i="40"/>
  <c r="L38" i="40"/>
  <c r="S194" i="40"/>
  <c r="S376" i="40"/>
  <c r="M38" i="40"/>
  <c r="AI38" i="40"/>
  <c r="S142" i="40"/>
  <c r="N38" i="40"/>
  <c r="R38" i="40"/>
  <c r="R12" i="40" s="1"/>
  <c r="S168" i="40"/>
  <c r="I142" i="40" l="1"/>
  <c r="H38" i="40"/>
  <c r="H12" i="40" s="1"/>
  <c r="I376" i="40"/>
  <c r="I428" i="40"/>
  <c r="I220" i="40"/>
  <c r="I298" i="40"/>
  <c r="D38" i="40"/>
  <c r="S38" i="40"/>
  <c r="AJ38" i="40" s="1"/>
  <c r="I350" i="40"/>
  <c r="G38" i="40"/>
  <c r="G12" i="40" s="1"/>
  <c r="C38" i="40"/>
  <c r="I402" i="40"/>
  <c r="I246" i="40"/>
  <c r="I324" i="40"/>
  <c r="I272" i="40"/>
  <c r="E38" i="40"/>
  <c r="E12" i="40" s="1"/>
  <c r="B38" i="40"/>
  <c r="I116" i="40"/>
  <c r="I168" i="40"/>
  <c r="I194" i="40"/>
  <c r="I38" i="40" l="1"/>
  <c r="G98" i="40" l="1"/>
  <c r="G20" i="40" s="1"/>
  <c r="H98" i="40"/>
  <c r="H20" i="40" s="1"/>
  <c r="E98" i="40"/>
  <c r="E20" i="40" s="1"/>
  <c r="C98" i="40"/>
  <c r="C20" i="40" s="1"/>
  <c r="I644" i="40" l="1"/>
  <c r="Q98" i="40"/>
  <c r="Q20" i="40" s="1"/>
  <c r="M98" i="40"/>
  <c r="M20" i="40" s="1"/>
  <c r="O98" i="40"/>
  <c r="O20" i="40" s="1"/>
  <c r="R98" i="40"/>
  <c r="R20" i="40" s="1"/>
  <c r="AI297" i="40" l="1"/>
  <c r="AG37" i="40"/>
  <c r="S644" i="40"/>
  <c r="AI167" i="40" l="1"/>
  <c r="W37" i="40"/>
  <c r="Y37" i="40"/>
  <c r="AI323" i="40"/>
  <c r="AI219" i="40"/>
  <c r="Z37" i="40"/>
  <c r="AI401" i="40"/>
  <c r="AI375" i="40"/>
  <c r="AI245" i="40"/>
  <c r="AI438" i="40"/>
  <c r="AC37" i="40"/>
  <c r="AE37" i="40"/>
  <c r="AI115" i="40"/>
  <c r="V37" i="40"/>
  <c r="AI141" i="40"/>
  <c r="AI349" i="40"/>
  <c r="AI427" i="40"/>
  <c r="AA37" i="40"/>
  <c r="AD37" i="40"/>
  <c r="AI271" i="40"/>
  <c r="AI193" i="40"/>
  <c r="AI412" i="40"/>
  <c r="AH37" i="40"/>
  <c r="X37" i="40"/>
  <c r="AF37" i="40"/>
  <c r="S427" i="40" l="1"/>
  <c r="S375" i="40"/>
  <c r="S401" i="40"/>
  <c r="S167" i="40"/>
  <c r="S323" i="40"/>
  <c r="O37" i="40"/>
  <c r="S438" i="40"/>
  <c r="S271" i="40"/>
  <c r="R37" i="40"/>
  <c r="R11" i="40" s="1"/>
  <c r="AI37" i="40"/>
  <c r="Q37" i="40"/>
  <c r="Q11" i="40" s="1"/>
  <c r="S349" i="40"/>
  <c r="S219" i="40"/>
  <c r="S412" i="40"/>
  <c r="S297" i="40"/>
  <c r="S245" i="40"/>
  <c r="S141" i="40"/>
  <c r="S115" i="40"/>
  <c r="L37" i="40"/>
  <c r="S193" i="40"/>
  <c r="N37" i="40"/>
  <c r="AI126" i="40"/>
  <c r="M37" i="40"/>
  <c r="I427" i="40" l="1"/>
  <c r="I323" i="40"/>
  <c r="D37" i="40"/>
  <c r="I412" i="40"/>
  <c r="I271" i="40"/>
  <c r="I219" i="40"/>
  <c r="I167" i="40"/>
  <c r="I141" i="40"/>
  <c r="I297" i="40"/>
  <c r="I375" i="40"/>
  <c r="I115" i="40"/>
  <c r="B37" i="40"/>
  <c r="I438" i="40"/>
  <c r="I401" i="40"/>
  <c r="H37" i="40"/>
  <c r="H11" i="40" s="1"/>
  <c r="I193" i="40"/>
  <c r="E37" i="40"/>
  <c r="I349" i="40"/>
  <c r="C37" i="40"/>
  <c r="S126" i="40"/>
  <c r="G37" i="40"/>
  <c r="G11" i="40" s="1"/>
  <c r="I245" i="40"/>
  <c r="S37" i="40"/>
  <c r="AJ37" i="40" s="1"/>
  <c r="I126" i="40" l="1"/>
  <c r="I37" i="40"/>
  <c r="F59" i="40" l="1"/>
  <c r="I449" i="40"/>
  <c r="F59" i="41" l="1"/>
  <c r="I449" i="41"/>
  <c r="P85" i="40"/>
  <c r="P7" i="40" s="1"/>
  <c r="F7" i="40"/>
  <c r="I59" i="40"/>
  <c r="P85" i="41" l="1"/>
  <c r="P7" i="41" s="1"/>
  <c r="I59" i="41"/>
  <c r="F7" i="41"/>
  <c r="AI375" i="41" l="1"/>
  <c r="AI245" i="41"/>
  <c r="AI267" i="41"/>
  <c r="AI323" i="41"/>
  <c r="AI297" i="41"/>
  <c r="AI349" i="41"/>
  <c r="AI423" i="41"/>
  <c r="AI193" i="41"/>
  <c r="AI371" i="41"/>
  <c r="AI271" i="41"/>
  <c r="AI219" i="41"/>
  <c r="AI427" i="41"/>
  <c r="AI141" i="41"/>
  <c r="AI215" i="41"/>
  <c r="AI167" i="41"/>
  <c r="AI397" i="41"/>
  <c r="AI401" i="41"/>
  <c r="S193" i="41"/>
  <c r="AD37" i="41"/>
  <c r="AF37" i="41"/>
  <c r="W37" i="41"/>
  <c r="Y37" i="41"/>
  <c r="AH37" i="41"/>
  <c r="X37" i="41"/>
  <c r="AE37" i="41"/>
  <c r="AA37" i="41"/>
  <c r="AC37" i="41"/>
  <c r="Z37" i="41"/>
  <c r="AG37" i="41"/>
  <c r="S349" i="41" l="1"/>
  <c r="S271" i="41"/>
  <c r="S375" i="41"/>
  <c r="V37" i="41"/>
  <c r="AI37" i="41" s="1"/>
  <c r="AI115" i="41"/>
  <c r="S167" i="41"/>
  <c r="S141" i="41"/>
  <c r="S427" i="41"/>
  <c r="AI293" i="41"/>
  <c r="S245" i="41"/>
  <c r="AI345" i="41"/>
  <c r="S423" i="41"/>
  <c r="S215" i="41"/>
  <c r="S267" i="41"/>
  <c r="S371" i="41"/>
  <c r="S401" i="41"/>
  <c r="S297" i="41"/>
  <c r="S219" i="41"/>
  <c r="AI163" i="41"/>
  <c r="S397" i="41"/>
  <c r="S323" i="41"/>
  <c r="Q37" i="41"/>
  <c r="Q11" i="41" s="1"/>
  <c r="O37" i="41"/>
  <c r="M37" i="41"/>
  <c r="I297" i="41"/>
  <c r="I219" i="41"/>
  <c r="N37" i="41"/>
  <c r="R37" i="41"/>
  <c r="R11" i="41" s="1"/>
  <c r="I245" i="41"/>
  <c r="I349" i="41" l="1"/>
  <c r="I271" i="41"/>
  <c r="I167" i="41"/>
  <c r="I375" i="41"/>
  <c r="I401" i="41"/>
  <c r="I267" i="41"/>
  <c r="I215" i="41"/>
  <c r="I423" i="41"/>
  <c r="S293" i="41"/>
  <c r="I193" i="41"/>
  <c r="S115" i="41"/>
  <c r="L37" i="41"/>
  <c r="I371" i="41"/>
  <c r="AI241" i="41"/>
  <c r="I427" i="41"/>
  <c r="I141" i="41"/>
  <c r="S345" i="41"/>
  <c r="I323" i="41"/>
  <c r="I397" i="41"/>
  <c r="S163" i="41"/>
  <c r="G37" i="41"/>
  <c r="G11" i="41" s="1"/>
  <c r="H37" i="41"/>
  <c r="H11" i="41" s="1"/>
  <c r="D37" i="41"/>
  <c r="C37" i="41"/>
  <c r="E37" i="41"/>
  <c r="AI319" i="41" l="1"/>
  <c r="I115" i="41"/>
  <c r="B37" i="41"/>
  <c r="I345" i="41"/>
  <c r="AI111" i="41"/>
  <c r="S241" i="41"/>
  <c r="S37" i="41"/>
  <c r="AJ37" i="41" s="1"/>
  <c r="I163" i="41"/>
  <c r="AI189" i="41"/>
  <c r="I293" i="41"/>
  <c r="S111" i="41" l="1"/>
  <c r="S319" i="41"/>
  <c r="I241" i="41"/>
  <c r="S189" i="41"/>
  <c r="I37" i="41"/>
  <c r="I319" i="41" l="1"/>
  <c r="I111" i="41"/>
  <c r="I189" i="41"/>
  <c r="D90" i="1" l="1"/>
  <c r="C90" i="1"/>
  <c r="B90" i="1" l="1"/>
  <c r="I90" i="1" s="1"/>
  <c r="I584" i="1"/>
  <c r="E93" i="1"/>
  <c r="I93" i="1" s="1"/>
  <c r="I587" i="1"/>
  <c r="I405" i="1" l="1"/>
  <c r="I327" i="1"/>
  <c r="I142" i="1"/>
  <c r="I301" i="1"/>
  <c r="I145" i="1"/>
  <c r="I249" i="1"/>
  <c r="I197" i="1"/>
  <c r="I353" i="1"/>
  <c r="I275" i="1"/>
  <c r="I431" i="1"/>
  <c r="I171" i="1"/>
  <c r="I379" i="1"/>
  <c r="B41" i="1" l="1"/>
  <c r="I220" i="1"/>
  <c r="E236" i="1"/>
  <c r="I402" i="1"/>
  <c r="I168" i="1"/>
  <c r="C41" i="1"/>
  <c r="C15" i="1" s="1"/>
  <c r="E41" i="1"/>
  <c r="E15" i="1" s="1"/>
  <c r="I246" i="1"/>
  <c r="G41" i="1"/>
  <c r="G15" i="1" s="1"/>
  <c r="H41" i="1"/>
  <c r="H15" i="1" s="1"/>
  <c r="D41" i="1"/>
  <c r="D15" i="1" s="1"/>
  <c r="I324" i="1"/>
  <c r="I350" i="1"/>
  <c r="I194" i="1"/>
  <c r="I298" i="1"/>
  <c r="I272" i="1"/>
  <c r="I428" i="1"/>
  <c r="I376" i="1" l="1"/>
  <c r="I119" i="1"/>
  <c r="I41" i="1"/>
  <c r="B15" i="1"/>
  <c r="I15" i="1" s="1"/>
  <c r="C38" i="1"/>
  <c r="C12" i="1" s="1"/>
  <c r="E38" i="1"/>
  <c r="E12" i="1" s="1"/>
  <c r="H38" i="1"/>
  <c r="H12" i="1" s="1"/>
  <c r="D38" i="1"/>
  <c r="D12" i="1" s="1"/>
  <c r="G38" i="1"/>
  <c r="G12" i="1" s="1"/>
  <c r="B38" i="1" l="1"/>
  <c r="I116" i="1"/>
  <c r="I38" i="1" l="1"/>
  <c r="B12" i="1"/>
  <c r="I12" i="1" s="1"/>
  <c r="E93" i="41" l="1"/>
  <c r="I587" i="41"/>
  <c r="O93" i="41" l="1"/>
  <c r="S587" i="41"/>
  <c r="I93" i="41"/>
  <c r="E15" i="41"/>
  <c r="I15" i="41" s="1"/>
  <c r="S93" i="41" l="1"/>
  <c r="O15" i="41"/>
  <c r="P67" i="41" l="1"/>
  <c r="S483" i="41"/>
  <c r="E93" i="40" l="1"/>
  <c r="I587" i="40"/>
  <c r="S67" i="41"/>
  <c r="P15" i="41"/>
  <c r="S15" i="41" s="1"/>
  <c r="T15" i="41" s="1"/>
  <c r="O93" i="40" l="1"/>
  <c r="S587" i="40"/>
  <c r="I93" i="40"/>
  <c r="E15" i="40"/>
  <c r="I15" i="40" s="1"/>
  <c r="S93" i="40" l="1"/>
  <c r="O15" i="40"/>
  <c r="AI360" i="40" l="1"/>
  <c r="P67" i="40"/>
  <c r="S483" i="40"/>
  <c r="AI256" i="40" l="1"/>
  <c r="S360" i="40"/>
  <c r="AI256" i="41"/>
  <c r="AI386" i="40"/>
  <c r="AI204" i="40"/>
  <c r="S67" i="40"/>
  <c r="P15" i="40"/>
  <c r="S15" i="40" s="1"/>
  <c r="T15" i="40" s="1"/>
  <c r="AI334" i="40"/>
  <c r="X48" i="40"/>
  <c r="AE48" i="40"/>
  <c r="AA48" i="40"/>
  <c r="W48" i="40"/>
  <c r="AG48" i="40"/>
  <c r="Z48" i="40"/>
  <c r="AD48" i="40"/>
  <c r="AC48" i="40"/>
  <c r="AH48" i="40"/>
  <c r="Y48" i="40"/>
  <c r="AF48" i="40"/>
  <c r="W48" i="41"/>
  <c r="X48" i="41"/>
  <c r="AC48" i="41"/>
  <c r="Y48" i="41"/>
  <c r="AA48" i="41"/>
  <c r="AD48" i="41"/>
  <c r="AG48" i="41"/>
  <c r="AF48" i="41"/>
  <c r="Z48" i="41"/>
  <c r="AE48" i="41"/>
  <c r="AH48" i="41"/>
  <c r="S334" i="40" l="1"/>
  <c r="S386" i="40"/>
  <c r="S256" i="40"/>
  <c r="I360" i="40"/>
  <c r="S256" i="41"/>
  <c r="S204" i="40"/>
  <c r="AI204" i="41"/>
  <c r="V48" i="41"/>
  <c r="AI48" i="41" s="1"/>
  <c r="AI152" i="40"/>
  <c r="V48" i="40"/>
  <c r="AI48" i="40" s="1"/>
  <c r="N48" i="41"/>
  <c r="O48" i="41"/>
  <c r="O22" i="41" s="1"/>
  <c r="M48" i="41"/>
  <c r="M22" i="41" s="1"/>
  <c r="Q48" i="41"/>
  <c r="Q22" i="41" s="1"/>
  <c r="R48" i="40"/>
  <c r="R22" i="40" s="1"/>
  <c r="N48" i="40"/>
  <c r="R48" i="41"/>
  <c r="R22" i="41" s="1"/>
  <c r="M48" i="40"/>
  <c r="M22" i="40" s="1"/>
  <c r="O48" i="40"/>
  <c r="O22" i="40" s="1"/>
  <c r="Q48" i="40"/>
  <c r="Q22" i="40" s="1"/>
  <c r="I386" i="40" l="1"/>
  <c r="I256" i="41"/>
  <c r="I334" i="40"/>
  <c r="S204" i="41"/>
  <c r="L48" i="41"/>
  <c r="S152" i="40"/>
  <c r="L48" i="40"/>
  <c r="I256" i="40"/>
  <c r="I204" i="40"/>
  <c r="G48" i="40"/>
  <c r="G22" i="40" s="1"/>
  <c r="E48" i="40"/>
  <c r="E22" i="40" s="1"/>
  <c r="C48" i="40"/>
  <c r="C22" i="40" s="1"/>
  <c r="H48" i="40"/>
  <c r="H22" i="40" s="1"/>
  <c r="G48" i="41"/>
  <c r="G22" i="41" s="1"/>
  <c r="C48" i="41"/>
  <c r="C22" i="41" s="1"/>
  <c r="E48" i="41"/>
  <c r="E22" i="41" s="1"/>
  <c r="D48" i="41"/>
  <c r="H48" i="41"/>
  <c r="H22" i="41" s="1"/>
  <c r="D100" i="41"/>
  <c r="D48" i="40"/>
  <c r="D100" i="40"/>
  <c r="D22" i="40" l="1"/>
  <c r="I152" i="40"/>
  <c r="B48" i="40"/>
  <c r="S48" i="40"/>
  <c r="AJ48" i="40" s="1"/>
  <c r="I204" i="41"/>
  <c r="B48" i="41"/>
  <c r="S48" i="41"/>
  <c r="AJ48" i="41" s="1"/>
  <c r="D22" i="41"/>
  <c r="N100" i="40"/>
  <c r="N22" i="40" s="1"/>
  <c r="N100" i="41"/>
  <c r="N22" i="41" s="1"/>
  <c r="I48" i="41" l="1"/>
  <c r="I594" i="40"/>
  <c r="B100" i="40"/>
  <c r="I100" i="40" s="1"/>
  <c r="I48" i="40"/>
  <c r="I594" i="41"/>
  <c r="B100" i="41"/>
  <c r="I100" i="41" s="1"/>
  <c r="B22" i="40" l="1"/>
  <c r="I22" i="40" s="1"/>
  <c r="L100" i="40"/>
  <c r="S594" i="40"/>
  <c r="L100" i="41"/>
  <c r="S594" i="41"/>
  <c r="B22" i="41"/>
  <c r="I22" i="41" s="1"/>
  <c r="S100" i="41" l="1"/>
  <c r="L22" i="41"/>
  <c r="S22" i="41" s="1"/>
  <c r="T22" i="41" s="1"/>
  <c r="S100" i="40"/>
  <c r="L22" i="40"/>
  <c r="S22" i="40" s="1"/>
  <c r="T22" i="40" s="1"/>
  <c r="I539" i="40"/>
  <c r="I487" i="40"/>
  <c r="I461" i="40" l="1"/>
  <c r="AI253" i="40"/>
  <c r="I513" i="40"/>
  <c r="I565" i="40"/>
  <c r="AI201" i="40" l="1"/>
  <c r="AI279" i="40"/>
  <c r="AI383" i="40"/>
  <c r="AI175" i="40"/>
  <c r="Y45" i="40"/>
  <c r="AI331" i="40"/>
  <c r="V45" i="40"/>
  <c r="AI123" i="40"/>
  <c r="AI227" i="40"/>
  <c r="AC45" i="40"/>
  <c r="X45" i="40"/>
  <c r="AI305" i="40"/>
  <c r="AA45" i="40"/>
  <c r="W45" i="40"/>
  <c r="AE45" i="40"/>
  <c r="Z45" i="40"/>
  <c r="AI149" i="40"/>
  <c r="AI357" i="40"/>
  <c r="AH45" i="40"/>
  <c r="AD45" i="40"/>
  <c r="AG45" i="40"/>
  <c r="F71" i="40"/>
  <c r="AI409" i="40"/>
  <c r="AI435" i="40"/>
  <c r="AF45" i="40"/>
  <c r="P97" i="40"/>
  <c r="R45" i="40" l="1"/>
  <c r="S279" i="40"/>
  <c r="S409" i="40"/>
  <c r="O45" i="40"/>
  <c r="S253" i="40"/>
  <c r="S331" i="40"/>
  <c r="S435" i="40"/>
  <c r="S305" i="40"/>
  <c r="AI45" i="40"/>
  <c r="N45" i="40"/>
  <c r="Q45" i="40"/>
  <c r="M45" i="40"/>
  <c r="S175" i="40"/>
  <c r="F19" i="40"/>
  <c r="I71" i="40"/>
  <c r="S227" i="40"/>
  <c r="S149" i="40"/>
  <c r="L45" i="40"/>
  <c r="S123" i="40"/>
  <c r="S357" i="40"/>
  <c r="S201" i="40"/>
  <c r="S383" i="40"/>
  <c r="E97" i="40"/>
  <c r="C97" i="40"/>
  <c r="G97" i="40"/>
  <c r="H97" i="40"/>
  <c r="I435" i="40" l="1"/>
  <c r="I279" i="40"/>
  <c r="I227" i="40"/>
  <c r="I175" i="40"/>
  <c r="D45" i="40"/>
  <c r="I383" i="40"/>
  <c r="C45" i="40"/>
  <c r="C19" i="40" s="1"/>
  <c r="I357" i="40"/>
  <c r="B45" i="40"/>
  <c r="I123" i="40"/>
  <c r="I149" i="40"/>
  <c r="I253" i="40"/>
  <c r="I305" i="40"/>
  <c r="G45" i="40"/>
  <c r="G19" i="40" s="1"/>
  <c r="I591" i="40"/>
  <c r="H45" i="40"/>
  <c r="H19" i="40" s="1"/>
  <c r="I201" i="40"/>
  <c r="E45" i="40"/>
  <c r="E19" i="40" s="1"/>
  <c r="I409" i="40"/>
  <c r="I331" i="40"/>
  <c r="S45" i="40"/>
  <c r="AJ45" i="40" s="1"/>
  <c r="M97" i="40"/>
  <c r="M19" i="40" s="1"/>
  <c r="I643" i="40"/>
  <c r="R97" i="40"/>
  <c r="R19" i="40" s="1"/>
  <c r="Q97" i="40"/>
  <c r="Q19" i="40" s="1"/>
  <c r="O97" i="40"/>
  <c r="O19" i="40" s="1"/>
  <c r="I45" i="40" l="1"/>
  <c r="S591" i="40"/>
  <c r="S643" i="40"/>
  <c r="I580" i="40" l="1"/>
  <c r="S580" i="40" l="1"/>
  <c r="I580" i="41"/>
  <c r="S580" i="41" l="1"/>
  <c r="D86" i="1" l="1"/>
  <c r="B86" i="1" l="1"/>
  <c r="I580" i="1"/>
  <c r="I482" i="1" l="1"/>
  <c r="F66" i="1"/>
  <c r="C97" i="1"/>
  <c r="I591" i="1" l="1"/>
  <c r="B97" i="1"/>
  <c r="I97" i="1" s="1"/>
  <c r="I66" i="1"/>
  <c r="F14" i="1"/>
  <c r="I279" i="1" l="1"/>
  <c r="I175" i="1"/>
  <c r="I149" i="1"/>
  <c r="I383" i="1"/>
  <c r="I253" i="1"/>
  <c r="I409" i="1"/>
  <c r="I331" i="1"/>
  <c r="I305" i="1"/>
  <c r="I201" i="1"/>
  <c r="I435" i="1"/>
  <c r="H45" i="1" l="1"/>
  <c r="H19" i="1" s="1"/>
  <c r="G45" i="1"/>
  <c r="G19" i="1" s="1"/>
  <c r="C45" i="1"/>
  <c r="C19" i="1" s="1"/>
  <c r="E45" i="1"/>
  <c r="E19" i="1" s="1"/>
  <c r="I357" i="1" l="1"/>
  <c r="D45" i="1"/>
  <c r="D19" i="1" s="1"/>
  <c r="I123" i="1"/>
  <c r="B45" i="1"/>
  <c r="H89" i="1"/>
  <c r="I609" i="1"/>
  <c r="G89" i="1"/>
  <c r="E89" i="1" l="1"/>
  <c r="I45" i="1"/>
  <c r="B19" i="1"/>
  <c r="I19" i="1" s="1"/>
  <c r="C89" i="1"/>
  <c r="B89" i="1"/>
  <c r="I583" i="1"/>
  <c r="D89" i="1"/>
  <c r="I323" i="1"/>
  <c r="I271" i="1"/>
  <c r="I297" i="1"/>
  <c r="I349" i="1"/>
  <c r="I141" i="1"/>
  <c r="I167" i="1"/>
  <c r="I245" i="1"/>
  <c r="I193" i="1"/>
  <c r="I427" i="1"/>
  <c r="I375" i="1"/>
  <c r="I401" i="1"/>
  <c r="H37" i="1" l="1"/>
  <c r="H11" i="1" s="1"/>
  <c r="G37" i="1"/>
  <c r="G11" i="1" s="1"/>
  <c r="C37" i="1"/>
  <c r="C11" i="1" s="1"/>
  <c r="D37" i="1"/>
  <c r="D11" i="1" s="1"/>
  <c r="E37" i="1"/>
  <c r="E11" i="1" s="1"/>
  <c r="B37" i="1" l="1"/>
  <c r="I115" i="1"/>
  <c r="F105" i="1"/>
  <c r="I651" i="1"/>
  <c r="F27" i="1" l="1"/>
  <c r="I27" i="1" s="1"/>
  <c r="I105" i="1"/>
  <c r="B11" i="1"/>
  <c r="I37" i="1"/>
  <c r="D100" i="1" l="1"/>
  <c r="D22" i="1" s="1"/>
  <c r="B100" i="1" l="1"/>
  <c r="I594" i="1"/>
  <c r="I100" i="1" l="1"/>
  <c r="B22" i="1"/>
  <c r="I22" i="1" s="1"/>
  <c r="C90" i="40" l="1"/>
  <c r="C12" i="40" s="1"/>
  <c r="C90" i="41"/>
  <c r="C12" i="41" s="1"/>
  <c r="I584" i="41" l="1"/>
  <c r="I584" i="40"/>
  <c r="M90" i="41"/>
  <c r="M12" i="41" s="1"/>
  <c r="M90" i="40"/>
  <c r="M12" i="40" s="1"/>
  <c r="S584" i="41" l="1"/>
  <c r="S584" i="40"/>
  <c r="C94" i="41"/>
  <c r="C16" i="41" s="1"/>
  <c r="E94" i="41"/>
  <c r="E16" i="41" s="1"/>
  <c r="E94" i="40"/>
  <c r="E16" i="40" s="1"/>
  <c r="C94" i="40"/>
  <c r="C16" i="40" s="1"/>
  <c r="M94" i="40" l="1"/>
  <c r="M16" i="40" s="1"/>
  <c r="O94" i="40"/>
  <c r="O16" i="40" s="1"/>
  <c r="O94" i="41"/>
  <c r="O16" i="41" s="1"/>
  <c r="M94" i="41"/>
  <c r="M16" i="41" s="1"/>
  <c r="I588" i="41" l="1"/>
  <c r="I588" i="40"/>
  <c r="S588" i="41" l="1"/>
  <c r="E89" i="40"/>
  <c r="E11" i="40" s="1"/>
  <c r="E89" i="41"/>
  <c r="E11" i="41" s="1"/>
  <c r="S588" i="40"/>
  <c r="I583" i="41" l="1"/>
  <c r="C89" i="41"/>
  <c r="C11" i="41" s="1"/>
  <c r="O89" i="40"/>
  <c r="O11" i="40" s="1"/>
  <c r="C89" i="40"/>
  <c r="C11" i="40" s="1"/>
  <c r="I583" i="40"/>
  <c r="O89" i="41"/>
  <c r="O11" i="41" s="1"/>
  <c r="S583" i="41" l="1"/>
  <c r="M89" i="41"/>
  <c r="M11" i="41" s="1"/>
  <c r="M89" i="40"/>
  <c r="M11" i="40" s="1"/>
  <c r="S583" i="40"/>
  <c r="I229" i="1" l="1"/>
  <c r="I619" i="1"/>
  <c r="I593" i="1" l="1"/>
  <c r="I177" i="1"/>
  <c r="I385" i="1"/>
  <c r="I411" i="1"/>
  <c r="I359" i="1"/>
  <c r="D99" i="1"/>
  <c r="I255" i="1"/>
  <c r="E99" i="1"/>
  <c r="I307" i="1"/>
  <c r="I281" i="1"/>
  <c r="I333" i="1"/>
  <c r="G99" i="1"/>
  <c r="I203" i="1"/>
  <c r="I437" i="1"/>
  <c r="H99" i="1"/>
  <c r="C99" i="1"/>
  <c r="I151" i="1"/>
  <c r="I645" i="1" l="1"/>
  <c r="B99" i="1"/>
  <c r="I99" i="1" s="1"/>
  <c r="C47" i="1"/>
  <c r="C21" i="1" s="1"/>
  <c r="E47" i="1"/>
  <c r="E21" i="1" s="1"/>
  <c r="G47" i="1"/>
  <c r="G21" i="1" s="1"/>
  <c r="H47" i="1"/>
  <c r="H21" i="1" s="1"/>
  <c r="D47" i="1"/>
  <c r="D21" i="1" s="1"/>
  <c r="B47" i="1" l="1"/>
  <c r="I125" i="1"/>
  <c r="F101" i="1" l="1"/>
  <c r="F23" i="1" s="1"/>
  <c r="I647" i="1"/>
  <c r="F104" i="1"/>
  <c r="I650" i="1"/>
  <c r="B21" i="1"/>
  <c r="I21" i="1" s="1"/>
  <c r="I47" i="1"/>
  <c r="I104" i="1" l="1"/>
  <c r="F26" i="1"/>
  <c r="I26" i="1" s="1"/>
  <c r="AI351" i="40" l="1"/>
  <c r="AI377" i="41"/>
  <c r="I533" i="41"/>
  <c r="AI195" i="40" l="1"/>
  <c r="AI221" i="41"/>
  <c r="AI325" i="41"/>
  <c r="I455" i="40"/>
  <c r="AI403" i="41"/>
  <c r="AI273" i="41"/>
  <c r="AI403" i="40"/>
  <c r="Y39" i="40"/>
  <c r="AH39" i="40"/>
  <c r="AI429" i="40"/>
  <c r="I455" i="41"/>
  <c r="AI273" i="40"/>
  <c r="AD39" i="40"/>
  <c r="AA39" i="40"/>
  <c r="AI195" i="41"/>
  <c r="AI429" i="41"/>
  <c r="W39" i="40"/>
  <c r="AI377" i="40"/>
  <c r="AF39" i="40"/>
  <c r="AC39" i="40"/>
  <c r="AI351" i="41"/>
  <c r="X39" i="40"/>
  <c r="AI247" i="41"/>
  <c r="AI299" i="41"/>
  <c r="AI299" i="40"/>
  <c r="AI325" i="40"/>
  <c r="AI247" i="40"/>
  <c r="V39" i="40"/>
  <c r="AI117" i="40"/>
  <c r="AI169" i="41"/>
  <c r="AI143" i="41"/>
  <c r="AG39" i="40"/>
  <c r="AI221" i="40"/>
  <c r="AE39" i="40"/>
  <c r="AI143" i="40"/>
  <c r="Z39" i="40"/>
  <c r="AI169" i="40"/>
  <c r="AI229" i="40"/>
  <c r="I533" i="40"/>
  <c r="AG39" i="41"/>
  <c r="X39" i="41"/>
  <c r="AF39" i="41"/>
  <c r="W39" i="41"/>
  <c r="AC39" i="41"/>
  <c r="AA39" i="41"/>
  <c r="AH39" i="41"/>
  <c r="Z39" i="41"/>
  <c r="AE39" i="41"/>
  <c r="Y39" i="41"/>
  <c r="AD39" i="41"/>
  <c r="S403" i="41"/>
  <c r="S299" i="40"/>
  <c r="I541" i="41"/>
  <c r="I481" i="41"/>
  <c r="I481" i="40"/>
  <c r="S195" i="40" l="1"/>
  <c r="S195" i="41"/>
  <c r="AI333" i="41"/>
  <c r="M39" i="40"/>
  <c r="M13" i="40" s="1"/>
  <c r="W47" i="41"/>
  <c r="E91" i="41"/>
  <c r="S351" i="41"/>
  <c r="S403" i="40"/>
  <c r="S143" i="41"/>
  <c r="AH47" i="41"/>
  <c r="S377" i="41"/>
  <c r="AI255" i="41"/>
  <c r="S169" i="41"/>
  <c r="E91" i="40"/>
  <c r="S247" i="41"/>
  <c r="AA47" i="41"/>
  <c r="AI151" i="41"/>
  <c r="AI203" i="41"/>
  <c r="N39" i="40"/>
  <c r="S247" i="40"/>
  <c r="AI125" i="41"/>
  <c r="V47" i="41"/>
  <c r="AC47" i="41"/>
  <c r="AI307" i="41"/>
  <c r="AI125" i="40"/>
  <c r="S169" i="40"/>
  <c r="S325" i="40"/>
  <c r="S273" i="41"/>
  <c r="Y47" i="41"/>
  <c r="X47" i="41"/>
  <c r="AI229" i="41"/>
  <c r="Q39" i="40"/>
  <c r="Q13" i="40" s="1"/>
  <c r="S221" i="40"/>
  <c r="AI385" i="41"/>
  <c r="L39" i="40"/>
  <c r="S117" i="40"/>
  <c r="S377" i="40"/>
  <c r="S325" i="41"/>
  <c r="AE47" i="41"/>
  <c r="AF47" i="41"/>
  <c r="AI359" i="41"/>
  <c r="AI39" i="40"/>
  <c r="O39" i="40"/>
  <c r="AI437" i="41"/>
  <c r="R39" i="40"/>
  <c r="R13" i="40" s="1"/>
  <c r="S299" i="41"/>
  <c r="V39" i="41"/>
  <c r="AI39" i="41" s="1"/>
  <c r="AI117" i="41"/>
  <c r="Z47" i="41"/>
  <c r="AG47" i="41"/>
  <c r="S429" i="40"/>
  <c r="F65" i="41"/>
  <c r="F65" i="40"/>
  <c r="I463" i="41"/>
  <c r="S429" i="41"/>
  <c r="S273" i="40"/>
  <c r="S143" i="40"/>
  <c r="S221" i="41"/>
  <c r="AI281" i="41"/>
  <c r="AD47" i="41"/>
  <c r="AI411" i="41"/>
  <c r="AI177" i="41"/>
  <c r="S351" i="40"/>
  <c r="G39" i="40"/>
  <c r="G13" i="40" s="1"/>
  <c r="I143" i="41"/>
  <c r="I169" i="41"/>
  <c r="I247" i="40"/>
  <c r="M39" i="41"/>
  <c r="M13" i="41" s="1"/>
  <c r="R39" i="41"/>
  <c r="R13" i="41" s="1"/>
  <c r="I541" i="40"/>
  <c r="N39" i="41"/>
  <c r="O39" i="41"/>
  <c r="Q39" i="41"/>
  <c r="Q13" i="41" s="1"/>
  <c r="V47" i="40"/>
  <c r="Z47" i="40"/>
  <c r="S359" i="41" l="1"/>
  <c r="D39" i="40"/>
  <c r="Q47" i="41"/>
  <c r="Q21" i="41" s="1"/>
  <c r="Y47" i="40"/>
  <c r="I299" i="41"/>
  <c r="AA47" i="40"/>
  <c r="AI385" i="40"/>
  <c r="AF47" i="40"/>
  <c r="R47" i="41"/>
  <c r="R21" i="41" s="1"/>
  <c r="AD47" i="40"/>
  <c r="AG47" i="40"/>
  <c r="AC47" i="40"/>
  <c r="X47" i="40"/>
  <c r="AH47" i="40"/>
  <c r="I221" i="41"/>
  <c r="AI203" i="40"/>
  <c r="W47" i="40"/>
  <c r="AE47" i="40"/>
  <c r="I377" i="40"/>
  <c r="O91" i="40"/>
  <c r="O13" i="40" s="1"/>
  <c r="S117" i="41"/>
  <c r="L39" i="41"/>
  <c r="AI333" i="40"/>
  <c r="O91" i="41"/>
  <c r="O13" i="41" s="1"/>
  <c r="I221" i="40"/>
  <c r="I273" i="40"/>
  <c r="I377" i="41"/>
  <c r="F13" i="40"/>
  <c r="I65" i="40"/>
  <c r="C39" i="40"/>
  <c r="C13" i="40" s="1"/>
  <c r="S125" i="40"/>
  <c r="S307" i="41"/>
  <c r="I195" i="41"/>
  <c r="I325" i="41"/>
  <c r="I351" i="41"/>
  <c r="I273" i="41"/>
  <c r="F13" i="41"/>
  <c r="I65" i="41"/>
  <c r="I484" i="40"/>
  <c r="F68" i="40"/>
  <c r="N47" i="41"/>
  <c r="S229" i="40"/>
  <c r="O47" i="41"/>
  <c r="O21" i="41" s="1"/>
  <c r="S333" i="41"/>
  <c r="I299" i="40"/>
  <c r="I429" i="40"/>
  <c r="AI177" i="40"/>
  <c r="S177" i="41"/>
  <c r="D91" i="40"/>
  <c r="I91" i="40" s="1"/>
  <c r="I585" i="40"/>
  <c r="AI255" i="40"/>
  <c r="AI307" i="40"/>
  <c r="AI281" i="40"/>
  <c r="S255" i="41"/>
  <c r="AI359" i="40"/>
  <c r="H39" i="40"/>
  <c r="H13" i="40" s="1"/>
  <c r="S437" i="41"/>
  <c r="S229" i="41"/>
  <c r="S125" i="41"/>
  <c r="L47" i="41"/>
  <c r="S385" i="41"/>
  <c r="E39" i="40"/>
  <c r="E13" i="40" s="1"/>
  <c r="I195" i="40"/>
  <c r="I403" i="41"/>
  <c r="I325" i="40"/>
  <c r="L13" i="40"/>
  <c r="S39" i="40"/>
  <c r="AJ39" i="40" s="1"/>
  <c r="I484" i="41"/>
  <c r="F68" i="41"/>
  <c r="AI151" i="40"/>
  <c r="M47" i="41"/>
  <c r="M21" i="41" s="1"/>
  <c r="I247" i="41"/>
  <c r="D91" i="41"/>
  <c r="I91" i="41" s="1"/>
  <c r="I585" i="41"/>
  <c r="S411" i="41"/>
  <c r="AI437" i="40"/>
  <c r="I463" i="40"/>
  <c r="I403" i="40"/>
  <c r="I169" i="40"/>
  <c r="AI47" i="41"/>
  <c r="D13" i="40"/>
  <c r="AI411" i="40"/>
  <c r="S203" i="41"/>
  <c r="S281" i="41"/>
  <c r="B39" i="40"/>
  <c r="I117" i="40"/>
  <c r="I429" i="41"/>
  <c r="S151" i="41"/>
  <c r="I143" i="40"/>
  <c r="I351" i="40"/>
  <c r="G39" i="41"/>
  <c r="G13" i="41" s="1"/>
  <c r="D39" i="41"/>
  <c r="D13" i="41" s="1"/>
  <c r="I229" i="41"/>
  <c r="H39" i="41"/>
  <c r="H13" i="41" s="1"/>
  <c r="C39" i="41"/>
  <c r="C13" i="41" s="1"/>
  <c r="I333" i="41"/>
  <c r="E39" i="41"/>
  <c r="E13" i="41" s="1"/>
  <c r="I281" i="41" l="1"/>
  <c r="S255" i="40"/>
  <c r="AI47" i="40"/>
  <c r="N47" i="40"/>
  <c r="I229" i="40"/>
  <c r="G47" i="41"/>
  <c r="G21" i="41" s="1"/>
  <c r="I437" i="41"/>
  <c r="S333" i="40"/>
  <c r="S307" i="40"/>
  <c r="S281" i="40"/>
  <c r="I203" i="41"/>
  <c r="Q47" i="40"/>
  <c r="O47" i="40"/>
  <c r="O21" i="40" s="1"/>
  <c r="I411" i="41"/>
  <c r="R47" i="40"/>
  <c r="M47" i="40"/>
  <c r="S151" i="40"/>
  <c r="S203" i="40"/>
  <c r="F16" i="41"/>
  <c r="I68" i="41"/>
  <c r="I125" i="40"/>
  <c r="E47" i="41"/>
  <c r="E21" i="41" s="1"/>
  <c r="I593" i="40"/>
  <c r="S47" i="41"/>
  <c r="AJ47" i="41" s="1"/>
  <c r="I68" i="40"/>
  <c r="F16" i="40"/>
  <c r="S39" i="41"/>
  <c r="AJ39" i="41" s="1"/>
  <c r="L13" i="41"/>
  <c r="B13" i="40"/>
  <c r="I13" i="40" s="1"/>
  <c r="I39" i="40"/>
  <c r="C47" i="41"/>
  <c r="C21" i="41" s="1"/>
  <c r="H47" i="41"/>
  <c r="H21" i="41" s="1"/>
  <c r="I255" i="41"/>
  <c r="I151" i="41"/>
  <c r="L47" i="40"/>
  <c r="S177" i="40"/>
  <c r="S437" i="40"/>
  <c r="S385" i="40"/>
  <c r="I177" i="41"/>
  <c r="I489" i="41"/>
  <c r="F73" i="41"/>
  <c r="N91" i="40"/>
  <c r="S585" i="40"/>
  <c r="I385" i="41"/>
  <c r="B47" i="41"/>
  <c r="I125" i="41"/>
  <c r="S359" i="40"/>
  <c r="S411" i="40"/>
  <c r="I307" i="41"/>
  <c r="I117" i="41"/>
  <c r="B39" i="41"/>
  <c r="N91" i="41"/>
  <c r="S585" i="41"/>
  <c r="D47" i="41"/>
  <c r="I593" i="41"/>
  <c r="I359" i="41"/>
  <c r="I177" i="40" l="1"/>
  <c r="I437" i="40"/>
  <c r="I307" i="40"/>
  <c r="I385" i="40"/>
  <c r="I411" i="40"/>
  <c r="C47" i="40"/>
  <c r="E47" i="40"/>
  <c r="E21" i="40" s="1"/>
  <c r="H47" i="40"/>
  <c r="I255" i="40"/>
  <c r="D47" i="40"/>
  <c r="G47" i="40"/>
  <c r="D91" i="1"/>
  <c r="I585" i="1"/>
  <c r="I151" i="40"/>
  <c r="S91" i="41"/>
  <c r="N13" i="41"/>
  <c r="I47" i="41"/>
  <c r="I39" i="41"/>
  <c r="B13" i="41"/>
  <c r="I13" i="41" s="1"/>
  <c r="E91" i="1"/>
  <c r="I359" i="40"/>
  <c r="I333" i="40"/>
  <c r="S593" i="40"/>
  <c r="I281" i="40"/>
  <c r="I203" i="40"/>
  <c r="S91" i="40"/>
  <c r="N13" i="40"/>
  <c r="S593" i="41"/>
  <c r="I73" i="41"/>
  <c r="F21" i="41"/>
  <c r="S47" i="40"/>
  <c r="AJ47" i="40" s="1"/>
  <c r="B47" i="40"/>
  <c r="I481" i="1" l="1"/>
  <c r="F65" i="1"/>
  <c r="I47" i="40"/>
  <c r="I91" i="1"/>
  <c r="I65" i="1" l="1"/>
  <c r="F13" i="1"/>
  <c r="I489" i="40" l="1"/>
  <c r="F73" i="40"/>
  <c r="H99" i="40"/>
  <c r="H21" i="40" s="1"/>
  <c r="C99" i="40"/>
  <c r="C21" i="40" s="1"/>
  <c r="G99" i="40"/>
  <c r="G21" i="40" s="1"/>
  <c r="F21" i="40" l="1"/>
  <c r="I73" i="40"/>
  <c r="Q99" i="40"/>
  <c r="Q21" i="40" s="1"/>
  <c r="R99" i="40"/>
  <c r="R21" i="40" s="1"/>
  <c r="M99" i="40"/>
  <c r="M21" i="40" s="1"/>
  <c r="I645" i="40" l="1"/>
  <c r="S645" i="40" l="1"/>
  <c r="I542" i="8" l="1"/>
  <c r="I568" i="8"/>
  <c r="I516" i="8"/>
  <c r="I464" i="8" l="1"/>
  <c r="F74" i="8"/>
  <c r="I192" i="8"/>
  <c r="F22" i="8" l="1"/>
  <c r="I74" i="8"/>
  <c r="C96" i="8"/>
  <c r="I642" i="8" l="1"/>
  <c r="I561" i="8" l="1"/>
  <c r="F67" i="8"/>
  <c r="I560" i="8"/>
  <c r="I67" i="8" l="1"/>
  <c r="F15" i="8"/>
  <c r="C36" i="8" l="1"/>
  <c r="C10" i="8" s="1"/>
  <c r="B91" i="8" l="1"/>
  <c r="F91" i="8"/>
  <c r="F106" i="8" s="1"/>
  <c r="F652" i="8"/>
  <c r="H91" i="8"/>
  <c r="E36" i="8"/>
  <c r="E10" i="8" s="1"/>
  <c r="D36" i="8"/>
  <c r="D10" i="8" s="1"/>
  <c r="G36" i="8"/>
  <c r="G10" i="8" s="1"/>
  <c r="H36" i="8"/>
  <c r="H10" i="8" s="1"/>
  <c r="G91" i="8" l="1"/>
  <c r="I140" i="8"/>
  <c r="B36" i="8"/>
  <c r="B10" i="8" l="1"/>
  <c r="I10" i="8" s="1"/>
  <c r="I36" i="8"/>
  <c r="C91" i="8"/>
  <c r="I637" i="8"/>
  <c r="I618" i="8" l="1"/>
  <c r="E85" i="8" l="1"/>
  <c r="H85" i="8" l="1"/>
  <c r="I553" i="8"/>
  <c r="I527" i="8"/>
  <c r="I631" i="8"/>
  <c r="C85" i="8"/>
  <c r="I501" i="8"/>
  <c r="G85" i="8"/>
  <c r="H90" i="8" l="1"/>
  <c r="I570" i="8"/>
  <c r="I518" i="8"/>
  <c r="I544" i="8"/>
  <c r="I517" i="8"/>
  <c r="I543" i="8"/>
  <c r="I569" i="8"/>
  <c r="E90" i="8"/>
  <c r="G90" i="8"/>
  <c r="I636" i="8" l="1"/>
  <c r="I465" i="8"/>
  <c r="F75" i="8"/>
  <c r="I466" i="8"/>
  <c r="F76" i="8"/>
  <c r="I76" i="8" l="1"/>
  <c r="F24" i="8"/>
  <c r="I75" i="8"/>
  <c r="F23" i="8"/>
  <c r="I617" i="8"/>
  <c r="G97" i="8" l="1"/>
  <c r="H97" i="8" l="1"/>
  <c r="E97" i="8"/>
  <c r="D97" i="8" l="1"/>
  <c r="I643" i="8"/>
  <c r="H98" i="8" l="1"/>
  <c r="G98" i="8"/>
  <c r="E98" i="8"/>
  <c r="C98" i="8"/>
  <c r="I644" i="8"/>
  <c r="G102" i="8" l="1"/>
  <c r="G24" i="8" s="1"/>
  <c r="E102" i="8"/>
  <c r="C101" i="8"/>
  <c r="G101" i="8"/>
  <c r="H102" i="8"/>
  <c r="H24" i="8" s="1"/>
  <c r="E101" i="8"/>
  <c r="C102" i="8"/>
  <c r="I648" i="8" l="1"/>
  <c r="H101" i="8"/>
  <c r="I647" i="8"/>
  <c r="I463" i="8" l="1"/>
  <c r="I567" i="8"/>
  <c r="I541" i="8"/>
  <c r="I515" i="8"/>
  <c r="I515" i="36" l="1"/>
  <c r="I567" i="36"/>
  <c r="I541" i="36"/>
  <c r="F73" i="36" l="1"/>
  <c r="I463" i="36"/>
  <c r="F21" i="36" l="1"/>
  <c r="I73" i="36"/>
  <c r="C36" i="34" l="1"/>
  <c r="C10" i="34" s="1"/>
  <c r="I542" i="34" l="1"/>
  <c r="I516" i="34"/>
  <c r="I514" i="34"/>
  <c r="I540" i="34"/>
  <c r="I566" i="34"/>
  <c r="I568" i="34"/>
  <c r="I464" i="34" l="1"/>
  <c r="F74" i="34"/>
  <c r="I192" i="34"/>
  <c r="F22" i="34" l="1"/>
  <c r="I74" i="34"/>
  <c r="I192" i="36" l="1"/>
  <c r="I618" i="34" l="1"/>
  <c r="E98" i="34" l="1"/>
  <c r="H98" i="34"/>
  <c r="C98" i="34"/>
  <c r="G98" i="34"/>
  <c r="I644" i="34" l="1"/>
  <c r="I566" i="35" l="1"/>
  <c r="I568" i="35"/>
  <c r="I540" i="35"/>
  <c r="I516" i="35"/>
  <c r="I514" i="35"/>
  <c r="I542" i="35"/>
  <c r="I464" i="35" l="1"/>
  <c r="F74" i="35"/>
  <c r="F22" i="35" l="1"/>
  <c r="I74" i="35"/>
  <c r="I619" i="35" l="1"/>
  <c r="I559" i="35" l="1"/>
  <c r="I533" i="35"/>
  <c r="I534" i="35"/>
  <c r="I508" i="35"/>
  <c r="I507" i="35"/>
  <c r="I585" i="35" l="1"/>
  <c r="I456" i="35"/>
  <c r="G91" i="35"/>
  <c r="H91" i="35"/>
  <c r="C91" i="35"/>
  <c r="I562" i="35"/>
  <c r="D91" i="35"/>
  <c r="E91" i="35"/>
  <c r="I637" i="35" l="1"/>
  <c r="B91" i="35"/>
  <c r="I458" i="35"/>
  <c r="F91" i="35"/>
  <c r="F106" i="35" s="1"/>
  <c r="F652" i="35"/>
  <c r="I510" i="35"/>
  <c r="I536" i="35"/>
  <c r="F68" i="35" l="1"/>
  <c r="I91" i="35"/>
  <c r="F16" i="35" l="1"/>
  <c r="I68" i="35"/>
  <c r="I513" i="35"/>
  <c r="I539" i="35"/>
  <c r="I565" i="35"/>
  <c r="I140" i="35" l="1"/>
  <c r="I461" i="35"/>
  <c r="F71" i="35"/>
  <c r="F19" i="35" l="1"/>
  <c r="I71" i="35"/>
  <c r="D36" i="35" l="1"/>
  <c r="D10" i="35" s="1"/>
  <c r="G36" i="35"/>
  <c r="G10" i="35" s="1"/>
  <c r="E36" i="35"/>
  <c r="E10" i="35" s="1"/>
  <c r="C36" i="35"/>
  <c r="C10" i="35" s="1"/>
  <c r="H36" i="35"/>
  <c r="H10" i="35" s="1"/>
  <c r="I192" i="35" l="1"/>
  <c r="B36" i="35"/>
  <c r="I36" i="35" l="1"/>
  <c r="B10" i="35"/>
  <c r="I10" i="35" s="1"/>
  <c r="I455" i="8" l="1"/>
  <c r="I455" i="35" l="1"/>
  <c r="F65" i="35"/>
  <c r="F65" i="36" l="1"/>
  <c r="I455" i="36"/>
  <c r="F13" i="35"/>
  <c r="I65" i="35"/>
  <c r="I533" i="8" l="1"/>
  <c r="F65" i="8"/>
  <c r="F13" i="36"/>
  <c r="I65" i="36"/>
  <c r="I65" i="8" l="1"/>
  <c r="F13" i="8"/>
  <c r="I560" i="36" l="1"/>
  <c r="F66" i="36"/>
  <c r="I560" i="35"/>
  <c r="F66" i="35"/>
  <c r="I528" i="36" l="1"/>
  <c r="F14" i="35"/>
  <c r="I66" i="35"/>
  <c r="I502" i="36"/>
  <c r="F14" i="36"/>
  <c r="I66" i="36"/>
  <c r="I554" i="36"/>
  <c r="I561" i="35" l="1"/>
  <c r="F67" i="35"/>
  <c r="I561" i="36" l="1"/>
  <c r="F67" i="36"/>
  <c r="F15" i="35"/>
  <c r="I67" i="35"/>
  <c r="F15" i="36" l="1"/>
  <c r="I67" i="36"/>
  <c r="I541" i="35"/>
  <c r="I515" i="35"/>
  <c r="I567" i="35"/>
  <c r="I463" i="35" l="1"/>
  <c r="F73" i="35"/>
  <c r="I145" i="8"/>
  <c r="I353" i="8"/>
  <c r="I431" i="8"/>
  <c r="I275" i="8"/>
  <c r="I327" i="8"/>
  <c r="I405" i="8"/>
  <c r="I592" i="35" l="1"/>
  <c r="I462" i="35"/>
  <c r="F72" i="35"/>
  <c r="I460" i="8"/>
  <c r="I73" i="35"/>
  <c r="F21" i="35"/>
  <c r="I178" i="8"/>
  <c r="I171" i="8"/>
  <c r="D98" i="34"/>
  <c r="I411" i="8"/>
  <c r="I223" i="8"/>
  <c r="I203" i="8"/>
  <c r="I177" i="8"/>
  <c r="I229" i="8"/>
  <c r="I301" i="8"/>
  <c r="F72" i="36" l="1"/>
  <c r="I462" i="36"/>
  <c r="I125" i="8"/>
  <c r="B98" i="34"/>
  <c r="I98" i="34" s="1"/>
  <c r="I592" i="34"/>
  <c r="F59" i="8"/>
  <c r="I449" i="8"/>
  <c r="I462" i="34"/>
  <c r="F72" i="34"/>
  <c r="I72" i="35"/>
  <c r="F20" i="35"/>
  <c r="I126" i="8"/>
  <c r="F60" i="36"/>
  <c r="I450" i="36"/>
  <c r="I307" i="8"/>
  <c r="G41" i="8"/>
  <c r="G15" i="8" s="1"/>
  <c r="I308" i="8"/>
  <c r="I437" i="8"/>
  <c r="I282" i="8"/>
  <c r="I256" i="8"/>
  <c r="I249" i="8"/>
  <c r="I255" i="8"/>
  <c r="I334" i="8"/>
  <c r="I281" i="8"/>
  <c r="I385" i="8"/>
  <c r="I72" i="34" l="1"/>
  <c r="F20" i="34"/>
  <c r="I119" i="8"/>
  <c r="F8" i="36"/>
  <c r="I60" i="36"/>
  <c r="F20" i="36"/>
  <c r="I72" i="36"/>
  <c r="I592" i="36"/>
  <c r="I59" i="8"/>
  <c r="F7" i="8"/>
  <c r="C99" i="8"/>
  <c r="E99" i="8"/>
  <c r="H99" i="8"/>
  <c r="D41" i="8"/>
  <c r="D15" i="8" s="1"/>
  <c r="I438" i="8"/>
  <c r="I230" i="8"/>
  <c r="I197" i="8"/>
  <c r="C41" i="8"/>
  <c r="C15" i="8" s="1"/>
  <c r="G99" i="8"/>
  <c r="I412" i="8"/>
  <c r="I645" i="8" l="1"/>
  <c r="I619" i="8"/>
  <c r="E41" i="8"/>
  <c r="I204" i="8"/>
  <c r="H41" i="8"/>
  <c r="H15" i="8" s="1"/>
  <c r="I360" i="8"/>
  <c r="I379" i="8" l="1"/>
  <c r="B41" i="8"/>
  <c r="I41" i="8" l="1"/>
  <c r="B15" i="8"/>
  <c r="G47" i="8"/>
  <c r="G21" i="8" s="1"/>
  <c r="E47" i="8" l="1"/>
  <c r="E21" i="8" s="1"/>
  <c r="D47" i="8"/>
  <c r="I151" i="8"/>
  <c r="I333" i="8"/>
  <c r="H47" i="8" l="1"/>
  <c r="H21" i="8" s="1"/>
  <c r="C47" i="8"/>
  <c r="C21" i="8" s="1"/>
  <c r="I409" i="35" l="1"/>
  <c r="I359" i="8"/>
  <c r="B47" i="8"/>
  <c r="I47" i="8" l="1"/>
  <c r="I175" i="35"/>
  <c r="H45" i="35"/>
  <c r="E45" i="35"/>
  <c r="I435" i="35"/>
  <c r="I383" i="35"/>
  <c r="I305" i="35"/>
  <c r="I227" i="35"/>
  <c r="I253" i="35"/>
  <c r="I149" i="35"/>
  <c r="C45" i="35"/>
  <c r="I201" i="35"/>
  <c r="I331" i="35"/>
  <c r="G45" i="35"/>
  <c r="I279" i="35"/>
  <c r="I123" i="35" l="1"/>
  <c r="B45" i="35"/>
  <c r="I591" i="35"/>
  <c r="D45" i="35" l="1"/>
  <c r="I45" i="35" s="1"/>
  <c r="I357" i="35"/>
  <c r="I513" i="36" l="1"/>
  <c r="I539" i="36"/>
  <c r="I565" i="36"/>
  <c r="I409" i="36"/>
  <c r="I591" i="36" l="1"/>
  <c r="F71" i="36"/>
  <c r="I461" i="36"/>
  <c r="I175" i="36"/>
  <c r="I435" i="36"/>
  <c r="I331" i="36"/>
  <c r="I383" i="36"/>
  <c r="I253" i="36"/>
  <c r="I149" i="36"/>
  <c r="I201" i="36"/>
  <c r="I227" i="36"/>
  <c r="I305" i="36"/>
  <c r="I279" i="36"/>
  <c r="B45" i="36" l="1"/>
  <c r="F19" i="36"/>
  <c r="I71" i="36"/>
  <c r="I357" i="36"/>
  <c r="C45" i="36"/>
  <c r="E45" i="36"/>
  <c r="G45" i="36"/>
  <c r="H45" i="36"/>
  <c r="D45" i="36"/>
  <c r="I123" i="36" l="1"/>
  <c r="I45" i="36"/>
  <c r="I306" i="35"/>
  <c r="I332" i="35" l="1"/>
  <c r="I410" i="35"/>
  <c r="I176" i="35"/>
  <c r="D46" i="35"/>
  <c r="H46" i="35"/>
  <c r="I436" i="35"/>
  <c r="E46" i="35"/>
  <c r="C46" i="35"/>
  <c r="I358" i="35"/>
  <c r="G46" i="35"/>
  <c r="I254" i="35"/>
  <c r="I280" i="35"/>
  <c r="I202" i="35"/>
  <c r="I150" i="35"/>
  <c r="I228" i="35" l="1"/>
  <c r="I384" i="35"/>
  <c r="I124" i="35"/>
  <c r="B46" i="35"/>
  <c r="I46" i="35" l="1"/>
  <c r="I306" i="34" l="1"/>
  <c r="I301" i="35"/>
  <c r="I249" i="35"/>
  <c r="I197" i="35"/>
  <c r="I223" i="35"/>
  <c r="I145" i="35"/>
  <c r="I353" i="35"/>
  <c r="H41" i="35"/>
  <c r="H15" i="35" s="1"/>
  <c r="D41" i="35"/>
  <c r="D15" i="35" s="1"/>
  <c r="I171" i="35"/>
  <c r="E41" i="35"/>
  <c r="G41" i="35"/>
  <c r="G15" i="35" s="1"/>
  <c r="I275" i="35"/>
  <c r="I431" i="35"/>
  <c r="C41" i="35"/>
  <c r="C15" i="35" s="1"/>
  <c r="I327" i="35"/>
  <c r="I405" i="35"/>
  <c r="I379" i="35"/>
  <c r="I119" i="35" l="1"/>
  <c r="B41" i="35"/>
  <c r="I280" i="34"/>
  <c r="I202" i="34"/>
  <c r="I150" i="34"/>
  <c r="I384" i="34"/>
  <c r="I254" i="34"/>
  <c r="I358" i="34"/>
  <c r="I176" i="34"/>
  <c r="I436" i="34"/>
  <c r="I332" i="34"/>
  <c r="I228" i="34"/>
  <c r="I410" i="34"/>
  <c r="I41" i="35" l="1"/>
  <c r="B15" i="35"/>
  <c r="H46" i="34"/>
  <c r="H20" i="34" s="1"/>
  <c r="D46" i="34"/>
  <c r="D20" i="34" s="1"/>
  <c r="E46" i="34"/>
  <c r="E20" i="34" s="1"/>
  <c r="C46" i="34"/>
  <c r="C20" i="34" s="1"/>
  <c r="G46" i="34"/>
  <c r="G20" i="34" s="1"/>
  <c r="B46" i="34" l="1"/>
  <c r="I124" i="34"/>
  <c r="I46" i="34" l="1"/>
  <c r="B20" i="34"/>
  <c r="I20" i="34" s="1"/>
  <c r="I282" i="34"/>
  <c r="I178" i="34"/>
  <c r="I308" i="34"/>
  <c r="I334" i="34" l="1"/>
  <c r="I256" i="34"/>
  <c r="I438" i="34"/>
  <c r="C48" i="8"/>
  <c r="C22" i="8" s="1"/>
  <c r="I230" i="34"/>
  <c r="I126" i="34" l="1"/>
  <c r="I386" i="8"/>
  <c r="D100" i="34"/>
  <c r="B100" i="34" l="1"/>
  <c r="I100" i="34" s="1"/>
  <c r="I594" i="34"/>
  <c r="I204" i="34" l="1"/>
  <c r="C48" i="34"/>
  <c r="C22" i="34" s="1"/>
  <c r="I306" i="36" l="1"/>
  <c r="E48" i="34"/>
  <c r="E22" i="34" s="1"/>
  <c r="H48" i="34"/>
  <c r="H22" i="34" s="1"/>
  <c r="I360" i="34"/>
  <c r="G48" i="34"/>
  <c r="G22" i="34" s="1"/>
  <c r="D48" i="34"/>
  <c r="D22" i="34" s="1"/>
  <c r="I386" i="34"/>
  <c r="I412" i="34"/>
  <c r="I152" i="34" l="1"/>
  <c r="B48" i="34"/>
  <c r="I332" i="36"/>
  <c r="I228" i="36"/>
  <c r="I254" i="36"/>
  <c r="E46" i="36"/>
  <c r="I176" i="36"/>
  <c r="C46" i="36"/>
  <c r="D46" i="36"/>
  <c r="I436" i="36"/>
  <c r="G46" i="36"/>
  <c r="H46" i="36"/>
  <c r="I358" i="36"/>
  <c r="I410" i="36"/>
  <c r="I202" i="36"/>
  <c r="I280" i="36"/>
  <c r="I150" i="36"/>
  <c r="I124" i="36" l="1"/>
  <c r="I48" i="34"/>
  <c r="B22" i="34"/>
  <c r="I22" i="34" s="1"/>
  <c r="I384" i="36"/>
  <c r="I406" i="36"/>
  <c r="I145" i="36"/>
  <c r="I198" i="36"/>
  <c r="I275" i="36"/>
  <c r="I431" i="36"/>
  <c r="I249" i="36"/>
  <c r="I276" i="36"/>
  <c r="I302" i="36"/>
  <c r="I354" i="36"/>
  <c r="I223" i="36"/>
  <c r="I172" i="36"/>
  <c r="I146" i="36"/>
  <c r="I171" i="36"/>
  <c r="I250" i="36"/>
  <c r="I353" i="36"/>
  <c r="I432" i="36"/>
  <c r="I380" i="36"/>
  <c r="I328" i="36"/>
  <c r="I327" i="36"/>
  <c r="I379" i="36"/>
  <c r="B46" i="36" l="1"/>
  <c r="I301" i="36"/>
  <c r="I224" i="36"/>
  <c r="H42" i="36"/>
  <c r="C42" i="36"/>
  <c r="G42" i="36"/>
  <c r="E42" i="36"/>
  <c r="I197" i="36"/>
  <c r="I405" i="36"/>
  <c r="D42" i="36" l="1"/>
  <c r="I46" i="36"/>
  <c r="B42" i="36"/>
  <c r="I120" i="36"/>
  <c r="I42" i="36" l="1"/>
  <c r="I618" i="35" l="1"/>
  <c r="E90" i="35"/>
  <c r="G90" i="35"/>
  <c r="H90" i="35"/>
  <c r="I636" i="35" l="1"/>
  <c r="I617" i="35"/>
  <c r="I618" i="36"/>
  <c r="I606" i="36"/>
  <c r="G90" i="36"/>
  <c r="I614" i="35"/>
  <c r="H90" i="36"/>
  <c r="E90" i="36"/>
  <c r="I636" i="36" l="1"/>
  <c r="G99" i="35"/>
  <c r="G94" i="35"/>
  <c r="H97" i="35"/>
  <c r="H19" i="35" s="1"/>
  <c r="D97" i="35"/>
  <c r="D19" i="35" s="1"/>
  <c r="H99" i="35"/>
  <c r="I614" i="36"/>
  <c r="C99" i="35"/>
  <c r="E99" i="35"/>
  <c r="H94" i="35"/>
  <c r="G97" i="35"/>
  <c r="G19" i="35" s="1"/>
  <c r="E97" i="35"/>
  <c r="E19" i="35" s="1"/>
  <c r="C97" i="35"/>
  <c r="C19" i="35" s="1"/>
  <c r="I640" i="35" l="1"/>
  <c r="I645" i="35"/>
  <c r="I643" i="35"/>
  <c r="B97" i="35"/>
  <c r="I610" i="35"/>
  <c r="H94" i="36"/>
  <c r="H16" i="36" s="1"/>
  <c r="G94" i="36"/>
  <c r="G16" i="36" s="1"/>
  <c r="I609" i="36"/>
  <c r="I609" i="35"/>
  <c r="D99" i="35"/>
  <c r="I610" i="36" l="1"/>
  <c r="B99" i="35"/>
  <c r="I99" i="35" s="1"/>
  <c r="I593" i="35"/>
  <c r="I97" i="35"/>
  <c r="B19" i="35"/>
  <c r="I19" i="35" s="1"/>
  <c r="I640" i="36"/>
  <c r="H89" i="35"/>
  <c r="G89" i="36"/>
  <c r="H89" i="36"/>
  <c r="G89" i="35"/>
  <c r="I635" i="36" l="1"/>
  <c r="I635" i="35"/>
  <c r="I593" i="36" l="1"/>
  <c r="H97" i="36"/>
  <c r="H19" i="36" s="1"/>
  <c r="E97" i="36"/>
  <c r="E19" i="36" s="1"/>
  <c r="G97" i="36"/>
  <c r="G19" i="36" s="1"/>
  <c r="D97" i="36"/>
  <c r="D19" i="36" s="1"/>
  <c r="C97" i="36"/>
  <c r="C19" i="36" s="1"/>
  <c r="I617" i="36" l="1"/>
  <c r="B97" i="36"/>
  <c r="I643" i="36"/>
  <c r="H99" i="36"/>
  <c r="G99" i="36"/>
  <c r="C99" i="36"/>
  <c r="D99" i="36"/>
  <c r="E99" i="36"/>
  <c r="I97" i="36" l="1"/>
  <c r="B19" i="36"/>
  <c r="I19" i="36" s="1"/>
  <c r="D98" i="35"/>
  <c r="D20" i="35" s="1"/>
  <c r="E98" i="35"/>
  <c r="E20" i="35" s="1"/>
  <c r="G98" i="35"/>
  <c r="G20" i="35" s="1"/>
  <c r="C98" i="35"/>
  <c r="C20" i="35" s="1"/>
  <c r="H98" i="35"/>
  <c r="H20" i="35" s="1"/>
  <c r="I644" i="35" l="1"/>
  <c r="B98" i="35"/>
  <c r="C98" i="36"/>
  <c r="C20" i="36" s="1"/>
  <c r="D98" i="36"/>
  <c r="D20" i="36" s="1"/>
  <c r="H98" i="36"/>
  <c r="H20" i="36" s="1"/>
  <c r="E98" i="36"/>
  <c r="E20" i="36" s="1"/>
  <c r="G98" i="36"/>
  <c r="G20" i="36" s="1"/>
  <c r="I644" i="36" l="1"/>
  <c r="B98" i="36"/>
  <c r="I98" i="35"/>
  <c r="B20" i="35"/>
  <c r="I20" i="35" s="1"/>
  <c r="I98" i="36" l="1"/>
  <c r="B20" i="36"/>
  <c r="I20" i="36" s="1"/>
  <c r="I220" i="36" l="1"/>
  <c r="I398" i="36" l="1"/>
  <c r="I168" i="36"/>
  <c r="I346" i="36"/>
  <c r="I372" i="36"/>
  <c r="I376" i="36"/>
  <c r="I324" i="36"/>
  <c r="I402" i="36"/>
  <c r="I164" i="36"/>
  <c r="I294" i="36"/>
  <c r="I350" i="36"/>
  <c r="I424" i="36"/>
  <c r="I272" i="36"/>
  <c r="I190" i="36"/>
  <c r="I428" i="36"/>
  <c r="I194" i="36"/>
  <c r="I246" i="36"/>
  <c r="I138" i="36"/>
  <c r="I216" i="36"/>
  <c r="I268" i="36"/>
  <c r="I298" i="36"/>
  <c r="I242" i="36"/>
  <c r="I320" i="36" l="1"/>
  <c r="B34" i="36"/>
  <c r="B41" i="36"/>
  <c r="I142" i="36"/>
  <c r="I401" i="36"/>
  <c r="I427" i="36"/>
  <c r="E36" i="36"/>
  <c r="E10" i="36" s="1"/>
  <c r="H36" i="36"/>
  <c r="H10" i="36" s="1"/>
  <c r="G34" i="36"/>
  <c r="G8" i="36" s="1"/>
  <c r="C41" i="36"/>
  <c r="C15" i="36" s="1"/>
  <c r="C34" i="36"/>
  <c r="C8" i="36" s="1"/>
  <c r="H41" i="36"/>
  <c r="H15" i="36" s="1"/>
  <c r="G41" i="36"/>
  <c r="G15" i="36" s="1"/>
  <c r="I271" i="36"/>
  <c r="H34" i="36"/>
  <c r="H8" i="36" s="1"/>
  <c r="E34" i="36"/>
  <c r="E8" i="36" s="1"/>
  <c r="I219" i="36"/>
  <c r="C38" i="36"/>
  <c r="H38" i="36"/>
  <c r="H12" i="36" s="1"/>
  <c r="G38" i="36"/>
  <c r="G12" i="36" s="1"/>
  <c r="C36" i="36"/>
  <c r="C10" i="36" s="1"/>
  <c r="D36" i="36"/>
  <c r="D10" i="36" s="1"/>
  <c r="I141" i="36"/>
  <c r="I323" i="36"/>
  <c r="D41" i="36"/>
  <c r="D15" i="36" s="1"/>
  <c r="E38" i="36"/>
  <c r="E12" i="36" s="1"/>
  <c r="D34" i="36"/>
  <c r="I297" i="36"/>
  <c r="E41" i="36"/>
  <c r="G36" i="36"/>
  <c r="G10" i="36" s="1"/>
  <c r="I193" i="36"/>
  <c r="I167" i="36"/>
  <c r="I349" i="36"/>
  <c r="I245" i="36"/>
  <c r="I375" i="36"/>
  <c r="D38" i="36" l="1"/>
  <c r="I111" i="36"/>
  <c r="B38" i="36"/>
  <c r="I116" i="36"/>
  <c r="I119" i="36"/>
  <c r="I41" i="36"/>
  <c r="B15" i="36"/>
  <c r="I112" i="36"/>
  <c r="I34" i="36"/>
  <c r="B36" i="36"/>
  <c r="I114" i="36"/>
  <c r="I117" i="36"/>
  <c r="I308" i="36"/>
  <c r="I230" i="36"/>
  <c r="H37" i="36"/>
  <c r="H11" i="36" s="1"/>
  <c r="G37" i="36"/>
  <c r="G11" i="36" s="1"/>
  <c r="D37" i="36"/>
  <c r="E37" i="36"/>
  <c r="C37" i="36"/>
  <c r="I38" i="36" l="1"/>
  <c r="I36" i="36"/>
  <c r="B10" i="36"/>
  <c r="I10" i="36" s="1"/>
  <c r="B37" i="36"/>
  <c r="I115" i="36"/>
  <c r="I334" i="36"/>
  <c r="I412" i="36"/>
  <c r="I438" i="36"/>
  <c r="I282" i="36"/>
  <c r="I178" i="36"/>
  <c r="I37" i="36" l="1"/>
  <c r="D47" i="36"/>
  <c r="D21" i="36" s="1"/>
  <c r="C47" i="36"/>
  <c r="C21" i="36" s="1"/>
  <c r="G47" i="36"/>
  <c r="G21" i="36" s="1"/>
  <c r="H47" i="36"/>
  <c r="H21" i="36" s="1"/>
  <c r="B47" i="36" l="1"/>
  <c r="I126" i="36"/>
  <c r="E93" i="36" l="1"/>
  <c r="I587" i="36"/>
  <c r="I220" i="35" l="1"/>
  <c r="I93" i="36"/>
  <c r="E15" i="36"/>
  <c r="I15" i="36" s="1"/>
  <c r="I350" i="35"/>
  <c r="I298" i="35"/>
  <c r="I194" i="35"/>
  <c r="I376" i="35"/>
  <c r="I168" i="35"/>
  <c r="I246" i="35"/>
  <c r="I272" i="35"/>
  <c r="I428" i="35"/>
  <c r="I402" i="35"/>
  <c r="I324" i="35" l="1"/>
  <c r="I142" i="35"/>
  <c r="E38" i="35"/>
  <c r="E12" i="35" s="1"/>
  <c r="G38" i="35"/>
  <c r="G12" i="35" s="1"/>
  <c r="C38" i="35"/>
  <c r="H38" i="35"/>
  <c r="H12" i="35" s="1"/>
  <c r="D38" i="35" l="1"/>
  <c r="I116" i="35"/>
  <c r="B38" i="35"/>
  <c r="I178" i="35"/>
  <c r="I38" i="35" l="1"/>
  <c r="I126" i="35"/>
  <c r="I229" i="35"/>
  <c r="I385" i="35"/>
  <c r="I308" i="35"/>
  <c r="I333" i="35"/>
  <c r="I438" i="35"/>
  <c r="I282" i="35"/>
  <c r="I256" i="35"/>
  <c r="I230" i="35"/>
  <c r="I203" i="35"/>
  <c r="I334" i="35" l="1"/>
  <c r="D47" i="35"/>
  <c r="D21" i="35" s="1"/>
  <c r="I281" i="35"/>
  <c r="I411" i="35"/>
  <c r="I359" i="35"/>
  <c r="C47" i="35"/>
  <c r="C21" i="35" s="1"/>
  <c r="G47" i="35"/>
  <c r="G21" i="35" s="1"/>
  <c r="E47" i="35"/>
  <c r="E21" i="35" s="1"/>
  <c r="H47" i="35"/>
  <c r="H21" i="35" s="1"/>
  <c r="I177" i="35"/>
  <c r="I255" i="35"/>
  <c r="I437" i="35"/>
  <c r="I151" i="35"/>
  <c r="I307" i="35"/>
  <c r="I125" i="35" l="1"/>
  <c r="B47" i="35"/>
  <c r="I47" i="35" l="1"/>
  <c r="B21" i="35"/>
  <c r="I21" i="35" s="1"/>
  <c r="H48" i="35"/>
  <c r="H22" i="35" s="1"/>
  <c r="C48" i="35"/>
  <c r="C22" i="35" s="1"/>
  <c r="G48" i="35"/>
  <c r="G22" i="35" s="1"/>
  <c r="I412" i="35"/>
  <c r="I360" i="35"/>
  <c r="I152" i="35" l="1"/>
  <c r="D48" i="35"/>
  <c r="E48" i="35"/>
  <c r="E22" i="35" s="1"/>
  <c r="I360" i="36"/>
  <c r="I204" i="35"/>
  <c r="C48" i="36"/>
  <c r="C22" i="36" s="1"/>
  <c r="I386" i="35"/>
  <c r="I386" i="36" l="1"/>
  <c r="B48" i="35"/>
  <c r="D100" i="35"/>
  <c r="D22" i="35" s="1"/>
  <c r="I256" i="36"/>
  <c r="B100" i="35" l="1"/>
  <c r="I100" i="35" s="1"/>
  <c r="I594" i="35"/>
  <c r="I48" i="35"/>
  <c r="B22" i="35"/>
  <c r="I22" i="35" s="1"/>
  <c r="D100" i="36"/>
  <c r="H48" i="36"/>
  <c r="H22" i="36" s="1"/>
  <c r="D48" i="36"/>
  <c r="D22" i="36" s="1"/>
  <c r="E48" i="36"/>
  <c r="E22" i="36" s="1"/>
  <c r="G48" i="36"/>
  <c r="G22" i="36" s="1"/>
  <c r="I152" i="36" l="1"/>
  <c r="B100" i="36"/>
  <c r="I100" i="36" s="1"/>
  <c r="I594" i="36"/>
  <c r="I204" i="36"/>
  <c r="B48" i="36" l="1"/>
  <c r="B22" i="36" l="1"/>
  <c r="I22" i="36" s="1"/>
  <c r="I48" i="36"/>
  <c r="B100" i="8" l="1"/>
  <c r="D100" i="8"/>
  <c r="I594" i="8" l="1"/>
  <c r="I100" i="8"/>
  <c r="D86" i="36" l="1"/>
  <c r="D8" i="36" s="1"/>
  <c r="B86" i="36" l="1"/>
  <c r="I580" i="36"/>
  <c r="I86" i="36" l="1"/>
  <c r="B8" i="36"/>
  <c r="I8" i="36" s="1"/>
  <c r="E93" i="35" l="1"/>
  <c r="I587" i="35"/>
  <c r="I93" i="35" l="1"/>
  <c r="E15" i="35"/>
  <c r="I15" i="35" s="1"/>
  <c r="G86" i="35" l="1"/>
  <c r="C86" i="35"/>
  <c r="I606" i="35"/>
  <c r="E86" i="35"/>
  <c r="D86" i="35"/>
  <c r="H86" i="35"/>
  <c r="I580" i="35" l="1"/>
  <c r="B86" i="35"/>
  <c r="I86" i="35" s="1"/>
  <c r="I450" i="35"/>
  <c r="I632" i="35"/>
  <c r="I164" i="35"/>
  <c r="I294" i="35"/>
  <c r="I138" i="35"/>
  <c r="H34" i="35"/>
  <c r="H8" i="35" s="1"/>
  <c r="E34" i="35"/>
  <c r="E8" i="35" s="1"/>
  <c r="D34" i="35"/>
  <c r="D8" i="35" s="1"/>
  <c r="G34" i="35"/>
  <c r="G8" i="35" s="1"/>
  <c r="I320" i="35"/>
  <c r="I372" i="35"/>
  <c r="C34" i="35"/>
  <c r="C8" i="35" s="1"/>
  <c r="I216" i="35"/>
  <c r="I346" i="35"/>
  <c r="I268" i="35"/>
  <c r="I190" i="35"/>
  <c r="I424" i="35"/>
  <c r="I242" i="35"/>
  <c r="I398" i="35"/>
  <c r="I502" i="35" l="1"/>
  <c r="F60" i="35"/>
  <c r="B34" i="35"/>
  <c r="I112" i="35"/>
  <c r="I554" i="35"/>
  <c r="I528" i="35"/>
  <c r="I34" i="35" l="1"/>
  <c r="B8" i="35"/>
  <c r="I60" i="35"/>
  <c r="F8" i="35"/>
  <c r="D90" i="35"/>
  <c r="D12" i="35" s="1"/>
  <c r="C90" i="35"/>
  <c r="C12" i="35" s="1"/>
  <c r="I584" i="35" l="1"/>
  <c r="B90" i="35"/>
  <c r="I8" i="35"/>
  <c r="I90" i="35" l="1"/>
  <c r="B12" i="35"/>
  <c r="I12" i="35" s="1"/>
  <c r="D90" i="36"/>
  <c r="D12" i="36" s="1"/>
  <c r="C90" i="36"/>
  <c r="C12" i="36" s="1"/>
  <c r="B90" i="36" l="1"/>
  <c r="I584" i="36"/>
  <c r="I90" i="36" l="1"/>
  <c r="B12" i="36"/>
  <c r="I12" i="36" s="1"/>
  <c r="E93" i="8" l="1"/>
  <c r="I587" i="8"/>
  <c r="I93" i="8" l="1"/>
  <c r="E15" i="8"/>
  <c r="I15" i="8" s="1"/>
  <c r="D48" i="8" l="1"/>
  <c r="D22" i="8" s="1"/>
  <c r="E48" i="8"/>
  <c r="E22" i="8" s="1"/>
  <c r="G48" i="8"/>
  <c r="G22" i="8" s="1"/>
  <c r="H48" i="8"/>
  <c r="H22" i="8" s="1"/>
  <c r="I152" i="8" l="1"/>
  <c r="B48" i="8"/>
  <c r="I48" i="8" l="1"/>
  <c r="B22" i="8"/>
  <c r="I22" i="8" s="1"/>
  <c r="D86" i="8" l="1"/>
  <c r="H86" i="8" l="1"/>
  <c r="D85" i="8"/>
  <c r="C86" i="8"/>
  <c r="E86" i="8"/>
  <c r="I580" i="8"/>
  <c r="I320" i="8"/>
  <c r="I606" i="8"/>
  <c r="I398" i="8"/>
  <c r="I138" i="8"/>
  <c r="I216" i="8"/>
  <c r="H34" i="8"/>
  <c r="H8" i="8" s="1"/>
  <c r="G34" i="8"/>
  <c r="I294" i="8"/>
  <c r="I190" i="8"/>
  <c r="I268" i="8"/>
  <c r="I164" i="8"/>
  <c r="I397" i="8"/>
  <c r="I346" i="8"/>
  <c r="I242" i="8"/>
  <c r="I424" i="8"/>
  <c r="E34" i="8"/>
  <c r="C34" i="8"/>
  <c r="D34" i="8"/>
  <c r="D8" i="8" s="1"/>
  <c r="I372" i="8"/>
  <c r="C8" i="8" l="1"/>
  <c r="E8" i="8"/>
  <c r="B86" i="8"/>
  <c r="I293" i="8"/>
  <c r="I267" i="8"/>
  <c r="I215" i="8"/>
  <c r="I423" i="8"/>
  <c r="I502" i="8"/>
  <c r="I450" i="8"/>
  <c r="F60" i="8"/>
  <c r="I554" i="8"/>
  <c r="I345" i="8"/>
  <c r="I163" i="8"/>
  <c r="I605" i="8"/>
  <c r="G86" i="8"/>
  <c r="G8" i="8" s="1"/>
  <c r="B34" i="8"/>
  <c r="I632" i="8"/>
  <c r="B85" i="8"/>
  <c r="I579" i="8"/>
  <c r="I112" i="8"/>
  <c r="I528" i="8"/>
  <c r="C90" i="8"/>
  <c r="I86" i="8" l="1"/>
  <c r="I85" i="8"/>
  <c r="B8" i="8"/>
  <c r="I34" i="8"/>
  <c r="I60" i="8"/>
  <c r="F8" i="8"/>
  <c r="B90" i="8"/>
  <c r="I584" i="8"/>
  <c r="I137" i="8"/>
  <c r="D38" i="8"/>
  <c r="I402" i="8"/>
  <c r="I324" i="8"/>
  <c r="D90" i="8"/>
  <c r="I428" i="8"/>
  <c r="I168" i="8"/>
  <c r="I350" i="8"/>
  <c r="I298" i="8"/>
  <c r="I376" i="8"/>
  <c r="I111" i="8" l="1"/>
  <c r="I189" i="8"/>
  <c r="I371" i="8"/>
  <c r="D12" i="8"/>
  <c r="I8" i="8"/>
  <c r="I319" i="8"/>
  <c r="I610" i="8"/>
  <c r="I90" i="8"/>
  <c r="I272" i="8"/>
  <c r="I142" i="8"/>
  <c r="I246" i="8"/>
  <c r="I220" i="8"/>
  <c r="I194" i="8"/>
  <c r="G33" i="8"/>
  <c r="G7" i="8" l="1"/>
  <c r="I241" i="8"/>
  <c r="C33" i="8"/>
  <c r="D33" i="8"/>
  <c r="H33" i="8"/>
  <c r="E33" i="8"/>
  <c r="B33" i="8"/>
  <c r="C38" i="8"/>
  <c r="C12" i="8" s="1"/>
  <c r="E38" i="8"/>
  <c r="E12" i="8" s="1"/>
  <c r="G38" i="8"/>
  <c r="G12" i="8" s="1"/>
  <c r="H38" i="8"/>
  <c r="H12" i="8" s="1"/>
  <c r="H7" i="8" l="1"/>
  <c r="E7" i="8"/>
  <c r="D7" i="8"/>
  <c r="B38" i="8"/>
  <c r="I116" i="8"/>
  <c r="C7" i="8"/>
  <c r="B7" i="8"/>
  <c r="I33" i="8"/>
  <c r="B12" i="8" l="1"/>
  <c r="I12" i="8" s="1"/>
  <c r="I38" i="8"/>
  <c r="I7" i="8"/>
  <c r="I542" i="32" l="1"/>
  <c r="I568" i="32"/>
  <c r="I516" i="32"/>
  <c r="I464" i="32" l="1"/>
  <c r="F74" i="32"/>
  <c r="C96" i="32"/>
  <c r="I192" i="32"/>
  <c r="I642" i="32" l="1"/>
  <c r="F22" i="32"/>
  <c r="I74" i="32"/>
  <c r="G91" i="32" l="1"/>
  <c r="C91" i="32"/>
  <c r="H91" i="32"/>
  <c r="F91" i="32" l="1"/>
  <c r="F106" i="32" s="1"/>
  <c r="F652" i="32"/>
  <c r="I637" i="32"/>
  <c r="B91" i="32"/>
  <c r="I220" i="34" l="1"/>
  <c r="I510" i="34"/>
  <c r="H94" i="34"/>
  <c r="G94" i="34"/>
  <c r="I508" i="34"/>
  <c r="I610" i="34"/>
  <c r="I614" i="34"/>
  <c r="I534" i="34"/>
  <c r="H90" i="34"/>
  <c r="G90" i="34"/>
  <c r="E90" i="34"/>
  <c r="I536" i="34"/>
  <c r="I562" i="34"/>
  <c r="I640" i="34" l="1"/>
  <c r="I456" i="34"/>
  <c r="I636" i="34"/>
  <c r="I458" i="34"/>
  <c r="F68" i="34"/>
  <c r="I376" i="34"/>
  <c r="I380" i="34"/>
  <c r="I402" i="34"/>
  <c r="H91" i="34"/>
  <c r="G42" i="34"/>
  <c r="G16" i="34" s="1"/>
  <c r="I224" i="34"/>
  <c r="I276" i="34"/>
  <c r="D42" i="34"/>
  <c r="I194" i="34"/>
  <c r="I298" i="34"/>
  <c r="C91" i="34"/>
  <c r="I432" i="34"/>
  <c r="I354" i="34"/>
  <c r="I428" i="34"/>
  <c r="I324" i="34"/>
  <c r="E42" i="34"/>
  <c r="I350" i="34"/>
  <c r="I198" i="34"/>
  <c r="I559" i="34"/>
  <c r="I302" i="34"/>
  <c r="I172" i="34"/>
  <c r="I272" i="34"/>
  <c r="I246" i="34"/>
  <c r="G38" i="34"/>
  <c r="G12" i="34" s="1"/>
  <c r="C38" i="34"/>
  <c r="E38" i="34"/>
  <c r="E12" i="34" s="1"/>
  <c r="G91" i="34"/>
  <c r="I250" i="34"/>
  <c r="H38" i="34"/>
  <c r="H12" i="34" s="1"/>
  <c r="H42" i="34"/>
  <c r="H16" i="34" s="1"/>
  <c r="I328" i="34"/>
  <c r="I168" i="34"/>
  <c r="I406" i="34"/>
  <c r="I116" i="34" l="1"/>
  <c r="B38" i="34"/>
  <c r="I68" i="34"/>
  <c r="F16" i="34"/>
  <c r="F91" i="34"/>
  <c r="F106" i="34" s="1"/>
  <c r="F652" i="34"/>
  <c r="B42" i="34"/>
  <c r="I120" i="34"/>
  <c r="I637" i="34"/>
  <c r="B91" i="34"/>
  <c r="C42" i="34"/>
  <c r="I142" i="34"/>
  <c r="I405" i="34"/>
  <c r="I327" i="34"/>
  <c r="D41" i="34"/>
  <c r="D15" i="34" s="1"/>
  <c r="I223" i="34"/>
  <c r="G89" i="34"/>
  <c r="I353" i="34"/>
  <c r="I197" i="34"/>
  <c r="I431" i="34"/>
  <c r="H41" i="34"/>
  <c r="H15" i="34" s="1"/>
  <c r="G41" i="34"/>
  <c r="G15" i="34" s="1"/>
  <c r="E41" i="34"/>
  <c r="H89" i="34"/>
  <c r="C41" i="34"/>
  <c r="C15" i="34" s="1"/>
  <c r="I145" i="34"/>
  <c r="I507" i="34"/>
  <c r="I171" i="34"/>
  <c r="I249" i="34"/>
  <c r="I275" i="34"/>
  <c r="I533" i="34"/>
  <c r="I609" i="34"/>
  <c r="I379" i="34"/>
  <c r="I301" i="34"/>
  <c r="I409" i="34" l="1"/>
  <c r="I146" i="34"/>
  <c r="D38" i="34"/>
  <c r="I455" i="34"/>
  <c r="F65" i="34"/>
  <c r="I42" i="34"/>
  <c r="I635" i="34"/>
  <c r="I119" i="34"/>
  <c r="B41" i="34"/>
  <c r="I224" i="35"/>
  <c r="I401" i="34"/>
  <c r="I323" i="34"/>
  <c r="E37" i="34"/>
  <c r="I539" i="34"/>
  <c r="I349" i="34"/>
  <c r="G37" i="34"/>
  <c r="G11" i="34" s="1"/>
  <c r="C37" i="34"/>
  <c r="I427" i="34"/>
  <c r="I271" i="34"/>
  <c r="I167" i="34"/>
  <c r="D37" i="34"/>
  <c r="I219" i="34"/>
  <c r="I245" i="34"/>
  <c r="I193" i="34"/>
  <c r="G97" i="34"/>
  <c r="I297" i="34"/>
  <c r="H37" i="34"/>
  <c r="H11" i="34" s="1"/>
  <c r="E97" i="34"/>
  <c r="H97" i="34"/>
  <c r="I565" i="34"/>
  <c r="I513" i="34"/>
  <c r="I141" i="34"/>
  <c r="I617" i="34"/>
  <c r="I375" i="34"/>
  <c r="C97" i="34" l="1"/>
  <c r="B97" i="34"/>
  <c r="I591" i="34"/>
  <c r="I65" i="34"/>
  <c r="F13" i="34"/>
  <c r="I41" i="34"/>
  <c r="B15" i="34"/>
  <c r="D97" i="34"/>
  <c r="I38" i="34"/>
  <c r="B37" i="34"/>
  <c r="I461" i="34"/>
  <c r="F71" i="34"/>
  <c r="I643" i="34"/>
  <c r="I115" i="34"/>
  <c r="I279" i="34"/>
  <c r="I380" i="35"/>
  <c r="I614" i="8"/>
  <c r="I328" i="35"/>
  <c r="I406" i="35"/>
  <c r="H94" i="8"/>
  <c r="I305" i="34"/>
  <c r="D42" i="35"/>
  <c r="G42" i="35"/>
  <c r="G16" i="35" s="1"/>
  <c r="E36" i="34"/>
  <c r="E10" i="34" s="1"/>
  <c r="I146" i="35"/>
  <c r="I227" i="34"/>
  <c r="I253" i="34"/>
  <c r="D36" i="34"/>
  <c r="D10" i="34" s="1"/>
  <c r="I536" i="8"/>
  <c r="G36" i="34"/>
  <c r="G10" i="34" s="1"/>
  <c r="H36" i="34"/>
  <c r="H10" i="34" s="1"/>
  <c r="I432" i="35"/>
  <c r="I276" i="35"/>
  <c r="I172" i="35"/>
  <c r="I383" i="34"/>
  <c r="I331" i="34"/>
  <c r="C45" i="34"/>
  <c r="C19" i="34" s="1"/>
  <c r="I354" i="35"/>
  <c r="I302" i="35"/>
  <c r="I175" i="34"/>
  <c r="I198" i="35"/>
  <c r="H42" i="35"/>
  <c r="H16" i="35" s="1"/>
  <c r="C42" i="35"/>
  <c r="I510" i="8"/>
  <c r="I562" i="8"/>
  <c r="I149" i="34"/>
  <c r="I201" i="34"/>
  <c r="E42" i="35"/>
  <c r="I250" i="35"/>
  <c r="I435" i="34"/>
  <c r="G45" i="34"/>
  <c r="G19" i="34" s="1"/>
  <c r="E45" i="34"/>
  <c r="E19" i="34" s="1"/>
  <c r="H45" i="34"/>
  <c r="H19" i="34" s="1"/>
  <c r="G94" i="8"/>
  <c r="I409" i="8" l="1"/>
  <c r="I560" i="34"/>
  <c r="F66" i="34"/>
  <c r="I37" i="34"/>
  <c r="B42" i="35"/>
  <c r="I120" i="35"/>
  <c r="I140" i="34"/>
  <c r="B36" i="34"/>
  <c r="I71" i="34"/>
  <c r="F19" i="34"/>
  <c r="I640" i="8"/>
  <c r="I97" i="34"/>
  <c r="I123" i="34"/>
  <c r="I323" i="35"/>
  <c r="I375" i="35"/>
  <c r="I245" i="35"/>
  <c r="I435" i="8"/>
  <c r="I297" i="35"/>
  <c r="I253" i="8"/>
  <c r="I224" i="8"/>
  <c r="I167" i="35"/>
  <c r="I349" i="35"/>
  <c r="I331" i="8"/>
  <c r="E45" i="8"/>
  <c r="E19" i="8" s="1"/>
  <c r="I219" i="35"/>
  <c r="I427" i="35"/>
  <c r="I149" i="8"/>
  <c r="I201" i="8"/>
  <c r="I193" i="35"/>
  <c r="I271" i="35"/>
  <c r="I227" i="8"/>
  <c r="I141" i="35"/>
  <c r="I401" i="35"/>
  <c r="D45" i="34" l="1"/>
  <c r="D19" i="34" s="1"/>
  <c r="I357" i="34"/>
  <c r="I458" i="8"/>
  <c r="F68" i="8"/>
  <c r="B10" i="34"/>
  <c r="I10" i="34" s="1"/>
  <c r="I36" i="34"/>
  <c r="B97" i="8"/>
  <c r="F14" i="34"/>
  <c r="I66" i="34"/>
  <c r="B45" i="34"/>
  <c r="I42" i="35"/>
  <c r="I175" i="8"/>
  <c r="I279" i="8"/>
  <c r="I432" i="8"/>
  <c r="I354" i="8"/>
  <c r="H37" i="35"/>
  <c r="H11" i="35" s="1"/>
  <c r="C45" i="8"/>
  <c r="D90" i="34"/>
  <c r="D12" i="34" s="1"/>
  <c r="I146" i="8"/>
  <c r="C37" i="35"/>
  <c r="E37" i="35"/>
  <c r="D37" i="35"/>
  <c r="H45" i="8"/>
  <c r="H19" i="8" s="1"/>
  <c r="I198" i="8"/>
  <c r="G45" i="8"/>
  <c r="G19" i="8" s="1"/>
  <c r="C97" i="8"/>
  <c r="I380" i="8"/>
  <c r="I172" i="8"/>
  <c r="I302" i="8"/>
  <c r="G37" i="35"/>
  <c r="G11" i="35" s="1"/>
  <c r="I276" i="8"/>
  <c r="I305" i="8"/>
  <c r="C90" i="34"/>
  <c r="C12" i="34" s="1"/>
  <c r="I250" i="8"/>
  <c r="I383" i="8"/>
  <c r="I406" i="8"/>
  <c r="F16" i="8" l="1"/>
  <c r="I68" i="8"/>
  <c r="B37" i="35"/>
  <c r="I115" i="35"/>
  <c r="I357" i="8"/>
  <c r="I580" i="34"/>
  <c r="C19" i="8"/>
  <c r="I123" i="8"/>
  <c r="B45" i="8"/>
  <c r="I97" i="8"/>
  <c r="I591" i="8"/>
  <c r="B90" i="34"/>
  <c r="I584" i="34"/>
  <c r="I45" i="34"/>
  <c r="B19" i="34"/>
  <c r="I19" i="34" s="1"/>
  <c r="E86" i="34"/>
  <c r="D86" i="34"/>
  <c r="I606" i="34"/>
  <c r="E94" i="35"/>
  <c r="E16" i="35" s="1"/>
  <c r="E42" i="8"/>
  <c r="H42" i="8"/>
  <c r="H16" i="8" s="1"/>
  <c r="G86" i="34"/>
  <c r="C94" i="35"/>
  <c r="C16" i="35" s="1"/>
  <c r="G42" i="8"/>
  <c r="G16" i="8" s="1"/>
  <c r="H86" i="34"/>
  <c r="C86" i="34"/>
  <c r="C42" i="8"/>
  <c r="D94" i="35"/>
  <c r="D16" i="35" s="1"/>
  <c r="D42" i="8"/>
  <c r="D45" i="8" l="1"/>
  <c r="D19" i="8" s="1"/>
  <c r="B86" i="34"/>
  <c r="I86" i="34"/>
  <c r="I120" i="8"/>
  <c r="I588" i="35"/>
  <c r="B94" i="35"/>
  <c r="B19" i="8"/>
  <c r="I19" i="8" s="1"/>
  <c r="I45" i="8"/>
  <c r="I632" i="34"/>
  <c r="I450" i="34"/>
  <c r="I37" i="35"/>
  <c r="I90" i="34"/>
  <c r="B12" i="34"/>
  <c r="I12" i="34" s="1"/>
  <c r="I554" i="34"/>
  <c r="E93" i="34"/>
  <c r="I587" i="34"/>
  <c r="I328" i="8"/>
  <c r="I216" i="34"/>
  <c r="D89" i="35"/>
  <c r="D11" i="35" s="1"/>
  <c r="I190" i="34"/>
  <c r="I268" i="34"/>
  <c r="G34" i="34"/>
  <c r="G8" i="34" s="1"/>
  <c r="I346" i="34"/>
  <c r="I138" i="34"/>
  <c r="H34" i="34"/>
  <c r="H8" i="34" s="1"/>
  <c r="I242" i="34"/>
  <c r="I372" i="34"/>
  <c r="E34" i="34"/>
  <c r="E8" i="34" s="1"/>
  <c r="C34" i="34"/>
  <c r="C8" i="34" s="1"/>
  <c r="I424" i="34"/>
  <c r="I294" i="34"/>
  <c r="D34" i="34"/>
  <c r="D8" i="34" s="1"/>
  <c r="I398" i="34"/>
  <c r="I320" i="34"/>
  <c r="I502" i="34" l="1"/>
  <c r="I528" i="34"/>
  <c r="I94" i="35"/>
  <c r="B16" i="35"/>
  <c r="I16" i="35" s="1"/>
  <c r="I93" i="34"/>
  <c r="E15" i="34"/>
  <c r="F60" i="34"/>
  <c r="B42" i="8"/>
  <c r="B89" i="35"/>
  <c r="I583" i="35"/>
  <c r="I112" i="34"/>
  <c r="C89" i="35"/>
  <c r="C11" i="35" s="1"/>
  <c r="E89" i="35"/>
  <c r="E11" i="35" s="1"/>
  <c r="I561" i="34"/>
  <c r="F67" i="34"/>
  <c r="C94" i="36"/>
  <c r="C16" i="36" s="1"/>
  <c r="I219" i="8"/>
  <c r="E94" i="36"/>
  <c r="E16" i="36" s="1"/>
  <c r="D89" i="34"/>
  <c r="D11" i="34" s="1"/>
  <c r="I164" i="34"/>
  <c r="D94" i="36"/>
  <c r="D16" i="36" s="1"/>
  <c r="B34" i="34" l="1"/>
  <c r="I583" i="34"/>
  <c r="B89" i="34"/>
  <c r="B94" i="36"/>
  <c r="I588" i="36"/>
  <c r="I89" i="35"/>
  <c r="B11" i="35"/>
  <c r="I11" i="35" s="1"/>
  <c r="I42" i="8"/>
  <c r="E89" i="34"/>
  <c r="E11" i="34" s="1"/>
  <c r="I60" i="34"/>
  <c r="F8" i="34"/>
  <c r="B8" i="34"/>
  <c r="I8" i="34" s="1"/>
  <c r="I34" i="34"/>
  <c r="C89" i="34"/>
  <c r="C11" i="34" s="1"/>
  <c r="F15" i="34"/>
  <c r="I15" i="34" s="1"/>
  <c r="I67" i="34"/>
  <c r="I323" i="8"/>
  <c r="I375" i="8"/>
  <c r="I427" i="8"/>
  <c r="I297" i="8"/>
  <c r="I167" i="8"/>
  <c r="C94" i="34"/>
  <c r="C16" i="34" s="1"/>
  <c r="I193" i="8"/>
  <c r="I349" i="8"/>
  <c r="I141" i="8"/>
  <c r="D94" i="34"/>
  <c r="D16" i="34" s="1"/>
  <c r="E94" i="34"/>
  <c r="E16" i="34" s="1"/>
  <c r="D89" i="36"/>
  <c r="D11" i="36" s="1"/>
  <c r="I245" i="8"/>
  <c r="I271" i="8"/>
  <c r="E89" i="8"/>
  <c r="H89" i="8"/>
  <c r="G89" i="8"/>
  <c r="I401" i="8"/>
  <c r="I635" i="8" l="1"/>
  <c r="I94" i="36"/>
  <c r="B16" i="36"/>
  <c r="I16" i="36" s="1"/>
  <c r="C89" i="36"/>
  <c r="C11" i="36" s="1"/>
  <c r="I89" i="34"/>
  <c r="B11" i="34"/>
  <c r="I11" i="34" s="1"/>
  <c r="B89" i="36"/>
  <c r="I583" i="36"/>
  <c r="B37" i="8"/>
  <c r="E89" i="36"/>
  <c r="E11" i="36" s="1"/>
  <c r="B94" i="34"/>
  <c r="I588" i="34"/>
  <c r="I609" i="8"/>
  <c r="G37" i="8"/>
  <c r="G11" i="8" s="1"/>
  <c r="C37" i="8"/>
  <c r="E37" i="8"/>
  <c r="E11" i="8" s="1"/>
  <c r="D37" i="8"/>
  <c r="H37" i="8"/>
  <c r="H11" i="8" s="1"/>
  <c r="I583" i="8" l="1"/>
  <c r="I115" i="8"/>
  <c r="I37" i="8"/>
  <c r="B89" i="8"/>
  <c r="D89" i="8"/>
  <c r="D11" i="8" s="1"/>
  <c r="I94" i="34"/>
  <c r="B16" i="34"/>
  <c r="I16" i="34" s="1"/>
  <c r="C89" i="8"/>
  <c r="C11" i="8" s="1"/>
  <c r="I89" i="36"/>
  <c r="B11" i="36"/>
  <c r="I11" i="36" s="1"/>
  <c r="I89" i="8" l="1"/>
  <c r="B11" i="8"/>
  <c r="I11" i="8" s="1"/>
  <c r="I614" i="32" l="1"/>
  <c r="I617" i="32" l="1"/>
  <c r="I618" i="32"/>
  <c r="E97" i="32" l="1"/>
  <c r="G97" i="32"/>
  <c r="D97" i="32"/>
  <c r="H97" i="32"/>
  <c r="I643" i="32" l="1"/>
  <c r="G94" i="32"/>
  <c r="H94" i="32"/>
  <c r="I640" i="32" l="1"/>
  <c r="C36" i="32" l="1"/>
  <c r="C10" i="32" s="1"/>
  <c r="I560" i="32" l="1"/>
  <c r="F66" i="32"/>
  <c r="G36" i="32"/>
  <c r="G10" i="32" s="1"/>
  <c r="H36" i="32"/>
  <c r="H10" i="32" s="1"/>
  <c r="E36" i="32"/>
  <c r="E10" i="32" s="1"/>
  <c r="D36" i="32"/>
  <c r="D10" i="32" s="1"/>
  <c r="I140" i="32" l="1"/>
  <c r="B36" i="32"/>
  <c r="I66" i="32"/>
  <c r="F14" i="32"/>
  <c r="D91" i="8" l="1"/>
  <c r="I585" i="8"/>
  <c r="E91" i="36"/>
  <c r="E91" i="8"/>
  <c r="B10" i="32"/>
  <c r="I10" i="32" s="1"/>
  <c r="I36" i="32"/>
  <c r="D91" i="36"/>
  <c r="I585" i="36"/>
  <c r="D91" i="34" l="1"/>
  <c r="I585" i="34"/>
  <c r="E91" i="34"/>
  <c r="I91" i="36"/>
  <c r="I91" i="8"/>
  <c r="I91" i="34" l="1"/>
  <c r="C98" i="32" l="1"/>
  <c r="E98" i="32"/>
  <c r="G98" i="32"/>
  <c r="H98" i="32"/>
  <c r="I644" i="32" l="1"/>
  <c r="G101" i="32" l="1"/>
  <c r="E101" i="32"/>
  <c r="H102" i="32"/>
  <c r="H24" i="32" s="1"/>
  <c r="H101" i="32"/>
  <c r="C102" i="32"/>
  <c r="C101" i="32"/>
  <c r="G102" i="32"/>
  <c r="G24" i="32" s="1"/>
  <c r="E102" i="32"/>
  <c r="I648" i="32" l="1"/>
  <c r="I595" i="34"/>
  <c r="I647" i="32"/>
  <c r="I596" i="34"/>
  <c r="G102" i="34"/>
  <c r="G24" i="34" s="1"/>
  <c r="I570" i="34"/>
  <c r="E102" i="34"/>
  <c r="C101" i="34"/>
  <c r="H102" i="34"/>
  <c r="H24" i="34" s="1"/>
  <c r="H101" i="34"/>
  <c r="I517" i="34"/>
  <c r="I569" i="34"/>
  <c r="G101" i="34"/>
  <c r="B102" i="34"/>
  <c r="I518" i="34"/>
  <c r="E101" i="34"/>
  <c r="C102" i="34"/>
  <c r="I543" i="34"/>
  <c r="I544" i="34"/>
  <c r="F75" i="34" l="1"/>
  <c r="I465" i="34"/>
  <c r="F76" i="34"/>
  <c r="I466" i="34"/>
  <c r="I648" i="34"/>
  <c r="I647" i="34"/>
  <c r="I257" i="34"/>
  <c r="I258" i="34"/>
  <c r="I439" i="34"/>
  <c r="F24" i="34" l="1"/>
  <c r="I76" i="34"/>
  <c r="F23" i="34"/>
  <c r="I75" i="34"/>
  <c r="C50" i="34"/>
  <c r="C24" i="34" s="1"/>
  <c r="E50" i="34"/>
  <c r="E24" i="34" s="1"/>
  <c r="D50" i="34"/>
  <c r="I596" i="36" l="1"/>
  <c r="I595" i="36"/>
  <c r="I388" i="34"/>
  <c r="I231" i="34"/>
  <c r="I413" i="34"/>
  <c r="I205" i="34"/>
  <c r="I179" i="34"/>
  <c r="I518" i="36"/>
  <c r="I335" i="34"/>
  <c r="I543" i="36"/>
  <c r="E50" i="36"/>
  <c r="I361" i="34"/>
  <c r="I387" i="34"/>
  <c r="I517" i="36"/>
  <c r="I569" i="36"/>
  <c r="I570" i="36"/>
  <c r="C50" i="36"/>
  <c r="I283" i="34"/>
  <c r="I309" i="34"/>
  <c r="I544" i="36"/>
  <c r="D50" i="36"/>
  <c r="I153" i="34"/>
  <c r="I232" i="34"/>
  <c r="F76" i="36" l="1"/>
  <c r="I466" i="36"/>
  <c r="F75" i="36"/>
  <c r="I465" i="36"/>
  <c r="B49" i="34"/>
  <c r="I232" i="36"/>
  <c r="I258" i="36"/>
  <c r="I231" i="36"/>
  <c r="G49" i="36"/>
  <c r="I361" i="36"/>
  <c r="I257" i="36"/>
  <c r="H101" i="36"/>
  <c r="E49" i="34"/>
  <c r="E23" i="34" s="1"/>
  <c r="I153" i="36"/>
  <c r="E49" i="36"/>
  <c r="I309" i="36"/>
  <c r="I205" i="36"/>
  <c r="D49" i="34"/>
  <c r="C49" i="34"/>
  <c r="C23" i="34" s="1"/>
  <c r="C49" i="36"/>
  <c r="I413" i="36"/>
  <c r="G101" i="36"/>
  <c r="E101" i="36"/>
  <c r="C102" i="36"/>
  <c r="C24" i="36" s="1"/>
  <c r="C101" i="36"/>
  <c r="I179" i="36"/>
  <c r="H49" i="36"/>
  <c r="H23" i="36" s="1"/>
  <c r="D49" i="36"/>
  <c r="I283" i="36"/>
  <c r="H102" i="36"/>
  <c r="H24" i="36" s="1"/>
  <c r="G49" i="34"/>
  <c r="G23" i="34" s="1"/>
  <c r="I335" i="36"/>
  <c r="G102" i="36"/>
  <c r="G24" i="36" s="1"/>
  <c r="E102" i="36"/>
  <c r="E24" i="36" s="1"/>
  <c r="H49" i="34"/>
  <c r="H23" i="34" s="1"/>
  <c r="I439" i="36"/>
  <c r="I388" i="36"/>
  <c r="I387" i="36"/>
  <c r="C23" i="36" l="1"/>
  <c r="I648" i="36"/>
  <c r="B102" i="36"/>
  <c r="G23" i="36"/>
  <c r="I49" i="34"/>
  <c r="F23" i="36"/>
  <c r="I75" i="36"/>
  <c r="I647" i="36"/>
  <c r="E23" i="36"/>
  <c r="B49" i="36"/>
  <c r="I127" i="36"/>
  <c r="F24" i="36"/>
  <c r="I76" i="36"/>
  <c r="I127" i="34"/>
  <c r="I49" i="36" l="1"/>
  <c r="B50" i="34"/>
  <c r="I128" i="34"/>
  <c r="B50" i="36"/>
  <c r="I128" i="36"/>
  <c r="B24" i="34" l="1"/>
  <c r="I50" i="34"/>
  <c r="B24" i="36"/>
  <c r="I50" i="36"/>
  <c r="I561" i="32" l="1"/>
  <c r="F67" i="32"/>
  <c r="F15" i="32" l="1"/>
  <c r="I67" i="32"/>
  <c r="I595" i="32" l="1"/>
  <c r="I596" i="32"/>
  <c r="B102" i="32"/>
  <c r="D50" i="32" l="1"/>
  <c r="I179" i="32"/>
  <c r="C50" i="32"/>
  <c r="C24" i="32" s="1"/>
  <c r="E50" i="32"/>
  <c r="E24" i="32" s="1"/>
  <c r="I439" i="32"/>
  <c r="I361" i="32"/>
  <c r="I309" i="32"/>
  <c r="I232" i="32"/>
  <c r="I231" i="32" l="1"/>
  <c r="I258" i="32"/>
  <c r="I388" i="32"/>
  <c r="I283" i="32"/>
  <c r="C49" i="32"/>
  <c r="C23" i="32" s="1"/>
  <c r="I205" i="32"/>
  <c r="G49" i="32"/>
  <c r="G23" i="32" s="1"/>
  <c r="D49" i="32"/>
  <c r="I413" i="32"/>
  <c r="H49" i="32"/>
  <c r="H23" i="32" s="1"/>
  <c r="I153" i="32"/>
  <c r="I335" i="32"/>
  <c r="E49" i="32"/>
  <c r="E23" i="32" s="1"/>
  <c r="I257" i="32"/>
  <c r="I387" i="32"/>
  <c r="I127" i="32" l="1"/>
  <c r="B49" i="32"/>
  <c r="I49" i="32" l="1"/>
  <c r="B50" i="32"/>
  <c r="I128" i="32"/>
  <c r="B24" i="32" l="1"/>
  <c r="I50" i="32"/>
  <c r="I462" i="32" l="1"/>
  <c r="F72" i="32"/>
  <c r="I460" i="32"/>
  <c r="F20" i="32" l="1"/>
  <c r="I72" i="32"/>
  <c r="G86" i="32" l="1"/>
  <c r="C86" i="32"/>
  <c r="E86" i="32"/>
  <c r="H86" i="32"/>
  <c r="I606" i="32"/>
  <c r="I632" i="32" l="1"/>
  <c r="I450" i="32"/>
  <c r="I190" i="32"/>
  <c r="I502" i="32" l="1"/>
  <c r="F60" i="32"/>
  <c r="I554" i="32"/>
  <c r="I528" i="32"/>
  <c r="F8" i="32" l="1"/>
  <c r="I60" i="32"/>
  <c r="I398" i="32" l="1"/>
  <c r="E34" i="32"/>
  <c r="E8" i="32" s="1"/>
  <c r="D34" i="32"/>
  <c r="I164" i="32"/>
  <c r="I268" i="32"/>
  <c r="I138" i="32"/>
  <c r="I346" i="32"/>
  <c r="H34" i="32"/>
  <c r="H8" i="32" s="1"/>
  <c r="C34" i="32"/>
  <c r="C8" i="32" s="1"/>
  <c r="I424" i="32"/>
  <c r="I294" i="32"/>
  <c r="I216" i="32"/>
  <c r="I242" i="32"/>
  <c r="G34" i="32"/>
  <c r="G8" i="32" s="1"/>
  <c r="I372" i="32"/>
  <c r="I112" i="32" l="1"/>
  <c r="I320" i="32"/>
  <c r="B34" i="32" l="1"/>
  <c r="I34" i="32" l="1"/>
  <c r="I152" i="32"/>
  <c r="I308" i="32"/>
  <c r="I282" i="32"/>
  <c r="I178" i="32"/>
  <c r="I230" i="32"/>
  <c r="I256" i="32" l="1"/>
  <c r="I412" i="32"/>
  <c r="I386" i="32"/>
  <c r="I334" i="32"/>
  <c r="I438" i="32"/>
  <c r="I126" i="32" l="1"/>
  <c r="I204" i="32"/>
  <c r="E93" i="32" l="1"/>
  <c r="I93" i="32" s="1"/>
  <c r="I587" i="32"/>
  <c r="I379" i="32"/>
  <c r="I327" i="32"/>
  <c r="I275" i="32"/>
  <c r="C41" i="32"/>
  <c r="C15" i="32" s="1"/>
  <c r="I223" i="32"/>
  <c r="I249" i="32"/>
  <c r="I431" i="32"/>
  <c r="I171" i="32"/>
  <c r="E41" i="32"/>
  <c r="E15" i="32" s="1"/>
  <c r="I301" i="32"/>
  <c r="I405" i="32"/>
  <c r="H41" i="32"/>
  <c r="H15" i="32" s="1"/>
  <c r="I353" i="32"/>
  <c r="G41" i="32"/>
  <c r="G15" i="32" s="1"/>
  <c r="D41" i="32"/>
  <c r="D15" i="32" s="1"/>
  <c r="I197" i="32"/>
  <c r="I145" i="32"/>
  <c r="B41" i="32" l="1"/>
  <c r="I119" i="32"/>
  <c r="B15" i="32" l="1"/>
  <c r="I15" i="32" s="1"/>
  <c r="I41" i="32"/>
  <c r="C48" i="32" l="1"/>
  <c r="C22" i="32" s="1"/>
  <c r="H48" i="32"/>
  <c r="H22" i="32" s="1"/>
  <c r="G48" i="32"/>
  <c r="G22" i="32" s="1"/>
  <c r="D48" i="32"/>
  <c r="E48" i="32"/>
  <c r="E22" i="32" s="1"/>
  <c r="I360" i="32" l="1"/>
  <c r="B48" i="32"/>
  <c r="D86" i="32"/>
  <c r="D8" i="32" s="1"/>
  <c r="I48" i="32" l="1"/>
  <c r="I580" i="32"/>
  <c r="B86" i="32"/>
  <c r="I86" i="32" l="1"/>
  <c r="B8" i="32"/>
  <c r="I8" i="32" s="1"/>
  <c r="I610" i="32" l="1"/>
  <c r="C94" i="32"/>
  <c r="D90" i="32"/>
  <c r="E90" i="32"/>
  <c r="H90" i="32"/>
  <c r="G90" i="32"/>
  <c r="D94" i="32"/>
  <c r="E94" i="32"/>
  <c r="C97" i="32"/>
  <c r="B94" i="32" l="1"/>
  <c r="I94" i="32" s="1"/>
  <c r="I588" i="32"/>
  <c r="B97" i="32"/>
  <c r="I97" i="32" s="1"/>
  <c r="I591" i="32"/>
  <c r="B90" i="32"/>
  <c r="I584" i="32"/>
  <c r="C90" i="32"/>
  <c r="I636" i="32"/>
  <c r="I220" i="32"/>
  <c r="I409" i="32" l="1"/>
  <c r="I90" i="32"/>
  <c r="I458" i="32"/>
  <c r="I324" i="32"/>
  <c r="I402" i="32"/>
  <c r="I350" i="32"/>
  <c r="G38" i="32"/>
  <c r="G12" i="32" s="1"/>
  <c r="H38" i="32"/>
  <c r="H12" i="32" s="1"/>
  <c r="I298" i="32"/>
  <c r="I272" i="32"/>
  <c r="D38" i="32"/>
  <c r="D12" i="32" s="1"/>
  <c r="I510" i="32"/>
  <c r="I562" i="32"/>
  <c r="I536" i="32"/>
  <c r="I246" i="32"/>
  <c r="I194" i="32"/>
  <c r="I428" i="32"/>
  <c r="I376" i="32"/>
  <c r="E38" i="32" l="1"/>
  <c r="E12" i="32" s="1"/>
  <c r="F68" i="32"/>
  <c r="I116" i="32"/>
  <c r="I279" i="32"/>
  <c r="I172" i="32"/>
  <c r="H42" i="32"/>
  <c r="H16" i="32" s="1"/>
  <c r="I201" i="32"/>
  <c r="I305" i="32"/>
  <c r="G42" i="32"/>
  <c r="G16" i="32" s="1"/>
  <c r="I146" i="32"/>
  <c r="I253" i="32"/>
  <c r="C45" i="32"/>
  <c r="C19" i="32" s="1"/>
  <c r="I435" i="32"/>
  <c r="I432" i="32"/>
  <c r="I302" i="32"/>
  <c r="H45" i="32"/>
  <c r="H19" i="32" s="1"/>
  <c r="I383" i="32"/>
  <c r="I227" i="32"/>
  <c r="I224" i="32"/>
  <c r="C42" i="32"/>
  <c r="C16" i="32" s="1"/>
  <c r="E42" i="32"/>
  <c r="E16" i="32" s="1"/>
  <c r="I331" i="32"/>
  <c r="I354" i="32"/>
  <c r="I276" i="32"/>
  <c r="D42" i="32"/>
  <c r="D16" i="32" s="1"/>
  <c r="I149" i="32"/>
  <c r="I198" i="32"/>
  <c r="I250" i="32"/>
  <c r="E45" i="32"/>
  <c r="E19" i="32" s="1"/>
  <c r="G45" i="32"/>
  <c r="G19" i="32" s="1"/>
  <c r="I168" i="32"/>
  <c r="I406" i="32"/>
  <c r="I380" i="32"/>
  <c r="I175" i="32"/>
  <c r="I123" i="32" l="1"/>
  <c r="I120" i="32"/>
  <c r="B38" i="32"/>
  <c r="I68" i="32"/>
  <c r="F16" i="32"/>
  <c r="I328" i="32"/>
  <c r="I609" i="32"/>
  <c r="G89" i="32"/>
  <c r="H89" i="32"/>
  <c r="I635" i="32" l="1"/>
  <c r="C89" i="32"/>
  <c r="E89" i="32"/>
  <c r="B12" i="32"/>
  <c r="B89" i="32"/>
  <c r="I583" i="32"/>
  <c r="B42" i="32"/>
  <c r="D45" i="32"/>
  <c r="D19" i="32" s="1"/>
  <c r="D89" i="32"/>
  <c r="B45" i="32"/>
  <c r="I142" i="32"/>
  <c r="C38" i="32"/>
  <c r="C12" i="32" s="1"/>
  <c r="I89" i="32" l="1"/>
  <c r="I357" i="32"/>
  <c r="I38" i="32"/>
  <c r="I12" i="32"/>
  <c r="I45" i="32"/>
  <c r="B19" i="32"/>
  <c r="I19" i="32" s="1"/>
  <c r="I42" i="32"/>
  <c r="B16" i="32"/>
  <c r="I16" i="32" s="1"/>
  <c r="I375" i="32"/>
  <c r="I401" i="32"/>
  <c r="I193" i="32"/>
  <c r="I297" i="32"/>
  <c r="E37" i="32"/>
  <c r="E11" i="32" s="1"/>
  <c r="I349" i="32"/>
  <c r="D37" i="32"/>
  <c r="D11" i="32" s="1"/>
  <c r="I219" i="32"/>
  <c r="I167" i="32"/>
  <c r="H37" i="32"/>
  <c r="H11" i="32" s="1"/>
  <c r="I271" i="32"/>
  <c r="I245" i="32"/>
  <c r="I141" i="32"/>
  <c r="C37" i="32"/>
  <c r="C11" i="32" s="1"/>
  <c r="G37" i="32"/>
  <c r="G11" i="32" s="1"/>
  <c r="I427" i="32"/>
  <c r="I323" i="32"/>
  <c r="I115" i="32" l="1"/>
  <c r="B37" i="32"/>
  <c r="I37" i="32" l="1"/>
  <c r="B11" i="32"/>
  <c r="I11" i="32" s="1"/>
  <c r="D98" i="32" l="1"/>
  <c r="I592" i="32" l="1"/>
  <c r="B98" i="32"/>
  <c r="I98" i="32" s="1"/>
  <c r="I306" i="32"/>
  <c r="I332" i="32"/>
  <c r="I410" i="32" l="1"/>
  <c r="I254" i="32"/>
  <c r="I150" i="32"/>
  <c r="I436" i="32"/>
  <c r="H46" i="32"/>
  <c r="H20" i="32" s="1"/>
  <c r="I358" i="32"/>
  <c r="C46" i="32"/>
  <c r="C20" i="32" s="1"/>
  <c r="I176" i="32"/>
  <c r="I202" i="32"/>
  <c r="I228" i="32"/>
  <c r="D46" i="32"/>
  <c r="D20" i="32" s="1"/>
  <c r="G46" i="32"/>
  <c r="G20" i="32" s="1"/>
  <c r="E46" i="32"/>
  <c r="E20" i="32" s="1"/>
  <c r="I384" i="32"/>
  <c r="I280" i="32" l="1"/>
  <c r="B46" i="32"/>
  <c r="I124" i="32"/>
  <c r="B20" i="32" l="1"/>
  <c r="I20" i="32" s="1"/>
  <c r="I46" i="32"/>
  <c r="D100" i="32" l="1"/>
  <c r="D22" i="32" s="1"/>
  <c r="B100" i="32" l="1"/>
  <c r="I594" i="32"/>
  <c r="I100" i="32" l="1"/>
  <c r="B22" i="32"/>
  <c r="I22" i="32" s="1"/>
  <c r="D99" i="8" l="1"/>
  <c r="D21" i="8" s="1"/>
  <c r="I593" i="8" l="1"/>
  <c r="B99" i="8"/>
  <c r="I99" i="8" l="1"/>
  <c r="B21" i="8"/>
  <c r="I489" i="8" l="1"/>
  <c r="F73" i="8"/>
  <c r="F21" i="8" l="1"/>
  <c r="I21" i="8" s="1"/>
  <c r="I73" i="8"/>
  <c r="D91" i="32" l="1"/>
  <c r="I585" i="32"/>
  <c r="E91" i="32"/>
  <c r="I559" i="32"/>
  <c r="I533" i="32"/>
  <c r="I507" i="32"/>
  <c r="I455" i="32" l="1"/>
  <c r="F65" i="32"/>
  <c r="I91" i="32"/>
  <c r="F13" i="32" l="1"/>
  <c r="I65" i="32"/>
  <c r="I515" i="32" l="1"/>
  <c r="I567" i="32"/>
  <c r="I619" i="32"/>
  <c r="I541" i="32"/>
  <c r="I593" i="32" l="1"/>
  <c r="I463" i="32"/>
  <c r="F73" i="32"/>
  <c r="I541" i="34"/>
  <c r="I515" i="34"/>
  <c r="I567" i="34"/>
  <c r="I619" i="34"/>
  <c r="H47" i="34"/>
  <c r="G47" i="34"/>
  <c r="D47" i="34"/>
  <c r="C47" i="34" l="1"/>
  <c r="E47" i="34"/>
  <c r="I73" i="32"/>
  <c r="F21" i="32"/>
  <c r="I463" i="34"/>
  <c r="F73" i="34"/>
  <c r="I125" i="34"/>
  <c r="I593" i="34"/>
  <c r="I229" i="34"/>
  <c r="I411" i="34"/>
  <c r="C99" i="32"/>
  <c r="D99" i="32"/>
  <c r="I255" i="34"/>
  <c r="I307" i="34"/>
  <c r="I359" i="34"/>
  <c r="I203" i="34"/>
  <c r="G99" i="32"/>
  <c r="H99" i="32"/>
  <c r="I333" i="34"/>
  <c r="I177" i="34"/>
  <c r="E99" i="32"/>
  <c r="I437" i="34"/>
  <c r="I151" i="34"/>
  <c r="I385" i="34"/>
  <c r="I281" i="34"/>
  <c r="B47" i="34" l="1"/>
  <c r="I645" i="32"/>
  <c r="B99" i="32"/>
  <c r="I99" i="32" s="1"/>
  <c r="I73" i="34"/>
  <c r="F21" i="34"/>
  <c r="D99" i="34"/>
  <c r="D21" i="34" s="1"/>
  <c r="D47" i="32"/>
  <c r="D21" i="32" s="1"/>
  <c r="H47" i="32"/>
  <c r="H21" i="32" s="1"/>
  <c r="G47" i="32"/>
  <c r="G21" i="32" s="1"/>
  <c r="H99" i="34"/>
  <c r="H21" i="34" s="1"/>
  <c r="E99" i="34"/>
  <c r="E21" i="34" s="1"/>
  <c r="C47" i="32"/>
  <c r="C21" i="32" s="1"/>
  <c r="C99" i="34"/>
  <c r="C21" i="34" s="1"/>
  <c r="G99" i="34"/>
  <c r="G21" i="34" s="1"/>
  <c r="I645" i="34" l="1"/>
  <c r="B99" i="34"/>
  <c r="I99" i="34" s="1"/>
  <c r="I125" i="32"/>
  <c r="E47" i="32"/>
  <c r="E21" i="32" s="1"/>
  <c r="I47" i="34"/>
  <c r="B21" i="34"/>
  <c r="I21" i="34" s="1"/>
  <c r="I229" i="32"/>
  <c r="I151" i="32"/>
  <c r="I177" i="32"/>
  <c r="I437" i="32"/>
  <c r="I359" i="32"/>
  <c r="I203" i="32"/>
  <c r="I255" i="32"/>
  <c r="I333" i="32"/>
  <c r="I307" i="32"/>
  <c r="I411" i="32"/>
  <c r="I281" i="32"/>
  <c r="I385" i="32"/>
  <c r="B47" i="32" l="1"/>
  <c r="I47" i="32" l="1"/>
  <c r="B21" i="32"/>
  <c r="I21" i="32" s="1"/>
  <c r="E92" i="8" l="1"/>
  <c r="D92" i="8"/>
  <c r="I92" i="8" s="1"/>
  <c r="I586" i="8"/>
  <c r="D98" i="8" l="1"/>
  <c r="I306" i="8"/>
  <c r="I176" i="8"/>
  <c r="B98" i="8" l="1"/>
  <c r="I98" i="8" s="1"/>
  <c r="I592" i="8"/>
  <c r="I202" i="8"/>
  <c r="I150" i="8"/>
  <c r="I410" i="8"/>
  <c r="I436" i="8"/>
  <c r="G46" i="8"/>
  <c r="G20" i="8" s="1"/>
  <c r="H46" i="8"/>
  <c r="H20" i="8" s="1"/>
  <c r="D46" i="8"/>
  <c r="D20" i="8" s="1"/>
  <c r="I332" i="8"/>
  <c r="E46" i="8" l="1"/>
  <c r="E20" i="8" s="1"/>
  <c r="C46" i="8"/>
  <c r="C20" i="8" s="1"/>
  <c r="I228" i="8"/>
  <c r="I124" i="8"/>
  <c r="I280" i="8"/>
  <c r="I358" i="8"/>
  <c r="I384" i="8"/>
  <c r="I254" i="8"/>
  <c r="B46" i="8" l="1"/>
  <c r="B20" i="8" l="1"/>
  <c r="I46" i="8"/>
  <c r="D92" i="32" l="1"/>
  <c r="I586" i="32"/>
  <c r="E92" i="32"/>
  <c r="I92" i="32" l="1"/>
  <c r="I563" i="32" l="1"/>
  <c r="G95" i="32"/>
  <c r="I537" i="32"/>
  <c r="I615" i="32"/>
  <c r="H95" i="32"/>
  <c r="I459" i="32" l="1"/>
  <c r="I641" i="32"/>
  <c r="I512" i="8" l="1"/>
  <c r="I512" i="1" l="1"/>
  <c r="I460" i="1" l="1"/>
  <c r="I512" i="32" l="1"/>
  <c r="F70" i="32"/>
  <c r="F18" i="32" l="1"/>
  <c r="I70" i="32"/>
  <c r="I564" i="34" l="1"/>
  <c r="I538" i="34"/>
  <c r="C96" i="34"/>
  <c r="I460" i="34" l="1"/>
  <c r="E92" i="34"/>
  <c r="I642" i="34"/>
  <c r="D92" i="34"/>
  <c r="I92" i="34" s="1"/>
  <c r="I586" i="34"/>
  <c r="G95" i="34" l="1"/>
  <c r="H95" i="34"/>
  <c r="I563" i="34"/>
  <c r="I615" i="34"/>
  <c r="I537" i="34"/>
  <c r="I641" i="34" l="1"/>
  <c r="I459" i="34"/>
  <c r="I538" i="36" l="1"/>
  <c r="I564" i="36"/>
  <c r="I451" i="36" l="1"/>
  <c r="I529" i="36" l="1"/>
  <c r="I503" i="36"/>
  <c r="I555" i="36"/>
  <c r="F61" i="36"/>
  <c r="I460" i="36" l="1"/>
  <c r="F9" i="36"/>
  <c r="I61" i="36"/>
  <c r="I607" i="36"/>
  <c r="I451" i="40" l="1"/>
  <c r="F61" i="40"/>
  <c r="I477" i="40"/>
  <c r="I503" i="40"/>
  <c r="I555" i="40"/>
  <c r="I529" i="40"/>
  <c r="P87" i="40" l="1"/>
  <c r="P9" i="40" s="1"/>
  <c r="F9" i="40"/>
  <c r="I61" i="40"/>
  <c r="I538" i="40" l="1"/>
  <c r="I564" i="40"/>
  <c r="I460" i="40" l="1"/>
  <c r="I517" i="41" l="1"/>
  <c r="I518" i="41"/>
  <c r="I492" i="41"/>
  <c r="I491" i="41"/>
  <c r="I544" i="41"/>
  <c r="I543" i="41"/>
  <c r="I569" i="41"/>
  <c r="I570" i="41"/>
  <c r="AI414" i="41" l="1"/>
  <c r="X50" i="41"/>
  <c r="I465" i="41"/>
  <c r="F75" i="41"/>
  <c r="AI362" i="41"/>
  <c r="AD50" i="41"/>
  <c r="AI154" i="41"/>
  <c r="Z50" i="41"/>
  <c r="AI180" i="41"/>
  <c r="AI388" i="41"/>
  <c r="AI232" i="41"/>
  <c r="AF50" i="41"/>
  <c r="F76" i="41"/>
  <c r="I466" i="41"/>
  <c r="AI258" i="41"/>
  <c r="AE50" i="41"/>
  <c r="W50" i="41"/>
  <c r="AI336" i="41"/>
  <c r="AI284" i="41"/>
  <c r="AI310" i="41"/>
  <c r="V50" i="41"/>
  <c r="AI128" i="41"/>
  <c r="AC50" i="41"/>
  <c r="AA50" i="41"/>
  <c r="AH50" i="41"/>
  <c r="AI440" i="41"/>
  <c r="AI206" i="41"/>
  <c r="AG50" i="41"/>
  <c r="Y50" i="41"/>
  <c r="P102" i="41"/>
  <c r="P24" i="41" s="1"/>
  <c r="P101" i="41"/>
  <c r="P23" i="41" s="1"/>
  <c r="AI231" i="41" l="1"/>
  <c r="AI205" i="41"/>
  <c r="V49" i="41"/>
  <c r="AI127" i="41"/>
  <c r="AF49" i="41"/>
  <c r="X49" i="41"/>
  <c r="AA49" i="41"/>
  <c r="AH49" i="41"/>
  <c r="AI283" i="41"/>
  <c r="AI179" i="41"/>
  <c r="W49" i="41"/>
  <c r="AD49" i="41"/>
  <c r="AE49" i="41"/>
  <c r="Y49" i="41"/>
  <c r="AI50" i="41"/>
  <c r="F24" i="41"/>
  <c r="I76" i="41"/>
  <c r="AG49" i="41"/>
  <c r="AI387" i="41"/>
  <c r="F23" i="41"/>
  <c r="I75" i="41"/>
  <c r="AI361" i="41"/>
  <c r="AI257" i="41"/>
  <c r="AI335" i="41"/>
  <c r="Z49" i="41"/>
  <c r="AI153" i="41"/>
  <c r="AI309" i="41"/>
  <c r="AI439" i="41"/>
  <c r="S128" i="41"/>
  <c r="AC49" i="41"/>
  <c r="AI413" i="41"/>
  <c r="S257" i="41" l="1"/>
  <c r="S413" i="41"/>
  <c r="S205" i="41"/>
  <c r="I128" i="41"/>
  <c r="I529" i="41"/>
  <c r="Q49" i="41"/>
  <c r="I477" i="41"/>
  <c r="S439" i="41"/>
  <c r="S361" i="41"/>
  <c r="M49" i="41"/>
  <c r="S179" i="41"/>
  <c r="S387" i="41"/>
  <c r="S335" i="41"/>
  <c r="F61" i="41"/>
  <c r="I451" i="41"/>
  <c r="I503" i="41"/>
  <c r="S153" i="41"/>
  <c r="I555" i="41"/>
  <c r="L49" i="41"/>
  <c r="S127" i="41"/>
  <c r="N49" i="41"/>
  <c r="S309" i="41"/>
  <c r="S283" i="41"/>
  <c r="O49" i="41"/>
  <c r="AI49" i="41"/>
  <c r="I534" i="41"/>
  <c r="I560" i="41"/>
  <c r="I508" i="41"/>
  <c r="M52" i="41"/>
  <c r="M26" i="41" s="1"/>
  <c r="N52" i="41"/>
  <c r="N26" i="41" s="1"/>
  <c r="O52" i="41"/>
  <c r="O26" i="41" s="1"/>
  <c r="Q52" i="41"/>
  <c r="Q26" i="41" s="1"/>
  <c r="S232" i="41"/>
  <c r="R52" i="41"/>
  <c r="R26" i="41" s="1"/>
  <c r="I361" i="41"/>
  <c r="I153" i="41" l="1"/>
  <c r="S180" i="41"/>
  <c r="S231" i="41"/>
  <c r="I179" i="41"/>
  <c r="I387" i="41"/>
  <c r="G49" i="41"/>
  <c r="S388" i="41"/>
  <c r="S258" i="41"/>
  <c r="B49" i="41"/>
  <c r="I127" i="41"/>
  <c r="L52" i="41"/>
  <c r="S130" i="41"/>
  <c r="C49" i="41"/>
  <c r="I456" i="41"/>
  <c r="I257" i="41"/>
  <c r="S310" i="41"/>
  <c r="M50" i="41"/>
  <c r="S440" i="41"/>
  <c r="I61" i="41"/>
  <c r="F9" i="41"/>
  <c r="S362" i="41"/>
  <c r="S206" i="41"/>
  <c r="I413" i="41"/>
  <c r="I439" i="41"/>
  <c r="I335" i="41"/>
  <c r="I205" i="41"/>
  <c r="E49" i="41"/>
  <c r="I231" i="41"/>
  <c r="S154" i="41"/>
  <c r="L50" i="41"/>
  <c r="H49" i="41"/>
  <c r="I283" i="41"/>
  <c r="P87" i="41"/>
  <c r="P9" i="41" s="1"/>
  <c r="O50" i="41"/>
  <c r="R49" i="41"/>
  <c r="S49" i="41" s="1"/>
  <c r="AJ49" i="41" s="1"/>
  <c r="N50" i="41"/>
  <c r="D49" i="41"/>
  <c r="I309" i="41"/>
  <c r="R50" i="41"/>
  <c r="G52" i="41"/>
  <c r="G26" i="41" s="1"/>
  <c r="D52" i="41"/>
  <c r="D26" i="41" s="1"/>
  <c r="C52" i="41"/>
  <c r="C26" i="41" s="1"/>
  <c r="I180" i="41"/>
  <c r="H52" i="41"/>
  <c r="H26" i="41" s="1"/>
  <c r="E52" i="41"/>
  <c r="E26" i="41" s="1"/>
  <c r="Q50" i="41" l="1"/>
  <c r="I310" i="41"/>
  <c r="S414" i="41"/>
  <c r="H50" i="41"/>
  <c r="I232" i="41"/>
  <c r="I258" i="41"/>
  <c r="I388" i="41"/>
  <c r="S50" i="41"/>
  <c r="AJ50" i="41" s="1"/>
  <c r="B52" i="41"/>
  <c r="I130" i="41"/>
  <c r="S52" i="41"/>
  <c r="AJ52" i="41" s="1"/>
  <c r="L26" i="41"/>
  <c r="S26" i="41" s="1"/>
  <c r="S336" i="41"/>
  <c r="I206" i="41"/>
  <c r="I336" i="41"/>
  <c r="S284" i="41"/>
  <c r="I49" i="41"/>
  <c r="D50" i="41"/>
  <c r="I362" i="41"/>
  <c r="C50" i="41"/>
  <c r="G50" i="41"/>
  <c r="I154" i="41"/>
  <c r="B50" i="41"/>
  <c r="I414" i="41"/>
  <c r="I284" i="41"/>
  <c r="I440" i="41"/>
  <c r="E50" i="41"/>
  <c r="I50" i="41" l="1"/>
  <c r="I52" i="41"/>
  <c r="B26" i="41"/>
  <c r="I26" i="41" s="1"/>
  <c r="I538" i="41" l="1"/>
  <c r="I564" i="41"/>
  <c r="I460" i="41" l="1"/>
  <c r="G102" i="41"/>
  <c r="G24" i="41" s="1"/>
  <c r="G101" i="41"/>
  <c r="G23" i="41" s="1"/>
  <c r="E102" i="41"/>
  <c r="E24" i="41" s="1"/>
  <c r="E101" i="41"/>
  <c r="E23" i="41" s="1"/>
  <c r="C102" i="41"/>
  <c r="C24" i="41" s="1"/>
  <c r="C101" i="41"/>
  <c r="C23" i="41" s="1"/>
  <c r="H102" i="41"/>
  <c r="H24" i="41" s="1"/>
  <c r="H101" i="41"/>
  <c r="H23" i="41" s="1"/>
  <c r="I647" i="41" l="1"/>
  <c r="I648" i="41"/>
  <c r="M102" i="41"/>
  <c r="M24" i="41" s="1"/>
  <c r="O101" i="41"/>
  <c r="O23" i="41" s="1"/>
  <c r="Q102" i="41"/>
  <c r="Q24" i="41" s="1"/>
  <c r="R102" i="41"/>
  <c r="R24" i="41" s="1"/>
  <c r="R101" i="41"/>
  <c r="R23" i="41" s="1"/>
  <c r="M101" i="41"/>
  <c r="M23" i="41" s="1"/>
  <c r="O102" i="41"/>
  <c r="O24" i="41" s="1"/>
  <c r="Q101" i="41"/>
  <c r="Q23" i="41" s="1"/>
  <c r="S648" i="41" l="1"/>
  <c r="S647" i="41"/>
  <c r="I501" i="42" l="1"/>
  <c r="F59" i="42"/>
  <c r="I449" i="42"/>
  <c r="I475" i="42"/>
  <c r="I553" i="42"/>
  <c r="I527" i="42"/>
  <c r="AI423" i="42" l="1"/>
  <c r="AI241" i="42"/>
  <c r="AI163" i="42"/>
  <c r="AI293" i="42"/>
  <c r="AI345" i="42"/>
  <c r="AI267" i="42"/>
  <c r="AI215" i="42"/>
  <c r="AI189" i="42"/>
  <c r="F7" i="42"/>
  <c r="I59" i="42"/>
  <c r="P85" i="42"/>
  <c r="P7" i="42" s="1"/>
  <c r="AI111" i="42"/>
  <c r="AI371" i="42"/>
  <c r="AI397" i="42"/>
  <c r="S215" i="42" l="1"/>
  <c r="S423" i="42"/>
  <c r="S397" i="42"/>
  <c r="S293" i="42"/>
  <c r="S345" i="42"/>
  <c r="S111" i="42"/>
  <c r="S163" i="42"/>
  <c r="S371" i="42"/>
  <c r="S241" i="42"/>
  <c r="S189" i="42"/>
  <c r="S267" i="42"/>
  <c r="I215" i="42" l="1"/>
  <c r="I631" i="42"/>
  <c r="C85" i="42"/>
  <c r="E85" i="42"/>
  <c r="I111" i="42"/>
  <c r="I163" i="42"/>
  <c r="I293" i="42"/>
  <c r="I189" i="42"/>
  <c r="I345" i="42"/>
  <c r="I371" i="42"/>
  <c r="I423" i="42"/>
  <c r="I241" i="42"/>
  <c r="I397" i="42"/>
  <c r="H85" i="42"/>
  <c r="G85" i="42"/>
  <c r="I267" i="42"/>
  <c r="M85" i="42" l="1"/>
  <c r="O85" i="42"/>
  <c r="S631" i="42"/>
  <c r="Q85" i="42"/>
  <c r="R85" i="42"/>
  <c r="I477" i="42" l="1"/>
  <c r="F61" i="42"/>
  <c r="I451" i="42"/>
  <c r="I529" i="42"/>
  <c r="I555" i="42"/>
  <c r="I503" i="42"/>
  <c r="F9" i="42" l="1"/>
  <c r="I61" i="42"/>
  <c r="P87" i="42"/>
  <c r="P9" i="42" s="1"/>
  <c r="I538" i="42" l="1"/>
  <c r="I564" i="42"/>
  <c r="I460" i="42" l="1"/>
  <c r="C96" i="40" l="1"/>
  <c r="C96" i="42"/>
  <c r="C96" i="41"/>
  <c r="I372" i="1" l="1"/>
  <c r="I320" i="1"/>
  <c r="I398" i="1"/>
  <c r="M96" i="41"/>
  <c r="I424" i="1"/>
  <c r="M96" i="42"/>
  <c r="I242" i="1"/>
  <c r="M96" i="40"/>
  <c r="I268" i="1"/>
  <c r="I642" i="41"/>
  <c r="I294" i="1"/>
  <c r="I642" i="42"/>
  <c r="I642" i="40"/>
  <c r="I346" i="1" l="1"/>
  <c r="S642" i="40"/>
  <c r="S642" i="42"/>
  <c r="S642" i="41"/>
  <c r="C96" i="36"/>
  <c r="I462" i="1" l="1"/>
  <c r="F72" i="1"/>
  <c r="I642" i="36"/>
  <c r="I462" i="8"/>
  <c r="F72" i="8"/>
  <c r="I72" i="8" l="1"/>
  <c r="F20" i="8"/>
  <c r="I20" i="8" s="1"/>
  <c r="I449" i="34"/>
  <c r="F59" i="34"/>
  <c r="F20" i="1"/>
  <c r="I72" i="1"/>
  <c r="F7" i="34" l="1"/>
  <c r="I59" i="34"/>
  <c r="I511" i="34" l="1"/>
  <c r="F69" i="34"/>
  <c r="I174" i="34"/>
  <c r="I304" i="34"/>
  <c r="I252" i="34"/>
  <c r="I408" i="34"/>
  <c r="I200" i="34"/>
  <c r="I356" i="34"/>
  <c r="I226" i="34"/>
  <c r="I278" i="34"/>
  <c r="I148" i="34"/>
  <c r="I382" i="34"/>
  <c r="I330" i="34"/>
  <c r="I434" i="34"/>
  <c r="I69" i="34" l="1"/>
  <c r="F17" i="34"/>
  <c r="H44" i="34" l="1"/>
  <c r="D44" i="34"/>
  <c r="G44" i="34"/>
  <c r="C44" i="34"/>
  <c r="C18" i="34" s="1"/>
  <c r="E44" i="34"/>
  <c r="I122" i="34" l="1"/>
  <c r="B44" i="34"/>
  <c r="I225" i="34"/>
  <c r="I371" i="34" l="1"/>
  <c r="I163" i="34"/>
  <c r="I423" i="34"/>
  <c r="I267" i="34"/>
  <c r="I397" i="34"/>
  <c r="I44" i="34"/>
  <c r="I293" i="34"/>
  <c r="I215" i="34"/>
  <c r="I137" i="34"/>
  <c r="I345" i="34"/>
  <c r="I407" i="34"/>
  <c r="I381" i="34"/>
  <c r="I329" i="34"/>
  <c r="I355" i="34"/>
  <c r="I173" i="34"/>
  <c r="I277" i="34"/>
  <c r="I251" i="34"/>
  <c r="I433" i="34"/>
  <c r="H43" i="34" l="1"/>
  <c r="H17" i="34" s="1"/>
  <c r="I199" i="34"/>
  <c r="I147" i="34"/>
  <c r="G43" i="34"/>
  <c r="G17" i="34" s="1"/>
  <c r="E43" i="34"/>
  <c r="I303" i="34"/>
  <c r="D43" i="34"/>
  <c r="C43" i="34"/>
  <c r="B43" i="34" l="1"/>
  <c r="I121" i="34"/>
  <c r="I319" i="34" l="1"/>
  <c r="I189" i="34"/>
  <c r="I241" i="34"/>
  <c r="I43" i="34"/>
  <c r="B33" i="34" l="1"/>
  <c r="I111" i="34" l="1"/>
  <c r="G33" i="34"/>
  <c r="H33" i="34"/>
  <c r="D33" i="34"/>
  <c r="E33" i="34"/>
  <c r="C33" i="34"/>
  <c r="I33" i="34" l="1"/>
  <c r="I295" i="36"/>
  <c r="I269" i="36"/>
  <c r="I191" i="36"/>
  <c r="I165" i="36"/>
  <c r="I139" i="36"/>
  <c r="I425" i="36"/>
  <c r="I347" i="36"/>
  <c r="I243" i="36"/>
  <c r="I217" i="36"/>
  <c r="I399" i="36"/>
  <c r="AI139" i="42" l="1"/>
  <c r="AI321" i="42"/>
  <c r="I373" i="36"/>
  <c r="I321" i="36"/>
  <c r="S321" i="42" l="1"/>
  <c r="D35" i="36"/>
  <c r="AI269" i="42"/>
  <c r="AI425" i="42"/>
  <c r="C35" i="36"/>
  <c r="G35" i="36"/>
  <c r="E35" i="36"/>
  <c r="B35" i="36"/>
  <c r="I113" i="36"/>
  <c r="AI243" i="42"/>
  <c r="AI165" i="42"/>
  <c r="AI191" i="42"/>
  <c r="AI347" i="42"/>
  <c r="H35" i="36"/>
  <c r="AI399" i="42"/>
  <c r="AI295" i="42"/>
  <c r="AI217" i="42"/>
  <c r="AI373" i="42"/>
  <c r="S139" i="42"/>
  <c r="I356" i="36"/>
  <c r="I148" i="36"/>
  <c r="I252" i="36"/>
  <c r="I434" i="36"/>
  <c r="I278" i="36"/>
  <c r="I226" i="36"/>
  <c r="I304" i="36"/>
  <c r="I139" i="42"/>
  <c r="I174" i="36"/>
  <c r="I200" i="36" l="1"/>
  <c r="AI408" i="42"/>
  <c r="S425" i="42"/>
  <c r="Z35" i="42"/>
  <c r="S373" i="42"/>
  <c r="S217" i="42"/>
  <c r="AI278" i="42"/>
  <c r="S347" i="42"/>
  <c r="AI174" i="42"/>
  <c r="AI330" i="42"/>
  <c r="W35" i="42"/>
  <c r="AG35" i="42"/>
  <c r="I35" i="36"/>
  <c r="S191" i="42"/>
  <c r="AF35" i="42"/>
  <c r="S269" i="42"/>
  <c r="X35" i="42"/>
  <c r="S165" i="42"/>
  <c r="S295" i="42"/>
  <c r="AI226" i="42"/>
  <c r="AI434" i="42"/>
  <c r="I321" i="42"/>
  <c r="AI252" i="42"/>
  <c r="AI113" i="42"/>
  <c r="V35" i="42"/>
  <c r="AA35" i="42"/>
  <c r="AH35" i="42"/>
  <c r="AE35" i="42"/>
  <c r="Y35" i="42"/>
  <c r="AI382" i="42"/>
  <c r="AI148" i="42"/>
  <c r="AI304" i="42"/>
  <c r="S399" i="42"/>
  <c r="AC35" i="42"/>
  <c r="AD35" i="42"/>
  <c r="S243" i="42"/>
  <c r="AI356" i="42"/>
  <c r="AI200" i="42"/>
  <c r="S330" i="42"/>
  <c r="Y44" i="42"/>
  <c r="AD44" i="42"/>
  <c r="W44" i="42"/>
  <c r="Z44" i="42"/>
  <c r="AE44" i="42"/>
  <c r="X44" i="42"/>
  <c r="AG44" i="42"/>
  <c r="AA44" i="42"/>
  <c r="AF44" i="42"/>
  <c r="AC44" i="42"/>
  <c r="AH44" i="42"/>
  <c r="S174" i="42" l="1"/>
  <c r="S382" i="42"/>
  <c r="S408" i="42"/>
  <c r="M35" i="42"/>
  <c r="I295" i="42"/>
  <c r="S113" i="42"/>
  <c r="L35" i="42"/>
  <c r="S200" i="42"/>
  <c r="Q35" i="42"/>
  <c r="S304" i="42"/>
  <c r="S148" i="42"/>
  <c r="S356" i="42"/>
  <c r="S278" i="42"/>
  <c r="AI35" i="42"/>
  <c r="S252" i="42"/>
  <c r="S226" i="42"/>
  <c r="N35" i="42"/>
  <c r="I217" i="42"/>
  <c r="I399" i="42"/>
  <c r="I191" i="42"/>
  <c r="S434" i="42"/>
  <c r="I269" i="42"/>
  <c r="R35" i="42"/>
  <c r="I425" i="42"/>
  <c r="I165" i="42"/>
  <c r="I243" i="42"/>
  <c r="I373" i="42"/>
  <c r="O35" i="42"/>
  <c r="AI122" i="42"/>
  <c r="V44" i="42"/>
  <c r="AI44" i="42" s="1"/>
  <c r="I347" i="42"/>
  <c r="I434" i="42"/>
  <c r="R44" i="42"/>
  <c r="Q44" i="42"/>
  <c r="N44" i="42"/>
  <c r="O44" i="42"/>
  <c r="M44" i="42"/>
  <c r="M18" i="42" s="1"/>
  <c r="I330" i="42" l="1"/>
  <c r="I278" i="42"/>
  <c r="I226" i="42"/>
  <c r="I356" i="42"/>
  <c r="I382" i="42"/>
  <c r="AI139" i="41"/>
  <c r="E35" i="42"/>
  <c r="I148" i="42"/>
  <c r="G35" i="42"/>
  <c r="C35" i="42"/>
  <c r="D35" i="42"/>
  <c r="I252" i="42"/>
  <c r="I304" i="42"/>
  <c r="I174" i="42"/>
  <c r="I200" i="42"/>
  <c r="H35" i="42"/>
  <c r="I408" i="42"/>
  <c r="B35" i="42"/>
  <c r="I113" i="42"/>
  <c r="S122" i="42"/>
  <c r="L44" i="42"/>
  <c r="S35" i="42"/>
  <c r="AJ35" i="42" s="1"/>
  <c r="E44" i="42"/>
  <c r="C44" i="42"/>
  <c r="C18" i="42" s="1"/>
  <c r="D44" i="42"/>
  <c r="G44" i="42"/>
  <c r="H44" i="42"/>
  <c r="AI425" i="41" l="1"/>
  <c r="AI321" i="41"/>
  <c r="AI217" i="41"/>
  <c r="S139" i="41"/>
  <c r="AI347" i="41"/>
  <c r="AI191" i="41"/>
  <c r="S44" i="42"/>
  <c r="AJ44" i="42" s="1"/>
  <c r="B44" i="42"/>
  <c r="I122" i="42"/>
  <c r="AI295" i="41"/>
  <c r="AI373" i="41"/>
  <c r="AI269" i="41"/>
  <c r="AI165" i="41"/>
  <c r="AI399" i="41"/>
  <c r="AI243" i="41"/>
  <c r="I35" i="42"/>
  <c r="S217" i="41" l="1"/>
  <c r="AI304" i="41"/>
  <c r="AI174" i="41"/>
  <c r="AI382" i="41"/>
  <c r="AI278" i="41"/>
  <c r="S243" i="41"/>
  <c r="AF35" i="41"/>
  <c r="X35" i="41"/>
  <c r="S321" i="41"/>
  <c r="S399" i="41"/>
  <c r="I44" i="42"/>
  <c r="S425" i="41"/>
  <c r="AC35" i="41"/>
  <c r="Z35" i="41"/>
  <c r="I139" i="41"/>
  <c r="S373" i="41"/>
  <c r="S295" i="41"/>
  <c r="S191" i="41"/>
  <c r="S347" i="41"/>
  <c r="AI113" i="41"/>
  <c r="V35" i="41"/>
  <c r="AG35" i="41"/>
  <c r="AD35" i="41"/>
  <c r="S165" i="41"/>
  <c r="AI356" i="41"/>
  <c r="AI252" i="41"/>
  <c r="AI148" i="41"/>
  <c r="AA35" i="41"/>
  <c r="AE35" i="41"/>
  <c r="AH35" i="41"/>
  <c r="Y35" i="41"/>
  <c r="S269" i="41"/>
  <c r="AI408" i="41"/>
  <c r="AI200" i="41"/>
  <c r="W35" i="41"/>
  <c r="AI434" i="41"/>
  <c r="AI330" i="41"/>
  <c r="AI226" i="41"/>
  <c r="AD44" i="41"/>
  <c r="AF44" i="41"/>
  <c r="AH44" i="41"/>
  <c r="AE44" i="41"/>
  <c r="AC44" i="41"/>
  <c r="AA44" i="41"/>
  <c r="Y44" i="41"/>
  <c r="AG44" i="41"/>
  <c r="W44" i="41"/>
  <c r="X44" i="41"/>
  <c r="Z44" i="41"/>
  <c r="S278" i="41"/>
  <c r="S252" i="41"/>
  <c r="S174" i="41"/>
  <c r="S330" i="41" l="1"/>
  <c r="S434" i="41"/>
  <c r="S200" i="41"/>
  <c r="S408" i="41"/>
  <c r="S148" i="41"/>
  <c r="S226" i="41"/>
  <c r="I165" i="41"/>
  <c r="AI35" i="41"/>
  <c r="I425" i="41"/>
  <c r="I191" i="41"/>
  <c r="I399" i="41"/>
  <c r="I217" i="41"/>
  <c r="S382" i="41"/>
  <c r="I373" i="41"/>
  <c r="O35" i="41"/>
  <c r="L35" i="41"/>
  <c r="S113" i="41"/>
  <c r="Q35" i="41"/>
  <c r="R35" i="41"/>
  <c r="I269" i="41"/>
  <c r="S304" i="41"/>
  <c r="I321" i="41"/>
  <c r="S356" i="41"/>
  <c r="M35" i="41"/>
  <c r="I347" i="41"/>
  <c r="I295" i="41"/>
  <c r="AI122" i="41"/>
  <c r="V44" i="41"/>
  <c r="AI44" i="41" s="1"/>
  <c r="I243" i="41"/>
  <c r="N35" i="41"/>
  <c r="Q44" i="41"/>
  <c r="O44" i="41"/>
  <c r="AI139" i="40"/>
  <c r="I148" i="41"/>
  <c r="I356" i="41"/>
  <c r="N44" i="41"/>
  <c r="M44" i="41"/>
  <c r="M18" i="41" s="1"/>
  <c r="R44" i="41"/>
  <c r="I252" i="41" l="1"/>
  <c r="I200" i="41"/>
  <c r="I408" i="41"/>
  <c r="I330" i="41"/>
  <c r="I174" i="41"/>
  <c r="I434" i="41"/>
  <c r="G35" i="41"/>
  <c r="D35" i="41"/>
  <c r="I382" i="41"/>
  <c r="S122" i="41"/>
  <c r="L44" i="41"/>
  <c r="I304" i="41"/>
  <c r="I226" i="41"/>
  <c r="S35" i="41"/>
  <c r="AJ35" i="41" s="1"/>
  <c r="H35" i="41"/>
  <c r="I113" i="41"/>
  <c r="B35" i="41"/>
  <c r="E35" i="41"/>
  <c r="I278" i="41"/>
  <c r="C35" i="41"/>
  <c r="D44" i="41"/>
  <c r="G44" i="41"/>
  <c r="H44" i="41"/>
  <c r="C44" i="41"/>
  <c r="C18" i="41" s="1"/>
  <c r="E44" i="41"/>
  <c r="AI425" i="40" l="1"/>
  <c r="B44" i="41"/>
  <c r="I122" i="41"/>
  <c r="I35" i="41"/>
  <c r="AI217" i="40"/>
  <c r="AI165" i="40"/>
  <c r="AI399" i="40"/>
  <c r="S139" i="40"/>
  <c r="AI243" i="40"/>
  <c r="AI321" i="40"/>
  <c r="AI191" i="40"/>
  <c r="AI295" i="40"/>
  <c r="AI269" i="40"/>
  <c r="AI373" i="40"/>
  <c r="AI347" i="40"/>
  <c r="S44" i="41"/>
  <c r="AJ44" i="41" s="1"/>
  <c r="Y35" i="40" l="1"/>
  <c r="S217" i="40"/>
  <c r="S269" i="40"/>
  <c r="W35" i="40"/>
  <c r="S347" i="40"/>
  <c r="AE35" i="40"/>
  <c r="AI113" i="40"/>
  <c r="V35" i="40"/>
  <c r="S321" i="40"/>
  <c r="S243" i="40"/>
  <c r="AF35" i="40"/>
  <c r="AD35" i="40"/>
  <c r="I139" i="40"/>
  <c r="AC35" i="40"/>
  <c r="AH35" i="40"/>
  <c r="S295" i="40"/>
  <c r="Z35" i="40"/>
  <c r="AA35" i="40"/>
  <c r="I44" i="41"/>
  <c r="S373" i="40"/>
  <c r="S191" i="40"/>
  <c r="S425" i="40"/>
  <c r="AG35" i="40"/>
  <c r="S165" i="40"/>
  <c r="S399" i="40"/>
  <c r="X35" i="40"/>
  <c r="O35" i="40" l="1"/>
  <c r="AI35" i="40"/>
  <c r="I243" i="40"/>
  <c r="R35" i="40"/>
  <c r="I295" i="40"/>
  <c r="I321" i="40"/>
  <c r="I347" i="40"/>
  <c r="I399" i="40"/>
  <c r="M35" i="40"/>
  <c r="N35" i="40"/>
  <c r="I165" i="40"/>
  <c r="L35" i="40"/>
  <c r="S113" i="40"/>
  <c r="I217" i="40"/>
  <c r="Q35" i="40"/>
  <c r="I425" i="40"/>
  <c r="I373" i="40"/>
  <c r="I269" i="40"/>
  <c r="I191" i="40"/>
  <c r="S35" i="40" l="1"/>
  <c r="AJ35" i="40" s="1"/>
  <c r="B35" i="40"/>
  <c r="I113" i="40"/>
  <c r="H35" i="40"/>
  <c r="D35" i="40"/>
  <c r="C35" i="40"/>
  <c r="G35" i="40"/>
  <c r="E35" i="40"/>
  <c r="E85" i="34" l="1"/>
  <c r="I631" i="36"/>
  <c r="C85" i="36"/>
  <c r="E85" i="36"/>
  <c r="H85" i="36"/>
  <c r="G85" i="34"/>
  <c r="I35" i="40"/>
  <c r="I631" i="34"/>
  <c r="C85" i="34"/>
  <c r="G85" i="36"/>
  <c r="H85" i="34"/>
  <c r="C87" i="36"/>
  <c r="C9" i="36" s="1"/>
  <c r="G87" i="36"/>
  <c r="G9" i="36" s="1"/>
  <c r="D87" i="36"/>
  <c r="D9" i="36" s="1"/>
  <c r="H87" i="36"/>
  <c r="H9" i="36" s="1"/>
  <c r="E87" i="36"/>
  <c r="E9" i="36" s="1"/>
  <c r="I633" i="42" l="1"/>
  <c r="H87" i="42"/>
  <c r="G87" i="42"/>
  <c r="G7" i="34"/>
  <c r="C7" i="34"/>
  <c r="I633" i="36"/>
  <c r="C87" i="42"/>
  <c r="E7" i="34"/>
  <c r="E87" i="42"/>
  <c r="H7" i="34"/>
  <c r="O87" i="42" l="1"/>
  <c r="S633" i="42"/>
  <c r="C9" i="42"/>
  <c r="M87" i="42"/>
  <c r="E9" i="42"/>
  <c r="G9" i="42"/>
  <c r="Q87" i="42"/>
  <c r="R87" i="42"/>
  <c r="H9" i="42"/>
  <c r="AD33" i="40" l="1"/>
  <c r="AH33" i="40"/>
  <c r="W33" i="40"/>
  <c r="G87" i="41"/>
  <c r="I633" i="41"/>
  <c r="H87" i="40"/>
  <c r="C87" i="41"/>
  <c r="E87" i="41"/>
  <c r="E87" i="40"/>
  <c r="AC33" i="40"/>
  <c r="H87" i="41"/>
  <c r="R9" i="42"/>
  <c r="I633" i="40"/>
  <c r="AG33" i="40"/>
  <c r="X33" i="40"/>
  <c r="G87" i="40"/>
  <c r="AF33" i="40"/>
  <c r="AE33" i="40"/>
  <c r="M9" i="42"/>
  <c r="O9" i="42"/>
  <c r="C87" i="40"/>
  <c r="Z33" i="40"/>
  <c r="Y33" i="40"/>
  <c r="AI137" i="40"/>
  <c r="V33" i="40"/>
  <c r="AA33" i="40"/>
  <c r="Q9" i="42"/>
  <c r="R87" i="41" l="1"/>
  <c r="G9" i="41"/>
  <c r="S633" i="41"/>
  <c r="N33" i="40"/>
  <c r="H9" i="41"/>
  <c r="C9" i="41"/>
  <c r="R33" i="40"/>
  <c r="O87" i="40"/>
  <c r="M87" i="41"/>
  <c r="H9" i="40"/>
  <c r="S137" i="40"/>
  <c r="L33" i="40"/>
  <c r="O87" i="41"/>
  <c r="O33" i="40"/>
  <c r="O7" i="40" s="1"/>
  <c r="Q87" i="40"/>
  <c r="Q87" i="41"/>
  <c r="AI33" i="40"/>
  <c r="C9" i="40"/>
  <c r="E9" i="40"/>
  <c r="S633" i="40"/>
  <c r="M87" i="40"/>
  <c r="M33" i="40"/>
  <c r="Q33" i="40"/>
  <c r="R87" i="40"/>
  <c r="G9" i="40"/>
  <c r="E9" i="41"/>
  <c r="I137" i="40" l="1"/>
  <c r="B33" i="40"/>
  <c r="Q7" i="40"/>
  <c r="O9" i="40"/>
  <c r="Q9" i="41"/>
  <c r="Q9" i="40"/>
  <c r="R7" i="40"/>
  <c r="C33" i="40"/>
  <c r="D33" i="40"/>
  <c r="M7" i="40"/>
  <c r="R9" i="40"/>
  <c r="E33" i="40"/>
  <c r="E7" i="40" s="1"/>
  <c r="H33" i="40"/>
  <c r="G33" i="40"/>
  <c r="M9" i="40"/>
  <c r="O9" i="41"/>
  <c r="S33" i="40"/>
  <c r="M9" i="41"/>
  <c r="R9" i="41"/>
  <c r="C7" i="40" l="1"/>
  <c r="G7" i="40"/>
  <c r="I33" i="40"/>
  <c r="H7" i="40"/>
  <c r="AJ33" i="40"/>
  <c r="I512" i="40" l="1"/>
  <c r="I512" i="42" l="1"/>
  <c r="I512" i="41"/>
  <c r="I512" i="36" l="1"/>
  <c r="F70" i="36"/>
  <c r="F59" i="36" l="1"/>
  <c r="I449" i="36"/>
  <c r="I512" i="34"/>
  <c r="F70" i="34"/>
  <c r="F18" i="36"/>
  <c r="I70" i="36"/>
  <c r="I486" i="1" l="1"/>
  <c r="F70" i="1"/>
  <c r="I70" i="34"/>
  <c r="F18" i="34"/>
  <c r="I486" i="42"/>
  <c r="F70" i="42"/>
  <c r="F7" i="36"/>
  <c r="I59" i="36"/>
  <c r="F18" i="42" l="1"/>
  <c r="I70" i="42"/>
  <c r="I70" i="1"/>
  <c r="F18" i="1"/>
  <c r="I486" i="41" l="1"/>
  <c r="F70" i="41"/>
  <c r="Y33" i="41" l="1"/>
  <c r="AH33" i="41"/>
  <c r="AD33" i="41"/>
  <c r="AI137" i="41"/>
  <c r="V33" i="41"/>
  <c r="Z33" i="41"/>
  <c r="AF33" i="41"/>
  <c r="W33" i="41"/>
  <c r="F18" i="41"/>
  <c r="I70" i="41"/>
  <c r="AG33" i="41"/>
  <c r="AC33" i="41"/>
  <c r="AA33" i="41"/>
  <c r="X33" i="41"/>
  <c r="AE33" i="41"/>
  <c r="S137" i="41" l="1"/>
  <c r="L33" i="41"/>
  <c r="R33" i="41"/>
  <c r="O33" i="41"/>
  <c r="O7" i="41" s="1"/>
  <c r="N33" i="41"/>
  <c r="M33" i="41"/>
  <c r="Q33" i="41"/>
  <c r="AI33" i="41"/>
  <c r="G33" i="41" l="1"/>
  <c r="Q7" i="41"/>
  <c r="R7" i="41"/>
  <c r="D33" i="41"/>
  <c r="C33" i="41"/>
  <c r="E33" i="41"/>
  <c r="E7" i="41" s="1"/>
  <c r="M7" i="41"/>
  <c r="S33" i="41"/>
  <c r="H33" i="41"/>
  <c r="I137" i="41"/>
  <c r="B33" i="41"/>
  <c r="AJ33" i="41" l="1"/>
  <c r="I33" i="41"/>
  <c r="H7" i="41"/>
  <c r="C7" i="41"/>
  <c r="G7" i="41"/>
  <c r="B85" i="1" l="1"/>
  <c r="I579" i="1"/>
  <c r="D85" i="1"/>
  <c r="I85" i="1" l="1"/>
  <c r="I137" i="1" l="1"/>
  <c r="I293" i="1"/>
  <c r="I163" i="1"/>
  <c r="D33" i="1"/>
  <c r="I241" i="1"/>
  <c r="I423" i="1"/>
  <c r="G33" i="1"/>
  <c r="H33" i="1"/>
  <c r="I111" i="1"/>
  <c r="B33" i="1"/>
  <c r="C33" i="1"/>
  <c r="I189" i="1"/>
  <c r="I345" i="1"/>
  <c r="I397" i="1"/>
  <c r="I267" i="1"/>
  <c r="I319" i="1"/>
  <c r="E33" i="1"/>
  <c r="I371" i="1"/>
  <c r="C7" i="1" l="1"/>
  <c r="I33" i="1"/>
  <c r="B7" i="1"/>
  <c r="G7" i="1"/>
  <c r="D7" i="1"/>
  <c r="E7" i="1"/>
  <c r="H7" i="1"/>
  <c r="I7" i="1" l="1"/>
  <c r="AI137" i="42" l="1"/>
  <c r="S137" i="42" l="1"/>
  <c r="AG33" i="42" l="1"/>
  <c r="I137" i="42"/>
  <c r="AE33" i="42"/>
  <c r="X33" i="42"/>
  <c r="AH33" i="42"/>
  <c r="AD33" i="42"/>
  <c r="AC33" i="42"/>
  <c r="AF33" i="42"/>
  <c r="Y33" i="42"/>
  <c r="AI319" i="42"/>
  <c r="V33" i="42"/>
  <c r="Z33" i="42"/>
  <c r="W33" i="42"/>
  <c r="AA33" i="42"/>
  <c r="R33" i="42" l="1"/>
  <c r="AI33" i="42"/>
  <c r="Q33" i="42"/>
  <c r="O33" i="42"/>
  <c r="N33" i="42"/>
  <c r="S319" i="42"/>
  <c r="L33" i="42"/>
  <c r="M33" i="42"/>
  <c r="M7" i="42" l="1"/>
  <c r="H33" i="42"/>
  <c r="Q7" i="42"/>
  <c r="G33" i="42"/>
  <c r="S33" i="42"/>
  <c r="C33" i="42"/>
  <c r="O7" i="42"/>
  <c r="D33" i="42"/>
  <c r="R7" i="42"/>
  <c r="E33" i="42"/>
  <c r="I319" i="42"/>
  <c r="B33" i="42"/>
  <c r="G7" i="42" l="1"/>
  <c r="E7" i="42"/>
  <c r="C7" i="42"/>
  <c r="H7" i="42"/>
  <c r="I33" i="42"/>
  <c r="AJ33" i="42"/>
  <c r="I371" i="36" l="1"/>
  <c r="I267" i="36"/>
  <c r="I137" i="36"/>
  <c r="I423" i="36"/>
  <c r="I163" i="36"/>
  <c r="I215" i="36"/>
  <c r="I345" i="36"/>
  <c r="I293" i="36"/>
  <c r="I397" i="36"/>
  <c r="H33" i="36" l="1"/>
  <c r="I189" i="36"/>
  <c r="B33" i="36"/>
  <c r="D33" i="36"/>
  <c r="C33" i="36"/>
  <c r="E33" i="36"/>
  <c r="I241" i="36"/>
  <c r="G33" i="36"/>
  <c r="I319" i="36"/>
  <c r="C7" i="36" l="1"/>
  <c r="G7" i="36"/>
  <c r="I33" i="36"/>
  <c r="H7" i="36"/>
  <c r="E7" i="36"/>
  <c r="I112" i="1" l="1"/>
  <c r="C34" i="1"/>
  <c r="D34" i="1"/>
  <c r="B34" i="1" l="1"/>
  <c r="D8" i="1"/>
  <c r="B8" i="1"/>
  <c r="I190" i="1"/>
  <c r="I164" i="1"/>
  <c r="E34" i="1"/>
  <c r="I138" i="1"/>
  <c r="G34" i="1"/>
  <c r="C8" i="1"/>
  <c r="H34" i="1"/>
  <c r="I34" i="1" l="1"/>
  <c r="H8" i="1"/>
  <c r="E8" i="1"/>
  <c r="G8" i="1"/>
  <c r="I306" i="1" l="1"/>
  <c r="D98" i="1"/>
  <c r="I592" i="1" l="1"/>
  <c r="B98" i="1"/>
  <c r="I98" i="1" s="1"/>
  <c r="I228" i="1" l="1"/>
  <c r="I236" i="1" s="1"/>
  <c r="B236" i="1"/>
  <c r="B237" i="1" s="1"/>
  <c r="I410" i="1"/>
  <c r="I202" i="1"/>
  <c r="I384" i="1"/>
  <c r="I254" i="1"/>
  <c r="E46" i="1"/>
  <c r="E20" i="1" s="1"/>
  <c r="H46" i="1"/>
  <c r="H20" i="1" s="1"/>
  <c r="D46" i="1"/>
  <c r="D20" i="1" s="1"/>
  <c r="G46" i="1"/>
  <c r="G20" i="1" s="1"/>
  <c r="I176" i="1"/>
  <c r="I358" i="1"/>
  <c r="I150" i="1"/>
  <c r="C46" i="1"/>
  <c r="C20" i="1" s="1"/>
  <c r="I332" i="1"/>
  <c r="I280" i="1"/>
  <c r="I124" i="1" l="1"/>
  <c r="D237" i="1"/>
  <c r="F237" i="1"/>
  <c r="I237" i="1"/>
  <c r="C237" i="1"/>
  <c r="H237" i="1"/>
  <c r="G237" i="1"/>
  <c r="E237" i="1"/>
  <c r="I436" i="1"/>
  <c r="B46" i="1" l="1"/>
  <c r="B20" i="1" l="1"/>
  <c r="I20" i="1" s="1"/>
  <c r="I46" i="1"/>
  <c r="I605" i="36" l="1"/>
  <c r="D85" i="36" l="1"/>
  <c r="B85" i="36"/>
  <c r="I579" i="36"/>
  <c r="AI174" i="40" l="1"/>
  <c r="AH44" i="40"/>
  <c r="AI200" i="40"/>
  <c r="AI434" i="40"/>
  <c r="AI304" i="40"/>
  <c r="AI252" i="40"/>
  <c r="Z44" i="40"/>
  <c r="V44" i="40"/>
  <c r="AI44" i="40" s="1"/>
  <c r="AI122" i="40"/>
  <c r="AI330" i="40"/>
  <c r="AA44" i="40"/>
  <c r="W44" i="40"/>
  <c r="AG44" i="40"/>
  <c r="AI382" i="40"/>
  <c r="AI148" i="40"/>
  <c r="AD44" i="40"/>
  <c r="X44" i="40"/>
  <c r="AI356" i="40"/>
  <c r="I85" i="36"/>
  <c r="B7" i="36"/>
  <c r="AI278" i="40"/>
  <c r="AC44" i="40"/>
  <c r="Y44" i="40"/>
  <c r="AI226" i="40"/>
  <c r="AF44" i="40"/>
  <c r="D7" i="36"/>
  <c r="AI408" i="40"/>
  <c r="AE44" i="40"/>
  <c r="S148" i="40" l="1"/>
  <c r="S252" i="40"/>
  <c r="S330" i="40"/>
  <c r="S174" i="40"/>
  <c r="I7" i="36"/>
  <c r="S408" i="40"/>
  <c r="L44" i="40"/>
  <c r="S122" i="40"/>
  <c r="S304" i="40"/>
  <c r="M44" i="40"/>
  <c r="M18" i="40" s="1"/>
  <c r="S278" i="40"/>
  <c r="R44" i="40"/>
  <c r="N44" i="40"/>
  <c r="S434" i="40"/>
  <c r="S382" i="40"/>
  <c r="S226" i="40"/>
  <c r="I486" i="40"/>
  <c r="F70" i="40"/>
  <c r="S356" i="40"/>
  <c r="S200" i="40"/>
  <c r="O44" i="40"/>
  <c r="Q44" i="40"/>
  <c r="I278" i="40"/>
  <c r="C44" i="40" l="1"/>
  <c r="C18" i="40" s="1"/>
  <c r="I382" i="40"/>
  <c r="I304" i="40"/>
  <c r="I174" i="40"/>
  <c r="G44" i="40"/>
  <c r="I200" i="40"/>
  <c r="I434" i="40"/>
  <c r="S44" i="40"/>
  <c r="AJ44" i="40" s="1"/>
  <c r="I356" i="40"/>
  <c r="I408" i="40"/>
  <c r="D44" i="40"/>
  <c r="I148" i="40"/>
  <c r="I330" i="40"/>
  <c r="H44" i="40"/>
  <c r="F18" i="40"/>
  <c r="I70" i="40"/>
  <c r="E44" i="40"/>
  <c r="I252" i="40"/>
  <c r="I226" i="40"/>
  <c r="B44" i="40"/>
  <c r="I122" i="40"/>
  <c r="I44" i="40" l="1"/>
  <c r="I511" i="32" l="1"/>
  <c r="F69" i="32"/>
  <c r="F17" i="32" l="1"/>
  <c r="I69" i="32"/>
  <c r="I581" i="34" l="1"/>
  <c r="H392" i="34"/>
  <c r="H158" i="34"/>
  <c r="I607" i="34"/>
  <c r="I503" i="34" l="1"/>
  <c r="F522" i="34"/>
  <c r="I522" i="34" s="1"/>
  <c r="I581" i="42"/>
  <c r="I581" i="40"/>
  <c r="I555" i="34"/>
  <c r="F574" i="34"/>
  <c r="I574" i="34" s="1"/>
  <c r="I581" i="41"/>
  <c r="I373" i="34"/>
  <c r="B87" i="36"/>
  <c r="I581" i="36"/>
  <c r="I451" i="34"/>
  <c r="F61" i="34"/>
  <c r="F470" i="34"/>
  <c r="I470" i="34" s="1"/>
  <c r="I529" i="34"/>
  <c r="I548" i="34" s="1"/>
  <c r="F548" i="34"/>
  <c r="I139" i="34"/>
  <c r="H236" i="34"/>
  <c r="H262" i="34"/>
  <c r="I537" i="8"/>
  <c r="H366" i="34"/>
  <c r="I433" i="8"/>
  <c r="H418" i="34"/>
  <c r="D652" i="34"/>
  <c r="I563" i="8"/>
  <c r="I147" i="8"/>
  <c r="I277" i="8"/>
  <c r="H444" i="34"/>
  <c r="I615" i="8"/>
  <c r="G95" i="8"/>
  <c r="H95" i="8"/>
  <c r="I329" i="8"/>
  <c r="I641" i="8" l="1"/>
  <c r="F471" i="34"/>
  <c r="C471" i="34"/>
  <c r="G471" i="34"/>
  <c r="D471" i="34"/>
  <c r="B471" i="34"/>
  <c r="H471" i="34"/>
  <c r="E471" i="34"/>
  <c r="I471" i="34"/>
  <c r="B549" i="34"/>
  <c r="H549" i="34"/>
  <c r="C549" i="34"/>
  <c r="I549" i="34"/>
  <c r="D549" i="34"/>
  <c r="E549" i="34"/>
  <c r="G549" i="34"/>
  <c r="I217" i="34"/>
  <c r="F9" i="34"/>
  <c r="F28" i="34" s="1"/>
  <c r="I61" i="34"/>
  <c r="I80" i="34" s="1"/>
  <c r="F80" i="34"/>
  <c r="S581" i="40"/>
  <c r="H87" i="34"/>
  <c r="H652" i="34"/>
  <c r="H653" i="34" s="1"/>
  <c r="I425" i="34"/>
  <c r="I633" i="34"/>
  <c r="I652" i="34" s="1"/>
  <c r="B652" i="34"/>
  <c r="B653" i="34" s="1"/>
  <c r="I511" i="8"/>
  <c r="F69" i="8"/>
  <c r="D653" i="34"/>
  <c r="I243" i="34"/>
  <c r="B87" i="34"/>
  <c r="S581" i="41"/>
  <c r="S581" i="42"/>
  <c r="F575" i="34"/>
  <c r="H575" i="34"/>
  <c r="D575" i="34"/>
  <c r="I575" i="34"/>
  <c r="E575" i="34"/>
  <c r="B575" i="34"/>
  <c r="C575" i="34"/>
  <c r="G575" i="34"/>
  <c r="I347" i="34"/>
  <c r="C87" i="34"/>
  <c r="C652" i="34"/>
  <c r="C653" i="34" s="1"/>
  <c r="D87" i="34"/>
  <c r="I399" i="34"/>
  <c r="F523" i="34"/>
  <c r="E523" i="34"/>
  <c r="G523" i="34"/>
  <c r="D523" i="34"/>
  <c r="B523" i="34"/>
  <c r="I523" i="34"/>
  <c r="C523" i="34"/>
  <c r="H523" i="34"/>
  <c r="E87" i="34"/>
  <c r="E652" i="34"/>
  <c r="E653" i="34" s="1"/>
  <c r="I579" i="34"/>
  <c r="G87" i="34"/>
  <c r="G652" i="34"/>
  <c r="F549" i="34"/>
  <c r="I87" i="36"/>
  <c r="B9" i="36"/>
  <c r="I303" i="8"/>
  <c r="I251" i="8"/>
  <c r="I381" i="8"/>
  <c r="I355" i="8"/>
  <c r="H314" i="34"/>
  <c r="H210" i="34"/>
  <c r="H288" i="34"/>
  <c r="H184" i="34"/>
  <c r="I173" i="8"/>
  <c r="H340" i="34"/>
  <c r="I199" i="8"/>
  <c r="I407" i="8"/>
  <c r="I321" i="34" l="1"/>
  <c r="E35" i="34"/>
  <c r="I225" i="8"/>
  <c r="F82" i="34"/>
  <c r="F81" i="34"/>
  <c r="G35" i="34"/>
  <c r="I81" i="34"/>
  <c r="C81" i="34"/>
  <c r="B81" i="34"/>
  <c r="H81" i="34"/>
  <c r="I82" i="34"/>
  <c r="E81" i="34"/>
  <c r="D81" i="34"/>
  <c r="G81" i="34"/>
  <c r="D35" i="34"/>
  <c r="I295" i="34"/>
  <c r="I269" i="34"/>
  <c r="I87" i="34"/>
  <c r="H35" i="34"/>
  <c r="I165" i="34"/>
  <c r="I69" i="8"/>
  <c r="F17" i="8"/>
  <c r="C35" i="34"/>
  <c r="B35" i="34"/>
  <c r="I191" i="34"/>
  <c r="I9" i="36"/>
  <c r="I113" i="34"/>
  <c r="G653" i="34"/>
  <c r="I653" i="34"/>
  <c r="F653" i="34"/>
  <c r="G9" i="34" l="1"/>
  <c r="I605" i="34"/>
  <c r="B85" i="34"/>
  <c r="C9" i="34"/>
  <c r="H9" i="34"/>
  <c r="D85" i="34"/>
  <c r="E9" i="34"/>
  <c r="D9" i="34"/>
  <c r="B9" i="34"/>
  <c r="I35" i="34"/>
  <c r="G43" i="8"/>
  <c r="G17" i="8" s="1"/>
  <c r="E43" i="8"/>
  <c r="H43" i="8"/>
  <c r="H17" i="8" s="1"/>
  <c r="C43" i="8"/>
  <c r="D43" i="8"/>
  <c r="I9" i="34" l="1"/>
  <c r="D7" i="34"/>
  <c r="I85" i="34"/>
  <c r="B7" i="34"/>
  <c r="I121" i="8"/>
  <c r="B43" i="8"/>
  <c r="I7" i="34" l="1"/>
  <c r="I43" i="8"/>
  <c r="I633" i="1" l="1"/>
  <c r="H87" i="1"/>
  <c r="B652" i="8"/>
  <c r="I477" i="1"/>
  <c r="E87" i="8"/>
  <c r="E652" i="8"/>
  <c r="C87" i="1"/>
  <c r="C87" i="8"/>
  <c r="C652" i="8"/>
  <c r="G87" i="1"/>
  <c r="D87" i="1"/>
  <c r="I607" i="1"/>
  <c r="G87" i="8"/>
  <c r="G652" i="8"/>
  <c r="E87" i="1"/>
  <c r="D652" i="8"/>
  <c r="I113" i="1" l="1"/>
  <c r="I555" i="8"/>
  <c r="F574" i="8"/>
  <c r="I574" i="8" s="1"/>
  <c r="F61" i="1"/>
  <c r="I451" i="1"/>
  <c r="I503" i="1"/>
  <c r="I555" i="1"/>
  <c r="H87" i="8"/>
  <c r="H652" i="8"/>
  <c r="I633" i="8"/>
  <c r="I652" i="8" s="1"/>
  <c r="I529" i="8"/>
  <c r="I548" i="8" s="1"/>
  <c r="F548" i="8"/>
  <c r="F549" i="8" s="1"/>
  <c r="F61" i="8"/>
  <c r="I451" i="8"/>
  <c r="F470" i="8"/>
  <c r="I470" i="8" s="1"/>
  <c r="B87" i="1"/>
  <c r="I581" i="1"/>
  <c r="I503" i="8"/>
  <c r="F522" i="8"/>
  <c r="I522" i="8" s="1"/>
  <c r="I607" i="8"/>
  <c r="I113" i="8"/>
  <c r="D87" i="8"/>
  <c r="I529" i="1"/>
  <c r="D35" i="1"/>
  <c r="G35" i="1" l="1"/>
  <c r="I321" i="1"/>
  <c r="E35" i="1"/>
  <c r="I399" i="1"/>
  <c r="D35" i="8"/>
  <c r="D9" i="8" s="1"/>
  <c r="G9" i="1"/>
  <c r="D9" i="1"/>
  <c r="E9" i="1"/>
  <c r="F653" i="8"/>
  <c r="I653" i="8"/>
  <c r="F86" i="1"/>
  <c r="I632" i="1"/>
  <c r="I191" i="8"/>
  <c r="I373" i="8"/>
  <c r="I243" i="8"/>
  <c r="I87" i="1"/>
  <c r="I61" i="1"/>
  <c r="F9" i="1"/>
  <c r="I347" i="8"/>
  <c r="I217" i="8"/>
  <c r="I191" i="1"/>
  <c r="I269" i="8"/>
  <c r="I139" i="1"/>
  <c r="B35" i="1"/>
  <c r="G549" i="8"/>
  <c r="I549" i="8"/>
  <c r="C549" i="8"/>
  <c r="D549" i="8"/>
  <c r="H549" i="8"/>
  <c r="B549" i="8"/>
  <c r="E549" i="8"/>
  <c r="F575" i="8"/>
  <c r="C575" i="8"/>
  <c r="D575" i="8"/>
  <c r="G575" i="8"/>
  <c r="I575" i="8"/>
  <c r="H575" i="8"/>
  <c r="E575" i="8"/>
  <c r="B575" i="8"/>
  <c r="I165" i="8"/>
  <c r="D653" i="8"/>
  <c r="G653" i="8"/>
  <c r="I269" i="1"/>
  <c r="I165" i="1"/>
  <c r="I139" i="8"/>
  <c r="B35" i="8"/>
  <c r="B653" i="8"/>
  <c r="I425" i="1"/>
  <c r="F523" i="8"/>
  <c r="B523" i="8"/>
  <c r="D523" i="8"/>
  <c r="H523" i="8"/>
  <c r="G523" i="8"/>
  <c r="C523" i="8"/>
  <c r="E523" i="8"/>
  <c r="I523" i="8"/>
  <c r="F471" i="8"/>
  <c r="I471" i="8"/>
  <c r="E471" i="8"/>
  <c r="C471" i="8"/>
  <c r="B471" i="8"/>
  <c r="D471" i="8"/>
  <c r="G471" i="8"/>
  <c r="H471" i="8"/>
  <c r="H653" i="8"/>
  <c r="E653" i="8"/>
  <c r="C35" i="8"/>
  <c r="I347" i="1"/>
  <c r="I243" i="1"/>
  <c r="C653" i="8"/>
  <c r="I321" i="8"/>
  <c r="E35" i="8"/>
  <c r="G35" i="8"/>
  <c r="H35" i="8"/>
  <c r="I399" i="8"/>
  <c r="I581" i="8"/>
  <c r="B87" i="8"/>
  <c r="I373" i="1"/>
  <c r="I295" i="1"/>
  <c r="I295" i="8"/>
  <c r="I425" i="8"/>
  <c r="I61" i="8"/>
  <c r="F9" i="8"/>
  <c r="C35" i="1"/>
  <c r="H35" i="1"/>
  <c r="C9" i="8" l="1"/>
  <c r="H9" i="1"/>
  <c r="C9" i="1"/>
  <c r="H9" i="8"/>
  <c r="I35" i="8"/>
  <c r="B9" i="8"/>
  <c r="I35" i="1"/>
  <c r="B9" i="1"/>
  <c r="F8" i="1"/>
  <c r="I86" i="1"/>
  <c r="G9" i="8"/>
  <c r="I87" i="8"/>
  <c r="E9" i="8"/>
  <c r="I9" i="1" l="1"/>
  <c r="I8" i="1"/>
  <c r="I9" i="8"/>
  <c r="I631" i="32" l="1"/>
  <c r="C85" i="32"/>
  <c r="E85" i="32"/>
  <c r="H85" i="32"/>
  <c r="G85" i="32"/>
  <c r="I605" i="32" l="1"/>
  <c r="I449" i="32"/>
  <c r="F59" i="32"/>
  <c r="I59" i="32" l="1"/>
  <c r="F7" i="32"/>
  <c r="E95" i="32" l="1"/>
  <c r="D95" i="32"/>
  <c r="C95" i="32" l="1"/>
  <c r="C600" i="32"/>
  <c r="I589" i="32"/>
  <c r="B95" i="32"/>
  <c r="I95" i="32" s="1"/>
  <c r="I200" i="8" l="1"/>
  <c r="I330" i="8" l="1"/>
  <c r="I382" i="8"/>
  <c r="I434" i="8"/>
  <c r="I174" i="8"/>
  <c r="I226" i="8"/>
  <c r="I278" i="8"/>
  <c r="I356" i="8"/>
  <c r="I252" i="8"/>
  <c r="I148" i="8"/>
  <c r="I304" i="8"/>
  <c r="I122" i="8" l="1"/>
  <c r="D44" i="8"/>
  <c r="G44" i="8"/>
  <c r="C44" i="8"/>
  <c r="C18" i="8" s="1"/>
  <c r="B44" i="8"/>
  <c r="E44" i="8"/>
  <c r="H44" i="8"/>
  <c r="I44" i="8" l="1"/>
  <c r="I408" i="8"/>
  <c r="I581" i="32" l="1"/>
  <c r="D652" i="32"/>
  <c r="I633" i="32" l="1"/>
  <c r="I652" i="32" s="1"/>
  <c r="B652" i="32"/>
  <c r="C87" i="32"/>
  <c r="C106" i="32" s="1"/>
  <c r="C652" i="32"/>
  <c r="C653" i="32" s="1"/>
  <c r="E87" i="32"/>
  <c r="E652" i="32"/>
  <c r="E653" i="32" s="1"/>
  <c r="I607" i="32"/>
  <c r="D87" i="32"/>
  <c r="G87" i="32"/>
  <c r="G652" i="32"/>
  <c r="G653" i="32" s="1"/>
  <c r="H87" i="32"/>
  <c r="H652" i="32"/>
  <c r="H653" i="32" s="1"/>
  <c r="B87" i="32"/>
  <c r="I373" i="32"/>
  <c r="I425" i="32"/>
  <c r="I165" i="32"/>
  <c r="G35" i="32"/>
  <c r="G9" i="32" s="1"/>
  <c r="E35" i="32"/>
  <c r="E9" i="32" s="1"/>
  <c r="I139" i="32"/>
  <c r="I243" i="32"/>
  <c r="I217" i="32"/>
  <c r="I269" i="32"/>
  <c r="I295" i="32"/>
  <c r="D35" i="32"/>
  <c r="D9" i="32" s="1"/>
  <c r="I347" i="32"/>
  <c r="I191" i="32"/>
  <c r="I321" i="32"/>
  <c r="C35" i="32"/>
  <c r="C9" i="32" s="1"/>
  <c r="H35" i="32"/>
  <c r="H9" i="32" s="1"/>
  <c r="B653" i="32" l="1"/>
  <c r="I503" i="32"/>
  <c r="F522" i="32"/>
  <c r="I522" i="32" s="1"/>
  <c r="I113" i="32"/>
  <c r="I451" i="32"/>
  <c r="F61" i="32"/>
  <c r="F470" i="32"/>
  <c r="I470" i="32" s="1"/>
  <c r="I529" i="32"/>
  <c r="I548" i="32" s="1"/>
  <c r="F548" i="32"/>
  <c r="I555" i="32"/>
  <c r="F574" i="32"/>
  <c r="I574" i="32" s="1"/>
  <c r="I399" i="32"/>
  <c r="I87" i="32"/>
  <c r="D653" i="32"/>
  <c r="I653" i="32"/>
  <c r="F653" i="32"/>
  <c r="B35" i="32" l="1"/>
  <c r="F549" i="32"/>
  <c r="F575" i="32"/>
  <c r="E575" i="32"/>
  <c r="H575" i="32"/>
  <c r="I575" i="32"/>
  <c r="D575" i="32"/>
  <c r="B575" i="32"/>
  <c r="G575" i="32"/>
  <c r="C575" i="32"/>
  <c r="I35" i="32"/>
  <c r="B9" i="32"/>
  <c r="G549" i="32"/>
  <c r="I549" i="32"/>
  <c r="B549" i="32"/>
  <c r="C549" i="32"/>
  <c r="D549" i="32"/>
  <c r="H549" i="32"/>
  <c r="E549" i="32"/>
  <c r="F471" i="32"/>
  <c r="E471" i="32"/>
  <c r="C471" i="32"/>
  <c r="H471" i="32"/>
  <c r="I471" i="32"/>
  <c r="G471" i="32"/>
  <c r="D471" i="32"/>
  <c r="B471" i="32"/>
  <c r="F523" i="32"/>
  <c r="E523" i="32"/>
  <c r="C523" i="32"/>
  <c r="H523" i="32"/>
  <c r="G523" i="32"/>
  <c r="I523" i="32"/>
  <c r="B523" i="32"/>
  <c r="D523" i="32"/>
  <c r="I61" i="32"/>
  <c r="I80" i="32" s="1"/>
  <c r="F9" i="32"/>
  <c r="F28" i="32" s="1"/>
  <c r="F80" i="32"/>
  <c r="F82" i="32" s="1"/>
  <c r="F81" i="32" l="1"/>
  <c r="H81" i="32"/>
  <c r="I81" i="32"/>
  <c r="C81" i="32"/>
  <c r="D81" i="32"/>
  <c r="B81" i="32"/>
  <c r="E81" i="32"/>
  <c r="I82" i="32"/>
  <c r="G81" i="32"/>
  <c r="I9" i="32"/>
  <c r="D85" i="32" l="1"/>
  <c r="I579" i="32"/>
  <c r="B85" i="32"/>
  <c r="I215" i="32" l="1"/>
  <c r="I423" i="32"/>
  <c r="I293" i="32"/>
  <c r="I163" i="32"/>
  <c r="I85" i="32"/>
  <c r="I267" i="32"/>
  <c r="I345" i="32"/>
  <c r="I397" i="32"/>
  <c r="I137" i="32" l="1"/>
  <c r="I111" i="32"/>
  <c r="I241" i="32" l="1"/>
  <c r="I189" i="32"/>
  <c r="I319" i="32"/>
  <c r="E33" i="32"/>
  <c r="C33" i="32"/>
  <c r="E7" i="32" l="1"/>
  <c r="I371" i="32"/>
  <c r="B33" i="32"/>
  <c r="C7" i="32"/>
  <c r="H33" i="32"/>
  <c r="G33" i="32"/>
  <c r="D33" i="32"/>
  <c r="H7" i="32" l="1"/>
  <c r="G7" i="32"/>
  <c r="I33" i="32"/>
  <c r="B7" i="32"/>
  <c r="D7" i="32"/>
  <c r="I7" i="32" l="1"/>
  <c r="AH40" i="41" l="1"/>
  <c r="AI352" i="41"/>
  <c r="AI326" i="40"/>
  <c r="W40" i="40"/>
  <c r="AF40" i="41"/>
  <c r="AI430" i="41"/>
  <c r="AI222" i="40"/>
  <c r="AI196" i="40"/>
  <c r="AI170" i="41"/>
  <c r="AI248" i="40"/>
  <c r="AI430" i="40"/>
  <c r="AI300" i="40"/>
  <c r="AD40" i="40"/>
  <c r="I482" i="41"/>
  <c r="F66" i="41"/>
  <c r="Y40" i="41"/>
  <c r="AI404" i="41"/>
  <c r="AI222" i="41"/>
  <c r="AI196" i="41"/>
  <c r="Y40" i="40"/>
  <c r="I482" i="40"/>
  <c r="F66" i="40"/>
  <c r="AD40" i="41"/>
  <c r="AI144" i="41"/>
  <c r="AI274" i="40"/>
  <c r="AI352" i="40"/>
  <c r="AI118" i="40"/>
  <c r="V40" i="40"/>
  <c r="E92" i="36"/>
  <c r="AG40" i="41"/>
  <c r="AE40" i="41"/>
  <c r="AH40" i="40"/>
  <c r="X40" i="40"/>
  <c r="W40" i="41"/>
  <c r="V40" i="41"/>
  <c r="AI118" i="41"/>
  <c r="D92" i="36"/>
  <c r="I586" i="36"/>
  <c r="Z40" i="40"/>
  <c r="AE40" i="40"/>
  <c r="Z40" i="41"/>
  <c r="X40" i="41"/>
  <c r="AI300" i="41"/>
  <c r="AI404" i="40"/>
  <c r="AI248" i="41"/>
  <c r="AI326" i="41"/>
  <c r="AI378" i="41"/>
  <c r="AI170" i="40"/>
  <c r="AI378" i="40"/>
  <c r="AA40" i="40"/>
  <c r="AG40" i="40"/>
  <c r="AC40" i="41"/>
  <c r="AA40" i="41"/>
  <c r="AI274" i="41"/>
  <c r="AI144" i="40"/>
  <c r="AC40" i="40"/>
  <c r="AF40" i="40"/>
  <c r="S430" i="40" l="1"/>
  <c r="S430" i="41"/>
  <c r="D92" i="41"/>
  <c r="I586" i="41"/>
  <c r="S118" i="41"/>
  <c r="L40" i="41"/>
  <c r="I92" i="36"/>
  <c r="Q40" i="40"/>
  <c r="Q40" i="41"/>
  <c r="S300" i="40"/>
  <c r="S274" i="40"/>
  <c r="S196" i="40"/>
  <c r="R40" i="40"/>
  <c r="S326" i="40"/>
  <c r="M40" i="41"/>
  <c r="E92" i="40"/>
  <c r="S222" i="40"/>
  <c r="S144" i="41"/>
  <c r="E92" i="41"/>
  <c r="R40" i="41"/>
  <c r="M40" i="40"/>
  <c r="S352" i="41"/>
  <c r="L40" i="40"/>
  <c r="S118" i="40"/>
  <c r="S144" i="40"/>
  <c r="S248" i="40"/>
  <c r="AI40" i="41"/>
  <c r="F14" i="40"/>
  <c r="I66" i="40"/>
  <c r="S378" i="41"/>
  <c r="D92" i="40"/>
  <c r="I586" i="40"/>
  <c r="AI40" i="40"/>
  <c r="S378" i="40"/>
  <c r="S326" i="41"/>
  <c r="S248" i="41"/>
  <c r="O40" i="40"/>
  <c r="S170" i="40"/>
  <c r="S196" i="41"/>
  <c r="S222" i="41"/>
  <c r="S404" i="40"/>
  <c r="S300" i="41"/>
  <c r="N40" i="41"/>
  <c r="S274" i="41"/>
  <c r="O40" i="41"/>
  <c r="I66" i="41"/>
  <c r="F14" i="41"/>
  <c r="S352" i="40"/>
  <c r="S170" i="41"/>
  <c r="S404" i="41"/>
  <c r="N40" i="40"/>
  <c r="I92" i="40" l="1"/>
  <c r="I274" i="41"/>
  <c r="M14" i="40"/>
  <c r="Q14" i="41"/>
  <c r="I352" i="40"/>
  <c r="E40" i="40"/>
  <c r="E14" i="40" s="1"/>
  <c r="I248" i="40"/>
  <c r="H40" i="40"/>
  <c r="N92" i="41"/>
  <c r="S586" i="41"/>
  <c r="I352" i="41"/>
  <c r="I92" i="41"/>
  <c r="C40" i="40"/>
  <c r="D40" i="41"/>
  <c r="D14" i="41" s="1"/>
  <c r="G40" i="40"/>
  <c r="L14" i="40"/>
  <c r="S40" i="40"/>
  <c r="Q14" i="40"/>
  <c r="N92" i="40"/>
  <c r="N14" i="40" s="1"/>
  <c r="S586" i="40"/>
  <c r="I196" i="40"/>
  <c r="I326" i="41"/>
  <c r="I144" i="41"/>
  <c r="I274" i="40"/>
  <c r="I170" i="40"/>
  <c r="I222" i="40"/>
  <c r="O92" i="40"/>
  <c r="I404" i="41"/>
  <c r="I378" i="41"/>
  <c r="N14" i="41"/>
  <c r="O14" i="40"/>
  <c r="R14" i="41"/>
  <c r="I248" i="41"/>
  <c r="H40" i="41"/>
  <c r="I170" i="41"/>
  <c r="I118" i="41"/>
  <c r="B40" i="41"/>
  <c r="I430" i="40"/>
  <c r="I300" i="41"/>
  <c r="I222" i="41"/>
  <c r="D40" i="40"/>
  <c r="D14" i="40" s="1"/>
  <c r="G40" i="41"/>
  <c r="I404" i="40"/>
  <c r="M14" i="41"/>
  <c r="I196" i="41"/>
  <c r="R14" i="40"/>
  <c r="I300" i="40"/>
  <c r="I430" i="41"/>
  <c r="E40" i="41"/>
  <c r="E14" i="41" s="1"/>
  <c r="C40" i="41"/>
  <c r="O92" i="41"/>
  <c r="I144" i="40"/>
  <c r="I118" i="40"/>
  <c r="B40" i="40"/>
  <c r="I326" i="40"/>
  <c r="I378" i="40"/>
  <c r="S40" i="41"/>
  <c r="L14" i="41"/>
  <c r="B14" i="40" l="1"/>
  <c r="I40" i="40"/>
  <c r="G14" i="41"/>
  <c r="AJ40" i="40"/>
  <c r="C14" i="40"/>
  <c r="B14" i="41"/>
  <c r="I40" i="41"/>
  <c r="H14" i="41"/>
  <c r="S92" i="40"/>
  <c r="G14" i="40"/>
  <c r="S92" i="41"/>
  <c r="O14" i="41"/>
  <c r="C14" i="41"/>
  <c r="AJ40" i="41"/>
  <c r="H14" i="40"/>
  <c r="I14" i="41" l="1"/>
  <c r="I14" i="40"/>
  <c r="I122" i="36" l="1"/>
  <c r="I511" i="42" l="1"/>
  <c r="I522" i="42" s="1"/>
  <c r="F522" i="42"/>
  <c r="I537" i="42"/>
  <c r="I548" i="42" s="1"/>
  <c r="F548" i="42"/>
  <c r="I563" i="42"/>
  <c r="I574" i="42" s="1"/>
  <c r="F574" i="42"/>
  <c r="I459" i="42"/>
  <c r="I470" i="42" s="1"/>
  <c r="F470" i="42"/>
  <c r="B471" i="42" l="1"/>
  <c r="G471" i="42"/>
  <c r="E471" i="42"/>
  <c r="F471" i="42"/>
  <c r="D471" i="42"/>
  <c r="C471" i="42"/>
  <c r="H471" i="42"/>
  <c r="D575" i="42"/>
  <c r="B575" i="42"/>
  <c r="C575" i="42"/>
  <c r="F575" i="42"/>
  <c r="E575" i="42"/>
  <c r="G575" i="42"/>
  <c r="H575" i="42"/>
  <c r="I459" i="41"/>
  <c r="I470" i="41" s="1"/>
  <c r="F470" i="41"/>
  <c r="P95" i="42"/>
  <c r="AI121" i="42"/>
  <c r="H549" i="42"/>
  <c r="F549" i="42"/>
  <c r="E549" i="42"/>
  <c r="G549" i="42"/>
  <c r="B549" i="42"/>
  <c r="D549" i="42"/>
  <c r="C549" i="42"/>
  <c r="I537" i="41"/>
  <c r="I548" i="41" s="1"/>
  <c r="F548" i="41"/>
  <c r="G523" i="42"/>
  <c r="E523" i="42"/>
  <c r="F523" i="42"/>
  <c r="B523" i="42"/>
  <c r="H523" i="42"/>
  <c r="D523" i="42"/>
  <c r="C523" i="42"/>
  <c r="W314" i="41"/>
  <c r="Y314" i="41"/>
  <c r="Z314" i="41"/>
  <c r="AD314" i="41"/>
  <c r="X314" i="41"/>
  <c r="AE314" i="41"/>
  <c r="AA314" i="41"/>
  <c r="AG314" i="41"/>
  <c r="AC314" i="41"/>
  <c r="AF314" i="41"/>
  <c r="AH314" i="41"/>
  <c r="W184" i="41"/>
  <c r="Y184" i="41"/>
  <c r="Z184" i="41"/>
  <c r="AD184" i="41"/>
  <c r="X184" i="41"/>
  <c r="AE184" i="41"/>
  <c r="AA184" i="41"/>
  <c r="AG184" i="41"/>
  <c r="AC184" i="41"/>
  <c r="AF184" i="41"/>
  <c r="AH184" i="41"/>
  <c r="W236" i="41"/>
  <c r="Y236" i="41"/>
  <c r="Z236" i="41"/>
  <c r="AD236" i="41"/>
  <c r="X236" i="41"/>
  <c r="AE236" i="41"/>
  <c r="AA236" i="41"/>
  <c r="AG236" i="41"/>
  <c r="AC236" i="41"/>
  <c r="AF236" i="41"/>
  <c r="AH236" i="41"/>
  <c r="X158" i="41"/>
  <c r="AG158" i="41"/>
  <c r="AD158" i="41"/>
  <c r="Z158" i="41"/>
  <c r="AH158" i="41"/>
  <c r="Y158" i="41"/>
  <c r="AF158" i="41"/>
  <c r="W158" i="41"/>
  <c r="AC158" i="41"/>
  <c r="AA158" i="41"/>
  <c r="AE158" i="41"/>
  <c r="W340" i="41"/>
  <c r="Y340" i="41"/>
  <c r="Z340" i="41"/>
  <c r="AD340" i="41"/>
  <c r="X340" i="41"/>
  <c r="AE340" i="41"/>
  <c r="AA340" i="41"/>
  <c r="AG340" i="41"/>
  <c r="AC340" i="41"/>
  <c r="AF340" i="41"/>
  <c r="AH340" i="41"/>
  <c r="X210" i="41"/>
  <c r="AF210" i="41"/>
  <c r="AD210" i="41"/>
  <c r="AG210" i="41"/>
  <c r="Z210" i="41"/>
  <c r="W210" i="41"/>
  <c r="AH210" i="41"/>
  <c r="AC210" i="41"/>
  <c r="AA210" i="41"/>
  <c r="Y210" i="41"/>
  <c r="AE210" i="41"/>
  <c r="AD392" i="41"/>
  <c r="AG392" i="41"/>
  <c r="AE392" i="41"/>
  <c r="AF392" i="41"/>
  <c r="W392" i="41"/>
  <c r="AC392" i="41"/>
  <c r="Z392" i="41"/>
  <c r="AH392" i="41"/>
  <c r="Y392" i="41"/>
  <c r="X392" i="41"/>
  <c r="AA392" i="41"/>
  <c r="X444" i="41"/>
  <c r="AF444" i="41"/>
  <c r="AD444" i="41"/>
  <c r="AG444" i="41"/>
  <c r="Z444" i="41"/>
  <c r="W444" i="41"/>
  <c r="AH444" i="41"/>
  <c r="AC444" i="41"/>
  <c r="AA444" i="41"/>
  <c r="Y444" i="41"/>
  <c r="AE444" i="41"/>
  <c r="X262" i="41"/>
  <c r="AD262" i="41"/>
  <c r="AC262" i="41"/>
  <c r="AE262" i="41"/>
  <c r="AG262" i="41"/>
  <c r="Z262" i="41"/>
  <c r="W262" i="41"/>
  <c r="AF262" i="41"/>
  <c r="AA262" i="41"/>
  <c r="AH262" i="41"/>
  <c r="Y262" i="41"/>
  <c r="W288" i="41"/>
  <c r="AF288" i="41"/>
  <c r="AA288" i="41"/>
  <c r="AG288" i="41"/>
  <c r="Z288" i="41"/>
  <c r="X288" i="41"/>
  <c r="AE288" i="41"/>
  <c r="AC288" i="41"/>
  <c r="AD288" i="41"/>
  <c r="Y288" i="41"/>
  <c r="AH288" i="41"/>
  <c r="X418" i="41"/>
  <c r="AF418" i="41"/>
  <c r="AD418" i="41"/>
  <c r="AG418" i="41"/>
  <c r="Z418" i="41"/>
  <c r="W418" i="41"/>
  <c r="AH418" i="41"/>
  <c r="AC418" i="41"/>
  <c r="AA418" i="41"/>
  <c r="Y418" i="41"/>
  <c r="AE418" i="41"/>
  <c r="X366" i="41"/>
  <c r="AF366" i="41"/>
  <c r="AD366" i="41"/>
  <c r="AG366" i="41"/>
  <c r="Z366" i="41"/>
  <c r="W366" i="41"/>
  <c r="AH366" i="41"/>
  <c r="AC366" i="41"/>
  <c r="AA366" i="41"/>
  <c r="Y366" i="41"/>
  <c r="AE366" i="41"/>
  <c r="AG43" i="42"/>
  <c r="AI277" i="42" l="1"/>
  <c r="AI407" i="42"/>
  <c r="AA43" i="42"/>
  <c r="AE43" i="42"/>
  <c r="Z43" i="42"/>
  <c r="Y43" i="42"/>
  <c r="AF43" i="42"/>
  <c r="AC43" i="42"/>
  <c r="AH43" i="42"/>
  <c r="X43" i="42"/>
  <c r="AD43" i="42"/>
  <c r="AI433" i="42"/>
  <c r="AI173" i="42"/>
  <c r="W43" i="42"/>
  <c r="AI121" i="41"/>
  <c r="V43" i="41"/>
  <c r="V132" i="41"/>
  <c r="AI251" i="41"/>
  <c r="V262" i="41"/>
  <c r="AI262" i="41" s="1"/>
  <c r="AI381" i="41"/>
  <c r="V392" i="41"/>
  <c r="AI392" i="41" s="1"/>
  <c r="AG393" i="41" s="1"/>
  <c r="AI147" i="41"/>
  <c r="V158" i="41"/>
  <c r="AI158" i="41" s="1"/>
  <c r="AD159" i="41" s="1"/>
  <c r="D549" i="41"/>
  <c r="E549" i="41"/>
  <c r="F549" i="41"/>
  <c r="H549" i="41"/>
  <c r="G549" i="41"/>
  <c r="B549" i="41"/>
  <c r="C549" i="41"/>
  <c r="AG43" i="41"/>
  <c r="AG54" i="41" s="1"/>
  <c r="AG132" i="41"/>
  <c r="AD263" i="41"/>
  <c r="I575" i="42"/>
  <c r="AI381" i="42"/>
  <c r="AI303" i="42"/>
  <c r="AI147" i="42"/>
  <c r="AI225" i="42"/>
  <c r="AI355" i="41"/>
  <c r="V366" i="41"/>
  <c r="AI277" i="41"/>
  <c r="V288" i="41"/>
  <c r="AI288" i="41" s="1"/>
  <c r="W289" i="41" s="1"/>
  <c r="AD43" i="41"/>
  <c r="AD54" i="41" s="1"/>
  <c r="AD132" i="41"/>
  <c r="AF263" i="41"/>
  <c r="X263" i="41"/>
  <c r="I523" i="42"/>
  <c r="AA393" i="41"/>
  <c r="AI173" i="41"/>
  <c r="V184" i="41"/>
  <c r="AI199" i="42"/>
  <c r="AI251" i="42"/>
  <c r="Z43" i="41"/>
  <c r="Z54" i="41" s="1"/>
  <c r="Z132" i="41"/>
  <c r="X43" i="41"/>
  <c r="X54" i="41" s="1"/>
  <c r="X132" i="41"/>
  <c r="W263" i="41"/>
  <c r="AI329" i="41"/>
  <c r="V340" i="41"/>
  <c r="AI340" i="41" s="1"/>
  <c r="W159" i="41"/>
  <c r="AI225" i="41"/>
  <c r="V236" i="41"/>
  <c r="AI236" i="41" s="1"/>
  <c r="AD237" i="41" s="1"/>
  <c r="AI303" i="41"/>
  <c r="V314" i="41"/>
  <c r="AI314" i="41" s="1"/>
  <c r="H471" i="41"/>
  <c r="G471" i="41"/>
  <c r="C471" i="41"/>
  <c r="D471" i="41"/>
  <c r="E471" i="41"/>
  <c r="F471" i="41"/>
  <c r="B471" i="41"/>
  <c r="AC263" i="41"/>
  <c r="Y43" i="41"/>
  <c r="Y54" i="41" s="1"/>
  <c r="Y132" i="41"/>
  <c r="W43" i="41"/>
  <c r="W54" i="41" s="1"/>
  <c r="W132" i="41"/>
  <c r="Z263" i="41"/>
  <c r="Z393" i="41"/>
  <c r="AF341" i="41"/>
  <c r="AF315" i="41"/>
  <c r="Z315" i="41"/>
  <c r="I563" i="41"/>
  <c r="I574" i="41" s="1"/>
  <c r="F574" i="41"/>
  <c r="AF393" i="41"/>
  <c r="AI329" i="42"/>
  <c r="AH43" i="41"/>
  <c r="AH54" i="41" s="1"/>
  <c r="AH132" i="41"/>
  <c r="AF43" i="41"/>
  <c r="AF54" i="41" s="1"/>
  <c r="AF132" i="41"/>
  <c r="AG263" i="41"/>
  <c r="AC341" i="41"/>
  <c r="Y341" i="41"/>
  <c r="AC237" i="41"/>
  <c r="AC315" i="41"/>
  <c r="I549" i="42"/>
  <c r="V43" i="42"/>
  <c r="I471" i="42"/>
  <c r="AH289" i="41"/>
  <c r="AA43" i="41"/>
  <c r="AA54" i="41" s="1"/>
  <c r="AA132" i="41"/>
  <c r="I511" i="41"/>
  <c r="I522" i="41" s="1"/>
  <c r="F522" i="41"/>
  <c r="AI355" i="42"/>
  <c r="S121" i="42"/>
  <c r="AI407" i="41"/>
  <c r="V418" i="41"/>
  <c r="AI418" i="41" s="1"/>
  <c r="Z419" i="41" s="1"/>
  <c r="AE43" i="41"/>
  <c r="AE54" i="41" s="1"/>
  <c r="AE132" i="41"/>
  <c r="AC43" i="41"/>
  <c r="AC54" i="41" s="1"/>
  <c r="AC132" i="41"/>
  <c r="AE263" i="41"/>
  <c r="AI433" i="41"/>
  <c r="V444" i="41"/>
  <c r="AI444" i="41" s="1"/>
  <c r="AH445" i="41" s="1"/>
  <c r="W393" i="41"/>
  <c r="AI199" i="41"/>
  <c r="V210" i="41"/>
  <c r="AI210" i="41" s="1"/>
  <c r="W211" i="41" s="1"/>
  <c r="AG341" i="41"/>
  <c r="W341" i="41"/>
  <c r="AH159" i="41"/>
  <c r="AG237" i="41"/>
  <c r="W237" i="41"/>
  <c r="AG315" i="41"/>
  <c r="M366" i="41"/>
  <c r="N366" i="41"/>
  <c r="Q366" i="41"/>
  <c r="M418" i="41"/>
  <c r="N418" i="41"/>
  <c r="Q418" i="41"/>
  <c r="M288" i="41"/>
  <c r="N288" i="41"/>
  <c r="O288" i="41"/>
  <c r="R262" i="41"/>
  <c r="N262" i="41"/>
  <c r="Q262" i="41"/>
  <c r="M444" i="41"/>
  <c r="N444" i="41"/>
  <c r="Q444" i="41"/>
  <c r="M392" i="41"/>
  <c r="N392" i="41"/>
  <c r="O210" i="41"/>
  <c r="R210" i="41"/>
  <c r="R340" i="41"/>
  <c r="N340" i="41"/>
  <c r="R158" i="41"/>
  <c r="Q158" i="41"/>
  <c r="R236" i="41"/>
  <c r="N236" i="41"/>
  <c r="R184" i="41"/>
  <c r="N184" i="41"/>
  <c r="R314" i="41"/>
  <c r="N314" i="41"/>
  <c r="O366" i="41"/>
  <c r="R366" i="41"/>
  <c r="O418" i="41"/>
  <c r="R418" i="41"/>
  <c r="Q288" i="41"/>
  <c r="R288" i="41"/>
  <c r="M262" i="41"/>
  <c r="O262" i="41"/>
  <c r="O444" i="41"/>
  <c r="R444" i="41"/>
  <c r="O392" i="41"/>
  <c r="Q392" i="41"/>
  <c r="R392" i="41"/>
  <c r="M210" i="41"/>
  <c r="N210" i="41"/>
  <c r="Q210" i="41"/>
  <c r="O340" i="41"/>
  <c r="Q340" i="41"/>
  <c r="M340" i="41"/>
  <c r="O158" i="41"/>
  <c r="M158" i="41"/>
  <c r="N158" i="41"/>
  <c r="O236" i="41"/>
  <c r="Q236" i="41"/>
  <c r="M236" i="41"/>
  <c r="O184" i="41"/>
  <c r="Q184" i="41"/>
  <c r="M184" i="41"/>
  <c r="O314" i="41"/>
  <c r="Q314" i="41"/>
  <c r="M314" i="41"/>
  <c r="Z211" i="41" l="1"/>
  <c r="AC393" i="41"/>
  <c r="X159" i="41"/>
  <c r="AE393" i="41"/>
  <c r="AD393" i="41"/>
  <c r="X393" i="41"/>
  <c r="AF237" i="41"/>
  <c r="Y393" i="41"/>
  <c r="Y159" i="41"/>
  <c r="AF159" i="41"/>
  <c r="AA237" i="41"/>
  <c r="AH393" i="41"/>
  <c r="AE419" i="41"/>
  <c r="AI43" i="42"/>
  <c r="AA445" i="41"/>
  <c r="AE445" i="41"/>
  <c r="Q43" i="42"/>
  <c r="Y419" i="41"/>
  <c r="R43" i="42"/>
  <c r="AA419" i="41"/>
  <c r="O43" i="42"/>
  <c r="N43" i="42"/>
  <c r="AA289" i="41"/>
  <c r="M43" i="42"/>
  <c r="X445" i="41"/>
  <c r="Z289" i="41"/>
  <c r="W419" i="41"/>
  <c r="S303" i="42"/>
  <c r="X419" i="41"/>
  <c r="I121" i="42"/>
  <c r="S173" i="42"/>
  <c r="AD211" i="41"/>
  <c r="V315" i="41"/>
  <c r="AB315" i="41"/>
  <c r="V341" i="41"/>
  <c r="AB341" i="41"/>
  <c r="AD315" i="41"/>
  <c r="V289" i="41"/>
  <c r="AB289" i="41"/>
  <c r="W445" i="41"/>
  <c r="V159" i="41"/>
  <c r="AB159" i="41"/>
  <c r="Y289" i="41"/>
  <c r="R43" i="41"/>
  <c r="R132" i="41"/>
  <c r="O43" i="41"/>
  <c r="O132" i="41"/>
  <c r="S251" i="41"/>
  <c r="S262" i="41" s="1"/>
  <c r="L262" i="41"/>
  <c r="S277" i="41"/>
  <c r="S288" i="41" s="1"/>
  <c r="L288" i="41"/>
  <c r="S407" i="41"/>
  <c r="S418" i="41" s="1"/>
  <c r="L418" i="41"/>
  <c r="S355" i="41"/>
  <c r="S366" i="41" s="1"/>
  <c r="L366" i="41"/>
  <c r="Y211" i="41"/>
  <c r="I471" i="41"/>
  <c r="X237" i="41"/>
  <c r="V263" i="41"/>
  <c r="AB263" i="41"/>
  <c r="AH419" i="41"/>
  <c r="S355" i="42"/>
  <c r="M43" i="41"/>
  <c r="M132" i="41"/>
  <c r="S277" i="42"/>
  <c r="V445" i="41"/>
  <c r="AB445" i="41"/>
  <c r="B523" i="41"/>
  <c r="E523" i="41"/>
  <c r="H523" i="41"/>
  <c r="D523" i="41"/>
  <c r="G523" i="41"/>
  <c r="C523" i="41"/>
  <c r="F523" i="41"/>
  <c r="AE289" i="41"/>
  <c r="AH315" i="41"/>
  <c r="AH341" i="41"/>
  <c r="Z445" i="41"/>
  <c r="AG159" i="41"/>
  <c r="AA263" i="41"/>
  <c r="Z159" i="41"/>
  <c r="AE341" i="41"/>
  <c r="Q43" i="41"/>
  <c r="Q132" i="41"/>
  <c r="S251" i="42"/>
  <c r="S381" i="42"/>
  <c r="S433" i="41"/>
  <c r="S444" i="41" s="1"/>
  <c r="L444" i="41"/>
  <c r="V419" i="41"/>
  <c r="AB419" i="41"/>
  <c r="AA315" i="41"/>
  <c r="Y315" i="41"/>
  <c r="AF211" i="41"/>
  <c r="AA341" i="41"/>
  <c r="Z237" i="41"/>
  <c r="AD445" i="41"/>
  <c r="AD419" i="41"/>
  <c r="AG211" i="41"/>
  <c r="AI184" i="41"/>
  <c r="V185" i="41" s="1"/>
  <c r="AC211" i="41"/>
  <c r="AA159" i="41"/>
  <c r="AC445" i="41"/>
  <c r="AE315" i="41"/>
  <c r="AH263" i="41"/>
  <c r="AE159" i="41"/>
  <c r="D575" i="41"/>
  <c r="F575" i="41"/>
  <c r="B575" i="41"/>
  <c r="C575" i="41"/>
  <c r="G575" i="41"/>
  <c r="H575" i="41"/>
  <c r="E575" i="41"/>
  <c r="P95" i="41"/>
  <c r="S329" i="42"/>
  <c r="S225" i="42"/>
  <c r="AA211" i="41"/>
  <c r="Y445" i="41"/>
  <c r="V237" i="41"/>
  <c r="AB237" i="41"/>
  <c r="AE211" i="41"/>
  <c r="AI366" i="41"/>
  <c r="V367" i="41" s="1"/>
  <c r="X341" i="41"/>
  <c r="AH211" i="41"/>
  <c r="AI132" i="41"/>
  <c r="Y263" i="41"/>
  <c r="S329" i="41"/>
  <c r="S340" i="41" s="1"/>
  <c r="L340" i="41"/>
  <c r="S433" i="42"/>
  <c r="S147" i="41"/>
  <c r="S158" i="41" s="1"/>
  <c r="L158" i="41"/>
  <c r="S381" i="41"/>
  <c r="S392" i="41" s="1"/>
  <c r="L392" i="41"/>
  <c r="S121" i="41"/>
  <c r="S132" i="41" s="1"/>
  <c r="L43" i="41"/>
  <c r="L132" i="41"/>
  <c r="S147" i="42"/>
  <c r="W315" i="41"/>
  <c r="X211" i="41"/>
  <c r="X289" i="41"/>
  <c r="AG289" i="41"/>
  <c r="AC289" i="41"/>
  <c r="AC159" i="41"/>
  <c r="AF289" i="41"/>
  <c r="I549" i="41"/>
  <c r="AI43" i="41"/>
  <c r="V54" i="41"/>
  <c r="S303" i="41"/>
  <c r="S314" i="41" s="1"/>
  <c r="L314" i="41"/>
  <c r="S173" i="41"/>
  <c r="S184" i="41" s="1"/>
  <c r="L184" i="41"/>
  <c r="S225" i="41"/>
  <c r="S236" i="41" s="1"/>
  <c r="L236" i="41"/>
  <c r="S199" i="41"/>
  <c r="S210" i="41" s="1"/>
  <c r="L210" i="41"/>
  <c r="N43" i="41"/>
  <c r="N54" i="41" s="1"/>
  <c r="N132" i="41"/>
  <c r="S199" i="42"/>
  <c r="S407" i="42"/>
  <c r="V211" i="41"/>
  <c r="AB211" i="41"/>
  <c r="L43" i="42"/>
  <c r="Y237" i="41"/>
  <c r="AF445" i="41"/>
  <c r="AF419" i="41"/>
  <c r="Z341" i="41"/>
  <c r="AH237" i="41"/>
  <c r="AG445" i="41"/>
  <c r="AG419" i="41"/>
  <c r="AC419" i="41"/>
  <c r="AD341" i="41"/>
  <c r="X315" i="41"/>
  <c r="AD289" i="41"/>
  <c r="AE237" i="41"/>
  <c r="V393" i="41"/>
  <c r="AB393" i="41"/>
  <c r="G314" i="41"/>
  <c r="E314" i="41"/>
  <c r="C184" i="41"/>
  <c r="G236" i="41"/>
  <c r="E236" i="41"/>
  <c r="D158" i="41"/>
  <c r="C158" i="41"/>
  <c r="E158" i="41"/>
  <c r="C340" i="41"/>
  <c r="C210" i="41"/>
  <c r="D652" i="42"/>
  <c r="C652" i="42"/>
  <c r="D314" i="41"/>
  <c r="H314" i="41"/>
  <c r="D184" i="41"/>
  <c r="H184" i="41"/>
  <c r="D236" i="41"/>
  <c r="H236" i="41"/>
  <c r="G158" i="41"/>
  <c r="H158" i="41"/>
  <c r="G444" i="41"/>
  <c r="D444" i="41"/>
  <c r="D262" i="41"/>
  <c r="H262" i="41"/>
  <c r="C288" i="41"/>
  <c r="G418" i="41"/>
  <c r="D418" i="41"/>
  <c r="C366" i="41"/>
  <c r="C314" i="41"/>
  <c r="G184" i="41"/>
  <c r="E184" i="41"/>
  <c r="C236" i="41"/>
  <c r="G340" i="41"/>
  <c r="E340" i="41"/>
  <c r="G210" i="41"/>
  <c r="D210" i="41"/>
  <c r="H392" i="41"/>
  <c r="G392" i="41"/>
  <c r="E392" i="41"/>
  <c r="H444" i="41"/>
  <c r="E444" i="41"/>
  <c r="E262" i="41"/>
  <c r="C262" i="41"/>
  <c r="H288" i="41"/>
  <c r="G288" i="41"/>
  <c r="H418" i="41"/>
  <c r="E418" i="41"/>
  <c r="H366" i="41"/>
  <c r="E366" i="41"/>
  <c r="E652" i="42"/>
  <c r="D340" i="41"/>
  <c r="H340" i="41"/>
  <c r="H210" i="41"/>
  <c r="E210" i="41"/>
  <c r="D392" i="41"/>
  <c r="C392" i="41"/>
  <c r="C444" i="41"/>
  <c r="G262" i="41"/>
  <c r="E288" i="41"/>
  <c r="D288" i="41"/>
  <c r="C418" i="41"/>
  <c r="G366" i="41"/>
  <c r="D366" i="41"/>
  <c r="I381" i="42" l="1"/>
  <c r="I407" i="42"/>
  <c r="I329" i="42"/>
  <c r="I225" i="42"/>
  <c r="I433" i="42"/>
  <c r="B43" i="42"/>
  <c r="H43" i="42"/>
  <c r="D43" i="42"/>
  <c r="AI393" i="41"/>
  <c r="I355" i="42"/>
  <c r="E43" i="42"/>
  <c r="G43" i="42"/>
  <c r="C43" i="42"/>
  <c r="M159" i="41"/>
  <c r="N159" i="41"/>
  <c r="L159" i="41"/>
  <c r="P159" i="41"/>
  <c r="R159" i="41"/>
  <c r="O159" i="41"/>
  <c r="Q159" i="41"/>
  <c r="I641" i="42"/>
  <c r="I277" i="42"/>
  <c r="I355" i="41"/>
  <c r="I366" i="41" s="1"/>
  <c r="B366" i="41"/>
  <c r="I277" i="41"/>
  <c r="I288" i="41" s="1"/>
  <c r="B288" i="41"/>
  <c r="I147" i="41"/>
  <c r="I158" i="41" s="1"/>
  <c r="B158" i="41"/>
  <c r="I329" i="41"/>
  <c r="I340" i="41" s="1"/>
  <c r="B340" i="41"/>
  <c r="L445" i="41"/>
  <c r="P445" i="41"/>
  <c r="Q445" i="41"/>
  <c r="N445" i="41"/>
  <c r="R445" i="41"/>
  <c r="M445" i="41"/>
  <c r="O445" i="41"/>
  <c r="AI445" i="41"/>
  <c r="AI263" i="41"/>
  <c r="O54" i="41"/>
  <c r="O367" i="41"/>
  <c r="R367" i="41"/>
  <c r="M367" i="41"/>
  <c r="Q367" i="41"/>
  <c r="P367" i="41"/>
  <c r="N367" i="41"/>
  <c r="L367" i="41"/>
  <c r="B43" i="41"/>
  <c r="I121" i="41"/>
  <c r="I132" i="41" s="1"/>
  <c r="B132" i="41"/>
  <c r="I433" i="41"/>
  <c r="I444" i="41" s="1"/>
  <c r="B444" i="41"/>
  <c r="I173" i="42"/>
  <c r="H43" i="41"/>
  <c r="H132" i="41"/>
  <c r="AI211" i="41"/>
  <c r="L237" i="41"/>
  <c r="M237" i="41"/>
  <c r="O237" i="41"/>
  <c r="P237" i="41"/>
  <c r="N237" i="41"/>
  <c r="R237" i="41"/>
  <c r="Q237" i="41"/>
  <c r="N419" i="41"/>
  <c r="O419" i="41"/>
  <c r="R419" i="41"/>
  <c r="M419" i="41"/>
  <c r="Q419" i="41"/>
  <c r="L419" i="41"/>
  <c r="P419" i="41"/>
  <c r="AI289" i="41"/>
  <c r="I199" i="42"/>
  <c r="I303" i="42"/>
  <c r="C43" i="41"/>
  <c r="C132" i="41"/>
  <c r="S43" i="41"/>
  <c r="L54" i="41"/>
  <c r="R341" i="41"/>
  <c r="P341" i="41"/>
  <c r="O341" i="41"/>
  <c r="N341" i="41"/>
  <c r="M341" i="41"/>
  <c r="L341" i="41"/>
  <c r="Q341" i="41"/>
  <c r="Y367" i="41"/>
  <c r="AB367" i="41"/>
  <c r="AG367" i="41"/>
  <c r="AH367" i="41"/>
  <c r="Z367" i="41"/>
  <c r="AE367" i="41"/>
  <c r="X367" i="41"/>
  <c r="AD367" i="41"/>
  <c r="AA367" i="41"/>
  <c r="AF367" i="41"/>
  <c r="AC367" i="41"/>
  <c r="W367" i="41"/>
  <c r="I575" i="41"/>
  <c r="R54" i="41"/>
  <c r="G95" i="42"/>
  <c r="G652" i="42"/>
  <c r="G43" i="41"/>
  <c r="G54" i="41" s="1"/>
  <c r="G132" i="41"/>
  <c r="M211" i="41"/>
  <c r="Q211" i="41"/>
  <c r="L211" i="41"/>
  <c r="N211" i="41"/>
  <c r="P211" i="41"/>
  <c r="R211" i="41"/>
  <c r="O211" i="41"/>
  <c r="I251" i="41"/>
  <c r="I262" i="41" s="1"/>
  <c r="B262" i="41"/>
  <c r="D43" i="41"/>
  <c r="D54" i="41" s="1"/>
  <c r="D132" i="41"/>
  <c r="I147" i="42"/>
  <c r="N185" i="41"/>
  <c r="O185" i="41"/>
  <c r="M185" i="41"/>
  <c r="R185" i="41"/>
  <c r="Q185" i="41"/>
  <c r="P185" i="41"/>
  <c r="L185" i="41"/>
  <c r="N133" i="41"/>
  <c r="P133" i="41"/>
  <c r="L133" i="41"/>
  <c r="Q133" i="41"/>
  <c r="M133" i="41"/>
  <c r="R133" i="41"/>
  <c r="O133" i="41"/>
  <c r="M54" i="41"/>
  <c r="Q289" i="41"/>
  <c r="P289" i="41"/>
  <c r="R289" i="41"/>
  <c r="M289" i="41"/>
  <c r="O289" i="41"/>
  <c r="N289" i="41"/>
  <c r="L289" i="41"/>
  <c r="I225" i="41"/>
  <c r="I236" i="41" s="1"/>
  <c r="B236" i="41"/>
  <c r="I303" i="41"/>
  <c r="I314" i="41" s="1"/>
  <c r="B314" i="41"/>
  <c r="E43" i="41"/>
  <c r="E54" i="41" s="1"/>
  <c r="E132" i="41"/>
  <c r="AB185" i="41"/>
  <c r="AD185" i="41"/>
  <c r="AF185" i="41"/>
  <c r="X185" i="41"/>
  <c r="Z185" i="41"/>
  <c r="AA185" i="41"/>
  <c r="AH185" i="41"/>
  <c r="AG185" i="41"/>
  <c r="AE185" i="41"/>
  <c r="W185" i="41"/>
  <c r="Y185" i="41"/>
  <c r="AC185" i="41"/>
  <c r="AI341" i="41"/>
  <c r="I407" i="41"/>
  <c r="I418" i="41" s="1"/>
  <c r="B418" i="41"/>
  <c r="I251" i="42"/>
  <c r="M315" i="41"/>
  <c r="P315" i="41"/>
  <c r="L315" i="41"/>
  <c r="R315" i="41"/>
  <c r="Q315" i="41"/>
  <c r="O315" i="41"/>
  <c r="N315" i="41"/>
  <c r="M393" i="41"/>
  <c r="P393" i="41"/>
  <c r="R393" i="41"/>
  <c r="O393" i="41"/>
  <c r="Q393" i="41"/>
  <c r="L393" i="41"/>
  <c r="N393" i="41"/>
  <c r="Q54" i="41"/>
  <c r="O263" i="41"/>
  <c r="M263" i="41"/>
  <c r="N263" i="41"/>
  <c r="P263" i="41"/>
  <c r="R263" i="41"/>
  <c r="L263" i="41"/>
  <c r="Q263" i="41"/>
  <c r="I381" i="41"/>
  <c r="I392" i="41" s="1"/>
  <c r="B392" i="41"/>
  <c r="H95" i="42"/>
  <c r="H652" i="42"/>
  <c r="I199" i="41"/>
  <c r="I210" i="41" s="1"/>
  <c r="B210" i="41"/>
  <c r="I173" i="41"/>
  <c r="I184" i="41" s="1"/>
  <c r="B184" i="41"/>
  <c r="S43" i="42"/>
  <c r="AJ43" i="42" s="1"/>
  <c r="AI54" i="41"/>
  <c r="V55" i="41" s="1"/>
  <c r="AI237" i="41"/>
  <c r="AI419" i="41"/>
  <c r="I523" i="41"/>
  <c r="AI159" i="41"/>
  <c r="AI315" i="41"/>
  <c r="D652" i="41"/>
  <c r="O652" i="42"/>
  <c r="E652" i="41"/>
  <c r="C652" i="41"/>
  <c r="M652" i="42"/>
  <c r="N652" i="42"/>
  <c r="I43" i="42" l="1"/>
  <c r="AI185" i="41"/>
  <c r="AI367" i="41"/>
  <c r="S159" i="41"/>
  <c r="S445" i="41"/>
  <c r="S133" i="41"/>
  <c r="G367" i="41"/>
  <c r="D367" i="41"/>
  <c r="C367" i="41"/>
  <c r="E367" i="41"/>
  <c r="B367" i="41"/>
  <c r="H367" i="41"/>
  <c r="F367" i="41"/>
  <c r="S315" i="41"/>
  <c r="B237" i="41"/>
  <c r="C237" i="41"/>
  <c r="H237" i="41"/>
  <c r="F237" i="41"/>
  <c r="E237" i="41"/>
  <c r="G237" i="41"/>
  <c r="D237" i="41"/>
  <c r="S419" i="41"/>
  <c r="Q95" i="42"/>
  <c r="Q652" i="42"/>
  <c r="S641" i="42"/>
  <c r="H95" i="41"/>
  <c r="H652" i="41"/>
  <c r="AB55" i="41"/>
  <c r="AA55" i="41"/>
  <c r="AG55" i="41"/>
  <c r="W55" i="41"/>
  <c r="Y55" i="41"/>
  <c r="X55" i="41"/>
  <c r="Z55" i="41"/>
  <c r="AD55" i="41"/>
  <c r="AF55" i="41"/>
  <c r="AC55" i="41"/>
  <c r="AE55" i="41"/>
  <c r="AH55" i="41"/>
  <c r="H17" i="42"/>
  <c r="S289" i="41"/>
  <c r="S341" i="41"/>
  <c r="AJ43" i="41"/>
  <c r="S54" i="41"/>
  <c r="G341" i="41"/>
  <c r="C341" i="41"/>
  <c r="H341" i="41"/>
  <c r="E341" i="41"/>
  <c r="D341" i="41"/>
  <c r="B341" i="41"/>
  <c r="F341" i="41"/>
  <c r="R95" i="42"/>
  <c r="R652" i="42"/>
  <c r="G95" i="41"/>
  <c r="G652" i="41"/>
  <c r="I641" i="41"/>
  <c r="S185" i="41"/>
  <c r="S211" i="41"/>
  <c r="F445" i="41"/>
  <c r="B445" i="41"/>
  <c r="C445" i="41"/>
  <c r="E445" i="41"/>
  <c r="H445" i="41"/>
  <c r="D445" i="41"/>
  <c r="G445" i="41"/>
  <c r="G17" i="42"/>
  <c r="B393" i="41"/>
  <c r="E393" i="41"/>
  <c r="H393" i="41"/>
  <c r="F393" i="41"/>
  <c r="C393" i="41"/>
  <c r="G393" i="41"/>
  <c r="D393" i="41"/>
  <c r="C54" i="41"/>
  <c r="D159" i="41"/>
  <c r="C159" i="41"/>
  <c r="B159" i="41"/>
  <c r="F159" i="41"/>
  <c r="E159" i="41"/>
  <c r="G159" i="41"/>
  <c r="H159" i="41"/>
  <c r="S237" i="41"/>
  <c r="E133" i="41"/>
  <c r="G133" i="41"/>
  <c r="D133" i="41"/>
  <c r="C133" i="41"/>
  <c r="H133" i="41"/>
  <c r="B133" i="41"/>
  <c r="F133" i="41"/>
  <c r="E211" i="41"/>
  <c r="C211" i="41"/>
  <c r="F211" i="41"/>
  <c r="H211" i="41"/>
  <c r="B211" i="41"/>
  <c r="D211" i="41"/>
  <c r="G211" i="41"/>
  <c r="B185" i="41"/>
  <c r="G185" i="41"/>
  <c r="H185" i="41"/>
  <c r="D185" i="41"/>
  <c r="F185" i="41"/>
  <c r="C185" i="41"/>
  <c r="E185" i="41"/>
  <c r="S263" i="41"/>
  <c r="G419" i="41"/>
  <c r="F419" i="41"/>
  <c r="B419" i="41"/>
  <c r="E419" i="41"/>
  <c r="H419" i="41"/>
  <c r="C419" i="41"/>
  <c r="D419" i="41"/>
  <c r="G263" i="41"/>
  <c r="D263" i="41"/>
  <c r="E263" i="41"/>
  <c r="C263" i="41"/>
  <c r="H263" i="41"/>
  <c r="F263" i="41"/>
  <c r="B263" i="41"/>
  <c r="I43" i="41"/>
  <c r="I54" i="41" s="1"/>
  <c r="B54" i="41"/>
  <c r="B289" i="41"/>
  <c r="G289" i="41"/>
  <c r="F289" i="41"/>
  <c r="D289" i="41"/>
  <c r="C289" i="41"/>
  <c r="H289" i="41"/>
  <c r="E289" i="41"/>
  <c r="H17" i="41"/>
  <c r="H54" i="41"/>
  <c r="S393" i="41"/>
  <c r="C315" i="41"/>
  <c r="E315" i="41"/>
  <c r="B315" i="41"/>
  <c r="G315" i="41"/>
  <c r="H315" i="41"/>
  <c r="D315" i="41"/>
  <c r="F315" i="41"/>
  <c r="S367" i="41"/>
  <c r="M652" i="41"/>
  <c r="O652" i="41"/>
  <c r="N652" i="41"/>
  <c r="I133" i="41" l="1"/>
  <c r="AI55" i="41"/>
  <c r="I341" i="41"/>
  <c r="B55" i="41"/>
  <c r="H55" i="41"/>
  <c r="C55" i="41"/>
  <c r="G55" i="41"/>
  <c r="D55" i="41"/>
  <c r="E55" i="41"/>
  <c r="F55" i="41"/>
  <c r="I315" i="41"/>
  <c r="I263" i="41"/>
  <c r="I211" i="41"/>
  <c r="I159" i="41"/>
  <c r="I367" i="41"/>
  <c r="G17" i="41"/>
  <c r="R95" i="41"/>
  <c r="R652" i="41"/>
  <c r="S641" i="41"/>
  <c r="I419" i="41"/>
  <c r="I445" i="41"/>
  <c r="Q17" i="42"/>
  <c r="Q95" i="41"/>
  <c r="Q652" i="41"/>
  <c r="I289" i="41"/>
  <c r="I393" i="41"/>
  <c r="R17" i="42"/>
  <c r="AJ54" i="41"/>
  <c r="L55" i="41"/>
  <c r="Q55" i="41"/>
  <c r="R55" i="41"/>
  <c r="O55" i="41"/>
  <c r="M55" i="41"/>
  <c r="P55" i="41"/>
  <c r="N55" i="41"/>
  <c r="I237" i="41"/>
  <c r="I185" i="41"/>
  <c r="R17" i="41" l="1"/>
  <c r="S55" i="41"/>
  <c r="AJ55" i="41" s="1"/>
  <c r="Q17" i="41"/>
  <c r="I55" i="41"/>
  <c r="I579" i="41" l="1"/>
  <c r="I579" i="40"/>
  <c r="I579" i="42"/>
  <c r="S579" i="42" l="1"/>
  <c r="S579" i="40"/>
  <c r="S579" i="41"/>
  <c r="D92" i="35" l="1"/>
  <c r="I586" i="35"/>
  <c r="E92" i="35"/>
  <c r="I537" i="35"/>
  <c r="I563" i="35"/>
  <c r="I459" i="35" l="1"/>
  <c r="I92" i="35"/>
  <c r="I538" i="35" l="1"/>
  <c r="I564" i="35"/>
  <c r="C96" i="35" l="1"/>
  <c r="I460" i="35" l="1"/>
  <c r="I642" i="35"/>
  <c r="G85" i="35" l="1"/>
  <c r="E85" i="35"/>
  <c r="I449" i="35"/>
  <c r="F59" i="35"/>
  <c r="I511" i="35"/>
  <c r="F69" i="35"/>
  <c r="H85" i="35"/>
  <c r="I631" i="35"/>
  <c r="C85" i="35"/>
  <c r="F7" i="35" l="1"/>
  <c r="I59" i="35"/>
  <c r="F17" i="35"/>
  <c r="I69" i="35"/>
  <c r="I615" i="35"/>
  <c r="H95" i="35" l="1"/>
  <c r="G95" i="35"/>
  <c r="I641" i="35" l="1"/>
  <c r="I512" i="35" l="1"/>
  <c r="F70" i="35"/>
  <c r="I511" i="40" l="1"/>
  <c r="I522" i="40" s="1"/>
  <c r="F522" i="40"/>
  <c r="I537" i="40"/>
  <c r="I548" i="40" s="1"/>
  <c r="F548" i="40"/>
  <c r="I485" i="40"/>
  <c r="I496" i="40" s="1"/>
  <c r="F496" i="40"/>
  <c r="I459" i="40"/>
  <c r="I470" i="40" s="1"/>
  <c r="F69" i="40"/>
  <c r="F470" i="40"/>
  <c r="I563" i="40"/>
  <c r="I574" i="40" s="1"/>
  <c r="F574" i="40"/>
  <c r="I70" i="35"/>
  <c r="F18" i="35"/>
  <c r="AG288" i="40"/>
  <c r="AE288" i="40"/>
  <c r="AH288" i="40"/>
  <c r="Z288" i="40"/>
  <c r="X288" i="40"/>
  <c r="W288" i="40"/>
  <c r="AF288" i="40"/>
  <c r="AD288" i="40"/>
  <c r="AC288" i="40"/>
  <c r="AA288" i="40"/>
  <c r="Y288" i="40"/>
  <c r="Z444" i="40"/>
  <c r="AH444" i="40"/>
  <c r="AD444" i="40"/>
  <c r="AG444" i="40"/>
  <c r="X444" i="40"/>
  <c r="AC444" i="40"/>
  <c r="AA444" i="40"/>
  <c r="AE444" i="40"/>
  <c r="W444" i="40"/>
  <c r="AF444" i="40"/>
  <c r="Y444" i="40"/>
  <c r="AF314" i="40"/>
  <c r="AD314" i="40"/>
  <c r="W314" i="40"/>
  <c r="AA314" i="40"/>
  <c r="Y314" i="40"/>
  <c r="AC314" i="40"/>
  <c r="AE314" i="40"/>
  <c r="AG314" i="40"/>
  <c r="X314" i="40"/>
  <c r="AH314" i="40"/>
  <c r="Z314" i="40"/>
  <c r="AF262" i="40"/>
  <c r="AD262" i="40"/>
  <c r="Y262" i="40"/>
  <c r="AC262" i="40"/>
  <c r="W262" i="40"/>
  <c r="AA262" i="40"/>
  <c r="AG262" i="40"/>
  <c r="AE262" i="40"/>
  <c r="X262" i="40"/>
  <c r="AH262" i="40"/>
  <c r="Z262" i="40"/>
  <c r="AE366" i="40"/>
  <c r="AC366" i="40"/>
  <c r="X366" i="40"/>
  <c r="AD366" i="40"/>
  <c r="Z366" i="40"/>
  <c r="AH366" i="40"/>
  <c r="W366" i="40"/>
  <c r="AF366" i="40"/>
  <c r="Y366" i="40"/>
  <c r="AG366" i="40"/>
  <c r="AA366" i="40"/>
  <c r="W184" i="40"/>
  <c r="AF184" i="40"/>
  <c r="Y184" i="40"/>
  <c r="AC184" i="40"/>
  <c r="AA184" i="40"/>
  <c r="AE184" i="40"/>
  <c r="AG184" i="40"/>
  <c r="X184" i="40"/>
  <c r="Z184" i="40"/>
  <c r="AH184" i="40"/>
  <c r="AD184" i="40"/>
  <c r="Y210" i="40"/>
  <c r="W210" i="40"/>
  <c r="X210" i="40"/>
  <c r="AD210" i="40"/>
  <c r="Z210" i="40"/>
  <c r="AE210" i="40"/>
  <c r="AF210" i="40"/>
  <c r="AH210" i="40"/>
  <c r="AC210" i="40"/>
  <c r="AA210" i="40"/>
  <c r="AG210" i="40"/>
  <c r="Z158" i="40"/>
  <c r="AC158" i="40"/>
  <c r="AD158" i="40"/>
  <c r="AH158" i="40"/>
  <c r="AF158" i="40"/>
  <c r="AG158" i="40"/>
  <c r="W158" i="40"/>
  <c r="AA158" i="40"/>
  <c r="Y158" i="40"/>
  <c r="X158" i="40"/>
  <c r="AE158" i="40"/>
  <c r="AC418" i="40"/>
  <c r="AA418" i="40"/>
  <c r="Y418" i="40"/>
  <c r="W418" i="40"/>
  <c r="AF418" i="40"/>
  <c r="AD418" i="40"/>
  <c r="AH418" i="40"/>
  <c r="Z418" i="40"/>
  <c r="X418" i="40"/>
  <c r="AG418" i="40"/>
  <c r="AE418" i="40"/>
  <c r="Y236" i="40"/>
  <c r="W236" i="40"/>
  <c r="AH236" i="40"/>
  <c r="AG236" i="40"/>
  <c r="AC236" i="40"/>
  <c r="AA236" i="40"/>
  <c r="X236" i="40"/>
  <c r="AE236" i="40"/>
  <c r="AF236" i="40"/>
  <c r="AD236" i="40"/>
  <c r="Z236" i="40"/>
  <c r="X340" i="40"/>
  <c r="AG340" i="40"/>
  <c r="AH340" i="40"/>
  <c r="AD340" i="40"/>
  <c r="Z340" i="40"/>
  <c r="Y340" i="40"/>
  <c r="W340" i="40"/>
  <c r="AF340" i="40"/>
  <c r="AE340" i="40"/>
  <c r="AC340" i="40"/>
  <c r="AA340" i="40"/>
  <c r="Y392" i="40"/>
  <c r="AF392" i="40"/>
  <c r="W392" i="40"/>
  <c r="AA392" i="40"/>
  <c r="AC392" i="40"/>
  <c r="AG392" i="40"/>
  <c r="AE392" i="40"/>
  <c r="X392" i="40"/>
  <c r="Z392" i="40"/>
  <c r="AH392" i="40"/>
  <c r="AD392" i="40"/>
  <c r="I345" i="35" l="1"/>
  <c r="AI225" i="40"/>
  <c r="V236" i="40"/>
  <c r="I267" i="35"/>
  <c r="AI199" i="40"/>
  <c r="V210" i="40"/>
  <c r="AH43" i="40"/>
  <c r="AH54" i="40" s="1"/>
  <c r="AH132" i="40"/>
  <c r="W43" i="40"/>
  <c r="W54" i="40" s="1"/>
  <c r="W132" i="40"/>
  <c r="G497" i="40"/>
  <c r="E497" i="40"/>
  <c r="C497" i="40"/>
  <c r="F497" i="40"/>
  <c r="D497" i="40"/>
  <c r="H497" i="40"/>
  <c r="B497" i="40"/>
  <c r="AI147" i="40"/>
  <c r="V158" i="40"/>
  <c r="AI158" i="40" s="1"/>
  <c r="Z159" i="40" s="1"/>
  <c r="AI251" i="40"/>
  <c r="V262" i="40"/>
  <c r="Z43" i="40"/>
  <c r="Z54" i="40" s="1"/>
  <c r="Z132" i="40"/>
  <c r="AF43" i="40"/>
  <c r="AF54" i="40" s="1"/>
  <c r="AF132" i="40"/>
  <c r="I371" i="35"/>
  <c r="AD43" i="40"/>
  <c r="AD54" i="40" s="1"/>
  <c r="AD132" i="40"/>
  <c r="I215" i="35"/>
  <c r="AI329" i="40"/>
  <c r="V340" i="40"/>
  <c r="AI340" i="40" s="1"/>
  <c r="Y341" i="40" s="1"/>
  <c r="V43" i="40"/>
  <c r="AI121" i="40"/>
  <c r="V132" i="40"/>
  <c r="Y43" i="40"/>
  <c r="Y54" i="40" s="1"/>
  <c r="Y132" i="40"/>
  <c r="H549" i="40"/>
  <c r="B549" i="40"/>
  <c r="F549" i="40"/>
  <c r="G549" i="40"/>
  <c r="E549" i="40"/>
  <c r="C549" i="40"/>
  <c r="D549" i="40"/>
  <c r="AA43" i="40"/>
  <c r="AA54" i="40" s="1"/>
  <c r="AA132" i="40"/>
  <c r="I163" i="35"/>
  <c r="P95" i="40"/>
  <c r="AI433" i="40"/>
  <c r="V444" i="40"/>
  <c r="X43" i="40"/>
  <c r="X54" i="40" s="1"/>
  <c r="X132" i="40"/>
  <c r="F17" i="40"/>
  <c r="F28" i="40" s="1"/>
  <c r="I69" i="40"/>
  <c r="I80" i="40" s="1"/>
  <c r="F80" i="40"/>
  <c r="I137" i="35"/>
  <c r="AI407" i="40"/>
  <c r="V418" i="40"/>
  <c r="AG159" i="40"/>
  <c r="AI173" i="40"/>
  <c r="V184" i="40"/>
  <c r="AI184" i="40" s="1"/>
  <c r="Y185" i="40" s="1"/>
  <c r="AI355" i="40"/>
  <c r="V366" i="40"/>
  <c r="AI366" i="40" s="1"/>
  <c r="Z367" i="40" s="1"/>
  <c r="AE43" i="40"/>
  <c r="AE54" i="40" s="1"/>
  <c r="AE132" i="40"/>
  <c r="H471" i="40"/>
  <c r="F471" i="40"/>
  <c r="E471" i="40"/>
  <c r="C471" i="40"/>
  <c r="B471" i="40"/>
  <c r="D471" i="40"/>
  <c r="G471" i="40"/>
  <c r="AI381" i="40"/>
  <c r="V392" i="40"/>
  <c r="AI392" i="40" s="1"/>
  <c r="AG393" i="40" s="1"/>
  <c r="X159" i="40"/>
  <c r="I293" i="35"/>
  <c r="AF159" i="40"/>
  <c r="I423" i="35"/>
  <c r="AA367" i="40"/>
  <c r="AI303" i="40"/>
  <c r="V314" i="40"/>
  <c r="AI314" i="40" s="1"/>
  <c r="AC315" i="40" s="1"/>
  <c r="AG43" i="40"/>
  <c r="AG54" i="40" s="1"/>
  <c r="AG132" i="40"/>
  <c r="H523" i="40"/>
  <c r="D523" i="40"/>
  <c r="B523" i="40"/>
  <c r="G523" i="40"/>
  <c r="F523" i="40"/>
  <c r="E523" i="40"/>
  <c r="C523" i="40"/>
  <c r="Z393" i="40"/>
  <c r="AF393" i="40"/>
  <c r="AE159" i="40"/>
  <c r="AH159" i="40"/>
  <c r="AG367" i="40"/>
  <c r="X367" i="40"/>
  <c r="AI277" i="40"/>
  <c r="V288" i="40"/>
  <c r="AC43" i="40"/>
  <c r="AC54" i="40" s="1"/>
  <c r="AC132" i="40"/>
  <c r="C575" i="40"/>
  <c r="G575" i="40"/>
  <c r="D575" i="40"/>
  <c r="E575" i="40"/>
  <c r="H575" i="40"/>
  <c r="B575" i="40"/>
  <c r="F575" i="40"/>
  <c r="I397" i="35"/>
  <c r="N392" i="40"/>
  <c r="Q392" i="40"/>
  <c r="O392" i="40"/>
  <c r="R392" i="40"/>
  <c r="O340" i="40"/>
  <c r="N340" i="40"/>
  <c r="N236" i="40"/>
  <c r="R236" i="40"/>
  <c r="O236" i="40"/>
  <c r="N418" i="40"/>
  <c r="O418" i="40"/>
  <c r="M158" i="40"/>
  <c r="O158" i="40"/>
  <c r="O210" i="40"/>
  <c r="O184" i="40"/>
  <c r="M184" i="40"/>
  <c r="R366" i="40"/>
  <c r="Q366" i="40"/>
  <c r="M262" i="40"/>
  <c r="R262" i="40"/>
  <c r="M314" i="40"/>
  <c r="R314" i="40"/>
  <c r="R444" i="40"/>
  <c r="Q444" i="40"/>
  <c r="N444" i="40"/>
  <c r="O288" i="40"/>
  <c r="N288" i="40"/>
  <c r="M392" i="40"/>
  <c r="R340" i="40"/>
  <c r="M340" i="40"/>
  <c r="Q340" i="40"/>
  <c r="Q236" i="40"/>
  <c r="M236" i="40"/>
  <c r="Q418" i="40"/>
  <c r="R418" i="40"/>
  <c r="M418" i="40"/>
  <c r="Q158" i="40"/>
  <c r="R158" i="40"/>
  <c r="N158" i="40"/>
  <c r="R210" i="40"/>
  <c r="N210" i="40"/>
  <c r="Q210" i="40"/>
  <c r="M210" i="40"/>
  <c r="N184" i="40"/>
  <c r="Q184" i="40"/>
  <c r="R184" i="40"/>
  <c r="O366" i="40"/>
  <c r="M366" i="40"/>
  <c r="N366" i="40"/>
  <c r="N262" i="40"/>
  <c r="Q262" i="40"/>
  <c r="O262" i="40"/>
  <c r="N314" i="40"/>
  <c r="Q314" i="40"/>
  <c r="O314" i="40"/>
  <c r="M444" i="40"/>
  <c r="O444" i="40"/>
  <c r="M288" i="40"/>
  <c r="R288" i="40"/>
  <c r="Q288" i="40"/>
  <c r="AC367" i="40" l="1"/>
  <c r="W367" i="40"/>
  <c r="AD367" i="40"/>
  <c r="AD393" i="40"/>
  <c r="I523" i="40"/>
  <c r="I471" i="40"/>
  <c r="S251" i="40"/>
  <c r="S262" i="40" s="1"/>
  <c r="L262" i="40"/>
  <c r="S277" i="40"/>
  <c r="S288" i="40" s="1"/>
  <c r="L288" i="40"/>
  <c r="AA341" i="40"/>
  <c r="I189" i="35"/>
  <c r="AG185" i="40"/>
  <c r="D81" i="40"/>
  <c r="C81" i="40"/>
  <c r="B81" i="40"/>
  <c r="G81" i="40"/>
  <c r="F81" i="40"/>
  <c r="H81" i="40"/>
  <c r="E81" i="40"/>
  <c r="AD315" i="40"/>
  <c r="I549" i="40"/>
  <c r="AC185" i="40"/>
  <c r="V159" i="40"/>
  <c r="AB159" i="40"/>
  <c r="AI210" i="40"/>
  <c r="V211" i="40" s="1"/>
  <c r="X393" i="40"/>
  <c r="S329" i="40"/>
  <c r="S340" i="40" s="1"/>
  <c r="L340" i="40"/>
  <c r="V341" i="40"/>
  <c r="AB341" i="40"/>
  <c r="AA185" i="40"/>
  <c r="M43" i="40"/>
  <c r="M132" i="40"/>
  <c r="I241" i="35"/>
  <c r="S225" i="40"/>
  <c r="S236" i="40" s="1"/>
  <c r="L236" i="40"/>
  <c r="W393" i="40"/>
  <c r="AE185" i="40"/>
  <c r="AF315" i="40"/>
  <c r="AI418" i="40"/>
  <c r="V419" i="40" s="1"/>
  <c r="X315" i="40"/>
  <c r="X341" i="40"/>
  <c r="AD341" i="40"/>
  <c r="W315" i="40"/>
  <c r="AE341" i="40"/>
  <c r="AD185" i="40"/>
  <c r="AC159" i="40"/>
  <c r="S381" i="40"/>
  <c r="S392" i="40" s="1"/>
  <c r="L392" i="40"/>
  <c r="Z341" i="40"/>
  <c r="AH393" i="40"/>
  <c r="AG315" i="40"/>
  <c r="AF341" i="40"/>
  <c r="AH315" i="40"/>
  <c r="AD159" i="40"/>
  <c r="Y315" i="40"/>
  <c r="Y159" i="40"/>
  <c r="S433" i="40"/>
  <c r="S444" i="40" s="1"/>
  <c r="L444" i="40"/>
  <c r="R43" i="40"/>
  <c r="R132" i="40"/>
  <c r="L43" i="40"/>
  <c r="S121" i="40"/>
  <c r="S132" i="40" s="1"/>
  <c r="L132" i="40"/>
  <c r="AE315" i="40"/>
  <c r="V393" i="40"/>
  <c r="AB393" i="40"/>
  <c r="AC393" i="40"/>
  <c r="AA315" i="40"/>
  <c r="S303" i="40"/>
  <c r="S314" i="40" s="1"/>
  <c r="L314" i="40"/>
  <c r="V315" i="40"/>
  <c r="AB315" i="40"/>
  <c r="Q43" i="40"/>
  <c r="Q132" i="40"/>
  <c r="N43" i="40"/>
  <c r="N54" i="40" s="1"/>
  <c r="N132" i="40"/>
  <c r="S147" i="40"/>
  <c r="S158" i="40" s="1"/>
  <c r="L158" i="40"/>
  <c r="V367" i="40"/>
  <c r="AB367" i="40"/>
  <c r="AF185" i="40"/>
  <c r="AI132" i="40"/>
  <c r="AH367" i="40"/>
  <c r="AA159" i="40"/>
  <c r="Z315" i="40"/>
  <c r="AG341" i="40"/>
  <c r="I497" i="40"/>
  <c r="AI236" i="40"/>
  <c r="V237" i="40" s="1"/>
  <c r="O43" i="40"/>
  <c r="O132" i="40"/>
  <c r="S355" i="40"/>
  <c r="S366" i="40" s="1"/>
  <c r="L366" i="40"/>
  <c r="S173" i="40"/>
  <c r="S184" i="40" s="1"/>
  <c r="L184" i="40"/>
  <c r="S407" i="40"/>
  <c r="S418" i="40" s="1"/>
  <c r="L418" i="40"/>
  <c r="X185" i="40"/>
  <c r="I111" i="35"/>
  <c r="W341" i="40"/>
  <c r="Y367" i="40"/>
  <c r="Z185" i="40"/>
  <c r="W159" i="40"/>
  <c r="AI262" i="40"/>
  <c r="V263" i="40" s="1"/>
  <c r="AC341" i="40"/>
  <c r="AE367" i="40"/>
  <c r="S199" i="40"/>
  <c r="S210" i="40" s="1"/>
  <c r="L210" i="40"/>
  <c r="V185" i="40"/>
  <c r="AB185" i="40"/>
  <c r="I575" i="40"/>
  <c r="AI288" i="40"/>
  <c r="V289" i="40" s="1"/>
  <c r="W185" i="40"/>
  <c r="AA393" i="40"/>
  <c r="Y393" i="40"/>
  <c r="AI444" i="40"/>
  <c r="V445" i="40" s="1"/>
  <c r="AI43" i="40"/>
  <c r="V54" i="40"/>
  <c r="AI54" i="40" s="1"/>
  <c r="W55" i="40" s="1"/>
  <c r="AH185" i="40"/>
  <c r="AE393" i="40"/>
  <c r="AF367" i="40"/>
  <c r="AH341" i="40"/>
  <c r="G288" i="40"/>
  <c r="H288" i="40"/>
  <c r="C288" i="40"/>
  <c r="G314" i="40"/>
  <c r="D314" i="40"/>
  <c r="E262" i="40"/>
  <c r="G158" i="40"/>
  <c r="C418" i="40"/>
  <c r="H418" i="40"/>
  <c r="G418" i="40"/>
  <c r="C236" i="40"/>
  <c r="G236" i="40"/>
  <c r="G340" i="40"/>
  <c r="C340" i="40"/>
  <c r="H340" i="40"/>
  <c r="C392" i="40"/>
  <c r="D288" i="40"/>
  <c r="E288" i="40"/>
  <c r="D444" i="40"/>
  <c r="G444" i="40"/>
  <c r="H444" i="40"/>
  <c r="H314" i="40"/>
  <c r="C314" i="40"/>
  <c r="H262" i="40"/>
  <c r="C262" i="40"/>
  <c r="G366" i="40"/>
  <c r="E236" i="40"/>
  <c r="D340" i="40"/>
  <c r="E340" i="40"/>
  <c r="H392" i="40"/>
  <c r="E392" i="40"/>
  <c r="G392" i="40"/>
  <c r="D392" i="40"/>
  <c r="B33" i="35"/>
  <c r="E444" i="40"/>
  <c r="C444" i="40"/>
  <c r="E314" i="40"/>
  <c r="G262" i="40"/>
  <c r="D262" i="40"/>
  <c r="D366" i="40"/>
  <c r="C366" i="40"/>
  <c r="E366" i="40"/>
  <c r="H184" i="40"/>
  <c r="G184" i="40"/>
  <c r="D184" i="40"/>
  <c r="C210" i="40"/>
  <c r="G210" i="40"/>
  <c r="D210" i="40"/>
  <c r="H210" i="40"/>
  <c r="D158" i="40"/>
  <c r="H158" i="40"/>
  <c r="H366" i="40"/>
  <c r="C184" i="40"/>
  <c r="E184" i="40"/>
  <c r="E210" i="40"/>
  <c r="E33" i="35"/>
  <c r="D33" i="35"/>
  <c r="E158" i="40"/>
  <c r="C158" i="40"/>
  <c r="E418" i="40"/>
  <c r="D418" i="40"/>
  <c r="H236" i="40"/>
  <c r="D236" i="40"/>
  <c r="E7" i="35" l="1"/>
  <c r="O185" i="40"/>
  <c r="R185" i="40"/>
  <c r="Q185" i="40"/>
  <c r="L185" i="40"/>
  <c r="N185" i="40"/>
  <c r="M185" i="40"/>
  <c r="P185" i="40"/>
  <c r="E43" i="40"/>
  <c r="E54" i="40" s="1"/>
  <c r="E132" i="40"/>
  <c r="V55" i="40"/>
  <c r="AB55" i="40"/>
  <c r="AE55" i="40"/>
  <c r="AI315" i="40"/>
  <c r="X55" i="40"/>
  <c r="AE419" i="40"/>
  <c r="AB419" i="40"/>
  <c r="Y419" i="40"/>
  <c r="X419" i="40"/>
  <c r="AG419" i="40"/>
  <c r="AH419" i="40"/>
  <c r="W419" i="40"/>
  <c r="AC419" i="40"/>
  <c r="AD419" i="40"/>
  <c r="AF419" i="40"/>
  <c r="AA419" i="40"/>
  <c r="Z419" i="40"/>
  <c r="AI159" i="40"/>
  <c r="I355" i="40"/>
  <c r="I366" i="40" s="1"/>
  <c r="B366" i="40"/>
  <c r="C43" i="40"/>
  <c r="C132" i="40"/>
  <c r="AB289" i="40"/>
  <c r="AE289" i="40"/>
  <c r="Y289" i="40"/>
  <c r="AC289" i="40"/>
  <c r="AH289" i="40"/>
  <c r="AF289" i="40"/>
  <c r="AG289" i="40"/>
  <c r="W289" i="40"/>
  <c r="AA289" i="40"/>
  <c r="X289" i="40"/>
  <c r="AD289" i="40"/>
  <c r="Z289" i="40"/>
  <c r="R367" i="40"/>
  <c r="P367" i="40"/>
  <c r="M367" i="40"/>
  <c r="L367" i="40"/>
  <c r="Q367" i="40"/>
  <c r="N367" i="40"/>
  <c r="O367" i="40"/>
  <c r="AI341" i="40"/>
  <c r="I277" i="40"/>
  <c r="I288" i="40" s="1"/>
  <c r="B288" i="40"/>
  <c r="H43" i="40"/>
  <c r="H54" i="40" s="1"/>
  <c r="H132" i="40"/>
  <c r="AA55" i="40"/>
  <c r="AB263" i="40"/>
  <c r="AH263" i="40"/>
  <c r="AE263" i="40"/>
  <c r="Y263" i="40"/>
  <c r="AF263" i="40"/>
  <c r="AG263" i="40"/>
  <c r="W263" i="40"/>
  <c r="AA263" i="40"/>
  <c r="Z263" i="40"/>
  <c r="AD263" i="40"/>
  <c r="AC263" i="40"/>
  <c r="X263" i="40"/>
  <c r="P159" i="40"/>
  <c r="M159" i="40"/>
  <c r="R159" i="40"/>
  <c r="L159" i="40"/>
  <c r="N159" i="40"/>
  <c r="Q159" i="40"/>
  <c r="O159" i="40"/>
  <c r="AI393" i="40"/>
  <c r="M54" i="40"/>
  <c r="Z55" i="40"/>
  <c r="I81" i="40"/>
  <c r="I251" i="40"/>
  <c r="I262" i="40" s="1"/>
  <c r="B262" i="40"/>
  <c r="AC55" i="40"/>
  <c r="O54" i="40"/>
  <c r="AI367" i="40"/>
  <c r="L315" i="40"/>
  <c r="M315" i="40"/>
  <c r="O315" i="40"/>
  <c r="R315" i="40"/>
  <c r="N315" i="40"/>
  <c r="P315" i="40"/>
  <c r="Q315" i="40"/>
  <c r="AG55" i="40"/>
  <c r="L393" i="40"/>
  <c r="Q393" i="40"/>
  <c r="O393" i="40"/>
  <c r="M393" i="40"/>
  <c r="P393" i="40"/>
  <c r="R393" i="40"/>
  <c r="N393" i="40"/>
  <c r="N341" i="40"/>
  <c r="P341" i="40"/>
  <c r="R341" i="40"/>
  <c r="O341" i="40"/>
  <c r="L341" i="40"/>
  <c r="Q341" i="40"/>
  <c r="M341" i="40"/>
  <c r="AD55" i="40"/>
  <c r="I319" i="35"/>
  <c r="S43" i="40"/>
  <c r="L54" i="40"/>
  <c r="I407" i="40"/>
  <c r="I418" i="40" s="1"/>
  <c r="B418" i="40"/>
  <c r="I433" i="40"/>
  <c r="I444" i="40" s="1"/>
  <c r="B444" i="40"/>
  <c r="G43" i="40"/>
  <c r="G132" i="40"/>
  <c r="AH55" i="40"/>
  <c r="Y445" i="40"/>
  <c r="AB445" i="40"/>
  <c r="AG445" i="40"/>
  <c r="AA445" i="40"/>
  <c r="AF445" i="40"/>
  <c r="AE445" i="40"/>
  <c r="AD445" i="40"/>
  <c r="Z445" i="40"/>
  <c r="W445" i="40"/>
  <c r="AC445" i="40"/>
  <c r="X445" i="40"/>
  <c r="AH445" i="40"/>
  <c r="AI185" i="40"/>
  <c r="R54" i="40"/>
  <c r="L289" i="40"/>
  <c r="R289" i="40"/>
  <c r="M289" i="40"/>
  <c r="O289" i="40"/>
  <c r="P289" i="40"/>
  <c r="Q289" i="40"/>
  <c r="N289" i="40"/>
  <c r="I329" i="40"/>
  <c r="I340" i="40" s="1"/>
  <c r="B340" i="40"/>
  <c r="I121" i="40"/>
  <c r="I132" i="40" s="1"/>
  <c r="B43" i="40"/>
  <c r="B132" i="40"/>
  <c r="I303" i="40"/>
  <c r="I314" i="40" s="1"/>
  <c r="B314" i="40"/>
  <c r="I199" i="40"/>
  <c r="I210" i="40" s="1"/>
  <c r="B210" i="40"/>
  <c r="L419" i="40"/>
  <c r="N419" i="40"/>
  <c r="P419" i="40"/>
  <c r="O419" i="40"/>
  <c r="R419" i="40"/>
  <c r="Q419" i="40"/>
  <c r="M419" i="40"/>
  <c r="H33" i="35"/>
  <c r="Y55" i="40"/>
  <c r="Q237" i="40"/>
  <c r="L237" i="40"/>
  <c r="M237" i="40"/>
  <c r="R237" i="40"/>
  <c r="O237" i="40"/>
  <c r="N237" i="40"/>
  <c r="P237" i="40"/>
  <c r="I173" i="40"/>
  <c r="I184" i="40" s="1"/>
  <c r="B184" i="40"/>
  <c r="I147" i="40"/>
  <c r="I158" i="40" s="1"/>
  <c r="B158" i="40"/>
  <c r="D43" i="40"/>
  <c r="D54" i="40" s="1"/>
  <c r="D132" i="40"/>
  <c r="I225" i="40"/>
  <c r="I236" i="40" s="1"/>
  <c r="B236" i="40"/>
  <c r="I381" i="40"/>
  <c r="I392" i="40" s="1"/>
  <c r="B392" i="40"/>
  <c r="AF55" i="40"/>
  <c r="M211" i="40"/>
  <c r="N211" i="40"/>
  <c r="P211" i="40"/>
  <c r="L211" i="40"/>
  <c r="R211" i="40"/>
  <c r="Q211" i="40"/>
  <c r="O211" i="40"/>
  <c r="AD237" i="40"/>
  <c r="AB237" i="40"/>
  <c r="AA237" i="40"/>
  <c r="AH237" i="40"/>
  <c r="Z237" i="40"/>
  <c r="X237" i="40"/>
  <c r="AG237" i="40"/>
  <c r="AE237" i="40"/>
  <c r="Y237" i="40"/>
  <c r="AF237" i="40"/>
  <c r="AC237" i="40"/>
  <c r="W237" i="40"/>
  <c r="Q54" i="40"/>
  <c r="O133" i="40"/>
  <c r="M133" i="40"/>
  <c r="Q133" i="40"/>
  <c r="L133" i="40"/>
  <c r="R133" i="40"/>
  <c r="N133" i="40"/>
  <c r="P133" i="40"/>
  <c r="R445" i="40"/>
  <c r="L445" i="40"/>
  <c r="O445" i="40"/>
  <c r="P445" i="40"/>
  <c r="N445" i="40"/>
  <c r="Q445" i="40"/>
  <c r="M445" i="40"/>
  <c r="C33" i="35"/>
  <c r="G33" i="35"/>
  <c r="AG211" i="40"/>
  <c r="AB211" i="40"/>
  <c r="Z211" i="40"/>
  <c r="X211" i="40"/>
  <c r="Y211" i="40"/>
  <c r="AE211" i="40"/>
  <c r="AH211" i="40"/>
  <c r="AF211" i="40"/>
  <c r="AA211" i="40"/>
  <c r="AC211" i="40"/>
  <c r="AD211" i="40"/>
  <c r="W211" i="40"/>
  <c r="L263" i="40"/>
  <c r="Q263" i="40"/>
  <c r="M263" i="40"/>
  <c r="R263" i="40"/>
  <c r="P263" i="40"/>
  <c r="O263" i="40"/>
  <c r="N263" i="40"/>
  <c r="E652" i="40"/>
  <c r="D652" i="40"/>
  <c r="C652" i="40"/>
  <c r="AI263" i="40" l="1"/>
  <c r="AI419" i="40"/>
  <c r="AI211" i="40"/>
  <c r="S133" i="40"/>
  <c r="AI445" i="40"/>
  <c r="AI237" i="40"/>
  <c r="AI289" i="40"/>
  <c r="AJ43" i="40"/>
  <c r="S54" i="40"/>
  <c r="D159" i="40"/>
  <c r="E159" i="40"/>
  <c r="C159" i="40"/>
  <c r="H159" i="40"/>
  <c r="G159" i="40"/>
  <c r="F159" i="40"/>
  <c r="B159" i="40"/>
  <c r="S393" i="40"/>
  <c r="S315" i="40"/>
  <c r="C263" i="40"/>
  <c r="F263" i="40"/>
  <c r="B263" i="40"/>
  <c r="D263" i="40"/>
  <c r="G263" i="40"/>
  <c r="H263" i="40"/>
  <c r="E263" i="40"/>
  <c r="G54" i="40"/>
  <c r="H95" i="40"/>
  <c r="H652" i="40"/>
  <c r="S237" i="40"/>
  <c r="I43" i="40"/>
  <c r="I54" i="40" s="1"/>
  <c r="B54" i="40"/>
  <c r="H445" i="40"/>
  <c r="E445" i="40"/>
  <c r="C445" i="40"/>
  <c r="D445" i="40"/>
  <c r="B445" i="40"/>
  <c r="F445" i="40"/>
  <c r="G445" i="40"/>
  <c r="S159" i="40"/>
  <c r="S185" i="40"/>
  <c r="B315" i="40"/>
  <c r="F315" i="40"/>
  <c r="E315" i="40"/>
  <c r="G315" i="40"/>
  <c r="D315" i="40"/>
  <c r="H315" i="40"/>
  <c r="C315" i="40"/>
  <c r="G7" i="35"/>
  <c r="S445" i="40"/>
  <c r="C393" i="40"/>
  <c r="D393" i="40"/>
  <c r="H393" i="40"/>
  <c r="G393" i="40"/>
  <c r="B393" i="40"/>
  <c r="E393" i="40"/>
  <c r="F393" i="40"/>
  <c r="B133" i="40"/>
  <c r="D133" i="40"/>
  <c r="H133" i="40"/>
  <c r="F133" i="40"/>
  <c r="E133" i="40"/>
  <c r="C133" i="40"/>
  <c r="G133" i="40"/>
  <c r="C367" i="40"/>
  <c r="F367" i="40"/>
  <c r="H367" i="40"/>
  <c r="E367" i="40"/>
  <c r="G367" i="40"/>
  <c r="D367" i="40"/>
  <c r="B367" i="40"/>
  <c r="I641" i="40"/>
  <c r="I652" i="40" s="1"/>
  <c r="B652" i="40"/>
  <c r="G185" i="40"/>
  <c r="D185" i="40"/>
  <c r="H185" i="40"/>
  <c r="B185" i="40"/>
  <c r="E185" i="40"/>
  <c r="F185" i="40"/>
  <c r="C185" i="40"/>
  <c r="S419" i="40"/>
  <c r="AI55" i="40"/>
  <c r="G95" i="40"/>
  <c r="G652" i="40"/>
  <c r="C7" i="35"/>
  <c r="S211" i="40"/>
  <c r="B237" i="40"/>
  <c r="H237" i="40"/>
  <c r="F237" i="40"/>
  <c r="D237" i="40"/>
  <c r="C237" i="40"/>
  <c r="E237" i="40"/>
  <c r="G237" i="40"/>
  <c r="H7" i="35"/>
  <c r="C419" i="40"/>
  <c r="B419" i="40"/>
  <c r="G419" i="40"/>
  <c r="H419" i="40"/>
  <c r="E419" i="40"/>
  <c r="D419" i="40"/>
  <c r="F419" i="40"/>
  <c r="S367" i="40"/>
  <c r="S263" i="40"/>
  <c r="G211" i="40"/>
  <c r="B211" i="40"/>
  <c r="F211" i="40"/>
  <c r="C211" i="40"/>
  <c r="H211" i="40"/>
  <c r="E211" i="40"/>
  <c r="D211" i="40"/>
  <c r="B341" i="40"/>
  <c r="C341" i="40"/>
  <c r="G341" i="40"/>
  <c r="H341" i="40"/>
  <c r="E341" i="40"/>
  <c r="D341" i="40"/>
  <c r="F341" i="40"/>
  <c r="S289" i="40"/>
  <c r="S341" i="40"/>
  <c r="C54" i="40"/>
  <c r="I33" i="35"/>
  <c r="C289" i="40"/>
  <c r="B289" i="40"/>
  <c r="G289" i="40"/>
  <c r="F289" i="40"/>
  <c r="D289" i="40"/>
  <c r="H289" i="40"/>
  <c r="E289" i="40"/>
  <c r="M652" i="40"/>
  <c r="N652" i="40"/>
  <c r="O652" i="40"/>
  <c r="I133" i="40" l="1"/>
  <c r="I211" i="40"/>
  <c r="I341" i="40"/>
  <c r="I263" i="40"/>
  <c r="H55" i="40"/>
  <c r="C55" i="40"/>
  <c r="D55" i="40"/>
  <c r="E55" i="40"/>
  <c r="B55" i="40"/>
  <c r="F55" i="40"/>
  <c r="G55" i="40"/>
  <c r="I419" i="40"/>
  <c r="I445" i="40"/>
  <c r="Q95" i="40"/>
  <c r="Q652" i="40"/>
  <c r="I237" i="40"/>
  <c r="I315" i="40"/>
  <c r="H17" i="40"/>
  <c r="E653" i="40"/>
  <c r="F653" i="40"/>
  <c r="C653" i="40"/>
  <c r="B653" i="40"/>
  <c r="H653" i="40"/>
  <c r="G653" i="40"/>
  <c r="D653" i="40"/>
  <c r="R95" i="40"/>
  <c r="R652" i="40"/>
  <c r="I289" i="40"/>
  <c r="I367" i="40"/>
  <c r="I393" i="40"/>
  <c r="G17" i="40"/>
  <c r="AJ54" i="40"/>
  <c r="N55" i="40"/>
  <c r="Q55" i="40"/>
  <c r="R55" i="40"/>
  <c r="L55" i="40"/>
  <c r="M55" i="40"/>
  <c r="P55" i="40"/>
  <c r="O55" i="40"/>
  <c r="S641" i="40"/>
  <c r="S652" i="40" s="1"/>
  <c r="L652" i="40"/>
  <c r="I185" i="40"/>
  <c r="I159" i="40"/>
  <c r="I55" i="40" l="1"/>
  <c r="S55" i="40"/>
  <c r="AJ55" i="40" s="1"/>
  <c r="I653" i="40"/>
  <c r="Q17" i="40"/>
  <c r="R17" i="40"/>
  <c r="N653" i="40"/>
  <c r="R653" i="40"/>
  <c r="O653" i="40"/>
  <c r="L653" i="40"/>
  <c r="Q653" i="40"/>
  <c r="M653" i="40"/>
  <c r="P653" i="40"/>
  <c r="S653" i="40" l="1"/>
  <c r="I121" i="36"/>
  <c r="I615" i="36"/>
  <c r="C652" i="36"/>
  <c r="I381" i="36"/>
  <c r="D652" i="36"/>
  <c r="I277" i="36"/>
  <c r="E652" i="36"/>
  <c r="C43" i="36" l="1"/>
  <c r="H43" i="36"/>
  <c r="I251" i="36"/>
  <c r="I329" i="36"/>
  <c r="I407" i="36"/>
  <c r="G43" i="36"/>
  <c r="E43" i="36"/>
  <c r="H95" i="36"/>
  <c r="H652" i="36"/>
  <c r="I563" i="36"/>
  <c r="F574" i="36"/>
  <c r="I574" i="36" s="1"/>
  <c r="F69" i="36"/>
  <c r="I459" i="36"/>
  <c r="F470" i="36"/>
  <c r="I470" i="36" s="1"/>
  <c r="I147" i="36"/>
  <c r="I173" i="36"/>
  <c r="I433" i="36"/>
  <c r="I641" i="36"/>
  <c r="I355" i="36"/>
  <c r="I199" i="36"/>
  <c r="I511" i="36"/>
  <c r="F522" i="36"/>
  <c r="I522" i="36" s="1"/>
  <c r="G95" i="36"/>
  <c r="G17" i="36" s="1"/>
  <c r="G652" i="36"/>
  <c r="I537" i="36"/>
  <c r="I548" i="36" s="1"/>
  <c r="F548" i="36"/>
  <c r="I303" i="36"/>
  <c r="B43" i="36"/>
  <c r="D43" i="36"/>
  <c r="F549" i="36" l="1"/>
  <c r="F471" i="36"/>
  <c r="E471" i="36"/>
  <c r="G471" i="36"/>
  <c r="D471" i="36"/>
  <c r="B471" i="36"/>
  <c r="H471" i="36"/>
  <c r="I471" i="36"/>
  <c r="C471" i="36"/>
  <c r="I225" i="36"/>
  <c r="H549" i="36"/>
  <c r="E549" i="36"/>
  <c r="I549" i="36"/>
  <c r="D549" i="36"/>
  <c r="G549" i="36"/>
  <c r="C549" i="36"/>
  <c r="B549" i="36"/>
  <c r="F17" i="36"/>
  <c r="F28" i="36" s="1"/>
  <c r="I69" i="36"/>
  <c r="I80" i="36" s="1"/>
  <c r="F80" i="36"/>
  <c r="I43" i="36"/>
  <c r="I605" i="35"/>
  <c r="F523" i="36"/>
  <c r="E523" i="36"/>
  <c r="B523" i="36"/>
  <c r="G523" i="36"/>
  <c r="H523" i="36"/>
  <c r="D523" i="36"/>
  <c r="I523" i="36"/>
  <c r="C523" i="36"/>
  <c r="F575" i="36"/>
  <c r="H575" i="36"/>
  <c r="I575" i="36"/>
  <c r="C575" i="36"/>
  <c r="E575" i="36"/>
  <c r="D575" i="36"/>
  <c r="G575" i="36"/>
  <c r="B575" i="36"/>
  <c r="H17" i="36"/>
  <c r="H44" i="36"/>
  <c r="D44" i="36"/>
  <c r="E44" i="36"/>
  <c r="F81" i="36" l="1"/>
  <c r="F82" i="36"/>
  <c r="C44" i="36"/>
  <c r="C18" i="36" s="1"/>
  <c r="I81" i="36"/>
  <c r="B81" i="36"/>
  <c r="C81" i="36"/>
  <c r="D81" i="36"/>
  <c r="G81" i="36"/>
  <c r="E81" i="36"/>
  <c r="H81" i="36"/>
  <c r="I82" i="36"/>
  <c r="I382" i="36"/>
  <c r="I330" i="36"/>
  <c r="B44" i="36"/>
  <c r="I408" i="36"/>
  <c r="G44" i="36"/>
  <c r="I44" i="36" l="1"/>
  <c r="D85" i="35"/>
  <c r="B85" i="35"/>
  <c r="I579" i="35"/>
  <c r="I85" i="35" l="1"/>
  <c r="B7" i="35"/>
  <c r="D7" i="35"/>
  <c r="I7" i="35" l="1"/>
  <c r="C44" i="35" l="1"/>
  <c r="C18" i="35" s="1"/>
  <c r="I174" i="35"/>
  <c r="I200" i="35"/>
  <c r="I330" i="35"/>
  <c r="I252" i="35"/>
  <c r="D44" i="35"/>
  <c r="E44" i="35"/>
  <c r="G44" i="35"/>
  <c r="I434" i="35"/>
  <c r="I382" i="35"/>
  <c r="I278" i="35"/>
  <c r="H44" i="35"/>
  <c r="I356" i="35"/>
  <c r="I408" i="35"/>
  <c r="I304" i="35"/>
  <c r="I148" i="35"/>
  <c r="I226" i="35"/>
  <c r="I122" i="35" l="1"/>
  <c r="B44" i="35"/>
  <c r="I44" i="35" l="1"/>
  <c r="I225" i="35"/>
  <c r="G43" i="35"/>
  <c r="G17" i="35" s="1"/>
  <c r="H43" i="35"/>
  <c r="H17" i="35" s="1"/>
  <c r="I121" i="35" l="1"/>
  <c r="D43" i="35"/>
  <c r="C43" i="35"/>
  <c r="E43" i="35"/>
  <c r="I381" i="35"/>
  <c r="E95" i="35"/>
  <c r="I303" i="35"/>
  <c r="I433" i="35"/>
  <c r="I277" i="35"/>
  <c r="E95" i="42"/>
  <c r="E17" i="42" s="1"/>
  <c r="I407" i="35"/>
  <c r="I329" i="35"/>
  <c r="I173" i="35"/>
  <c r="I147" i="35"/>
  <c r="I199" i="35"/>
  <c r="I355" i="35"/>
  <c r="I251" i="35"/>
  <c r="E17" i="35" l="1"/>
  <c r="I589" i="35"/>
  <c r="B95" i="35"/>
  <c r="D95" i="35"/>
  <c r="D17" i="35" s="1"/>
  <c r="C95" i="35"/>
  <c r="C17" i="35" s="1"/>
  <c r="C600" i="35"/>
  <c r="B43" i="35"/>
  <c r="O95" i="42"/>
  <c r="O17" i="42" s="1"/>
  <c r="E95" i="41"/>
  <c r="E17" i="41" s="1"/>
  <c r="C87" i="35" l="1"/>
  <c r="E87" i="35"/>
  <c r="C95" i="40"/>
  <c r="C600" i="40"/>
  <c r="I43" i="35"/>
  <c r="B17" i="35"/>
  <c r="I17" i="35" s="1"/>
  <c r="I589" i="41"/>
  <c r="E95" i="40"/>
  <c r="E17" i="40" s="1"/>
  <c r="I633" i="35"/>
  <c r="C95" i="42"/>
  <c r="C600" i="42"/>
  <c r="H87" i="35"/>
  <c r="I113" i="35"/>
  <c r="C95" i="41"/>
  <c r="C600" i="41"/>
  <c r="I589" i="42"/>
  <c r="I589" i="40"/>
  <c r="I581" i="35"/>
  <c r="B87" i="35"/>
  <c r="G87" i="35"/>
  <c r="I607" i="35"/>
  <c r="D87" i="35"/>
  <c r="I95" i="35"/>
  <c r="O95" i="41"/>
  <c r="O17" i="41" s="1"/>
  <c r="G35" i="35" l="1"/>
  <c r="H35" i="35"/>
  <c r="H9" i="35" s="1"/>
  <c r="D35" i="35"/>
  <c r="D9" i="35" s="1"/>
  <c r="G9" i="35"/>
  <c r="I555" i="35"/>
  <c r="I191" i="35"/>
  <c r="C106" i="41"/>
  <c r="C17" i="41"/>
  <c r="C28" i="41" s="1"/>
  <c r="S589" i="41"/>
  <c r="I425" i="35"/>
  <c r="I139" i="35"/>
  <c r="B35" i="35"/>
  <c r="C106" i="42"/>
  <c r="C17" i="42"/>
  <c r="D95" i="36"/>
  <c r="I451" i="35"/>
  <c r="F61" i="35"/>
  <c r="C35" i="35"/>
  <c r="I295" i="35"/>
  <c r="M95" i="40"/>
  <c r="M600" i="40"/>
  <c r="I243" i="35"/>
  <c r="I217" i="35"/>
  <c r="S589" i="42"/>
  <c r="I529" i="35"/>
  <c r="I165" i="35"/>
  <c r="C95" i="36"/>
  <c r="C600" i="36"/>
  <c r="I399" i="35"/>
  <c r="S589" i="40"/>
  <c r="M95" i="41"/>
  <c r="M600" i="41"/>
  <c r="B95" i="36"/>
  <c r="I589" i="36"/>
  <c r="I269" i="35"/>
  <c r="I347" i="35"/>
  <c r="I321" i="35"/>
  <c r="O95" i="40"/>
  <c r="O17" i="40" s="1"/>
  <c r="I503" i="35"/>
  <c r="I373" i="35"/>
  <c r="E95" i="36"/>
  <c r="M95" i="42"/>
  <c r="M600" i="42"/>
  <c r="I87" i="35"/>
  <c r="E35" i="35"/>
  <c r="C106" i="40"/>
  <c r="C17" i="40"/>
  <c r="C28" i="40" s="1"/>
  <c r="I35" i="35" l="1"/>
  <c r="B9" i="35"/>
  <c r="E9" i="35"/>
  <c r="C106" i="36"/>
  <c r="C17" i="36"/>
  <c r="M106" i="42"/>
  <c r="M17" i="42"/>
  <c r="M106" i="41"/>
  <c r="M17" i="41"/>
  <c r="M28" i="41" s="1"/>
  <c r="M106" i="40"/>
  <c r="M17" i="40"/>
  <c r="M28" i="40" s="1"/>
  <c r="I61" i="35"/>
  <c r="F9" i="35"/>
  <c r="E17" i="36"/>
  <c r="I95" i="36"/>
  <c r="B17" i="36"/>
  <c r="D17" i="36"/>
  <c r="I485" i="42"/>
  <c r="F69" i="42"/>
  <c r="I485" i="41"/>
  <c r="I496" i="41" s="1"/>
  <c r="F496" i="41"/>
  <c r="F69" i="41"/>
  <c r="C9" i="35"/>
  <c r="I69" i="42" l="1"/>
  <c r="F17" i="42"/>
  <c r="F17" i="41"/>
  <c r="F28" i="41" s="1"/>
  <c r="I69" i="41"/>
  <c r="I80" i="41" s="1"/>
  <c r="F80" i="41"/>
  <c r="I9" i="35"/>
  <c r="I17" i="36"/>
  <c r="H497" i="41"/>
  <c r="C497" i="41"/>
  <c r="B497" i="41"/>
  <c r="F497" i="41"/>
  <c r="G497" i="41"/>
  <c r="E497" i="41"/>
  <c r="D497" i="41"/>
  <c r="I497" i="41" l="1"/>
  <c r="D81" i="41"/>
  <c r="H81" i="41"/>
  <c r="F81" i="41"/>
  <c r="C81" i="41"/>
  <c r="B81" i="41"/>
  <c r="G81" i="41"/>
  <c r="E81" i="41"/>
  <c r="I81" i="41" l="1"/>
  <c r="C50" i="35" l="1"/>
  <c r="E50" i="35"/>
  <c r="D50" i="35"/>
  <c r="I388" i="35" l="1"/>
  <c r="I258" i="35"/>
  <c r="I518" i="35"/>
  <c r="H102" i="35"/>
  <c r="H24" i="35" s="1"/>
  <c r="I570" i="35"/>
  <c r="I544" i="35"/>
  <c r="I335" i="35"/>
  <c r="D652" i="35"/>
  <c r="C102" i="35"/>
  <c r="C24" i="35" s="1"/>
  <c r="E102" i="35"/>
  <c r="E24" i="35" s="1"/>
  <c r="G102" i="35"/>
  <c r="G24" i="35" s="1"/>
  <c r="I309" i="35"/>
  <c r="I232" i="35"/>
  <c r="I387" i="35"/>
  <c r="I283" i="35" l="1"/>
  <c r="I231" i="35"/>
  <c r="H101" i="35"/>
  <c r="H652" i="35"/>
  <c r="I205" i="35"/>
  <c r="F75" i="35"/>
  <c r="I465" i="35"/>
  <c r="F470" i="35"/>
  <c r="I470" i="35" s="1"/>
  <c r="I648" i="35"/>
  <c r="I517" i="35"/>
  <c r="F522" i="35"/>
  <c r="I522" i="35" s="1"/>
  <c r="E101" i="35"/>
  <c r="E652" i="35"/>
  <c r="I543" i="35"/>
  <c r="I548" i="35" s="1"/>
  <c r="F548" i="35"/>
  <c r="I439" i="35"/>
  <c r="I179" i="35"/>
  <c r="D49" i="35"/>
  <c r="C49" i="35"/>
  <c r="I466" i="35"/>
  <c r="F76" i="35"/>
  <c r="E49" i="35"/>
  <c r="C101" i="35"/>
  <c r="C106" i="35" s="1"/>
  <c r="C652" i="35"/>
  <c r="H49" i="35"/>
  <c r="H23" i="35" s="1"/>
  <c r="G49" i="35"/>
  <c r="I257" i="35"/>
  <c r="I569" i="35"/>
  <c r="F574" i="35"/>
  <c r="I574" i="35" s="1"/>
  <c r="I127" i="35"/>
  <c r="I413" i="35"/>
  <c r="I153" i="35"/>
  <c r="I647" i="35"/>
  <c r="I652" i="35" s="1"/>
  <c r="D653" i="35" s="1"/>
  <c r="B652" i="35"/>
  <c r="B49" i="35"/>
  <c r="I361" i="35"/>
  <c r="G101" i="35"/>
  <c r="G652" i="35"/>
  <c r="E23" i="35" l="1"/>
  <c r="C653" i="35"/>
  <c r="F471" i="35"/>
  <c r="B471" i="35"/>
  <c r="G471" i="35"/>
  <c r="E471" i="35"/>
  <c r="C471" i="35"/>
  <c r="I471" i="35"/>
  <c r="D471" i="35"/>
  <c r="H471" i="35"/>
  <c r="G653" i="35"/>
  <c r="F549" i="35"/>
  <c r="D549" i="35"/>
  <c r="I549" i="35"/>
  <c r="C549" i="35"/>
  <c r="G549" i="35"/>
  <c r="E549" i="35"/>
  <c r="H549" i="35"/>
  <c r="B549" i="35"/>
  <c r="I128" i="35"/>
  <c r="B50" i="35"/>
  <c r="F575" i="35"/>
  <c r="G575" i="35"/>
  <c r="C575" i="35"/>
  <c r="D575" i="35"/>
  <c r="E575" i="35"/>
  <c r="H575" i="35"/>
  <c r="B575" i="35"/>
  <c r="I575" i="35"/>
  <c r="I76" i="35"/>
  <c r="F24" i="35"/>
  <c r="E653" i="35"/>
  <c r="I75" i="35"/>
  <c r="F23" i="35"/>
  <c r="F28" i="35" s="1"/>
  <c r="F80" i="35"/>
  <c r="F82" i="35" s="1"/>
  <c r="F653" i="35"/>
  <c r="I653" i="35"/>
  <c r="I49" i="35"/>
  <c r="C23" i="35"/>
  <c r="F523" i="35"/>
  <c r="D523" i="35"/>
  <c r="G523" i="35"/>
  <c r="C523" i="35"/>
  <c r="E523" i="35"/>
  <c r="H523" i="35"/>
  <c r="I523" i="35"/>
  <c r="B523" i="35"/>
  <c r="H653" i="35"/>
  <c r="B653" i="35"/>
  <c r="G23" i="35"/>
  <c r="I50" i="35" l="1"/>
  <c r="I80" i="35"/>
  <c r="F81" i="35" l="1"/>
  <c r="C81" i="35"/>
  <c r="I81" i="35"/>
  <c r="E81" i="35"/>
  <c r="H81" i="35"/>
  <c r="B81" i="35"/>
  <c r="G81" i="35"/>
  <c r="I82" i="35"/>
  <c r="D81" i="35"/>
  <c r="F59" i="43" l="1"/>
  <c r="I449" i="43"/>
  <c r="AI189" i="43" l="1"/>
  <c r="AI397" i="43"/>
  <c r="AI111" i="43"/>
  <c r="AI267" i="43"/>
  <c r="AI319" i="43"/>
  <c r="AI215" i="43"/>
  <c r="AI293" i="43"/>
  <c r="AI423" i="43"/>
  <c r="AI163" i="43"/>
  <c r="AI241" i="43"/>
  <c r="AI345" i="43"/>
  <c r="AI371" i="43"/>
  <c r="P85" i="43"/>
  <c r="P7" i="43" s="1"/>
  <c r="F7" i="43"/>
  <c r="I59" i="43"/>
  <c r="S267" i="43" l="1"/>
  <c r="S345" i="43"/>
  <c r="S293" i="43"/>
  <c r="S111" i="43"/>
  <c r="S397" i="43"/>
  <c r="S189" i="43"/>
  <c r="S423" i="43"/>
  <c r="S371" i="43"/>
  <c r="S163" i="43"/>
  <c r="S241" i="43"/>
  <c r="S319" i="43"/>
  <c r="S215" i="43"/>
  <c r="G85" i="43" l="1"/>
  <c r="I215" i="43"/>
  <c r="I631" i="43"/>
  <c r="C85" i="43"/>
  <c r="I293" i="43"/>
  <c r="I345" i="43"/>
  <c r="I579" i="43"/>
  <c r="I267" i="43"/>
  <c r="I163" i="43"/>
  <c r="E85" i="43"/>
  <c r="I111" i="43"/>
  <c r="I241" i="43"/>
  <c r="I423" i="43"/>
  <c r="I371" i="43"/>
  <c r="I189" i="43"/>
  <c r="H85" i="43"/>
  <c r="I319" i="43"/>
  <c r="I397" i="43"/>
  <c r="M85" i="43" l="1"/>
  <c r="Q85" i="43"/>
  <c r="S579" i="43"/>
  <c r="R85" i="43"/>
  <c r="O85" i="43"/>
  <c r="S631" i="43"/>
  <c r="I503" i="43" l="1"/>
  <c r="I477" i="43"/>
  <c r="I529" i="43"/>
  <c r="F61" i="43"/>
  <c r="I451" i="43"/>
  <c r="I555" i="43"/>
  <c r="P87" i="43" l="1"/>
  <c r="P9" i="43" s="1"/>
  <c r="F9" i="43"/>
  <c r="I61" i="43"/>
  <c r="I538" i="43" l="1"/>
  <c r="I564" i="43"/>
  <c r="I563" i="43" l="1"/>
  <c r="I574" i="43" s="1"/>
  <c r="F574" i="43"/>
  <c r="I459" i="43"/>
  <c r="I537" i="43"/>
  <c r="I548" i="43" s="1"/>
  <c r="F548" i="43"/>
  <c r="D549" i="43" l="1"/>
  <c r="G549" i="43"/>
  <c r="H549" i="43"/>
  <c r="B549" i="43"/>
  <c r="C549" i="43"/>
  <c r="F549" i="43"/>
  <c r="E549" i="43"/>
  <c r="G575" i="43"/>
  <c r="B575" i="43"/>
  <c r="C575" i="43"/>
  <c r="E575" i="43"/>
  <c r="D575" i="43"/>
  <c r="H575" i="43"/>
  <c r="F575" i="43"/>
  <c r="I549" i="43" l="1"/>
  <c r="I575" i="43"/>
  <c r="I460" i="43" l="1"/>
  <c r="I470" i="43" s="1"/>
  <c r="F470" i="43"/>
  <c r="I581" i="43" l="1"/>
  <c r="E471" i="43"/>
  <c r="H471" i="43"/>
  <c r="C471" i="43"/>
  <c r="B471" i="43"/>
  <c r="G471" i="43"/>
  <c r="D471" i="43"/>
  <c r="F471" i="43"/>
  <c r="I471" i="43" l="1"/>
  <c r="S581" i="43"/>
  <c r="C96" i="43" l="1"/>
  <c r="AI373" i="43" l="1"/>
  <c r="AI321" i="43"/>
  <c r="AI243" i="43"/>
  <c r="AI269" i="43"/>
  <c r="AI425" i="43"/>
  <c r="AI191" i="43"/>
  <c r="AI347" i="43"/>
  <c r="AI399" i="43"/>
  <c r="AI165" i="43"/>
  <c r="AI295" i="43"/>
  <c r="AI217" i="43"/>
  <c r="I642" i="43"/>
  <c r="M96" i="43"/>
  <c r="S399" i="43" l="1"/>
  <c r="S269" i="43"/>
  <c r="S243" i="43"/>
  <c r="AD35" i="43"/>
  <c r="S191" i="43"/>
  <c r="S425" i="43"/>
  <c r="Z35" i="43"/>
  <c r="V35" i="43"/>
  <c r="AI113" i="43"/>
  <c r="AC35" i="43"/>
  <c r="AA35" i="43"/>
  <c r="X35" i="43"/>
  <c r="AE35" i="43"/>
  <c r="AH35" i="43"/>
  <c r="S295" i="43"/>
  <c r="Y35" i="43"/>
  <c r="AG35" i="43"/>
  <c r="S321" i="43"/>
  <c r="S347" i="43"/>
  <c r="AF35" i="43"/>
  <c r="AI139" i="43"/>
  <c r="S373" i="43"/>
  <c r="S217" i="43"/>
  <c r="S165" i="43"/>
  <c r="W35" i="43"/>
  <c r="S642" i="43"/>
  <c r="L35" i="43" l="1"/>
  <c r="S113" i="43"/>
  <c r="N35" i="43"/>
  <c r="I399" i="43"/>
  <c r="Q35" i="43"/>
  <c r="S139" i="43"/>
  <c r="I191" i="43"/>
  <c r="I165" i="43"/>
  <c r="I269" i="43"/>
  <c r="I243" i="43"/>
  <c r="I373" i="43"/>
  <c r="M35" i="43"/>
  <c r="I425" i="43"/>
  <c r="AI35" i="43"/>
  <c r="R35" i="43"/>
  <c r="I295" i="43"/>
  <c r="I347" i="43"/>
  <c r="I321" i="43"/>
  <c r="O35" i="43"/>
  <c r="I217" i="43"/>
  <c r="I139" i="43" l="1"/>
  <c r="H35" i="43"/>
  <c r="G35" i="43"/>
  <c r="C35" i="43"/>
  <c r="I113" i="43"/>
  <c r="B35" i="43"/>
  <c r="E35" i="43"/>
  <c r="S35" i="43"/>
  <c r="AJ35" i="43" s="1"/>
  <c r="D35" i="43"/>
  <c r="I35" i="43" l="1"/>
  <c r="G95" i="43" l="1"/>
  <c r="H95" i="43"/>
  <c r="I641" i="43" l="1"/>
  <c r="Q95" i="43"/>
  <c r="R95" i="43"/>
  <c r="D652" i="43"/>
  <c r="H87" i="43" l="1"/>
  <c r="H652" i="43"/>
  <c r="I633" i="43"/>
  <c r="E87" i="43"/>
  <c r="E652" i="43"/>
  <c r="G87" i="43"/>
  <c r="G652" i="43"/>
  <c r="C87" i="43"/>
  <c r="C652" i="43"/>
  <c r="N652" i="43"/>
  <c r="S641" i="43"/>
  <c r="O87" i="43" l="1"/>
  <c r="O652" i="43"/>
  <c r="S633" i="43"/>
  <c r="E9" i="43"/>
  <c r="Q87" i="43"/>
  <c r="Q652" i="43"/>
  <c r="G9" i="43"/>
  <c r="R87" i="43"/>
  <c r="R652" i="43"/>
  <c r="M87" i="43"/>
  <c r="M652" i="43"/>
  <c r="C9" i="43"/>
  <c r="H9" i="43"/>
  <c r="AI356" i="43" l="1"/>
  <c r="AI148" i="43"/>
  <c r="Q9" i="43"/>
  <c r="AI382" i="43"/>
  <c r="AI226" i="43"/>
  <c r="M9" i="43"/>
  <c r="AI408" i="43"/>
  <c r="AI304" i="43"/>
  <c r="AI252" i="43"/>
  <c r="AI200" i="43"/>
  <c r="R9" i="43"/>
  <c r="AI434" i="43"/>
  <c r="AI330" i="43"/>
  <c r="AI174" i="43"/>
  <c r="AI278" i="43"/>
  <c r="O9" i="43"/>
  <c r="W44" i="43"/>
  <c r="AD44" i="43"/>
  <c r="Z44" i="43"/>
  <c r="X44" i="43"/>
  <c r="AF44" i="43"/>
  <c r="AG44" i="43"/>
  <c r="Y44" i="43"/>
  <c r="AE44" i="43"/>
  <c r="AC44" i="43"/>
  <c r="AA44" i="43"/>
  <c r="AH44" i="43"/>
  <c r="S330" i="43"/>
  <c r="S148" i="43"/>
  <c r="S434" i="43" l="1"/>
  <c r="S382" i="43"/>
  <c r="S408" i="43"/>
  <c r="S252" i="43"/>
  <c r="S226" i="43"/>
  <c r="S304" i="43"/>
  <c r="S278" i="43"/>
  <c r="S174" i="43"/>
  <c r="S356" i="43"/>
  <c r="S200" i="43"/>
  <c r="V44" i="43"/>
  <c r="AI44" i="43" s="1"/>
  <c r="AI122" i="43"/>
  <c r="M44" i="43"/>
  <c r="M18" i="43" s="1"/>
  <c r="Q44" i="43"/>
  <c r="O44" i="43"/>
  <c r="R44" i="43"/>
  <c r="N44" i="43"/>
  <c r="I200" i="43" l="1"/>
  <c r="I278" i="43"/>
  <c r="I382" i="43"/>
  <c r="I226" i="43"/>
  <c r="I330" i="43"/>
  <c r="I252" i="43"/>
  <c r="I408" i="43"/>
  <c r="I356" i="43"/>
  <c r="S122" i="43"/>
  <c r="L44" i="43"/>
  <c r="I304" i="43"/>
  <c r="I148" i="43"/>
  <c r="I174" i="43"/>
  <c r="I434" i="43"/>
  <c r="H44" i="43"/>
  <c r="D44" i="43"/>
  <c r="E44" i="43"/>
  <c r="G44" i="43"/>
  <c r="C44" i="43"/>
  <c r="C18" i="43" s="1"/>
  <c r="S44" i="43" l="1"/>
  <c r="AJ44" i="43" s="1"/>
  <c r="B44" i="43"/>
  <c r="I122" i="43"/>
  <c r="I44" i="43" l="1"/>
  <c r="I511" i="43" l="1"/>
  <c r="P95" i="43" l="1"/>
  <c r="I512" i="43" l="1"/>
  <c r="I522" i="43" s="1"/>
  <c r="F522" i="43"/>
  <c r="G523" i="43" l="1"/>
  <c r="E523" i="43"/>
  <c r="C523" i="43"/>
  <c r="D523" i="43"/>
  <c r="H523" i="43"/>
  <c r="B523" i="43"/>
  <c r="F523" i="43"/>
  <c r="I523" i="43" l="1"/>
  <c r="I486" i="43" l="1"/>
  <c r="F70" i="43"/>
  <c r="F18" i="43" l="1"/>
  <c r="I70" i="43"/>
  <c r="AG33" i="43" l="1"/>
  <c r="AC33" i="43"/>
  <c r="AD33" i="43"/>
  <c r="X33" i="43"/>
  <c r="W33" i="43"/>
  <c r="Y33" i="43"/>
  <c r="Z33" i="43"/>
  <c r="AA33" i="43"/>
  <c r="AH33" i="43"/>
  <c r="AE33" i="43"/>
  <c r="AF33" i="43"/>
  <c r="AI137" i="43"/>
  <c r="V33" i="43"/>
  <c r="AI381" i="43" l="1"/>
  <c r="AI225" i="43"/>
  <c r="AI147" i="43"/>
  <c r="AI277" i="43"/>
  <c r="AI303" i="43"/>
  <c r="AI199" i="43"/>
  <c r="AI173" i="43"/>
  <c r="O33" i="43"/>
  <c r="O7" i="43" s="1"/>
  <c r="N33" i="43"/>
  <c r="AI329" i="43"/>
  <c r="S137" i="43"/>
  <c r="L33" i="43"/>
  <c r="AI407" i="43"/>
  <c r="Q33" i="43"/>
  <c r="M33" i="43"/>
  <c r="AI433" i="43"/>
  <c r="R33" i="43"/>
  <c r="AI355" i="43"/>
  <c r="AI251" i="43"/>
  <c r="AI33" i="43"/>
  <c r="AC43" i="43"/>
  <c r="X43" i="43"/>
  <c r="W43" i="43"/>
  <c r="Y43" i="43"/>
  <c r="AD43" i="43"/>
  <c r="AA43" i="43"/>
  <c r="AF43" i="43"/>
  <c r="AH43" i="43"/>
  <c r="AG43" i="43"/>
  <c r="AE43" i="43"/>
  <c r="Z43" i="43"/>
  <c r="S277" i="43" l="1"/>
  <c r="S329" i="43"/>
  <c r="S173" i="43"/>
  <c r="S147" i="43"/>
  <c r="S199" i="43"/>
  <c r="E33" i="43"/>
  <c r="R7" i="43"/>
  <c r="S33" i="43"/>
  <c r="S381" i="43"/>
  <c r="S303" i="43"/>
  <c r="D33" i="43"/>
  <c r="S433" i="43"/>
  <c r="H33" i="43"/>
  <c r="S407" i="43"/>
  <c r="S251" i="43"/>
  <c r="S355" i="43"/>
  <c r="G33" i="43"/>
  <c r="S225" i="43"/>
  <c r="C33" i="43"/>
  <c r="I137" i="43"/>
  <c r="B33" i="43"/>
  <c r="V43" i="43"/>
  <c r="AI43" i="43" s="1"/>
  <c r="AI121" i="43"/>
  <c r="M7" i="43"/>
  <c r="Q7" i="43"/>
  <c r="O43" i="43"/>
  <c r="M43" i="43"/>
  <c r="I433" i="43"/>
  <c r="I251" i="43"/>
  <c r="I173" i="43"/>
  <c r="N43" i="43"/>
  <c r="R43" i="43"/>
  <c r="R17" i="43" s="1"/>
  <c r="Q43" i="43"/>
  <c r="Q17" i="43" s="1"/>
  <c r="I277" i="43" l="1"/>
  <c r="I407" i="43"/>
  <c r="I329" i="43"/>
  <c r="C7" i="43"/>
  <c r="H7" i="43"/>
  <c r="I199" i="43"/>
  <c r="AJ33" i="43"/>
  <c r="I381" i="43"/>
  <c r="I355" i="43"/>
  <c r="S121" i="43"/>
  <c r="L43" i="43"/>
  <c r="I225" i="43"/>
  <c r="G7" i="43"/>
  <c r="E7" i="43"/>
  <c r="I147" i="43"/>
  <c r="I303" i="43"/>
  <c r="I33" i="43"/>
  <c r="G43" i="43"/>
  <c r="G17" i="43" s="1"/>
  <c r="H43" i="43"/>
  <c r="H17" i="43" s="1"/>
  <c r="D43" i="43"/>
  <c r="C43" i="43"/>
  <c r="E43" i="43"/>
  <c r="S43" i="43" l="1"/>
  <c r="AJ43" i="43" s="1"/>
  <c r="B43" i="43"/>
  <c r="I121" i="43"/>
  <c r="I43" i="43" l="1"/>
  <c r="E95" i="43" l="1"/>
  <c r="E17" i="43" s="1"/>
  <c r="O95" i="43" l="1"/>
  <c r="O17" i="43" s="1"/>
  <c r="I589" i="43" l="1"/>
  <c r="C95" i="43"/>
  <c r="C600" i="43"/>
  <c r="I485" i="43"/>
  <c r="F69" i="43"/>
  <c r="M95" i="43" l="1"/>
  <c r="M600" i="43"/>
  <c r="I69" i="43"/>
  <c r="F17" i="43"/>
  <c r="S589" i="43"/>
  <c r="C106" i="43"/>
  <c r="C17" i="43"/>
  <c r="M106" i="43" l="1"/>
  <c r="M17" i="43"/>
  <c r="AA132" i="43" l="1"/>
  <c r="I482" i="43"/>
  <c r="I496" i="43" s="1"/>
  <c r="F66" i="43"/>
  <c r="F496" i="43"/>
  <c r="Z132" i="43"/>
  <c r="AD132" i="43"/>
  <c r="AI118" i="43"/>
  <c r="V132" i="43"/>
  <c r="AF132" i="43"/>
  <c r="X132" i="43"/>
  <c r="AE132" i="43"/>
  <c r="AG132" i="43"/>
  <c r="AH132" i="43"/>
  <c r="AC132" i="43"/>
  <c r="W132" i="43"/>
  <c r="Y132" i="43"/>
  <c r="AH184" i="43"/>
  <c r="X184" i="43"/>
  <c r="AF184" i="43"/>
  <c r="AA184" i="43"/>
  <c r="Z184" i="43"/>
  <c r="AG184" i="43"/>
  <c r="AC184" i="43"/>
  <c r="AD184" i="43"/>
  <c r="Y184" i="43"/>
  <c r="AE184" i="43"/>
  <c r="W184" i="43"/>
  <c r="X210" i="43"/>
  <c r="AF210" i="43"/>
  <c r="AH210" i="43"/>
  <c r="Z210" i="43"/>
  <c r="AG210" i="43"/>
  <c r="AA210" i="43"/>
  <c r="AD210" i="43"/>
  <c r="AC210" i="43"/>
  <c r="W210" i="43"/>
  <c r="Y210" i="43"/>
  <c r="AE210" i="43"/>
  <c r="X236" i="43"/>
  <c r="AD236" i="43"/>
  <c r="AG236" i="43"/>
  <c r="AA236" i="43"/>
  <c r="AE236" i="43"/>
  <c r="Z236" i="43"/>
  <c r="W236" i="43"/>
  <c r="AF236" i="43"/>
  <c r="Y236" i="43"/>
  <c r="AC236" i="43"/>
  <c r="AH236" i="43"/>
  <c r="AA392" i="43"/>
  <c r="Y392" i="43"/>
  <c r="AG392" i="43"/>
  <c r="AC392" i="43"/>
  <c r="AH392" i="43"/>
  <c r="X392" i="43"/>
  <c r="AE392" i="43"/>
  <c r="W392" i="43"/>
  <c r="Z392" i="43"/>
  <c r="AF392" i="43"/>
  <c r="AD392" i="43"/>
  <c r="AC262" i="43"/>
  <c r="AD262" i="43"/>
  <c r="AE262" i="43"/>
  <c r="W262" i="43"/>
  <c r="Y262" i="43"/>
  <c r="AF262" i="43"/>
  <c r="AH262" i="43"/>
  <c r="X262" i="43"/>
  <c r="AG262" i="43"/>
  <c r="AA262" i="43"/>
  <c r="Z262" i="43"/>
  <c r="AH366" i="43"/>
  <c r="AD366" i="43"/>
  <c r="Z366" i="43"/>
  <c r="AF366" i="43"/>
  <c r="AE366" i="43"/>
  <c r="X366" i="43"/>
  <c r="W366" i="43"/>
  <c r="Y366" i="43"/>
  <c r="AG366" i="43"/>
  <c r="AC366" i="43"/>
  <c r="AA366" i="43"/>
  <c r="X340" i="43"/>
  <c r="AF340" i="43"/>
  <c r="AH340" i="43"/>
  <c r="Z340" i="43"/>
  <c r="AG340" i="43"/>
  <c r="AA340" i="43"/>
  <c r="AD340" i="43"/>
  <c r="AC340" i="43"/>
  <c r="W340" i="43"/>
  <c r="Y340" i="43"/>
  <c r="AE340" i="43"/>
  <c r="X158" i="43"/>
  <c r="AD158" i="43"/>
  <c r="AG158" i="43"/>
  <c r="AA158" i="43"/>
  <c r="AE158" i="43"/>
  <c r="Z158" i="43"/>
  <c r="W158" i="43"/>
  <c r="AF158" i="43"/>
  <c r="Y158" i="43"/>
  <c r="AC158" i="43"/>
  <c r="AH158" i="43"/>
  <c r="W444" i="43"/>
  <c r="AF444" i="43"/>
  <c r="Z444" i="43"/>
  <c r="AC444" i="43"/>
  <c r="AH444" i="43"/>
  <c r="Y444" i="43"/>
  <c r="AD444" i="43"/>
  <c r="X444" i="43"/>
  <c r="AE444" i="43"/>
  <c r="AG444" i="43"/>
  <c r="AA444" i="43"/>
  <c r="Y314" i="43"/>
  <c r="AA314" i="43"/>
  <c r="Z314" i="43"/>
  <c r="W314" i="43"/>
  <c r="X314" i="43"/>
  <c r="AC314" i="43"/>
  <c r="AG314" i="43"/>
  <c r="AE314" i="43"/>
  <c r="AF314" i="43"/>
  <c r="AH314" i="43"/>
  <c r="AD314" i="43"/>
  <c r="AA288" i="43"/>
  <c r="X288" i="43"/>
  <c r="Y288" i="43"/>
  <c r="AF288" i="43"/>
  <c r="AD288" i="43"/>
  <c r="AE288" i="43"/>
  <c r="AG288" i="43"/>
  <c r="Z288" i="43"/>
  <c r="AH288" i="43"/>
  <c r="AC288" i="43"/>
  <c r="W288" i="43"/>
  <c r="AC418" i="43"/>
  <c r="AD418" i="43"/>
  <c r="AE418" i="43"/>
  <c r="W418" i="43"/>
  <c r="Y418" i="43"/>
  <c r="AF418" i="43"/>
  <c r="AH418" i="43"/>
  <c r="X418" i="43"/>
  <c r="AG418" i="43"/>
  <c r="AA418" i="43"/>
  <c r="Z418" i="43"/>
  <c r="V40" i="43" l="1"/>
  <c r="V54" i="43" s="1"/>
  <c r="AI326" i="43"/>
  <c r="V340" i="43"/>
  <c r="AI340" i="43" s="1"/>
  <c r="AA341" i="43" s="1"/>
  <c r="AI170" i="43"/>
  <c r="V184" i="43"/>
  <c r="Y132" i="42"/>
  <c r="AA132" i="42"/>
  <c r="AC40" i="43"/>
  <c r="AC54" i="43" s="1"/>
  <c r="X40" i="43"/>
  <c r="X54" i="43" s="1"/>
  <c r="M132" i="43"/>
  <c r="Q132" i="43"/>
  <c r="AI352" i="43"/>
  <c r="V366" i="43"/>
  <c r="AI366" i="43" s="1"/>
  <c r="Z367" i="43" s="1"/>
  <c r="AI378" i="43"/>
  <c r="V392" i="43"/>
  <c r="Z132" i="42"/>
  <c r="AH132" i="42"/>
  <c r="Z40" i="43"/>
  <c r="Z54" i="43" s="1"/>
  <c r="I482" i="42"/>
  <c r="I496" i="42" s="1"/>
  <c r="F66" i="42"/>
  <c r="F496" i="42"/>
  <c r="AD40" i="43"/>
  <c r="AD54" i="43" s="1"/>
  <c r="R132" i="43"/>
  <c r="X132" i="42"/>
  <c r="AI118" i="42"/>
  <c r="V132" i="42"/>
  <c r="AH40" i="43"/>
  <c r="AH54" i="43" s="1"/>
  <c r="AF40" i="43"/>
  <c r="AF54" i="43" s="1"/>
  <c r="AG132" i="42"/>
  <c r="N132" i="43"/>
  <c r="AI404" i="43"/>
  <c r="V418" i="43"/>
  <c r="AI418" i="43" s="1"/>
  <c r="Y419" i="43" s="1"/>
  <c r="AE341" i="43"/>
  <c r="AI196" i="43"/>
  <c r="V210" i="43"/>
  <c r="AI210" i="43" s="1"/>
  <c r="X211" i="43" s="1"/>
  <c r="AC132" i="42"/>
  <c r="AI132" i="43"/>
  <c r="F14" i="43"/>
  <c r="F28" i="43" s="1"/>
  <c r="I66" i="43"/>
  <c r="I80" i="43" s="1"/>
  <c r="F80" i="43"/>
  <c r="AG419" i="43"/>
  <c r="AD419" i="43"/>
  <c r="AI430" i="43"/>
  <c r="V444" i="43"/>
  <c r="AI444" i="43" s="1"/>
  <c r="W445" i="43" s="1"/>
  <c r="AI248" i="43"/>
  <c r="V262" i="43"/>
  <c r="AF132" i="42"/>
  <c r="Y40" i="43"/>
  <c r="Y54" i="43" s="1"/>
  <c r="AG40" i="43"/>
  <c r="AG54" i="43" s="1"/>
  <c r="F497" i="43"/>
  <c r="G497" i="43"/>
  <c r="E497" i="43"/>
  <c r="D497" i="43"/>
  <c r="C497" i="43"/>
  <c r="H497" i="43"/>
  <c r="B497" i="43"/>
  <c r="AI144" i="43"/>
  <c r="V158" i="43"/>
  <c r="AI158" i="43" s="1"/>
  <c r="Z159" i="43" s="1"/>
  <c r="AE132" i="42"/>
  <c r="O132" i="43"/>
  <c r="X419" i="43"/>
  <c r="AC419" i="43"/>
  <c r="AI300" i="43"/>
  <c r="V314" i="43"/>
  <c r="AI314" i="43" s="1"/>
  <c r="AE315" i="43" s="1"/>
  <c r="W341" i="43"/>
  <c r="AI222" i="43"/>
  <c r="V236" i="43"/>
  <c r="W132" i="42"/>
  <c r="AH419" i="43"/>
  <c r="AI274" i="43"/>
  <c r="V288" i="43"/>
  <c r="AI288" i="43" s="1"/>
  <c r="AH289" i="43" s="1"/>
  <c r="AD445" i="43"/>
  <c r="S118" i="43"/>
  <c r="S132" i="43" s="1"/>
  <c r="L132" i="43"/>
  <c r="X341" i="43"/>
  <c r="AD132" i="42"/>
  <c r="W40" i="43"/>
  <c r="W54" i="43" s="1"/>
  <c r="AE40" i="43"/>
  <c r="AE54" i="43" s="1"/>
  <c r="AA40" i="43"/>
  <c r="AA54" i="43" s="1"/>
  <c r="N340" i="43"/>
  <c r="R340" i="43"/>
  <c r="M340" i="43"/>
  <c r="Q340" i="43"/>
  <c r="AE158" i="42"/>
  <c r="Y158" i="42"/>
  <c r="AF158" i="42"/>
  <c r="AC158" i="42"/>
  <c r="X158" i="42"/>
  <c r="W158" i="42"/>
  <c r="AG158" i="42"/>
  <c r="AA158" i="42"/>
  <c r="AD158" i="42"/>
  <c r="AH158" i="42"/>
  <c r="Z158" i="42"/>
  <c r="AC210" i="42"/>
  <c r="AH210" i="42"/>
  <c r="AG210" i="42"/>
  <c r="AE210" i="42"/>
  <c r="Z210" i="42"/>
  <c r="AA210" i="42"/>
  <c r="AD210" i="42"/>
  <c r="W210" i="42"/>
  <c r="X210" i="42"/>
  <c r="Y210" i="42"/>
  <c r="AF210" i="42"/>
  <c r="AG444" i="42"/>
  <c r="AE444" i="42"/>
  <c r="W444" i="42"/>
  <c r="AF444" i="42"/>
  <c r="AA444" i="42"/>
  <c r="AC444" i="42"/>
  <c r="Z444" i="42"/>
  <c r="AD444" i="42"/>
  <c r="Y444" i="42"/>
  <c r="AH444" i="42"/>
  <c r="X444" i="42"/>
  <c r="AF340" i="42"/>
  <c r="Y340" i="42"/>
  <c r="X340" i="42"/>
  <c r="W340" i="42"/>
  <c r="Z340" i="42"/>
  <c r="AD340" i="42"/>
  <c r="AE340" i="42"/>
  <c r="AC340" i="42"/>
  <c r="AH340" i="42"/>
  <c r="AA340" i="42"/>
  <c r="AG340" i="42"/>
  <c r="AD288" i="42"/>
  <c r="AG288" i="42"/>
  <c r="X288" i="42"/>
  <c r="AE288" i="42"/>
  <c r="AC288" i="42"/>
  <c r="AF288" i="42"/>
  <c r="AA288" i="42"/>
  <c r="Z288" i="42"/>
  <c r="AH288" i="42"/>
  <c r="Y288" i="42"/>
  <c r="W288" i="42"/>
  <c r="X418" i="42"/>
  <c r="AA418" i="42"/>
  <c r="Z418" i="42"/>
  <c r="W418" i="42"/>
  <c r="Y418" i="42"/>
  <c r="AF418" i="42"/>
  <c r="AH418" i="42"/>
  <c r="AC418" i="42"/>
  <c r="AD418" i="42"/>
  <c r="AG418" i="42"/>
  <c r="AE418" i="42"/>
  <c r="O418" i="43"/>
  <c r="Q418" i="43"/>
  <c r="R418" i="43"/>
  <c r="M288" i="43"/>
  <c r="O288" i="43"/>
  <c r="R314" i="43"/>
  <c r="Q314" i="43"/>
  <c r="O314" i="43"/>
  <c r="O444" i="43"/>
  <c r="Q444" i="43"/>
  <c r="M444" i="43"/>
  <c r="R444" i="43"/>
  <c r="M158" i="43"/>
  <c r="O366" i="43"/>
  <c r="N366" i="43"/>
  <c r="N262" i="43"/>
  <c r="M262" i="43"/>
  <c r="Q392" i="43"/>
  <c r="M392" i="43"/>
  <c r="M236" i="43"/>
  <c r="O210" i="43"/>
  <c r="N210" i="43"/>
  <c r="R210" i="43"/>
  <c r="M184" i="43"/>
  <c r="O184" i="43"/>
  <c r="Q184" i="43"/>
  <c r="O340" i="43"/>
  <c r="AD314" i="42"/>
  <c r="Y314" i="42"/>
  <c r="AG314" i="42"/>
  <c r="Z314" i="42"/>
  <c r="W314" i="42"/>
  <c r="AE314" i="42"/>
  <c r="AF314" i="42"/>
  <c r="AA314" i="42"/>
  <c r="X314" i="42"/>
  <c r="AH314" i="42"/>
  <c r="AC314" i="42"/>
  <c r="AA184" i="42"/>
  <c r="X184" i="42"/>
  <c r="AH184" i="42"/>
  <c r="Z184" i="42"/>
  <c r="Y184" i="42"/>
  <c r="AG184" i="42"/>
  <c r="AF184" i="42"/>
  <c r="AC184" i="42"/>
  <c r="W184" i="42"/>
  <c r="AE184" i="42"/>
  <c r="AD184" i="42"/>
  <c r="Z366" i="42"/>
  <c r="W366" i="42"/>
  <c r="AE366" i="42"/>
  <c r="AD366" i="42"/>
  <c r="Y366" i="42"/>
  <c r="AG366" i="42"/>
  <c r="X366" i="42"/>
  <c r="AH366" i="42"/>
  <c r="AC366" i="42"/>
  <c r="AF366" i="42"/>
  <c r="AA366" i="42"/>
  <c r="AH236" i="42"/>
  <c r="AG236" i="42"/>
  <c r="Y236" i="42"/>
  <c r="AE236" i="42"/>
  <c r="AC236" i="42"/>
  <c r="AD236" i="42"/>
  <c r="AA236" i="42"/>
  <c r="Z236" i="42"/>
  <c r="X236" i="42"/>
  <c r="AF236" i="42"/>
  <c r="W236" i="42"/>
  <c r="AF262" i="42"/>
  <c r="Z262" i="42"/>
  <c r="W262" i="42"/>
  <c r="AH262" i="42"/>
  <c r="Y262" i="42"/>
  <c r="AD262" i="42"/>
  <c r="X262" i="42"/>
  <c r="AC262" i="42"/>
  <c r="AA262" i="42"/>
  <c r="AG262" i="42"/>
  <c r="AE262" i="42"/>
  <c r="AF392" i="42"/>
  <c r="X392" i="42"/>
  <c r="Y392" i="42"/>
  <c r="AD392" i="42"/>
  <c r="AG392" i="42"/>
  <c r="AH392" i="42"/>
  <c r="AE392" i="42"/>
  <c r="AA392" i="42"/>
  <c r="AC392" i="42"/>
  <c r="Z392" i="42"/>
  <c r="W392" i="42"/>
  <c r="N418" i="43"/>
  <c r="M418" i="43"/>
  <c r="N288" i="43"/>
  <c r="R288" i="43"/>
  <c r="Q288" i="43"/>
  <c r="N314" i="43"/>
  <c r="M314" i="43"/>
  <c r="N444" i="43"/>
  <c r="R158" i="43"/>
  <c r="N158" i="43"/>
  <c r="O158" i="43"/>
  <c r="Q158" i="43"/>
  <c r="M366" i="43"/>
  <c r="Q366" i="43"/>
  <c r="R366" i="43"/>
  <c r="O262" i="43"/>
  <c r="Q262" i="43"/>
  <c r="R262" i="43"/>
  <c r="R392" i="43"/>
  <c r="N392" i="43"/>
  <c r="O392" i="43"/>
  <c r="R236" i="43"/>
  <c r="N236" i="43"/>
  <c r="O236" i="43"/>
  <c r="Q236" i="43"/>
  <c r="M210" i="43"/>
  <c r="Q210" i="43"/>
  <c r="N184" i="43"/>
  <c r="R184" i="43"/>
  <c r="AC341" i="43" l="1"/>
  <c r="AH341" i="43"/>
  <c r="Y341" i="43"/>
  <c r="AG341" i="43"/>
  <c r="AF341" i="43"/>
  <c r="AF419" i="43"/>
  <c r="Z341" i="43"/>
  <c r="AG315" i="43"/>
  <c r="AG211" i="43"/>
  <c r="AF367" i="43"/>
  <c r="AE367" i="43"/>
  <c r="X367" i="43"/>
  <c r="AC367" i="43"/>
  <c r="Z211" i="43"/>
  <c r="AD159" i="43"/>
  <c r="AA211" i="43"/>
  <c r="AD211" i="43"/>
  <c r="W315" i="43"/>
  <c r="V40" i="42"/>
  <c r="V54" i="42" s="1"/>
  <c r="AA419" i="43"/>
  <c r="W419" i="43"/>
  <c r="AG445" i="43"/>
  <c r="AD341" i="43"/>
  <c r="X445" i="43"/>
  <c r="AF445" i="43"/>
  <c r="AE445" i="43"/>
  <c r="AC159" i="43"/>
  <c r="R40" i="43"/>
  <c r="AC289" i="43"/>
  <c r="S118" i="42"/>
  <c r="S132" i="42" s="1"/>
  <c r="L132" i="42"/>
  <c r="D132" i="43"/>
  <c r="O133" i="43"/>
  <c r="L133" i="43"/>
  <c r="N133" i="43"/>
  <c r="Q133" i="43"/>
  <c r="R133" i="43"/>
  <c r="M133" i="43"/>
  <c r="P133" i="43"/>
  <c r="AD315" i="43"/>
  <c r="AE289" i="43"/>
  <c r="AE159" i="43"/>
  <c r="AI132" i="42"/>
  <c r="V367" i="43"/>
  <c r="AB367" i="43"/>
  <c r="AA289" i="43"/>
  <c r="Y445" i="43"/>
  <c r="H132" i="43"/>
  <c r="S300" i="43"/>
  <c r="S314" i="43" s="1"/>
  <c r="L314" i="43"/>
  <c r="AI274" i="42"/>
  <c r="V288" i="42"/>
  <c r="AI430" i="42"/>
  <c r="V444" i="42"/>
  <c r="AI444" i="42" s="1"/>
  <c r="AH445" i="42" s="1"/>
  <c r="S248" i="43"/>
  <c r="S262" i="43" s="1"/>
  <c r="L262" i="43"/>
  <c r="I118" i="43"/>
  <c r="I132" i="43" s="1"/>
  <c r="B132" i="43"/>
  <c r="S274" i="43"/>
  <c r="S288" i="43" s="1"/>
  <c r="L288" i="43"/>
  <c r="M132" i="42"/>
  <c r="S196" i="43"/>
  <c r="S210" i="43" s="1"/>
  <c r="L210" i="43"/>
  <c r="S352" i="43"/>
  <c r="S366" i="43" s="1"/>
  <c r="L366" i="43"/>
  <c r="S144" i="43"/>
  <c r="S158" i="43" s="1"/>
  <c r="L158" i="43"/>
  <c r="AI326" i="42"/>
  <c r="V340" i="42"/>
  <c r="AI340" i="42" s="1"/>
  <c r="AD341" i="42" s="1"/>
  <c r="AD289" i="43"/>
  <c r="V159" i="43"/>
  <c r="AB159" i="43"/>
  <c r="N40" i="43"/>
  <c r="Z445" i="43"/>
  <c r="AA315" i="43"/>
  <c r="Z40" i="42"/>
  <c r="Z54" i="42" s="1"/>
  <c r="AH211" i="43"/>
  <c r="X159" i="43"/>
  <c r="AE211" i="43"/>
  <c r="E92" i="43"/>
  <c r="AE40" i="42"/>
  <c r="AE54" i="42" s="1"/>
  <c r="D92" i="43"/>
  <c r="I586" i="43"/>
  <c r="AI378" i="42"/>
  <c r="V392" i="42"/>
  <c r="AI392" i="42" s="1"/>
  <c r="AC393" i="42" s="1"/>
  <c r="AI248" i="42"/>
  <c r="V262" i="42"/>
  <c r="AI262" i="42" s="1"/>
  <c r="AF263" i="42" s="1"/>
  <c r="AI222" i="42"/>
  <c r="V236" i="42"/>
  <c r="AI236" i="42" s="1"/>
  <c r="Y237" i="42" s="1"/>
  <c r="AI300" i="42"/>
  <c r="V314" i="42"/>
  <c r="AI314" i="42" s="1"/>
  <c r="X315" i="42" s="1"/>
  <c r="O132" i="42"/>
  <c r="C132" i="43"/>
  <c r="AD40" i="42"/>
  <c r="AD54" i="42" s="1"/>
  <c r="AI236" i="43"/>
  <c r="AG367" i="43"/>
  <c r="Y211" i="43"/>
  <c r="AF159" i="43"/>
  <c r="V341" i="43"/>
  <c r="AB341" i="43"/>
  <c r="Y393" i="42"/>
  <c r="AI352" i="42"/>
  <c r="V366" i="42"/>
  <c r="AI366" i="42" s="1"/>
  <c r="AC367" i="42" s="1"/>
  <c r="V289" i="43"/>
  <c r="AB289" i="43"/>
  <c r="AF237" i="42"/>
  <c r="AG237" i="42"/>
  <c r="S222" i="43"/>
  <c r="S236" i="43" s="1"/>
  <c r="L236" i="43"/>
  <c r="S378" i="43"/>
  <c r="S392" i="43" s="1"/>
  <c r="L392" i="43"/>
  <c r="AI196" i="42"/>
  <c r="V210" i="42"/>
  <c r="AI144" i="42"/>
  <c r="V158" i="42"/>
  <c r="AI158" i="42" s="1"/>
  <c r="AF159" i="42" s="1"/>
  <c r="AG159" i="43"/>
  <c r="AF315" i="43"/>
  <c r="AA159" i="43"/>
  <c r="AC40" i="42"/>
  <c r="AC54" i="42" s="1"/>
  <c r="X315" i="43"/>
  <c r="AG40" i="42"/>
  <c r="AG54" i="42" s="1"/>
  <c r="AH367" i="43"/>
  <c r="AC315" i="43"/>
  <c r="F14" i="42"/>
  <c r="F28" i="42" s="1"/>
  <c r="I66" i="42"/>
  <c r="I80" i="42" s="1"/>
  <c r="F80" i="42"/>
  <c r="AF211" i="43"/>
  <c r="AH445" i="43"/>
  <c r="W367" i="42"/>
  <c r="Q132" i="42"/>
  <c r="L40" i="43"/>
  <c r="AI184" i="43"/>
  <c r="V185" i="43" s="1"/>
  <c r="AH393" i="42"/>
  <c r="X237" i="42"/>
  <c r="AH237" i="42"/>
  <c r="Y367" i="42"/>
  <c r="W315" i="42"/>
  <c r="S404" i="43"/>
  <c r="S418" i="43" s="1"/>
  <c r="L418" i="43"/>
  <c r="G132" i="43"/>
  <c r="Z315" i="43"/>
  <c r="Y159" i="43"/>
  <c r="AH159" i="43"/>
  <c r="I497" i="43"/>
  <c r="AA367" i="43"/>
  <c r="AG289" i="43"/>
  <c r="X40" i="42"/>
  <c r="X54" i="42" s="1"/>
  <c r="Y367" i="43"/>
  <c r="Z289" i="43"/>
  <c r="G497" i="42"/>
  <c r="E497" i="42"/>
  <c r="D497" i="42"/>
  <c r="F497" i="42"/>
  <c r="B497" i="42"/>
  <c r="C497" i="42"/>
  <c r="H497" i="42"/>
  <c r="W211" i="43"/>
  <c r="W159" i="43"/>
  <c r="Q40" i="43"/>
  <c r="AA40" i="42"/>
  <c r="AA54" i="42" s="1"/>
  <c r="Y315" i="43"/>
  <c r="W289" i="43"/>
  <c r="Z393" i="42"/>
  <c r="Y315" i="42"/>
  <c r="S170" i="43"/>
  <c r="S184" i="43" s="1"/>
  <c r="L184" i="43"/>
  <c r="AG393" i="42"/>
  <c r="Z237" i="42"/>
  <c r="AA367" i="42"/>
  <c r="AD367" i="42"/>
  <c r="AC315" i="42"/>
  <c r="Z315" i="42"/>
  <c r="R132" i="42"/>
  <c r="AI404" i="42"/>
  <c r="V418" i="42"/>
  <c r="AI418" i="42" s="1"/>
  <c r="Z419" i="42" s="1"/>
  <c r="AC445" i="42"/>
  <c r="AH315" i="43"/>
  <c r="O40" i="43"/>
  <c r="AI262" i="43"/>
  <c r="V263" i="43" s="1"/>
  <c r="V445" i="43"/>
  <c r="AB445" i="43"/>
  <c r="W367" i="43"/>
  <c r="V419" i="43"/>
  <c r="AB419" i="43"/>
  <c r="Y289" i="43"/>
  <c r="AE419" i="43"/>
  <c r="AC445" i="43"/>
  <c r="AI40" i="43"/>
  <c r="E81" i="43"/>
  <c r="F81" i="43"/>
  <c r="G81" i="43"/>
  <c r="H81" i="43"/>
  <c r="C81" i="43"/>
  <c r="B81" i="43"/>
  <c r="D81" i="43"/>
  <c r="AH40" i="42"/>
  <c r="AH54" i="42" s="1"/>
  <c r="N132" i="42"/>
  <c r="S430" i="43"/>
  <c r="S444" i="43" s="1"/>
  <c r="L444" i="43"/>
  <c r="W393" i="42"/>
  <c r="AD393" i="42"/>
  <c r="AA237" i="42"/>
  <c r="AF367" i="42"/>
  <c r="AE367" i="42"/>
  <c r="AI170" i="42"/>
  <c r="V184" i="42"/>
  <c r="AH315" i="42"/>
  <c r="AG315" i="42"/>
  <c r="S326" i="43"/>
  <c r="S340" i="43" s="1"/>
  <c r="L340" i="43"/>
  <c r="E132" i="43"/>
  <c r="AC419" i="42"/>
  <c r="X419" i="42"/>
  <c r="AA445" i="42"/>
  <c r="AF289" i="43"/>
  <c r="W40" i="42"/>
  <c r="W54" i="42" s="1"/>
  <c r="V315" i="43"/>
  <c r="AB315" i="43"/>
  <c r="AF40" i="42"/>
  <c r="AF54" i="42" s="1"/>
  <c r="V211" i="43"/>
  <c r="AB211" i="43"/>
  <c r="AC211" i="43"/>
  <c r="Z419" i="43"/>
  <c r="AI392" i="43"/>
  <c r="V393" i="43" s="1"/>
  <c r="AA445" i="43"/>
  <c r="M40" i="43"/>
  <c r="Y40" i="42"/>
  <c r="Y54" i="42" s="1"/>
  <c r="AD367" i="43"/>
  <c r="X289" i="43"/>
  <c r="AI54" i="43"/>
  <c r="AC55" i="43" s="1"/>
  <c r="E340" i="43"/>
  <c r="G340" i="43"/>
  <c r="C340" i="43"/>
  <c r="H340" i="43"/>
  <c r="D340" i="43"/>
  <c r="C314" i="43"/>
  <c r="D314" i="43"/>
  <c r="G288" i="43"/>
  <c r="H288" i="43"/>
  <c r="D288" i="43"/>
  <c r="Q392" i="42"/>
  <c r="N262" i="42"/>
  <c r="Q236" i="42"/>
  <c r="O236" i="42"/>
  <c r="M236" i="42"/>
  <c r="R366" i="42"/>
  <c r="Q366" i="42"/>
  <c r="M366" i="42"/>
  <c r="N366" i="42"/>
  <c r="M184" i="42"/>
  <c r="O184" i="42"/>
  <c r="O314" i="42"/>
  <c r="G184" i="43"/>
  <c r="E184" i="43"/>
  <c r="C184" i="43"/>
  <c r="H210" i="43"/>
  <c r="D210" i="43"/>
  <c r="E210" i="43"/>
  <c r="C236" i="43"/>
  <c r="C392" i="43"/>
  <c r="G392" i="43"/>
  <c r="C158" i="43"/>
  <c r="H444" i="43"/>
  <c r="C444" i="43"/>
  <c r="G444" i="43"/>
  <c r="E444" i="43"/>
  <c r="E314" i="43"/>
  <c r="G314" i="43"/>
  <c r="H314" i="43"/>
  <c r="M418" i="42"/>
  <c r="N418" i="42"/>
  <c r="M288" i="42"/>
  <c r="N288" i="42"/>
  <c r="R288" i="42"/>
  <c r="M340" i="42"/>
  <c r="R444" i="42"/>
  <c r="R210" i="42"/>
  <c r="Q210" i="42"/>
  <c r="N210" i="42"/>
  <c r="N158" i="42"/>
  <c r="M158" i="42"/>
  <c r="H184" i="43"/>
  <c r="D184" i="43"/>
  <c r="G210" i="43"/>
  <c r="C210" i="43"/>
  <c r="G236" i="43"/>
  <c r="E236" i="43"/>
  <c r="D236" i="43"/>
  <c r="H236" i="43"/>
  <c r="E392" i="43"/>
  <c r="D392" i="43"/>
  <c r="H392" i="43"/>
  <c r="H262" i="43"/>
  <c r="G262" i="43"/>
  <c r="E262" i="43"/>
  <c r="H366" i="43"/>
  <c r="G366" i="43"/>
  <c r="C366" i="43"/>
  <c r="G158" i="43"/>
  <c r="E158" i="43"/>
  <c r="D158" i="43"/>
  <c r="H158" i="43"/>
  <c r="D444" i="43"/>
  <c r="C418" i="43"/>
  <c r="D418" i="43"/>
  <c r="N392" i="42"/>
  <c r="O392" i="42"/>
  <c r="M392" i="42"/>
  <c r="R392" i="42"/>
  <c r="O262" i="42"/>
  <c r="Q262" i="42"/>
  <c r="M262" i="42"/>
  <c r="R262" i="42"/>
  <c r="R236" i="42"/>
  <c r="N236" i="42"/>
  <c r="O366" i="42"/>
  <c r="R184" i="42"/>
  <c r="N184" i="42"/>
  <c r="Q184" i="42"/>
  <c r="Q314" i="42"/>
  <c r="R314" i="42"/>
  <c r="N314" i="42"/>
  <c r="M314" i="42"/>
  <c r="C262" i="43"/>
  <c r="D262" i="43"/>
  <c r="D366" i="43"/>
  <c r="E366" i="43"/>
  <c r="E288" i="43"/>
  <c r="C288" i="43"/>
  <c r="H418" i="43"/>
  <c r="G418" i="43"/>
  <c r="E418" i="43"/>
  <c r="R418" i="42"/>
  <c r="O418" i="42"/>
  <c r="Q418" i="42"/>
  <c r="O288" i="42"/>
  <c r="Q288" i="42"/>
  <c r="O340" i="42"/>
  <c r="N340" i="42"/>
  <c r="Q340" i="42"/>
  <c r="R340" i="42"/>
  <c r="Q444" i="42"/>
  <c r="M444" i="42"/>
  <c r="N444" i="42"/>
  <c r="O444" i="42"/>
  <c r="M210" i="42"/>
  <c r="O210" i="42"/>
  <c r="O158" i="42"/>
  <c r="Q158" i="42"/>
  <c r="R158" i="42"/>
  <c r="W263" i="42" l="1"/>
  <c r="AG367" i="42"/>
  <c r="W159" i="42"/>
  <c r="AE393" i="42"/>
  <c r="AD419" i="42"/>
  <c r="Z159" i="42"/>
  <c r="AC341" i="42"/>
  <c r="Y341" i="42"/>
  <c r="AG159" i="42"/>
  <c r="AD237" i="42"/>
  <c r="Y419" i="42"/>
  <c r="AF393" i="42"/>
  <c r="AE341" i="42"/>
  <c r="AC159" i="42"/>
  <c r="AH341" i="42"/>
  <c r="Z445" i="42"/>
  <c r="X393" i="42"/>
  <c r="Z341" i="42"/>
  <c r="AI315" i="43"/>
  <c r="X341" i="42"/>
  <c r="AE315" i="42"/>
  <c r="AF341" i="42"/>
  <c r="AA341" i="42"/>
  <c r="AD445" i="42"/>
  <c r="X367" i="42"/>
  <c r="AD159" i="42"/>
  <c r="S133" i="43"/>
  <c r="I81" i="43"/>
  <c r="AG419" i="42"/>
  <c r="W341" i="42"/>
  <c r="AG445" i="42"/>
  <c r="AE445" i="42"/>
  <c r="X159" i="42"/>
  <c r="AG341" i="42"/>
  <c r="Y445" i="42"/>
  <c r="D132" i="42"/>
  <c r="V263" i="42"/>
  <c r="AB263" i="42"/>
  <c r="G132" i="42"/>
  <c r="S352" i="42"/>
  <c r="S366" i="42" s="1"/>
  <c r="L366" i="42"/>
  <c r="I430" i="43"/>
  <c r="I444" i="43" s="1"/>
  <c r="B444" i="43"/>
  <c r="C132" i="42"/>
  <c r="S300" i="42"/>
  <c r="S314" i="42" s="1"/>
  <c r="L314" i="42"/>
  <c r="S170" i="42"/>
  <c r="S184" i="42" s="1"/>
  <c r="L184" i="42"/>
  <c r="S222" i="42"/>
  <c r="S236" i="42" s="1"/>
  <c r="L236" i="42"/>
  <c r="AI445" i="43"/>
  <c r="R40" i="42"/>
  <c r="AA263" i="42"/>
  <c r="I497" i="42"/>
  <c r="G81" i="42"/>
  <c r="C81" i="42"/>
  <c r="F81" i="42"/>
  <c r="H81" i="42"/>
  <c r="E81" i="42"/>
  <c r="D81" i="42"/>
  <c r="B81" i="42"/>
  <c r="AG55" i="43"/>
  <c r="Q237" i="43"/>
  <c r="M237" i="43"/>
  <c r="N237" i="43"/>
  <c r="R237" i="43"/>
  <c r="O237" i="43"/>
  <c r="L237" i="43"/>
  <c r="P237" i="43"/>
  <c r="AE263" i="42"/>
  <c r="AF315" i="42"/>
  <c r="AA393" i="42"/>
  <c r="AH55" i="43"/>
  <c r="AD315" i="42"/>
  <c r="I300" i="43"/>
  <c r="I314" i="43" s="1"/>
  <c r="B314" i="43"/>
  <c r="S326" i="42"/>
  <c r="S340" i="42" s="1"/>
  <c r="L340" i="42"/>
  <c r="S274" i="42"/>
  <c r="S288" i="42" s="1"/>
  <c r="L288" i="42"/>
  <c r="I196" i="43"/>
  <c r="I210" i="43" s="1"/>
  <c r="B210" i="43"/>
  <c r="AF55" i="43"/>
  <c r="AA55" i="43"/>
  <c r="AI184" i="42"/>
  <c r="V185" i="42" s="1"/>
  <c r="Z55" i="43"/>
  <c r="G40" i="43"/>
  <c r="AH419" i="42"/>
  <c r="AI341" i="43"/>
  <c r="AE159" i="42"/>
  <c r="W419" i="42"/>
  <c r="V393" i="42"/>
  <c r="AB393" i="42"/>
  <c r="Q159" i="43"/>
  <c r="R159" i="43"/>
  <c r="N159" i="43"/>
  <c r="M159" i="43"/>
  <c r="P159" i="43"/>
  <c r="O159" i="43"/>
  <c r="L159" i="43"/>
  <c r="V445" i="42"/>
  <c r="AB445" i="42"/>
  <c r="H40" i="43"/>
  <c r="W55" i="43"/>
  <c r="AA315" i="42"/>
  <c r="S144" i="42"/>
  <c r="S158" i="42" s="1"/>
  <c r="L158" i="42"/>
  <c r="I222" i="43"/>
  <c r="I236" i="43" s="1"/>
  <c r="B236" i="43"/>
  <c r="H132" i="42"/>
  <c r="S248" i="42"/>
  <c r="S262" i="42" s="1"/>
  <c r="L262" i="42"/>
  <c r="O445" i="43"/>
  <c r="P445" i="43"/>
  <c r="L445" i="43"/>
  <c r="R445" i="43"/>
  <c r="M445" i="43"/>
  <c r="N445" i="43"/>
  <c r="Q445" i="43"/>
  <c r="Y263" i="43"/>
  <c r="AB263" i="43"/>
  <c r="AD263" i="43"/>
  <c r="AF263" i="43"/>
  <c r="Z263" i="43"/>
  <c r="AE263" i="43"/>
  <c r="AA263" i="43"/>
  <c r="AG263" i="43"/>
  <c r="W263" i="43"/>
  <c r="X263" i="43"/>
  <c r="AC263" i="43"/>
  <c r="AH263" i="43"/>
  <c r="Y55" i="43"/>
  <c r="Z263" i="42"/>
  <c r="AA159" i="42"/>
  <c r="N54" i="43"/>
  <c r="M289" i="43"/>
  <c r="P289" i="43"/>
  <c r="O289" i="43"/>
  <c r="R289" i="43"/>
  <c r="Q289" i="43"/>
  <c r="N289" i="43"/>
  <c r="L289" i="43"/>
  <c r="AF419" i="42"/>
  <c r="R14" i="43"/>
  <c r="R54" i="43"/>
  <c r="L14" i="43"/>
  <c r="S40" i="43"/>
  <c r="L54" i="43"/>
  <c r="M40" i="42"/>
  <c r="X263" i="42"/>
  <c r="O92" i="43"/>
  <c r="N92" i="43"/>
  <c r="S92" i="43" s="1"/>
  <c r="S586" i="43"/>
  <c r="S196" i="42"/>
  <c r="S210" i="42" s="1"/>
  <c r="L210" i="42"/>
  <c r="S404" i="42"/>
  <c r="S418" i="42" s="1"/>
  <c r="L418" i="42"/>
  <c r="I404" i="43"/>
  <c r="I418" i="43" s="1"/>
  <c r="B418" i="43"/>
  <c r="M14" i="43"/>
  <c r="M28" i="43" s="1"/>
  <c r="M54" i="43"/>
  <c r="AI211" i="43"/>
  <c r="O54" i="43"/>
  <c r="L185" i="43"/>
  <c r="O185" i="43"/>
  <c r="Q185" i="43"/>
  <c r="M185" i="43"/>
  <c r="P185" i="43"/>
  <c r="R185" i="43"/>
  <c r="N185" i="43"/>
  <c r="Q14" i="43"/>
  <c r="Q54" i="43"/>
  <c r="P419" i="43"/>
  <c r="N419" i="43"/>
  <c r="R419" i="43"/>
  <c r="O419" i="43"/>
  <c r="L419" i="43"/>
  <c r="M419" i="43"/>
  <c r="Q419" i="43"/>
  <c r="AG263" i="42"/>
  <c r="Q40" i="42"/>
  <c r="V159" i="42"/>
  <c r="AB159" i="42"/>
  <c r="AI289" i="43"/>
  <c r="C40" i="43"/>
  <c r="V341" i="42"/>
  <c r="AB341" i="42"/>
  <c r="Q367" i="43"/>
  <c r="P367" i="43"/>
  <c r="N367" i="43"/>
  <c r="M367" i="43"/>
  <c r="L367" i="43"/>
  <c r="O367" i="43"/>
  <c r="R367" i="43"/>
  <c r="AH367" i="42"/>
  <c r="AI288" i="42"/>
  <c r="V289" i="42" s="1"/>
  <c r="AH159" i="42"/>
  <c r="Z367" i="42"/>
  <c r="AF445" i="42"/>
  <c r="I352" i="43"/>
  <c r="I366" i="43" s="1"/>
  <c r="B366" i="43"/>
  <c r="I144" i="43"/>
  <c r="I158" i="43" s="1"/>
  <c r="B158" i="43"/>
  <c r="E132" i="42"/>
  <c r="E40" i="43"/>
  <c r="N40" i="42"/>
  <c r="N54" i="42" s="1"/>
  <c r="V419" i="42"/>
  <c r="AB419" i="42"/>
  <c r="AE55" i="43"/>
  <c r="AE419" i="42"/>
  <c r="V237" i="42"/>
  <c r="AB237" i="42"/>
  <c r="AI159" i="43"/>
  <c r="AE237" i="42"/>
  <c r="B40" i="43"/>
  <c r="D40" i="43"/>
  <c r="AE237" i="43"/>
  <c r="AB237" i="43"/>
  <c r="X237" i="43"/>
  <c r="W237" i="43"/>
  <c r="Y237" i="43"/>
  <c r="Z237" i="43"/>
  <c r="AC237" i="43"/>
  <c r="AA237" i="43"/>
  <c r="AD237" i="43"/>
  <c r="AH237" i="43"/>
  <c r="AG237" i="43"/>
  <c r="AF237" i="43"/>
  <c r="Q133" i="42"/>
  <c r="N133" i="42"/>
  <c r="R133" i="42"/>
  <c r="M133" i="42"/>
  <c r="P133" i="42"/>
  <c r="L133" i="42"/>
  <c r="O133" i="42"/>
  <c r="I378" i="43"/>
  <c r="I392" i="43" s="1"/>
  <c r="B392" i="43"/>
  <c r="I170" i="43"/>
  <c r="I184" i="43" s="1"/>
  <c r="B184" i="43"/>
  <c r="S430" i="42"/>
  <c r="S444" i="42" s="1"/>
  <c r="L444" i="42"/>
  <c r="I326" i="43"/>
  <c r="I340" i="43" s="1"/>
  <c r="B340" i="43"/>
  <c r="I248" i="43"/>
  <c r="I262" i="43" s="1"/>
  <c r="B262" i="43"/>
  <c r="AI419" i="43"/>
  <c r="AI210" i="42"/>
  <c r="V211" i="42" s="1"/>
  <c r="V367" i="42"/>
  <c r="AB367" i="42"/>
  <c r="O40" i="42"/>
  <c r="I92" i="43"/>
  <c r="M211" i="43"/>
  <c r="O211" i="43"/>
  <c r="Q211" i="43"/>
  <c r="R211" i="43"/>
  <c r="P211" i="43"/>
  <c r="N211" i="43"/>
  <c r="L211" i="43"/>
  <c r="W237" i="42"/>
  <c r="H133" i="43"/>
  <c r="B133" i="43"/>
  <c r="G133" i="43"/>
  <c r="F133" i="43"/>
  <c r="E133" i="43"/>
  <c r="C133" i="43"/>
  <c r="D133" i="43"/>
  <c r="AI367" i="43"/>
  <c r="W445" i="42"/>
  <c r="AC237" i="42"/>
  <c r="AI54" i="42"/>
  <c r="AG55" i="42" s="1"/>
  <c r="AD55" i="43"/>
  <c r="AB55" i="43"/>
  <c r="O263" i="43"/>
  <c r="R263" i="43"/>
  <c r="M263" i="43"/>
  <c r="L263" i="43"/>
  <c r="Q263" i="43"/>
  <c r="N263" i="43"/>
  <c r="P263" i="43"/>
  <c r="D92" i="42"/>
  <c r="I586" i="42"/>
  <c r="I274" i="43"/>
  <c r="I288" i="43" s="1"/>
  <c r="B288" i="43"/>
  <c r="E92" i="42"/>
  <c r="I118" i="42"/>
  <c r="I132" i="42" s="1"/>
  <c r="B132" i="42"/>
  <c r="S378" i="42"/>
  <c r="S392" i="42" s="1"/>
  <c r="L392" i="42"/>
  <c r="V55" i="43"/>
  <c r="AF393" i="43"/>
  <c r="AB393" i="43"/>
  <c r="Y393" i="43"/>
  <c r="X393" i="43"/>
  <c r="AD393" i="43"/>
  <c r="AG393" i="43"/>
  <c r="AE393" i="43"/>
  <c r="W393" i="43"/>
  <c r="Z393" i="43"/>
  <c r="AC393" i="43"/>
  <c r="AA393" i="43"/>
  <c r="AH393" i="43"/>
  <c r="R341" i="43"/>
  <c r="L341" i="43"/>
  <c r="P341" i="43"/>
  <c r="Q341" i="43"/>
  <c r="O341" i="43"/>
  <c r="N341" i="43"/>
  <c r="M341" i="43"/>
  <c r="AC263" i="42"/>
  <c r="AA419" i="42"/>
  <c r="Z185" i="43"/>
  <c r="AB185" i="43"/>
  <c r="W185" i="43"/>
  <c r="AA185" i="43"/>
  <c r="AD185" i="43"/>
  <c r="AC185" i="43"/>
  <c r="AH185" i="43"/>
  <c r="AG185" i="43"/>
  <c r="AE185" i="43"/>
  <c r="Y185" i="43"/>
  <c r="AF185" i="43"/>
  <c r="X185" i="43"/>
  <c r="AC55" i="42"/>
  <c r="N393" i="43"/>
  <c r="L393" i="43"/>
  <c r="O393" i="43"/>
  <c r="R393" i="43"/>
  <c r="Q393" i="43"/>
  <c r="M393" i="43"/>
  <c r="P393" i="43"/>
  <c r="V237" i="43"/>
  <c r="V315" i="42"/>
  <c r="AB315" i="42"/>
  <c r="AH263" i="42"/>
  <c r="AE55" i="42"/>
  <c r="X55" i="43"/>
  <c r="Y159" i="42"/>
  <c r="Y263" i="42"/>
  <c r="Q315" i="43"/>
  <c r="N315" i="43"/>
  <c r="R315" i="43"/>
  <c r="O315" i="43"/>
  <c r="L315" i="43"/>
  <c r="M315" i="43"/>
  <c r="P315" i="43"/>
  <c r="X445" i="42"/>
  <c r="L40" i="42"/>
  <c r="AD263" i="42"/>
  <c r="AI40" i="42"/>
  <c r="H158" i="42"/>
  <c r="G158" i="42"/>
  <c r="E158" i="42"/>
  <c r="E210" i="42"/>
  <c r="C210" i="42"/>
  <c r="E444" i="42"/>
  <c r="D444" i="42"/>
  <c r="C444" i="42"/>
  <c r="G444" i="42"/>
  <c r="H340" i="42"/>
  <c r="G340" i="42"/>
  <c r="D340" i="42"/>
  <c r="E340" i="42"/>
  <c r="G288" i="42"/>
  <c r="E288" i="42"/>
  <c r="G418" i="42"/>
  <c r="E418" i="42"/>
  <c r="H418" i="42"/>
  <c r="C340" i="42"/>
  <c r="H288" i="42"/>
  <c r="D288" i="42"/>
  <c r="C288" i="42"/>
  <c r="D418" i="42"/>
  <c r="C418" i="42"/>
  <c r="E314" i="42"/>
  <c r="E184" i="42"/>
  <c r="C184" i="42"/>
  <c r="D366" i="42"/>
  <c r="C366" i="42"/>
  <c r="G366" i="42"/>
  <c r="H366" i="42"/>
  <c r="C236" i="42"/>
  <c r="E236" i="42"/>
  <c r="G236" i="42"/>
  <c r="C314" i="42"/>
  <c r="D314" i="42"/>
  <c r="H314" i="42"/>
  <c r="G314" i="42"/>
  <c r="G184" i="42"/>
  <c r="D184" i="42"/>
  <c r="H184" i="42"/>
  <c r="E366" i="42"/>
  <c r="D236" i="42"/>
  <c r="H236" i="42"/>
  <c r="H262" i="42"/>
  <c r="C262" i="42"/>
  <c r="G262" i="42"/>
  <c r="E262" i="42"/>
  <c r="H392" i="42"/>
  <c r="C392" i="42"/>
  <c r="E392" i="42"/>
  <c r="D392" i="42"/>
  <c r="C158" i="42"/>
  <c r="D158" i="42"/>
  <c r="D210" i="42"/>
  <c r="G210" i="42"/>
  <c r="H210" i="42"/>
  <c r="H444" i="42"/>
  <c r="D262" i="42"/>
  <c r="G392" i="42"/>
  <c r="S211" i="43" l="1"/>
  <c r="I81" i="42"/>
  <c r="AI341" i="42"/>
  <c r="AI185" i="43"/>
  <c r="AI393" i="43"/>
  <c r="S419" i="43"/>
  <c r="S315" i="43"/>
  <c r="S341" i="43"/>
  <c r="AI263" i="43"/>
  <c r="Y55" i="42"/>
  <c r="S289" i="43"/>
  <c r="N14" i="43"/>
  <c r="Z55" i="42"/>
  <c r="G393" i="43"/>
  <c r="E393" i="43"/>
  <c r="C393" i="43"/>
  <c r="D393" i="43"/>
  <c r="B393" i="43"/>
  <c r="F393" i="43"/>
  <c r="H393" i="43"/>
  <c r="R211" i="42"/>
  <c r="Q211" i="42"/>
  <c r="N211" i="42"/>
  <c r="P211" i="42"/>
  <c r="O211" i="42"/>
  <c r="L211" i="42"/>
  <c r="M211" i="42"/>
  <c r="N315" i="42"/>
  <c r="O315" i="42"/>
  <c r="M315" i="42"/>
  <c r="P315" i="42"/>
  <c r="L315" i="42"/>
  <c r="R315" i="42"/>
  <c r="Q315" i="42"/>
  <c r="I144" i="42"/>
  <c r="I158" i="42" s="1"/>
  <c r="B158" i="42"/>
  <c r="AI237" i="42"/>
  <c r="AF55" i="42"/>
  <c r="S367" i="43"/>
  <c r="E315" i="43"/>
  <c r="C315" i="43"/>
  <c r="D315" i="43"/>
  <c r="G315" i="43"/>
  <c r="H315" i="43"/>
  <c r="B315" i="43"/>
  <c r="F315" i="43"/>
  <c r="S237" i="43"/>
  <c r="R14" i="42"/>
  <c r="R54" i="42"/>
  <c r="N393" i="42"/>
  <c r="R393" i="42"/>
  <c r="L393" i="42"/>
  <c r="Q393" i="42"/>
  <c r="M393" i="42"/>
  <c r="O393" i="42"/>
  <c r="P393" i="42"/>
  <c r="C263" i="43"/>
  <c r="D263" i="43"/>
  <c r="E263" i="43"/>
  <c r="G263" i="43"/>
  <c r="F263" i="43"/>
  <c r="B263" i="43"/>
  <c r="H263" i="43"/>
  <c r="I378" i="42"/>
  <c r="I392" i="42" s="1"/>
  <c r="B392" i="42"/>
  <c r="I170" i="42"/>
  <c r="I184" i="42" s="1"/>
  <c r="B184" i="42"/>
  <c r="I300" i="42"/>
  <c r="I314" i="42" s="1"/>
  <c r="B314" i="42"/>
  <c r="I274" i="42"/>
  <c r="I288" i="42" s="1"/>
  <c r="B288" i="42"/>
  <c r="S393" i="43"/>
  <c r="B40" i="42"/>
  <c r="I92" i="42"/>
  <c r="AI367" i="42"/>
  <c r="C341" i="43"/>
  <c r="H341" i="43"/>
  <c r="D341" i="43"/>
  <c r="B341" i="43"/>
  <c r="F341" i="43"/>
  <c r="E341" i="43"/>
  <c r="G341" i="43"/>
  <c r="S133" i="42"/>
  <c r="AJ40" i="43"/>
  <c r="S54" i="43"/>
  <c r="Q263" i="42"/>
  <c r="L263" i="42"/>
  <c r="O263" i="42"/>
  <c r="M263" i="42"/>
  <c r="P263" i="42"/>
  <c r="R263" i="42"/>
  <c r="N263" i="42"/>
  <c r="C40" i="42"/>
  <c r="AI263" i="42"/>
  <c r="H367" i="43"/>
  <c r="B367" i="43"/>
  <c r="C367" i="43"/>
  <c r="F367" i="43"/>
  <c r="E367" i="43"/>
  <c r="G367" i="43"/>
  <c r="D367" i="43"/>
  <c r="O159" i="42"/>
  <c r="R159" i="42"/>
  <c r="M159" i="42"/>
  <c r="Q159" i="42"/>
  <c r="L159" i="42"/>
  <c r="P159" i="42"/>
  <c r="N159" i="42"/>
  <c r="AI315" i="42"/>
  <c r="G133" i="42"/>
  <c r="F133" i="42"/>
  <c r="H133" i="42"/>
  <c r="C133" i="42"/>
  <c r="E133" i="42"/>
  <c r="D133" i="42"/>
  <c r="B133" i="42"/>
  <c r="E40" i="42"/>
  <c r="AI159" i="42"/>
  <c r="H14" i="43"/>
  <c r="H54" i="43"/>
  <c r="F211" i="43"/>
  <c r="B211" i="43"/>
  <c r="H211" i="43"/>
  <c r="G211" i="43"/>
  <c r="D211" i="43"/>
  <c r="C211" i="43"/>
  <c r="E211" i="43"/>
  <c r="C14" i="43"/>
  <c r="C28" i="43" s="1"/>
  <c r="C54" i="43"/>
  <c r="I222" i="42"/>
  <c r="I236" i="42" s="1"/>
  <c r="B236" i="42"/>
  <c r="I430" i="42"/>
  <c r="I444" i="42" s="1"/>
  <c r="B444" i="42"/>
  <c r="L14" i="42"/>
  <c r="S40" i="42"/>
  <c r="L54" i="42"/>
  <c r="AI237" i="43"/>
  <c r="V55" i="42"/>
  <c r="AB55" i="42"/>
  <c r="AB211" i="42"/>
  <c r="AH211" i="42"/>
  <c r="X211" i="42"/>
  <c r="AD211" i="42"/>
  <c r="AA211" i="42"/>
  <c r="W211" i="42"/>
  <c r="AE211" i="42"/>
  <c r="AC211" i="42"/>
  <c r="AF211" i="42"/>
  <c r="Y211" i="42"/>
  <c r="Z211" i="42"/>
  <c r="AG211" i="42"/>
  <c r="O445" i="42"/>
  <c r="Q445" i="42"/>
  <c r="N445" i="42"/>
  <c r="R445" i="42"/>
  <c r="L445" i="42"/>
  <c r="P445" i="42"/>
  <c r="M445" i="42"/>
  <c r="D14" i="43"/>
  <c r="D54" i="43"/>
  <c r="Q14" i="42"/>
  <c r="Q54" i="42"/>
  <c r="E419" i="43"/>
  <c r="D419" i="43"/>
  <c r="G419" i="43"/>
  <c r="H419" i="43"/>
  <c r="C419" i="43"/>
  <c r="F419" i="43"/>
  <c r="B419" i="43"/>
  <c r="W55" i="42"/>
  <c r="AA55" i="42"/>
  <c r="H40" i="42"/>
  <c r="G14" i="43"/>
  <c r="G54" i="43"/>
  <c r="R237" i="42"/>
  <c r="O237" i="42"/>
  <c r="M237" i="42"/>
  <c r="N237" i="42"/>
  <c r="L237" i="42"/>
  <c r="Q237" i="42"/>
  <c r="P237" i="42"/>
  <c r="G445" i="43"/>
  <c r="E445" i="43"/>
  <c r="H445" i="43"/>
  <c r="D445" i="43"/>
  <c r="F445" i="43"/>
  <c r="B445" i="43"/>
  <c r="C445" i="43"/>
  <c r="D40" i="42"/>
  <c r="I404" i="42"/>
  <c r="I418" i="42" s="1"/>
  <c r="B418" i="42"/>
  <c r="G40" i="42"/>
  <c r="I133" i="43"/>
  <c r="B14" i="43"/>
  <c r="I40" i="43"/>
  <c r="I54" i="43" s="1"/>
  <c r="B54" i="43"/>
  <c r="E159" i="43"/>
  <c r="G159" i="43"/>
  <c r="D159" i="43"/>
  <c r="C159" i="43"/>
  <c r="H159" i="43"/>
  <c r="F159" i="43"/>
  <c r="B159" i="43"/>
  <c r="Z289" i="42"/>
  <c r="AB289" i="42"/>
  <c r="Y289" i="42"/>
  <c r="AG289" i="42"/>
  <c r="AA289" i="42"/>
  <c r="AE289" i="42"/>
  <c r="AD289" i="42"/>
  <c r="AF289" i="42"/>
  <c r="W289" i="42"/>
  <c r="X289" i="42"/>
  <c r="AH289" i="42"/>
  <c r="AC289" i="42"/>
  <c r="S185" i="43"/>
  <c r="S445" i="43"/>
  <c r="AI445" i="42"/>
  <c r="R289" i="42"/>
  <c r="Q289" i="42"/>
  <c r="M289" i="42"/>
  <c r="O289" i="42"/>
  <c r="P289" i="42"/>
  <c r="N289" i="42"/>
  <c r="L289" i="42"/>
  <c r="O54" i="42"/>
  <c r="I326" i="42"/>
  <c r="I340" i="42" s="1"/>
  <c r="B340" i="42"/>
  <c r="I248" i="42"/>
  <c r="I262" i="42" s="1"/>
  <c r="B262" i="42"/>
  <c r="O92" i="42"/>
  <c r="O14" i="42" s="1"/>
  <c r="N92" i="42"/>
  <c r="S586" i="42"/>
  <c r="I196" i="42"/>
  <c r="I210" i="42" s="1"/>
  <c r="B210" i="42"/>
  <c r="AI55" i="43"/>
  <c r="S263" i="43"/>
  <c r="AH55" i="42"/>
  <c r="E185" i="43"/>
  <c r="F185" i="43"/>
  <c r="D185" i="43"/>
  <c r="C185" i="43"/>
  <c r="B185" i="43"/>
  <c r="G185" i="43"/>
  <c r="H185" i="43"/>
  <c r="AI419" i="42"/>
  <c r="X55" i="42"/>
  <c r="O14" i="43"/>
  <c r="L419" i="42"/>
  <c r="M419" i="42"/>
  <c r="O419" i="42"/>
  <c r="Q419" i="42"/>
  <c r="R419" i="42"/>
  <c r="N419" i="42"/>
  <c r="P419" i="42"/>
  <c r="G237" i="43"/>
  <c r="D237" i="43"/>
  <c r="B237" i="43"/>
  <c r="F237" i="43"/>
  <c r="C237" i="43"/>
  <c r="E237" i="43"/>
  <c r="H237" i="43"/>
  <c r="S159" i="43"/>
  <c r="AD55" i="42"/>
  <c r="N185" i="42"/>
  <c r="Q185" i="42"/>
  <c r="P185" i="42"/>
  <c r="M185" i="42"/>
  <c r="O185" i="42"/>
  <c r="L185" i="42"/>
  <c r="R185" i="42"/>
  <c r="L367" i="42"/>
  <c r="M367" i="42"/>
  <c r="N367" i="42"/>
  <c r="P367" i="42"/>
  <c r="O367" i="42"/>
  <c r="R367" i="42"/>
  <c r="Q367" i="42"/>
  <c r="E14" i="43"/>
  <c r="E54" i="43"/>
  <c r="I352" i="42"/>
  <c r="I366" i="42" s="1"/>
  <c r="B366" i="42"/>
  <c r="H289" i="43"/>
  <c r="C289" i="43"/>
  <c r="D289" i="43"/>
  <c r="E289" i="43"/>
  <c r="B289" i="43"/>
  <c r="G289" i="43"/>
  <c r="F289" i="43"/>
  <c r="M14" i="42"/>
  <c r="M28" i="42" s="1"/>
  <c r="M54" i="42"/>
  <c r="AI393" i="42"/>
  <c r="AB185" i="42"/>
  <c r="AC185" i="42"/>
  <c r="AG185" i="42"/>
  <c r="AA185" i="42"/>
  <c r="W185" i="42"/>
  <c r="AF185" i="42"/>
  <c r="Y185" i="42"/>
  <c r="AD185" i="42"/>
  <c r="X185" i="42"/>
  <c r="Z185" i="42"/>
  <c r="AE185" i="42"/>
  <c r="AH185" i="42"/>
  <c r="R341" i="42"/>
  <c r="M341" i="42"/>
  <c r="Q341" i="42"/>
  <c r="O341" i="42"/>
  <c r="N341" i="42"/>
  <c r="P341" i="42"/>
  <c r="L341" i="42"/>
  <c r="I211" i="43" l="1"/>
  <c r="S159" i="42"/>
  <c r="S211" i="42"/>
  <c r="I393" i="43"/>
  <c r="AI185" i="42"/>
  <c r="AI211" i="42"/>
  <c r="AI289" i="42"/>
  <c r="I419" i="43"/>
  <c r="B14" i="42"/>
  <c r="I40" i="42"/>
  <c r="I54" i="42" s="1"/>
  <c r="B54" i="42"/>
  <c r="I185" i="43"/>
  <c r="H263" i="42"/>
  <c r="D263" i="42"/>
  <c r="G263" i="42"/>
  <c r="C263" i="42"/>
  <c r="B263" i="42"/>
  <c r="F263" i="42"/>
  <c r="E263" i="42"/>
  <c r="G14" i="42"/>
  <c r="G54" i="42"/>
  <c r="I367" i="43"/>
  <c r="C393" i="42"/>
  <c r="D393" i="42"/>
  <c r="B393" i="42"/>
  <c r="G393" i="42"/>
  <c r="H393" i="42"/>
  <c r="E393" i="42"/>
  <c r="F393" i="42"/>
  <c r="S315" i="42"/>
  <c r="I237" i="43"/>
  <c r="D211" i="42"/>
  <c r="C211" i="42"/>
  <c r="H211" i="42"/>
  <c r="E211" i="42"/>
  <c r="G211" i="42"/>
  <c r="F211" i="42"/>
  <c r="B211" i="42"/>
  <c r="AJ40" i="42"/>
  <c r="S54" i="42"/>
  <c r="S263" i="42"/>
  <c r="I341" i="43"/>
  <c r="B367" i="42"/>
  <c r="H367" i="42"/>
  <c r="D367" i="42"/>
  <c r="G367" i="42"/>
  <c r="E367" i="42"/>
  <c r="F367" i="42"/>
  <c r="C367" i="42"/>
  <c r="S419" i="42"/>
  <c r="G341" i="42"/>
  <c r="H341" i="42"/>
  <c r="E341" i="42"/>
  <c r="C341" i="42"/>
  <c r="F341" i="42"/>
  <c r="D341" i="42"/>
  <c r="B341" i="42"/>
  <c r="B419" i="42"/>
  <c r="E419" i="42"/>
  <c r="H419" i="42"/>
  <c r="C419" i="42"/>
  <c r="F419" i="42"/>
  <c r="D419" i="42"/>
  <c r="G419" i="42"/>
  <c r="G289" i="42"/>
  <c r="H289" i="42"/>
  <c r="F289" i="42"/>
  <c r="D289" i="42"/>
  <c r="C289" i="42"/>
  <c r="B289" i="42"/>
  <c r="E289" i="42"/>
  <c r="I263" i="43"/>
  <c r="AI55" i="42"/>
  <c r="S367" i="42"/>
  <c r="D14" i="42"/>
  <c r="D54" i="42"/>
  <c r="E14" i="42"/>
  <c r="E54" i="42"/>
  <c r="C14" i="42"/>
  <c r="C28" i="42" s="1"/>
  <c r="C54" i="42"/>
  <c r="L55" i="43"/>
  <c r="P55" i="43"/>
  <c r="R55" i="43"/>
  <c r="Q55" i="43"/>
  <c r="N55" i="43"/>
  <c r="AJ54" i="43"/>
  <c r="M55" i="43"/>
  <c r="O55" i="43"/>
  <c r="I315" i="43"/>
  <c r="S341" i="42"/>
  <c r="I289" i="43"/>
  <c r="N14" i="42"/>
  <c r="S92" i="42"/>
  <c r="I159" i="43"/>
  <c r="E55" i="43"/>
  <c r="D55" i="43"/>
  <c r="H55" i="43"/>
  <c r="G55" i="43"/>
  <c r="C55" i="43"/>
  <c r="F55" i="43"/>
  <c r="B55" i="43"/>
  <c r="H14" i="42"/>
  <c r="H54" i="42"/>
  <c r="S445" i="42"/>
  <c r="D445" i="42"/>
  <c r="H445" i="42"/>
  <c r="C445" i="42"/>
  <c r="F445" i="42"/>
  <c r="E445" i="42"/>
  <c r="G445" i="42"/>
  <c r="B445" i="42"/>
  <c r="I133" i="42"/>
  <c r="B315" i="42"/>
  <c r="E315" i="42"/>
  <c r="F315" i="42"/>
  <c r="C315" i="42"/>
  <c r="H315" i="42"/>
  <c r="D315" i="42"/>
  <c r="G315" i="42"/>
  <c r="S393" i="42"/>
  <c r="C237" i="42"/>
  <c r="B237" i="42"/>
  <c r="D237" i="42"/>
  <c r="G237" i="42"/>
  <c r="E237" i="42"/>
  <c r="H237" i="42"/>
  <c r="F237" i="42"/>
  <c r="E185" i="42"/>
  <c r="C185" i="42"/>
  <c r="F185" i="42"/>
  <c r="G185" i="42"/>
  <c r="B185" i="42"/>
  <c r="D185" i="42"/>
  <c r="H185" i="42"/>
  <c r="S185" i="42"/>
  <c r="S289" i="42"/>
  <c r="I14" i="43"/>
  <c r="I445" i="43"/>
  <c r="S237" i="42"/>
  <c r="E159" i="42"/>
  <c r="C159" i="42"/>
  <c r="F159" i="42"/>
  <c r="H159" i="42"/>
  <c r="D159" i="42"/>
  <c r="B159" i="42"/>
  <c r="G159" i="42"/>
  <c r="I445" i="42" l="1"/>
  <c r="I211" i="42"/>
  <c r="I289" i="42"/>
  <c r="I185" i="42"/>
  <c r="I55" i="43"/>
  <c r="I237" i="42"/>
  <c r="I367" i="42"/>
  <c r="I159" i="42"/>
  <c r="I419" i="42"/>
  <c r="E55" i="42"/>
  <c r="G55" i="42"/>
  <c r="C55" i="42"/>
  <c r="B55" i="42"/>
  <c r="H55" i="42"/>
  <c r="D55" i="42"/>
  <c r="F55" i="42"/>
  <c r="I315" i="42"/>
  <c r="S55" i="43"/>
  <c r="AJ55" i="43" s="1"/>
  <c r="I341" i="42"/>
  <c r="I393" i="42"/>
  <c r="I263" i="42"/>
  <c r="I14" i="42"/>
  <c r="P55" i="42"/>
  <c r="N55" i="42"/>
  <c r="O55" i="42"/>
  <c r="M55" i="42"/>
  <c r="AJ54" i="42"/>
  <c r="L55" i="42"/>
  <c r="R55" i="42"/>
  <c r="Q55" i="42"/>
  <c r="I55" i="42" l="1"/>
  <c r="S55" i="42"/>
  <c r="AJ55" i="42" s="1"/>
  <c r="I596" i="41" l="1"/>
  <c r="I595" i="41"/>
  <c r="I595" i="35"/>
  <c r="B102" i="35"/>
  <c r="I596" i="35"/>
  <c r="I595" i="8" l="1"/>
  <c r="B24" i="35"/>
  <c r="S595" i="41"/>
  <c r="S596" i="41"/>
  <c r="I596" i="8"/>
  <c r="B102" i="8"/>
  <c r="C50" i="8"/>
  <c r="C24" i="8" s="1"/>
  <c r="E50" i="8"/>
  <c r="E24" i="8" s="1"/>
  <c r="D50" i="8"/>
  <c r="B262" i="8" l="1"/>
  <c r="I127" i="8"/>
  <c r="I258" i="8"/>
  <c r="I388" i="8"/>
  <c r="D210" i="8"/>
  <c r="C262" i="8"/>
  <c r="E262" i="8"/>
  <c r="E210" i="8"/>
  <c r="D262" i="8"/>
  <c r="I153" i="8"/>
  <c r="I361" i="8"/>
  <c r="I232" i="8"/>
  <c r="I309" i="8" l="1"/>
  <c r="C49" i="8"/>
  <c r="C23" i="8" s="1"/>
  <c r="E49" i="8"/>
  <c r="E23" i="8" s="1"/>
  <c r="G49" i="8"/>
  <c r="G23" i="8" s="1"/>
  <c r="I413" i="8"/>
  <c r="D49" i="8"/>
  <c r="H49" i="8"/>
  <c r="H23" i="8" s="1"/>
  <c r="B50" i="8"/>
  <c r="I128" i="8"/>
  <c r="I205" i="8"/>
  <c r="I257" i="8"/>
  <c r="I179" i="8"/>
  <c r="B49" i="8"/>
  <c r="I335" i="8"/>
  <c r="I283" i="8"/>
  <c r="I231" i="8"/>
  <c r="I439" i="8"/>
  <c r="I387" i="8"/>
  <c r="I50" i="8" l="1"/>
  <c r="B24" i="8"/>
  <c r="I49" i="8"/>
  <c r="I485" i="1" l="1"/>
  <c r="I615" i="1"/>
  <c r="I537" i="1" l="1"/>
  <c r="G43" i="1"/>
  <c r="I563" i="1"/>
  <c r="H43" i="1"/>
  <c r="H95" i="1"/>
  <c r="I511" i="1"/>
  <c r="E95" i="1"/>
  <c r="G95" i="1"/>
  <c r="C43" i="1"/>
  <c r="I329" i="1"/>
  <c r="C95" i="1"/>
  <c r="D95" i="1"/>
  <c r="C17" i="1" l="1"/>
  <c r="I641" i="1"/>
  <c r="I121" i="1"/>
  <c r="E43" i="1"/>
  <c r="E17" i="1" s="1"/>
  <c r="F69" i="1"/>
  <c r="I459" i="1"/>
  <c r="G17" i="1"/>
  <c r="B95" i="1"/>
  <c r="I95" i="1" s="1"/>
  <c r="I589" i="1"/>
  <c r="D43" i="1"/>
  <c r="D17" i="1" s="1"/>
  <c r="H17" i="1"/>
  <c r="I407" i="1"/>
  <c r="I199" i="1"/>
  <c r="I147" i="1"/>
  <c r="I251" i="1"/>
  <c r="I303" i="1"/>
  <c r="I277" i="1"/>
  <c r="I355" i="1"/>
  <c r="I433" i="1"/>
  <c r="I173" i="1"/>
  <c r="I381" i="1" l="1"/>
  <c r="F17" i="1"/>
  <c r="I69" i="1"/>
  <c r="B43" i="1"/>
  <c r="F94" i="1"/>
  <c r="B17" i="1" l="1"/>
  <c r="I17" i="1" s="1"/>
  <c r="I43" i="1"/>
  <c r="H96" i="8" l="1"/>
  <c r="H600" i="8"/>
  <c r="B96" i="8"/>
  <c r="G600" i="8"/>
  <c r="D96" i="1"/>
  <c r="D96" i="8"/>
  <c r="D18" i="8" s="1"/>
  <c r="B18" i="8" l="1"/>
  <c r="I590" i="8"/>
  <c r="B96" i="1"/>
  <c r="I590" i="1"/>
  <c r="H96" i="1"/>
  <c r="H600" i="1"/>
  <c r="G600" i="1"/>
  <c r="H106" i="8"/>
  <c r="H18" i="8"/>
  <c r="E600" i="35" l="1"/>
  <c r="H96" i="35"/>
  <c r="H600" i="35"/>
  <c r="B96" i="35"/>
  <c r="I590" i="35"/>
  <c r="I600" i="35" s="1"/>
  <c r="B600" i="35"/>
  <c r="B601" i="35" s="1"/>
  <c r="G600" i="35"/>
  <c r="G601" i="35" s="1"/>
  <c r="D96" i="35"/>
  <c r="D600" i="35"/>
  <c r="D44" i="32"/>
  <c r="D96" i="34"/>
  <c r="D18" i="34" s="1"/>
  <c r="E601" i="35" l="1"/>
  <c r="H96" i="42"/>
  <c r="H600" i="42"/>
  <c r="E44" i="1"/>
  <c r="D600" i="42"/>
  <c r="B96" i="34"/>
  <c r="I590" i="34"/>
  <c r="H18" i="35"/>
  <c r="H106" i="35"/>
  <c r="D96" i="36"/>
  <c r="D600" i="36"/>
  <c r="B96" i="36"/>
  <c r="I590" i="36"/>
  <c r="I600" i="36" s="1"/>
  <c r="B600" i="36"/>
  <c r="G600" i="42"/>
  <c r="E600" i="42"/>
  <c r="G600" i="34"/>
  <c r="E600" i="36"/>
  <c r="H601" i="35"/>
  <c r="F601" i="35"/>
  <c r="I601" i="35"/>
  <c r="C601" i="35"/>
  <c r="H96" i="36"/>
  <c r="H600" i="36"/>
  <c r="H96" i="34"/>
  <c r="H600" i="34"/>
  <c r="E44" i="32"/>
  <c r="B18" i="35"/>
  <c r="G600" i="36"/>
  <c r="D18" i="35"/>
  <c r="I590" i="42"/>
  <c r="I600" i="42" s="1"/>
  <c r="B600" i="42"/>
  <c r="D601" i="35"/>
  <c r="I434" i="32"/>
  <c r="I304" i="32"/>
  <c r="I356" i="32"/>
  <c r="H44" i="32"/>
  <c r="I408" i="32"/>
  <c r="C44" i="1"/>
  <c r="C18" i="1" s="1"/>
  <c r="H44" i="1"/>
  <c r="H18" i="1" s="1"/>
  <c r="I200" i="32"/>
  <c r="I148" i="32"/>
  <c r="G44" i="1"/>
  <c r="I330" i="32"/>
  <c r="I252" i="32"/>
  <c r="I174" i="32"/>
  <c r="I382" i="32"/>
  <c r="C44" i="32"/>
  <c r="C18" i="32" s="1"/>
  <c r="G44" i="32"/>
  <c r="I278" i="32"/>
  <c r="I226" i="32"/>
  <c r="C601" i="42" l="1"/>
  <c r="B601" i="42"/>
  <c r="G601" i="42"/>
  <c r="D601" i="42"/>
  <c r="H601" i="42"/>
  <c r="F601" i="42"/>
  <c r="E601" i="42"/>
  <c r="B18" i="36"/>
  <c r="N600" i="42"/>
  <c r="E601" i="36"/>
  <c r="D601" i="36"/>
  <c r="Q600" i="42"/>
  <c r="D44" i="1"/>
  <c r="D18" i="1" s="1"/>
  <c r="H18" i="34"/>
  <c r="H106" i="34"/>
  <c r="D18" i="36"/>
  <c r="I122" i="1"/>
  <c r="H96" i="43"/>
  <c r="H600" i="43"/>
  <c r="I122" i="32"/>
  <c r="B44" i="32"/>
  <c r="G601" i="36"/>
  <c r="H601" i="36"/>
  <c r="G600" i="43"/>
  <c r="E600" i="43"/>
  <c r="H106" i="36"/>
  <c r="H18" i="36"/>
  <c r="L600" i="42"/>
  <c r="C601" i="36"/>
  <c r="I601" i="36"/>
  <c r="F601" i="36"/>
  <c r="I590" i="43"/>
  <c r="I600" i="43" s="1"/>
  <c r="B600" i="43"/>
  <c r="O600" i="42"/>
  <c r="R96" i="42"/>
  <c r="R600" i="42"/>
  <c r="D600" i="43"/>
  <c r="B601" i="36"/>
  <c r="B18" i="34"/>
  <c r="H18" i="42"/>
  <c r="H28" i="42" s="1"/>
  <c r="H106" i="42"/>
  <c r="I148" i="1"/>
  <c r="I408" i="1"/>
  <c r="I174" i="1"/>
  <c r="I434" i="1"/>
  <c r="I304" i="1"/>
  <c r="I330" i="1"/>
  <c r="I278" i="1"/>
  <c r="I382" i="1"/>
  <c r="I252" i="1"/>
  <c r="I356" i="1"/>
  <c r="I200" i="1"/>
  <c r="B96" i="32" l="1"/>
  <c r="I590" i="32"/>
  <c r="I600" i="32" s="1"/>
  <c r="B600" i="32"/>
  <c r="B601" i="32" s="1"/>
  <c r="R18" i="42"/>
  <c r="R28" i="42" s="1"/>
  <c r="R106" i="42"/>
  <c r="B18" i="32"/>
  <c r="I44" i="32"/>
  <c r="H96" i="32"/>
  <c r="H600" i="32"/>
  <c r="H601" i="32" s="1"/>
  <c r="N600" i="43"/>
  <c r="G600" i="32"/>
  <c r="L600" i="43"/>
  <c r="H106" i="43"/>
  <c r="H18" i="43"/>
  <c r="H28" i="43" s="1"/>
  <c r="O600" i="43"/>
  <c r="B44" i="1"/>
  <c r="I601" i="42"/>
  <c r="R96" i="43"/>
  <c r="R600" i="43"/>
  <c r="Q600" i="43"/>
  <c r="D96" i="32"/>
  <c r="D600" i="32"/>
  <c r="D601" i="32" s="1"/>
  <c r="E600" i="32"/>
  <c r="E601" i="32" s="1"/>
  <c r="D601" i="43"/>
  <c r="B601" i="43"/>
  <c r="C601" i="43"/>
  <c r="E601" i="43"/>
  <c r="H601" i="43"/>
  <c r="F601" i="43"/>
  <c r="G601" i="43"/>
  <c r="C95" i="34" l="1"/>
  <c r="C600" i="34"/>
  <c r="I601" i="43"/>
  <c r="R106" i="43"/>
  <c r="R18" i="43"/>
  <c r="R28" i="43" s="1"/>
  <c r="H106" i="32"/>
  <c r="H18" i="32"/>
  <c r="E95" i="34"/>
  <c r="E600" i="34"/>
  <c r="G601" i="32"/>
  <c r="I601" i="32"/>
  <c r="F601" i="32"/>
  <c r="C601" i="32"/>
  <c r="B18" i="1"/>
  <c r="I44" i="1"/>
  <c r="D95" i="34"/>
  <c r="D600" i="34"/>
  <c r="I589" i="34"/>
  <c r="I600" i="34" s="1"/>
  <c r="B95" i="34"/>
  <c r="B600" i="34"/>
  <c r="B601" i="34" s="1"/>
  <c r="D18" i="32"/>
  <c r="B95" i="8" l="1"/>
  <c r="I95" i="34"/>
  <c r="B17" i="34"/>
  <c r="H601" i="34"/>
  <c r="F601" i="34"/>
  <c r="I601" i="34"/>
  <c r="G601" i="34"/>
  <c r="D601" i="34"/>
  <c r="D17" i="34"/>
  <c r="E601" i="34"/>
  <c r="E17" i="34"/>
  <c r="C601" i="34"/>
  <c r="C17" i="34"/>
  <c r="C106" i="34"/>
  <c r="D95" i="8"/>
  <c r="D17" i="8" s="1"/>
  <c r="E95" i="8"/>
  <c r="E17" i="8" s="1"/>
  <c r="C95" i="8"/>
  <c r="I17" i="34" l="1"/>
  <c r="I121" i="32"/>
  <c r="I95" i="8"/>
  <c r="B17" i="8"/>
  <c r="I589" i="8"/>
  <c r="C17" i="8"/>
  <c r="I173" i="32"/>
  <c r="D43" i="32"/>
  <c r="D17" i="32" s="1"/>
  <c r="I329" i="32" l="1"/>
  <c r="H43" i="32"/>
  <c r="H17" i="32" s="1"/>
  <c r="G43" i="32"/>
  <c r="G17" i="32" s="1"/>
  <c r="I199" i="32"/>
  <c r="I407" i="32"/>
  <c r="C43" i="32"/>
  <c r="C17" i="32" s="1"/>
  <c r="E43" i="32"/>
  <c r="E17" i="32" s="1"/>
  <c r="I381" i="32"/>
  <c r="I147" i="32"/>
  <c r="H96" i="40"/>
  <c r="H600" i="40"/>
  <c r="G600" i="40"/>
  <c r="I303" i="32"/>
  <c r="I590" i="40"/>
  <c r="I600" i="40" s="1"/>
  <c r="B600" i="40"/>
  <c r="I277" i="32"/>
  <c r="D600" i="40"/>
  <c r="I355" i="32"/>
  <c r="E600" i="40"/>
  <c r="I17" i="8"/>
  <c r="I433" i="32"/>
  <c r="I251" i="32"/>
  <c r="I225" i="32"/>
  <c r="N600" i="40" l="1"/>
  <c r="D600" i="41"/>
  <c r="H96" i="41"/>
  <c r="H600" i="41"/>
  <c r="O600" i="40"/>
  <c r="I590" i="41"/>
  <c r="I600" i="41" s="1"/>
  <c r="B600" i="41"/>
  <c r="L600" i="40"/>
  <c r="G600" i="41"/>
  <c r="E600" i="41"/>
  <c r="Q600" i="40"/>
  <c r="R96" i="40"/>
  <c r="R600" i="40"/>
  <c r="B43" i="32"/>
  <c r="H18" i="40"/>
  <c r="H28" i="40" s="1"/>
  <c r="H106" i="40"/>
  <c r="E601" i="40"/>
  <c r="D601" i="40"/>
  <c r="H601" i="40"/>
  <c r="G601" i="40"/>
  <c r="C601" i="40"/>
  <c r="B601" i="40"/>
  <c r="F601" i="40"/>
  <c r="I601" i="40" l="1"/>
  <c r="B17" i="32"/>
  <c r="I17" i="32" s="1"/>
  <c r="I43" i="32"/>
  <c r="R96" i="41"/>
  <c r="R600" i="41"/>
  <c r="R18" i="40"/>
  <c r="R28" i="40" s="1"/>
  <c r="R106" i="40"/>
  <c r="H18" i="41"/>
  <c r="H28" i="41" s="1"/>
  <c r="H106" i="41"/>
  <c r="N600" i="41"/>
  <c r="Q600" i="41"/>
  <c r="O600" i="41"/>
  <c r="L600" i="41"/>
  <c r="H601" i="41"/>
  <c r="C601" i="41"/>
  <c r="E601" i="41"/>
  <c r="G601" i="41"/>
  <c r="D601" i="41"/>
  <c r="B601" i="41"/>
  <c r="F601" i="41"/>
  <c r="I601" i="41" l="1"/>
  <c r="R18" i="41"/>
  <c r="R28" i="41" s="1"/>
  <c r="R106" i="41"/>
  <c r="E652" i="1" l="1"/>
  <c r="D652" i="1"/>
  <c r="C652" i="1"/>
  <c r="H94" i="1" l="1"/>
  <c r="H106" i="1" s="1"/>
  <c r="H652" i="1"/>
  <c r="C94" i="1"/>
  <c r="C106" i="1" s="1"/>
  <c r="C600" i="1"/>
  <c r="E94" i="1"/>
  <c r="E600" i="1"/>
  <c r="I588" i="1"/>
  <c r="I600" i="1" s="1"/>
  <c r="B94" i="1"/>
  <c r="B600" i="1"/>
  <c r="I640" i="1"/>
  <c r="B652" i="1"/>
  <c r="E94" i="8"/>
  <c r="E16" i="8" s="1"/>
  <c r="E600" i="8"/>
  <c r="G94" i="1"/>
  <c r="G652" i="1"/>
  <c r="C94" i="8"/>
  <c r="C600" i="8"/>
  <c r="I484" i="1"/>
  <c r="I496" i="1" s="1"/>
  <c r="F496" i="1"/>
  <c r="I614" i="1"/>
  <c r="D94" i="8"/>
  <c r="D600" i="8"/>
  <c r="D94" i="1"/>
  <c r="D600" i="1"/>
  <c r="E366" i="1"/>
  <c r="C366" i="1"/>
  <c r="I276" i="1"/>
  <c r="D366" i="1"/>
  <c r="I328" i="1" l="1"/>
  <c r="D42" i="1"/>
  <c r="D16" i="1" s="1"/>
  <c r="I406" i="1"/>
  <c r="I302" i="1"/>
  <c r="I250" i="1"/>
  <c r="C42" i="1"/>
  <c r="C16" i="1" s="1"/>
  <c r="I172" i="1"/>
  <c r="I510" i="1"/>
  <c r="F522" i="1"/>
  <c r="I522" i="1" s="1"/>
  <c r="D601" i="1"/>
  <c r="F601" i="1"/>
  <c r="I601" i="1"/>
  <c r="G601" i="1"/>
  <c r="H601" i="1"/>
  <c r="I354" i="1"/>
  <c r="B366" i="1"/>
  <c r="E601" i="1"/>
  <c r="I146" i="1"/>
  <c r="B94" i="8"/>
  <c r="I588" i="8"/>
  <c r="I600" i="8" s="1"/>
  <c r="E601" i="8" s="1"/>
  <c r="B600" i="8"/>
  <c r="E42" i="1"/>
  <c r="E16" i="1" s="1"/>
  <c r="G42" i="1"/>
  <c r="G16" i="1" s="1"/>
  <c r="I432" i="1"/>
  <c r="C601" i="1"/>
  <c r="F497" i="1"/>
  <c r="G497" i="1"/>
  <c r="I497" i="1"/>
  <c r="H497" i="1"/>
  <c r="E497" i="1"/>
  <c r="C497" i="1"/>
  <c r="B497" i="1"/>
  <c r="D497" i="1"/>
  <c r="I562" i="1"/>
  <c r="F574" i="1"/>
  <c r="I574" i="1" s="1"/>
  <c r="B42" i="1"/>
  <c r="I120" i="1"/>
  <c r="H42" i="1"/>
  <c r="H16" i="1" s="1"/>
  <c r="I380" i="1"/>
  <c r="F68" i="1"/>
  <c r="I458" i="1"/>
  <c r="F470" i="1"/>
  <c r="I470" i="1" s="1"/>
  <c r="C16" i="8"/>
  <c r="C106" i="8"/>
  <c r="B601" i="1"/>
  <c r="I536" i="1"/>
  <c r="I548" i="1" s="1"/>
  <c r="F548" i="1"/>
  <c r="I198" i="1"/>
  <c r="D16" i="8"/>
  <c r="I94" i="1"/>
  <c r="F549" i="1" l="1"/>
  <c r="D601" i="8"/>
  <c r="F471" i="1"/>
  <c r="E471" i="1"/>
  <c r="D471" i="1"/>
  <c r="B471" i="1"/>
  <c r="H471" i="1"/>
  <c r="C471" i="1"/>
  <c r="I471" i="1"/>
  <c r="G471" i="1"/>
  <c r="I42" i="1"/>
  <c r="B16" i="1"/>
  <c r="I94" i="8"/>
  <c r="B16" i="8"/>
  <c r="I16" i="8" s="1"/>
  <c r="F575" i="1"/>
  <c r="D575" i="1"/>
  <c r="G575" i="1"/>
  <c r="E575" i="1"/>
  <c r="B575" i="1"/>
  <c r="H575" i="1"/>
  <c r="C575" i="1"/>
  <c r="I575" i="1"/>
  <c r="C549" i="1"/>
  <c r="D549" i="1"/>
  <c r="E549" i="1"/>
  <c r="I549" i="1"/>
  <c r="H549" i="1"/>
  <c r="B549" i="1"/>
  <c r="G549" i="1"/>
  <c r="I68" i="1"/>
  <c r="I80" i="1" s="1"/>
  <c r="F16" i="1"/>
  <c r="F80" i="1"/>
  <c r="F82" i="1" s="1"/>
  <c r="G601" i="8"/>
  <c r="F601" i="8"/>
  <c r="I601" i="8"/>
  <c r="H601" i="8"/>
  <c r="F89" i="1"/>
  <c r="I635" i="1"/>
  <c r="I652" i="1" s="1"/>
  <c r="F652" i="1"/>
  <c r="C601" i="8"/>
  <c r="F523" i="1"/>
  <c r="G523" i="1"/>
  <c r="B523" i="1"/>
  <c r="H523" i="1"/>
  <c r="D523" i="1"/>
  <c r="E523" i="1"/>
  <c r="C523" i="1"/>
  <c r="I523" i="1"/>
  <c r="B601" i="8"/>
  <c r="F653" i="1" l="1"/>
  <c r="E653" i="1"/>
  <c r="I653" i="1"/>
  <c r="C653" i="1"/>
  <c r="D653" i="1"/>
  <c r="B653" i="1"/>
  <c r="G653" i="1"/>
  <c r="H653" i="1"/>
  <c r="F11" i="1"/>
  <c r="I89" i="1"/>
  <c r="F106" i="1"/>
  <c r="F81" i="1"/>
  <c r="B81" i="1"/>
  <c r="D81" i="1"/>
  <c r="I81" i="1"/>
  <c r="C81" i="1"/>
  <c r="E81" i="1"/>
  <c r="G81" i="1"/>
  <c r="I82" i="1"/>
  <c r="H81" i="1"/>
  <c r="I16" i="1"/>
  <c r="I11" i="1" l="1"/>
  <c r="F28" i="1"/>
  <c r="I645" i="36" l="1"/>
  <c r="I652" i="36" s="1"/>
  <c r="B99" i="36"/>
  <c r="B652" i="36"/>
  <c r="B653" i="36" s="1"/>
  <c r="I99" i="36" l="1"/>
  <c r="B21" i="36"/>
  <c r="I653" i="36"/>
  <c r="F653" i="36"/>
  <c r="C653" i="36"/>
  <c r="E653" i="36"/>
  <c r="D653" i="36"/>
  <c r="H653" i="36"/>
  <c r="G653" i="36"/>
  <c r="I645" i="41" l="1"/>
  <c r="I652" i="41" s="1"/>
  <c r="B652" i="41"/>
  <c r="S645" i="41" l="1"/>
  <c r="S652" i="41" s="1"/>
  <c r="L652" i="41"/>
  <c r="C653" i="41"/>
  <c r="G653" i="41"/>
  <c r="B653" i="41"/>
  <c r="H653" i="41"/>
  <c r="D653" i="41"/>
  <c r="F653" i="41"/>
  <c r="E653" i="41"/>
  <c r="I653" i="41" l="1"/>
  <c r="M653" i="41"/>
  <c r="L653" i="41"/>
  <c r="R653" i="41"/>
  <c r="N653" i="41"/>
  <c r="P653" i="41"/>
  <c r="O653" i="41"/>
  <c r="Q653" i="41"/>
  <c r="S653" i="41" l="1"/>
  <c r="I645" i="42" l="1"/>
  <c r="I652" i="42" s="1"/>
  <c r="B652" i="42"/>
  <c r="S645" i="42" l="1"/>
  <c r="S652" i="42" s="1"/>
  <c r="L652" i="42"/>
  <c r="C653" i="42"/>
  <c r="F653" i="42"/>
  <c r="D653" i="42"/>
  <c r="G653" i="42"/>
  <c r="B653" i="42"/>
  <c r="E653" i="42"/>
  <c r="H653" i="42"/>
  <c r="I653" i="42" l="1"/>
  <c r="M653" i="42"/>
  <c r="L653" i="42"/>
  <c r="P653" i="42"/>
  <c r="N653" i="42"/>
  <c r="Q653" i="42"/>
  <c r="O653" i="42"/>
  <c r="R653" i="42"/>
  <c r="S653" i="42" l="1"/>
  <c r="I645" i="43" l="1"/>
  <c r="I652" i="43" s="1"/>
  <c r="B652" i="43"/>
  <c r="S645" i="43" l="1"/>
  <c r="S652" i="43" s="1"/>
  <c r="L652" i="43"/>
  <c r="F653" i="43"/>
  <c r="C653" i="43"/>
  <c r="G653" i="43"/>
  <c r="B653" i="43"/>
  <c r="D653" i="43"/>
  <c r="H653" i="43"/>
  <c r="E653" i="43"/>
  <c r="I653" i="43" l="1"/>
  <c r="O653" i="43"/>
  <c r="R653" i="43"/>
  <c r="M653" i="43"/>
  <c r="L653" i="43"/>
  <c r="N653" i="43"/>
  <c r="Q653" i="43"/>
  <c r="P653" i="43"/>
  <c r="S653" i="43" l="1"/>
  <c r="AC37" i="47" l="1"/>
  <c r="AI37" i="47" s="1"/>
  <c r="AJ37" i="47" s="1"/>
  <c r="AC132" i="47"/>
  <c r="AI132" i="47" s="1"/>
  <c r="AI115" i="47"/>
  <c r="AJ115" i="47" s="1"/>
  <c r="T132" i="47" l="1"/>
  <c r="AJ132" i="47"/>
  <c r="C366" i="47" l="1"/>
  <c r="I354" i="47"/>
  <c r="I366" i="47" s="1"/>
  <c r="P96" i="47" l="1"/>
  <c r="P106" i="47" s="1"/>
  <c r="P600" i="47"/>
  <c r="S590" i="47"/>
  <c r="S600" i="47" s="1"/>
  <c r="B367" i="47"/>
  <c r="D367" i="47"/>
  <c r="H367" i="47"/>
  <c r="F367" i="47"/>
  <c r="E367" i="47"/>
  <c r="C367" i="47"/>
  <c r="G367" i="47"/>
  <c r="I367" i="47" l="1"/>
  <c r="Q601" i="47"/>
  <c r="M601" i="47"/>
  <c r="L601" i="47"/>
  <c r="N601" i="47"/>
  <c r="P601" i="47"/>
  <c r="O601" i="47"/>
  <c r="R601" i="47"/>
  <c r="P70" i="47"/>
  <c r="S486" i="47"/>
  <c r="S601" i="47" l="1"/>
  <c r="P18" i="47"/>
  <c r="S70" i="47"/>
  <c r="P69" i="47" l="1"/>
  <c r="S485" i="47"/>
  <c r="P17" i="47" l="1"/>
  <c r="S69" i="47"/>
  <c r="P96" i="48" l="1"/>
  <c r="P106" i="48" s="1"/>
  <c r="P600" i="48"/>
  <c r="S590" i="48"/>
  <c r="S600" i="48" s="1"/>
  <c r="L601" i="48" l="1"/>
  <c r="O601" i="48"/>
  <c r="M601" i="48"/>
  <c r="P601" i="48"/>
  <c r="Q601" i="48"/>
  <c r="R601" i="48"/>
  <c r="N601" i="48"/>
  <c r="S601" i="48" l="1"/>
  <c r="P69" i="50" l="1"/>
  <c r="S485" i="50"/>
  <c r="S69" i="50" l="1"/>
  <c r="P17" i="50"/>
  <c r="I645" i="46" l="1"/>
  <c r="I652" i="46" s="1"/>
  <c r="B652" i="46"/>
  <c r="S645" i="46" l="1"/>
  <c r="S652" i="46" s="1"/>
  <c r="L652" i="46"/>
  <c r="C653" i="46"/>
  <c r="F653" i="46"/>
  <c r="E653" i="46"/>
  <c r="G653" i="46"/>
  <c r="D653" i="46"/>
  <c r="H653" i="46"/>
  <c r="B653" i="46"/>
  <c r="I653" i="46" l="1"/>
  <c r="O653" i="46"/>
  <c r="N653" i="46"/>
  <c r="P653" i="46"/>
  <c r="Q653" i="46"/>
  <c r="M653" i="46"/>
  <c r="R653" i="46"/>
  <c r="L653" i="46"/>
  <c r="S653" i="46" s="1"/>
  <c r="Y53" i="51" l="1"/>
  <c r="AI53" i="51" s="1"/>
  <c r="AJ53" i="51" s="1"/>
  <c r="AI391" i="51"/>
  <c r="AJ391" i="51" s="1"/>
  <c r="AI390" i="51" l="1"/>
  <c r="AJ390" i="51" s="1"/>
  <c r="W52" i="51"/>
  <c r="AI52" i="51" s="1"/>
  <c r="AJ52" i="51" s="1"/>
  <c r="I645" i="51" l="1"/>
  <c r="I652" i="51" s="1"/>
  <c r="B652" i="51"/>
  <c r="S645" i="51" l="1"/>
  <c r="S652" i="51" s="1"/>
  <c r="L652" i="51"/>
  <c r="G653" i="51"/>
  <c r="C653" i="51"/>
  <c r="E653" i="51"/>
  <c r="H653" i="51"/>
  <c r="F653" i="51"/>
  <c r="B653" i="51"/>
  <c r="D653" i="51"/>
  <c r="I653" i="51" l="1"/>
  <c r="Q653" i="51"/>
  <c r="M653" i="51"/>
  <c r="P653" i="51"/>
  <c r="R653" i="51"/>
  <c r="N653" i="51"/>
  <c r="O653" i="51"/>
  <c r="L653" i="51"/>
  <c r="S653" i="51" l="1"/>
  <c r="D87" i="50"/>
  <c r="D9" i="50" s="1"/>
  <c r="D99" i="51"/>
  <c r="D21" i="51" s="1"/>
  <c r="D99" i="50"/>
  <c r="D21" i="50" s="1"/>
  <c r="D89" i="50"/>
  <c r="D11" i="50" s="1"/>
  <c r="D95" i="50"/>
  <c r="D17" i="50" s="1"/>
  <c r="D97" i="51"/>
  <c r="D19" i="51" s="1"/>
  <c r="AF619" i="51"/>
  <c r="AF615" i="50"/>
  <c r="AF607" i="50"/>
  <c r="D98" i="51"/>
  <c r="D20" i="51" s="1"/>
  <c r="D90" i="50"/>
  <c r="D12" i="50" s="1"/>
  <c r="D94" i="51"/>
  <c r="D87" i="51"/>
  <c r="D9" i="51" s="1"/>
  <c r="AF606" i="51"/>
  <c r="D95" i="51"/>
  <c r="D17" i="51" s="1"/>
  <c r="D97" i="50"/>
  <c r="D19" i="50" s="1"/>
  <c r="D89" i="51"/>
  <c r="D11" i="51" s="1"/>
  <c r="AF615" i="51"/>
  <c r="D98" i="50"/>
  <c r="D20" i="50" s="1"/>
  <c r="D90" i="51"/>
  <c r="D12" i="51" s="1"/>
  <c r="D94" i="50"/>
  <c r="AF618" i="51" l="1"/>
  <c r="AF618" i="50"/>
  <c r="AF617" i="50"/>
  <c r="AF617" i="51"/>
  <c r="AF614" i="51"/>
  <c r="AF619" i="50"/>
  <c r="AF605" i="50"/>
  <c r="AF622" i="51"/>
  <c r="AF609" i="51"/>
  <c r="AF622" i="50"/>
  <c r="AF614" i="50"/>
  <c r="AF609" i="50"/>
  <c r="AF610" i="50"/>
  <c r="AF610" i="51"/>
  <c r="AF606" i="50"/>
  <c r="AF605" i="51"/>
  <c r="AF607" i="51"/>
  <c r="D86" i="51"/>
  <c r="D8" i="51" s="1"/>
  <c r="N94" i="50"/>
  <c r="N90" i="51"/>
  <c r="N12" i="51" s="1"/>
  <c r="N89" i="51"/>
  <c r="N11" i="51" s="1"/>
  <c r="N98" i="51"/>
  <c r="N20" i="51" s="1"/>
  <c r="N89" i="50"/>
  <c r="N11" i="50" s="1"/>
  <c r="N90" i="50"/>
  <c r="N12" i="50" s="1"/>
  <c r="AF621" i="50"/>
  <c r="N99" i="50"/>
  <c r="N21" i="50" s="1"/>
  <c r="N95" i="50"/>
  <c r="N17" i="50" s="1"/>
  <c r="N98" i="50"/>
  <c r="N20" i="50" s="1"/>
  <c r="D102" i="51"/>
  <c r="D24" i="51" s="1"/>
  <c r="D101" i="51"/>
  <c r="D23" i="51" s="1"/>
  <c r="N87" i="51"/>
  <c r="N9" i="51" s="1"/>
  <c r="N97" i="51"/>
  <c r="N19" i="51" s="1"/>
  <c r="N87" i="50"/>
  <c r="N9" i="50" s="1"/>
  <c r="AF621" i="51"/>
  <c r="N97" i="50"/>
  <c r="N19" i="50" s="1"/>
  <c r="D102" i="50"/>
  <c r="D24" i="50" s="1"/>
  <c r="D101" i="50"/>
  <c r="D23" i="50" s="1"/>
  <c r="N95" i="51"/>
  <c r="N17" i="51" s="1"/>
  <c r="N99" i="51"/>
  <c r="N21" i="51" s="1"/>
  <c r="N94" i="51"/>
  <c r="D86" i="50"/>
  <c r="D8" i="50" s="1"/>
  <c r="I615" i="50" l="1"/>
  <c r="B95" i="50"/>
  <c r="I615" i="51"/>
  <c r="B95" i="51"/>
  <c r="I614" i="50"/>
  <c r="B94" i="50"/>
  <c r="I94" i="50" s="1"/>
  <c r="I619" i="51"/>
  <c r="B99" i="51"/>
  <c r="I606" i="51"/>
  <c r="B86" i="51"/>
  <c r="I619" i="50"/>
  <c r="D85" i="51"/>
  <c r="I617" i="50"/>
  <c r="B97" i="50"/>
  <c r="I606" i="50"/>
  <c r="B86" i="50"/>
  <c r="I607" i="51"/>
  <c r="B87" i="51"/>
  <c r="I610" i="50"/>
  <c r="B90" i="50"/>
  <c r="I609" i="51"/>
  <c r="B89" i="51"/>
  <c r="I618" i="51"/>
  <c r="B98" i="51"/>
  <c r="I609" i="50"/>
  <c r="B89" i="50"/>
  <c r="I605" i="51"/>
  <c r="B85" i="51"/>
  <c r="I617" i="51"/>
  <c r="B97" i="51"/>
  <c r="I618" i="50"/>
  <c r="B98" i="50"/>
  <c r="I610" i="51"/>
  <c r="B90" i="51"/>
  <c r="I622" i="50"/>
  <c r="B102" i="50"/>
  <c r="D85" i="50"/>
  <c r="I621" i="51"/>
  <c r="B101" i="51"/>
  <c r="I605" i="50"/>
  <c r="B85" i="50"/>
  <c r="I614" i="51"/>
  <c r="B94" i="51"/>
  <c r="I94" i="51" s="1"/>
  <c r="I621" i="50"/>
  <c r="B101" i="50"/>
  <c r="I622" i="51"/>
  <c r="B102" i="51"/>
  <c r="I607" i="50"/>
  <c r="B87" i="50"/>
  <c r="N86" i="51"/>
  <c r="N8" i="51" s="1"/>
  <c r="N101" i="50"/>
  <c r="N23" i="50" s="1"/>
  <c r="D89" i="46"/>
  <c r="D11" i="46" s="1"/>
  <c r="D95" i="46"/>
  <c r="D17" i="46" s="1"/>
  <c r="N102" i="50"/>
  <c r="N24" i="50" s="1"/>
  <c r="D94" i="46"/>
  <c r="D87" i="46"/>
  <c r="D9" i="46" s="1"/>
  <c r="D97" i="46"/>
  <c r="D19" i="46" s="1"/>
  <c r="AF619" i="46"/>
  <c r="D90" i="46"/>
  <c r="D12" i="46" s="1"/>
  <c r="D99" i="46"/>
  <c r="D21" i="46" s="1"/>
  <c r="AF610" i="46"/>
  <c r="N101" i="51"/>
  <c r="N23" i="51" s="1"/>
  <c r="N86" i="50"/>
  <c r="N8" i="50" s="1"/>
  <c r="D98" i="46"/>
  <c r="D20" i="46" s="1"/>
  <c r="N102" i="51"/>
  <c r="N24" i="51" s="1"/>
  <c r="AF615" i="46" l="1"/>
  <c r="AF606" i="46"/>
  <c r="I99" i="51"/>
  <c r="B21" i="51"/>
  <c r="I21" i="51" s="1"/>
  <c r="S614" i="50"/>
  <c r="AG614" i="50" s="1"/>
  <c r="L94" i="50"/>
  <c r="S94" i="50" s="1"/>
  <c r="S606" i="50"/>
  <c r="AG606" i="50" s="1"/>
  <c r="L86" i="50"/>
  <c r="S609" i="50"/>
  <c r="AG609" i="50" s="1"/>
  <c r="L89" i="50"/>
  <c r="S615" i="50"/>
  <c r="AG615" i="50" s="1"/>
  <c r="L95" i="50"/>
  <c r="AF614" i="46"/>
  <c r="I87" i="50"/>
  <c r="B9" i="50"/>
  <c r="I9" i="50" s="1"/>
  <c r="I85" i="50"/>
  <c r="B7" i="50"/>
  <c r="I102" i="50"/>
  <c r="B24" i="50"/>
  <c r="I24" i="50" s="1"/>
  <c r="I85" i="51"/>
  <c r="B7" i="51"/>
  <c r="AF617" i="46"/>
  <c r="S610" i="51"/>
  <c r="AG610" i="51" s="1"/>
  <c r="L90" i="51"/>
  <c r="I90" i="50"/>
  <c r="B12" i="50"/>
  <c r="I12" i="50" s="1"/>
  <c r="D7" i="51"/>
  <c r="S607" i="51"/>
  <c r="AG607" i="51" s="1"/>
  <c r="L87" i="51"/>
  <c r="S619" i="51"/>
  <c r="AG619" i="51" s="1"/>
  <c r="L99" i="51"/>
  <c r="I89" i="51"/>
  <c r="B11" i="51"/>
  <c r="I11" i="51" s="1"/>
  <c r="N85" i="51"/>
  <c r="S618" i="51"/>
  <c r="AG618" i="51" s="1"/>
  <c r="L98" i="51"/>
  <c r="AF607" i="46"/>
  <c r="S606" i="51"/>
  <c r="AG606" i="51" s="1"/>
  <c r="L86" i="51"/>
  <c r="I102" i="51"/>
  <c r="B24" i="51"/>
  <c r="I24" i="51" s="1"/>
  <c r="I90" i="51"/>
  <c r="B12" i="51"/>
  <c r="I12" i="51" s="1"/>
  <c r="S607" i="50"/>
  <c r="AG607" i="50" s="1"/>
  <c r="L87" i="50"/>
  <c r="S619" i="50"/>
  <c r="AG619" i="50" s="1"/>
  <c r="S622" i="50"/>
  <c r="AG622" i="50" s="1"/>
  <c r="L102" i="50"/>
  <c r="AF618" i="46"/>
  <c r="S610" i="50"/>
  <c r="AG610" i="50" s="1"/>
  <c r="L90" i="50"/>
  <c r="S617" i="51"/>
  <c r="AG617" i="51" s="1"/>
  <c r="L97" i="51"/>
  <c r="I89" i="50"/>
  <c r="B11" i="50"/>
  <c r="I11" i="50" s="1"/>
  <c r="I87" i="51"/>
  <c r="B9" i="51"/>
  <c r="I9" i="51" s="1"/>
  <c r="I95" i="51"/>
  <c r="B17" i="51"/>
  <c r="I17" i="51" s="1"/>
  <c r="S618" i="50"/>
  <c r="AG618" i="50" s="1"/>
  <c r="L98" i="50"/>
  <c r="S609" i="51"/>
  <c r="AG609" i="51" s="1"/>
  <c r="L89" i="51"/>
  <c r="S617" i="50"/>
  <c r="AG617" i="50" s="1"/>
  <c r="L97" i="50"/>
  <c r="S621" i="51"/>
  <c r="AG621" i="51" s="1"/>
  <c r="L101" i="51"/>
  <c r="AF609" i="46"/>
  <c r="I101" i="50"/>
  <c r="B23" i="50"/>
  <c r="I23" i="50" s="1"/>
  <c r="I101" i="51"/>
  <c r="B23" i="51"/>
  <c r="I23" i="51" s="1"/>
  <c r="I98" i="50"/>
  <c r="B20" i="50"/>
  <c r="I20" i="50" s="1"/>
  <c r="S614" i="51"/>
  <c r="AG614" i="51" s="1"/>
  <c r="L94" i="51"/>
  <c r="S94" i="51" s="1"/>
  <c r="AF605" i="46"/>
  <c r="S605" i="50"/>
  <c r="L85" i="50"/>
  <c r="AF622" i="46"/>
  <c r="I98" i="51"/>
  <c r="B20" i="51"/>
  <c r="I20" i="51" s="1"/>
  <c r="I86" i="50"/>
  <c r="B8" i="50"/>
  <c r="I8" i="50" s="1"/>
  <c r="I86" i="51"/>
  <c r="B8" i="51"/>
  <c r="I8" i="51" s="1"/>
  <c r="I95" i="50"/>
  <c r="B17" i="50"/>
  <c r="I17" i="50" s="1"/>
  <c r="I97" i="50"/>
  <c r="B19" i="50"/>
  <c r="I19" i="50" s="1"/>
  <c r="N85" i="50"/>
  <c r="S622" i="51"/>
  <c r="AG622" i="51" s="1"/>
  <c r="L102" i="51"/>
  <c r="S605" i="51"/>
  <c r="L85" i="51"/>
  <c r="S621" i="50"/>
  <c r="AG621" i="50" s="1"/>
  <c r="L101" i="50"/>
  <c r="S615" i="51"/>
  <c r="AG615" i="51" s="1"/>
  <c r="L95" i="51"/>
  <c r="D7" i="50"/>
  <c r="I97" i="51"/>
  <c r="B19" i="51"/>
  <c r="I19" i="51" s="1"/>
  <c r="D86" i="46"/>
  <c r="D8" i="46" s="1"/>
  <c r="D102" i="46"/>
  <c r="D24" i="46" s="1"/>
  <c r="D101" i="46"/>
  <c r="D23" i="46" s="1"/>
  <c r="N87" i="46"/>
  <c r="N9" i="46" s="1"/>
  <c r="N98" i="46"/>
  <c r="N20" i="46" s="1"/>
  <c r="N99" i="46"/>
  <c r="N21" i="46" s="1"/>
  <c r="N95" i="46"/>
  <c r="N17" i="46" s="1"/>
  <c r="N94" i="46"/>
  <c r="N90" i="46"/>
  <c r="N12" i="46" s="1"/>
  <c r="N97" i="46"/>
  <c r="N19" i="46" s="1"/>
  <c r="N89" i="46"/>
  <c r="N11" i="46" s="1"/>
  <c r="AF621" i="46"/>
  <c r="I609" i="46" l="1"/>
  <c r="B89" i="46"/>
  <c r="I621" i="46"/>
  <c r="B101" i="46"/>
  <c r="S101" i="51"/>
  <c r="L23" i="51"/>
  <c r="S23" i="51" s="1"/>
  <c r="T23" i="51" s="1"/>
  <c r="S90" i="50"/>
  <c r="L12" i="50"/>
  <c r="S12" i="50" s="1"/>
  <c r="T12" i="50" s="1"/>
  <c r="S98" i="51"/>
  <c r="L20" i="51"/>
  <c r="S20" i="51" s="1"/>
  <c r="T20" i="51" s="1"/>
  <c r="S87" i="51"/>
  <c r="L9" i="51"/>
  <c r="S9" i="51" s="1"/>
  <c r="T9" i="51" s="1"/>
  <c r="S86" i="50"/>
  <c r="L8" i="50"/>
  <c r="S8" i="50" s="1"/>
  <c r="T8" i="50" s="1"/>
  <c r="S87" i="50"/>
  <c r="L9" i="50"/>
  <c r="S9" i="50" s="1"/>
  <c r="T9" i="50" s="1"/>
  <c r="D85" i="46"/>
  <c r="AG605" i="51"/>
  <c r="I7" i="51"/>
  <c r="I619" i="46"/>
  <c r="B99" i="46"/>
  <c r="I605" i="46"/>
  <c r="B85" i="46"/>
  <c r="I615" i="46"/>
  <c r="B95" i="46"/>
  <c r="S85" i="50"/>
  <c r="L7" i="50"/>
  <c r="S97" i="50"/>
  <c r="L19" i="50"/>
  <c r="S19" i="50" s="1"/>
  <c r="T19" i="50" s="1"/>
  <c r="N7" i="51"/>
  <c r="I622" i="46"/>
  <c r="B102" i="46"/>
  <c r="I618" i="46"/>
  <c r="B98" i="46"/>
  <c r="I617" i="46"/>
  <c r="B97" i="46"/>
  <c r="S95" i="51"/>
  <c r="L17" i="51"/>
  <c r="S102" i="51"/>
  <c r="L24" i="51"/>
  <c r="S24" i="51" s="1"/>
  <c r="T24" i="51" s="1"/>
  <c r="S102" i="50"/>
  <c r="L24" i="50"/>
  <c r="S24" i="50" s="1"/>
  <c r="T24" i="50" s="1"/>
  <c r="S85" i="51"/>
  <c r="L7" i="51"/>
  <c r="I607" i="46"/>
  <c r="B87" i="46"/>
  <c r="I614" i="46"/>
  <c r="B94" i="46"/>
  <c r="I94" i="46" s="1"/>
  <c r="AG605" i="50"/>
  <c r="S89" i="51"/>
  <c r="L11" i="51"/>
  <c r="S11" i="51" s="1"/>
  <c r="T11" i="51" s="1"/>
  <c r="S95" i="50"/>
  <c r="L17" i="50"/>
  <c r="S17" i="50" s="1"/>
  <c r="T17" i="50" s="1"/>
  <c r="I606" i="46"/>
  <c r="B86" i="46"/>
  <c r="S101" i="50"/>
  <c r="L23" i="50"/>
  <c r="S23" i="50" s="1"/>
  <c r="T23" i="50" s="1"/>
  <c r="N7" i="50"/>
  <c r="S86" i="51"/>
  <c r="L8" i="51"/>
  <c r="S8" i="51" s="1"/>
  <c r="T8" i="51" s="1"/>
  <c r="I610" i="46"/>
  <c r="B90" i="46"/>
  <c r="S98" i="50"/>
  <c r="L20" i="50"/>
  <c r="S20" i="50" s="1"/>
  <c r="T20" i="50" s="1"/>
  <c r="S97" i="51"/>
  <c r="L19" i="51"/>
  <c r="S19" i="51" s="1"/>
  <c r="T19" i="51" s="1"/>
  <c r="S99" i="51"/>
  <c r="L21" i="51"/>
  <c r="S90" i="51"/>
  <c r="L12" i="51"/>
  <c r="S12" i="51" s="1"/>
  <c r="T12" i="51" s="1"/>
  <c r="I7" i="50"/>
  <c r="S89" i="50"/>
  <c r="L11" i="50"/>
  <c r="S11" i="50" s="1"/>
  <c r="T11" i="50" s="1"/>
  <c r="N86" i="46"/>
  <c r="N8" i="46" s="1"/>
  <c r="N101" i="46"/>
  <c r="N23" i="46" s="1"/>
  <c r="N102" i="46"/>
  <c r="N24" i="46" s="1"/>
  <c r="S7" i="50" l="1"/>
  <c r="S605" i="46"/>
  <c r="L85" i="46"/>
  <c r="I90" i="46"/>
  <c r="B12" i="46"/>
  <c r="I12" i="46" s="1"/>
  <c r="I86" i="46"/>
  <c r="B8" i="46"/>
  <c r="I8" i="46" s="1"/>
  <c r="I99" i="46"/>
  <c r="B21" i="46"/>
  <c r="I21" i="46" s="1"/>
  <c r="N85" i="46"/>
  <c r="I102" i="46"/>
  <c r="B24" i="46"/>
  <c r="I24" i="46" s="1"/>
  <c r="I98" i="46"/>
  <c r="B20" i="46"/>
  <c r="I20" i="46" s="1"/>
  <c r="S621" i="46"/>
  <c r="AG621" i="46" s="1"/>
  <c r="L101" i="46"/>
  <c r="S606" i="46"/>
  <c r="AG606" i="46" s="1"/>
  <c r="L86" i="46"/>
  <c r="S610" i="46"/>
  <c r="AG610" i="46" s="1"/>
  <c r="L90" i="46"/>
  <c r="I87" i="46"/>
  <c r="B9" i="46"/>
  <c r="I9" i="46" s="1"/>
  <c r="I95" i="46"/>
  <c r="B17" i="46"/>
  <c r="I17" i="46" s="1"/>
  <c r="S615" i="46"/>
  <c r="AG615" i="46" s="1"/>
  <c r="L95" i="46"/>
  <c r="I101" i="46"/>
  <c r="B23" i="46"/>
  <c r="I23" i="46" s="1"/>
  <c r="S617" i="46"/>
  <c r="AG617" i="46" s="1"/>
  <c r="L97" i="46"/>
  <c r="T7" i="50"/>
  <c r="S614" i="46"/>
  <c r="AG614" i="46" s="1"/>
  <c r="L94" i="46"/>
  <c r="S94" i="46" s="1"/>
  <c r="S618" i="46"/>
  <c r="AG618" i="46" s="1"/>
  <c r="L98" i="46"/>
  <c r="S7" i="51"/>
  <c r="I85" i="46"/>
  <c r="B7" i="46"/>
  <c r="S619" i="46"/>
  <c r="AG619" i="46" s="1"/>
  <c r="L99" i="46"/>
  <c r="I97" i="46"/>
  <c r="B19" i="46"/>
  <c r="I19" i="46" s="1"/>
  <c r="D7" i="46"/>
  <c r="I89" i="46"/>
  <c r="B11" i="46"/>
  <c r="I11" i="46" s="1"/>
  <c r="S609" i="46"/>
  <c r="AG609" i="46" s="1"/>
  <c r="L89" i="46"/>
  <c r="S622" i="46"/>
  <c r="AG622" i="46" s="1"/>
  <c r="L102" i="46"/>
  <c r="S607" i="46"/>
  <c r="AG607" i="46" s="1"/>
  <c r="L87" i="46"/>
  <c r="S87" i="46" l="1"/>
  <c r="L9" i="46"/>
  <c r="S9" i="46" s="1"/>
  <c r="T9" i="46" s="1"/>
  <c r="S97" i="46"/>
  <c r="L19" i="46"/>
  <c r="S19" i="46" s="1"/>
  <c r="T19" i="46" s="1"/>
  <c r="S102" i="46"/>
  <c r="L24" i="46"/>
  <c r="S24" i="46" s="1"/>
  <c r="T24" i="46" s="1"/>
  <c r="T7" i="51"/>
  <c r="S98" i="46"/>
  <c r="L20" i="46"/>
  <c r="S20" i="46" s="1"/>
  <c r="T20" i="46" s="1"/>
  <c r="S90" i="46"/>
  <c r="L12" i="46"/>
  <c r="S12" i="46" s="1"/>
  <c r="T12" i="46" s="1"/>
  <c r="S89" i="46"/>
  <c r="L11" i="46"/>
  <c r="S11" i="46" s="1"/>
  <c r="T11" i="46" s="1"/>
  <c r="S99" i="46"/>
  <c r="L21" i="46"/>
  <c r="S95" i="46"/>
  <c r="L17" i="46"/>
  <c r="S86" i="46"/>
  <c r="L8" i="46"/>
  <c r="S8" i="46" s="1"/>
  <c r="T8" i="46" s="1"/>
  <c r="N7" i="46"/>
  <c r="S85" i="46"/>
  <c r="L7" i="46"/>
  <c r="I7" i="46"/>
  <c r="S101" i="46"/>
  <c r="L23" i="46"/>
  <c r="S23" i="46" s="1"/>
  <c r="T23" i="46" s="1"/>
  <c r="AG605" i="46"/>
  <c r="S7" i="46" l="1"/>
  <c r="T7" i="46" l="1"/>
  <c r="D90" i="47" l="1"/>
  <c r="D12" i="47" s="1"/>
  <c r="D87" i="47"/>
  <c r="D9" i="47" s="1"/>
  <c r="D94" i="47"/>
  <c r="AF609" i="47"/>
  <c r="AF610" i="47"/>
  <c r="D97" i="47"/>
  <c r="D19" i="47" s="1"/>
  <c r="AF622" i="47"/>
  <c r="D98" i="47"/>
  <c r="D20" i="47" s="1"/>
  <c r="D95" i="47"/>
  <c r="D17" i="47" s="1"/>
  <c r="D99" i="47"/>
  <c r="D21" i="47" s="1"/>
  <c r="D89" i="47"/>
  <c r="D11" i="47" s="1"/>
  <c r="AF614" i="47" l="1"/>
  <c r="AF607" i="47"/>
  <c r="AF606" i="47"/>
  <c r="AF615" i="47"/>
  <c r="AF618" i="47"/>
  <c r="AF617" i="47"/>
  <c r="AF605" i="47"/>
  <c r="AF619" i="47"/>
  <c r="D86" i="47"/>
  <c r="D8" i="47" s="1"/>
  <c r="N94" i="47"/>
  <c r="N87" i="47"/>
  <c r="N9" i="47" s="1"/>
  <c r="N99" i="47"/>
  <c r="N21" i="47" s="1"/>
  <c r="AF621" i="47"/>
  <c r="N89" i="47"/>
  <c r="N11" i="47" s="1"/>
  <c r="N95" i="47"/>
  <c r="N17" i="47" s="1"/>
  <c r="N90" i="47"/>
  <c r="N12" i="47" s="1"/>
  <c r="N86" i="47"/>
  <c r="N8" i="47" s="1"/>
  <c r="N97" i="47"/>
  <c r="N19" i="47" s="1"/>
  <c r="N98" i="47"/>
  <c r="N20" i="47" s="1"/>
  <c r="D102" i="47"/>
  <c r="D24" i="47" s="1"/>
  <c r="D101" i="47"/>
  <c r="D23" i="47" s="1"/>
  <c r="I610" i="47" l="1"/>
  <c r="B90" i="47"/>
  <c r="D85" i="47"/>
  <c r="I617" i="47"/>
  <c r="B97" i="47"/>
  <c r="I622" i="47"/>
  <c r="B102" i="47"/>
  <c r="I605" i="47"/>
  <c r="B85" i="47"/>
  <c r="I609" i="47"/>
  <c r="B89" i="47"/>
  <c r="I606" i="47"/>
  <c r="B86" i="47"/>
  <c r="I618" i="47"/>
  <c r="B98" i="47"/>
  <c r="I615" i="47"/>
  <c r="B95" i="47"/>
  <c r="I614" i="47"/>
  <c r="B94" i="47"/>
  <c r="I94" i="47" s="1"/>
  <c r="I619" i="47"/>
  <c r="I607" i="47"/>
  <c r="B87" i="47"/>
  <c r="I621" i="47"/>
  <c r="B101" i="47"/>
  <c r="N101" i="47"/>
  <c r="N23" i="47" s="1"/>
  <c r="N102" i="47"/>
  <c r="N24" i="47" s="1"/>
  <c r="S617" i="47" l="1"/>
  <c r="AG617" i="47" s="1"/>
  <c r="L97" i="47"/>
  <c r="I86" i="47"/>
  <c r="B8" i="47"/>
  <c r="I8" i="47" s="1"/>
  <c r="S618" i="47"/>
  <c r="AG618" i="47" s="1"/>
  <c r="L98" i="47"/>
  <c r="S605" i="47"/>
  <c r="L85" i="47"/>
  <c r="I97" i="47"/>
  <c r="B19" i="47"/>
  <c r="I19" i="47" s="1"/>
  <c r="I102" i="47"/>
  <c r="B24" i="47"/>
  <c r="I24" i="47" s="1"/>
  <c r="I89" i="47"/>
  <c r="B11" i="47"/>
  <c r="I11" i="47" s="1"/>
  <c r="S609" i="47"/>
  <c r="AG609" i="47" s="1"/>
  <c r="L89" i="47"/>
  <c r="S619" i="47"/>
  <c r="AG619" i="47" s="1"/>
  <c r="S607" i="47"/>
  <c r="AG607" i="47" s="1"/>
  <c r="L87" i="47"/>
  <c r="D7" i="47"/>
  <c r="S606" i="47"/>
  <c r="AG606" i="47" s="1"/>
  <c r="L86" i="47"/>
  <c r="S621" i="47"/>
  <c r="AG621" i="47" s="1"/>
  <c r="L101" i="47"/>
  <c r="I101" i="47"/>
  <c r="B23" i="47"/>
  <c r="I23" i="47" s="1"/>
  <c r="I95" i="47"/>
  <c r="B17" i="47"/>
  <c r="I17" i="47" s="1"/>
  <c r="I85" i="47"/>
  <c r="B7" i="47"/>
  <c r="I90" i="47"/>
  <c r="B12" i="47"/>
  <c r="I12" i="47" s="1"/>
  <c r="S615" i="47"/>
  <c r="AG615" i="47" s="1"/>
  <c r="L95" i="47"/>
  <c r="S610" i="47"/>
  <c r="AG610" i="47" s="1"/>
  <c r="L90" i="47"/>
  <c r="S614" i="47"/>
  <c r="AG614" i="47" s="1"/>
  <c r="L94" i="47"/>
  <c r="S94" i="47" s="1"/>
  <c r="N85" i="47"/>
  <c r="S622" i="47"/>
  <c r="AG622" i="47" s="1"/>
  <c r="L102" i="47"/>
  <c r="I87" i="47"/>
  <c r="B9" i="47"/>
  <c r="I9" i="47" s="1"/>
  <c r="I98" i="47"/>
  <c r="B20" i="47"/>
  <c r="I20" i="47" s="1"/>
  <c r="AG605" i="47" l="1"/>
  <c r="S102" i="47"/>
  <c r="L24" i="47"/>
  <c r="S24" i="47" s="1"/>
  <c r="T24" i="47" s="1"/>
  <c r="S95" i="47"/>
  <c r="L17" i="47"/>
  <c r="S17" i="47" s="1"/>
  <c r="T17" i="47" s="1"/>
  <c r="S98" i="47"/>
  <c r="L20" i="47"/>
  <c r="S20" i="47" s="1"/>
  <c r="T20" i="47" s="1"/>
  <c r="S87" i="47"/>
  <c r="L9" i="47"/>
  <c r="S9" i="47" s="1"/>
  <c r="T9" i="47" s="1"/>
  <c r="N7" i="47"/>
  <c r="S101" i="47"/>
  <c r="L23" i="47"/>
  <c r="S23" i="47" s="1"/>
  <c r="T23" i="47" s="1"/>
  <c r="I7" i="47"/>
  <c r="S97" i="47"/>
  <c r="L19" i="47"/>
  <c r="S19" i="47" s="1"/>
  <c r="T19" i="47" s="1"/>
  <c r="S90" i="47"/>
  <c r="L12" i="47"/>
  <c r="S12" i="47" s="1"/>
  <c r="T12" i="47" s="1"/>
  <c r="S86" i="47"/>
  <c r="L8" i="47"/>
  <c r="S8" i="47" s="1"/>
  <c r="T8" i="47" s="1"/>
  <c r="S89" i="47"/>
  <c r="L11" i="47"/>
  <c r="S11" i="47" s="1"/>
  <c r="T11" i="47" s="1"/>
  <c r="S85" i="47"/>
  <c r="L7" i="47"/>
  <c r="S7" i="47" s="1"/>
  <c r="D87" i="48"/>
  <c r="D9" i="48" s="1"/>
  <c r="D89" i="48"/>
  <c r="D11" i="48" s="1"/>
  <c r="D90" i="48"/>
  <c r="D12" i="48" s="1"/>
  <c r="AF622" i="48"/>
  <c r="D99" i="48"/>
  <c r="D21" i="48" s="1"/>
  <c r="AF610" i="48"/>
  <c r="D98" i="48"/>
  <c r="D20" i="48" s="1"/>
  <c r="D97" i="48"/>
  <c r="D19" i="48" s="1"/>
  <c r="D95" i="48"/>
  <c r="D17" i="48" s="1"/>
  <c r="D94" i="48"/>
  <c r="D16" i="48" s="1"/>
  <c r="AF607" i="48" l="1"/>
  <c r="AF617" i="48"/>
  <c r="AF609" i="48"/>
  <c r="AF614" i="48"/>
  <c r="AF619" i="48"/>
  <c r="AF605" i="48"/>
  <c r="T7" i="47"/>
  <c r="AF606" i="48"/>
  <c r="AF615" i="48"/>
  <c r="AF618" i="48"/>
  <c r="D86" i="48"/>
  <c r="D8" i="48" s="1"/>
  <c r="D87" i="43"/>
  <c r="D9" i="43" s="1"/>
  <c r="D97" i="41"/>
  <c r="D19" i="41" s="1"/>
  <c r="N97" i="48"/>
  <c r="N19" i="48" s="1"/>
  <c r="N98" i="48"/>
  <c r="N20" i="48" s="1"/>
  <c r="D87" i="42"/>
  <c r="D9" i="42" s="1"/>
  <c r="D95" i="43"/>
  <c r="D17" i="43" s="1"/>
  <c r="D94" i="42"/>
  <c r="D16" i="42" s="1"/>
  <c r="D94" i="40"/>
  <c r="D16" i="40" s="1"/>
  <c r="D95" i="41"/>
  <c r="D17" i="41" s="1"/>
  <c r="D90" i="42"/>
  <c r="D12" i="42" s="1"/>
  <c r="D98" i="42"/>
  <c r="D20" i="42" s="1"/>
  <c r="D98" i="40"/>
  <c r="D20" i="40" s="1"/>
  <c r="D89" i="40"/>
  <c r="D11" i="40" s="1"/>
  <c r="N99" i="48"/>
  <c r="N21" i="48" s="1"/>
  <c r="D94" i="41"/>
  <c r="D16" i="41" s="1"/>
  <c r="D90" i="40"/>
  <c r="D12" i="40" s="1"/>
  <c r="AF615" i="41"/>
  <c r="D94" i="43"/>
  <c r="D16" i="43" s="1"/>
  <c r="D99" i="41"/>
  <c r="D21" i="41" s="1"/>
  <c r="D97" i="40"/>
  <c r="D19" i="40" s="1"/>
  <c r="AF621" i="48"/>
  <c r="D102" i="48"/>
  <c r="D24" i="48" s="1"/>
  <c r="D101" i="48"/>
  <c r="D23" i="48" s="1"/>
  <c r="N89" i="48"/>
  <c r="N11" i="48" s="1"/>
  <c r="D89" i="43"/>
  <c r="D11" i="43" s="1"/>
  <c r="D97" i="42"/>
  <c r="D19" i="42" s="1"/>
  <c r="N94" i="48"/>
  <c r="N16" i="48" s="1"/>
  <c r="D89" i="42"/>
  <c r="D11" i="42" s="1"/>
  <c r="D95" i="42"/>
  <c r="D17" i="42" s="1"/>
  <c r="N95" i="48"/>
  <c r="N17" i="48" s="1"/>
  <c r="AF609" i="43"/>
  <c r="AF618" i="42"/>
  <c r="D90" i="43"/>
  <c r="D12" i="43" s="1"/>
  <c r="D87" i="40"/>
  <c r="D9" i="40" s="1"/>
  <c r="D99" i="40"/>
  <c r="D21" i="40" s="1"/>
  <c r="N87" i="48"/>
  <c r="N9" i="48" s="1"/>
  <c r="D99" i="43"/>
  <c r="D21" i="43" s="1"/>
  <c r="D89" i="41"/>
  <c r="D11" i="41" s="1"/>
  <c r="D98" i="43"/>
  <c r="D20" i="43" s="1"/>
  <c r="D99" i="42"/>
  <c r="D21" i="42" s="1"/>
  <c r="D90" i="41"/>
  <c r="D12" i="41" s="1"/>
  <c r="D97" i="43"/>
  <c r="D19" i="43" s="1"/>
  <c r="D87" i="41"/>
  <c r="D9" i="41" s="1"/>
  <c r="AF618" i="40"/>
  <c r="AF615" i="43"/>
  <c r="D98" i="41"/>
  <c r="D20" i="41" s="1"/>
  <c r="N90" i="48"/>
  <c r="N12" i="48" s="1"/>
  <c r="AF614" i="41"/>
  <c r="AF622" i="42"/>
  <c r="D95" i="40"/>
  <c r="D17" i="40" s="1"/>
  <c r="AF607" i="42" l="1"/>
  <c r="AF622" i="41"/>
  <c r="AF617" i="41"/>
  <c r="AF610" i="40"/>
  <c r="AF609" i="41"/>
  <c r="AF622" i="40"/>
  <c r="AF614" i="42"/>
  <c r="AF615" i="42"/>
  <c r="AF614" i="43"/>
  <c r="I619" i="48"/>
  <c r="I622" i="48"/>
  <c r="B102" i="48"/>
  <c r="AF605" i="43"/>
  <c r="AF606" i="42"/>
  <c r="AF606" i="41"/>
  <c r="I609" i="48"/>
  <c r="B89" i="48"/>
  <c r="AF610" i="42"/>
  <c r="AF605" i="41"/>
  <c r="AF619" i="42"/>
  <c r="AF610" i="43"/>
  <c r="AF605" i="42"/>
  <c r="I605" i="48"/>
  <c r="B85" i="48"/>
  <c r="I618" i="48"/>
  <c r="B98" i="48"/>
  <c r="AF609" i="40"/>
  <c r="AF619" i="40"/>
  <c r="I614" i="48"/>
  <c r="B94" i="48"/>
  <c r="I606" i="48"/>
  <c r="B86" i="48"/>
  <c r="AF617" i="40"/>
  <c r="AF605" i="40"/>
  <c r="I617" i="48"/>
  <c r="B97" i="48"/>
  <c r="AF614" i="40"/>
  <c r="AF619" i="43"/>
  <c r="AF622" i="43"/>
  <c r="AF615" i="40"/>
  <c r="AF606" i="43"/>
  <c r="AF607" i="43"/>
  <c r="AF610" i="41"/>
  <c r="AF607" i="41"/>
  <c r="I615" i="48"/>
  <c r="B95" i="48"/>
  <c r="I610" i="48"/>
  <c r="B90" i="48"/>
  <c r="AF607" i="40"/>
  <c r="AF619" i="41"/>
  <c r="AF606" i="40"/>
  <c r="AF618" i="43"/>
  <c r="I607" i="48"/>
  <c r="B87" i="48"/>
  <c r="I621" i="48"/>
  <c r="B101" i="48"/>
  <c r="AF617" i="43"/>
  <c r="AF609" i="42"/>
  <c r="AF617" i="42"/>
  <c r="AF618" i="41"/>
  <c r="D85" i="48"/>
  <c r="D86" i="40"/>
  <c r="D8" i="40" s="1"/>
  <c r="D86" i="41"/>
  <c r="D8" i="41" s="1"/>
  <c r="N86" i="48"/>
  <c r="N8" i="48" s="1"/>
  <c r="D86" i="43"/>
  <c r="D8" i="43" s="1"/>
  <c r="N89" i="41"/>
  <c r="N11" i="41" s="1"/>
  <c r="N99" i="43"/>
  <c r="N21" i="43" s="1"/>
  <c r="N97" i="42"/>
  <c r="N19" i="42" s="1"/>
  <c r="N90" i="42"/>
  <c r="N12" i="42" s="1"/>
  <c r="N97" i="41"/>
  <c r="N19" i="41" s="1"/>
  <c r="N95" i="40"/>
  <c r="N17" i="40" s="1"/>
  <c r="N97" i="43"/>
  <c r="N19" i="43" s="1"/>
  <c r="D102" i="40"/>
  <c r="D24" i="40" s="1"/>
  <c r="D101" i="40"/>
  <c r="D23" i="40" s="1"/>
  <c r="N97" i="40"/>
  <c r="N19" i="40" s="1"/>
  <c r="N89" i="40"/>
  <c r="N11" i="40" s="1"/>
  <c r="N99" i="42"/>
  <c r="N21" i="42" s="1"/>
  <c r="N95" i="41"/>
  <c r="N17" i="41" s="1"/>
  <c r="N87" i="43"/>
  <c r="N9" i="43" s="1"/>
  <c r="N98" i="43"/>
  <c r="N20" i="43" s="1"/>
  <c r="N87" i="41"/>
  <c r="N9" i="41" s="1"/>
  <c r="N87" i="40"/>
  <c r="N9" i="40" s="1"/>
  <c r="N95" i="42"/>
  <c r="N17" i="42" s="1"/>
  <c r="N94" i="43"/>
  <c r="N16" i="43" s="1"/>
  <c r="D102" i="43"/>
  <c r="D24" i="43" s="1"/>
  <c r="D101" i="43"/>
  <c r="D23" i="43" s="1"/>
  <c r="N98" i="42"/>
  <c r="N20" i="42" s="1"/>
  <c r="D102" i="41"/>
  <c r="D24" i="41" s="1"/>
  <c r="D101" i="41"/>
  <c r="D23" i="41" s="1"/>
  <c r="N98" i="41"/>
  <c r="N20" i="41" s="1"/>
  <c r="D102" i="42"/>
  <c r="D24" i="42" s="1"/>
  <c r="D101" i="42"/>
  <c r="D23" i="42" s="1"/>
  <c r="N90" i="43"/>
  <c r="N12" i="43" s="1"/>
  <c r="N94" i="41"/>
  <c r="N16" i="41" s="1"/>
  <c r="N89" i="43"/>
  <c r="N11" i="43" s="1"/>
  <c r="N101" i="48"/>
  <c r="N23" i="48" s="1"/>
  <c r="N90" i="40"/>
  <c r="N12" i="40" s="1"/>
  <c r="D86" i="42"/>
  <c r="D8" i="42" s="1"/>
  <c r="N99" i="40"/>
  <c r="N21" i="40" s="1"/>
  <c r="AF621" i="40"/>
  <c r="N99" i="41"/>
  <c r="N21" i="41" s="1"/>
  <c r="N98" i="40"/>
  <c r="N20" i="40" s="1"/>
  <c r="N90" i="41"/>
  <c r="N12" i="41" s="1"/>
  <c r="AF621" i="42"/>
  <c r="N89" i="42"/>
  <c r="N11" i="42" s="1"/>
  <c r="N102" i="48"/>
  <c r="N24" i="48" s="1"/>
  <c r="N94" i="40"/>
  <c r="N16" i="40" s="1"/>
  <c r="N94" i="42"/>
  <c r="N16" i="42" s="1"/>
  <c r="N95" i="43"/>
  <c r="N17" i="43" s="1"/>
  <c r="N87" i="42"/>
  <c r="N9" i="42" s="1"/>
  <c r="AF621" i="43" l="1"/>
  <c r="AF621" i="41"/>
  <c r="N85" i="48"/>
  <c r="I607" i="42"/>
  <c r="B87" i="42"/>
  <c r="I619" i="41"/>
  <c r="B99" i="41"/>
  <c r="D85" i="40"/>
  <c r="I618" i="40"/>
  <c r="B98" i="40"/>
  <c r="I618" i="41"/>
  <c r="B98" i="41"/>
  <c r="I615" i="41"/>
  <c r="B95" i="41"/>
  <c r="I619" i="43"/>
  <c r="B99" i="43"/>
  <c r="I614" i="42"/>
  <c r="B94" i="42"/>
  <c r="I614" i="43"/>
  <c r="B94" i="43"/>
  <c r="I97" i="48"/>
  <c r="B19" i="48"/>
  <c r="I19" i="48" s="1"/>
  <c r="I94" i="48"/>
  <c r="B16" i="48"/>
  <c r="I16" i="48" s="1"/>
  <c r="I89" i="48"/>
  <c r="B11" i="48"/>
  <c r="I11" i="48" s="1"/>
  <c r="I610" i="43"/>
  <c r="B90" i="43"/>
  <c r="S607" i="48"/>
  <c r="AG607" i="48" s="1"/>
  <c r="L87" i="48"/>
  <c r="I606" i="40"/>
  <c r="B86" i="40"/>
  <c r="I609" i="43"/>
  <c r="B89" i="43"/>
  <c r="I614" i="41"/>
  <c r="B94" i="41"/>
  <c r="S610" i="48"/>
  <c r="AG610" i="48" s="1"/>
  <c r="L90" i="48"/>
  <c r="I619" i="42"/>
  <c r="B99" i="42"/>
  <c r="I605" i="42"/>
  <c r="B85" i="42"/>
  <c r="D85" i="42"/>
  <c r="I102" i="48"/>
  <c r="B24" i="48"/>
  <c r="I24" i="48" s="1"/>
  <c r="I619" i="40"/>
  <c r="B99" i="40"/>
  <c r="S621" i="48"/>
  <c r="AG621" i="48" s="1"/>
  <c r="L101" i="48"/>
  <c r="I622" i="40"/>
  <c r="B102" i="40"/>
  <c r="I606" i="42"/>
  <c r="B86" i="42"/>
  <c r="I615" i="40"/>
  <c r="B95" i="40"/>
  <c r="I617" i="43"/>
  <c r="B97" i="43"/>
  <c r="S609" i="48"/>
  <c r="AG609" i="48" s="1"/>
  <c r="L89" i="48"/>
  <c r="S606" i="48"/>
  <c r="AG606" i="48" s="1"/>
  <c r="L86" i="48"/>
  <c r="I605" i="43"/>
  <c r="B85" i="43"/>
  <c r="I618" i="42"/>
  <c r="B98" i="42"/>
  <c r="I606" i="43"/>
  <c r="B86" i="43"/>
  <c r="I621" i="43"/>
  <c r="B101" i="43"/>
  <c r="S618" i="48"/>
  <c r="AG618" i="48" s="1"/>
  <c r="L98" i="48"/>
  <c r="I621" i="40"/>
  <c r="B101" i="40"/>
  <c r="I607" i="41"/>
  <c r="B87" i="41"/>
  <c r="I101" i="48"/>
  <c r="B23" i="48"/>
  <c r="I23" i="48" s="1"/>
  <c r="I90" i="48"/>
  <c r="B12" i="48"/>
  <c r="I12" i="48" s="1"/>
  <c r="I617" i="42"/>
  <c r="B97" i="42"/>
  <c r="I617" i="41"/>
  <c r="B97" i="41"/>
  <c r="I610" i="40"/>
  <c r="B90" i="40"/>
  <c r="I618" i="43"/>
  <c r="B98" i="43"/>
  <c r="I607" i="40"/>
  <c r="B87" i="40"/>
  <c r="I607" i="43"/>
  <c r="B87" i="43"/>
  <c r="I622" i="43"/>
  <c r="B102" i="43"/>
  <c r="I622" i="42"/>
  <c r="B102" i="42"/>
  <c r="I617" i="40"/>
  <c r="B97" i="40"/>
  <c r="I606" i="41"/>
  <c r="B86" i="41"/>
  <c r="I609" i="42"/>
  <c r="B89" i="42"/>
  <c r="D7" i="48"/>
  <c r="I98" i="48"/>
  <c r="B20" i="48"/>
  <c r="I20" i="48" s="1"/>
  <c r="S622" i="48"/>
  <c r="AG622" i="48" s="1"/>
  <c r="L102" i="48"/>
  <c r="D85" i="41"/>
  <c r="I609" i="40"/>
  <c r="B89" i="40"/>
  <c r="I609" i="41"/>
  <c r="B89" i="41"/>
  <c r="S615" i="48"/>
  <c r="AG615" i="48" s="1"/>
  <c r="L95" i="48"/>
  <c r="S605" i="48"/>
  <c r="L85" i="48"/>
  <c r="I621" i="42"/>
  <c r="B101" i="42"/>
  <c r="I615" i="42"/>
  <c r="B95" i="42"/>
  <c r="I614" i="40"/>
  <c r="B94" i="40"/>
  <c r="I615" i="43"/>
  <c r="B95" i="43"/>
  <c r="I610" i="41"/>
  <c r="B90" i="41"/>
  <c r="I621" i="41"/>
  <c r="B101" i="41"/>
  <c r="S614" i="48"/>
  <c r="AG614" i="48" s="1"/>
  <c r="L94" i="48"/>
  <c r="I87" i="48"/>
  <c r="B9" i="48"/>
  <c r="I9" i="48" s="1"/>
  <c r="I95" i="48"/>
  <c r="B17" i="48"/>
  <c r="I17" i="48" s="1"/>
  <c r="I610" i="42"/>
  <c r="B90" i="42"/>
  <c r="I605" i="41"/>
  <c r="B85" i="41"/>
  <c r="I605" i="40"/>
  <c r="B85" i="40"/>
  <c r="S619" i="48"/>
  <c r="AG619" i="48" s="1"/>
  <c r="S617" i="48"/>
  <c r="AG617" i="48" s="1"/>
  <c r="L97" i="48"/>
  <c r="D85" i="43"/>
  <c r="I622" i="41"/>
  <c r="B102" i="41"/>
  <c r="I86" i="48"/>
  <c r="B8" i="48"/>
  <c r="I8" i="48" s="1"/>
  <c r="I85" i="48"/>
  <c r="B7" i="48"/>
  <c r="N86" i="40"/>
  <c r="N8" i="40" s="1"/>
  <c r="N86" i="43"/>
  <c r="N8" i="43" s="1"/>
  <c r="N86" i="41"/>
  <c r="N8" i="41" s="1"/>
  <c r="N101" i="42"/>
  <c r="N23" i="42" s="1"/>
  <c r="N102" i="42"/>
  <c r="N24" i="42" s="1"/>
  <c r="N102" i="43"/>
  <c r="N24" i="43" s="1"/>
  <c r="N102" i="41"/>
  <c r="N24" i="41" s="1"/>
  <c r="N86" i="42"/>
  <c r="N8" i="42" s="1"/>
  <c r="N101" i="40"/>
  <c r="N23" i="40" s="1"/>
  <c r="N101" i="41"/>
  <c r="N23" i="41" s="1"/>
  <c r="N101" i="43"/>
  <c r="N23" i="43" s="1"/>
  <c r="N102" i="40"/>
  <c r="N24" i="40" s="1"/>
  <c r="S605" i="42" l="1"/>
  <c r="L85" i="42"/>
  <c r="I90" i="40"/>
  <c r="B12" i="40"/>
  <c r="I12" i="40" s="1"/>
  <c r="I86" i="40"/>
  <c r="B8" i="40"/>
  <c r="I8" i="40" s="1"/>
  <c r="S618" i="42"/>
  <c r="AG618" i="42" s="1"/>
  <c r="L98" i="42"/>
  <c r="S607" i="41"/>
  <c r="AG607" i="41" s="1"/>
  <c r="L87" i="41"/>
  <c r="S610" i="43"/>
  <c r="AG610" i="43" s="1"/>
  <c r="L90" i="43"/>
  <c r="S622" i="42"/>
  <c r="AG622" i="42" s="1"/>
  <c r="L102" i="42"/>
  <c r="S614" i="43"/>
  <c r="AG614" i="43" s="1"/>
  <c r="L94" i="43"/>
  <c r="S618" i="40"/>
  <c r="AG618" i="40" s="1"/>
  <c r="L98" i="40"/>
  <c r="S621" i="43"/>
  <c r="AG621" i="43" s="1"/>
  <c r="L101" i="43"/>
  <c r="S97" i="48"/>
  <c r="L19" i="48"/>
  <c r="S94" i="48"/>
  <c r="L16" i="48"/>
  <c r="I94" i="40"/>
  <c r="B16" i="40"/>
  <c r="I16" i="40" s="1"/>
  <c r="AG605" i="48"/>
  <c r="S86" i="48"/>
  <c r="L8" i="48"/>
  <c r="S8" i="48" s="1"/>
  <c r="T8" i="48" s="1"/>
  <c r="I86" i="42"/>
  <c r="B8" i="42"/>
  <c r="I8" i="42" s="1"/>
  <c r="I85" i="41"/>
  <c r="B7" i="41"/>
  <c r="I89" i="42"/>
  <c r="B11" i="42"/>
  <c r="I11" i="42" s="1"/>
  <c r="I99" i="42"/>
  <c r="B21" i="42"/>
  <c r="I21" i="42" s="1"/>
  <c r="S609" i="43"/>
  <c r="AG609" i="43" s="1"/>
  <c r="L89" i="43"/>
  <c r="S617" i="41"/>
  <c r="AG617" i="41" s="1"/>
  <c r="L97" i="41"/>
  <c r="S95" i="48"/>
  <c r="L17" i="48"/>
  <c r="S102" i="48"/>
  <c r="L24" i="48"/>
  <c r="S24" i="48" s="1"/>
  <c r="T24" i="48" s="1"/>
  <c r="I86" i="41"/>
  <c r="B8" i="41"/>
  <c r="I8" i="41" s="1"/>
  <c r="I87" i="43"/>
  <c r="B9" i="43"/>
  <c r="I9" i="43" s="1"/>
  <c r="I97" i="41"/>
  <c r="B19" i="41"/>
  <c r="I19" i="41" s="1"/>
  <c r="I87" i="41"/>
  <c r="B9" i="41"/>
  <c r="I9" i="41" s="1"/>
  <c r="I86" i="43"/>
  <c r="B8" i="43"/>
  <c r="I8" i="43" s="1"/>
  <c r="S90" i="48"/>
  <c r="L12" i="48"/>
  <c r="S12" i="48" s="1"/>
  <c r="T12" i="48" s="1"/>
  <c r="S87" i="48"/>
  <c r="L9" i="48"/>
  <c r="S9" i="48" s="1"/>
  <c r="T9" i="48" s="1"/>
  <c r="I95" i="41"/>
  <c r="B17" i="41"/>
  <c r="I17" i="41" s="1"/>
  <c r="I99" i="41"/>
  <c r="B21" i="41"/>
  <c r="I21" i="41" s="1"/>
  <c r="S615" i="43"/>
  <c r="AG615" i="43" s="1"/>
  <c r="L95" i="43"/>
  <c r="S605" i="43"/>
  <c r="L85" i="43"/>
  <c r="S618" i="43"/>
  <c r="AG618" i="43" s="1"/>
  <c r="L98" i="43"/>
  <c r="S622" i="41"/>
  <c r="AG622" i="41" s="1"/>
  <c r="L102" i="41"/>
  <c r="S618" i="41"/>
  <c r="AG618" i="41" s="1"/>
  <c r="L98" i="41"/>
  <c r="S606" i="43"/>
  <c r="AG606" i="43" s="1"/>
  <c r="L86" i="43"/>
  <c r="S607" i="43"/>
  <c r="AG607" i="43" s="1"/>
  <c r="L87" i="43"/>
  <c r="S610" i="40"/>
  <c r="AG610" i="40" s="1"/>
  <c r="L90" i="40"/>
  <c r="S622" i="43"/>
  <c r="AG622" i="43" s="1"/>
  <c r="L102" i="43"/>
  <c r="S615" i="40"/>
  <c r="AG615" i="40" s="1"/>
  <c r="L95" i="40"/>
  <c r="S621" i="40"/>
  <c r="AG621" i="40" s="1"/>
  <c r="L101" i="40"/>
  <c r="I90" i="42"/>
  <c r="B12" i="42"/>
  <c r="I12" i="42" s="1"/>
  <c r="I101" i="41"/>
  <c r="B23" i="41"/>
  <c r="I23" i="41" s="1"/>
  <c r="I95" i="42"/>
  <c r="B17" i="42"/>
  <c r="I17" i="42" s="1"/>
  <c r="S89" i="48"/>
  <c r="L11" i="48"/>
  <c r="S11" i="48" s="1"/>
  <c r="T11" i="48" s="1"/>
  <c r="I102" i="40"/>
  <c r="B24" i="40"/>
  <c r="I24" i="40" s="1"/>
  <c r="D7" i="42"/>
  <c r="I7" i="48"/>
  <c r="S606" i="40"/>
  <c r="AG606" i="40" s="1"/>
  <c r="L86" i="40"/>
  <c r="S615" i="42"/>
  <c r="AG615" i="42" s="1"/>
  <c r="L95" i="42"/>
  <c r="N85" i="41"/>
  <c r="I89" i="41"/>
  <c r="B11" i="41"/>
  <c r="I11" i="41" s="1"/>
  <c r="I97" i="40"/>
  <c r="B19" i="40"/>
  <c r="I19" i="40" s="1"/>
  <c r="I87" i="40"/>
  <c r="B9" i="40"/>
  <c r="I9" i="40" s="1"/>
  <c r="I97" i="42"/>
  <c r="B19" i="42"/>
  <c r="I19" i="42" s="1"/>
  <c r="I101" i="40"/>
  <c r="B23" i="40"/>
  <c r="I23" i="40" s="1"/>
  <c r="I98" i="42"/>
  <c r="B20" i="42"/>
  <c r="I20" i="42" s="1"/>
  <c r="I94" i="41"/>
  <c r="B16" i="41"/>
  <c r="I16" i="41" s="1"/>
  <c r="I90" i="43"/>
  <c r="B12" i="43"/>
  <c r="I12" i="43" s="1"/>
  <c r="I94" i="43"/>
  <c r="B16" i="43"/>
  <c r="I16" i="43" s="1"/>
  <c r="I98" i="41"/>
  <c r="B20" i="41"/>
  <c r="I20" i="41" s="1"/>
  <c r="I87" i="42"/>
  <c r="B9" i="42"/>
  <c r="I9" i="42" s="1"/>
  <c r="I101" i="43"/>
  <c r="B23" i="43"/>
  <c r="I23" i="43" s="1"/>
  <c r="S609" i="40"/>
  <c r="AG609" i="40" s="1"/>
  <c r="L89" i="40"/>
  <c r="S615" i="41"/>
  <c r="AG615" i="41" s="1"/>
  <c r="L95" i="41"/>
  <c r="S609" i="42"/>
  <c r="AG609" i="42" s="1"/>
  <c r="L89" i="42"/>
  <c r="S619" i="40"/>
  <c r="AG619" i="40" s="1"/>
  <c r="L99" i="40"/>
  <c r="N85" i="42"/>
  <c r="S614" i="41"/>
  <c r="AG614" i="41" s="1"/>
  <c r="L94" i="41"/>
  <c r="S617" i="43"/>
  <c r="AG617" i="43" s="1"/>
  <c r="L97" i="43"/>
  <c r="S617" i="42"/>
  <c r="AG617" i="42" s="1"/>
  <c r="L97" i="42"/>
  <c r="I102" i="41"/>
  <c r="B24" i="41"/>
  <c r="I24" i="41" s="1"/>
  <c r="I85" i="40"/>
  <c r="B7" i="40"/>
  <c r="I90" i="41"/>
  <c r="B12" i="41"/>
  <c r="I12" i="41" s="1"/>
  <c r="I101" i="42"/>
  <c r="B23" i="42"/>
  <c r="I23" i="42" s="1"/>
  <c r="I97" i="43"/>
  <c r="B19" i="43"/>
  <c r="I19" i="43" s="1"/>
  <c r="S101" i="48"/>
  <c r="L23" i="48"/>
  <c r="S23" i="48" s="1"/>
  <c r="T23" i="48" s="1"/>
  <c r="I85" i="42"/>
  <c r="B7" i="42"/>
  <c r="S622" i="40"/>
  <c r="AG622" i="40" s="1"/>
  <c r="L102" i="40"/>
  <c r="S606" i="41"/>
  <c r="AG606" i="41" s="1"/>
  <c r="L86" i="41"/>
  <c r="I102" i="43"/>
  <c r="B24" i="43"/>
  <c r="I24" i="43" s="1"/>
  <c r="D7" i="40"/>
  <c r="S621" i="42"/>
  <c r="AG621" i="42" s="1"/>
  <c r="L101" i="42"/>
  <c r="N85" i="40"/>
  <c r="S614" i="40"/>
  <c r="AG614" i="40" s="1"/>
  <c r="L94" i="40"/>
  <c r="N85" i="43"/>
  <c r="S606" i="42"/>
  <c r="AG606" i="42" s="1"/>
  <c r="L86" i="42"/>
  <c r="S619" i="42"/>
  <c r="AG619" i="42" s="1"/>
  <c r="L99" i="42"/>
  <c r="S619" i="43"/>
  <c r="AG619" i="43" s="1"/>
  <c r="L99" i="43"/>
  <c r="S614" i="42"/>
  <c r="AG614" i="42" s="1"/>
  <c r="L94" i="42"/>
  <c r="S621" i="41"/>
  <c r="AG621" i="41" s="1"/>
  <c r="L101" i="41"/>
  <c r="S605" i="40"/>
  <c r="L85" i="40"/>
  <c r="S609" i="41"/>
  <c r="AG609" i="41" s="1"/>
  <c r="L89" i="41"/>
  <c r="S617" i="40"/>
  <c r="AG617" i="40" s="1"/>
  <c r="L97" i="40"/>
  <c r="I89" i="40"/>
  <c r="B11" i="40"/>
  <c r="I11" i="40" s="1"/>
  <c r="I102" i="42"/>
  <c r="B24" i="42"/>
  <c r="I24" i="42" s="1"/>
  <c r="I98" i="43"/>
  <c r="B20" i="43"/>
  <c r="I20" i="43" s="1"/>
  <c r="S98" i="48"/>
  <c r="L20" i="48"/>
  <c r="I85" i="43"/>
  <c r="B7" i="43"/>
  <c r="I89" i="43"/>
  <c r="B11" i="43"/>
  <c r="I11" i="43" s="1"/>
  <c r="I94" i="42"/>
  <c r="B16" i="42"/>
  <c r="I16" i="42" s="1"/>
  <c r="I98" i="40"/>
  <c r="B20" i="40"/>
  <c r="I20" i="40" s="1"/>
  <c r="N7" i="48"/>
  <c r="D7" i="41"/>
  <c r="I99" i="43"/>
  <c r="B21" i="43"/>
  <c r="I21" i="43" s="1"/>
  <c r="S610" i="42"/>
  <c r="AG610" i="42" s="1"/>
  <c r="L90" i="42"/>
  <c r="S607" i="40"/>
  <c r="AG607" i="40" s="1"/>
  <c r="L87" i="40"/>
  <c r="S619" i="41"/>
  <c r="AG619" i="41" s="1"/>
  <c r="L99" i="41"/>
  <c r="S605" i="41"/>
  <c r="L85" i="41"/>
  <c r="S610" i="41"/>
  <c r="AG610" i="41" s="1"/>
  <c r="L90" i="41"/>
  <c r="S607" i="42"/>
  <c r="AG607" i="42" s="1"/>
  <c r="L87" i="42"/>
  <c r="D7" i="43"/>
  <c r="I95" i="43"/>
  <c r="B17" i="43"/>
  <c r="I17" i="43" s="1"/>
  <c r="S85" i="48"/>
  <c r="L7" i="48"/>
  <c r="S7" i="48" s="1"/>
  <c r="I95" i="40"/>
  <c r="B17" i="40"/>
  <c r="I17" i="40" s="1"/>
  <c r="I99" i="40"/>
  <c r="B21" i="40"/>
  <c r="I21" i="40" s="1"/>
  <c r="P68" i="48" l="1"/>
  <c r="S484" i="48"/>
  <c r="S90" i="42"/>
  <c r="L12" i="42"/>
  <c r="S12" i="42" s="1"/>
  <c r="T12" i="42" s="1"/>
  <c r="S101" i="41"/>
  <c r="L23" i="41"/>
  <c r="S23" i="41" s="1"/>
  <c r="T23" i="41" s="1"/>
  <c r="S86" i="42"/>
  <c r="L8" i="42"/>
  <c r="S8" i="42" s="1"/>
  <c r="T8" i="42" s="1"/>
  <c r="S101" i="42"/>
  <c r="L23" i="42"/>
  <c r="S23" i="42" s="1"/>
  <c r="T23" i="42" s="1"/>
  <c r="S102" i="40"/>
  <c r="L24" i="40"/>
  <c r="S24" i="40" s="1"/>
  <c r="T24" i="40" s="1"/>
  <c r="N7" i="42"/>
  <c r="S89" i="40"/>
  <c r="L11" i="40"/>
  <c r="S11" i="40" s="1"/>
  <c r="T11" i="40" s="1"/>
  <c r="S95" i="40"/>
  <c r="L17" i="40"/>
  <c r="S86" i="43"/>
  <c r="L8" i="43"/>
  <c r="S8" i="43" s="1"/>
  <c r="T8" i="43" s="1"/>
  <c r="S85" i="43"/>
  <c r="L7" i="43"/>
  <c r="S102" i="42"/>
  <c r="L24" i="42"/>
  <c r="S24" i="42" s="1"/>
  <c r="T24" i="42" s="1"/>
  <c r="S85" i="41"/>
  <c r="L7" i="41"/>
  <c r="S97" i="40"/>
  <c r="L19" i="40"/>
  <c r="AG605" i="40"/>
  <c r="S94" i="42"/>
  <c r="L16" i="42"/>
  <c r="N7" i="43"/>
  <c r="I7" i="42"/>
  <c r="S97" i="42"/>
  <c r="L19" i="42"/>
  <c r="S99" i="40"/>
  <c r="L21" i="40"/>
  <c r="N7" i="41"/>
  <c r="S102" i="43"/>
  <c r="L24" i="43"/>
  <c r="S24" i="43" s="1"/>
  <c r="T24" i="43" s="1"/>
  <c r="S98" i="41"/>
  <c r="L20" i="41"/>
  <c r="AG605" i="43"/>
  <c r="S101" i="43"/>
  <c r="L23" i="43"/>
  <c r="S23" i="43" s="1"/>
  <c r="T23" i="43" s="1"/>
  <c r="S90" i="43"/>
  <c r="L12" i="43"/>
  <c r="S12" i="43" s="1"/>
  <c r="T12" i="43" s="1"/>
  <c r="AG605" i="41"/>
  <c r="S89" i="41"/>
  <c r="L11" i="41"/>
  <c r="S11" i="41" s="1"/>
  <c r="T11" i="41" s="1"/>
  <c r="S95" i="43"/>
  <c r="L17" i="43"/>
  <c r="S97" i="41"/>
  <c r="L19" i="41"/>
  <c r="I7" i="41"/>
  <c r="S99" i="41"/>
  <c r="L21" i="41"/>
  <c r="S99" i="43"/>
  <c r="L21" i="43"/>
  <c r="S94" i="40"/>
  <c r="L16" i="40"/>
  <c r="S97" i="43"/>
  <c r="L19" i="43"/>
  <c r="S89" i="42"/>
  <c r="L11" i="42"/>
  <c r="S11" i="42" s="1"/>
  <c r="T11" i="42" s="1"/>
  <c r="S95" i="42"/>
  <c r="L17" i="42"/>
  <c r="S90" i="40"/>
  <c r="L12" i="40"/>
  <c r="S12" i="40" s="1"/>
  <c r="T12" i="40" s="1"/>
  <c r="S102" i="41"/>
  <c r="L24" i="41"/>
  <c r="S24" i="41" s="1"/>
  <c r="T24" i="41" s="1"/>
  <c r="S98" i="40"/>
  <c r="L20" i="40"/>
  <c r="S87" i="41"/>
  <c r="L9" i="41"/>
  <c r="S9" i="41" s="1"/>
  <c r="T9" i="41" s="1"/>
  <c r="S85" i="42"/>
  <c r="L7" i="42"/>
  <c r="P71" i="48"/>
  <c r="S487" i="48"/>
  <c r="P72" i="48"/>
  <c r="S488" i="48"/>
  <c r="S87" i="42"/>
  <c r="L9" i="42"/>
  <c r="S9" i="42" s="1"/>
  <c r="T9" i="42" s="1"/>
  <c r="S85" i="40"/>
  <c r="L7" i="40"/>
  <c r="I7" i="40"/>
  <c r="S89" i="43"/>
  <c r="L11" i="43"/>
  <c r="S11" i="43" s="1"/>
  <c r="T11" i="43" s="1"/>
  <c r="S90" i="41"/>
  <c r="L12" i="41"/>
  <c r="S12" i="41" s="1"/>
  <c r="T12" i="41" s="1"/>
  <c r="P69" i="48"/>
  <c r="S485" i="48"/>
  <c r="T7" i="48"/>
  <c r="S87" i="40"/>
  <c r="L9" i="40"/>
  <c r="S9" i="40" s="1"/>
  <c r="T9" i="40" s="1"/>
  <c r="I7" i="43"/>
  <c r="S99" i="42"/>
  <c r="L21" i="42"/>
  <c r="N7" i="40"/>
  <c r="S86" i="41"/>
  <c r="L8" i="41"/>
  <c r="S8" i="41" s="1"/>
  <c r="T8" i="41" s="1"/>
  <c r="S94" i="41"/>
  <c r="L16" i="41"/>
  <c r="S95" i="41"/>
  <c r="L17" i="41"/>
  <c r="S86" i="40"/>
  <c r="L8" i="40"/>
  <c r="S8" i="40" s="1"/>
  <c r="T8" i="40" s="1"/>
  <c r="S101" i="40"/>
  <c r="L23" i="40"/>
  <c r="S23" i="40" s="1"/>
  <c r="T23" i="40" s="1"/>
  <c r="S87" i="43"/>
  <c r="L9" i="43"/>
  <c r="S9" i="43" s="1"/>
  <c r="T9" i="43" s="1"/>
  <c r="S98" i="43"/>
  <c r="L20" i="43"/>
  <c r="S94" i="43"/>
  <c r="L16" i="43"/>
  <c r="S98" i="42"/>
  <c r="L20" i="42"/>
  <c r="AG605" i="42"/>
  <c r="P71" i="43" l="1"/>
  <c r="S487" i="43"/>
  <c r="S7" i="43"/>
  <c r="P72" i="42"/>
  <c r="S488" i="42"/>
  <c r="P71" i="42"/>
  <c r="S487" i="42"/>
  <c r="P72" i="41"/>
  <c r="S488" i="41"/>
  <c r="S72" i="48"/>
  <c r="P20" i="48"/>
  <c r="S20" i="48" s="1"/>
  <c r="T20" i="48" s="1"/>
  <c r="S7" i="41"/>
  <c r="P71" i="41"/>
  <c r="S487" i="41"/>
  <c r="P72" i="43"/>
  <c r="S488" i="43"/>
  <c r="S7" i="40"/>
  <c r="S71" i="48"/>
  <c r="P19" i="48"/>
  <c r="S19" i="48" s="1"/>
  <c r="T19" i="48" s="1"/>
  <c r="P71" i="40"/>
  <c r="S487" i="40"/>
  <c r="S69" i="48"/>
  <c r="P17" i="48"/>
  <c r="S17" i="48" s="1"/>
  <c r="T17" i="48" s="1"/>
  <c r="S7" i="42"/>
  <c r="P72" i="40"/>
  <c r="S488" i="40"/>
  <c r="S68" i="48"/>
  <c r="P16" i="48"/>
  <c r="S16" i="48" s="1"/>
  <c r="T16" i="48" s="1"/>
  <c r="S71" i="40" l="1"/>
  <c r="P19" i="40"/>
  <c r="S19" i="40" s="1"/>
  <c r="T19" i="40" s="1"/>
  <c r="S72" i="40"/>
  <c r="P20" i="40"/>
  <c r="S20" i="40" s="1"/>
  <c r="T20" i="40" s="1"/>
  <c r="T7" i="43"/>
  <c r="S72" i="43"/>
  <c r="P20" i="43"/>
  <c r="S20" i="43" s="1"/>
  <c r="T20" i="43" s="1"/>
  <c r="T7" i="42"/>
  <c r="S72" i="41"/>
  <c r="P20" i="41"/>
  <c r="S20" i="41" s="1"/>
  <c r="T20" i="41" s="1"/>
  <c r="S71" i="41"/>
  <c r="P19" i="41"/>
  <c r="S19" i="41" s="1"/>
  <c r="T19" i="41" s="1"/>
  <c r="S72" i="42"/>
  <c r="P20" i="42"/>
  <c r="S20" i="42" s="1"/>
  <c r="T20" i="42" s="1"/>
  <c r="S71" i="42"/>
  <c r="P19" i="42"/>
  <c r="S19" i="42" s="1"/>
  <c r="T19" i="42" s="1"/>
  <c r="S71" i="43"/>
  <c r="P19" i="43"/>
  <c r="S19" i="43" s="1"/>
  <c r="T19" i="43" s="1"/>
  <c r="T7" i="40"/>
  <c r="T7" i="41"/>
  <c r="I623" i="6" l="1"/>
  <c r="D103" i="6"/>
  <c r="D626" i="6"/>
  <c r="I623" i="3"/>
  <c r="D103" i="3"/>
  <c r="D626" i="3"/>
  <c r="I623" i="2"/>
  <c r="D103" i="2"/>
  <c r="D626" i="2"/>
  <c r="I623" i="4"/>
  <c r="D103" i="4"/>
  <c r="D626" i="4"/>
  <c r="I623" i="7"/>
  <c r="D103" i="7"/>
  <c r="D626" i="7"/>
  <c r="I623" i="5"/>
  <c r="D103" i="5"/>
  <c r="D626" i="5"/>
  <c r="D25" i="7" l="1"/>
  <c r="D106" i="7"/>
  <c r="I103" i="7"/>
  <c r="B101" i="1"/>
  <c r="B626" i="1"/>
  <c r="D25" i="3"/>
  <c r="D106" i="3"/>
  <c r="I103" i="3"/>
  <c r="B101" i="36"/>
  <c r="B626" i="36"/>
  <c r="B101" i="32"/>
  <c r="B626" i="32"/>
  <c r="D25" i="2"/>
  <c r="D106" i="2"/>
  <c r="I103" i="2"/>
  <c r="B626" i="35"/>
  <c r="B101" i="35"/>
  <c r="D25" i="4"/>
  <c r="D106" i="4"/>
  <c r="I103" i="4"/>
  <c r="B626" i="8"/>
  <c r="B101" i="8"/>
  <c r="B101" i="34"/>
  <c r="B626" i="34"/>
  <c r="D25" i="6"/>
  <c r="D106" i="6"/>
  <c r="I103" i="6"/>
  <c r="D25" i="5"/>
  <c r="D106" i="5"/>
  <c r="I103" i="5"/>
  <c r="I621" i="1"/>
  <c r="I621" i="34"/>
  <c r="I621" i="36"/>
  <c r="D101" i="32" l="1"/>
  <c r="D626" i="32"/>
  <c r="D101" i="35"/>
  <c r="D626" i="35"/>
  <c r="D28" i="5"/>
  <c r="I25" i="5"/>
  <c r="D28" i="2"/>
  <c r="I25" i="2"/>
  <c r="D101" i="36"/>
  <c r="D626" i="36"/>
  <c r="D101" i="8"/>
  <c r="D626" i="8"/>
  <c r="D101" i="34"/>
  <c r="D626" i="34"/>
  <c r="B23" i="8"/>
  <c r="B106" i="8"/>
  <c r="I622" i="34"/>
  <c r="D102" i="34"/>
  <c r="I622" i="35"/>
  <c r="D102" i="35"/>
  <c r="I622" i="32"/>
  <c r="D102" i="32"/>
  <c r="I622" i="1"/>
  <c r="D102" i="1"/>
  <c r="D28" i="4"/>
  <c r="I25" i="4"/>
  <c r="I621" i="8"/>
  <c r="I101" i="35"/>
  <c r="B23" i="35"/>
  <c r="B106" i="35"/>
  <c r="I101" i="32"/>
  <c r="B23" i="32"/>
  <c r="B106" i="32"/>
  <c r="D28" i="3"/>
  <c r="I25" i="3"/>
  <c r="D28" i="7"/>
  <c r="I25" i="7"/>
  <c r="B23" i="34"/>
  <c r="B106" i="34"/>
  <c r="D28" i="6"/>
  <c r="I25" i="6"/>
  <c r="I621" i="32"/>
  <c r="I622" i="36"/>
  <c r="D102" i="36"/>
  <c r="I621" i="35"/>
  <c r="D101" i="1"/>
  <c r="I101" i="1" s="1"/>
  <c r="D626" i="1"/>
  <c r="I101" i="36"/>
  <c r="B23" i="36"/>
  <c r="B106" i="36"/>
  <c r="B23" i="1"/>
  <c r="B106" i="1"/>
  <c r="D23" i="34" l="1"/>
  <c r="D106" i="34"/>
  <c r="D24" i="35"/>
  <c r="I24" i="35" s="1"/>
  <c r="I102" i="35"/>
  <c r="I102" i="34"/>
  <c r="D24" i="34"/>
  <c r="I24" i="34" s="1"/>
  <c r="D23" i="8"/>
  <c r="I23" i="8" s="1"/>
  <c r="D106" i="8"/>
  <c r="D24" i="36"/>
  <c r="I24" i="36" s="1"/>
  <c r="I102" i="36"/>
  <c r="I23" i="34"/>
  <c r="I102" i="1"/>
  <c r="D24" i="1"/>
  <c r="I24" i="1" s="1"/>
  <c r="D23" i="35"/>
  <c r="I23" i="35" s="1"/>
  <c r="D106" i="35"/>
  <c r="I101" i="34"/>
  <c r="D23" i="36"/>
  <c r="I23" i="36" s="1"/>
  <c r="D106" i="36"/>
  <c r="D23" i="1"/>
  <c r="I23" i="1" s="1"/>
  <c r="D106" i="1"/>
  <c r="I102" i="32"/>
  <c r="D24" i="32"/>
  <c r="I24" i="32" s="1"/>
  <c r="I622" i="8"/>
  <c r="D102" i="8"/>
  <c r="I101" i="8"/>
  <c r="D23" i="32"/>
  <c r="I23" i="32" s="1"/>
  <c r="D106" i="32"/>
  <c r="I102" i="8" l="1"/>
  <c r="D24" i="8"/>
  <c r="I24" i="8" s="1"/>
  <c r="P69" i="43" l="1"/>
  <c r="S485" i="43"/>
  <c r="P17" i="43" l="1"/>
  <c r="S17" i="43" s="1"/>
  <c r="T17" i="43" s="1"/>
  <c r="S69" i="43"/>
  <c r="D158" i="34" l="1"/>
  <c r="G40" i="34" l="1"/>
  <c r="G14" i="34" s="1"/>
  <c r="C40" i="34"/>
  <c r="C14" i="34" s="1"/>
  <c r="H40" i="34"/>
  <c r="H14" i="34" s="1"/>
  <c r="D40" i="34"/>
  <c r="D14" i="34" s="1"/>
  <c r="B40" i="34" l="1"/>
  <c r="I196" i="34"/>
  <c r="I144" i="34"/>
  <c r="I326" i="34"/>
  <c r="I300" i="34"/>
  <c r="I248" i="34"/>
  <c r="I404" i="34"/>
  <c r="I170" i="34"/>
  <c r="I352" i="34"/>
  <c r="I430" i="34"/>
  <c r="I378" i="34"/>
  <c r="I222" i="34"/>
  <c r="I274" i="34"/>
  <c r="B14" i="34" l="1"/>
  <c r="E40" i="34"/>
  <c r="E14" i="34" s="1"/>
  <c r="I118" i="34"/>
  <c r="D340" i="34"/>
  <c r="C158" i="34"/>
  <c r="D444" i="34"/>
  <c r="C340" i="34"/>
  <c r="G184" i="34"/>
  <c r="C392" i="34"/>
  <c r="G288" i="34"/>
  <c r="C418" i="34"/>
  <c r="C314" i="34"/>
  <c r="C236" i="34"/>
  <c r="D184" i="34"/>
  <c r="G366" i="34"/>
  <c r="G262" i="34"/>
  <c r="D418" i="34"/>
  <c r="G236" i="34"/>
  <c r="G158" i="34"/>
  <c r="D210" i="34"/>
  <c r="D366" i="34"/>
  <c r="C366" i="34"/>
  <c r="D392" i="34"/>
  <c r="C210" i="34"/>
  <c r="G314" i="34"/>
  <c r="C288" i="34"/>
  <c r="C184" i="34"/>
  <c r="C444" i="34"/>
  <c r="G444" i="34"/>
  <c r="C262" i="34"/>
  <c r="G418" i="34"/>
  <c r="D236" i="34"/>
  <c r="G340" i="34"/>
  <c r="G392" i="34"/>
  <c r="G210" i="34"/>
  <c r="D262" i="34"/>
  <c r="D314" i="34"/>
  <c r="D288" i="34"/>
  <c r="H39" i="34" l="1"/>
  <c r="H132" i="34"/>
  <c r="D39" i="34"/>
  <c r="D132" i="34"/>
  <c r="B444" i="34"/>
  <c r="B158" i="34"/>
  <c r="B210" i="34"/>
  <c r="C39" i="34"/>
  <c r="C132" i="34"/>
  <c r="B340" i="34"/>
  <c r="B314" i="34"/>
  <c r="B392" i="34"/>
  <c r="G39" i="34"/>
  <c r="G132" i="34"/>
  <c r="B262" i="34"/>
  <c r="I40" i="34"/>
  <c r="I14" i="34"/>
  <c r="B184" i="34"/>
  <c r="B236" i="34"/>
  <c r="B39" i="34"/>
  <c r="B132" i="34"/>
  <c r="B418" i="34"/>
  <c r="B366" i="34"/>
  <c r="I273" i="34"/>
  <c r="I288" i="34" s="1"/>
  <c r="B288" i="34"/>
  <c r="E210" i="34"/>
  <c r="E262" i="34"/>
  <c r="E392" i="34"/>
  <c r="E236" i="34"/>
  <c r="E184" i="34"/>
  <c r="E314" i="34"/>
  <c r="E288" i="34"/>
  <c r="E158" i="34"/>
  <c r="E340" i="34"/>
  <c r="E366" i="34"/>
  <c r="I117" i="34"/>
  <c r="I132" i="34" s="1"/>
  <c r="E418" i="34"/>
  <c r="E444" i="34"/>
  <c r="C133" i="34" l="1"/>
  <c r="I133" i="34"/>
  <c r="F133" i="34"/>
  <c r="B133" i="34"/>
  <c r="I429" i="34"/>
  <c r="I444" i="34" s="1"/>
  <c r="B445" i="34" s="1"/>
  <c r="I351" i="34"/>
  <c r="I366" i="34" s="1"/>
  <c r="B13" i="34"/>
  <c r="B54" i="34"/>
  <c r="I247" i="34"/>
  <c r="I262" i="34" s="1"/>
  <c r="B263" i="34" s="1"/>
  <c r="I325" i="34"/>
  <c r="I340" i="34" s="1"/>
  <c r="B341" i="34" s="1"/>
  <c r="H289" i="34"/>
  <c r="F289" i="34"/>
  <c r="I289" i="34"/>
  <c r="G289" i="34"/>
  <c r="I299" i="34"/>
  <c r="I314" i="34" s="1"/>
  <c r="E315" i="34" s="1"/>
  <c r="I143" i="34"/>
  <c r="I158" i="34" s="1"/>
  <c r="E289" i="34"/>
  <c r="I221" i="34"/>
  <c r="I236" i="34" s="1"/>
  <c r="B237" i="34" s="1"/>
  <c r="G133" i="34"/>
  <c r="D133" i="34"/>
  <c r="C289" i="34"/>
  <c r="D289" i="34"/>
  <c r="G13" i="34"/>
  <c r="G54" i="34"/>
  <c r="C13" i="34"/>
  <c r="C28" i="34" s="1"/>
  <c r="C54" i="34"/>
  <c r="D13" i="34"/>
  <c r="D28" i="34" s="1"/>
  <c r="D54" i="34"/>
  <c r="E367" i="34"/>
  <c r="H133" i="34"/>
  <c r="E39" i="34"/>
  <c r="E132" i="34"/>
  <c r="E133" i="34" s="1"/>
  <c r="B289" i="34"/>
  <c r="I403" i="34"/>
  <c r="I418" i="34" s="1"/>
  <c r="E419" i="34" s="1"/>
  <c r="I169" i="34"/>
  <c r="I184" i="34" s="1"/>
  <c r="E185" i="34" s="1"/>
  <c r="I377" i="34"/>
  <c r="I392" i="34" s="1"/>
  <c r="E393" i="34" s="1"/>
  <c r="I195" i="34"/>
  <c r="I210" i="34" s="1"/>
  <c r="H13" i="34"/>
  <c r="H28" i="34" s="1"/>
  <c r="H54" i="34"/>
  <c r="B419" i="34" l="1"/>
  <c r="B185" i="34"/>
  <c r="E237" i="34"/>
  <c r="E341" i="34"/>
  <c r="C367" i="34"/>
  <c r="I367" i="34"/>
  <c r="F367" i="34"/>
  <c r="H367" i="34"/>
  <c r="D367" i="34"/>
  <c r="G367" i="34"/>
  <c r="I159" i="34"/>
  <c r="F159" i="34"/>
  <c r="H159" i="34"/>
  <c r="D159" i="34"/>
  <c r="G159" i="34"/>
  <c r="C159" i="34"/>
  <c r="B159" i="34"/>
  <c r="B28" i="34"/>
  <c r="E13" i="34"/>
  <c r="I13" i="34" s="1"/>
  <c r="E54" i="34"/>
  <c r="H315" i="34"/>
  <c r="I315" i="34"/>
  <c r="F315" i="34"/>
  <c r="G315" i="34"/>
  <c r="C315" i="34"/>
  <c r="D315" i="34"/>
  <c r="F341" i="34"/>
  <c r="I341" i="34"/>
  <c r="H341" i="34"/>
  <c r="C341" i="34"/>
  <c r="G341" i="34"/>
  <c r="D341" i="34"/>
  <c r="B367" i="34"/>
  <c r="C211" i="34"/>
  <c r="I211" i="34"/>
  <c r="F211" i="34"/>
  <c r="H211" i="34"/>
  <c r="D211" i="34"/>
  <c r="G211" i="34"/>
  <c r="B315" i="34"/>
  <c r="E445" i="34"/>
  <c r="F445" i="34"/>
  <c r="I445" i="34"/>
  <c r="H445" i="34"/>
  <c r="G445" i="34"/>
  <c r="D445" i="34"/>
  <c r="C445" i="34"/>
  <c r="I393" i="34"/>
  <c r="F393" i="34"/>
  <c r="H393" i="34"/>
  <c r="G393" i="34"/>
  <c r="D393" i="34"/>
  <c r="C393" i="34"/>
  <c r="B211" i="34"/>
  <c r="D263" i="34"/>
  <c r="I263" i="34"/>
  <c r="F263" i="34"/>
  <c r="H263" i="34"/>
  <c r="G263" i="34"/>
  <c r="C263" i="34"/>
  <c r="D185" i="34"/>
  <c r="F185" i="34"/>
  <c r="I185" i="34"/>
  <c r="H185" i="34"/>
  <c r="C185" i="34"/>
  <c r="G185" i="34"/>
  <c r="B393" i="34"/>
  <c r="E263" i="34"/>
  <c r="E159" i="34"/>
  <c r="G419" i="34"/>
  <c r="F419" i="34"/>
  <c r="I419" i="34"/>
  <c r="H419" i="34"/>
  <c r="D419" i="34"/>
  <c r="C419" i="34"/>
  <c r="D237" i="34"/>
  <c r="I237" i="34"/>
  <c r="F237" i="34"/>
  <c r="H237" i="34"/>
  <c r="C237" i="34"/>
  <c r="G237" i="34"/>
  <c r="I39" i="34"/>
  <c r="I54" i="34" s="1"/>
  <c r="H55" i="34" s="1"/>
  <c r="E211" i="34"/>
  <c r="D55" i="34" l="1"/>
  <c r="B55" i="34"/>
  <c r="G55" i="34"/>
  <c r="F55" i="34"/>
  <c r="I55" i="34"/>
  <c r="C55" i="34"/>
  <c r="E55" i="34"/>
  <c r="I222" i="36" l="1"/>
  <c r="I144" i="36"/>
  <c r="I404" i="36"/>
  <c r="H210" i="36"/>
  <c r="I170" i="36"/>
  <c r="I430" i="36"/>
  <c r="I248" i="36"/>
  <c r="I300" i="36"/>
  <c r="H366" i="36"/>
  <c r="I196" i="36"/>
  <c r="I274" i="36"/>
  <c r="I378" i="36"/>
  <c r="B40" i="36" l="1"/>
  <c r="I118" i="36"/>
  <c r="B132" i="36"/>
  <c r="G40" i="36"/>
  <c r="G14" i="36" s="1"/>
  <c r="G132" i="36"/>
  <c r="D40" i="36"/>
  <c r="D14" i="36" s="1"/>
  <c r="D132" i="36"/>
  <c r="H40" i="36"/>
  <c r="H14" i="36" s="1"/>
  <c r="H132" i="36"/>
  <c r="C40" i="36"/>
  <c r="C14" i="36" s="1"/>
  <c r="C132" i="36"/>
  <c r="I352" i="36"/>
  <c r="E40" i="36" l="1"/>
  <c r="E14" i="36" s="1"/>
  <c r="I326" i="36"/>
  <c r="B14" i="36"/>
  <c r="I14" i="36" s="1"/>
  <c r="I40" i="36"/>
  <c r="P68" i="43" l="1"/>
  <c r="S484" i="43"/>
  <c r="P16" i="43" l="1"/>
  <c r="S16" i="43" s="1"/>
  <c r="T16" i="43" s="1"/>
  <c r="S68" i="43"/>
  <c r="P96" i="42" l="1"/>
  <c r="P106" i="42" s="1"/>
  <c r="P600" i="42"/>
  <c r="S590" i="42"/>
  <c r="S600" i="42" s="1"/>
  <c r="S484" i="42"/>
  <c r="P68" i="42"/>
  <c r="R601" i="42" l="1"/>
  <c r="M601" i="42"/>
  <c r="L601" i="42"/>
  <c r="O601" i="42"/>
  <c r="N601" i="42"/>
  <c r="Q601" i="42"/>
  <c r="P601" i="42"/>
  <c r="P16" i="42"/>
  <c r="S16" i="42" s="1"/>
  <c r="T16" i="42" s="1"/>
  <c r="S68" i="42"/>
  <c r="S601" i="42" l="1"/>
  <c r="P96" i="41" l="1"/>
  <c r="P106" i="41" s="1"/>
  <c r="P600" i="41"/>
  <c r="S590" i="41"/>
  <c r="S600" i="41" s="1"/>
  <c r="P68" i="41"/>
  <c r="S484" i="41"/>
  <c r="Q601" i="41" l="1"/>
  <c r="N601" i="41"/>
  <c r="O601" i="41"/>
  <c r="L601" i="41"/>
  <c r="R601" i="41"/>
  <c r="M601" i="41"/>
  <c r="P601" i="41"/>
  <c r="P16" i="41"/>
  <c r="S16" i="41" s="1"/>
  <c r="T16" i="41" s="1"/>
  <c r="S68" i="41"/>
  <c r="S601" i="41" l="1"/>
  <c r="P68" i="40" l="1"/>
  <c r="S484" i="40"/>
  <c r="P16" i="40" l="1"/>
  <c r="S16" i="40" s="1"/>
  <c r="T16" i="40" s="1"/>
  <c r="S68" i="40"/>
  <c r="P96" i="43" l="1"/>
  <c r="P106" i="43" s="1"/>
  <c r="P600" i="43"/>
  <c r="S590" i="43"/>
  <c r="S600" i="43" s="1"/>
  <c r="O601" i="43" l="1"/>
  <c r="N601" i="43"/>
  <c r="M601" i="43"/>
  <c r="Q601" i="43"/>
  <c r="P601" i="43"/>
  <c r="L601" i="43"/>
  <c r="S601" i="43" s="1"/>
  <c r="R601" i="43"/>
  <c r="P69" i="40" l="1"/>
  <c r="S485" i="40"/>
  <c r="P17" i="40" l="1"/>
  <c r="S17" i="40" s="1"/>
  <c r="T17" i="40" s="1"/>
  <c r="S69" i="40"/>
  <c r="P69" i="41" l="1"/>
  <c r="S485" i="41"/>
  <c r="P17" i="41" l="1"/>
  <c r="S17" i="41" s="1"/>
  <c r="T17" i="41" s="1"/>
  <c r="S69" i="41"/>
  <c r="P69" i="42" l="1"/>
  <c r="S485" i="42"/>
  <c r="P17" i="42" l="1"/>
  <c r="S17" i="42" s="1"/>
  <c r="T17" i="42" s="1"/>
  <c r="S69" i="42"/>
  <c r="D392" i="36" l="1"/>
  <c r="C444" i="36"/>
  <c r="I281" i="36"/>
  <c r="H236" i="36"/>
  <c r="H444" i="36"/>
  <c r="I333" i="36"/>
  <c r="H262" i="36"/>
  <c r="G314" i="36"/>
  <c r="G366" i="36"/>
  <c r="H288" i="36"/>
  <c r="D340" i="36"/>
  <c r="I359" i="36"/>
  <c r="D418" i="36"/>
  <c r="H392" i="36"/>
  <c r="D262" i="36"/>
  <c r="E288" i="36"/>
  <c r="G236" i="36"/>
  <c r="I151" i="36"/>
  <c r="C288" i="36"/>
  <c r="H184" i="36"/>
  <c r="I229" i="36"/>
  <c r="I411" i="36"/>
  <c r="G392" i="36"/>
  <c r="D288" i="36"/>
  <c r="I307" i="36"/>
  <c r="H340" i="36"/>
  <c r="H314" i="36"/>
  <c r="C210" i="36"/>
  <c r="G210" i="36"/>
  <c r="G262" i="36"/>
  <c r="D184" i="36"/>
  <c r="C340" i="36"/>
  <c r="D444" i="36"/>
  <c r="C184" i="36"/>
  <c r="D314" i="36"/>
  <c r="I385" i="36"/>
  <c r="G340" i="36"/>
  <c r="H418" i="36"/>
  <c r="C418" i="36"/>
  <c r="E392" i="36"/>
  <c r="E418" i="36"/>
  <c r="D366" i="36"/>
  <c r="G184" i="36"/>
  <c r="G288" i="36"/>
  <c r="I255" i="36"/>
  <c r="I437" i="36"/>
  <c r="C236" i="36"/>
  <c r="C392" i="36"/>
  <c r="I177" i="36"/>
  <c r="D210" i="36"/>
  <c r="G444" i="36"/>
  <c r="C262" i="36"/>
  <c r="C366" i="36"/>
  <c r="C314" i="36"/>
  <c r="E314" i="36"/>
  <c r="D236" i="36"/>
  <c r="E444" i="36"/>
  <c r="G418" i="36"/>
  <c r="C39" i="36" l="1"/>
  <c r="C158" i="36"/>
  <c r="I273" i="36"/>
  <c r="I288" i="36" s="1"/>
  <c r="E289" i="36" s="1"/>
  <c r="B288" i="36"/>
  <c r="B289" i="36" s="1"/>
  <c r="I203" i="36"/>
  <c r="E210" i="36"/>
  <c r="E47" i="36"/>
  <c r="I125" i="36"/>
  <c r="I132" i="36" s="1"/>
  <c r="E132" i="36"/>
  <c r="I143" i="36"/>
  <c r="I158" i="36" s="1"/>
  <c r="B39" i="36"/>
  <c r="B158" i="36"/>
  <c r="E158" i="36"/>
  <c r="B340" i="36"/>
  <c r="D289" i="36"/>
  <c r="B366" i="36"/>
  <c r="I221" i="36"/>
  <c r="I236" i="36" s="1"/>
  <c r="G237" i="36" s="1"/>
  <c r="B236" i="36"/>
  <c r="D39" i="36"/>
  <c r="D158" i="36"/>
  <c r="I403" i="36"/>
  <c r="I418" i="36" s="1"/>
  <c r="E419" i="36" s="1"/>
  <c r="B418" i="36"/>
  <c r="I377" i="36"/>
  <c r="I392" i="36" s="1"/>
  <c r="C393" i="36" s="1"/>
  <c r="B392" i="36"/>
  <c r="G39" i="36"/>
  <c r="G158" i="36"/>
  <c r="I195" i="36"/>
  <c r="B210" i="36"/>
  <c r="D419" i="36"/>
  <c r="H39" i="36"/>
  <c r="H158" i="36"/>
  <c r="I429" i="36"/>
  <c r="I444" i="36" s="1"/>
  <c r="G445" i="36" s="1"/>
  <c r="B444" i="36"/>
  <c r="B445" i="36" s="1"/>
  <c r="H289" i="36"/>
  <c r="I299" i="36"/>
  <c r="I314" i="36" s="1"/>
  <c r="C315" i="36" s="1"/>
  <c r="B314" i="36"/>
  <c r="E262" i="36"/>
  <c r="B184" i="36"/>
  <c r="E236" i="36"/>
  <c r="I247" i="36"/>
  <c r="I262" i="36" s="1"/>
  <c r="D263" i="36" s="1"/>
  <c r="B262" i="36"/>
  <c r="E184" i="36"/>
  <c r="E366" i="36"/>
  <c r="E340" i="36"/>
  <c r="C289" i="36" l="1"/>
  <c r="G419" i="36"/>
  <c r="B263" i="36"/>
  <c r="C445" i="36"/>
  <c r="B393" i="36"/>
  <c r="G315" i="36"/>
  <c r="H315" i="36"/>
  <c r="I210" i="36"/>
  <c r="I211" i="36" s="1"/>
  <c r="G393" i="36"/>
  <c r="C419" i="36"/>
  <c r="E393" i="36"/>
  <c r="B315" i="36"/>
  <c r="F445" i="36"/>
  <c r="I445" i="36"/>
  <c r="D159" i="36"/>
  <c r="C159" i="36"/>
  <c r="E263" i="36"/>
  <c r="G159" i="36"/>
  <c r="D13" i="36"/>
  <c r="D28" i="36" s="1"/>
  <c r="D54" i="36"/>
  <c r="I351" i="36"/>
  <c r="I366" i="36" s="1"/>
  <c r="B367" i="36" s="1"/>
  <c r="E39" i="36"/>
  <c r="I39" i="36" s="1"/>
  <c r="C13" i="36"/>
  <c r="C28" i="36" s="1"/>
  <c r="C54" i="36"/>
  <c r="H263" i="36"/>
  <c r="I263" i="36"/>
  <c r="F263" i="36"/>
  <c r="G13" i="36"/>
  <c r="G54" i="36"/>
  <c r="E133" i="36"/>
  <c r="F133" i="36"/>
  <c r="I133" i="36"/>
  <c r="D133" i="36"/>
  <c r="H133" i="36"/>
  <c r="G133" i="36"/>
  <c r="C133" i="36"/>
  <c r="B133" i="36"/>
  <c r="I289" i="36"/>
  <c r="F289" i="36"/>
  <c r="F237" i="36"/>
  <c r="I237" i="36"/>
  <c r="E237" i="36"/>
  <c r="G263" i="36"/>
  <c r="E21" i="36"/>
  <c r="I21" i="36" s="1"/>
  <c r="I47" i="36"/>
  <c r="C263" i="36"/>
  <c r="I315" i="36"/>
  <c r="F315" i="36"/>
  <c r="H159" i="36"/>
  <c r="H393" i="36"/>
  <c r="I393" i="36"/>
  <c r="F393" i="36"/>
  <c r="I325" i="36"/>
  <c r="I340" i="36" s="1"/>
  <c r="B341" i="36" s="1"/>
  <c r="D445" i="36"/>
  <c r="D393" i="36"/>
  <c r="E315" i="36"/>
  <c r="E159" i="36"/>
  <c r="I159" i="36"/>
  <c r="F159" i="36"/>
  <c r="H237" i="36"/>
  <c r="H13" i="36"/>
  <c r="H28" i="36" s="1"/>
  <c r="H54" i="36"/>
  <c r="G289" i="36"/>
  <c r="B419" i="36"/>
  <c r="H445" i="36"/>
  <c r="B159" i="36"/>
  <c r="D315" i="36"/>
  <c r="I169" i="36"/>
  <c r="I184" i="36" s="1"/>
  <c r="E185" i="36" s="1"/>
  <c r="D237" i="36"/>
  <c r="E445" i="36"/>
  <c r="I419" i="36"/>
  <c r="F419" i="36"/>
  <c r="B237" i="36"/>
  <c r="C237" i="36"/>
  <c r="B13" i="36"/>
  <c r="B54" i="36"/>
  <c r="H419" i="36"/>
  <c r="F211" i="36" l="1"/>
  <c r="H211" i="36"/>
  <c r="D211" i="36"/>
  <c r="G211" i="36"/>
  <c r="C211" i="36"/>
  <c r="E211" i="36"/>
  <c r="B211" i="36"/>
  <c r="E13" i="36"/>
  <c r="I13" i="36" s="1"/>
  <c r="E54" i="36"/>
  <c r="B28" i="36"/>
  <c r="B185" i="36"/>
  <c r="F185" i="36"/>
  <c r="I185" i="36"/>
  <c r="C185" i="36"/>
  <c r="D185" i="36"/>
  <c r="G185" i="36"/>
  <c r="H185" i="36"/>
  <c r="H341" i="36"/>
  <c r="I341" i="36"/>
  <c r="F341" i="36"/>
  <c r="D341" i="36"/>
  <c r="G341" i="36"/>
  <c r="C341" i="36"/>
  <c r="E341" i="36"/>
  <c r="E367" i="36"/>
  <c r="I367" i="36"/>
  <c r="F367" i="36"/>
  <c r="H367" i="36"/>
  <c r="D367" i="36"/>
  <c r="G367" i="36"/>
  <c r="C367" i="36"/>
  <c r="I54" i="36"/>
  <c r="D55" i="36" s="1"/>
  <c r="H55" i="36" l="1"/>
  <c r="B55" i="36"/>
  <c r="G55" i="36"/>
  <c r="F55" i="36"/>
  <c r="I55" i="36"/>
  <c r="C55" i="36"/>
  <c r="E55" i="36"/>
  <c r="C210" i="8" l="1"/>
  <c r="I352" i="1"/>
  <c r="D158" i="8"/>
  <c r="I248" i="8" l="1"/>
  <c r="D366" i="8"/>
  <c r="D158" i="1"/>
  <c r="D210" i="1"/>
  <c r="H40" i="8" l="1"/>
  <c r="H14" i="8" s="1"/>
  <c r="D40" i="8"/>
  <c r="D14" i="8" s="1"/>
  <c r="C40" i="1"/>
  <c r="C14" i="1" s="1"/>
  <c r="C418" i="35"/>
  <c r="G40" i="8"/>
  <c r="G14" i="8" s="1"/>
  <c r="C40" i="8"/>
  <c r="C14" i="8" s="1"/>
  <c r="G40" i="1"/>
  <c r="G14" i="1" s="1"/>
  <c r="B40" i="8" l="1"/>
  <c r="I196" i="8"/>
  <c r="B210" i="8"/>
  <c r="C288" i="8"/>
  <c r="G288" i="8"/>
  <c r="I170" i="1"/>
  <c r="H392" i="1"/>
  <c r="H418" i="8"/>
  <c r="C210" i="1"/>
  <c r="G158" i="1"/>
  <c r="D288" i="1"/>
  <c r="C444" i="8"/>
  <c r="G444" i="8"/>
  <c r="H418" i="1"/>
  <c r="I274" i="8"/>
  <c r="C314" i="8"/>
  <c r="H262" i="8"/>
  <c r="I170" i="8"/>
  <c r="I378" i="8"/>
  <c r="G392" i="1"/>
  <c r="G236" i="8"/>
  <c r="D262" i="1"/>
  <c r="G340" i="8"/>
  <c r="I378" i="1"/>
  <c r="H210" i="1"/>
  <c r="G418" i="1"/>
  <c r="I430" i="8"/>
  <c r="H314" i="1"/>
  <c r="D40" i="1"/>
  <c r="D14" i="1" s="1"/>
  <c r="D444" i="8"/>
  <c r="I300" i="1"/>
  <c r="G184" i="8"/>
  <c r="H184" i="1"/>
  <c r="C418" i="8"/>
  <c r="I222" i="8"/>
  <c r="D340" i="1"/>
  <c r="C418" i="1"/>
  <c r="H40" i="1"/>
  <c r="H14" i="1" s="1"/>
  <c r="C158" i="1"/>
  <c r="C444" i="1"/>
  <c r="C158" i="8"/>
  <c r="D340" i="8"/>
  <c r="C184" i="8"/>
  <c r="H236" i="8"/>
  <c r="G314" i="8"/>
  <c r="D184" i="8"/>
  <c r="C262" i="1"/>
  <c r="C340" i="1"/>
  <c r="I144" i="1"/>
  <c r="H158" i="8"/>
  <c r="I326" i="1"/>
  <c r="I300" i="8"/>
  <c r="D314" i="1"/>
  <c r="I274" i="1"/>
  <c r="H392" i="8"/>
  <c r="H340" i="8"/>
  <c r="I118" i="8"/>
  <c r="H288" i="1"/>
  <c r="I404" i="1"/>
  <c r="H158" i="1"/>
  <c r="H210" i="8"/>
  <c r="H314" i="8"/>
  <c r="I404" i="8"/>
  <c r="D288" i="8"/>
  <c r="C392" i="8"/>
  <c r="H262" i="1"/>
  <c r="I248" i="1"/>
  <c r="H184" i="8"/>
  <c r="G418" i="8"/>
  <c r="H366" i="8"/>
  <c r="C366" i="8"/>
  <c r="I430" i="1"/>
  <c r="C314" i="1"/>
  <c r="G340" i="1"/>
  <c r="I144" i="8"/>
  <c r="D392" i="8"/>
  <c r="I196" i="1"/>
  <c r="G262" i="1"/>
  <c r="C392" i="1"/>
  <c r="H444" i="1"/>
  <c r="C236" i="8"/>
  <c r="G184" i="1"/>
  <c r="I352" i="8"/>
  <c r="G314" i="1"/>
  <c r="H444" i="8"/>
  <c r="D418" i="1"/>
  <c r="H366" i="1"/>
  <c r="D236" i="8"/>
  <c r="D184" i="1"/>
  <c r="G366" i="8"/>
  <c r="C184" i="1"/>
  <c r="D444" i="1"/>
  <c r="G210" i="1"/>
  <c r="D314" i="8"/>
  <c r="H288" i="8"/>
  <c r="D392" i="1"/>
  <c r="G444" i="1"/>
  <c r="C288" i="1"/>
  <c r="I326" i="8"/>
  <c r="C340" i="8"/>
  <c r="G288" i="1"/>
  <c r="D418" i="8"/>
  <c r="G158" i="8"/>
  <c r="G392" i="8"/>
  <c r="H340" i="1"/>
  <c r="H39" i="8" l="1"/>
  <c r="H132" i="8"/>
  <c r="I351" i="1"/>
  <c r="I366" i="1" s="1"/>
  <c r="G366" i="1"/>
  <c r="I247" i="35"/>
  <c r="B340" i="8"/>
  <c r="C39" i="35"/>
  <c r="B40" i="1"/>
  <c r="B418" i="1"/>
  <c r="C39" i="8"/>
  <c r="C132" i="8"/>
  <c r="B340" i="1"/>
  <c r="D39" i="8"/>
  <c r="D132" i="8"/>
  <c r="H39" i="35"/>
  <c r="B184" i="8"/>
  <c r="B210" i="1"/>
  <c r="B288" i="1"/>
  <c r="B39" i="8"/>
  <c r="B132" i="8"/>
  <c r="B314" i="1"/>
  <c r="B366" i="8"/>
  <c r="C39" i="1"/>
  <c r="C132" i="1"/>
  <c r="B288" i="8"/>
  <c r="G39" i="35"/>
  <c r="B184" i="1"/>
  <c r="B418" i="8"/>
  <c r="B14" i="8"/>
  <c r="B262" i="1"/>
  <c r="B236" i="8"/>
  <c r="B392" i="1"/>
  <c r="B444" i="1"/>
  <c r="B392" i="8"/>
  <c r="E40" i="8"/>
  <c r="E14" i="8" s="1"/>
  <c r="I195" i="8"/>
  <c r="I210" i="8" s="1"/>
  <c r="H211" i="8" s="1"/>
  <c r="G210" i="8"/>
  <c r="D39" i="35"/>
  <c r="B158" i="8"/>
  <c r="B314" i="8"/>
  <c r="B444" i="8"/>
  <c r="G39" i="8"/>
  <c r="G132" i="8"/>
  <c r="I247" i="8"/>
  <c r="I262" i="8" s="1"/>
  <c r="H263" i="8" s="1"/>
  <c r="G262" i="8"/>
  <c r="B158" i="1"/>
  <c r="B39" i="35"/>
  <c r="G39" i="1"/>
  <c r="G132" i="1"/>
  <c r="E236" i="8"/>
  <c r="E340" i="8"/>
  <c r="E418" i="8"/>
  <c r="E158" i="1"/>
  <c r="I117" i="8"/>
  <c r="I132" i="8" s="1"/>
  <c r="I403" i="35"/>
  <c r="E444" i="1"/>
  <c r="E392" i="8"/>
  <c r="E262" i="1"/>
  <c r="E184" i="1"/>
  <c r="E314" i="8"/>
  <c r="E418" i="1"/>
  <c r="E314" i="1"/>
  <c r="E444" i="8"/>
  <c r="E340" i="1"/>
  <c r="E366" i="8"/>
  <c r="E184" i="8"/>
  <c r="E158" i="8"/>
  <c r="E288" i="1"/>
  <c r="I325" i="35"/>
  <c r="E288" i="8"/>
  <c r="E210" i="1"/>
  <c r="E392" i="1"/>
  <c r="E40" i="1"/>
  <c r="E14" i="1" s="1"/>
  <c r="I351" i="35"/>
  <c r="I403" i="8" l="1"/>
  <c r="I418" i="8" s="1"/>
  <c r="G419" i="8" s="1"/>
  <c r="G211" i="8"/>
  <c r="D133" i="8"/>
  <c r="F133" i="8"/>
  <c r="I133" i="8"/>
  <c r="G13" i="8"/>
  <c r="G54" i="8"/>
  <c r="I377" i="1"/>
  <c r="I392" i="1" s="1"/>
  <c r="E393" i="1" s="1"/>
  <c r="D419" i="8"/>
  <c r="G13" i="35"/>
  <c r="C13" i="1"/>
  <c r="C28" i="1" s="1"/>
  <c r="C54" i="1"/>
  <c r="I195" i="1"/>
  <c r="I210" i="1" s="1"/>
  <c r="E211" i="1" s="1"/>
  <c r="D13" i="8"/>
  <c r="D28" i="8" s="1"/>
  <c r="D54" i="8"/>
  <c r="I40" i="1"/>
  <c r="B14" i="1"/>
  <c r="I14" i="1" s="1"/>
  <c r="C13" i="35"/>
  <c r="C419" i="8"/>
  <c r="I429" i="8"/>
  <c r="I444" i="8" s="1"/>
  <c r="I169" i="1"/>
  <c r="I184" i="1" s="1"/>
  <c r="I195" i="35"/>
  <c r="B13" i="8"/>
  <c r="B54" i="8"/>
  <c r="I118" i="1"/>
  <c r="I221" i="35"/>
  <c r="G367" i="1"/>
  <c r="I367" i="1"/>
  <c r="F367" i="1"/>
  <c r="E367" i="1"/>
  <c r="D367" i="1"/>
  <c r="C367" i="1"/>
  <c r="B367" i="1"/>
  <c r="B211" i="8"/>
  <c r="I211" i="8"/>
  <c r="F211" i="8"/>
  <c r="D211" i="8"/>
  <c r="E211" i="8"/>
  <c r="C211" i="8"/>
  <c r="I143" i="35"/>
  <c r="I40" i="8"/>
  <c r="I351" i="8"/>
  <c r="I366" i="8" s="1"/>
  <c r="B367" i="8" s="1"/>
  <c r="I169" i="8"/>
  <c r="I184" i="8" s="1"/>
  <c r="B185" i="8" s="1"/>
  <c r="I325" i="1"/>
  <c r="I340" i="1" s="1"/>
  <c r="I169" i="35"/>
  <c r="G133" i="8"/>
  <c r="D39" i="1"/>
  <c r="D132" i="1"/>
  <c r="E39" i="35"/>
  <c r="I39" i="35" s="1"/>
  <c r="I117" i="35"/>
  <c r="I377" i="8"/>
  <c r="I392" i="8" s="1"/>
  <c r="I273" i="8"/>
  <c r="I288" i="8" s="1"/>
  <c r="C133" i="8"/>
  <c r="I377" i="35"/>
  <c r="B39" i="1"/>
  <c r="B132" i="1"/>
  <c r="B13" i="35"/>
  <c r="I299" i="8"/>
  <c r="I314" i="8" s="1"/>
  <c r="B315" i="8" s="1"/>
  <c r="I143" i="8"/>
  <c r="I158" i="8" s="1"/>
  <c r="E159" i="8" s="1"/>
  <c r="I299" i="35"/>
  <c r="I273" i="1"/>
  <c r="I288" i="1" s="1"/>
  <c r="E289" i="1" s="1"/>
  <c r="C13" i="8"/>
  <c r="C28" i="8" s="1"/>
  <c r="C54" i="8"/>
  <c r="I403" i="1"/>
  <c r="I418" i="1" s="1"/>
  <c r="H133" i="8"/>
  <c r="D13" i="35"/>
  <c r="H419" i="8"/>
  <c r="F419" i="8"/>
  <c r="I419" i="8"/>
  <c r="B133" i="8"/>
  <c r="H39" i="1"/>
  <c r="H132" i="1"/>
  <c r="E39" i="8"/>
  <c r="E132" i="8"/>
  <c r="E133" i="8" s="1"/>
  <c r="E419" i="8"/>
  <c r="G263" i="8"/>
  <c r="I429" i="1"/>
  <c r="I444" i="1" s="1"/>
  <c r="E445" i="1" s="1"/>
  <c r="I247" i="1"/>
  <c r="I262" i="1" s="1"/>
  <c r="E263" i="1" s="1"/>
  <c r="I429" i="35"/>
  <c r="I325" i="8"/>
  <c r="I340" i="8" s="1"/>
  <c r="H13" i="8"/>
  <c r="H28" i="8" s="1"/>
  <c r="H54" i="8"/>
  <c r="G13" i="1"/>
  <c r="G54" i="1"/>
  <c r="I143" i="1"/>
  <c r="I158" i="1" s="1"/>
  <c r="F263" i="8"/>
  <c r="I263" i="8"/>
  <c r="D263" i="8"/>
  <c r="C263" i="8"/>
  <c r="E263" i="8"/>
  <c r="B263" i="8"/>
  <c r="I273" i="35"/>
  <c r="I221" i="8"/>
  <c r="I236" i="8" s="1"/>
  <c r="B419" i="8"/>
  <c r="I299" i="1"/>
  <c r="I314" i="1" s="1"/>
  <c r="B315" i="1" s="1"/>
  <c r="H13" i="35"/>
  <c r="H367" i="1"/>
  <c r="E315" i="1" l="1"/>
  <c r="B159" i="8"/>
  <c r="E185" i="8"/>
  <c r="B289" i="1"/>
  <c r="G237" i="8"/>
  <c r="F237" i="8"/>
  <c r="I237" i="8"/>
  <c r="H237" i="8"/>
  <c r="D237" i="8"/>
  <c r="C237" i="8"/>
  <c r="B159" i="1"/>
  <c r="I159" i="1"/>
  <c r="F159" i="1"/>
  <c r="D159" i="1"/>
  <c r="G159" i="1"/>
  <c r="C159" i="1"/>
  <c r="H159" i="1"/>
  <c r="G341" i="8"/>
  <c r="I341" i="8"/>
  <c r="F341" i="8"/>
  <c r="H341" i="8"/>
  <c r="D341" i="8"/>
  <c r="C341" i="8"/>
  <c r="I289" i="8"/>
  <c r="F289" i="8"/>
  <c r="D289" i="8"/>
  <c r="H289" i="8"/>
  <c r="G289" i="8"/>
  <c r="C289" i="8"/>
  <c r="H341" i="1"/>
  <c r="F341" i="1"/>
  <c r="I341" i="1"/>
  <c r="G341" i="1"/>
  <c r="C341" i="1"/>
  <c r="D341" i="1"/>
  <c r="C185" i="1"/>
  <c r="I185" i="1"/>
  <c r="F185" i="1"/>
  <c r="D185" i="1"/>
  <c r="H185" i="1"/>
  <c r="G185" i="1"/>
  <c r="G393" i="1"/>
  <c r="F393" i="1"/>
  <c r="I393" i="1"/>
  <c r="D393" i="1"/>
  <c r="H393" i="1"/>
  <c r="C393" i="1"/>
  <c r="E237" i="8"/>
  <c r="E393" i="8"/>
  <c r="F393" i="8"/>
  <c r="I393" i="8"/>
  <c r="D393" i="8"/>
  <c r="C393" i="8"/>
  <c r="H393" i="8"/>
  <c r="G393" i="8"/>
  <c r="E13" i="35"/>
  <c r="I185" i="8"/>
  <c r="F185" i="8"/>
  <c r="C185" i="8"/>
  <c r="G185" i="8"/>
  <c r="D185" i="8"/>
  <c r="H185" i="8"/>
  <c r="B341" i="1"/>
  <c r="B211" i="1"/>
  <c r="F211" i="1"/>
  <c r="I211" i="1"/>
  <c r="D211" i="1"/>
  <c r="H211" i="1"/>
  <c r="G211" i="1"/>
  <c r="C211" i="1"/>
  <c r="E39" i="1"/>
  <c r="E132" i="1"/>
  <c r="B419" i="1"/>
  <c r="I419" i="1"/>
  <c r="F419" i="1"/>
  <c r="H419" i="1"/>
  <c r="D419" i="1"/>
  <c r="G419" i="1"/>
  <c r="C419" i="1"/>
  <c r="E315" i="8"/>
  <c r="E13" i="8"/>
  <c r="I13" i="8" s="1"/>
  <c r="E54" i="8"/>
  <c r="G289" i="1"/>
  <c r="I289" i="1"/>
  <c r="F289" i="1"/>
  <c r="H289" i="1"/>
  <c r="D289" i="1"/>
  <c r="C289" i="1"/>
  <c r="I13" i="35"/>
  <c r="E289" i="8"/>
  <c r="D367" i="8"/>
  <c r="I367" i="8"/>
  <c r="F367" i="8"/>
  <c r="C367" i="8"/>
  <c r="H367" i="8"/>
  <c r="G367" i="8"/>
  <c r="B445" i="8"/>
  <c r="F445" i="8"/>
  <c r="I445" i="8"/>
  <c r="G445" i="8"/>
  <c r="H445" i="8"/>
  <c r="C445" i="8"/>
  <c r="D445" i="8"/>
  <c r="F263" i="1"/>
  <c r="I263" i="1"/>
  <c r="D263" i="1"/>
  <c r="C263" i="1"/>
  <c r="H263" i="1"/>
  <c r="G263" i="1"/>
  <c r="B289" i="8"/>
  <c r="B237" i="8"/>
  <c r="B263" i="1"/>
  <c r="B13" i="1"/>
  <c r="B54" i="1"/>
  <c r="D13" i="1"/>
  <c r="D28" i="1" s="1"/>
  <c r="D54" i="1"/>
  <c r="B28" i="8"/>
  <c r="B393" i="1"/>
  <c r="C315" i="8"/>
  <c r="F315" i="8"/>
  <c r="I315" i="8"/>
  <c r="H315" i="8"/>
  <c r="D315" i="8"/>
  <c r="G315" i="8"/>
  <c r="E367" i="8"/>
  <c r="H445" i="1"/>
  <c r="F445" i="1"/>
  <c r="I445" i="1"/>
  <c r="G445" i="1"/>
  <c r="D445" i="1"/>
  <c r="C445" i="1"/>
  <c r="H13" i="1"/>
  <c r="H28" i="1" s="1"/>
  <c r="H54" i="1"/>
  <c r="B445" i="1"/>
  <c r="I117" i="1"/>
  <c r="I132" i="1" s="1"/>
  <c r="H133" i="1" s="1"/>
  <c r="E159" i="1"/>
  <c r="E341" i="8"/>
  <c r="I39" i="8"/>
  <c r="I54" i="8" s="1"/>
  <c r="D55" i="8" s="1"/>
  <c r="G315" i="1"/>
  <c r="F315" i="1"/>
  <c r="I315" i="1"/>
  <c r="D315" i="1"/>
  <c r="H315" i="1"/>
  <c r="C315" i="1"/>
  <c r="E445" i="8"/>
  <c r="B341" i="8"/>
  <c r="G159" i="8"/>
  <c r="F159" i="8"/>
  <c r="I159" i="8"/>
  <c r="D159" i="8"/>
  <c r="H159" i="8"/>
  <c r="C159" i="8"/>
  <c r="E185" i="1"/>
  <c r="E419" i="1"/>
  <c r="B393" i="8"/>
  <c r="E341" i="1"/>
  <c r="B185" i="1"/>
  <c r="B28" i="1" l="1"/>
  <c r="D133" i="1"/>
  <c r="B133" i="1"/>
  <c r="E55" i="8"/>
  <c r="E133" i="1"/>
  <c r="C55" i="8"/>
  <c r="H55" i="8"/>
  <c r="F133" i="1"/>
  <c r="I133" i="1"/>
  <c r="C133" i="1"/>
  <c r="G133" i="1"/>
  <c r="E13" i="1"/>
  <c r="I13" i="1" s="1"/>
  <c r="E54" i="1"/>
  <c r="G55" i="8"/>
  <c r="F55" i="8"/>
  <c r="I55" i="8"/>
  <c r="I482" i="8"/>
  <c r="F66" i="8"/>
  <c r="I39" i="1"/>
  <c r="I54" i="1" s="1"/>
  <c r="B55" i="8"/>
  <c r="E55" i="1" l="1"/>
  <c r="G55" i="1"/>
  <c r="I55" i="1"/>
  <c r="F55" i="1"/>
  <c r="C55" i="1"/>
  <c r="H55" i="1"/>
  <c r="I66" i="8"/>
  <c r="F14" i="8"/>
  <c r="I14" i="8" s="1"/>
  <c r="B55" i="1"/>
  <c r="D55" i="1"/>
  <c r="D366" i="32" l="1"/>
  <c r="D158" i="32"/>
  <c r="D210" i="32"/>
  <c r="C314" i="32" l="1"/>
  <c r="C444" i="32"/>
  <c r="G288" i="32"/>
  <c r="H366" i="32"/>
  <c r="G184" i="32"/>
  <c r="G262" i="32"/>
  <c r="G392" i="32"/>
  <c r="G418" i="32"/>
  <c r="C340" i="32"/>
  <c r="C40" i="32"/>
  <c r="C14" i="32" s="1"/>
  <c r="H236" i="32"/>
  <c r="H314" i="32"/>
  <c r="H210" i="32"/>
  <c r="H184" i="32"/>
  <c r="D40" i="32"/>
  <c r="D14" i="32" s="1"/>
  <c r="H340" i="32"/>
  <c r="H392" i="32"/>
  <c r="G40" i="32"/>
  <c r="G14" i="32" s="1"/>
  <c r="D236" i="32"/>
  <c r="D288" i="32"/>
  <c r="D418" i="32"/>
  <c r="C418" i="32"/>
  <c r="G210" i="32"/>
  <c r="C210" i="32"/>
  <c r="H40" i="32"/>
  <c r="H14" i="32" s="1"/>
  <c r="D392" i="32"/>
  <c r="H158" i="32"/>
  <c r="C366" i="32"/>
  <c r="G236" i="32"/>
  <c r="D184" i="32"/>
  <c r="D340" i="32"/>
  <c r="C392" i="32"/>
  <c r="G340" i="32"/>
  <c r="D314" i="32"/>
  <c r="G444" i="32"/>
  <c r="C236" i="32"/>
  <c r="C184" i="32"/>
  <c r="H444" i="32"/>
  <c r="C158" i="32"/>
  <c r="C288" i="32"/>
  <c r="H418" i="32"/>
  <c r="D444" i="32"/>
  <c r="H262" i="32"/>
  <c r="C262" i="32"/>
  <c r="G366" i="32"/>
  <c r="G158" i="32"/>
  <c r="H288" i="32"/>
  <c r="D262" i="32"/>
  <c r="G314" i="32"/>
  <c r="G39" i="32" l="1"/>
  <c r="G132" i="32"/>
  <c r="B340" i="32"/>
  <c r="B366" i="32"/>
  <c r="B40" i="32"/>
  <c r="B158" i="32"/>
  <c r="H39" i="32"/>
  <c r="H132" i="32"/>
  <c r="B236" i="32"/>
  <c r="C39" i="32"/>
  <c r="C132" i="32"/>
  <c r="B444" i="32"/>
  <c r="B210" i="32"/>
  <c r="B392" i="32"/>
  <c r="B418" i="32"/>
  <c r="B314" i="32"/>
  <c r="B184" i="32"/>
  <c r="B288" i="32"/>
  <c r="D39" i="32"/>
  <c r="D132" i="32"/>
  <c r="B262" i="32"/>
  <c r="B39" i="32"/>
  <c r="B132" i="32"/>
  <c r="I404" i="32"/>
  <c r="I247" i="32"/>
  <c r="I170" i="32"/>
  <c r="I117" i="32"/>
  <c r="E184" i="32"/>
  <c r="I430" i="32"/>
  <c r="I378" i="32"/>
  <c r="I196" i="32"/>
  <c r="E392" i="32"/>
  <c r="I274" i="32"/>
  <c r="E444" i="32"/>
  <c r="E158" i="32"/>
  <c r="I144" i="32"/>
  <c r="I299" i="32"/>
  <c r="I222" i="32"/>
  <c r="I248" i="32"/>
  <c r="I118" i="32"/>
  <c r="I326" i="32"/>
  <c r="E418" i="32"/>
  <c r="I300" i="32"/>
  <c r="I352" i="32"/>
  <c r="I314" i="32" l="1"/>
  <c r="I262" i="32"/>
  <c r="D263" i="32" s="1"/>
  <c r="E288" i="32"/>
  <c r="E210" i="32"/>
  <c r="E366" i="32"/>
  <c r="G263" i="32"/>
  <c r="F263" i="32"/>
  <c r="I263" i="32"/>
  <c r="C263" i="32"/>
  <c r="I132" i="32"/>
  <c r="B133" i="32" s="1"/>
  <c r="I315" i="32"/>
  <c r="F315" i="32"/>
  <c r="C315" i="32"/>
  <c r="H315" i="32"/>
  <c r="D315" i="32"/>
  <c r="G315" i="32"/>
  <c r="B13" i="32"/>
  <c r="B54" i="32"/>
  <c r="I169" i="32"/>
  <c r="I184" i="32" s="1"/>
  <c r="B185" i="32" s="1"/>
  <c r="I195" i="32"/>
  <c r="I210" i="32" s="1"/>
  <c r="B211" i="32" s="1"/>
  <c r="H13" i="32"/>
  <c r="H28" i="32" s="1"/>
  <c r="H54" i="32"/>
  <c r="E236" i="32"/>
  <c r="B14" i="32"/>
  <c r="I377" i="32"/>
  <c r="I392" i="32" s="1"/>
  <c r="E393" i="32" s="1"/>
  <c r="B263" i="32"/>
  <c r="G13" i="32"/>
  <c r="G54" i="32"/>
  <c r="I429" i="32"/>
  <c r="I444" i="32" s="1"/>
  <c r="B445" i="32" s="1"/>
  <c r="C13" i="32"/>
  <c r="C28" i="32" s="1"/>
  <c r="C54" i="32"/>
  <c r="D13" i="32"/>
  <c r="D28" i="32" s="1"/>
  <c r="D54" i="32"/>
  <c r="B315" i="32"/>
  <c r="I403" i="32"/>
  <c r="I418" i="32" s="1"/>
  <c r="I351" i="32"/>
  <c r="I366" i="32" s="1"/>
  <c r="B367" i="32" s="1"/>
  <c r="E211" i="32"/>
  <c r="I221" i="32"/>
  <c r="I236" i="32" s="1"/>
  <c r="B237" i="32" s="1"/>
  <c r="I143" i="32"/>
  <c r="I158" i="32" s="1"/>
  <c r="B159" i="32" s="1"/>
  <c r="E340" i="32"/>
  <c r="E40" i="32"/>
  <c r="E14" i="32" s="1"/>
  <c r="E314" i="32"/>
  <c r="E315" i="32" s="1"/>
  <c r="E39" i="32"/>
  <c r="I39" i="32" s="1"/>
  <c r="E132" i="32"/>
  <c r="E262" i="32"/>
  <c r="E263" i="32" s="1"/>
  <c r="I273" i="32"/>
  <c r="I288" i="32" s="1"/>
  <c r="C133" i="32"/>
  <c r="I325" i="32"/>
  <c r="I340" i="32" s="1"/>
  <c r="B341" i="32" s="1"/>
  <c r="H263" i="32" l="1"/>
  <c r="E237" i="32"/>
  <c r="E185" i="32"/>
  <c r="D289" i="32"/>
  <c r="I289" i="32"/>
  <c r="F289" i="32"/>
  <c r="G289" i="32"/>
  <c r="H289" i="32"/>
  <c r="C289" i="32"/>
  <c r="E289" i="32"/>
  <c r="E133" i="32"/>
  <c r="F133" i="32"/>
  <c r="I133" i="32"/>
  <c r="H159" i="32"/>
  <c r="F159" i="32"/>
  <c r="I159" i="32"/>
  <c r="D159" i="32"/>
  <c r="C159" i="32"/>
  <c r="G159" i="32"/>
  <c r="I419" i="32"/>
  <c r="F419" i="32"/>
  <c r="H419" i="32"/>
  <c r="G419" i="32"/>
  <c r="D419" i="32"/>
  <c r="C419" i="32"/>
  <c r="C237" i="32"/>
  <c r="F237" i="32"/>
  <c r="I237" i="32"/>
  <c r="G237" i="32"/>
  <c r="D237" i="32"/>
  <c r="H237" i="32"/>
  <c r="E445" i="32"/>
  <c r="I445" i="32"/>
  <c r="F445" i="32"/>
  <c r="D445" i="32"/>
  <c r="H445" i="32"/>
  <c r="C445" i="32"/>
  <c r="G445" i="32"/>
  <c r="B393" i="32"/>
  <c r="F393" i="32"/>
  <c r="I393" i="32"/>
  <c r="H393" i="32"/>
  <c r="G393" i="32"/>
  <c r="C393" i="32"/>
  <c r="D393" i="32"/>
  <c r="E13" i="32"/>
  <c r="E54" i="32"/>
  <c r="B289" i="32"/>
  <c r="B419" i="32"/>
  <c r="D133" i="32"/>
  <c r="G133" i="32"/>
  <c r="D211" i="32"/>
  <c r="I211" i="32"/>
  <c r="F211" i="32"/>
  <c r="C211" i="32"/>
  <c r="G211" i="32"/>
  <c r="H211" i="32"/>
  <c r="B28" i="32"/>
  <c r="H133" i="32"/>
  <c r="E419" i="32"/>
  <c r="E159" i="32"/>
  <c r="I40" i="32"/>
  <c r="I54" i="32" s="1"/>
  <c r="D185" i="32"/>
  <c r="F185" i="32"/>
  <c r="I185" i="32"/>
  <c r="C185" i="32"/>
  <c r="H185" i="32"/>
  <c r="G185" i="32"/>
  <c r="F341" i="32"/>
  <c r="I341" i="32"/>
  <c r="D341" i="32"/>
  <c r="G341" i="32"/>
  <c r="C341" i="32"/>
  <c r="H341" i="32"/>
  <c r="E341" i="32"/>
  <c r="E367" i="32"/>
  <c r="I367" i="32"/>
  <c r="F367" i="32"/>
  <c r="D367" i="32"/>
  <c r="H367" i="32"/>
  <c r="G367" i="32"/>
  <c r="C367" i="32"/>
  <c r="I14" i="32"/>
  <c r="E55" i="32" l="1"/>
  <c r="F55" i="32"/>
  <c r="I55" i="32"/>
  <c r="B55" i="32"/>
  <c r="D55" i="32"/>
  <c r="G55" i="32"/>
  <c r="H55" i="32"/>
  <c r="C55" i="32"/>
  <c r="I13" i="32"/>
  <c r="P66" i="42" l="1"/>
  <c r="S482" i="42"/>
  <c r="P66" i="40"/>
  <c r="S482" i="40"/>
  <c r="P66" i="41"/>
  <c r="S482" i="41"/>
  <c r="D418" i="35"/>
  <c r="H340" i="35"/>
  <c r="D340" i="35"/>
  <c r="G210" i="35"/>
  <c r="C366" i="35"/>
  <c r="C236" i="35"/>
  <c r="G314" i="35"/>
  <c r="D444" i="35"/>
  <c r="C158" i="35"/>
  <c r="C184" i="35"/>
  <c r="H288" i="35"/>
  <c r="D392" i="35"/>
  <c r="H210" i="35"/>
  <c r="C288" i="35"/>
  <c r="G262" i="35"/>
  <c r="G184" i="35"/>
  <c r="G158" i="35"/>
  <c r="H392" i="35"/>
  <c r="H418" i="35"/>
  <c r="H366" i="35"/>
  <c r="C340" i="35"/>
  <c r="C444" i="35"/>
  <c r="H184" i="35"/>
  <c r="D288" i="35"/>
  <c r="G340" i="35"/>
  <c r="D210" i="35"/>
  <c r="D236" i="35"/>
  <c r="G392" i="35"/>
  <c r="D314" i="35"/>
  <c r="D158" i="35"/>
  <c r="C392" i="35"/>
  <c r="C210" i="35"/>
  <c r="D184" i="35"/>
  <c r="H158" i="35"/>
  <c r="H314" i="35"/>
  <c r="G444" i="35"/>
  <c r="H444" i="35"/>
  <c r="C314" i="35"/>
  <c r="G418" i="35"/>
  <c r="D366" i="35"/>
  <c r="C262" i="35"/>
  <c r="H236" i="35"/>
  <c r="H262" i="35"/>
  <c r="D262" i="35"/>
  <c r="G366" i="35"/>
  <c r="G236" i="35"/>
  <c r="G288" i="35"/>
  <c r="B40" i="35" l="1"/>
  <c r="B132" i="35"/>
  <c r="G40" i="35"/>
  <c r="G132" i="35"/>
  <c r="B340" i="35"/>
  <c r="S482" i="43"/>
  <c r="P66" i="43"/>
  <c r="I222" i="35"/>
  <c r="I236" i="35" s="1"/>
  <c r="B236" i="35"/>
  <c r="C40" i="35"/>
  <c r="C132" i="35"/>
  <c r="D40" i="35"/>
  <c r="D132" i="35"/>
  <c r="P14" i="41"/>
  <c r="S14" i="41" s="1"/>
  <c r="T14" i="41" s="1"/>
  <c r="S66" i="41"/>
  <c r="B210" i="35"/>
  <c r="B418" i="35"/>
  <c r="B288" i="35"/>
  <c r="H40" i="35"/>
  <c r="H132" i="35"/>
  <c r="P14" i="40"/>
  <c r="S14" i="40" s="1"/>
  <c r="T14" i="40" s="1"/>
  <c r="S66" i="40"/>
  <c r="B184" i="35"/>
  <c r="B366" i="35"/>
  <c r="B158" i="35"/>
  <c r="B392" i="35"/>
  <c r="B314" i="35"/>
  <c r="B444" i="35"/>
  <c r="B262" i="35"/>
  <c r="S66" i="42"/>
  <c r="P14" i="42"/>
  <c r="S14" i="42" s="1"/>
  <c r="T14" i="42" s="1"/>
  <c r="E262" i="35"/>
  <c r="E366" i="35"/>
  <c r="I118" i="35"/>
  <c r="I132" i="35" s="1"/>
  <c r="E158" i="35"/>
  <c r="E288" i="35"/>
  <c r="E314" i="35"/>
  <c r="E444" i="35"/>
  <c r="E340" i="35"/>
  <c r="E184" i="35"/>
  <c r="E236" i="35"/>
  <c r="E210" i="35"/>
  <c r="E392" i="35"/>
  <c r="E418" i="35"/>
  <c r="I170" i="35" l="1"/>
  <c r="I184" i="35" s="1"/>
  <c r="D185" i="35" s="1"/>
  <c r="I300" i="35"/>
  <c r="I314" i="35" s="1"/>
  <c r="H315" i="35" s="1"/>
  <c r="E237" i="35"/>
  <c r="I404" i="35"/>
  <c r="I418" i="35" s="1"/>
  <c r="G419" i="35" s="1"/>
  <c r="G133" i="35"/>
  <c r="I133" i="35"/>
  <c r="F133" i="35"/>
  <c r="E185" i="35"/>
  <c r="I185" i="35"/>
  <c r="F185" i="35"/>
  <c r="C237" i="35"/>
  <c r="I237" i="35"/>
  <c r="F237" i="35"/>
  <c r="D237" i="35"/>
  <c r="D133" i="35"/>
  <c r="G315" i="35"/>
  <c r="D315" i="35"/>
  <c r="I248" i="35"/>
  <c r="I262" i="35" s="1"/>
  <c r="B263" i="35" s="1"/>
  <c r="E315" i="35"/>
  <c r="G185" i="35"/>
  <c r="I144" i="35"/>
  <c r="I158" i="35" s="1"/>
  <c r="B159" i="35" s="1"/>
  <c r="I196" i="35"/>
  <c r="I210" i="35" s="1"/>
  <c r="D14" i="35"/>
  <c r="D28" i="35" s="1"/>
  <c r="D54" i="35"/>
  <c r="S66" i="43"/>
  <c r="P14" i="43"/>
  <c r="S14" i="43" s="1"/>
  <c r="T14" i="43" s="1"/>
  <c r="I326" i="35"/>
  <c r="I340" i="35" s="1"/>
  <c r="E341" i="35" s="1"/>
  <c r="I378" i="35"/>
  <c r="I392" i="35" s="1"/>
  <c r="E393" i="35" s="1"/>
  <c r="G237" i="35"/>
  <c r="C133" i="35"/>
  <c r="E419" i="35"/>
  <c r="C14" i="35"/>
  <c r="C28" i="35" s="1"/>
  <c r="C54" i="35"/>
  <c r="G14" i="35"/>
  <c r="G54" i="35"/>
  <c r="I315" i="35"/>
  <c r="F315" i="35"/>
  <c r="C185" i="35"/>
  <c r="C315" i="35"/>
  <c r="B133" i="35"/>
  <c r="I430" i="35"/>
  <c r="I444" i="35" s="1"/>
  <c r="E445" i="35" s="1"/>
  <c r="H185" i="35"/>
  <c r="I352" i="35"/>
  <c r="I366" i="35" s="1"/>
  <c r="B367" i="35" s="1"/>
  <c r="H133" i="35"/>
  <c r="I274" i="35"/>
  <c r="I288" i="35" s="1"/>
  <c r="E40" i="35"/>
  <c r="I40" i="35" s="1"/>
  <c r="I54" i="35" s="1"/>
  <c r="E132" i="35"/>
  <c r="E133" i="35" s="1"/>
  <c r="B315" i="35"/>
  <c r="B185" i="35"/>
  <c r="H14" i="35"/>
  <c r="H28" i="35" s="1"/>
  <c r="H54" i="35"/>
  <c r="B419" i="35"/>
  <c r="B237" i="35"/>
  <c r="D419" i="35"/>
  <c r="B14" i="35"/>
  <c r="B54" i="35"/>
  <c r="H237" i="35"/>
  <c r="C419" i="35" l="1"/>
  <c r="I419" i="35"/>
  <c r="E159" i="35"/>
  <c r="B445" i="35"/>
  <c r="C55" i="35"/>
  <c r="F419" i="35"/>
  <c r="B55" i="35"/>
  <c r="H419" i="35"/>
  <c r="B28" i="35"/>
  <c r="H55" i="35"/>
  <c r="I55" i="35"/>
  <c r="F55" i="35"/>
  <c r="I367" i="35"/>
  <c r="F367" i="35"/>
  <c r="G367" i="35"/>
  <c r="D367" i="35"/>
  <c r="H367" i="35"/>
  <c r="C367" i="35"/>
  <c r="B289" i="35"/>
  <c r="F289" i="35"/>
  <c r="I289" i="35"/>
  <c r="H289" i="35"/>
  <c r="G289" i="35"/>
  <c r="D289" i="35"/>
  <c r="C289" i="35"/>
  <c r="D55" i="35"/>
  <c r="C263" i="35"/>
  <c r="F263" i="35"/>
  <c r="I263" i="35"/>
  <c r="H263" i="35"/>
  <c r="G263" i="35"/>
  <c r="D263" i="35"/>
  <c r="I341" i="35"/>
  <c r="F341" i="35"/>
  <c r="H341" i="35"/>
  <c r="G341" i="35"/>
  <c r="D341" i="35"/>
  <c r="C341" i="35"/>
  <c r="E14" i="35"/>
  <c r="I14" i="35" s="1"/>
  <c r="E54" i="35"/>
  <c r="E55" i="35" s="1"/>
  <c r="H445" i="35"/>
  <c r="I445" i="35"/>
  <c r="F445" i="35"/>
  <c r="D445" i="35"/>
  <c r="C445" i="35"/>
  <c r="G445" i="35"/>
  <c r="E263" i="35"/>
  <c r="E289" i="35"/>
  <c r="E367" i="35"/>
  <c r="B211" i="35"/>
  <c r="F211" i="35"/>
  <c r="I211" i="35"/>
  <c r="D211" i="35"/>
  <c r="C211" i="35"/>
  <c r="G211" i="35"/>
  <c r="H211" i="35"/>
  <c r="B341" i="35"/>
  <c r="E211" i="35"/>
  <c r="D159" i="35"/>
  <c r="I159" i="35"/>
  <c r="F159" i="35"/>
  <c r="C159" i="35"/>
  <c r="H159" i="35"/>
  <c r="G159" i="35"/>
  <c r="G55" i="35"/>
  <c r="C393" i="35"/>
  <c r="I393" i="35"/>
  <c r="F393" i="35"/>
  <c r="D393" i="35"/>
  <c r="G393" i="35"/>
  <c r="H393" i="35"/>
  <c r="B393" i="35"/>
  <c r="P65" i="41" l="1"/>
  <c r="S481" i="41"/>
  <c r="P65" i="42"/>
  <c r="S481" i="42"/>
  <c r="P65" i="43" l="1"/>
  <c r="S481" i="43"/>
  <c r="P13" i="42"/>
  <c r="S65" i="42"/>
  <c r="S65" i="41"/>
  <c r="P13" i="41"/>
  <c r="S489" i="42" l="1"/>
  <c r="P73" i="42"/>
  <c r="S13" i="42"/>
  <c r="S13" i="41"/>
  <c r="S489" i="41"/>
  <c r="P73" i="41"/>
  <c r="S65" i="43"/>
  <c r="P13" i="43"/>
  <c r="S73" i="41" l="1"/>
  <c r="P21" i="41"/>
  <c r="S489" i="43"/>
  <c r="P73" i="43"/>
  <c r="T13" i="41"/>
  <c r="T13" i="42"/>
  <c r="S13" i="43"/>
  <c r="P21" i="42"/>
  <c r="S73" i="42"/>
  <c r="S73" i="43" l="1"/>
  <c r="P21" i="43"/>
  <c r="S21" i="42"/>
  <c r="T21" i="42" s="1"/>
  <c r="T13" i="43"/>
  <c r="S21" i="41"/>
  <c r="T21" i="41" s="1"/>
  <c r="S21" i="43" l="1"/>
  <c r="T21" i="43" s="1"/>
  <c r="P96" i="40" l="1"/>
  <c r="P106" i="40" s="1"/>
  <c r="P600" i="40"/>
  <c r="S590" i="40"/>
  <c r="S600" i="40" s="1"/>
  <c r="M601" i="40" l="1"/>
  <c r="N601" i="40"/>
  <c r="P601" i="40"/>
  <c r="O601" i="40"/>
  <c r="Q601" i="40"/>
  <c r="R601" i="40"/>
  <c r="L601" i="40"/>
  <c r="S601" i="40" s="1"/>
  <c r="P65" i="40" l="1"/>
  <c r="S481" i="40"/>
  <c r="P73" i="40" l="1"/>
  <c r="S489" i="40"/>
  <c r="P13" i="40"/>
  <c r="S65" i="40"/>
  <c r="S13" i="40" l="1"/>
  <c r="P21" i="40"/>
  <c r="S21" i="40" s="1"/>
  <c r="T21" i="40" s="1"/>
  <c r="S73" i="40"/>
  <c r="T13" i="40" l="1"/>
  <c r="S485" i="51" l="1"/>
  <c r="P69" i="51"/>
  <c r="S69" i="51" l="1"/>
  <c r="P17" i="51"/>
  <c r="S17" i="51" s="1"/>
  <c r="T17" i="51" s="1"/>
  <c r="P96" i="51" l="1"/>
  <c r="P106" i="51" s="1"/>
  <c r="P600" i="51"/>
  <c r="S590" i="51"/>
  <c r="S600" i="51" s="1"/>
  <c r="M601" i="51" l="1"/>
  <c r="O601" i="51"/>
  <c r="L601" i="51"/>
  <c r="P601" i="51"/>
  <c r="R601" i="51"/>
  <c r="N601" i="51"/>
  <c r="Q601" i="51"/>
  <c r="P70" i="51"/>
  <c r="S486" i="51"/>
  <c r="S601" i="51" l="1"/>
  <c r="S70" i="51"/>
  <c r="P18" i="51"/>
  <c r="S482" i="51" l="1"/>
  <c r="P66" i="51"/>
  <c r="S66" i="51" l="1"/>
  <c r="P14" i="51"/>
  <c r="S14" i="51" s="1"/>
  <c r="T14" i="51" s="1"/>
  <c r="S489" i="51" l="1"/>
  <c r="P73" i="51"/>
  <c r="S481" i="51"/>
  <c r="P65" i="51"/>
  <c r="S65" i="51" l="1"/>
  <c r="P13" i="51"/>
  <c r="S73" i="51"/>
  <c r="P21" i="51"/>
  <c r="S21" i="51" s="1"/>
  <c r="T21" i="51" s="1"/>
  <c r="S13" i="51" l="1"/>
  <c r="T13" i="51" l="1"/>
  <c r="E626" i="2" l="1"/>
  <c r="E105" i="2"/>
  <c r="G626" i="2" l="1"/>
  <c r="G105" i="2"/>
  <c r="E27" i="2"/>
  <c r="I105" i="2"/>
  <c r="I106" i="2" s="1"/>
  <c r="E106" i="2"/>
  <c r="I625" i="2"/>
  <c r="I626" i="2" s="1"/>
  <c r="E107" i="2" l="1"/>
  <c r="I627" i="2"/>
  <c r="F627" i="2"/>
  <c r="C627" i="2"/>
  <c r="H627" i="2"/>
  <c r="B627" i="2"/>
  <c r="D627" i="2"/>
  <c r="E627" i="2"/>
  <c r="I107" i="2"/>
  <c r="C107" i="2"/>
  <c r="B107" i="2"/>
  <c r="F107" i="2"/>
  <c r="H107" i="2"/>
  <c r="D107" i="2"/>
  <c r="E28" i="2"/>
  <c r="G27" i="2"/>
  <c r="G28" i="2" s="1"/>
  <c r="G106" i="2"/>
  <c r="G107" i="2" s="1"/>
  <c r="G626" i="6"/>
  <c r="G105" i="6"/>
  <c r="G627" i="2"/>
  <c r="I625" i="4" l="1"/>
  <c r="I626" i="4" s="1"/>
  <c r="E626" i="4"/>
  <c r="E627" i="4" s="1"/>
  <c r="E105" i="4"/>
  <c r="G626" i="5"/>
  <c r="G105" i="5"/>
  <c r="I27" i="2"/>
  <c r="I28" i="2" s="1"/>
  <c r="G29" i="2" s="1"/>
  <c r="I625" i="7"/>
  <c r="I626" i="7" s="1"/>
  <c r="E626" i="7"/>
  <c r="E105" i="7"/>
  <c r="G626" i="3"/>
  <c r="G105" i="3"/>
  <c r="G626" i="4"/>
  <c r="G627" i="4" s="1"/>
  <c r="G105" i="4"/>
  <c r="I625" i="5"/>
  <c r="I626" i="5" s="1"/>
  <c r="E626" i="5"/>
  <c r="E105" i="5"/>
  <c r="G626" i="7"/>
  <c r="G105" i="7"/>
  <c r="G27" i="6"/>
  <c r="G28" i="6" s="1"/>
  <c r="G106" i="6"/>
  <c r="I625" i="6"/>
  <c r="I626" i="6" s="1"/>
  <c r="E626" i="6"/>
  <c r="E105" i="6"/>
  <c r="I625" i="3"/>
  <c r="I626" i="3" s="1"/>
  <c r="E626" i="3"/>
  <c r="E105" i="3"/>
  <c r="G627" i="7" l="1"/>
  <c r="E627" i="7"/>
  <c r="E27" i="3"/>
  <c r="I105" i="3"/>
  <c r="I106" i="3" s="1"/>
  <c r="E106" i="3"/>
  <c r="I29" i="2"/>
  <c r="H29" i="2"/>
  <c r="F29" i="2"/>
  <c r="C29" i="2"/>
  <c r="B29" i="2"/>
  <c r="D29" i="2"/>
  <c r="B7" i="54"/>
  <c r="E627" i="3"/>
  <c r="G27" i="7"/>
  <c r="G28" i="7" s="1"/>
  <c r="G106" i="7"/>
  <c r="G27" i="5"/>
  <c r="G28" i="5" s="1"/>
  <c r="G106" i="5"/>
  <c r="B627" i="3"/>
  <c r="I627" i="3"/>
  <c r="F627" i="3"/>
  <c r="H627" i="3"/>
  <c r="C627" i="3"/>
  <c r="D627" i="3"/>
  <c r="G27" i="3"/>
  <c r="G28" i="3" s="1"/>
  <c r="G106" i="3"/>
  <c r="G627" i="5"/>
  <c r="E27" i="6"/>
  <c r="I105" i="6"/>
  <c r="I106" i="6" s="1"/>
  <c r="E106" i="6"/>
  <c r="E27" i="5"/>
  <c r="I105" i="5"/>
  <c r="I106" i="5" s="1"/>
  <c r="E106" i="5"/>
  <c r="G627" i="3"/>
  <c r="E29" i="2"/>
  <c r="E627" i="6"/>
  <c r="E627" i="5"/>
  <c r="E27" i="7"/>
  <c r="I105" i="7"/>
  <c r="I106" i="7" s="1"/>
  <c r="E106" i="7"/>
  <c r="E27" i="4"/>
  <c r="I105" i="4"/>
  <c r="I106" i="4" s="1"/>
  <c r="E106" i="4"/>
  <c r="B627" i="6"/>
  <c r="F627" i="6"/>
  <c r="I627" i="6"/>
  <c r="H627" i="6"/>
  <c r="C627" i="6"/>
  <c r="D627" i="6"/>
  <c r="I627" i="5"/>
  <c r="F627" i="5"/>
  <c r="C627" i="5"/>
  <c r="H627" i="5"/>
  <c r="B627" i="5"/>
  <c r="D627" i="5"/>
  <c r="G627" i="6"/>
  <c r="G27" i="4"/>
  <c r="G28" i="4" s="1"/>
  <c r="G106" i="4"/>
  <c r="G107" i="4" s="1"/>
  <c r="D627" i="7"/>
  <c r="I627" i="7"/>
  <c r="F627" i="7"/>
  <c r="C627" i="7"/>
  <c r="H627" i="7"/>
  <c r="B627" i="7"/>
  <c r="F627" i="4"/>
  <c r="I627" i="4"/>
  <c r="H627" i="4"/>
  <c r="C627" i="4"/>
  <c r="B627" i="4"/>
  <c r="D627" i="4"/>
  <c r="G107" i="3" l="1"/>
  <c r="E107" i="3"/>
  <c r="E107" i="6"/>
  <c r="E107" i="4"/>
  <c r="E107" i="7"/>
  <c r="I27" i="7"/>
  <c r="I28" i="7" s="1"/>
  <c r="G29" i="7" s="1"/>
  <c r="E28" i="7"/>
  <c r="E29" i="7" s="1"/>
  <c r="H107" i="6"/>
  <c r="I107" i="6"/>
  <c r="F107" i="6"/>
  <c r="B107" i="6"/>
  <c r="C107" i="6"/>
  <c r="D107" i="6"/>
  <c r="I27" i="6"/>
  <c r="I28" i="6" s="1"/>
  <c r="E28" i="6"/>
  <c r="H107" i="4"/>
  <c r="I107" i="4"/>
  <c r="F107" i="4"/>
  <c r="C107" i="4"/>
  <c r="B107" i="4"/>
  <c r="D107" i="4"/>
  <c r="G107" i="6"/>
  <c r="I27" i="4"/>
  <c r="I28" i="4" s="1"/>
  <c r="E28" i="4"/>
  <c r="E29" i="4" s="1"/>
  <c r="E107" i="5"/>
  <c r="D107" i="5"/>
  <c r="I107" i="5"/>
  <c r="F107" i="5"/>
  <c r="B107" i="5"/>
  <c r="C107" i="5"/>
  <c r="H107" i="5"/>
  <c r="G107" i="5"/>
  <c r="F107" i="3"/>
  <c r="I107" i="3"/>
  <c r="B107" i="3"/>
  <c r="C107" i="3"/>
  <c r="H107" i="3"/>
  <c r="D107" i="3"/>
  <c r="G107" i="7"/>
  <c r="I107" i="7"/>
  <c r="F107" i="7"/>
  <c r="C107" i="7"/>
  <c r="B107" i="7"/>
  <c r="H107" i="7"/>
  <c r="D107" i="7"/>
  <c r="I27" i="5"/>
  <c r="I28" i="5" s="1"/>
  <c r="G29" i="5" s="1"/>
  <c r="E28" i="5"/>
  <c r="I27" i="3"/>
  <c r="I28" i="3" s="1"/>
  <c r="G29" i="3" s="1"/>
  <c r="E28" i="3"/>
  <c r="E29" i="6" l="1"/>
  <c r="B4" i="54"/>
  <c r="E29" i="5"/>
  <c r="I29" i="5"/>
  <c r="F29" i="5"/>
  <c r="H29" i="5"/>
  <c r="C29" i="5"/>
  <c r="B29" i="5"/>
  <c r="D29" i="5"/>
  <c r="B5" i="54"/>
  <c r="B2" i="54"/>
  <c r="B29" i="4"/>
  <c r="I29" i="4"/>
  <c r="F29" i="4"/>
  <c r="C29" i="4"/>
  <c r="H29" i="4"/>
  <c r="D29" i="4"/>
  <c r="B29" i="6"/>
  <c r="I29" i="6"/>
  <c r="F29" i="6"/>
  <c r="C29" i="6"/>
  <c r="H29" i="6"/>
  <c r="D29" i="6"/>
  <c r="G29" i="6"/>
  <c r="E29" i="3"/>
  <c r="G29" i="4"/>
  <c r="B3" i="54"/>
  <c r="B29" i="3"/>
  <c r="I29" i="3"/>
  <c r="F29" i="3"/>
  <c r="H29" i="3"/>
  <c r="C29" i="3"/>
  <c r="D29" i="3"/>
  <c r="I29" i="7"/>
  <c r="F29" i="7"/>
  <c r="H29" i="7"/>
  <c r="C29" i="7"/>
  <c r="B29" i="7"/>
  <c r="D29" i="7"/>
  <c r="G626" i="1" l="1"/>
  <c r="G96" i="1"/>
  <c r="E626" i="8"/>
  <c r="E96" i="8"/>
  <c r="E106" i="8" l="1"/>
  <c r="E18" i="8"/>
  <c r="I616" i="1"/>
  <c r="I626" i="1" s="1"/>
  <c r="E626" i="1"/>
  <c r="E627" i="1" s="1"/>
  <c r="E96" i="1"/>
  <c r="G626" i="8"/>
  <c r="G96" i="8"/>
  <c r="I616" i="8"/>
  <c r="I626" i="8" s="1"/>
  <c r="G18" i="1"/>
  <c r="G28" i="1" s="1"/>
  <c r="G106" i="1"/>
  <c r="G106" i="8" l="1"/>
  <c r="G18" i="8"/>
  <c r="G28" i="8" s="1"/>
  <c r="I96" i="1"/>
  <c r="I106" i="1" s="1"/>
  <c r="E18" i="1"/>
  <c r="E106" i="1"/>
  <c r="G627" i="1"/>
  <c r="F627" i="1"/>
  <c r="I627" i="1"/>
  <c r="H627" i="1"/>
  <c r="C627" i="1"/>
  <c r="B627" i="1"/>
  <c r="D627" i="1"/>
  <c r="I96" i="8"/>
  <c r="I106" i="8" s="1"/>
  <c r="G627" i="8"/>
  <c r="F627" i="8"/>
  <c r="I627" i="8"/>
  <c r="H627" i="8"/>
  <c r="C627" i="8"/>
  <c r="B627" i="8"/>
  <c r="D627" i="8"/>
  <c r="E28" i="8"/>
  <c r="E627" i="8"/>
  <c r="E107" i="1" l="1"/>
  <c r="I616" i="32"/>
  <c r="I626" i="32" s="1"/>
  <c r="E626" i="32"/>
  <c r="E96" i="32"/>
  <c r="H107" i="8"/>
  <c r="I107" i="8"/>
  <c r="F107" i="8"/>
  <c r="C107" i="8"/>
  <c r="B107" i="8"/>
  <c r="D107" i="8"/>
  <c r="E28" i="1"/>
  <c r="I18" i="1"/>
  <c r="I28" i="1" s="1"/>
  <c r="G107" i="1"/>
  <c r="I107" i="1"/>
  <c r="C107" i="1"/>
  <c r="H107" i="1"/>
  <c r="F107" i="1"/>
  <c r="B107" i="1"/>
  <c r="D107" i="1"/>
  <c r="G626" i="32"/>
  <c r="G627" i="32" s="1"/>
  <c r="G96" i="32"/>
  <c r="E107" i="8"/>
  <c r="G107" i="8"/>
  <c r="E627" i="32" l="1"/>
  <c r="B8" i="54"/>
  <c r="H29" i="1"/>
  <c r="I29" i="1"/>
  <c r="F29" i="1"/>
  <c r="C29" i="1"/>
  <c r="D29" i="1"/>
  <c r="B29" i="1"/>
  <c r="G29" i="1"/>
  <c r="E29" i="1"/>
  <c r="E106" i="32"/>
  <c r="E107" i="32" s="1"/>
  <c r="E18" i="32"/>
  <c r="I96" i="32"/>
  <c r="I106" i="32" s="1"/>
  <c r="G106" i="32"/>
  <c r="G107" i="32" s="1"/>
  <c r="G18" i="32"/>
  <c r="G28" i="32" s="1"/>
  <c r="G626" i="34"/>
  <c r="G96" i="34"/>
  <c r="I616" i="34"/>
  <c r="I626" i="34" s="1"/>
  <c r="E626" i="34"/>
  <c r="E96" i="34"/>
  <c r="D627" i="32"/>
  <c r="I627" i="32"/>
  <c r="F627" i="32"/>
  <c r="H627" i="32"/>
  <c r="C627" i="32"/>
  <c r="B627" i="32"/>
  <c r="E627" i="34" l="1"/>
  <c r="I616" i="35"/>
  <c r="I626" i="35" s="1"/>
  <c r="E626" i="35"/>
  <c r="E627" i="35" s="1"/>
  <c r="E96" i="35"/>
  <c r="G627" i="34"/>
  <c r="F627" i="34"/>
  <c r="I627" i="34"/>
  <c r="C627" i="34"/>
  <c r="H627" i="34"/>
  <c r="B627" i="34"/>
  <c r="D627" i="34"/>
  <c r="G18" i="34"/>
  <c r="G28" i="34" s="1"/>
  <c r="G106" i="34"/>
  <c r="I486" i="8"/>
  <c r="I496" i="8" s="1"/>
  <c r="F70" i="8"/>
  <c r="F496" i="8"/>
  <c r="E18" i="34"/>
  <c r="I96" i="34"/>
  <c r="I106" i="34" s="1"/>
  <c r="E106" i="34"/>
  <c r="G626" i="35"/>
  <c r="G627" i="35" s="1"/>
  <c r="G96" i="35"/>
  <c r="I18" i="32"/>
  <c r="I28" i="32" s="1"/>
  <c r="G29" i="32" s="1"/>
  <c r="E28" i="32"/>
  <c r="I107" i="32"/>
  <c r="F107" i="32"/>
  <c r="C107" i="32"/>
  <c r="H107" i="32"/>
  <c r="B107" i="32"/>
  <c r="D107" i="32"/>
  <c r="E29" i="32" l="1"/>
  <c r="G626" i="36"/>
  <c r="G96" i="36"/>
  <c r="B497" i="8"/>
  <c r="C497" i="8"/>
  <c r="E497" i="8"/>
  <c r="D497" i="8"/>
  <c r="H497" i="8"/>
  <c r="G497" i="8"/>
  <c r="I497" i="8"/>
  <c r="G18" i="35"/>
  <c r="G28" i="35" s="1"/>
  <c r="G106" i="35"/>
  <c r="I616" i="36"/>
  <c r="I626" i="36" s="1"/>
  <c r="E626" i="36"/>
  <c r="E96" i="36"/>
  <c r="E107" i="34"/>
  <c r="G107" i="34"/>
  <c r="I107" i="34"/>
  <c r="F107" i="34"/>
  <c r="H107" i="34"/>
  <c r="C107" i="34"/>
  <c r="B107" i="34"/>
  <c r="D107" i="34"/>
  <c r="E18" i="35"/>
  <c r="E106" i="35"/>
  <c r="I96" i="35"/>
  <c r="I106" i="35" s="1"/>
  <c r="B10" i="54"/>
  <c r="I18" i="34"/>
  <c r="I28" i="34" s="1"/>
  <c r="G29" i="34" s="1"/>
  <c r="E28" i="34"/>
  <c r="F497" i="8"/>
  <c r="D627" i="35"/>
  <c r="I627" i="35"/>
  <c r="F627" i="35"/>
  <c r="C627" i="35"/>
  <c r="H627" i="35"/>
  <c r="B627" i="35"/>
  <c r="H29" i="32"/>
  <c r="I29" i="32"/>
  <c r="F29" i="32"/>
  <c r="D29" i="32"/>
  <c r="C29" i="32"/>
  <c r="B29" i="32"/>
  <c r="F18" i="8"/>
  <c r="I70" i="8"/>
  <c r="I80" i="8" s="1"/>
  <c r="F80" i="8"/>
  <c r="F82" i="8" s="1"/>
  <c r="E627" i="36" l="1"/>
  <c r="B11" i="54"/>
  <c r="F81" i="8"/>
  <c r="I81" i="8"/>
  <c r="B81" i="8"/>
  <c r="C81" i="8"/>
  <c r="G81" i="8"/>
  <c r="E81" i="8"/>
  <c r="H81" i="8"/>
  <c r="D81" i="8"/>
  <c r="I82" i="8"/>
  <c r="H107" i="35"/>
  <c r="I107" i="35"/>
  <c r="F107" i="35"/>
  <c r="C107" i="35"/>
  <c r="B107" i="35"/>
  <c r="D107" i="35"/>
  <c r="E18" i="36"/>
  <c r="E106" i="36"/>
  <c r="I96" i="36"/>
  <c r="I106" i="36" s="1"/>
  <c r="F28" i="8"/>
  <c r="I18" i="8"/>
  <c r="E107" i="35"/>
  <c r="E29" i="34"/>
  <c r="I18" i="35"/>
  <c r="I28" i="35" s="1"/>
  <c r="G29" i="35" s="1"/>
  <c r="E28" i="35"/>
  <c r="E29" i="35" s="1"/>
  <c r="I627" i="36"/>
  <c r="F627" i="36"/>
  <c r="C627" i="36"/>
  <c r="H627" i="36"/>
  <c r="B627" i="36"/>
  <c r="D627" i="36"/>
  <c r="D29" i="34"/>
  <c r="I29" i="34"/>
  <c r="F29" i="34"/>
  <c r="H29" i="34"/>
  <c r="C29" i="34"/>
  <c r="B29" i="34"/>
  <c r="G107" i="35"/>
  <c r="G106" i="36"/>
  <c r="G18" i="36"/>
  <c r="G28" i="36" s="1"/>
  <c r="G627" i="36"/>
  <c r="E107" i="36" l="1"/>
  <c r="G107" i="36"/>
  <c r="I18" i="36"/>
  <c r="I28" i="36" s="1"/>
  <c r="G29" i="36" s="1"/>
  <c r="E28" i="36"/>
  <c r="E29" i="36" s="1"/>
  <c r="I28" i="8"/>
  <c r="F29" i="8" s="1"/>
  <c r="I29" i="35"/>
  <c r="F29" i="35"/>
  <c r="D29" i="35"/>
  <c r="C29" i="35"/>
  <c r="H29" i="35"/>
  <c r="B29" i="35"/>
  <c r="I107" i="36"/>
  <c r="F107" i="36"/>
  <c r="C107" i="36"/>
  <c r="H107" i="36"/>
  <c r="B107" i="36"/>
  <c r="D107" i="36"/>
  <c r="B12" i="54"/>
  <c r="B13" i="54" l="1"/>
  <c r="H29" i="8"/>
  <c r="I29" i="8"/>
  <c r="C29" i="8"/>
  <c r="D29" i="8"/>
  <c r="B29" i="8"/>
  <c r="E29" i="8"/>
  <c r="G29" i="8"/>
  <c r="B9" i="54"/>
  <c r="I29" i="36"/>
  <c r="F29" i="36"/>
  <c r="D29" i="36"/>
  <c r="H29" i="36"/>
  <c r="C29" i="36"/>
  <c r="B29" i="36"/>
  <c r="AH42" i="51" l="1"/>
  <c r="AH54" i="51" s="1"/>
  <c r="AH392" i="51"/>
  <c r="Y392" i="52"/>
  <c r="Y42" i="52"/>
  <c r="AG392" i="50"/>
  <c r="AG42" i="50"/>
  <c r="AG54" i="50" s="1"/>
  <c r="AF42" i="47"/>
  <c r="AF54" i="47" s="1"/>
  <c r="AF392" i="47"/>
  <c r="W392" i="51"/>
  <c r="W42" i="51"/>
  <c r="W54" i="51" s="1"/>
  <c r="AH392" i="50"/>
  <c r="AH42" i="50"/>
  <c r="AH54" i="50" s="1"/>
  <c r="AC42" i="47"/>
  <c r="AC54" i="47" s="1"/>
  <c r="AC392" i="47"/>
  <c r="AH392" i="52"/>
  <c r="AH42" i="52"/>
  <c r="AA42" i="50"/>
  <c r="AA54" i="50" s="1"/>
  <c r="AA392" i="50"/>
  <c r="Z42" i="47"/>
  <c r="Z54" i="47" s="1"/>
  <c r="Z392" i="47"/>
  <c r="AG392" i="51"/>
  <c r="AG42" i="51"/>
  <c r="AG54" i="51" s="1"/>
  <c r="AF42" i="46"/>
  <c r="AF54" i="46" s="1"/>
  <c r="AF392" i="46"/>
  <c r="W42" i="52"/>
  <c r="W392" i="52"/>
  <c r="W42" i="50"/>
  <c r="W54" i="50" s="1"/>
  <c r="W392" i="50"/>
  <c r="AA42" i="51"/>
  <c r="AA54" i="51" s="1"/>
  <c r="AA392" i="51"/>
  <c r="Z42" i="46"/>
  <c r="Z54" i="46" s="1"/>
  <c r="Z392" i="46"/>
  <c r="AG42" i="52"/>
  <c r="AG392" i="52"/>
  <c r="AF392" i="50"/>
  <c r="AF42" i="50"/>
  <c r="AF54" i="50" s="1"/>
  <c r="AE392" i="47"/>
  <c r="AE42" i="47"/>
  <c r="AE54" i="47" s="1"/>
  <c r="Y392" i="51"/>
  <c r="Y42" i="51"/>
  <c r="Y54" i="51" s="1"/>
  <c r="AC392" i="50"/>
  <c r="AC42" i="50"/>
  <c r="AC54" i="50" s="1"/>
  <c r="AD392" i="46"/>
  <c r="AD42" i="46"/>
  <c r="AD54" i="46" s="1"/>
  <c r="AA392" i="52"/>
  <c r="AA42" i="52"/>
  <c r="Z392" i="50"/>
  <c r="Z42" i="50"/>
  <c r="Z54" i="50" s="1"/>
  <c r="X392" i="47"/>
  <c r="X42" i="47"/>
  <c r="X54" i="47" s="1"/>
  <c r="AF42" i="51"/>
  <c r="AF54" i="51" s="1"/>
  <c r="AF392" i="51"/>
  <c r="AE392" i="46"/>
  <c r="AE42" i="46"/>
  <c r="AE54" i="46" s="1"/>
  <c r="AA42" i="47"/>
  <c r="AA54" i="47" s="1"/>
  <c r="AA392" i="47"/>
  <c r="AA392" i="46"/>
  <c r="AA42" i="46"/>
  <c r="AA54" i="46" s="1"/>
  <c r="AC42" i="52"/>
  <c r="AC392" i="52"/>
  <c r="AD392" i="50"/>
  <c r="AD42" i="50"/>
  <c r="AD54" i="50" s="1"/>
  <c r="Y42" i="47"/>
  <c r="Y54" i="47" s="1"/>
  <c r="Y392" i="47"/>
  <c r="Z392" i="51"/>
  <c r="Z42" i="51"/>
  <c r="Z54" i="51" s="1"/>
  <c r="X392" i="46"/>
  <c r="X42" i="46"/>
  <c r="X54" i="46" s="1"/>
  <c r="AF42" i="52"/>
  <c r="AF392" i="52"/>
  <c r="AE392" i="50"/>
  <c r="AE42" i="50"/>
  <c r="AE54" i="50" s="1"/>
  <c r="X392" i="52"/>
  <c r="X42" i="52"/>
  <c r="AD42" i="47"/>
  <c r="AD54" i="47" s="1"/>
  <c r="AD392" i="47"/>
  <c r="AC392" i="51"/>
  <c r="AC42" i="51"/>
  <c r="AC54" i="51" s="1"/>
  <c r="AH392" i="47"/>
  <c r="AH42" i="47"/>
  <c r="AH54" i="47" s="1"/>
  <c r="AD42" i="51"/>
  <c r="AD54" i="51" s="1"/>
  <c r="AD392" i="51"/>
  <c r="Y392" i="46"/>
  <c r="Y42" i="46"/>
  <c r="Y54" i="46" s="1"/>
  <c r="Z392" i="52"/>
  <c r="Z42" i="52"/>
  <c r="X392" i="50"/>
  <c r="X42" i="50"/>
  <c r="X54" i="50" s="1"/>
  <c r="W42" i="47"/>
  <c r="W54" i="47" s="1"/>
  <c r="W392" i="47"/>
  <c r="AE42" i="51"/>
  <c r="AE54" i="51" s="1"/>
  <c r="AE392" i="51"/>
  <c r="AG392" i="46"/>
  <c r="AG42" i="46"/>
  <c r="AG54" i="46" s="1"/>
  <c r="AC392" i="46"/>
  <c r="AC42" i="46"/>
  <c r="AC54" i="46" s="1"/>
  <c r="AH42" i="46"/>
  <c r="AH54" i="46" s="1"/>
  <c r="AH392" i="46"/>
  <c r="AD392" i="52"/>
  <c r="AD42" i="52"/>
  <c r="Y392" i="50"/>
  <c r="Y42" i="50"/>
  <c r="Y54" i="50" s="1"/>
  <c r="AG42" i="47"/>
  <c r="AG54" i="47" s="1"/>
  <c r="AG392" i="47"/>
  <c r="X392" i="51"/>
  <c r="X42" i="51"/>
  <c r="X54" i="51" s="1"/>
  <c r="W392" i="46"/>
  <c r="W42" i="46"/>
  <c r="W54" i="46" s="1"/>
  <c r="AE392" i="52"/>
  <c r="AE42" i="52"/>
  <c r="N392" i="51" l="1"/>
  <c r="N42" i="51"/>
  <c r="AI380" i="50"/>
  <c r="V42" i="50"/>
  <c r="V392" i="50"/>
  <c r="O392" i="46"/>
  <c r="O42" i="46"/>
  <c r="O42" i="52"/>
  <c r="O392" i="52"/>
  <c r="N42" i="50"/>
  <c r="N392" i="50"/>
  <c r="Q42" i="51"/>
  <c r="Q392" i="51"/>
  <c r="Q42" i="46"/>
  <c r="Q392" i="46"/>
  <c r="R392" i="52"/>
  <c r="R42" i="52"/>
  <c r="AI380" i="52"/>
  <c r="V42" i="52"/>
  <c r="V392" i="52"/>
  <c r="R392" i="51"/>
  <c r="R42" i="51"/>
  <c r="R42" i="50"/>
  <c r="R392" i="50"/>
  <c r="N392" i="52"/>
  <c r="N42" i="52"/>
  <c r="R42" i="47"/>
  <c r="R392" i="47"/>
  <c r="N392" i="47"/>
  <c r="N42" i="47"/>
  <c r="M42" i="46"/>
  <c r="M392" i="46"/>
  <c r="AI380" i="51"/>
  <c r="V42" i="51"/>
  <c r="V392" i="51"/>
  <c r="M42" i="51"/>
  <c r="M392" i="51"/>
  <c r="M392" i="50"/>
  <c r="M42" i="50"/>
  <c r="M42" i="47"/>
  <c r="M392" i="47"/>
  <c r="AI380" i="46"/>
  <c r="V42" i="46"/>
  <c r="V392" i="46"/>
  <c r="O42" i="51"/>
  <c r="O392" i="51"/>
  <c r="Q392" i="52"/>
  <c r="Q42" i="52"/>
  <c r="M392" i="52"/>
  <c r="M42" i="52"/>
  <c r="Q42" i="50"/>
  <c r="Q392" i="50"/>
  <c r="N42" i="46"/>
  <c r="N392" i="46"/>
  <c r="Q392" i="47"/>
  <c r="Q42" i="47"/>
  <c r="O42" i="50"/>
  <c r="O392" i="50"/>
  <c r="O392" i="47"/>
  <c r="O42" i="47"/>
  <c r="AI380" i="47"/>
  <c r="V42" i="47"/>
  <c r="V392" i="47"/>
  <c r="R42" i="46"/>
  <c r="R392" i="46"/>
  <c r="O16" i="50" l="1"/>
  <c r="O54" i="50"/>
  <c r="O16" i="52"/>
  <c r="AI392" i="50"/>
  <c r="V393" i="50" s="1"/>
  <c r="D42" i="47"/>
  <c r="D392" i="47"/>
  <c r="C392" i="47"/>
  <c r="C42" i="47"/>
  <c r="D392" i="51"/>
  <c r="D42" i="51"/>
  <c r="H42" i="52"/>
  <c r="H392" i="52"/>
  <c r="S380" i="51"/>
  <c r="L392" i="51"/>
  <c r="L42" i="51"/>
  <c r="R16" i="46"/>
  <c r="R28" i="46" s="1"/>
  <c r="R54" i="46"/>
  <c r="Q16" i="47"/>
  <c r="Q54" i="47"/>
  <c r="M16" i="51"/>
  <c r="M28" i="51" s="1"/>
  <c r="M54" i="51"/>
  <c r="R16" i="52"/>
  <c r="AI42" i="50"/>
  <c r="V54" i="50"/>
  <c r="E392" i="52"/>
  <c r="E42" i="52"/>
  <c r="G42" i="50"/>
  <c r="G392" i="50"/>
  <c r="H42" i="51"/>
  <c r="H392" i="51"/>
  <c r="C392" i="46"/>
  <c r="C42" i="46"/>
  <c r="C392" i="50"/>
  <c r="C42" i="50"/>
  <c r="AI392" i="47"/>
  <c r="V393" i="47" s="1"/>
  <c r="O16" i="51"/>
  <c r="O54" i="51"/>
  <c r="AI392" i="51"/>
  <c r="V393" i="51" s="1"/>
  <c r="R16" i="47"/>
  <c r="R28" i="47" s="1"/>
  <c r="R54" i="47"/>
  <c r="N16" i="52"/>
  <c r="O16" i="46"/>
  <c r="O54" i="46"/>
  <c r="S380" i="46"/>
  <c r="L392" i="46"/>
  <c r="L42" i="46"/>
  <c r="C392" i="52"/>
  <c r="C42" i="52"/>
  <c r="D392" i="46"/>
  <c r="D42" i="46"/>
  <c r="AI42" i="47"/>
  <c r="V54" i="47"/>
  <c r="AI392" i="46"/>
  <c r="AI42" i="51"/>
  <c r="V54" i="51"/>
  <c r="R16" i="50"/>
  <c r="R28" i="50" s="1"/>
  <c r="R54" i="50"/>
  <c r="S380" i="52"/>
  <c r="L42" i="52"/>
  <c r="L392" i="52"/>
  <c r="E42" i="47"/>
  <c r="E392" i="47"/>
  <c r="N16" i="46"/>
  <c r="N54" i="46"/>
  <c r="AI42" i="46"/>
  <c r="V54" i="46"/>
  <c r="R16" i="51"/>
  <c r="R28" i="51" s="1"/>
  <c r="R54" i="51"/>
  <c r="Q16" i="46"/>
  <c r="Q54" i="46"/>
  <c r="Q16" i="51"/>
  <c r="Q54" i="51"/>
  <c r="G42" i="52"/>
  <c r="G392" i="52"/>
  <c r="H42" i="47"/>
  <c r="H392" i="47"/>
  <c r="D392" i="50"/>
  <c r="D42" i="50"/>
  <c r="G42" i="46"/>
  <c r="G392" i="46"/>
  <c r="O16" i="47"/>
  <c r="O54" i="47"/>
  <c r="M16" i="52"/>
  <c r="C392" i="51"/>
  <c r="C42" i="51"/>
  <c r="G42" i="51"/>
  <c r="G392" i="51"/>
  <c r="H392" i="50"/>
  <c r="H42" i="50"/>
  <c r="S380" i="50"/>
  <c r="L42" i="50"/>
  <c r="L392" i="50"/>
  <c r="Q16" i="50"/>
  <c r="Q54" i="50"/>
  <c r="M16" i="46"/>
  <c r="M28" i="46" s="1"/>
  <c r="M54" i="46"/>
  <c r="AI392" i="52"/>
  <c r="V393" i="52" s="1"/>
  <c r="N16" i="50"/>
  <c r="N54" i="50"/>
  <c r="N16" i="51"/>
  <c r="N54" i="51"/>
  <c r="M16" i="50"/>
  <c r="M28" i="50" s="1"/>
  <c r="M54" i="50"/>
  <c r="E392" i="51"/>
  <c r="E42" i="51"/>
  <c r="G42" i="47"/>
  <c r="G392" i="47"/>
  <c r="S380" i="47"/>
  <c r="L392" i="47"/>
  <c r="L42" i="47"/>
  <c r="E392" i="50"/>
  <c r="E42" i="50"/>
  <c r="E392" i="46"/>
  <c r="E42" i="46"/>
  <c r="D42" i="52"/>
  <c r="D392" i="52"/>
  <c r="H42" i="46"/>
  <c r="H392" i="46"/>
  <c r="Q16" i="52"/>
  <c r="M16" i="47"/>
  <c r="M28" i="47" s="1"/>
  <c r="M54" i="47"/>
  <c r="N16" i="47"/>
  <c r="N54" i="47"/>
  <c r="AI42" i="52"/>
  <c r="I380" i="50" l="1"/>
  <c r="I392" i="50" s="1"/>
  <c r="B42" i="50"/>
  <c r="B392" i="50"/>
  <c r="I380" i="52"/>
  <c r="I392" i="52" s="1"/>
  <c r="B392" i="52"/>
  <c r="B42" i="52"/>
  <c r="L16" i="47"/>
  <c r="S42" i="47"/>
  <c r="L54" i="47"/>
  <c r="AJ380" i="51"/>
  <c r="S392" i="51"/>
  <c r="D16" i="47"/>
  <c r="D54" i="47"/>
  <c r="D16" i="46"/>
  <c r="D54" i="46"/>
  <c r="I380" i="47"/>
  <c r="I392" i="47" s="1"/>
  <c r="B392" i="47"/>
  <c r="B42" i="47"/>
  <c r="H16" i="46"/>
  <c r="H28" i="46" s="1"/>
  <c r="H54" i="46"/>
  <c r="G16" i="51"/>
  <c r="G54" i="51"/>
  <c r="G16" i="46"/>
  <c r="G54" i="46"/>
  <c r="AI54" i="51"/>
  <c r="V55" i="51"/>
  <c r="C16" i="52"/>
  <c r="AB393" i="47"/>
  <c r="AC393" i="47"/>
  <c r="Z393" i="47"/>
  <c r="AD393" i="47"/>
  <c r="AH393" i="47"/>
  <c r="X393" i="47"/>
  <c r="AF393" i="47"/>
  <c r="AG393" i="47"/>
  <c r="Y393" i="47"/>
  <c r="W393" i="47"/>
  <c r="AA393" i="47"/>
  <c r="AE393" i="47"/>
  <c r="G16" i="50"/>
  <c r="G54" i="50"/>
  <c r="G16" i="52"/>
  <c r="I380" i="51"/>
  <c r="I392" i="51" s="1"/>
  <c r="B42" i="51"/>
  <c r="B392" i="51"/>
  <c r="AJ380" i="47"/>
  <c r="S392" i="47"/>
  <c r="C16" i="51"/>
  <c r="C28" i="51" s="1"/>
  <c r="C54" i="51"/>
  <c r="D16" i="50"/>
  <c r="D54" i="50"/>
  <c r="C16" i="50"/>
  <c r="C28" i="50" s="1"/>
  <c r="C54" i="50"/>
  <c r="E16" i="52"/>
  <c r="H16" i="52"/>
  <c r="AB393" i="50"/>
  <c r="W393" i="50"/>
  <c r="AC393" i="50"/>
  <c r="AF393" i="50"/>
  <c r="X393" i="50"/>
  <c r="AG393" i="50"/>
  <c r="AE393" i="50"/>
  <c r="AD393" i="50"/>
  <c r="AH393" i="50"/>
  <c r="AA393" i="50"/>
  <c r="Z393" i="50"/>
  <c r="Y393" i="50"/>
  <c r="D16" i="52"/>
  <c r="E16" i="47"/>
  <c r="E54" i="47"/>
  <c r="AB393" i="46"/>
  <c r="AG393" i="46"/>
  <c r="W393" i="46"/>
  <c r="AD393" i="46"/>
  <c r="Z393" i="46"/>
  <c r="AC393" i="46"/>
  <c r="AF393" i="46"/>
  <c r="Y393" i="46"/>
  <c r="AH393" i="46"/>
  <c r="AE393" i="46"/>
  <c r="X393" i="46"/>
  <c r="AA393" i="46"/>
  <c r="S42" i="46"/>
  <c r="L16" i="46"/>
  <c r="L54" i="46"/>
  <c r="D16" i="51"/>
  <c r="D54" i="51"/>
  <c r="H16" i="51"/>
  <c r="H28" i="51" s="1"/>
  <c r="H54" i="51"/>
  <c r="E16" i="46"/>
  <c r="E54" i="46"/>
  <c r="G16" i="47"/>
  <c r="G54" i="47"/>
  <c r="L16" i="50"/>
  <c r="S42" i="50"/>
  <c r="L54" i="50"/>
  <c r="V393" i="46"/>
  <c r="C16" i="46"/>
  <c r="C28" i="46" s="1"/>
  <c r="C54" i="46"/>
  <c r="AI54" i="50"/>
  <c r="E16" i="51"/>
  <c r="E54" i="51"/>
  <c r="AJ380" i="50"/>
  <c r="S392" i="50"/>
  <c r="H16" i="47"/>
  <c r="H28" i="47" s="1"/>
  <c r="H54" i="47"/>
  <c r="L16" i="52"/>
  <c r="S42" i="52"/>
  <c r="AI54" i="47"/>
  <c r="V55" i="47" s="1"/>
  <c r="AJ380" i="46"/>
  <c r="S392" i="46"/>
  <c r="Y393" i="51"/>
  <c r="AB393" i="51"/>
  <c r="AE393" i="51"/>
  <c r="AH393" i="51"/>
  <c r="X393" i="51"/>
  <c r="AG393" i="51"/>
  <c r="AC393" i="51"/>
  <c r="W393" i="51"/>
  <c r="AF393" i="51"/>
  <c r="Z393" i="51"/>
  <c r="AD393" i="51"/>
  <c r="AA393" i="51"/>
  <c r="C16" i="47"/>
  <c r="C28" i="47" s="1"/>
  <c r="C54" i="47"/>
  <c r="I380" i="46"/>
  <c r="I392" i="46" s="1"/>
  <c r="B392" i="46"/>
  <c r="B42" i="46"/>
  <c r="E16" i="50"/>
  <c r="E54" i="50"/>
  <c r="AB393" i="52"/>
  <c r="Z393" i="52"/>
  <c r="AD393" i="52"/>
  <c r="AH393" i="52"/>
  <c r="AF393" i="52"/>
  <c r="AC393" i="52"/>
  <c r="AG393" i="52"/>
  <c r="X393" i="52"/>
  <c r="Y393" i="52"/>
  <c r="W393" i="52"/>
  <c r="AE393" i="52"/>
  <c r="AA393" i="52"/>
  <c r="H16" i="50"/>
  <c r="H28" i="50" s="1"/>
  <c r="H54" i="50"/>
  <c r="AI54" i="46"/>
  <c r="V55" i="46"/>
  <c r="AJ380" i="52"/>
  <c r="S392" i="52"/>
  <c r="S42" i="51"/>
  <c r="L16" i="51"/>
  <c r="L54" i="51"/>
  <c r="AI393" i="47" l="1"/>
  <c r="AI393" i="52"/>
  <c r="AI393" i="51"/>
  <c r="AI393" i="50"/>
  <c r="O393" i="50"/>
  <c r="L393" i="50"/>
  <c r="AJ392" i="50"/>
  <c r="M393" i="50"/>
  <c r="P393" i="50"/>
  <c r="T392" i="50"/>
  <c r="R393" i="50"/>
  <c r="N393" i="50"/>
  <c r="Q393" i="50"/>
  <c r="AB55" i="47"/>
  <c r="AG55" i="47"/>
  <c r="AC55" i="47"/>
  <c r="X55" i="47"/>
  <c r="W55" i="47"/>
  <c r="AH55" i="47"/>
  <c r="AF55" i="47"/>
  <c r="Z55" i="47"/>
  <c r="AD55" i="47"/>
  <c r="Y55" i="47"/>
  <c r="AA55" i="47"/>
  <c r="AE55" i="47"/>
  <c r="F393" i="52"/>
  <c r="H393" i="52"/>
  <c r="E393" i="52"/>
  <c r="G393" i="52"/>
  <c r="C393" i="52"/>
  <c r="D393" i="52"/>
  <c r="B393" i="52"/>
  <c r="L393" i="47"/>
  <c r="M393" i="47"/>
  <c r="T392" i="47"/>
  <c r="Q393" i="47"/>
  <c r="P393" i="47"/>
  <c r="R393" i="47"/>
  <c r="O393" i="47"/>
  <c r="N393" i="47"/>
  <c r="AJ392" i="47"/>
  <c r="AB55" i="46"/>
  <c r="Z55" i="46"/>
  <c r="AF55" i="46"/>
  <c r="Y55" i="46"/>
  <c r="AA55" i="46"/>
  <c r="AH55" i="46"/>
  <c r="AC55" i="46"/>
  <c r="X55" i="46"/>
  <c r="AE55" i="46"/>
  <c r="W55" i="46"/>
  <c r="AD55" i="46"/>
  <c r="AG55" i="46"/>
  <c r="I42" i="51"/>
  <c r="I54" i="51" s="1"/>
  <c r="B16" i="51"/>
  <c r="B54" i="51"/>
  <c r="AB55" i="51"/>
  <c r="Y55" i="51"/>
  <c r="AG55" i="51"/>
  <c r="AA55" i="51"/>
  <c r="Z55" i="51"/>
  <c r="AC55" i="51"/>
  <c r="AE55" i="51"/>
  <c r="AF55" i="51"/>
  <c r="X55" i="51"/>
  <c r="AD55" i="51"/>
  <c r="W55" i="51"/>
  <c r="AH55" i="51"/>
  <c r="Q393" i="51"/>
  <c r="P393" i="51"/>
  <c r="O393" i="51"/>
  <c r="L393" i="51"/>
  <c r="N393" i="51"/>
  <c r="M393" i="51"/>
  <c r="R393" i="51"/>
  <c r="AJ392" i="51"/>
  <c r="T392" i="51"/>
  <c r="R393" i="52"/>
  <c r="M393" i="52"/>
  <c r="P393" i="52"/>
  <c r="O393" i="52"/>
  <c r="Q393" i="52"/>
  <c r="T392" i="52"/>
  <c r="N393" i="52"/>
  <c r="AJ392" i="52"/>
  <c r="L393" i="52"/>
  <c r="B16" i="46"/>
  <c r="I42" i="46"/>
  <c r="I54" i="46" s="1"/>
  <c r="B54" i="46"/>
  <c r="AJ42" i="52"/>
  <c r="AI393" i="46"/>
  <c r="AJ42" i="46"/>
  <c r="S54" i="46"/>
  <c r="H393" i="51"/>
  <c r="E393" i="51"/>
  <c r="D393" i="51"/>
  <c r="B393" i="51"/>
  <c r="G393" i="51"/>
  <c r="F393" i="51"/>
  <c r="C393" i="51"/>
  <c r="I42" i="47"/>
  <c r="I54" i="47" s="1"/>
  <c r="B16" i="47"/>
  <c r="B54" i="47"/>
  <c r="B16" i="50"/>
  <c r="I42" i="50"/>
  <c r="I54" i="50" s="1"/>
  <c r="B54" i="50"/>
  <c r="AB55" i="50"/>
  <c r="AG55" i="50"/>
  <c r="AH55" i="50"/>
  <c r="W55" i="50"/>
  <c r="AD55" i="50"/>
  <c r="AC55" i="50"/>
  <c r="AA55" i="50"/>
  <c r="AE55" i="50"/>
  <c r="X55" i="50"/>
  <c r="Y55" i="50"/>
  <c r="Z55" i="50"/>
  <c r="AF55" i="50"/>
  <c r="B393" i="50"/>
  <c r="C393" i="50"/>
  <c r="H393" i="50"/>
  <c r="F393" i="50"/>
  <c r="E393" i="50"/>
  <c r="D393" i="50"/>
  <c r="G393" i="50"/>
  <c r="D393" i="46"/>
  <c r="G393" i="46"/>
  <c r="E393" i="46"/>
  <c r="C393" i="46"/>
  <c r="B393" i="46"/>
  <c r="H393" i="46"/>
  <c r="F393" i="46"/>
  <c r="AJ42" i="50"/>
  <c r="S54" i="50"/>
  <c r="C393" i="47"/>
  <c r="F393" i="47"/>
  <c r="E393" i="47"/>
  <c r="G393" i="47"/>
  <c r="D393" i="47"/>
  <c r="B393" i="47"/>
  <c r="H393" i="47"/>
  <c r="AJ42" i="47"/>
  <c r="S54" i="47"/>
  <c r="B16" i="52"/>
  <c r="I42" i="52"/>
  <c r="AJ42" i="51"/>
  <c r="S54" i="51"/>
  <c r="O393" i="46"/>
  <c r="P393" i="46"/>
  <c r="T392" i="46"/>
  <c r="Q393" i="46"/>
  <c r="M393" i="46"/>
  <c r="AJ392" i="46"/>
  <c r="L393" i="46"/>
  <c r="N393" i="46"/>
  <c r="R393" i="46"/>
  <c r="V55" i="50"/>
  <c r="AI55" i="46" l="1"/>
  <c r="AI55" i="51"/>
  <c r="AI55" i="47"/>
  <c r="AI55" i="50"/>
  <c r="R55" i="50"/>
  <c r="M55" i="50"/>
  <c r="T54" i="50"/>
  <c r="L55" i="50"/>
  <c r="N55" i="50"/>
  <c r="O55" i="50"/>
  <c r="Q55" i="50"/>
  <c r="AJ54" i="50"/>
  <c r="P55" i="50"/>
  <c r="I16" i="46"/>
  <c r="S393" i="51"/>
  <c r="AJ393" i="51" s="1"/>
  <c r="T54" i="46"/>
  <c r="R55" i="46"/>
  <c r="P55" i="46"/>
  <c r="M55" i="46"/>
  <c r="O55" i="46"/>
  <c r="Q55" i="46"/>
  <c r="L55" i="46"/>
  <c r="AJ54" i="46"/>
  <c r="N55" i="46"/>
  <c r="I16" i="51"/>
  <c r="C55" i="46"/>
  <c r="B55" i="46"/>
  <c r="H55" i="46"/>
  <c r="E55" i="46"/>
  <c r="D55" i="46"/>
  <c r="G55" i="46"/>
  <c r="F55" i="46"/>
  <c r="AJ54" i="51"/>
  <c r="Q55" i="51"/>
  <c r="R55" i="51"/>
  <c r="L55" i="51"/>
  <c r="O55" i="51"/>
  <c r="T54" i="51"/>
  <c r="M55" i="51"/>
  <c r="P55" i="51"/>
  <c r="N55" i="51"/>
  <c r="I393" i="47"/>
  <c r="I393" i="50"/>
  <c r="S393" i="52"/>
  <c r="AJ393" i="52" s="1"/>
  <c r="E55" i="51"/>
  <c r="C55" i="51"/>
  <c r="H55" i="51"/>
  <c r="B55" i="51"/>
  <c r="G55" i="51"/>
  <c r="D55" i="51"/>
  <c r="F55" i="51"/>
  <c r="S393" i="47"/>
  <c r="AJ393" i="47" s="1"/>
  <c r="E55" i="47"/>
  <c r="G55" i="47"/>
  <c r="C55" i="47"/>
  <c r="F55" i="47"/>
  <c r="H55" i="47"/>
  <c r="D55" i="47"/>
  <c r="B55" i="47"/>
  <c r="E55" i="50"/>
  <c r="G55" i="50"/>
  <c r="H55" i="50"/>
  <c r="F55" i="50"/>
  <c r="C55" i="50"/>
  <c r="D55" i="50"/>
  <c r="B55" i="50"/>
  <c r="I393" i="51"/>
  <c r="I393" i="52"/>
  <c r="I393" i="46"/>
  <c r="I16" i="50"/>
  <c r="S393" i="50"/>
  <c r="AJ393" i="50" s="1"/>
  <c r="Q55" i="47"/>
  <c r="R55" i="47"/>
  <c r="P55" i="47"/>
  <c r="T54" i="47"/>
  <c r="M55" i="47"/>
  <c r="N55" i="47"/>
  <c r="L55" i="47"/>
  <c r="AJ54" i="47"/>
  <c r="O55" i="47"/>
  <c r="S393" i="46"/>
  <c r="AJ393" i="46" s="1"/>
  <c r="I16" i="52"/>
  <c r="I16" i="47"/>
  <c r="I55" i="51" l="1"/>
  <c r="S55" i="47"/>
  <c r="AJ55" i="47" s="1"/>
  <c r="S55" i="50"/>
  <c r="AJ55" i="50" s="1"/>
  <c r="S55" i="46"/>
  <c r="AJ55" i="46" s="1"/>
  <c r="S55" i="51"/>
  <c r="AJ55" i="51" s="1"/>
  <c r="I55" i="47"/>
  <c r="I55" i="46"/>
  <c r="I55" i="50"/>
  <c r="P68" i="51" l="1"/>
  <c r="S484" i="51"/>
  <c r="S496" i="51" s="1"/>
  <c r="P496" i="51"/>
  <c r="S484" i="47"/>
  <c r="P68" i="47"/>
  <c r="S68" i="47" l="1"/>
  <c r="P16" i="47"/>
  <c r="S16" i="47" s="1"/>
  <c r="T16" i="47" s="1"/>
  <c r="P497" i="51"/>
  <c r="M497" i="51"/>
  <c r="N497" i="51"/>
  <c r="L497" i="51"/>
  <c r="R497" i="51"/>
  <c r="O497" i="51"/>
  <c r="Q497" i="51"/>
  <c r="S68" i="51"/>
  <c r="S80" i="51" s="1"/>
  <c r="P16" i="51"/>
  <c r="P80" i="51"/>
  <c r="S497" i="51" l="1"/>
  <c r="P28" i="51"/>
  <c r="S16" i="51"/>
  <c r="N81" i="51"/>
  <c r="R81" i="51"/>
  <c r="M81" i="51"/>
  <c r="P81" i="51"/>
  <c r="Q81" i="51"/>
  <c r="L81" i="51"/>
  <c r="O81" i="51"/>
  <c r="T16" i="51" l="1"/>
  <c r="S81" i="51"/>
  <c r="P68" i="50" l="1"/>
  <c r="S484" i="50"/>
  <c r="S68" i="50" l="1"/>
  <c r="P16" i="50"/>
  <c r="S16" i="50" s="1"/>
  <c r="T16" i="50" s="1"/>
  <c r="P66" i="50" l="1"/>
  <c r="S482" i="50"/>
  <c r="S66" i="50" l="1"/>
  <c r="P14" i="50"/>
  <c r="S14" i="50" s="1"/>
  <c r="T14" i="50" s="1"/>
  <c r="I645" i="50" l="1"/>
  <c r="I652" i="50" s="1"/>
  <c r="B652" i="50"/>
  <c r="B99" i="50"/>
  <c r="I99" i="50" l="1"/>
  <c r="B21" i="50"/>
  <c r="I21" i="50" s="1"/>
  <c r="S645" i="50"/>
  <c r="S652" i="50" s="1"/>
  <c r="L652" i="50"/>
  <c r="L99" i="50"/>
  <c r="F653" i="50"/>
  <c r="G653" i="50"/>
  <c r="B653" i="50"/>
  <c r="I653" i="50" s="1"/>
  <c r="C653" i="50"/>
  <c r="E653" i="50"/>
  <c r="D653" i="50"/>
  <c r="H653" i="50"/>
  <c r="S99" i="50" l="1"/>
  <c r="L21" i="50"/>
  <c r="N653" i="50"/>
  <c r="O653" i="50"/>
  <c r="R653" i="50"/>
  <c r="L653" i="50"/>
  <c r="P653" i="50"/>
  <c r="M653" i="50"/>
  <c r="Q653" i="50"/>
  <c r="S653" i="50" l="1"/>
  <c r="S489" i="50" l="1"/>
  <c r="P73" i="50"/>
  <c r="P496" i="50"/>
  <c r="P65" i="50"/>
  <c r="S481" i="50"/>
  <c r="S496" i="50" s="1"/>
  <c r="P497" i="50" l="1"/>
  <c r="R497" i="50"/>
  <c r="N497" i="50"/>
  <c r="O497" i="50"/>
  <c r="M497" i="50"/>
  <c r="Q497" i="50"/>
  <c r="L497" i="50"/>
  <c r="S497" i="50" s="1"/>
  <c r="S65" i="50"/>
  <c r="S80" i="50" s="1"/>
  <c r="P13" i="50"/>
  <c r="P80" i="50"/>
  <c r="S73" i="50"/>
  <c r="P21" i="50"/>
  <c r="S21" i="50" s="1"/>
  <c r="T21" i="50" s="1"/>
  <c r="P81" i="50" l="1"/>
  <c r="Q81" i="50"/>
  <c r="M81" i="50"/>
  <c r="R81" i="50"/>
  <c r="L81" i="50"/>
  <c r="N81" i="50"/>
  <c r="O81" i="50"/>
  <c r="P28" i="50"/>
  <c r="S13" i="50"/>
  <c r="S81" i="50" l="1"/>
  <c r="T13" i="50"/>
  <c r="I645" i="47" l="1"/>
  <c r="I652" i="47" s="1"/>
  <c r="B652" i="47"/>
  <c r="B99" i="47"/>
  <c r="I645" i="48"/>
  <c r="I652" i="48" s="1"/>
  <c r="B652" i="48"/>
  <c r="B99" i="48"/>
  <c r="S645" i="47" l="1"/>
  <c r="S652" i="47" s="1"/>
  <c r="L652" i="47"/>
  <c r="L99" i="47"/>
  <c r="I99" i="48"/>
  <c r="B21" i="48"/>
  <c r="I21" i="48" s="1"/>
  <c r="S645" i="48"/>
  <c r="S652" i="48" s="1"/>
  <c r="L652" i="48"/>
  <c r="L99" i="48"/>
  <c r="C653" i="48"/>
  <c r="G653" i="48"/>
  <c r="D653" i="48"/>
  <c r="F653" i="48"/>
  <c r="E653" i="48"/>
  <c r="B653" i="48"/>
  <c r="H653" i="48"/>
  <c r="I99" i="47"/>
  <c r="B21" i="47"/>
  <c r="I21" i="47" s="1"/>
  <c r="E653" i="47"/>
  <c r="B653" i="47"/>
  <c r="F653" i="47"/>
  <c r="G653" i="47"/>
  <c r="C653" i="47"/>
  <c r="D653" i="47"/>
  <c r="H653" i="47"/>
  <c r="S99" i="48" l="1"/>
  <c r="L21" i="48"/>
  <c r="I653" i="48"/>
  <c r="L653" i="48"/>
  <c r="M653" i="48"/>
  <c r="P653" i="48"/>
  <c r="N653" i="48"/>
  <c r="Q653" i="48"/>
  <c r="R653" i="48"/>
  <c r="O653" i="48"/>
  <c r="I653" i="47"/>
  <c r="S99" i="47"/>
  <c r="L21" i="47"/>
  <c r="O653" i="47"/>
  <c r="M653" i="47"/>
  <c r="P653" i="47"/>
  <c r="L653" i="47"/>
  <c r="Q653" i="47"/>
  <c r="N653" i="47"/>
  <c r="R653" i="47"/>
  <c r="S653" i="48" l="1"/>
  <c r="S653" i="47"/>
  <c r="P66" i="48" l="1"/>
  <c r="S482" i="48"/>
  <c r="S66" i="48" l="1"/>
  <c r="P14" i="48"/>
  <c r="S14" i="48" s="1"/>
  <c r="T14" i="48" s="1"/>
  <c r="P73" i="48" l="1"/>
  <c r="S489" i="48"/>
  <c r="P65" i="48"/>
  <c r="S481" i="48"/>
  <c r="S65" i="48" l="1"/>
  <c r="P13" i="48"/>
  <c r="S73" i="48"/>
  <c r="P21" i="48"/>
  <c r="S21" i="48" s="1"/>
  <c r="T21" i="48" s="1"/>
  <c r="S13" i="48" l="1"/>
  <c r="T13" i="48" l="1"/>
  <c r="P66" i="47" l="1"/>
  <c r="S482" i="47"/>
  <c r="S66" i="47" l="1"/>
  <c r="P14" i="47"/>
  <c r="S14" i="47" s="1"/>
  <c r="T14" i="47" s="1"/>
  <c r="S489" i="47" l="1"/>
  <c r="P73" i="47"/>
  <c r="P65" i="47"/>
  <c r="P496" i="47"/>
  <c r="S481" i="47"/>
  <c r="S496" i="47" s="1"/>
  <c r="N497" i="47" l="1"/>
  <c r="M497" i="47"/>
  <c r="L497" i="47"/>
  <c r="R497" i="47"/>
  <c r="P497" i="47"/>
  <c r="Q497" i="47"/>
  <c r="O497" i="47"/>
  <c r="P13" i="47"/>
  <c r="P80" i="47"/>
  <c r="S65" i="47"/>
  <c r="P21" i="47"/>
  <c r="S21" i="47" s="1"/>
  <c r="T21" i="47" s="1"/>
  <c r="S73" i="47"/>
  <c r="P28" i="47" l="1"/>
  <c r="S13" i="47"/>
  <c r="S497" i="47"/>
  <c r="S80" i="47"/>
  <c r="T13" i="47" l="1"/>
  <c r="R81" i="47"/>
  <c r="O81" i="47"/>
  <c r="Q81" i="47"/>
  <c r="M81" i="47"/>
  <c r="N81" i="47"/>
  <c r="P81" i="47"/>
  <c r="L81" i="47"/>
  <c r="S81" i="47" l="1"/>
  <c r="S485" i="46" l="1"/>
  <c r="P69" i="46"/>
  <c r="S69" i="46" l="1"/>
  <c r="P17" i="46"/>
  <c r="S17" i="46" s="1"/>
  <c r="T17" i="46" s="1"/>
  <c r="P96" i="46" l="1"/>
  <c r="P106" i="46" s="1"/>
  <c r="P600" i="46"/>
  <c r="S590" i="46"/>
  <c r="S600" i="46" s="1"/>
  <c r="S486" i="46" l="1"/>
  <c r="P70" i="46"/>
  <c r="O601" i="46"/>
  <c r="Q601" i="46"/>
  <c r="L601" i="46"/>
  <c r="P601" i="46"/>
  <c r="N601" i="46"/>
  <c r="M601" i="46"/>
  <c r="R601" i="46"/>
  <c r="S601" i="46" l="1"/>
  <c r="P18" i="46"/>
  <c r="S70" i="46"/>
  <c r="P68" i="46"/>
  <c r="S484" i="46"/>
  <c r="P16" i="46" l="1"/>
  <c r="S16" i="46" s="1"/>
  <c r="T16" i="46" s="1"/>
  <c r="S68" i="46"/>
  <c r="S481" i="46" l="1"/>
  <c r="P65" i="46"/>
  <c r="S65" i="46" l="1"/>
  <c r="P13" i="46"/>
  <c r="S13" i="46" l="1"/>
  <c r="T13" i="46" l="1"/>
  <c r="S482" i="46" l="1"/>
  <c r="P66" i="46"/>
  <c r="S489" i="46" l="1"/>
  <c r="P73" i="46"/>
  <c r="P14" i="46"/>
  <c r="S66" i="46"/>
  <c r="P496" i="46"/>
  <c r="S496" i="46"/>
  <c r="P497" i="46" l="1"/>
  <c r="N497" i="46"/>
  <c r="O497" i="46"/>
  <c r="R497" i="46"/>
  <c r="M497" i="46"/>
  <c r="L497" i="46"/>
  <c r="Q497" i="46"/>
  <c r="S14" i="46"/>
  <c r="P80" i="46"/>
  <c r="S73" i="46"/>
  <c r="S80" i="46" s="1"/>
  <c r="P21" i="46"/>
  <c r="S21" i="46" s="1"/>
  <c r="T21" i="46" s="1"/>
  <c r="S497" i="46" l="1"/>
  <c r="O81" i="46"/>
  <c r="Q81" i="46"/>
  <c r="M81" i="46"/>
  <c r="R81" i="46"/>
  <c r="P81" i="46"/>
  <c r="L81" i="46"/>
  <c r="N81" i="46"/>
  <c r="T14" i="46"/>
  <c r="P28" i="46"/>
  <c r="S81" i="46" l="1"/>
  <c r="P69" i="52" l="1"/>
  <c r="S485" i="52"/>
  <c r="S69" i="52" l="1"/>
  <c r="P17" i="52"/>
  <c r="S17" i="52" s="1"/>
  <c r="T17" i="52" s="1"/>
  <c r="P96" i="52" l="1"/>
  <c r="P600" i="52"/>
  <c r="S590" i="52"/>
  <c r="S600" i="52" s="1"/>
  <c r="P70" i="52" l="1"/>
  <c r="S486" i="52"/>
  <c r="S484" i="52"/>
  <c r="P68" i="52"/>
  <c r="P601" i="52"/>
  <c r="M601" i="52"/>
  <c r="R601" i="52"/>
  <c r="O601" i="52"/>
  <c r="N601" i="52"/>
  <c r="Q601" i="52"/>
  <c r="L601" i="52"/>
  <c r="P106" i="52"/>
  <c r="S601" i="52" l="1"/>
  <c r="P16" i="52"/>
  <c r="S16" i="52" s="1"/>
  <c r="T16" i="52" s="1"/>
  <c r="S68" i="52"/>
  <c r="S70" i="52"/>
  <c r="P18" i="52"/>
  <c r="S482" i="52" l="1"/>
  <c r="P66" i="52"/>
  <c r="S66" i="52" l="1"/>
  <c r="P14" i="52"/>
  <c r="S14" i="52" s="1"/>
  <c r="T14" i="52" s="1"/>
  <c r="P73" i="52" l="1"/>
  <c r="S489" i="52"/>
  <c r="S73" i="52" l="1"/>
  <c r="P21" i="52"/>
  <c r="S21" i="52" s="1"/>
  <c r="T21" i="52" s="1"/>
  <c r="I484" i="53" l="1"/>
  <c r="I496" i="53" s="1"/>
  <c r="F68" i="53"/>
  <c r="F496" i="53"/>
  <c r="F16" i="53" l="1"/>
  <c r="I68" i="53"/>
  <c r="I80" i="53" s="1"/>
  <c r="F80" i="53"/>
  <c r="B497" i="53"/>
  <c r="D497" i="53"/>
  <c r="H497" i="53"/>
  <c r="F497" i="53"/>
  <c r="C497" i="53"/>
  <c r="G497" i="53"/>
  <c r="E497" i="53"/>
  <c r="I497" i="53" l="1"/>
  <c r="E81" i="53"/>
  <c r="B81" i="53"/>
  <c r="H81" i="53"/>
  <c r="F81" i="53"/>
  <c r="G81" i="53"/>
  <c r="C81" i="53"/>
  <c r="D81" i="53"/>
  <c r="I81" i="53" l="1"/>
  <c r="S485" i="53" l="1"/>
  <c r="P69" i="53"/>
  <c r="C42" i="53"/>
  <c r="C366" i="53"/>
  <c r="I354" i="53"/>
  <c r="I366" i="53" s="1"/>
  <c r="H367" i="53" l="1"/>
  <c r="G367" i="53"/>
  <c r="E367" i="53"/>
  <c r="F367" i="53"/>
  <c r="D367" i="53"/>
  <c r="C367" i="53"/>
  <c r="B367" i="53"/>
  <c r="I367" i="53" s="1"/>
  <c r="C16" i="53"/>
  <c r="I42" i="53"/>
  <c r="S69" i="53"/>
  <c r="P17" i="53"/>
  <c r="S17" i="53" s="1"/>
  <c r="T17" i="53" s="1"/>
  <c r="I16" i="53" l="1"/>
  <c r="S484" i="53" l="1"/>
  <c r="P68" i="53"/>
  <c r="S68" i="53" l="1"/>
  <c r="P16" i="53"/>
  <c r="S16" i="53" s="1"/>
  <c r="T16" i="53" s="1"/>
  <c r="AI144" i="53" l="1"/>
  <c r="AI169" i="53" l="1"/>
  <c r="AI143" i="53"/>
  <c r="AI377" i="53"/>
  <c r="E99" i="53" l="1"/>
  <c r="E652" i="53"/>
  <c r="F99" i="53"/>
  <c r="F652" i="53"/>
  <c r="O99" i="53" l="1"/>
  <c r="O652" i="53"/>
  <c r="F21" i="53"/>
  <c r="F28" i="53" s="1"/>
  <c r="F106" i="53"/>
  <c r="I645" i="53"/>
  <c r="I652" i="53" s="1"/>
  <c r="B652" i="53"/>
  <c r="B99" i="53"/>
  <c r="P99" i="53"/>
  <c r="P652" i="53"/>
  <c r="E21" i="53"/>
  <c r="E106" i="53"/>
  <c r="I99" i="53" l="1"/>
  <c r="I106" i="53" s="1"/>
  <c r="B21" i="53"/>
  <c r="B106" i="53"/>
  <c r="G653" i="53"/>
  <c r="B653" i="53"/>
  <c r="C653" i="53"/>
  <c r="H653" i="53"/>
  <c r="D653" i="53"/>
  <c r="E653" i="53"/>
  <c r="F653" i="53"/>
  <c r="S645" i="53"/>
  <c r="S652" i="53" s="1"/>
  <c r="L652" i="53"/>
  <c r="L99" i="53"/>
  <c r="O21" i="53"/>
  <c r="O106" i="53"/>
  <c r="I653" i="53" l="1"/>
  <c r="S99" i="53"/>
  <c r="L21" i="53"/>
  <c r="L106" i="53"/>
  <c r="O653" i="53"/>
  <c r="P653" i="53"/>
  <c r="N653" i="53"/>
  <c r="L653" i="53"/>
  <c r="Q653" i="53"/>
  <c r="R653" i="53"/>
  <c r="M653" i="53"/>
  <c r="I21" i="53"/>
  <c r="G107" i="53"/>
  <c r="D107" i="53"/>
  <c r="C107" i="53"/>
  <c r="E107" i="53"/>
  <c r="B107" i="53"/>
  <c r="F107" i="53"/>
  <c r="H107" i="53"/>
  <c r="I107" i="53" l="1"/>
  <c r="S653" i="53"/>
  <c r="AI404" i="53" l="1"/>
  <c r="AI248" i="53"/>
  <c r="AI352" i="53"/>
  <c r="AI274" i="53"/>
  <c r="AI430" i="53"/>
  <c r="AI222" i="53"/>
  <c r="AI326" i="53"/>
  <c r="AI300" i="53"/>
  <c r="AI196" i="53"/>
  <c r="AB40" i="53" l="1"/>
  <c r="AI40" i="53" s="1"/>
  <c r="AI118" i="53"/>
  <c r="AI378" i="53"/>
  <c r="AI170" i="53"/>
  <c r="S196" i="53"/>
  <c r="AJ196" i="53" s="1"/>
  <c r="S326" i="53"/>
  <c r="AJ326" i="53" s="1"/>
  <c r="S274" i="53"/>
  <c r="AJ274" i="53" s="1"/>
  <c r="S352" i="53"/>
  <c r="AJ352" i="53" s="1"/>
  <c r="S222" i="53"/>
  <c r="AJ222" i="53" s="1"/>
  <c r="S378" i="53"/>
  <c r="AJ378" i="53" s="1"/>
  <c r="S404" i="53"/>
  <c r="AJ404" i="53" s="1"/>
  <c r="S430" i="53"/>
  <c r="AJ430" i="53" s="1"/>
  <c r="S144" i="53"/>
  <c r="AJ144" i="53" s="1"/>
  <c r="S170" i="53"/>
  <c r="AJ170" i="53" s="1"/>
  <c r="S300" i="53"/>
  <c r="AJ300" i="53" s="1"/>
  <c r="S248" i="53"/>
  <c r="AJ248" i="53" s="1"/>
  <c r="P40" i="53" l="1"/>
  <c r="S118" i="53"/>
  <c r="AJ118" i="53" s="1"/>
  <c r="S40" i="53" l="1"/>
  <c r="AJ40" i="53" s="1"/>
  <c r="S144" i="55" l="1"/>
  <c r="AJ144" i="55" s="1"/>
  <c r="S404" i="55"/>
  <c r="AJ404" i="55" s="1"/>
  <c r="S222" i="55"/>
  <c r="AJ222" i="55" s="1"/>
  <c r="S300" i="55"/>
  <c r="AJ300" i="55" s="1"/>
  <c r="S430" i="55"/>
  <c r="AJ430" i="55" s="1"/>
  <c r="S326" i="55"/>
  <c r="AJ326" i="55" s="1"/>
  <c r="S248" i="55"/>
  <c r="AJ248" i="55" s="1"/>
  <c r="S352" i="55"/>
  <c r="AJ352" i="55" s="1"/>
  <c r="S378" i="55"/>
  <c r="AJ378" i="55" s="1"/>
  <c r="S274" i="55"/>
  <c r="AJ274" i="55" s="1"/>
  <c r="S196" i="55"/>
  <c r="AJ196" i="55" s="1"/>
  <c r="S170" i="55"/>
  <c r="AJ170" i="55" s="1"/>
  <c r="P40" i="55" l="1"/>
  <c r="S118" i="55"/>
  <c r="AJ118" i="55" s="1"/>
  <c r="S40" i="55" l="1"/>
  <c r="AJ40" i="55" s="1"/>
  <c r="E99" i="55" l="1"/>
  <c r="E652" i="55"/>
  <c r="F99" i="55"/>
  <c r="F652" i="55"/>
  <c r="O99" i="55" l="1"/>
  <c r="O652" i="55"/>
  <c r="P652" i="55"/>
  <c r="P99" i="55"/>
  <c r="F21" i="55"/>
  <c r="F28" i="55" s="1"/>
  <c r="F106" i="55"/>
  <c r="I645" i="55"/>
  <c r="I652" i="55" s="1"/>
  <c r="B99" i="55"/>
  <c r="B652" i="55"/>
  <c r="E21" i="55"/>
  <c r="E28" i="55" s="1"/>
  <c r="E106" i="55"/>
  <c r="D653" i="55" l="1"/>
  <c r="H653" i="55"/>
  <c r="B653" i="55"/>
  <c r="F653" i="55"/>
  <c r="G653" i="55"/>
  <c r="E653" i="55"/>
  <c r="C653" i="55"/>
  <c r="S645" i="55"/>
  <c r="S652" i="55" s="1"/>
  <c r="L99" i="55"/>
  <c r="L652" i="55"/>
  <c r="I99" i="55"/>
  <c r="I106" i="55" s="1"/>
  <c r="B21" i="55"/>
  <c r="B106" i="55"/>
  <c r="S99" i="55"/>
  <c r="S106" i="55" s="1"/>
  <c r="P106" i="55"/>
  <c r="O21" i="55"/>
  <c r="O28" i="55" s="1"/>
  <c r="O106" i="55"/>
  <c r="R107" i="55" l="1"/>
  <c r="P107" i="55"/>
  <c r="N107" i="55"/>
  <c r="Q107" i="55"/>
  <c r="O107" i="55"/>
  <c r="M107" i="55"/>
  <c r="I21" i="55"/>
  <c r="I28" i="55" s="1"/>
  <c r="B28" i="55"/>
  <c r="P653" i="55"/>
  <c r="L653" i="55"/>
  <c r="R653" i="55"/>
  <c r="M653" i="55"/>
  <c r="Q653" i="55"/>
  <c r="N653" i="55"/>
  <c r="O653" i="55"/>
  <c r="H107" i="55"/>
  <c r="G107" i="55"/>
  <c r="B107" i="55"/>
  <c r="C107" i="55"/>
  <c r="D107" i="55"/>
  <c r="F107" i="55"/>
  <c r="E107" i="55"/>
  <c r="I653" i="55"/>
  <c r="L21" i="55"/>
  <c r="L28" i="55" s="1"/>
  <c r="L106" i="55"/>
  <c r="L107" i="55" s="1"/>
  <c r="S107" i="55" s="1"/>
  <c r="B25" i="54" l="1"/>
  <c r="E29" i="55"/>
  <c r="Q29" i="55"/>
  <c r="M29" i="55"/>
  <c r="D29" i="55"/>
  <c r="G29" i="55"/>
  <c r="O29" i="55"/>
  <c r="F29" i="55"/>
  <c r="H29" i="55"/>
  <c r="B29" i="55"/>
  <c r="R29" i="55"/>
  <c r="N29" i="55"/>
  <c r="C29" i="55"/>
  <c r="I107" i="55"/>
  <c r="S653" i="55"/>
  <c r="L29" i="55"/>
  <c r="I29" i="55" l="1"/>
  <c r="S385" i="55" l="1"/>
  <c r="AJ385" i="55" s="1"/>
  <c r="S203" i="55"/>
  <c r="AJ203" i="55" s="1"/>
  <c r="S411" i="55"/>
  <c r="AJ411" i="55" s="1"/>
  <c r="S437" i="55"/>
  <c r="AJ437" i="55" s="1"/>
  <c r="S333" i="55"/>
  <c r="AJ333" i="55" s="1"/>
  <c r="S307" i="55"/>
  <c r="AJ307" i="55" s="1"/>
  <c r="S281" i="55"/>
  <c r="AJ281" i="55" s="1"/>
  <c r="S359" i="55"/>
  <c r="AJ359" i="55" s="1"/>
  <c r="S255" i="55"/>
  <c r="AJ255" i="55" s="1"/>
  <c r="S177" i="55"/>
  <c r="AJ177" i="55" s="1"/>
  <c r="S151" i="55"/>
  <c r="AJ151" i="55" s="1"/>
  <c r="S229" i="55"/>
  <c r="AJ229" i="55" s="1"/>
  <c r="P366" i="55" l="1"/>
  <c r="S351" i="55"/>
  <c r="P288" i="55"/>
  <c r="S273" i="55"/>
  <c r="P158" i="55"/>
  <c r="S143" i="55"/>
  <c r="P184" i="55"/>
  <c r="S169" i="55"/>
  <c r="P418" i="55"/>
  <c r="S403" i="55"/>
  <c r="P236" i="55"/>
  <c r="S221" i="55"/>
  <c r="P262" i="55"/>
  <c r="S247" i="55"/>
  <c r="P47" i="55"/>
  <c r="S125" i="55"/>
  <c r="AJ125" i="55" s="1"/>
  <c r="P132" i="55"/>
  <c r="P39" i="55"/>
  <c r="S117" i="55"/>
  <c r="P210" i="55"/>
  <c r="S195" i="55"/>
  <c r="P340" i="55"/>
  <c r="S325" i="55"/>
  <c r="P314" i="55"/>
  <c r="S299" i="55"/>
  <c r="P392" i="55"/>
  <c r="S377" i="55"/>
  <c r="P444" i="55"/>
  <c r="S429" i="55"/>
  <c r="AJ169" i="55" l="1"/>
  <c r="S184" i="55"/>
  <c r="S340" i="55"/>
  <c r="AJ325" i="55"/>
  <c r="S47" i="55"/>
  <c r="AJ47" i="55" s="1"/>
  <c r="AJ247" i="55"/>
  <c r="S262" i="55"/>
  <c r="AJ143" i="55"/>
  <c r="S158" i="55"/>
  <c r="AJ429" i="55"/>
  <c r="S444" i="55"/>
  <c r="AJ195" i="55"/>
  <c r="S210" i="55"/>
  <c r="AJ221" i="55"/>
  <c r="S236" i="55"/>
  <c r="AJ273" i="55"/>
  <c r="S288" i="55"/>
  <c r="AJ377" i="55"/>
  <c r="S392" i="55"/>
  <c r="AJ117" i="55"/>
  <c r="S132" i="55"/>
  <c r="P54" i="55"/>
  <c r="S39" i="55"/>
  <c r="AJ403" i="55"/>
  <c r="S418" i="55"/>
  <c r="AJ351" i="55"/>
  <c r="S366" i="55"/>
  <c r="AJ299" i="55"/>
  <c r="S314" i="55"/>
  <c r="Q263" i="55" l="1"/>
  <c r="AJ262" i="55"/>
  <c r="P263" i="55"/>
  <c r="N263" i="55"/>
  <c r="M263" i="55"/>
  <c r="L263" i="55"/>
  <c r="T262" i="55"/>
  <c r="R263" i="55"/>
  <c r="O263" i="55"/>
  <c r="P133" i="55"/>
  <c r="L133" i="55"/>
  <c r="AJ132" i="55"/>
  <c r="N133" i="55"/>
  <c r="M133" i="55"/>
  <c r="T132" i="55"/>
  <c r="O133" i="55"/>
  <c r="Q133" i="55"/>
  <c r="R133" i="55"/>
  <c r="R367" i="55"/>
  <c r="M367" i="55"/>
  <c r="T366" i="55"/>
  <c r="P367" i="55"/>
  <c r="N367" i="55"/>
  <c r="L367" i="55"/>
  <c r="AJ366" i="55"/>
  <c r="Q367" i="55"/>
  <c r="O367" i="55"/>
  <c r="R211" i="55"/>
  <c r="L211" i="55"/>
  <c r="AJ210" i="55"/>
  <c r="M211" i="55"/>
  <c r="Q211" i="55"/>
  <c r="N211" i="55"/>
  <c r="P211" i="55"/>
  <c r="O211" i="55"/>
  <c r="T210" i="55"/>
  <c r="Q315" i="55"/>
  <c r="AJ314" i="55"/>
  <c r="N315" i="55"/>
  <c r="R315" i="55"/>
  <c r="T314" i="55"/>
  <c r="P315" i="55"/>
  <c r="O315" i="55"/>
  <c r="M315" i="55"/>
  <c r="L315" i="55"/>
  <c r="R393" i="55"/>
  <c r="T392" i="55"/>
  <c r="L393" i="55"/>
  <c r="Q393" i="55"/>
  <c r="N393" i="55"/>
  <c r="P393" i="55"/>
  <c r="AJ392" i="55"/>
  <c r="M393" i="55"/>
  <c r="O393" i="55"/>
  <c r="O419" i="55"/>
  <c r="N419" i="55"/>
  <c r="L419" i="55"/>
  <c r="T418" i="55"/>
  <c r="M419" i="55"/>
  <c r="AJ418" i="55"/>
  <c r="Q419" i="55"/>
  <c r="P419" i="55"/>
  <c r="R419" i="55"/>
  <c r="P445" i="55"/>
  <c r="T444" i="55"/>
  <c r="Q445" i="55"/>
  <c r="AJ444" i="55"/>
  <c r="R445" i="55"/>
  <c r="O445" i="55"/>
  <c r="M445" i="55"/>
  <c r="L445" i="55"/>
  <c r="N445" i="55"/>
  <c r="T288" i="55"/>
  <c r="M289" i="55"/>
  <c r="R289" i="55"/>
  <c r="P289" i="55"/>
  <c r="O289" i="55"/>
  <c r="AJ288" i="55"/>
  <c r="L289" i="55"/>
  <c r="Q289" i="55"/>
  <c r="N289" i="55"/>
  <c r="Q341" i="55"/>
  <c r="O341" i="55"/>
  <c r="T340" i="55"/>
  <c r="AJ340" i="55"/>
  <c r="M341" i="55"/>
  <c r="P341" i="55"/>
  <c r="L341" i="55"/>
  <c r="R341" i="55"/>
  <c r="N341" i="55"/>
  <c r="AJ39" i="55"/>
  <c r="S54" i="55"/>
  <c r="M159" i="55"/>
  <c r="T158" i="55"/>
  <c r="O159" i="55"/>
  <c r="AJ158" i="55"/>
  <c r="L159" i="55"/>
  <c r="R159" i="55"/>
  <c r="Q159" i="55"/>
  <c r="N159" i="55"/>
  <c r="P159" i="55"/>
  <c r="AJ184" i="55"/>
  <c r="Q185" i="55"/>
  <c r="O185" i="55"/>
  <c r="R185" i="55"/>
  <c r="T184" i="55"/>
  <c r="L185" i="55"/>
  <c r="P185" i="55"/>
  <c r="N185" i="55"/>
  <c r="M185" i="55"/>
  <c r="AJ236" i="55"/>
  <c r="O237" i="55"/>
  <c r="Q237" i="55"/>
  <c r="T236" i="55"/>
  <c r="N237" i="55"/>
  <c r="P237" i="55"/>
  <c r="L237" i="55"/>
  <c r="R237" i="55"/>
  <c r="M237" i="55"/>
  <c r="S341" i="55" l="1"/>
  <c r="AJ341" i="55" s="1"/>
  <c r="S393" i="55"/>
  <c r="AJ393" i="55" s="1"/>
  <c r="S367" i="55"/>
  <c r="AJ367" i="55" s="1"/>
  <c r="S289" i="55"/>
  <c r="AJ289" i="55" s="1"/>
  <c r="S445" i="55"/>
  <c r="AJ445" i="55" s="1"/>
  <c r="S263" i="55"/>
  <c r="AJ263" i="55" s="1"/>
  <c r="S237" i="55"/>
  <c r="AJ237" i="55" s="1"/>
  <c r="S315" i="55"/>
  <c r="AJ315" i="55" s="1"/>
  <c r="S211" i="55"/>
  <c r="AJ211" i="55" s="1"/>
  <c r="R55" i="55"/>
  <c r="Q55" i="55"/>
  <c r="O55" i="55"/>
  <c r="L55" i="55"/>
  <c r="M55" i="55"/>
  <c r="N55" i="55"/>
  <c r="AJ54" i="55"/>
  <c r="P55" i="55"/>
  <c r="T54" i="55"/>
  <c r="S185" i="55"/>
  <c r="AJ185" i="55" s="1"/>
  <c r="S133" i="55"/>
  <c r="AJ133" i="55" s="1"/>
  <c r="S159" i="55"/>
  <c r="AJ159" i="55" s="1"/>
  <c r="S419" i="55"/>
  <c r="AJ419" i="55" s="1"/>
  <c r="S55" i="55" l="1"/>
  <c r="AJ55" i="55" s="1"/>
  <c r="B6" i="54" l="1"/>
  <c r="AB626" i="52" l="1"/>
  <c r="AC626" i="52"/>
  <c r="AA626" i="52"/>
  <c r="Y626" i="52"/>
  <c r="Z626" i="52" l="1"/>
  <c r="G626" i="52" l="1"/>
  <c r="G96" i="52"/>
  <c r="Q626" i="52" l="1"/>
  <c r="AB630" i="52" s="1"/>
  <c r="Q96" i="52"/>
  <c r="G18" i="52"/>
  <c r="G106" i="52"/>
  <c r="Q18" i="52" l="1"/>
  <c r="Q106" i="52"/>
  <c r="AA626" i="51"/>
  <c r="AB626" i="51"/>
  <c r="AC626" i="51"/>
  <c r="Y626" i="51" l="1"/>
  <c r="Z626" i="51"/>
  <c r="G626" i="51" l="1"/>
  <c r="G96" i="51"/>
  <c r="Q626" i="51" l="1"/>
  <c r="AB630" i="51" s="1"/>
  <c r="Q96" i="51"/>
  <c r="G18" i="51"/>
  <c r="G28" i="51" s="1"/>
  <c r="G106" i="51"/>
  <c r="Q18" i="51" l="1"/>
  <c r="Q28" i="51" s="1"/>
  <c r="Q106" i="51"/>
  <c r="AC626" i="46" l="1"/>
  <c r="AA626" i="46"/>
  <c r="AB626" i="46" l="1"/>
  <c r="Z626" i="46"/>
  <c r="Y626" i="46" l="1"/>
  <c r="G626" i="46"/>
  <c r="G96" i="46"/>
  <c r="G18" i="46" l="1"/>
  <c r="G28" i="46" s="1"/>
  <c r="G106" i="46"/>
  <c r="Q626" i="46"/>
  <c r="AB630" i="46" s="1"/>
  <c r="Q96" i="46"/>
  <c r="Q18" i="46" l="1"/>
  <c r="Q28" i="46" s="1"/>
  <c r="Q106" i="46"/>
  <c r="AA626" i="41"/>
  <c r="AC626" i="41"/>
  <c r="Y626" i="41" l="1"/>
  <c r="AB626" i="41"/>
  <c r="Z626" i="41"/>
  <c r="G626" i="41" l="1"/>
  <c r="G96" i="41"/>
  <c r="AC626" i="42"/>
  <c r="AA626" i="42"/>
  <c r="Q626" i="41" l="1"/>
  <c r="AB630" i="41" s="1"/>
  <c r="Q96" i="41"/>
  <c r="G18" i="41"/>
  <c r="G28" i="41" s="1"/>
  <c r="G106" i="41"/>
  <c r="Y626" i="42"/>
  <c r="Z626" i="42"/>
  <c r="AB626" i="42"/>
  <c r="Q18" i="41" l="1"/>
  <c r="Q28" i="41" s="1"/>
  <c r="Q106" i="41"/>
  <c r="G626" i="42" l="1"/>
  <c r="G96" i="42"/>
  <c r="G18" i="42" l="1"/>
  <c r="G28" i="42" s="1"/>
  <c r="G106" i="42"/>
  <c r="Q626" i="42"/>
  <c r="AB630" i="42" s="1"/>
  <c r="Q96" i="42"/>
  <c r="Q18" i="42" l="1"/>
  <c r="Q28" i="42" s="1"/>
  <c r="Q106" i="42"/>
  <c r="AC626" i="47" l="1"/>
  <c r="AA626" i="47"/>
  <c r="Z626" i="47"/>
  <c r="AB626" i="47" l="1"/>
  <c r="Y626" i="47"/>
  <c r="G626" i="47" l="1"/>
  <c r="G96" i="47"/>
  <c r="Q626" i="47" l="1"/>
  <c r="AB630" i="47" s="1"/>
  <c r="Q96" i="47"/>
  <c r="G18" i="47"/>
  <c r="G28" i="47" s="1"/>
  <c r="G106" i="47"/>
  <c r="Q18" i="47" l="1"/>
  <c r="Q28" i="47" s="1"/>
  <c r="Q106" i="47"/>
  <c r="AA626" i="48"/>
  <c r="Z626" i="40"/>
  <c r="AC626" i="48"/>
  <c r="AB626" i="40"/>
  <c r="Y626" i="40"/>
  <c r="Z626" i="48"/>
  <c r="AC626" i="40"/>
  <c r="AA626" i="40"/>
  <c r="AB626" i="48" l="1"/>
  <c r="Y626" i="48"/>
  <c r="G626" i="40" l="1"/>
  <c r="G96" i="40"/>
  <c r="G626" i="48" l="1"/>
  <c r="G96" i="48"/>
  <c r="G18" i="40"/>
  <c r="G28" i="40" s="1"/>
  <c r="G106" i="40"/>
  <c r="Q626" i="40"/>
  <c r="AB630" i="40" s="1"/>
  <c r="Q96" i="40"/>
  <c r="G18" i="48" l="1"/>
  <c r="G28" i="48" s="1"/>
  <c r="G106" i="48"/>
  <c r="Q18" i="40"/>
  <c r="Q28" i="40" s="1"/>
  <c r="Q106" i="40"/>
  <c r="Q626" i="48"/>
  <c r="AB630" i="48" s="1"/>
  <c r="Q96" i="48"/>
  <c r="Q18" i="48" l="1"/>
  <c r="Q28" i="48" s="1"/>
  <c r="Q106" i="48"/>
  <c r="X626" i="52" l="1"/>
  <c r="W626" i="52"/>
  <c r="D626" i="52" l="1"/>
  <c r="D96" i="52"/>
  <c r="V626" i="52" l="1"/>
  <c r="N626" i="52"/>
  <c r="W630" i="52" s="1"/>
  <c r="N96" i="52"/>
  <c r="D18" i="52"/>
  <c r="D106" i="52"/>
  <c r="AD626" i="52"/>
  <c r="B626" i="52" l="1"/>
  <c r="B96" i="52"/>
  <c r="N18" i="52"/>
  <c r="N106" i="52"/>
  <c r="AF616" i="52"/>
  <c r="AF626" i="52" s="1"/>
  <c r="V627" i="52" s="1"/>
  <c r="X626" i="51"/>
  <c r="I616" i="52"/>
  <c r="I626" i="52" s="1"/>
  <c r="W626" i="51"/>
  <c r="AD627" i="52" l="1"/>
  <c r="H627" i="52"/>
  <c r="D627" i="52"/>
  <c r="F627" i="52"/>
  <c r="G627" i="52"/>
  <c r="C627" i="52"/>
  <c r="B627" i="52"/>
  <c r="B18" i="52"/>
  <c r="B106" i="52"/>
  <c r="L626" i="52"/>
  <c r="V630" i="52" s="1"/>
  <c r="L96" i="52"/>
  <c r="E626" i="52"/>
  <c r="E627" i="52" s="1"/>
  <c r="E96" i="52"/>
  <c r="AE627" i="52"/>
  <c r="AF631" i="52"/>
  <c r="AF627" i="52"/>
  <c r="AA627" i="52"/>
  <c r="AC627" i="52"/>
  <c r="Y627" i="52"/>
  <c r="AB627" i="52"/>
  <c r="Z627" i="52"/>
  <c r="W627" i="52"/>
  <c r="X627" i="52"/>
  <c r="I627" i="52" l="1"/>
  <c r="L18" i="52"/>
  <c r="L106" i="52"/>
  <c r="O626" i="52"/>
  <c r="Y630" i="52" s="1"/>
  <c r="O96" i="52"/>
  <c r="D96" i="51"/>
  <c r="D626" i="51"/>
  <c r="S616" i="52"/>
  <c r="I96" i="52"/>
  <c r="I106" i="52" s="1"/>
  <c r="E18" i="52"/>
  <c r="E106" i="52"/>
  <c r="E107" i="52" l="1"/>
  <c r="O18" i="52"/>
  <c r="O106" i="52"/>
  <c r="I18" i="52"/>
  <c r="S96" i="52"/>
  <c r="S106" i="52" s="1"/>
  <c r="H107" i="52"/>
  <c r="G107" i="52"/>
  <c r="D107" i="52"/>
  <c r="B107" i="52"/>
  <c r="F107" i="52"/>
  <c r="C107" i="52"/>
  <c r="D18" i="51"/>
  <c r="D28" i="51" s="1"/>
  <c r="D106" i="51"/>
  <c r="S18" i="52"/>
  <c r="T18" i="52" s="1"/>
  <c r="V626" i="51"/>
  <c r="N96" i="51"/>
  <c r="N626" i="51"/>
  <c r="W630" i="51" s="1"/>
  <c r="AG616" i="52"/>
  <c r="S626" i="52"/>
  <c r="AD626" i="51"/>
  <c r="AF616" i="51" l="1"/>
  <c r="AF626" i="51" s="1"/>
  <c r="B96" i="51"/>
  <c r="B626" i="51"/>
  <c r="O627" i="52"/>
  <c r="N627" i="52"/>
  <c r="R627" i="52"/>
  <c r="Q627" i="52"/>
  <c r="L627" i="52"/>
  <c r="S627" i="52" s="1"/>
  <c r="P627" i="52"/>
  <c r="AG626" i="52"/>
  <c r="M627" i="52"/>
  <c r="AF630" i="52"/>
  <c r="L107" i="52"/>
  <c r="M107" i="52"/>
  <c r="O107" i="52"/>
  <c r="R107" i="52"/>
  <c r="N107" i="52"/>
  <c r="Q107" i="52"/>
  <c r="P107" i="52"/>
  <c r="V627" i="51"/>
  <c r="AF627" i="51"/>
  <c r="AE627" i="51"/>
  <c r="AA627" i="51"/>
  <c r="AB627" i="51"/>
  <c r="AC627" i="51"/>
  <c r="Y627" i="51"/>
  <c r="Z627" i="51"/>
  <c r="W627" i="51"/>
  <c r="X627" i="51"/>
  <c r="N18" i="51"/>
  <c r="N28" i="51" s="1"/>
  <c r="N106" i="51"/>
  <c r="AD627" i="51"/>
  <c r="I107" i="52"/>
  <c r="W626" i="50"/>
  <c r="S107" i="52" l="1"/>
  <c r="E626" i="51"/>
  <c r="E96" i="51"/>
  <c r="L96" i="51"/>
  <c r="L626" i="51"/>
  <c r="V630" i="51" s="1"/>
  <c r="I96" i="51"/>
  <c r="I106" i="51" s="1"/>
  <c r="B18" i="51"/>
  <c r="B28" i="51" s="1"/>
  <c r="B106" i="51"/>
  <c r="I616" i="51"/>
  <c r="I626" i="51" s="1"/>
  <c r="S616" i="51"/>
  <c r="L18" i="51" l="1"/>
  <c r="L28" i="51" s="1"/>
  <c r="L106" i="51"/>
  <c r="AG616" i="51"/>
  <c r="S626" i="51"/>
  <c r="G107" i="51"/>
  <c r="F107" i="51"/>
  <c r="D107" i="51"/>
  <c r="B107" i="51"/>
  <c r="C107" i="51"/>
  <c r="H107" i="51"/>
  <c r="E627" i="51"/>
  <c r="B627" i="51"/>
  <c r="D627" i="51"/>
  <c r="H627" i="51"/>
  <c r="G627" i="51"/>
  <c r="C627" i="51"/>
  <c r="F627" i="51"/>
  <c r="AF631" i="51"/>
  <c r="E18" i="51"/>
  <c r="E106" i="51"/>
  <c r="E107" i="51" s="1"/>
  <c r="O626" i="51"/>
  <c r="Y630" i="51" s="1"/>
  <c r="O96" i="51"/>
  <c r="O18" i="51" l="1"/>
  <c r="O106" i="51"/>
  <c r="I627" i="51"/>
  <c r="O627" i="51"/>
  <c r="AG626" i="51"/>
  <c r="R627" i="51"/>
  <c r="P627" i="51"/>
  <c r="L627" i="51"/>
  <c r="S627" i="51" s="1"/>
  <c r="Q627" i="51"/>
  <c r="M627" i="51"/>
  <c r="N627" i="51"/>
  <c r="AF630" i="51"/>
  <c r="I18" i="51"/>
  <c r="I28" i="51" s="1"/>
  <c r="E28" i="51"/>
  <c r="I107" i="51"/>
  <c r="S96" i="51"/>
  <c r="S106" i="51" s="1"/>
  <c r="B22" i="54" l="1"/>
  <c r="C29" i="51"/>
  <c r="G29" i="51"/>
  <c r="E29" i="51"/>
  <c r="N29" i="51"/>
  <c r="Q29" i="51"/>
  <c r="F29" i="51"/>
  <c r="H29" i="51"/>
  <c r="L29" i="51"/>
  <c r="B29" i="51"/>
  <c r="R29" i="51"/>
  <c r="M29" i="51"/>
  <c r="D29" i="51"/>
  <c r="P29" i="51"/>
  <c r="L107" i="51"/>
  <c r="R107" i="51"/>
  <c r="O107" i="51"/>
  <c r="Q107" i="51"/>
  <c r="N107" i="51"/>
  <c r="M107" i="51"/>
  <c r="P107" i="51"/>
  <c r="S18" i="51"/>
  <c r="O28" i="51"/>
  <c r="O29" i="51" s="1"/>
  <c r="W626" i="46"/>
  <c r="X626" i="46"/>
  <c r="S107" i="51" l="1"/>
  <c r="T18" i="51"/>
  <c r="S28" i="51"/>
  <c r="T28" i="51" s="1"/>
  <c r="S29" i="51"/>
  <c r="I29" i="51"/>
  <c r="D96" i="46" l="1"/>
  <c r="D626" i="46"/>
  <c r="N96" i="46" l="1"/>
  <c r="N626" i="46"/>
  <c r="W630" i="46" s="1"/>
  <c r="V626" i="46"/>
  <c r="D18" i="46"/>
  <c r="D28" i="46" s="1"/>
  <c r="D106" i="46"/>
  <c r="AD626" i="46"/>
  <c r="B96" i="46" l="1"/>
  <c r="B626" i="46"/>
  <c r="AF616" i="46"/>
  <c r="AF626" i="46" s="1"/>
  <c r="AD627" i="46" s="1"/>
  <c r="N18" i="46"/>
  <c r="N28" i="46" s="1"/>
  <c r="N106" i="46"/>
  <c r="AA626" i="50"/>
  <c r="AB626" i="50"/>
  <c r="W626" i="41"/>
  <c r="Z626" i="50"/>
  <c r="X626" i="41"/>
  <c r="AC626" i="50"/>
  <c r="X626" i="50"/>
  <c r="L96" i="46" l="1"/>
  <c r="L626" i="46"/>
  <c r="V630" i="46" s="1"/>
  <c r="AB627" i="46"/>
  <c r="AF627" i="46"/>
  <c r="AE627" i="46"/>
  <c r="AA627" i="46"/>
  <c r="AC627" i="46"/>
  <c r="Z627" i="46"/>
  <c r="Y627" i="46"/>
  <c r="X627" i="46"/>
  <c r="W627" i="46"/>
  <c r="E626" i="46"/>
  <c r="E96" i="46"/>
  <c r="B18" i="46"/>
  <c r="B28" i="46" s="1"/>
  <c r="B106" i="46"/>
  <c r="I616" i="46"/>
  <c r="I626" i="46" s="1"/>
  <c r="V626" i="50"/>
  <c r="V627" i="46"/>
  <c r="Y626" i="50"/>
  <c r="G626" i="50" l="1"/>
  <c r="G96" i="50"/>
  <c r="E627" i="46"/>
  <c r="D96" i="41"/>
  <c r="D626" i="41"/>
  <c r="D96" i="50"/>
  <c r="D626" i="50"/>
  <c r="S96" i="46"/>
  <c r="S106" i="46" s="1"/>
  <c r="L18" i="46"/>
  <c r="L106" i="46"/>
  <c r="AF631" i="46"/>
  <c r="D627" i="46"/>
  <c r="F627" i="46"/>
  <c r="B627" i="46"/>
  <c r="C627" i="46"/>
  <c r="H627" i="46"/>
  <c r="G627" i="46"/>
  <c r="B96" i="50"/>
  <c r="B626" i="50"/>
  <c r="O626" i="46"/>
  <c r="Y630" i="46" s="1"/>
  <c r="O96" i="46"/>
  <c r="S616" i="46"/>
  <c r="I96" i="46"/>
  <c r="I106" i="46" s="1"/>
  <c r="E18" i="46"/>
  <c r="E106" i="46"/>
  <c r="AD626" i="50"/>
  <c r="E107" i="46" l="1"/>
  <c r="N107" i="46"/>
  <c r="Q107" i="46"/>
  <c r="L107" i="46"/>
  <c r="P107" i="46"/>
  <c r="M107" i="46"/>
  <c r="R107" i="46"/>
  <c r="N96" i="41"/>
  <c r="N626" i="41"/>
  <c r="W630" i="41" s="1"/>
  <c r="E626" i="50"/>
  <c r="E96" i="50"/>
  <c r="O18" i="46"/>
  <c r="O28" i="46" s="1"/>
  <c r="O106" i="46"/>
  <c r="O107" i="46" s="1"/>
  <c r="I627" i="46"/>
  <c r="D18" i="50"/>
  <c r="D28" i="50" s="1"/>
  <c r="D106" i="50"/>
  <c r="AG616" i="46"/>
  <c r="S626" i="46"/>
  <c r="Q626" i="50"/>
  <c r="AB630" i="50" s="1"/>
  <c r="Q96" i="50"/>
  <c r="D18" i="41"/>
  <c r="D28" i="41" s="1"/>
  <c r="D106" i="41"/>
  <c r="L96" i="50"/>
  <c r="L626" i="50"/>
  <c r="V630" i="50" s="1"/>
  <c r="I18" i="46"/>
  <c r="I28" i="46" s="1"/>
  <c r="E28" i="46"/>
  <c r="I96" i="50"/>
  <c r="I106" i="50" s="1"/>
  <c r="B18" i="50"/>
  <c r="B106" i="50"/>
  <c r="N96" i="50"/>
  <c r="N626" i="50"/>
  <c r="W630" i="50" s="1"/>
  <c r="D107" i="46"/>
  <c r="B107" i="46"/>
  <c r="F107" i="46"/>
  <c r="G107" i="46"/>
  <c r="H107" i="46"/>
  <c r="C107" i="46"/>
  <c r="I616" i="50"/>
  <c r="I626" i="50" s="1"/>
  <c r="G18" i="50"/>
  <c r="G28" i="50" s="1"/>
  <c r="G106" i="50"/>
  <c r="AF616" i="50"/>
  <c r="AF626" i="50" s="1"/>
  <c r="L28" i="46"/>
  <c r="X626" i="42"/>
  <c r="W626" i="42"/>
  <c r="S616" i="50"/>
  <c r="S18" i="46" l="1"/>
  <c r="AG616" i="50"/>
  <c r="S626" i="50"/>
  <c r="N18" i="50"/>
  <c r="N28" i="50" s="1"/>
  <c r="N106" i="50"/>
  <c r="H627" i="50"/>
  <c r="E627" i="50"/>
  <c r="F627" i="50"/>
  <c r="D627" i="50"/>
  <c r="G627" i="50"/>
  <c r="B627" i="50"/>
  <c r="C627" i="50"/>
  <c r="L18" i="50"/>
  <c r="L106" i="50"/>
  <c r="B28" i="50"/>
  <c r="N18" i="41"/>
  <c r="N28" i="41" s="1"/>
  <c r="N106" i="41"/>
  <c r="O626" i="50"/>
  <c r="Y630" i="50" s="1"/>
  <c r="O96" i="50"/>
  <c r="T18" i="46"/>
  <c r="S28" i="46"/>
  <c r="T28" i="46" s="1"/>
  <c r="C107" i="50"/>
  <c r="F107" i="50"/>
  <c r="H107" i="50"/>
  <c r="D107" i="50"/>
  <c r="G107" i="50"/>
  <c r="B107" i="50"/>
  <c r="Q18" i="50"/>
  <c r="Q28" i="50" s="1"/>
  <c r="Q106" i="50"/>
  <c r="Y627" i="50"/>
  <c r="AE627" i="50"/>
  <c r="AF631" i="50"/>
  <c r="AF627" i="50"/>
  <c r="AF630" i="50"/>
  <c r="W627" i="50"/>
  <c r="AB627" i="50"/>
  <c r="AA627" i="50"/>
  <c r="X627" i="50"/>
  <c r="AC627" i="50"/>
  <c r="Z627" i="50"/>
  <c r="V627" i="50"/>
  <c r="I107" i="46"/>
  <c r="B20" i="54"/>
  <c r="H29" i="46"/>
  <c r="E29" i="46"/>
  <c r="D29" i="46"/>
  <c r="N29" i="46"/>
  <c r="R29" i="46"/>
  <c r="M29" i="46"/>
  <c r="B29" i="46"/>
  <c r="F29" i="46"/>
  <c r="G29" i="46"/>
  <c r="Q29" i="46"/>
  <c r="O29" i="46"/>
  <c r="L29" i="46"/>
  <c r="C29" i="46"/>
  <c r="P29" i="46"/>
  <c r="E18" i="50"/>
  <c r="E28" i="50" s="1"/>
  <c r="E106" i="50"/>
  <c r="E107" i="50" s="1"/>
  <c r="S107" i="46"/>
  <c r="AD627" i="50"/>
  <c r="M627" i="46"/>
  <c r="L627" i="46"/>
  <c r="O627" i="46"/>
  <c r="N627" i="46"/>
  <c r="AG626" i="46"/>
  <c r="P627" i="46"/>
  <c r="R627" i="46"/>
  <c r="Q627" i="46"/>
  <c r="AF630" i="46"/>
  <c r="I18" i="50" l="1"/>
  <c r="I28" i="50" s="1"/>
  <c r="I29" i="46"/>
  <c r="I107" i="50"/>
  <c r="L28" i="50"/>
  <c r="L29" i="50" s="1"/>
  <c r="B21" i="54"/>
  <c r="H29" i="50"/>
  <c r="F29" i="50"/>
  <c r="C29" i="50"/>
  <c r="Q29" i="50"/>
  <c r="R29" i="50"/>
  <c r="M29" i="50"/>
  <c r="N29" i="50"/>
  <c r="E29" i="50"/>
  <c r="B29" i="50"/>
  <c r="G29" i="50"/>
  <c r="D29" i="50"/>
  <c r="P29" i="50"/>
  <c r="S29" i="46"/>
  <c r="O18" i="50"/>
  <c r="O28" i="50" s="1"/>
  <c r="O29" i="50" s="1"/>
  <c r="O106" i="50"/>
  <c r="S96" i="50"/>
  <c r="S106" i="50" s="1"/>
  <c r="D96" i="42"/>
  <c r="D626" i="42"/>
  <c r="S627" i="46"/>
  <c r="I627" i="50"/>
  <c r="R627" i="50"/>
  <c r="L627" i="50"/>
  <c r="Q627" i="50"/>
  <c r="N627" i="50"/>
  <c r="M627" i="50"/>
  <c r="P627" i="50"/>
  <c r="O627" i="50"/>
  <c r="AG626" i="50"/>
  <c r="I29" i="50" l="1"/>
  <c r="N107" i="50"/>
  <c r="Q107" i="50"/>
  <c r="O107" i="50"/>
  <c r="R107" i="50"/>
  <c r="M107" i="50"/>
  <c r="P107" i="50"/>
  <c r="L107" i="50"/>
  <c r="S107" i="50" s="1"/>
  <c r="N96" i="42"/>
  <c r="N626" i="42"/>
  <c r="W630" i="42" s="1"/>
  <c r="D18" i="42"/>
  <c r="D28" i="42" s="1"/>
  <c r="D106" i="42"/>
  <c r="S29" i="50"/>
  <c r="S18" i="50"/>
  <c r="S627" i="50"/>
  <c r="T18" i="50" l="1"/>
  <c r="S28" i="50"/>
  <c r="T28" i="50" s="1"/>
  <c r="AF616" i="42"/>
  <c r="AF626" i="42" s="1"/>
  <c r="V626" i="42"/>
  <c r="N18" i="42"/>
  <c r="N28" i="42" s="1"/>
  <c r="N106" i="42"/>
  <c r="AD626" i="42"/>
  <c r="V627" i="42" l="1"/>
  <c r="AE627" i="42"/>
  <c r="AF627" i="42"/>
  <c r="AA627" i="42"/>
  <c r="AC627" i="42"/>
  <c r="Z627" i="42"/>
  <c r="Y627" i="42"/>
  <c r="AB627" i="42"/>
  <c r="W627" i="42"/>
  <c r="X627" i="42"/>
  <c r="B96" i="42"/>
  <c r="B626" i="42"/>
  <c r="AD627" i="42"/>
  <c r="I616" i="42"/>
  <c r="I626" i="42" s="1"/>
  <c r="L96" i="42" l="1"/>
  <c r="L626" i="42"/>
  <c r="V630" i="42" s="1"/>
  <c r="D627" i="42"/>
  <c r="C627" i="42"/>
  <c r="F627" i="42"/>
  <c r="H627" i="42"/>
  <c r="B627" i="42"/>
  <c r="G627" i="42"/>
  <c r="B18" i="42"/>
  <c r="B106" i="42"/>
  <c r="E626" i="42"/>
  <c r="E627" i="42" s="1"/>
  <c r="E96" i="42"/>
  <c r="AF631" i="42"/>
  <c r="X626" i="47"/>
  <c r="I627" i="42" l="1"/>
  <c r="O626" i="42"/>
  <c r="Y630" i="42" s="1"/>
  <c r="O96" i="42"/>
  <c r="E18" i="42"/>
  <c r="E28" i="42" s="1"/>
  <c r="E106" i="42"/>
  <c r="B28" i="42"/>
  <c r="I96" i="42"/>
  <c r="I106" i="42" s="1"/>
  <c r="L18" i="42"/>
  <c r="L106" i="42"/>
  <c r="S616" i="42"/>
  <c r="W626" i="47"/>
  <c r="W626" i="43"/>
  <c r="I18" i="42" l="1"/>
  <c r="I28" i="42" s="1"/>
  <c r="G107" i="42"/>
  <c r="H107" i="42"/>
  <c r="B107" i="42"/>
  <c r="D107" i="42"/>
  <c r="F107" i="42"/>
  <c r="C107" i="42"/>
  <c r="E107" i="42"/>
  <c r="B16" i="54"/>
  <c r="H29" i="42"/>
  <c r="G29" i="42"/>
  <c r="B29" i="42"/>
  <c r="F29" i="42"/>
  <c r="E29" i="42"/>
  <c r="D29" i="42"/>
  <c r="C29" i="42"/>
  <c r="AG616" i="42"/>
  <c r="S626" i="42"/>
  <c r="S96" i="42"/>
  <c r="S106" i="42" s="1"/>
  <c r="O18" i="42"/>
  <c r="O28" i="42" s="1"/>
  <c r="O106" i="42"/>
  <c r="L28" i="42"/>
  <c r="O107" i="42" l="1"/>
  <c r="D96" i="47"/>
  <c r="D626" i="47"/>
  <c r="P107" i="42"/>
  <c r="N107" i="42"/>
  <c r="Q107" i="42"/>
  <c r="R107" i="42"/>
  <c r="L107" i="42"/>
  <c r="M107" i="42"/>
  <c r="I29" i="42"/>
  <c r="I107" i="42"/>
  <c r="O627" i="42"/>
  <c r="L627" i="42"/>
  <c r="R627" i="42"/>
  <c r="N627" i="42"/>
  <c r="AG626" i="42"/>
  <c r="Q627" i="42"/>
  <c r="P627" i="42"/>
  <c r="M627" i="42"/>
  <c r="AF630" i="42"/>
  <c r="P70" i="42"/>
  <c r="S486" i="42"/>
  <c r="S496" i="42" s="1"/>
  <c r="P496" i="42"/>
  <c r="S107" i="42" l="1"/>
  <c r="N96" i="47"/>
  <c r="N626" i="47"/>
  <c r="W630" i="47" s="1"/>
  <c r="Q497" i="42"/>
  <c r="N497" i="42"/>
  <c r="L497" i="42"/>
  <c r="M497" i="42"/>
  <c r="R497" i="42"/>
  <c r="O497" i="42"/>
  <c r="P497" i="42"/>
  <c r="P18" i="42"/>
  <c r="S70" i="42"/>
  <c r="S80" i="42" s="1"/>
  <c r="P80" i="42"/>
  <c r="S627" i="42"/>
  <c r="V626" i="47"/>
  <c r="V626" i="48"/>
  <c r="D18" i="47"/>
  <c r="D28" i="47" s="1"/>
  <c r="D106" i="47"/>
  <c r="AD626" i="47"/>
  <c r="P81" i="42" l="1"/>
  <c r="AF616" i="47"/>
  <c r="AF626" i="47" s="1"/>
  <c r="AD627" i="47" s="1"/>
  <c r="S497" i="42"/>
  <c r="Q81" i="42"/>
  <c r="M81" i="42"/>
  <c r="R81" i="42"/>
  <c r="O81" i="42"/>
  <c r="N81" i="42"/>
  <c r="L81" i="42"/>
  <c r="P28" i="42"/>
  <c r="S18" i="42"/>
  <c r="N18" i="47"/>
  <c r="N28" i="47" s="1"/>
  <c r="N106" i="47"/>
  <c r="B96" i="47"/>
  <c r="B626" i="47"/>
  <c r="B96" i="48"/>
  <c r="B626" i="48"/>
  <c r="I616" i="47"/>
  <c r="I626" i="47" s="1"/>
  <c r="X626" i="48"/>
  <c r="B627" i="47" l="1"/>
  <c r="F627" i="47"/>
  <c r="H627" i="47"/>
  <c r="G627" i="47"/>
  <c r="C627" i="47"/>
  <c r="D627" i="47"/>
  <c r="B18" i="48"/>
  <c r="B28" i="48" s="1"/>
  <c r="B106" i="48"/>
  <c r="T18" i="42"/>
  <c r="S28" i="42"/>
  <c r="W626" i="48"/>
  <c r="B18" i="47"/>
  <c r="B106" i="47"/>
  <c r="E626" i="47"/>
  <c r="E627" i="47" s="1"/>
  <c r="E96" i="47"/>
  <c r="I96" i="47" s="1"/>
  <c r="I106" i="47" s="1"/>
  <c r="L96" i="47"/>
  <c r="L626" i="47"/>
  <c r="V630" i="47" s="1"/>
  <c r="L96" i="48"/>
  <c r="L626" i="48"/>
  <c r="V630" i="48" s="1"/>
  <c r="S81" i="42"/>
  <c r="V627" i="47"/>
  <c r="AF627" i="47"/>
  <c r="AE627" i="47"/>
  <c r="AF631" i="47"/>
  <c r="AA627" i="47"/>
  <c r="Z627" i="47"/>
  <c r="AC627" i="47"/>
  <c r="AB627" i="47"/>
  <c r="Y627" i="47"/>
  <c r="X627" i="47"/>
  <c r="W627" i="47"/>
  <c r="AD626" i="48"/>
  <c r="X626" i="40"/>
  <c r="W626" i="40"/>
  <c r="B28" i="47" l="1"/>
  <c r="G107" i="47"/>
  <c r="F107" i="47"/>
  <c r="D107" i="47"/>
  <c r="H107" i="47"/>
  <c r="C107" i="47"/>
  <c r="B107" i="47"/>
  <c r="AF616" i="48"/>
  <c r="AF626" i="48" s="1"/>
  <c r="W627" i="48" s="1"/>
  <c r="L18" i="47"/>
  <c r="L106" i="47"/>
  <c r="L18" i="48"/>
  <c r="L28" i="48" s="1"/>
  <c r="L106" i="48"/>
  <c r="P29" i="42"/>
  <c r="L29" i="42"/>
  <c r="N29" i="42"/>
  <c r="O29" i="42"/>
  <c r="Q29" i="42"/>
  <c r="R29" i="42"/>
  <c r="M29" i="42"/>
  <c r="T28" i="42"/>
  <c r="E18" i="47"/>
  <c r="E28" i="47" s="1"/>
  <c r="E106" i="47"/>
  <c r="E107" i="47" s="1"/>
  <c r="D96" i="48"/>
  <c r="D626" i="48"/>
  <c r="I627" i="47"/>
  <c r="AC626" i="43"/>
  <c r="Z626" i="43"/>
  <c r="AB626" i="43"/>
  <c r="AA626" i="43"/>
  <c r="X626" i="43"/>
  <c r="Y626" i="43"/>
  <c r="D18" i="48" l="1"/>
  <c r="D28" i="48" s="1"/>
  <c r="D106" i="48"/>
  <c r="D96" i="40"/>
  <c r="D626" i="40"/>
  <c r="L28" i="47"/>
  <c r="N96" i="48"/>
  <c r="N626" i="48"/>
  <c r="W630" i="48" s="1"/>
  <c r="O626" i="47"/>
  <c r="Y630" i="47" s="1"/>
  <c r="O96" i="47"/>
  <c r="S616" i="47"/>
  <c r="S29" i="42"/>
  <c r="AD627" i="48"/>
  <c r="AE627" i="48"/>
  <c r="AF627" i="48"/>
  <c r="Z627" i="48"/>
  <c r="AC627" i="48"/>
  <c r="AA627" i="48"/>
  <c r="AB627" i="48"/>
  <c r="Y627" i="48"/>
  <c r="V627" i="48"/>
  <c r="X627" i="48"/>
  <c r="E626" i="48"/>
  <c r="E96" i="48"/>
  <c r="I616" i="48"/>
  <c r="I626" i="48" s="1"/>
  <c r="AF631" i="48" s="1"/>
  <c r="I107" i="47"/>
  <c r="I18" i="47"/>
  <c r="I28" i="47" s="1"/>
  <c r="E627" i="48" l="1"/>
  <c r="N96" i="40"/>
  <c r="N626" i="40"/>
  <c r="W630" i="40" s="1"/>
  <c r="O18" i="47"/>
  <c r="O106" i="47"/>
  <c r="S96" i="47"/>
  <c r="S106" i="47" s="1"/>
  <c r="G626" i="43"/>
  <c r="G96" i="43"/>
  <c r="D18" i="40"/>
  <c r="D28" i="40" s="1"/>
  <c r="D106" i="40"/>
  <c r="O626" i="48"/>
  <c r="Y630" i="48" s="1"/>
  <c r="O96" i="48"/>
  <c r="B19" i="54"/>
  <c r="E29" i="47"/>
  <c r="H29" i="47"/>
  <c r="B29" i="47"/>
  <c r="C29" i="47"/>
  <c r="D29" i="47"/>
  <c r="G29" i="47"/>
  <c r="F29" i="47"/>
  <c r="S616" i="48"/>
  <c r="V626" i="43"/>
  <c r="I96" i="48"/>
  <c r="I106" i="48" s="1"/>
  <c r="E18" i="48"/>
  <c r="E106" i="48"/>
  <c r="V626" i="41"/>
  <c r="C627" i="48"/>
  <c r="G627" i="48"/>
  <c r="B627" i="48"/>
  <c r="F627" i="48"/>
  <c r="H627" i="48"/>
  <c r="D627" i="48"/>
  <c r="N18" i="48"/>
  <c r="N28" i="48" s="1"/>
  <c r="N106" i="48"/>
  <c r="AG616" i="47"/>
  <c r="S626" i="47"/>
  <c r="D96" i="43"/>
  <c r="D626" i="43"/>
  <c r="V626" i="40"/>
  <c r="AD626" i="41"/>
  <c r="AD626" i="40"/>
  <c r="AD626" i="43"/>
  <c r="AF616" i="40" l="1"/>
  <c r="AF626" i="40" s="1"/>
  <c r="AD627" i="40" s="1"/>
  <c r="D107" i="48"/>
  <c r="E107" i="48"/>
  <c r="C107" i="48"/>
  <c r="B107" i="48"/>
  <c r="H107" i="48"/>
  <c r="F107" i="48"/>
  <c r="G107" i="48"/>
  <c r="I29" i="47"/>
  <c r="G106" i="43"/>
  <c r="G18" i="43"/>
  <c r="G28" i="43" s="1"/>
  <c r="N96" i="43"/>
  <c r="N626" i="43"/>
  <c r="W630" i="43" s="1"/>
  <c r="D18" i="43"/>
  <c r="D28" i="43" s="1"/>
  <c r="D106" i="43"/>
  <c r="I627" i="48"/>
  <c r="O627" i="47"/>
  <c r="P627" i="47"/>
  <c r="R627" i="47"/>
  <c r="Q627" i="47"/>
  <c r="L627" i="47"/>
  <c r="M627" i="47"/>
  <c r="N627" i="47"/>
  <c r="AG626" i="47"/>
  <c r="AF630" i="47"/>
  <c r="AF616" i="43"/>
  <c r="AF626" i="43" s="1"/>
  <c r="P107" i="47"/>
  <c r="O107" i="47"/>
  <c r="M107" i="47"/>
  <c r="R107" i="47"/>
  <c r="N107" i="47"/>
  <c r="Q107" i="47"/>
  <c r="L107" i="47"/>
  <c r="Q626" i="43"/>
  <c r="AB630" i="43" s="1"/>
  <c r="Q96" i="43"/>
  <c r="B96" i="43"/>
  <c r="B626" i="43"/>
  <c r="AG616" i="48"/>
  <c r="S626" i="48"/>
  <c r="V627" i="40"/>
  <c r="AF627" i="40"/>
  <c r="AE627" i="40"/>
  <c r="AA627" i="40"/>
  <c r="Z627" i="40"/>
  <c r="AC627" i="40"/>
  <c r="AB627" i="40"/>
  <c r="Y627" i="40"/>
  <c r="X627" i="40"/>
  <c r="W627" i="40"/>
  <c r="B96" i="40"/>
  <c r="B626" i="40"/>
  <c r="B96" i="41"/>
  <c r="B626" i="41"/>
  <c r="S96" i="48"/>
  <c r="S106" i="48" s="1"/>
  <c r="O18" i="48"/>
  <c r="O106" i="48"/>
  <c r="O28" i="47"/>
  <c r="S18" i="47"/>
  <c r="I18" i="48"/>
  <c r="I28" i="48" s="1"/>
  <c r="E28" i="48"/>
  <c r="AF616" i="41"/>
  <c r="AF626" i="41" s="1"/>
  <c r="AD627" i="41" s="1"/>
  <c r="AD627" i="43"/>
  <c r="N18" i="40"/>
  <c r="N28" i="40" s="1"/>
  <c r="N106" i="40"/>
  <c r="I616" i="41"/>
  <c r="I626" i="41" s="1"/>
  <c r="S627" i="47" l="1"/>
  <c r="E626" i="43"/>
  <c r="E96" i="43"/>
  <c r="I96" i="43" s="1"/>
  <c r="I106" i="43" s="1"/>
  <c r="B18" i="40"/>
  <c r="B106" i="40"/>
  <c r="E626" i="40"/>
  <c r="E627" i="40" s="1"/>
  <c r="E96" i="40"/>
  <c r="O28" i="48"/>
  <c r="I616" i="40"/>
  <c r="I626" i="40" s="1"/>
  <c r="B18" i="43"/>
  <c r="B106" i="43"/>
  <c r="I107" i="48"/>
  <c r="F627" i="41"/>
  <c r="H627" i="41"/>
  <c r="B627" i="41"/>
  <c r="C627" i="41"/>
  <c r="G627" i="41"/>
  <c r="D627" i="41"/>
  <c r="O107" i="48"/>
  <c r="P107" i="48"/>
  <c r="Q107" i="48"/>
  <c r="M107" i="48"/>
  <c r="N107" i="48"/>
  <c r="L107" i="48"/>
  <c r="R107" i="48"/>
  <c r="I616" i="43"/>
  <c r="I626" i="43" s="1"/>
  <c r="N18" i="43"/>
  <c r="N28" i="43" s="1"/>
  <c r="N106" i="43"/>
  <c r="L96" i="43"/>
  <c r="L626" i="43"/>
  <c r="V630" i="43" s="1"/>
  <c r="AF627" i="41"/>
  <c r="AF631" i="41"/>
  <c r="AE627" i="41"/>
  <c r="AA627" i="41"/>
  <c r="AC627" i="41"/>
  <c r="Y627" i="41"/>
  <c r="AB627" i="41"/>
  <c r="Z627" i="41"/>
  <c r="W627" i="41"/>
  <c r="X627" i="41"/>
  <c r="V627" i="41"/>
  <c r="Q106" i="43"/>
  <c r="Q18" i="43"/>
  <c r="Q28" i="43" s="1"/>
  <c r="T18" i="47"/>
  <c r="S28" i="47"/>
  <c r="E626" i="41"/>
  <c r="E627" i="41" s="1"/>
  <c r="E96" i="41"/>
  <c r="I96" i="41" s="1"/>
  <c r="I106" i="41" s="1"/>
  <c r="L96" i="40"/>
  <c r="L626" i="40"/>
  <c r="V630" i="40" s="1"/>
  <c r="L96" i="41"/>
  <c r="L626" i="41"/>
  <c r="V630" i="41" s="1"/>
  <c r="V627" i="43"/>
  <c r="AF627" i="43"/>
  <c r="AE627" i="43"/>
  <c r="AF631" i="43"/>
  <c r="W627" i="43"/>
  <c r="X627" i="43"/>
  <c r="Z627" i="43"/>
  <c r="Y627" i="43"/>
  <c r="AC627" i="43"/>
  <c r="AB627" i="43"/>
  <c r="AA627" i="43"/>
  <c r="Q627" i="48"/>
  <c r="N627" i="48"/>
  <c r="R627" i="48"/>
  <c r="M627" i="48"/>
  <c r="L627" i="48"/>
  <c r="P627" i="48"/>
  <c r="O627" i="48"/>
  <c r="AG626" i="48"/>
  <c r="AF630" i="48"/>
  <c r="B18" i="54"/>
  <c r="E29" i="48"/>
  <c r="F29" i="48"/>
  <c r="G29" i="48"/>
  <c r="H29" i="48"/>
  <c r="B29" i="48"/>
  <c r="C29" i="48"/>
  <c r="D29" i="48"/>
  <c r="B18" i="41"/>
  <c r="B106" i="41"/>
  <c r="S107" i="47"/>
  <c r="S616" i="43"/>
  <c r="I627" i="41" l="1"/>
  <c r="AG616" i="43"/>
  <c r="S626" i="43"/>
  <c r="O626" i="40"/>
  <c r="Y630" i="40" s="1"/>
  <c r="O96" i="40"/>
  <c r="B28" i="41"/>
  <c r="L18" i="41"/>
  <c r="L106" i="41"/>
  <c r="L18" i="43"/>
  <c r="L106" i="43"/>
  <c r="L29" i="47"/>
  <c r="Q29" i="47"/>
  <c r="M29" i="47"/>
  <c r="R29" i="47"/>
  <c r="P29" i="47"/>
  <c r="O29" i="47"/>
  <c r="N29" i="47"/>
  <c r="T28" i="47"/>
  <c r="C107" i="41"/>
  <c r="B107" i="41"/>
  <c r="G107" i="41"/>
  <c r="F107" i="41"/>
  <c r="H107" i="41"/>
  <c r="D107" i="41"/>
  <c r="I96" i="40"/>
  <c r="I106" i="40" s="1"/>
  <c r="E18" i="40"/>
  <c r="E28" i="40" s="1"/>
  <c r="E106" i="40"/>
  <c r="E107" i="40" s="1"/>
  <c r="O626" i="43"/>
  <c r="Y630" i="43" s="1"/>
  <c r="O96" i="43"/>
  <c r="L18" i="40"/>
  <c r="L106" i="40"/>
  <c r="I29" i="48"/>
  <c r="S616" i="40"/>
  <c r="C627" i="43"/>
  <c r="D627" i="43"/>
  <c r="H627" i="43"/>
  <c r="F627" i="43"/>
  <c r="G627" i="43"/>
  <c r="B627" i="43"/>
  <c r="B28" i="43"/>
  <c r="B28" i="40"/>
  <c r="P70" i="48"/>
  <c r="S486" i="48"/>
  <c r="S496" i="48" s="1"/>
  <c r="P496" i="48"/>
  <c r="E18" i="41"/>
  <c r="E28" i="41" s="1"/>
  <c r="E106" i="41"/>
  <c r="E107" i="41" s="1"/>
  <c r="C107" i="43"/>
  <c r="B107" i="43"/>
  <c r="F107" i="43"/>
  <c r="G107" i="43"/>
  <c r="H107" i="43"/>
  <c r="D107" i="43"/>
  <c r="E18" i="43"/>
  <c r="E28" i="43" s="1"/>
  <c r="E106" i="43"/>
  <c r="E107" i="43" s="1"/>
  <c r="S627" i="48"/>
  <c r="S107" i="48"/>
  <c r="H627" i="40"/>
  <c r="C627" i="40"/>
  <c r="F627" i="40"/>
  <c r="G627" i="40"/>
  <c r="B627" i="40"/>
  <c r="D627" i="40"/>
  <c r="AF631" i="40"/>
  <c r="E627" i="43"/>
  <c r="I18" i="40" l="1"/>
  <c r="I28" i="40" s="1"/>
  <c r="H29" i="40" s="1"/>
  <c r="I627" i="43"/>
  <c r="L28" i="40"/>
  <c r="L28" i="41"/>
  <c r="R497" i="48"/>
  <c r="L497" i="48"/>
  <c r="P497" i="48"/>
  <c r="M497" i="48"/>
  <c r="N497" i="48"/>
  <c r="O497" i="48"/>
  <c r="Q497" i="48"/>
  <c r="S96" i="43"/>
  <c r="S106" i="43" s="1"/>
  <c r="O18" i="43"/>
  <c r="O28" i="43" s="1"/>
  <c r="O106" i="43"/>
  <c r="P18" i="48"/>
  <c r="S70" i="48"/>
  <c r="S80" i="48" s="1"/>
  <c r="P80" i="48"/>
  <c r="I107" i="41"/>
  <c r="I18" i="41"/>
  <c r="I28" i="41" s="1"/>
  <c r="O626" i="41"/>
  <c r="Y630" i="41" s="1"/>
  <c r="O96" i="41"/>
  <c r="S616" i="41"/>
  <c r="S96" i="40"/>
  <c r="S106" i="40" s="1"/>
  <c r="O18" i="40"/>
  <c r="O28" i="40" s="1"/>
  <c r="O106" i="40"/>
  <c r="I627" i="40"/>
  <c r="I107" i="43"/>
  <c r="B14" i="54"/>
  <c r="C29" i="40"/>
  <c r="F29" i="40"/>
  <c r="G29" i="40"/>
  <c r="B29" i="40"/>
  <c r="S29" i="47"/>
  <c r="AG616" i="40"/>
  <c r="S626" i="40"/>
  <c r="C107" i="40"/>
  <c r="D107" i="40"/>
  <c r="G107" i="40"/>
  <c r="H107" i="40"/>
  <c r="B107" i="40"/>
  <c r="F107" i="40"/>
  <c r="M627" i="43"/>
  <c r="R627" i="43"/>
  <c r="Q627" i="43"/>
  <c r="N627" i="43"/>
  <c r="P627" i="43"/>
  <c r="L627" i="43"/>
  <c r="O627" i="43"/>
  <c r="AG626" i="43"/>
  <c r="AF630" i="43"/>
  <c r="I18" i="43"/>
  <c r="I28" i="43" s="1"/>
  <c r="L28" i="43"/>
  <c r="D29" i="40" l="1"/>
  <c r="E29" i="40"/>
  <c r="O107" i="43"/>
  <c r="L627" i="40"/>
  <c r="O627" i="40"/>
  <c r="AG626" i="40"/>
  <c r="Q627" i="40"/>
  <c r="M627" i="40"/>
  <c r="R627" i="40"/>
  <c r="N627" i="40"/>
  <c r="P627" i="40"/>
  <c r="AF630" i="40"/>
  <c r="M107" i="40"/>
  <c r="N107" i="40"/>
  <c r="R107" i="40"/>
  <c r="P107" i="40"/>
  <c r="L107" i="40"/>
  <c r="Q107" i="40"/>
  <c r="P28" i="48"/>
  <c r="S18" i="48"/>
  <c r="AG616" i="41"/>
  <c r="S626" i="41"/>
  <c r="S497" i="48"/>
  <c r="S96" i="41"/>
  <c r="S106" i="41" s="1"/>
  <c r="O18" i="41"/>
  <c r="O106" i="41"/>
  <c r="I107" i="40"/>
  <c r="M107" i="43"/>
  <c r="R107" i="43"/>
  <c r="L107" i="43"/>
  <c r="N107" i="43"/>
  <c r="P107" i="43"/>
  <c r="Q107" i="43"/>
  <c r="L81" i="48"/>
  <c r="O81" i="48"/>
  <c r="P81" i="48"/>
  <c r="R81" i="48"/>
  <c r="M81" i="48"/>
  <c r="Q81" i="48"/>
  <c r="N81" i="48"/>
  <c r="S627" i="43"/>
  <c r="I29" i="40"/>
  <c r="B15" i="54"/>
  <c r="C29" i="41"/>
  <c r="G29" i="41"/>
  <c r="E29" i="41"/>
  <c r="B29" i="41"/>
  <c r="F29" i="41"/>
  <c r="D29" i="41"/>
  <c r="H29" i="41"/>
  <c r="P70" i="40"/>
  <c r="S486" i="40"/>
  <c r="S496" i="40" s="1"/>
  <c r="P496" i="40"/>
  <c r="B17" i="54"/>
  <c r="F29" i="43"/>
  <c r="C29" i="43"/>
  <c r="D29" i="43"/>
  <c r="E29" i="43"/>
  <c r="B29" i="43"/>
  <c r="H29" i="43"/>
  <c r="G29" i="43"/>
  <c r="P70" i="41"/>
  <c r="S486" i="41"/>
  <c r="S496" i="41" s="1"/>
  <c r="P496" i="41"/>
  <c r="O107" i="40"/>
  <c r="I29" i="43" l="1"/>
  <c r="O107" i="41"/>
  <c r="S81" i="48"/>
  <c r="O28" i="41"/>
  <c r="S107" i="40"/>
  <c r="P70" i="43"/>
  <c r="S486" i="43"/>
  <c r="S496" i="43" s="1"/>
  <c r="P496" i="43"/>
  <c r="P107" i="41"/>
  <c r="L107" i="41"/>
  <c r="M107" i="41"/>
  <c r="R107" i="41"/>
  <c r="Q107" i="41"/>
  <c r="N107" i="41"/>
  <c r="M497" i="41"/>
  <c r="L497" i="41"/>
  <c r="R497" i="41"/>
  <c r="Q497" i="41"/>
  <c r="P497" i="41"/>
  <c r="N497" i="41"/>
  <c r="O497" i="41"/>
  <c r="I29" i="41"/>
  <c r="P18" i="40"/>
  <c r="S70" i="40"/>
  <c r="S80" i="40" s="1"/>
  <c r="P80" i="40"/>
  <c r="P18" i="41"/>
  <c r="P28" i="41" s="1"/>
  <c r="S70" i="41"/>
  <c r="S80" i="41" s="1"/>
  <c r="P80" i="41"/>
  <c r="S107" i="43"/>
  <c r="M627" i="41"/>
  <c r="AG626" i="41"/>
  <c r="L627" i="41"/>
  <c r="Q627" i="41"/>
  <c r="R627" i="41"/>
  <c r="O627" i="41"/>
  <c r="N627" i="41"/>
  <c r="P627" i="41"/>
  <c r="AF630" i="41"/>
  <c r="P497" i="40"/>
  <c r="N497" i="40"/>
  <c r="O497" i="40"/>
  <c r="R497" i="40"/>
  <c r="M497" i="40"/>
  <c r="Q497" i="40"/>
  <c r="L497" i="40"/>
  <c r="T18" i="48"/>
  <c r="S28" i="48"/>
  <c r="S627" i="40"/>
  <c r="S627" i="41" l="1"/>
  <c r="O81" i="40"/>
  <c r="Q81" i="40"/>
  <c r="L81" i="40"/>
  <c r="N81" i="40"/>
  <c r="R81" i="40"/>
  <c r="P81" i="40"/>
  <c r="M81" i="40"/>
  <c r="S497" i="41"/>
  <c r="P28" i="40"/>
  <c r="S18" i="40"/>
  <c r="L497" i="43"/>
  <c r="O497" i="43"/>
  <c r="N497" i="43"/>
  <c r="P497" i="43"/>
  <c r="R497" i="43"/>
  <c r="Q497" i="43"/>
  <c r="M497" i="43"/>
  <c r="P18" i="43"/>
  <c r="S70" i="43"/>
  <c r="S80" i="43" s="1"/>
  <c r="P80" i="43"/>
  <c r="M29" i="48"/>
  <c r="L29" i="48"/>
  <c r="P29" i="48"/>
  <c r="N29" i="48"/>
  <c r="R29" i="48"/>
  <c r="T28" i="48"/>
  <c r="Q29" i="48"/>
  <c r="O29" i="48"/>
  <c r="S497" i="40"/>
  <c r="S18" i="41"/>
  <c r="O81" i="41"/>
  <c r="R81" i="41"/>
  <c r="N81" i="41"/>
  <c r="M81" i="41"/>
  <c r="L81" i="41"/>
  <c r="P81" i="41"/>
  <c r="Q81" i="41"/>
  <c r="S107" i="41"/>
  <c r="T18" i="41" l="1"/>
  <c r="S28" i="41"/>
  <c r="S29" i="48"/>
  <c r="L81" i="43"/>
  <c r="P81" i="43"/>
  <c r="O81" i="43"/>
  <c r="N81" i="43"/>
  <c r="R81" i="43"/>
  <c r="M81" i="43"/>
  <c r="Q81" i="43"/>
  <c r="S497" i="43"/>
  <c r="S81" i="40"/>
  <c r="P28" i="43"/>
  <c r="S18" i="43"/>
  <c r="T18" i="40"/>
  <c r="S28" i="40"/>
  <c r="S81" i="41"/>
  <c r="T28" i="40" l="1"/>
  <c r="R29" i="40"/>
  <c r="Q29" i="40"/>
  <c r="P29" i="40"/>
  <c r="M29" i="40"/>
  <c r="N29" i="40"/>
  <c r="L29" i="40"/>
  <c r="O29" i="40"/>
  <c r="T18" i="43"/>
  <c r="S28" i="43"/>
  <c r="S81" i="43"/>
  <c r="Q29" i="41"/>
  <c r="P29" i="41"/>
  <c r="M29" i="41"/>
  <c r="L29" i="41"/>
  <c r="N29" i="41"/>
  <c r="T28" i="41"/>
  <c r="O29" i="41"/>
  <c r="R29" i="41"/>
  <c r="S29" i="40" l="1"/>
  <c r="S29" i="41"/>
  <c r="L29" i="43"/>
  <c r="Q29" i="43"/>
  <c r="N29" i="43"/>
  <c r="T28" i="43"/>
  <c r="O29" i="43"/>
  <c r="P29" i="43"/>
  <c r="M29" i="43"/>
  <c r="R29" i="43"/>
  <c r="AI203" i="53"/>
  <c r="AI437" i="53"/>
  <c r="AI229" i="53"/>
  <c r="AI281" i="53"/>
  <c r="AI411" i="53"/>
  <c r="AI359" i="53"/>
  <c r="AI255" i="53"/>
  <c r="AI333" i="53"/>
  <c r="AI307" i="53"/>
  <c r="AI151" i="53" l="1"/>
  <c r="AB158" i="53"/>
  <c r="AB444" i="53"/>
  <c r="AI429" i="53"/>
  <c r="AB262" i="53"/>
  <c r="AI247" i="53"/>
  <c r="AI385" i="53"/>
  <c r="AB392" i="53"/>
  <c r="AB418" i="53"/>
  <c r="AI403" i="53"/>
  <c r="AB340" i="53"/>
  <c r="AI325" i="53"/>
  <c r="AB314" i="53"/>
  <c r="AI299" i="53"/>
  <c r="AI177" i="53"/>
  <c r="AB184" i="53"/>
  <c r="AB288" i="53"/>
  <c r="AI288" i="53" s="1"/>
  <c r="AI273" i="53"/>
  <c r="AB236" i="53"/>
  <c r="AI236" i="53" s="1"/>
  <c r="AI221" i="53"/>
  <c r="S29" i="43"/>
  <c r="AB39" i="53"/>
  <c r="AB132" i="53"/>
  <c r="AI132" i="53" s="1"/>
  <c r="AI117" i="53"/>
  <c r="AB210" i="53"/>
  <c r="AI195" i="53"/>
  <c r="AB47" i="53"/>
  <c r="AI47" i="53" s="1"/>
  <c r="AI125" i="53"/>
  <c r="AB366" i="53"/>
  <c r="AI351" i="53"/>
  <c r="S333" i="53"/>
  <c r="AJ333" i="53" s="1"/>
  <c r="S177" i="53"/>
  <c r="S281" i="53"/>
  <c r="AJ281" i="53" s="1"/>
  <c r="S385" i="53"/>
  <c r="S229" i="53"/>
  <c r="AJ229" i="53" s="1"/>
  <c r="S307" i="53"/>
  <c r="AJ307" i="53" s="1"/>
  <c r="S151" i="53"/>
  <c r="AJ151" i="53" s="1"/>
  <c r="S437" i="53"/>
  <c r="AJ437" i="53" s="1"/>
  <c r="S255" i="53"/>
  <c r="AJ255" i="53" s="1"/>
  <c r="S411" i="53"/>
  <c r="AJ411" i="53" s="1"/>
  <c r="S203" i="53"/>
  <c r="AJ203" i="53" s="1"/>
  <c r="S359" i="53"/>
  <c r="AJ359" i="53" s="1"/>
  <c r="AJ385" i="53" l="1"/>
  <c r="AJ177" i="53"/>
  <c r="AI392" i="53"/>
  <c r="P444" i="53"/>
  <c r="S429" i="53"/>
  <c r="P262" i="53"/>
  <c r="S247" i="53"/>
  <c r="AI184" i="53"/>
  <c r="AB185" i="53" s="1"/>
  <c r="P158" i="53"/>
  <c r="S143" i="53"/>
  <c r="P184" i="53"/>
  <c r="S169" i="53"/>
  <c r="P236" i="53"/>
  <c r="S221" i="53"/>
  <c r="AB54" i="53"/>
  <c r="AI39" i="53"/>
  <c r="P392" i="53"/>
  <c r="S377" i="53"/>
  <c r="P288" i="53"/>
  <c r="S273" i="53"/>
  <c r="AI366" i="53"/>
  <c r="AB367" i="53" s="1"/>
  <c r="AI314" i="53"/>
  <c r="AB315" i="53" s="1"/>
  <c r="AI262" i="53"/>
  <c r="AB263" i="53" s="1"/>
  <c r="P366" i="53"/>
  <c r="S351" i="53"/>
  <c r="P314" i="53"/>
  <c r="S299" i="53"/>
  <c r="AB237" i="53"/>
  <c r="W237" i="53"/>
  <c r="AH237" i="53"/>
  <c r="AF237" i="53"/>
  <c r="X237" i="53"/>
  <c r="AD237" i="53"/>
  <c r="Y237" i="53"/>
  <c r="AG237" i="53"/>
  <c r="AC237" i="53"/>
  <c r="AA237" i="53"/>
  <c r="Z237" i="53"/>
  <c r="AE237" i="53"/>
  <c r="V237" i="53"/>
  <c r="AI444" i="53"/>
  <c r="AB445" i="53" s="1"/>
  <c r="P418" i="53"/>
  <c r="S403" i="53"/>
  <c r="P39" i="53"/>
  <c r="P132" i="53"/>
  <c r="S117" i="53"/>
  <c r="P210" i="53"/>
  <c r="S195" i="53"/>
  <c r="P47" i="53"/>
  <c r="S125" i="53"/>
  <c r="AJ125" i="53" s="1"/>
  <c r="AI158" i="53"/>
  <c r="AB159" i="53" s="1"/>
  <c r="P340" i="53"/>
  <c r="S325" i="53"/>
  <c r="AI210" i="53"/>
  <c r="AB289" i="53"/>
  <c r="AE289" i="53"/>
  <c r="AA289" i="53"/>
  <c r="AG289" i="53"/>
  <c r="Z289" i="53"/>
  <c r="AC289" i="53"/>
  <c r="Y289" i="53"/>
  <c r="V289" i="53"/>
  <c r="W289" i="53"/>
  <c r="X289" i="53"/>
  <c r="AF289" i="53"/>
  <c r="AH289" i="53"/>
  <c r="AD289" i="53"/>
  <c r="AI418" i="53"/>
  <c r="AB419" i="53" s="1"/>
  <c r="S47" i="53" l="1"/>
  <c r="AJ47" i="53" s="1"/>
  <c r="AA445" i="53"/>
  <c r="AH445" i="53"/>
  <c r="AF445" i="53"/>
  <c r="V445" i="53"/>
  <c r="AE445" i="53"/>
  <c r="AD445" i="53"/>
  <c r="AG445" i="53"/>
  <c r="W445" i="53"/>
  <c r="AC445" i="53"/>
  <c r="Y445" i="53"/>
  <c r="Z445" i="53"/>
  <c r="X445" i="53"/>
  <c r="AJ299" i="53"/>
  <c r="S314" i="53"/>
  <c r="Y367" i="53"/>
  <c r="AD367" i="53"/>
  <c r="AC367" i="53"/>
  <c r="AH367" i="53"/>
  <c r="AE367" i="53"/>
  <c r="AF367" i="53"/>
  <c r="W367" i="53"/>
  <c r="AG367" i="53"/>
  <c r="Z367" i="53"/>
  <c r="AA367" i="53"/>
  <c r="X367" i="53"/>
  <c r="V367" i="53"/>
  <c r="AJ221" i="53"/>
  <c r="S236" i="53"/>
  <c r="AJ247" i="53"/>
  <c r="S262" i="53"/>
  <c r="AH185" i="53"/>
  <c r="AA185" i="53"/>
  <c r="W185" i="53"/>
  <c r="X185" i="53"/>
  <c r="AC185" i="53"/>
  <c r="AG185" i="53"/>
  <c r="V185" i="53"/>
  <c r="Y185" i="53"/>
  <c r="AF185" i="53"/>
  <c r="AD185" i="53"/>
  <c r="Z185" i="53"/>
  <c r="AE185" i="53"/>
  <c r="AI289" i="53"/>
  <c r="Z211" i="53"/>
  <c r="Y211" i="53"/>
  <c r="AF211" i="53"/>
  <c r="AD211" i="53"/>
  <c r="AC211" i="53"/>
  <c r="AA211" i="53"/>
  <c r="X211" i="53"/>
  <c r="AE211" i="53"/>
  <c r="AG211" i="53"/>
  <c r="AH211" i="53"/>
  <c r="V211" i="53"/>
  <c r="W211" i="53"/>
  <c r="AJ195" i="53"/>
  <c r="S210" i="53"/>
  <c r="X315" i="53"/>
  <c r="AA315" i="53"/>
  <c r="AD315" i="53"/>
  <c r="AG315" i="53"/>
  <c r="AF315" i="53"/>
  <c r="Z315" i="53"/>
  <c r="Y315" i="53"/>
  <c r="AH315" i="53"/>
  <c r="AE315" i="53"/>
  <c r="W315" i="53"/>
  <c r="AC315" i="53"/>
  <c r="V315" i="53"/>
  <c r="AC419" i="53"/>
  <c r="AH419" i="53"/>
  <c r="AE419" i="53"/>
  <c r="X419" i="53"/>
  <c r="AA419" i="53"/>
  <c r="Z419" i="53"/>
  <c r="AD419" i="53"/>
  <c r="AF419" i="53"/>
  <c r="AG419" i="53"/>
  <c r="V419" i="53"/>
  <c r="Y419" i="53"/>
  <c r="W419" i="53"/>
  <c r="AB211" i="53"/>
  <c r="AJ351" i="53"/>
  <c r="S366" i="53"/>
  <c r="AJ273" i="53"/>
  <c r="S288" i="53"/>
  <c r="AJ169" i="53"/>
  <c r="S184" i="53"/>
  <c r="AJ429" i="53"/>
  <c r="S444" i="53"/>
  <c r="AJ325" i="53"/>
  <c r="AJ117" i="53"/>
  <c r="S132" i="53"/>
  <c r="AI237" i="53"/>
  <c r="AJ403" i="53"/>
  <c r="S418" i="53"/>
  <c r="AE263" i="53"/>
  <c r="AF263" i="53"/>
  <c r="AA263" i="53"/>
  <c r="Z263" i="53"/>
  <c r="AD263" i="53"/>
  <c r="W263" i="53"/>
  <c r="Y263" i="53"/>
  <c r="AC263" i="53"/>
  <c r="AH263" i="53"/>
  <c r="X263" i="53"/>
  <c r="AG263" i="53"/>
  <c r="V263" i="53"/>
  <c r="AJ377" i="53"/>
  <c r="S392" i="53"/>
  <c r="AJ143" i="53"/>
  <c r="S158" i="53"/>
  <c r="W393" i="53"/>
  <c r="AE393" i="53"/>
  <c r="AG393" i="53"/>
  <c r="AF393" i="53"/>
  <c r="AH393" i="53"/>
  <c r="AD393" i="53"/>
  <c r="AC393" i="53"/>
  <c r="Z393" i="53"/>
  <c r="Y393" i="53"/>
  <c r="X393" i="53"/>
  <c r="AA393" i="53"/>
  <c r="V393" i="53"/>
  <c r="AA159" i="53"/>
  <c r="AH159" i="53"/>
  <c r="AD159" i="53"/>
  <c r="W159" i="53"/>
  <c r="Y159" i="53"/>
  <c r="V159" i="53"/>
  <c r="AG159" i="53"/>
  <c r="AE159" i="53"/>
  <c r="AF159" i="53"/>
  <c r="Z159" i="53"/>
  <c r="AC159" i="53"/>
  <c r="X159" i="53"/>
  <c r="P54" i="53"/>
  <c r="S39" i="53"/>
  <c r="AB393" i="53"/>
  <c r="AI315" i="53" l="1"/>
  <c r="AI263" i="53"/>
  <c r="AI211" i="53"/>
  <c r="AI393" i="53"/>
  <c r="L315" i="53"/>
  <c r="R315" i="53"/>
  <c r="N315" i="53"/>
  <c r="O315" i="53"/>
  <c r="AJ314" i="53"/>
  <c r="M315" i="53"/>
  <c r="T314" i="53"/>
  <c r="P315" i="53"/>
  <c r="Q315" i="53"/>
  <c r="AI185" i="53"/>
  <c r="AJ366" i="53"/>
  <c r="R367" i="53"/>
  <c r="T366" i="53"/>
  <c r="Q367" i="53"/>
  <c r="P367" i="53"/>
  <c r="O367" i="53"/>
  <c r="N367" i="53"/>
  <c r="M367" i="53"/>
  <c r="L367" i="53"/>
  <c r="T236" i="53"/>
  <c r="Q237" i="53"/>
  <c r="L237" i="53"/>
  <c r="AJ236" i="53"/>
  <c r="M237" i="53"/>
  <c r="O237" i="53"/>
  <c r="P237" i="53"/>
  <c r="N237" i="53"/>
  <c r="R237" i="53"/>
  <c r="AI445" i="53"/>
  <c r="P133" i="53"/>
  <c r="R133" i="53"/>
  <c r="O133" i="53"/>
  <c r="M133" i="53"/>
  <c r="Q133" i="53"/>
  <c r="N133" i="53"/>
  <c r="T132" i="53"/>
  <c r="L133" i="53"/>
  <c r="AJ132" i="53"/>
  <c r="N289" i="53"/>
  <c r="T288" i="53"/>
  <c r="M289" i="53"/>
  <c r="P289" i="53"/>
  <c r="L289" i="53"/>
  <c r="Q289" i="53"/>
  <c r="R289" i="53"/>
  <c r="AJ288" i="53"/>
  <c r="O289" i="53"/>
  <c r="AJ39" i="53"/>
  <c r="AJ444" i="53"/>
  <c r="R445" i="53"/>
  <c r="O445" i="53"/>
  <c r="Q445" i="53"/>
  <c r="L445" i="53"/>
  <c r="P445" i="53"/>
  <c r="M445" i="53"/>
  <c r="N445" i="53"/>
  <c r="T444" i="53"/>
  <c r="AI367" i="53"/>
  <c r="AJ158" i="53"/>
  <c r="Q159" i="53"/>
  <c r="T158" i="53"/>
  <c r="R159" i="53"/>
  <c r="O159" i="53"/>
  <c r="N159" i="53"/>
  <c r="L159" i="53"/>
  <c r="P159" i="53"/>
  <c r="M159" i="53"/>
  <c r="O419" i="53"/>
  <c r="M419" i="53"/>
  <c r="R419" i="53"/>
  <c r="Q419" i="53"/>
  <c r="L419" i="53"/>
  <c r="AJ418" i="53"/>
  <c r="P419" i="53"/>
  <c r="T418" i="53"/>
  <c r="N419" i="53"/>
  <c r="Q211" i="53"/>
  <c r="R211" i="53"/>
  <c r="N211" i="53"/>
  <c r="AJ210" i="53"/>
  <c r="L211" i="53"/>
  <c r="M211" i="53"/>
  <c r="P211" i="53"/>
  <c r="O211" i="53"/>
  <c r="T210" i="53"/>
  <c r="L263" i="53"/>
  <c r="M263" i="53"/>
  <c r="Q263" i="53"/>
  <c r="T262" i="53"/>
  <c r="O263" i="53"/>
  <c r="P263" i="53"/>
  <c r="N263" i="53"/>
  <c r="AJ262" i="53"/>
  <c r="R263" i="53"/>
  <c r="N185" i="53"/>
  <c r="T184" i="53"/>
  <c r="R185" i="53"/>
  <c r="AJ184" i="53"/>
  <c r="P185" i="53"/>
  <c r="L185" i="53"/>
  <c r="Q185" i="53"/>
  <c r="M185" i="53"/>
  <c r="O185" i="53"/>
  <c r="AI159" i="53"/>
  <c r="R393" i="53"/>
  <c r="AJ392" i="53"/>
  <c r="Q393" i="53"/>
  <c r="P393" i="53"/>
  <c r="M393" i="53"/>
  <c r="T392" i="53"/>
  <c r="N393" i="53"/>
  <c r="O393" i="53"/>
  <c r="L393" i="53"/>
  <c r="AI419" i="53"/>
  <c r="S263" i="53" l="1"/>
  <c r="AJ263" i="53" s="1"/>
  <c r="S445" i="53"/>
  <c r="AJ445" i="53" s="1"/>
  <c r="S237" i="53"/>
  <c r="AJ237" i="53" s="1"/>
  <c r="S133" i="53"/>
  <c r="AJ133" i="53" s="1"/>
  <c r="S289" i="53"/>
  <c r="AJ289" i="53" s="1"/>
  <c r="S367" i="53"/>
  <c r="AJ367" i="53" s="1"/>
  <c r="S393" i="53"/>
  <c r="AJ393" i="53" s="1"/>
  <c r="S211" i="53"/>
  <c r="AJ211" i="53" s="1"/>
  <c r="S159" i="53"/>
  <c r="AJ159" i="53" s="1"/>
  <c r="S185" i="53"/>
  <c r="AJ185" i="53" s="1"/>
  <c r="S419" i="53"/>
  <c r="AJ419" i="53" s="1"/>
  <c r="S315" i="53"/>
  <c r="AJ315" i="53" s="1"/>
  <c r="P65" i="52" l="1"/>
  <c r="P496" i="52"/>
  <c r="S481" i="52"/>
  <c r="S496" i="52" s="1"/>
  <c r="N497" i="52" l="1"/>
  <c r="R497" i="52"/>
  <c r="O497" i="52"/>
  <c r="Q497" i="52"/>
  <c r="M497" i="52"/>
  <c r="P497" i="52"/>
  <c r="L497" i="52"/>
  <c r="P80" i="52"/>
  <c r="P13" i="52"/>
  <c r="S65" i="52"/>
  <c r="S80" i="52" s="1"/>
  <c r="S497" i="52" l="1"/>
  <c r="P81" i="52"/>
  <c r="Q81" i="52"/>
  <c r="N81" i="52"/>
  <c r="M81" i="52"/>
  <c r="R81" i="52"/>
  <c r="O81" i="52"/>
  <c r="L81" i="52"/>
  <c r="P28" i="52"/>
  <c r="S13" i="52"/>
  <c r="S81" i="52" l="1"/>
  <c r="T13" i="52"/>
  <c r="X50" i="52"/>
  <c r="AA52" i="52"/>
  <c r="Z52" i="52"/>
  <c r="Z50" i="52"/>
  <c r="AE50" i="52"/>
  <c r="AG51" i="52"/>
  <c r="AH52" i="52" l="1"/>
  <c r="V52" i="52"/>
  <c r="AH53" i="52"/>
  <c r="AG52" i="52"/>
  <c r="AH50" i="52"/>
  <c r="AG53" i="52"/>
  <c r="M52" i="52"/>
  <c r="M26" i="52" s="1"/>
  <c r="Y52" i="52"/>
  <c r="M51" i="52"/>
  <c r="M25" i="52" s="1"/>
  <c r="Y51" i="52"/>
  <c r="AC52" i="52"/>
  <c r="AC51" i="52"/>
  <c r="AH51" i="52"/>
  <c r="AC50" i="52"/>
  <c r="W53" i="52"/>
  <c r="Q53" i="52"/>
  <c r="Q27" i="52" s="1"/>
  <c r="X53" i="52"/>
  <c r="R50" i="52"/>
  <c r="R24" i="52" s="1"/>
  <c r="AF50" i="52"/>
  <c r="Q52" i="52"/>
  <c r="Q26" i="52" s="1"/>
  <c r="X52" i="52"/>
  <c r="Z51" i="52"/>
  <c r="R51" i="52"/>
  <c r="R25" i="52" s="1"/>
  <c r="AF51" i="52"/>
  <c r="M50" i="52"/>
  <c r="M24" i="52" s="1"/>
  <c r="Y50" i="52"/>
  <c r="R53" i="52"/>
  <c r="R27" i="52" s="1"/>
  <c r="AF53" i="52"/>
  <c r="Z53" i="52"/>
  <c r="W50" i="52"/>
  <c r="AD53" i="52"/>
  <c r="AE51" i="52"/>
  <c r="AE53" i="52"/>
  <c r="AE52" i="52"/>
  <c r="M53" i="52"/>
  <c r="M27" i="52" s="1"/>
  <c r="Y53" i="52"/>
  <c r="AD51" i="52"/>
  <c r="AA53" i="52"/>
  <c r="R52" i="52"/>
  <c r="R26" i="52" s="1"/>
  <c r="AF52" i="52"/>
  <c r="AG50" i="52"/>
  <c r="AD52" i="52"/>
  <c r="AA51" i="52"/>
  <c r="W52" i="52"/>
  <c r="AA50" i="52"/>
  <c r="W51" i="52"/>
  <c r="Q51" i="52"/>
  <c r="Q25" i="52" s="1"/>
  <c r="X51" i="52"/>
  <c r="AC53" i="52"/>
  <c r="AD50" i="52"/>
  <c r="N50" i="52"/>
  <c r="N24" i="52" s="1"/>
  <c r="O52" i="52"/>
  <c r="O26" i="52" s="1"/>
  <c r="O51" i="52"/>
  <c r="O25" i="52" s="1"/>
  <c r="N52" i="52"/>
  <c r="N26" i="52" s="1"/>
  <c r="O53" i="52"/>
  <c r="O27" i="52" s="1"/>
  <c r="N51" i="52"/>
  <c r="N25" i="52" s="1"/>
  <c r="H50" i="52"/>
  <c r="H24" i="52" s="1"/>
  <c r="O50" i="52"/>
  <c r="O24" i="52" s="1"/>
  <c r="Q50" i="52"/>
  <c r="Q24" i="52" s="1"/>
  <c r="D50" i="52"/>
  <c r="D24" i="52" s="1"/>
  <c r="C50" i="52"/>
  <c r="C24" i="52" s="1"/>
  <c r="N53" i="52"/>
  <c r="N27" i="52" s="1"/>
  <c r="G52" i="52" l="1"/>
  <c r="G26" i="52" s="1"/>
  <c r="H52" i="52"/>
  <c r="H26" i="52" s="1"/>
  <c r="AA366" i="52"/>
  <c r="AA49" i="52"/>
  <c r="AA54" i="52" s="1"/>
  <c r="W366" i="52"/>
  <c r="W49" i="52"/>
  <c r="W54" i="52" s="1"/>
  <c r="S363" i="52"/>
  <c r="L51" i="52"/>
  <c r="H53" i="52"/>
  <c r="H27" i="52" s="1"/>
  <c r="G51" i="52"/>
  <c r="G25" i="52" s="1"/>
  <c r="AI365" i="52"/>
  <c r="V53" i="52"/>
  <c r="AI53" i="52" s="1"/>
  <c r="H51" i="52"/>
  <c r="H25" i="52" s="1"/>
  <c r="G53" i="52"/>
  <c r="G27" i="52" s="1"/>
  <c r="AI363" i="52"/>
  <c r="V51" i="52"/>
  <c r="AI51" i="52" s="1"/>
  <c r="AI52" i="52"/>
  <c r="AI362" i="52"/>
  <c r="V50" i="52"/>
  <c r="AI50" i="52" s="1"/>
  <c r="X366" i="52"/>
  <c r="X49" i="52"/>
  <c r="X54" i="52" s="1"/>
  <c r="S364" i="52"/>
  <c r="L52" i="52"/>
  <c r="AI364" i="52"/>
  <c r="AF366" i="52"/>
  <c r="AF49" i="52"/>
  <c r="AF54" i="52" s="1"/>
  <c r="V366" i="52"/>
  <c r="V49" i="52"/>
  <c r="AG366" i="52"/>
  <c r="AG49" i="52"/>
  <c r="AG54" i="52" s="1"/>
  <c r="C53" i="52"/>
  <c r="C27" i="52" s="1"/>
  <c r="AD366" i="52"/>
  <c r="AD49" i="52"/>
  <c r="AD54" i="52" s="1"/>
  <c r="Y366" i="52"/>
  <c r="Y49" i="52"/>
  <c r="Y54" i="52" s="1"/>
  <c r="AE366" i="52"/>
  <c r="AE49" i="52"/>
  <c r="AE54" i="52" s="1"/>
  <c r="C52" i="52"/>
  <c r="C26" i="52" s="1"/>
  <c r="C51" i="52"/>
  <c r="C25" i="52" s="1"/>
  <c r="G50" i="52"/>
  <c r="G24" i="52" s="1"/>
  <c r="D51" i="52"/>
  <c r="D25" i="52" s="1"/>
  <c r="AJ363" i="52" l="1"/>
  <c r="AJ364" i="52"/>
  <c r="M366" i="52"/>
  <c r="M49" i="52"/>
  <c r="AC366" i="52"/>
  <c r="AC49" i="52"/>
  <c r="AC54" i="52" s="1"/>
  <c r="S52" i="52"/>
  <c r="AJ52" i="52" s="1"/>
  <c r="L26" i="52"/>
  <c r="S26" i="52" s="1"/>
  <c r="Z366" i="52"/>
  <c r="Z49" i="52"/>
  <c r="Z54" i="52" s="1"/>
  <c r="O366" i="52"/>
  <c r="O49" i="52"/>
  <c r="E50" i="52"/>
  <c r="E24" i="52" s="1"/>
  <c r="S362" i="52"/>
  <c r="AJ362" i="52" s="1"/>
  <c r="L50" i="52"/>
  <c r="Q366" i="52"/>
  <c r="Q49" i="52"/>
  <c r="R366" i="52"/>
  <c r="R49" i="52"/>
  <c r="AI49" i="52"/>
  <c r="V54" i="52"/>
  <c r="B50" i="52"/>
  <c r="S51" i="52"/>
  <c r="AJ51" i="52" s="1"/>
  <c r="L25" i="52"/>
  <c r="S25" i="52" s="1"/>
  <c r="E53" i="52"/>
  <c r="E27" i="52" s="1"/>
  <c r="E51" i="52"/>
  <c r="E25" i="52" s="1"/>
  <c r="AI366" i="52"/>
  <c r="AB367" i="52" s="1"/>
  <c r="E52" i="52"/>
  <c r="E26" i="52" s="1"/>
  <c r="AI361" i="52"/>
  <c r="L53" i="52"/>
  <c r="S365" i="52"/>
  <c r="AJ365" i="52" s="1"/>
  <c r="AH366" i="52"/>
  <c r="AH49" i="52"/>
  <c r="AH54" i="52" s="1"/>
  <c r="D52" i="52"/>
  <c r="D26" i="52" s="1"/>
  <c r="B52" i="52"/>
  <c r="D53" i="52"/>
  <c r="D27" i="52" s="1"/>
  <c r="B53" i="52"/>
  <c r="I365" i="52"/>
  <c r="AH367" i="52" l="1"/>
  <c r="I364" i="52"/>
  <c r="X367" i="52"/>
  <c r="W367" i="52"/>
  <c r="I362" i="52"/>
  <c r="C366" i="52"/>
  <c r="C49" i="52"/>
  <c r="I52" i="52"/>
  <c r="B26" i="52"/>
  <c r="I26" i="52" s="1"/>
  <c r="V367" i="52"/>
  <c r="AG367" i="52"/>
  <c r="AE367" i="52"/>
  <c r="H366" i="52"/>
  <c r="H49" i="52"/>
  <c r="S53" i="52"/>
  <c r="AJ53" i="52" s="1"/>
  <c r="L27" i="52"/>
  <c r="S27" i="52" s="1"/>
  <c r="S361" i="52"/>
  <c r="L366" i="52"/>
  <c r="L49" i="52"/>
  <c r="R23" i="52"/>
  <c r="R28" i="52" s="1"/>
  <c r="R54" i="52"/>
  <c r="Y367" i="52"/>
  <c r="Z367" i="52"/>
  <c r="I363" i="52"/>
  <c r="B51" i="52"/>
  <c r="I53" i="52"/>
  <c r="B27" i="52"/>
  <c r="I27" i="52" s="1"/>
  <c r="I361" i="52"/>
  <c r="I366" i="52" s="1"/>
  <c r="B366" i="52"/>
  <c r="B49" i="52"/>
  <c r="AD367" i="52"/>
  <c r="I50" i="52"/>
  <c r="B24" i="52"/>
  <c r="I24" i="52" s="1"/>
  <c r="Q23" i="52"/>
  <c r="Q28" i="52" s="1"/>
  <c r="Q54" i="52"/>
  <c r="N366" i="52"/>
  <c r="N49" i="52"/>
  <c r="O23" i="52"/>
  <c r="O28" i="52" s="1"/>
  <c r="O54" i="52"/>
  <c r="AC367" i="52"/>
  <c r="G366" i="52"/>
  <c r="G49" i="52"/>
  <c r="E366" i="52"/>
  <c r="E49" i="52"/>
  <c r="D49" i="52"/>
  <c r="D366" i="52"/>
  <c r="AA367" i="52"/>
  <c r="M23" i="52"/>
  <c r="M28" i="52" s="1"/>
  <c r="M54" i="52"/>
  <c r="AI54" i="52"/>
  <c r="AH55" i="52" s="1"/>
  <c r="V55" i="52"/>
  <c r="S50" i="52"/>
  <c r="AJ50" i="52" s="1"/>
  <c r="L24" i="52"/>
  <c r="S24" i="52" s="1"/>
  <c r="AF367" i="52"/>
  <c r="AC55" i="52" l="1"/>
  <c r="G23" i="52"/>
  <c r="G28" i="52" s="1"/>
  <c r="G54" i="52"/>
  <c r="S49" i="52"/>
  <c r="L23" i="52"/>
  <c r="L54" i="52"/>
  <c r="Z55" i="52"/>
  <c r="F367" i="52"/>
  <c r="H367" i="52"/>
  <c r="E367" i="52"/>
  <c r="G367" i="52"/>
  <c r="C367" i="52"/>
  <c r="B367" i="52"/>
  <c r="D367" i="52"/>
  <c r="I51" i="52"/>
  <c r="B25" i="52"/>
  <c r="I25" i="52" s="1"/>
  <c r="AJ361" i="52"/>
  <c r="S366" i="52"/>
  <c r="AI367" i="52"/>
  <c r="T24" i="52"/>
  <c r="D23" i="52"/>
  <c r="D28" i="52" s="1"/>
  <c r="D54" i="52"/>
  <c r="E23" i="52"/>
  <c r="E28" i="52" s="1"/>
  <c r="E54" i="52"/>
  <c r="N23" i="52"/>
  <c r="N28" i="52" s="1"/>
  <c r="N54" i="52"/>
  <c r="I49" i="52"/>
  <c r="I54" i="52" s="1"/>
  <c r="B23" i="52"/>
  <c r="B54" i="52"/>
  <c r="H23" i="52"/>
  <c r="H28" i="52" s="1"/>
  <c r="H54" i="52"/>
  <c r="C23" i="52"/>
  <c r="C28" i="52" s="1"/>
  <c r="C54" i="52"/>
  <c r="AB55" i="52"/>
  <c r="AE55" i="52"/>
  <c r="Y55" i="52"/>
  <c r="X55" i="52"/>
  <c r="AG55" i="52"/>
  <c r="W55" i="52"/>
  <c r="AF55" i="52"/>
  <c r="AD55" i="52"/>
  <c r="AA55" i="52"/>
  <c r="AI55" i="52" l="1"/>
  <c r="I23" i="52"/>
  <c r="I28" i="52" s="1"/>
  <c r="B28" i="52"/>
  <c r="G55" i="52"/>
  <c r="B55" i="52"/>
  <c r="C55" i="52"/>
  <c r="E55" i="52"/>
  <c r="H55" i="52"/>
  <c r="D55" i="52"/>
  <c r="F55" i="52"/>
  <c r="I367" i="52"/>
  <c r="S23" i="52"/>
  <c r="L28" i="52"/>
  <c r="AJ49" i="52"/>
  <c r="S54" i="52"/>
  <c r="M367" i="52"/>
  <c r="R367" i="52"/>
  <c r="N367" i="52"/>
  <c r="T366" i="52"/>
  <c r="L367" i="52"/>
  <c r="Q367" i="52"/>
  <c r="AJ366" i="52"/>
  <c r="O367" i="52"/>
  <c r="P367" i="52"/>
  <c r="M55" i="52" l="1"/>
  <c r="AJ54" i="52"/>
  <c r="T54" i="52"/>
  <c r="Q55" i="52"/>
  <c r="R55" i="52"/>
  <c r="L55" i="52"/>
  <c r="N55" i="52"/>
  <c r="P55" i="52"/>
  <c r="O55" i="52"/>
  <c r="I55" i="52"/>
  <c r="S367" i="52"/>
  <c r="AJ367" i="52" s="1"/>
  <c r="T23" i="52"/>
  <c r="S28" i="52"/>
  <c r="T28" i="52" s="1"/>
  <c r="B23" i="54"/>
  <c r="E29" i="52"/>
  <c r="L29" i="52"/>
  <c r="B29" i="52"/>
  <c r="D29" i="52"/>
  <c r="O29" i="52"/>
  <c r="G29" i="52"/>
  <c r="Q29" i="52"/>
  <c r="N29" i="52"/>
  <c r="C29" i="52"/>
  <c r="H29" i="52"/>
  <c r="R29" i="52"/>
  <c r="F29" i="52"/>
  <c r="M29" i="52"/>
  <c r="P29" i="52"/>
  <c r="AH51" i="53"/>
  <c r="Z50" i="53"/>
  <c r="X50" i="53"/>
  <c r="Y50" i="53"/>
  <c r="AF52" i="53"/>
  <c r="Z51" i="53"/>
  <c r="Z52" i="53"/>
  <c r="AA53" i="53"/>
  <c r="AA51" i="53"/>
  <c r="AF50" i="53"/>
  <c r="Z53" i="53"/>
  <c r="Y53" i="53"/>
  <c r="X51" i="53"/>
  <c r="AF53" i="53"/>
  <c r="Y51" i="53"/>
  <c r="AH52" i="53"/>
  <c r="X52" i="53"/>
  <c r="AA50" i="53"/>
  <c r="Y52" i="53"/>
  <c r="AG51" i="53" l="1"/>
  <c r="AH53" i="53"/>
  <c r="W51" i="53"/>
  <c r="AC52" i="53"/>
  <c r="AC53" i="53"/>
  <c r="AE52" i="53"/>
  <c r="S55" i="52"/>
  <c r="AJ55" i="52" s="1"/>
  <c r="X53" i="53"/>
  <c r="V51" i="53"/>
  <c r="AE51" i="53"/>
  <c r="AH50" i="53"/>
  <c r="V53" i="53"/>
  <c r="AG50" i="53"/>
  <c r="S29" i="52"/>
  <c r="V52" i="53"/>
  <c r="AE50" i="53"/>
  <c r="W50" i="53"/>
  <c r="AC51" i="53"/>
  <c r="AE53" i="53"/>
  <c r="AC50" i="53"/>
  <c r="AC340" i="53"/>
  <c r="AC49" i="53"/>
  <c r="AC54" i="53" s="1"/>
  <c r="AD53" i="53"/>
  <c r="AD52" i="53"/>
  <c r="AD50" i="53"/>
  <c r="AG53" i="53"/>
  <c r="AG52" i="53"/>
  <c r="V50" i="53"/>
  <c r="AA52" i="53"/>
  <c r="AF51" i="53"/>
  <c r="AD51" i="53"/>
  <c r="W53" i="53"/>
  <c r="W52" i="53"/>
  <c r="I29" i="52"/>
  <c r="N53" i="53"/>
  <c r="N27" i="53" s="1"/>
  <c r="N51" i="53"/>
  <c r="N25" i="53" s="1"/>
  <c r="Q50" i="53"/>
  <c r="Q24" i="53" s="1"/>
  <c r="N50" i="53"/>
  <c r="N24" i="53" s="1"/>
  <c r="O50" i="53"/>
  <c r="O24" i="53" s="1"/>
  <c r="AI337" i="53" l="1"/>
  <c r="AE340" i="53"/>
  <c r="AE49" i="53"/>
  <c r="AE54" i="53" s="1"/>
  <c r="X340" i="53"/>
  <c r="X49" i="53"/>
  <c r="X54" i="53" s="1"/>
  <c r="R51" i="53"/>
  <c r="R25" i="53" s="1"/>
  <c r="AI53" i="53"/>
  <c r="R52" i="53"/>
  <c r="R26" i="53" s="1"/>
  <c r="M53" i="53"/>
  <c r="M27" i="53" s="1"/>
  <c r="Q51" i="53"/>
  <c r="Q25" i="53" s="1"/>
  <c r="AI339" i="53"/>
  <c r="N52" i="53"/>
  <c r="N26" i="53" s="1"/>
  <c r="C50" i="53"/>
  <c r="C24" i="53" s="1"/>
  <c r="M50" i="53"/>
  <c r="M24" i="53" s="1"/>
  <c r="AG340" i="53"/>
  <c r="AG49" i="53"/>
  <c r="AG54" i="53" s="1"/>
  <c r="AA340" i="53"/>
  <c r="AA49" i="53"/>
  <c r="AA54" i="53" s="1"/>
  <c r="L53" i="53"/>
  <c r="Q53" i="53"/>
  <c r="Q27" i="53" s="1"/>
  <c r="L51" i="53"/>
  <c r="AI50" i="53"/>
  <c r="AI52" i="53"/>
  <c r="H50" i="53"/>
  <c r="H24" i="53" s="1"/>
  <c r="R50" i="53"/>
  <c r="R24" i="53" s="1"/>
  <c r="O51" i="53"/>
  <c r="O25" i="53" s="1"/>
  <c r="Y340" i="53"/>
  <c r="Y49" i="53"/>
  <c r="Y54" i="53" s="1"/>
  <c r="W340" i="53"/>
  <c r="W49" i="53"/>
  <c r="W54" i="53" s="1"/>
  <c r="O52" i="53"/>
  <c r="O26" i="53" s="1"/>
  <c r="Q52" i="53"/>
  <c r="Q26" i="53" s="1"/>
  <c r="AI336" i="53"/>
  <c r="AI338" i="53"/>
  <c r="M52" i="53"/>
  <c r="M26" i="53" s="1"/>
  <c r="M51" i="53"/>
  <c r="M25" i="53" s="1"/>
  <c r="O53" i="53"/>
  <c r="O27" i="53" s="1"/>
  <c r="AF340" i="53"/>
  <c r="AF49" i="53"/>
  <c r="AF54" i="53" s="1"/>
  <c r="R53" i="53"/>
  <c r="R27" i="53" s="1"/>
  <c r="AI51" i="53"/>
  <c r="G50" i="53"/>
  <c r="G24" i="53" s="1"/>
  <c r="E50" i="53"/>
  <c r="E24" i="53" s="1"/>
  <c r="D50" i="53" l="1"/>
  <c r="D24" i="53" s="1"/>
  <c r="S337" i="53"/>
  <c r="AJ337" i="53" s="1"/>
  <c r="N340" i="53"/>
  <c r="N49" i="53"/>
  <c r="O340" i="53"/>
  <c r="O49" i="53"/>
  <c r="M340" i="53"/>
  <c r="M49" i="53"/>
  <c r="S336" i="53"/>
  <c r="AJ336" i="53" s="1"/>
  <c r="L50" i="53"/>
  <c r="S53" i="53"/>
  <c r="AJ53" i="53" s="1"/>
  <c r="L27" i="53"/>
  <c r="S27" i="53" s="1"/>
  <c r="Z340" i="53"/>
  <c r="Z49" i="53"/>
  <c r="Z54" i="53" s="1"/>
  <c r="AI335" i="53"/>
  <c r="V340" i="53"/>
  <c r="V49" i="53"/>
  <c r="I336" i="53"/>
  <c r="B50" i="53"/>
  <c r="S339" i="53"/>
  <c r="AJ339" i="53" s="1"/>
  <c r="S338" i="53"/>
  <c r="AJ338" i="53" s="1"/>
  <c r="L52" i="53"/>
  <c r="Q340" i="53"/>
  <c r="Q49" i="53"/>
  <c r="AD340" i="53"/>
  <c r="AD49" i="53"/>
  <c r="AD54" i="53" s="1"/>
  <c r="AH340" i="53"/>
  <c r="AH49" i="53"/>
  <c r="AH54" i="53" s="1"/>
  <c r="S51" i="53"/>
  <c r="AJ51" i="53" s="1"/>
  <c r="L25" i="53"/>
  <c r="S25" i="53" s="1"/>
  <c r="R340" i="53"/>
  <c r="R49" i="53"/>
  <c r="S335" i="53"/>
  <c r="L340" i="53"/>
  <c r="L49" i="53"/>
  <c r="G340" i="53" l="1"/>
  <c r="G49" i="53"/>
  <c r="M23" i="53"/>
  <c r="M28" i="53" s="1"/>
  <c r="M54" i="53"/>
  <c r="S49" i="53"/>
  <c r="L23" i="53"/>
  <c r="L54" i="53"/>
  <c r="AJ335" i="53"/>
  <c r="S340" i="53"/>
  <c r="R23" i="53"/>
  <c r="R28" i="53" s="1"/>
  <c r="R54" i="53"/>
  <c r="O23" i="53"/>
  <c r="O28" i="53" s="1"/>
  <c r="O54" i="53"/>
  <c r="I335" i="53"/>
  <c r="I340" i="53" s="1"/>
  <c r="B340" i="53"/>
  <c r="B49" i="53"/>
  <c r="D340" i="53"/>
  <c r="D49" i="53"/>
  <c r="B24" i="53"/>
  <c r="I24" i="53" s="1"/>
  <c r="I50" i="53"/>
  <c r="H340" i="53"/>
  <c r="H49" i="53"/>
  <c r="Q23" i="53"/>
  <c r="Q28" i="53" s="1"/>
  <c r="Q54" i="53"/>
  <c r="E340" i="53"/>
  <c r="E49" i="53"/>
  <c r="AI49" i="53"/>
  <c r="V54" i="53"/>
  <c r="N23" i="53"/>
  <c r="N28" i="53" s="1"/>
  <c r="N54" i="53"/>
  <c r="C340" i="53"/>
  <c r="C49" i="53"/>
  <c r="L26" i="53"/>
  <c r="S26" i="53" s="1"/>
  <c r="S52" i="53"/>
  <c r="AJ52" i="53" s="1"/>
  <c r="AI340" i="53"/>
  <c r="Z341" i="53" s="1"/>
  <c r="L24" i="53"/>
  <c r="S24" i="53" s="1"/>
  <c r="S50" i="53"/>
  <c r="AJ50" i="53" s="1"/>
  <c r="S23" i="53" l="1"/>
  <c r="L28" i="53"/>
  <c r="AI54" i="53"/>
  <c r="V55" i="53"/>
  <c r="E23" i="53"/>
  <c r="E28" i="53" s="1"/>
  <c r="E54" i="53"/>
  <c r="D23" i="53"/>
  <c r="D28" i="53" s="1"/>
  <c r="D54" i="53"/>
  <c r="AJ49" i="53"/>
  <c r="S54" i="53"/>
  <c r="C23" i="53"/>
  <c r="C28" i="53" s="1"/>
  <c r="C54" i="53"/>
  <c r="B23" i="53"/>
  <c r="I49" i="53"/>
  <c r="I54" i="53" s="1"/>
  <c r="B54" i="53"/>
  <c r="T24" i="53"/>
  <c r="H23" i="53"/>
  <c r="H28" i="53" s="1"/>
  <c r="H54" i="53"/>
  <c r="B341" i="53"/>
  <c r="E341" i="53"/>
  <c r="H341" i="53"/>
  <c r="D341" i="53"/>
  <c r="C341" i="53"/>
  <c r="F341" i="53"/>
  <c r="G341" i="53"/>
  <c r="L341" i="53"/>
  <c r="R341" i="53"/>
  <c r="O341" i="53"/>
  <c r="AJ340" i="53"/>
  <c r="N341" i="53"/>
  <c r="P341" i="53"/>
  <c r="T340" i="53"/>
  <c r="M341" i="53"/>
  <c r="Q341" i="53"/>
  <c r="G23" i="53"/>
  <c r="G28" i="53" s="1"/>
  <c r="G54" i="53"/>
  <c r="AD341" i="53"/>
  <c r="AB341" i="53"/>
  <c r="AC341" i="53"/>
  <c r="Y341" i="53"/>
  <c r="AA341" i="53"/>
  <c r="X341" i="53"/>
  <c r="AF341" i="53"/>
  <c r="W341" i="53"/>
  <c r="AG341" i="53"/>
  <c r="AE341" i="53"/>
  <c r="V341" i="53"/>
  <c r="AH341" i="53"/>
  <c r="H55" i="53" l="1"/>
  <c r="G55" i="53"/>
  <c r="D55" i="53"/>
  <c r="B55" i="53"/>
  <c r="E55" i="53"/>
  <c r="C55" i="53"/>
  <c r="F55" i="53"/>
  <c r="I23" i="53"/>
  <c r="I28" i="53" s="1"/>
  <c r="B28" i="53"/>
  <c r="AI341" i="53"/>
  <c r="I341" i="53"/>
  <c r="AB55" i="53"/>
  <c r="AC55" i="53"/>
  <c r="AG55" i="53"/>
  <c r="W55" i="53"/>
  <c r="Y55" i="53"/>
  <c r="AE55" i="53"/>
  <c r="X55" i="53"/>
  <c r="AA55" i="53"/>
  <c r="AF55" i="53"/>
  <c r="Z55" i="53"/>
  <c r="AD55" i="53"/>
  <c r="AH55" i="53"/>
  <c r="S341" i="53"/>
  <c r="N55" i="53"/>
  <c r="AJ54" i="53"/>
  <c r="M55" i="53"/>
  <c r="L55" i="53"/>
  <c r="R55" i="53"/>
  <c r="Q55" i="53"/>
  <c r="T54" i="53"/>
  <c r="P55" i="53"/>
  <c r="O55" i="53"/>
  <c r="AI55" i="53" l="1"/>
  <c r="I55" i="53"/>
  <c r="B24" i="54"/>
  <c r="C29" i="53"/>
  <c r="G29" i="53"/>
  <c r="R29" i="53"/>
  <c r="H29" i="53"/>
  <c r="M29" i="53"/>
  <c r="Q29" i="53"/>
  <c r="B29" i="53"/>
  <c r="F29" i="53"/>
  <c r="E29" i="53"/>
  <c r="O29" i="53"/>
  <c r="N29" i="53"/>
  <c r="L29" i="53"/>
  <c r="D29" i="53"/>
  <c r="S55" i="53"/>
  <c r="AJ55" i="53" s="1"/>
  <c r="T23" i="53"/>
  <c r="AJ341" i="53"/>
  <c r="I29" i="53" l="1"/>
  <c r="S482" i="55" l="1"/>
  <c r="P66" i="55"/>
  <c r="S481" i="55" l="1"/>
  <c r="P65" i="55"/>
  <c r="S66" i="55"/>
  <c r="P14" i="55"/>
  <c r="S14" i="55" s="1"/>
  <c r="T14" i="55" s="1"/>
  <c r="S65" i="55" l="1"/>
  <c r="P13" i="55"/>
  <c r="S13" i="55" l="1"/>
  <c r="P73" i="55"/>
  <c r="S489" i="55"/>
  <c r="S496" i="55" s="1"/>
  <c r="P496" i="55"/>
  <c r="P497" i="55" l="1"/>
  <c r="M497" i="55"/>
  <c r="R497" i="55"/>
  <c r="O497" i="55"/>
  <c r="Q497" i="55"/>
  <c r="N497" i="55"/>
  <c r="L497" i="55"/>
  <c r="S497" i="55" s="1"/>
  <c r="S73" i="55"/>
  <c r="S80" i="55" s="1"/>
  <c r="P21" i="55"/>
  <c r="P80" i="55"/>
  <c r="T13" i="55"/>
  <c r="P81" i="55" l="1"/>
  <c r="M81" i="55"/>
  <c r="L81" i="55"/>
  <c r="N81" i="55"/>
  <c r="R81" i="55"/>
  <c r="Q81" i="55"/>
  <c r="O81" i="55"/>
  <c r="S21" i="55"/>
  <c r="P28" i="55"/>
  <c r="P29" i="55" s="1"/>
  <c r="S29" i="55" s="1"/>
  <c r="T21" i="55" l="1"/>
  <c r="S28" i="55"/>
  <c r="T28" i="55" s="1"/>
  <c r="S81" i="55"/>
  <c r="E99" i="57" l="1"/>
  <c r="E652" i="57"/>
  <c r="AI326" i="57"/>
  <c r="AI144" i="57"/>
  <c r="AI352" i="57"/>
  <c r="AI170" i="57"/>
  <c r="AI222" i="57"/>
  <c r="AI300" i="57"/>
  <c r="AI196" i="57"/>
  <c r="AI430" i="57"/>
  <c r="AI274" i="57"/>
  <c r="AI378" i="57"/>
  <c r="AI248" i="57"/>
  <c r="AI404" i="57"/>
  <c r="AB40" i="57" l="1"/>
  <c r="AI40" i="57" s="1"/>
  <c r="AI118" i="57"/>
  <c r="O99" i="57"/>
  <c r="O652" i="57"/>
  <c r="E21" i="57"/>
  <c r="E28" i="57" s="1"/>
  <c r="E106" i="57"/>
  <c r="S378" i="57" l="1"/>
  <c r="AJ378" i="57" s="1"/>
  <c r="F99" i="57"/>
  <c r="F652" i="57"/>
  <c r="S274" i="57"/>
  <c r="AJ274" i="57" s="1"/>
  <c r="S144" i="57"/>
  <c r="AJ144" i="57" s="1"/>
  <c r="S170" i="57"/>
  <c r="AJ170" i="57" s="1"/>
  <c r="O21" i="57"/>
  <c r="O28" i="57" s="1"/>
  <c r="O106" i="57"/>
  <c r="S196" i="57"/>
  <c r="AJ196" i="57" s="1"/>
  <c r="S430" i="57"/>
  <c r="AJ430" i="57" s="1"/>
  <c r="S118" i="57"/>
  <c r="AJ118" i="57" s="1"/>
  <c r="S404" i="57"/>
  <c r="AJ404" i="57" s="1"/>
  <c r="S326" i="57"/>
  <c r="AJ326" i="57" s="1"/>
  <c r="S300" i="57"/>
  <c r="AJ300" i="57" s="1"/>
  <c r="S352" i="57"/>
  <c r="AJ352" i="57" s="1"/>
  <c r="S222" i="57"/>
  <c r="AJ222" i="57" s="1"/>
  <c r="S248" i="57"/>
  <c r="AJ248" i="57" s="1"/>
  <c r="F21" i="57" l="1"/>
  <c r="F106" i="57"/>
  <c r="I645" i="57"/>
  <c r="I652" i="57" s="1"/>
  <c r="B99" i="57"/>
  <c r="B652" i="57"/>
  <c r="P40" i="57"/>
  <c r="I99" i="57" l="1"/>
  <c r="I106" i="57" s="1"/>
  <c r="B21" i="57"/>
  <c r="B28" i="57" s="1"/>
  <c r="B106" i="57"/>
  <c r="S40" i="57"/>
  <c r="AJ40" i="57" s="1"/>
  <c r="P99" i="57"/>
  <c r="P106" i="57" s="1"/>
  <c r="P652" i="57"/>
  <c r="C653" i="57"/>
  <c r="E653" i="57"/>
  <c r="H653" i="57"/>
  <c r="D653" i="57"/>
  <c r="F653" i="57"/>
  <c r="G653" i="57"/>
  <c r="B653" i="57"/>
  <c r="P66" i="57"/>
  <c r="S66" i="57" s="1"/>
  <c r="S482" i="57"/>
  <c r="S645" i="57"/>
  <c r="S652" i="57" s="1"/>
  <c r="L99" i="57"/>
  <c r="L652" i="57"/>
  <c r="I21" i="57"/>
  <c r="I28" i="57" s="1"/>
  <c r="F28" i="57"/>
  <c r="R29" i="57" l="1"/>
  <c r="N29" i="57"/>
  <c r="H29" i="57"/>
  <c r="D29" i="57"/>
  <c r="F29" i="57"/>
  <c r="E29" i="57"/>
  <c r="M29" i="57"/>
  <c r="C29" i="57"/>
  <c r="B29" i="57"/>
  <c r="G29" i="57"/>
  <c r="Q29" i="57"/>
  <c r="O29" i="57"/>
  <c r="P14" i="57"/>
  <c r="S14" i="57" s="1"/>
  <c r="T14" i="57" s="1"/>
  <c r="I653" i="57"/>
  <c r="S99" i="57"/>
  <c r="S106" i="57" s="1"/>
  <c r="L21" i="57"/>
  <c r="L106" i="57"/>
  <c r="O653" i="57"/>
  <c r="N653" i="57"/>
  <c r="M653" i="57"/>
  <c r="Q653" i="57"/>
  <c r="L653" i="57"/>
  <c r="R653" i="57"/>
  <c r="P653" i="57"/>
  <c r="E107" i="57"/>
  <c r="C107" i="57"/>
  <c r="D107" i="57"/>
  <c r="B107" i="57"/>
  <c r="G107" i="57"/>
  <c r="F107" i="57"/>
  <c r="H107" i="57"/>
  <c r="I107" i="57" l="1"/>
  <c r="I29" i="57"/>
  <c r="L28" i="57"/>
  <c r="L29" i="57" s="1"/>
  <c r="P107" i="57"/>
  <c r="N107" i="57"/>
  <c r="O107" i="57"/>
  <c r="Q107" i="57"/>
  <c r="L107" i="57"/>
  <c r="S107" i="57" s="1"/>
  <c r="M107" i="57"/>
  <c r="R107" i="57"/>
  <c r="S653" i="57"/>
  <c r="AI385" i="57" l="1"/>
  <c r="AI437" i="57"/>
  <c r="AI359" i="57"/>
  <c r="AI333" i="57"/>
  <c r="AI281" i="57"/>
  <c r="AI229" i="57"/>
  <c r="AI255" i="57"/>
  <c r="AI151" i="57"/>
  <c r="AI411" i="57"/>
  <c r="AI203" i="57"/>
  <c r="AI307" i="57"/>
  <c r="AI177" i="57"/>
  <c r="AB210" i="57" l="1"/>
  <c r="AI195" i="57"/>
  <c r="AB132" i="57"/>
  <c r="AI132" i="57" s="1"/>
  <c r="AB39" i="57"/>
  <c r="AI117" i="57"/>
  <c r="AB392" i="57"/>
  <c r="AI377" i="57"/>
  <c r="AB418" i="57"/>
  <c r="AI403" i="57"/>
  <c r="AB262" i="57"/>
  <c r="AI247" i="57"/>
  <c r="AB314" i="57"/>
  <c r="AI299" i="57"/>
  <c r="AB158" i="57"/>
  <c r="AI143" i="57"/>
  <c r="AB340" i="57"/>
  <c r="AI325" i="57"/>
  <c r="AB444" i="57"/>
  <c r="AI429" i="57"/>
  <c r="AB236" i="57"/>
  <c r="AI221" i="57"/>
  <c r="AB366" i="57"/>
  <c r="AI351" i="57"/>
  <c r="AB184" i="57"/>
  <c r="AI169" i="57"/>
  <c r="AB288" i="57"/>
  <c r="AI273" i="57"/>
  <c r="AB47" i="57"/>
  <c r="AI47" i="57" s="1"/>
  <c r="AI125" i="57"/>
  <c r="S299" i="57" l="1"/>
  <c r="S437" i="57"/>
  <c r="AJ437" i="57" s="1"/>
  <c r="S195" i="57"/>
  <c r="AI366" i="57"/>
  <c r="AI158" i="57"/>
  <c r="AI392" i="57"/>
  <c r="S325" i="57"/>
  <c r="S281" i="57"/>
  <c r="AJ281" i="57" s="1"/>
  <c r="S247" i="57"/>
  <c r="P132" i="57"/>
  <c r="P39" i="57"/>
  <c r="S117" i="57"/>
  <c r="S151" i="57"/>
  <c r="AJ151" i="57" s="1"/>
  <c r="S203" i="57"/>
  <c r="AJ203" i="57" s="1"/>
  <c r="S377" i="57"/>
  <c r="AI236" i="57"/>
  <c r="AI314" i="57"/>
  <c r="AB54" i="57"/>
  <c r="AI39" i="57"/>
  <c r="S351" i="57"/>
  <c r="S229" i="57"/>
  <c r="AJ229" i="57" s="1"/>
  <c r="S177" i="57"/>
  <c r="AJ177" i="57" s="1"/>
  <c r="S385" i="57"/>
  <c r="AJ385" i="57" s="1"/>
  <c r="S333" i="57"/>
  <c r="AJ333" i="57" s="1"/>
  <c r="S403" i="57"/>
  <c r="S169" i="57"/>
  <c r="S359" i="57"/>
  <c r="AJ359" i="57" s="1"/>
  <c r="AI288" i="57"/>
  <c r="AI444" i="57"/>
  <c r="AB445" i="57" s="1"/>
  <c r="AI262" i="57"/>
  <c r="AB263" i="57" s="1"/>
  <c r="S273" i="57"/>
  <c r="P158" i="57"/>
  <c r="S143" i="57"/>
  <c r="S255" i="57"/>
  <c r="AJ255" i="57" s="1"/>
  <c r="S125" i="57"/>
  <c r="AJ125" i="57" s="1"/>
  <c r="S307" i="57"/>
  <c r="AJ307" i="57" s="1"/>
  <c r="S221" i="57"/>
  <c r="P444" i="57"/>
  <c r="S429" i="57"/>
  <c r="S411" i="57"/>
  <c r="AJ411" i="57" s="1"/>
  <c r="AI184" i="57"/>
  <c r="AI340" i="57"/>
  <c r="AI418" i="57"/>
  <c r="AB419" i="57" s="1"/>
  <c r="AI210" i="57"/>
  <c r="AB211" i="57" s="1"/>
  <c r="P236" i="57" l="1"/>
  <c r="P210" i="57"/>
  <c r="P184" i="57"/>
  <c r="AF367" i="57"/>
  <c r="AA367" i="57"/>
  <c r="AC367" i="57"/>
  <c r="AD367" i="57"/>
  <c r="Y367" i="57"/>
  <c r="W367" i="57"/>
  <c r="AE367" i="57"/>
  <c r="AG367" i="57"/>
  <c r="X367" i="57"/>
  <c r="AH367" i="57"/>
  <c r="Z367" i="57"/>
  <c r="V367" i="57"/>
  <c r="P47" i="57"/>
  <c r="W315" i="57"/>
  <c r="Z315" i="57"/>
  <c r="AA315" i="57"/>
  <c r="X315" i="57"/>
  <c r="AG315" i="57"/>
  <c r="Y315" i="57"/>
  <c r="AD315" i="57"/>
  <c r="AF315" i="57"/>
  <c r="AE315" i="57"/>
  <c r="AC315" i="57"/>
  <c r="V315" i="57"/>
  <c r="AH315" i="57"/>
  <c r="AB367" i="57"/>
  <c r="X211" i="57"/>
  <c r="Z211" i="57"/>
  <c r="V211" i="57"/>
  <c r="W211" i="57"/>
  <c r="AG211" i="57"/>
  <c r="AA211" i="57"/>
  <c r="AF211" i="57"/>
  <c r="AD211" i="57"/>
  <c r="AE211" i="57"/>
  <c r="Y211" i="57"/>
  <c r="AC211" i="57"/>
  <c r="AH211" i="57"/>
  <c r="AH419" i="57"/>
  <c r="AA419" i="57"/>
  <c r="Z419" i="57"/>
  <c r="Y419" i="57"/>
  <c r="X419" i="57"/>
  <c r="AE419" i="57"/>
  <c r="AG419" i="57"/>
  <c r="W419" i="57"/>
  <c r="AC419" i="57"/>
  <c r="AD419" i="57"/>
  <c r="AF419" i="57"/>
  <c r="V419" i="57"/>
  <c r="AJ429" i="57"/>
  <c r="S444" i="57"/>
  <c r="W445" i="57"/>
  <c r="AH445" i="57"/>
  <c r="AA445" i="57"/>
  <c r="AE445" i="57"/>
  <c r="AG445" i="57"/>
  <c r="X445" i="57"/>
  <c r="AC445" i="57"/>
  <c r="AD445" i="57"/>
  <c r="AF445" i="57"/>
  <c r="Y445" i="57"/>
  <c r="Z445" i="57"/>
  <c r="V445" i="57"/>
  <c r="AJ403" i="57"/>
  <c r="S418" i="57"/>
  <c r="AB315" i="57"/>
  <c r="AJ325" i="57"/>
  <c r="S340" i="57"/>
  <c r="AJ195" i="57"/>
  <c r="S210" i="57"/>
  <c r="AI54" i="57"/>
  <c r="AB55" i="57" s="1"/>
  <c r="P418" i="57"/>
  <c r="W237" i="57"/>
  <c r="AC237" i="57"/>
  <c r="Z237" i="57"/>
  <c r="V237" i="57"/>
  <c r="AG237" i="57"/>
  <c r="AE237" i="57"/>
  <c r="AD237" i="57"/>
  <c r="Y237" i="57"/>
  <c r="AF237" i="57"/>
  <c r="X237" i="57"/>
  <c r="AA237" i="57"/>
  <c r="AH237" i="57"/>
  <c r="AJ117" i="57"/>
  <c r="S132" i="57"/>
  <c r="P340" i="57"/>
  <c r="AE263" i="57"/>
  <c r="W263" i="57"/>
  <c r="Z263" i="57"/>
  <c r="AD263" i="57"/>
  <c r="V263" i="57"/>
  <c r="AG263" i="57"/>
  <c r="X263" i="57"/>
  <c r="Y263" i="57"/>
  <c r="AA263" i="57"/>
  <c r="AH263" i="57"/>
  <c r="AF263" i="57"/>
  <c r="AC263" i="57"/>
  <c r="AF341" i="57"/>
  <c r="V341" i="57"/>
  <c r="Z341" i="57"/>
  <c r="AG341" i="57"/>
  <c r="AC341" i="57"/>
  <c r="AD341" i="57"/>
  <c r="AE341" i="57"/>
  <c r="W341" i="57"/>
  <c r="AA341" i="57"/>
  <c r="Y341" i="57"/>
  <c r="X341" i="57"/>
  <c r="AH341" i="57"/>
  <c r="AJ221" i="57"/>
  <c r="S236" i="57"/>
  <c r="AJ143" i="57"/>
  <c r="S158" i="57"/>
  <c r="AE289" i="57"/>
  <c r="Y289" i="57"/>
  <c r="W289" i="57"/>
  <c r="AD289" i="57"/>
  <c r="X289" i="57"/>
  <c r="AG289" i="57"/>
  <c r="AA289" i="57"/>
  <c r="AF289" i="57"/>
  <c r="AH289" i="57"/>
  <c r="Z289" i="57"/>
  <c r="V289" i="57"/>
  <c r="AC289" i="57"/>
  <c r="AB237" i="57"/>
  <c r="P54" i="57"/>
  <c r="S39" i="57"/>
  <c r="AE393" i="57"/>
  <c r="Z393" i="57"/>
  <c r="Y393" i="57"/>
  <c r="W393" i="57"/>
  <c r="AA393" i="57"/>
  <c r="AD393" i="57"/>
  <c r="AF393" i="57"/>
  <c r="X393" i="57"/>
  <c r="AH393" i="57"/>
  <c r="AG393" i="57"/>
  <c r="AC393" i="57"/>
  <c r="V393" i="57"/>
  <c r="AB341" i="57"/>
  <c r="AB289" i="57"/>
  <c r="AJ351" i="57"/>
  <c r="S366" i="57"/>
  <c r="AJ377" i="57"/>
  <c r="S392" i="57"/>
  <c r="AB393" i="57"/>
  <c r="AJ169" i="57"/>
  <c r="S184" i="57"/>
  <c r="AA185" i="57"/>
  <c r="AC185" i="57"/>
  <c r="AE185" i="57"/>
  <c r="W185" i="57"/>
  <c r="X185" i="57"/>
  <c r="AD185" i="57"/>
  <c r="AG185" i="57"/>
  <c r="Z185" i="57"/>
  <c r="Y185" i="57"/>
  <c r="AF185" i="57"/>
  <c r="V185" i="57"/>
  <c r="AH185" i="57"/>
  <c r="S288" i="57"/>
  <c r="AJ273" i="57"/>
  <c r="P366" i="57"/>
  <c r="P392" i="57"/>
  <c r="AJ247" i="57"/>
  <c r="S262" i="57"/>
  <c r="Y159" i="57"/>
  <c r="AA159" i="57"/>
  <c r="W159" i="57"/>
  <c r="X159" i="57"/>
  <c r="AE159" i="57"/>
  <c r="AG159" i="57"/>
  <c r="AF159" i="57"/>
  <c r="AH159" i="57"/>
  <c r="Z159" i="57"/>
  <c r="V159" i="57"/>
  <c r="AD159" i="57"/>
  <c r="AC159" i="57"/>
  <c r="AJ299" i="57"/>
  <c r="S314" i="57"/>
  <c r="AB185" i="57"/>
  <c r="P288" i="57"/>
  <c r="P262" i="57"/>
  <c r="AB159" i="57"/>
  <c r="P314" i="57"/>
  <c r="AI237" i="57" l="1"/>
  <c r="AI185" i="57"/>
  <c r="AI289" i="57"/>
  <c r="AI445" i="57"/>
  <c r="M289" i="57"/>
  <c r="Q289" i="57"/>
  <c r="P289" i="57"/>
  <c r="O289" i="57"/>
  <c r="AJ288" i="57"/>
  <c r="N289" i="57"/>
  <c r="R289" i="57"/>
  <c r="T288" i="57"/>
  <c r="L289" i="57"/>
  <c r="T392" i="57"/>
  <c r="AJ392" i="57"/>
  <c r="O393" i="57"/>
  <c r="N393" i="57"/>
  <c r="R393" i="57"/>
  <c r="L393" i="57"/>
  <c r="Q393" i="57"/>
  <c r="M393" i="57"/>
  <c r="P393" i="57"/>
  <c r="AI341" i="57"/>
  <c r="O211" i="57"/>
  <c r="N211" i="57"/>
  <c r="AJ210" i="57"/>
  <c r="T210" i="57"/>
  <c r="P211" i="57"/>
  <c r="R211" i="57"/>
  <c r="M211" i="57"/>
  <c r="Q211" i="57"/>
  <c r="L211" i="57"/>
  <c r="AI159" i="57"/>
  <c r="AI263" i="57"/>
  <c r="AI315" i="57"/>
  <c r="R367" i="57"/>
  <c r="AJ366" i="57"/>
  <c r="L367" i="57"/>
  <c r="Q367" i="57"/>
  <c r="T366" i="57"/>
  <c r="M367" i="57"/>
  <c r="P367" i="57"/>
  <c r="O367" i="57"/>
  <c r="N367" i="57"/>
  <c r="AJ39" i="57"/>
  <c r="P159" i="57"/>
  <c r="L159" i="57"/>
  <c r="N159" i="57"/>
  <c r="T158" i="57"/>
  <c r="M159" i="57"/>
  <c r="O159" i="57"/>
  <c r="AJ158" i="57"/>
  <c r="R159" i="57"/>
  <c r="Q159" i="57"/>
  <c r="R341" i="57"/>
  <c r="M341" i="57"/>
  <c r="P341" i="57"/>
  <c r="O341" i="57"/>
  <c r="AJ340" i="57"/>
  <c r="L341" i="57"/>
  <c r="N341" i="57"/>
  <c r="T340" i="57"/>
  <c r="Q341" i="57"/>
  <c r="AI211" i="57"/>
  <c r="S47" i="57"/>
  <c r="AJ47" i="57" s="1"/>
  <c r="P133" i="57"/>
  <c r="O133" i="57"/>
  <c r="M133" i="57"/>
  <c r="Q133" i="57"/>
  <c r="AJ132" i="57"/>
  <c r="T132" i="57"/>
  <c r="R133" i="57"/>
  <c r="N133" i="57"/>
  <c r="L133" i="57"/>
  <c r="AJ262" i="57"/>
  <c r="T262" i="57"/>
  <c r="R263" i="57"/>
  <c r="N263" i="57"/>
  <c r="P263" i="57"/>
  <c r="O263" i="57"/>
  <c r="L263" i="57"/>
  <c r="Q263" i="57"/>
  <c r="M263" i="57"/>
  <c r="P445" i="57"/>
  <c r="O445" i="57"/>
  <c r="R445" i="57"/>
  <c r="L445" i="57"/>
  <c r="AJ444" i="57"/>
  <c r="N445" i="57"/>
  <c r="Q445" i="57"/>
  <c r="M445" i="57"/>
  <c r="T444" i="57"/>
  <c r="AI367" i="57"/>
  <c r="R237" i="57"/>
  <c r="N237" i="57"/>
  <c r="L237" i="57"/>
  <c r="P237" i="57"/>
  <c r="M237" i="57"/>
  <c r="Q237" i="57"/>
  <c r="T236" i="57"/>
  <c r="O237" i="57"/>
  <c r="AJ236" i="57"/>
  <c r="S481" i="57"/>
  <c r="P65" i="57"/>
  <c r="P496" i="57"/>
  <c r="N315" i="57"/>
  <c r="M315" i="57"/>
  <c r="R315" i="57"/>
  <c r="L315" i="57"/>
  <c r="T314" i="57"/>
  <c r="AJ314" i="57"/>
  <c r="Q315" i="57"/>
  <c r="P315" i="57"/>
  <c r="O315" i="57"/>
  <c r="AJ184" i="57"/>
  <c r="L185" i="57"/>
  <c r="R185" i="57"/>
  <c r="Q185" i="57"/>
  <c r="M185" i="57"/>
  <c r="T184" i="57"/>
  <c r="P185" i="57"/>
  <c r="O185" i="57"/>
  <c r="N185" i="57"/>
  <c r="O419" i="57"/>
  <c r="R419" i="57"/>
  <c r="AJ418" i="57"/>
  <c r="M419" i="57"/>
  <c r="L419" i="57"/>
  <c r="N419" i="57"/>
  <c r="Q419" i="57"/>
  <c r="T418" i="57"/>
  <c r="P419" i="57"/>
  <c r="AI419" i="57"/>
  <c r="AI393" i="57"/>
  <c r="V55" i="57"/>
  <c r="Z55" i="57"/>
  <c r="AF55" i="57"/>
  <c r="AD55" i="57"/>
  <c r="X55" i="57"/>
  <c r="AA55" i="57"/>
  <c r="W55" i="57"/>
  <c r="AH55" i="57"/>
  <c r="Y55" i="57"/>
  <c r="AE55" i="57"/>
  <c r="AG55" i="57"/>
  <c r="AC55" i="57"/>
  <c r="S419" i="57" l="1"/>
  <c r="AJ419" i="57" s="1"/>
  <c r="S133" i="57"/>
  <c r="AJ133" i="57" s="1"/>
  <c r="AI55" i="57"/>
  <c r="S263" i="57"/>
  <c r="AJ263" i="57" s="1"/>
  <c r="S393" i="57"/>
  <c r="AJ393" i="57" s="1"/>
  <c r="S65" i="57"/>
  <c r="P13" i="57"/>
  <c r="S237" i="57"/>
  <c r="AJ237" i="57" s="1"/>
  <c r="S315" i="57"/>
  <c r="AJ315" i="57" s="1"/>
  <c r="S445" i="57"/>
  <c r="AJ445" i="57" s="1"/>
  <c r="S185" i="57"/>
  <c r="AJ185" i="57" s="1"/>
  <c r="S159" i="57"/>
  <c r="AJ159" i="57" s="1"/>
  <c r="S211" i="57"/>
  <c r="AJ211" i="57" s="1"/>
  <c r="S54" i="57"/>
  <c r="S367" i="57"/>
  <c r="AJ367" i="57" s="1"/>
  <c r="S489" i="57"/>
  <c r="S496" i="57" s="1"/>
  <c r="P73" i="57"/>
  <c r="P80" i="57" s="1"/>
  <c r="S341" i="57"/>
  <c r="AJ341" i="57" s="1"/>
  <c r="S289" i="57"/>
  <c r="AJ289" i="57" s="1"/>
  <c r="R497" i="57" l="1"/>
  <c r="Q497" i="57"/>
  <c r="M497" i="57"/>
  <c r="P497" i="57"/>
  <c r="O497" i="57"/>
  <c r="N497" i="57"/>
  <c r="L497" i="57"/>
  <c r="S497" i="57" s="1"/>
  <c r="S13" i="57"/>
  <c r="P55" i="57"/>
  <c r="L55" i="57"/>
  <c r="AJ54" i="57"/>
  <c r="R55" i="57"/>
  <c r="T54" i="57"/>
  <c r="Q55" i="57"/>
  <c r="N55" i="57"/>
  <c r="O55" i="57"/>
  <c r="M55" i="57"/>
  <c r="S73" i="57"/>
  <c r="S80" i="57" s="1"/>
  <c r="P21" i="57"/>
  <c r="S21" i="57" s="1"/>
  <c r="T21" i="57" s="1"/>
  <c r="O81" i="57" l="1"/>
  <c r="M81" i="57"/>
  <c r="N81" i="57"/>
  <c r="Q81" i="57"/>
  <c r="R81" i="57"/>
  <c r="L81" i="57"/>
  <c r="P81" i="57"/>
  <c r="P28" i="57"/>
  <c r="P29" i="57" s="1"/>
  <c r="S29" i="57" s="1"/>
  <c r="S55" i="57"/>
  <c r="AJ55" i="57" s="1"/>
  <c r="S28" i="57"/>
  <c r="T28" i="57" s="1"/>
  <c r="T13" i="57"/>
  <c r="S81" i="57" l="1"/>
  <c r="P96" i="53" l="1"/>
  <c r="P600" i="53"/>
  <c r="S590" i="53"/>
  <c r="S600" i="53" s="1"/>
  <c r="S486" i="53" l="1"/>
  <c r="P70" i="53"/>
  <c r="M601" i="53"/>
  <c r="N601" i="53"/>
  <c r="O601" i="53"/>
  <c r="R601" i="53"/>
  <c r="Q601" i="53"/>
  <c r="P601" i="53"/>
  <c r="L601" i="53"/>
  <c r="S96" i="53"/>
  <c r="S106" i="53" s="1"/>
  <c r="P106" i="53"/>
  <c r="S70" i="53" l="1"/>
  <c r="P18" i="53"/>
  <c r="S18" i="53" s="1"/>
  <c r="T18" i="53" s="1"/>
  <c r="Q107" i="53"/>
  <c r="N107" i="53"/>
  <c r="P107" i="53"/>
  <c r="L107" i="53"/>
  <c r="R107" i="53"/>
  <c r="O107" i="53"/>
  <c r="M107" i="53"/>
  <c r="S601" i="53"/>
  <c r="S107" i="53" l="1"/>
  <c r="S481" i="53" l="1"/>
  <c r="P65" i="53"/>
  <c r="S65" i="53" l="1"/>
  <c r="P13" i="53"/>
  <c r="S482" i="53"/>
  <c r="P66" i="53"/>
  <c r="S13" i="53" l="1"/>
  <c r="S66" i="53"/>
  <c r="P14" i="53"/>
  <c r="S14" i="53" s="1"/>
  <c r="T14" i="53" s="1"/>
  <c r="T13" i="53" l="1"/>
  <c r="S489" i="53"/>
  <c r="S496" i="53" s="1"/>
  <c r="P73" i="53"/>
  <c r="P496" i="53"/>
  <c r="R497" i="53" l="1"/>
  <c r="M497" i="53"/>
  <c r="N497" i="53"/>
  <c r="L497" i="53"/>
  <c r="P497" i="53"/>
  <c r="O497" i="53"/>
  <c r="Q497" i="53"/>
  <c r="S73" i="53"/>
  <c r="S80" i="53" s="1"/>
  <c r="P21" i="53"/>
  <c r="P80" i="53"/>
  <c r="L81" i="53" l="1"/>
  <c r="O81" i="53"/>
  <c r="M81" i="53"/>
  <c r="Q81" i="53"/>
  <c r="P81" i="53"/>
  <c r="R81" i="53"/>
  <c r="N81" i="53"/>
  <c r="S497" i="53"/>
  <c r="S21" i="53"/>
  <c r="P28" i="53"/>
  <c r="P29" i="53" s="1"/>
  <c r="S29" i="53" s="1"/>
  <c r="T21" i="53" l="1"/>
  <c r="S28" i="53"/>
  <c r="T28" i="53" s="1"/>
  <c r="S81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591" authorId="0" shapeId="0" xr:uid="{00000000-0006-0000-1800-000001000000}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617" authorId="0" shapeId="0" xr:uid="{00000000-0006-0000-1900-000001000000}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<sst xmlns="http://schemas.openxmlformats.org/spreadsheetml/2006/main" count="42111" uniqueCount="166">
  <si>
    <t>Raumheizung und Klimaanlagen</t>
  </si>
  <si>
    <t>Dampferzeugung</t>
  </si>
  <si>
    <t>Industrieöfen</t>
  </si>
  <si>
    <t>Standmotoren</t>
  </si>
  <si>
    <t>Beleuchtung und EDV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</si>
  <si>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</si>
  <si>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</si>
  <si>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</si>
  <si>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</si>
  <si>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</si>
  <si>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</si>
  <si>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</si>
  <si>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</si>
  <si>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</si>
  <si>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</si>
  <si>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</si>
  <si>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</si>
  <si>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</si>
  <si>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</si>
  <si>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</si>
  <si>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</si>
  <si>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</si>
  <si>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</si>
  <si>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</si>
  <si>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</si>
  <si>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</si>
  <si>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</si>
  <si>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</si>
  <si>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</si>
  <si>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</si>
  <si>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</si>
  <si>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</si>
  <si>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</si>
  <si>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</si>
  <si>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</si>
  <si>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</si>
  <si>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</si>
  <si>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</si>
  <si>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</si>
  <si>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</si>
  <si>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</si>
  <si>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</si>
  <si>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</si>
  <si>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</si>
  <si>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</si>
  <si>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</si>
  <si>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</si>
  <si>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</si>
  <si>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</si>
  <si>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</si>
  <si>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</si>
  <si>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</si>
  <si>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</si>
  <si>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</si>
  <si>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</si>
  <si>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</si>
  <si>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</si>
  <si>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</si>
  <si>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</si>
  <si>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</si>
  <si>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</si>
  <si>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</si>
  <si>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</si>
  <si>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</si>
  <si>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</si>
  <si>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</si>
  <si>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>in TJ</t>
  </si>
  <si>
    <t xml:space="preserve">Gasöl für Heizzwecke </t>
  </si>
  <si>
    <t>Maschinenbau</t>
  </si>
  <si>
    <t>Kochen</t>
  </si>
  <si>
    <t>Haushalts-kleingeräte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</si>
  <si>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</si>
  <si>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</si>
  <si>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</si>
  <si>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</si>
  <si>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</si>
  <si>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</si>
  <si>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</si>
  <si>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</si>
  <si>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</si>
  <si>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</si>
  <si>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</si>
  <si>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</si>
  <si>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</si>
  <si>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Elektrochemische Zwecke</t>
  </si>
  <si>
    <t>Anteilig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</si>
  <si>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</si>
  <si>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</si>
  <si>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</si>
  <si>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1993 - Traktion Energiebilanz-konform</t>
  </si>
  <si>
    <t>2008 -Nutzenergiekategorien: Struktur 2005; Traktion Energiegesamtrechnung-konform (available only for industry and housholds)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</si>
  <si>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</si>
  <si>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</si>
  <si>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</si>
  <si>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</si>
  <si>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1998 - Traktion Energiebilanz-konform</t>
  </si>
  <si>
    <t>2004 - Nutzenergiekategorien: Struktur 1998; Energieträger: Struktur 2005; Mengen: Gleitender Duchschnitt 1998-2005; Traktion Energiebilanz-konform</t>
  </si>
  <si>
    <t>2008 - Nutzenergiekategorien: Struktur 2005; Traktion Energiegesamtrechnung-konform (available only for industry and housholds)</t>
  </si>
  <si>
    <t>2005 - Nutzenergiekategorien: Struktur 1998; Traktion Energiebilanz-konform.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</si>
  <si>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</si>
  <si>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</si>
  <si>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</si>
  <si>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</si>
  <si>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</si>
  <si>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</si>
  <si>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</si>
  <si>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</si>
  <si>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</si>
  <si>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</si>
  <si>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</si>
  <si>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</si>
  <si>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</si>
  <si>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</si>
  <si>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Burgenland Gesamt (ohne E1 - E7)</t>
  </si>
  <si>
    <t>KÄRNTEN GESAMT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</si>
  <si>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</si>
  <si>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</si>
  <si>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</si>
  <si>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</si>
  <si>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1999 - Nutzenergiekategorien: Struktur 1998; Energieträger: Struktur 2005; Mengen: Gleitender Duchschnitt 1998-2005; Traktion Energiebilanz-konform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</si>
  <si>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</si>
  <si>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</si>
  <si>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</si>
  <si>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</si>
  <si>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Kärnten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</si>
  <si>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</si>
  <si>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</si>
  <si>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</si>
  <si>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</si>
  <si>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</si>
  <si>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</si>
  <si>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</si>
  <si>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</si>
  <si>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Kärnten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</si>
  <si>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</si>
  <si>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</si>
  <si>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</si>
  <si>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</si>
  <si>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</si>
  <si>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</si>
  <si>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</si>
  <si>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</si>
  <si>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</si>
  <si>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</si>
  <si>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</si>
  <si>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</si>
  <si>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</si>
  <si>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</si>
  <si>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</si>
  <si>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Jahr</t>
  </si>
  <si>
    <t>Check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</si>
  <si>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</si>
  <si>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</si>
  <si>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</si>
  <si>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</si>
  <si>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</si>
  <si>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</si>
  <si>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</si>
  <si>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</si>
  <si>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</si>
  <si>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</si>
  <si>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Erstellt am 12.12.2019 im Auftrag des Amtes der Kärntner Landesregierung</t>
  </si>
  <si>
    <t>Stand 12.12.2019</t>
  </si>
  <si>
    <t xml:space="preserve">[left]:  [Steinkohle, Braunkohle, Koks, Petrolkoks, Heizöl, Gasöl für Heizzwecke , Diesel, Benzin, Petroleum, Flüssiggas, Erdgas, Elektrische Energie, Fernwärme, </t>
  </si>
  <si>
    <t>Scheitholz, Biogene Brenn- und Treibstoffe, Brennbare Abfälle, Sonstige ET, Umgebungswärme etc., Gichtgas, Kokereigas, Brenntorf, Insgesamt]</t>
  </si>
  <si>
    <t>[right]: [Steinkohle, Braunkohle, Koks, Petrolkoks, Heizöl, Gasöl für Heizzweck, Diesel, Benzin, Petroleum, Flüssiggas, Erdgas, Elektrische Energie, Fernwärme, Scheitholz, Biogene Brenn- und Treibstoffe, Brennbare Abfälle, Sonstige ET, Umgebungswärme etc., Gichtgas, Kokereigas, Brenntorf, Insgesamt]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</si>
</sst>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%"/>
    <numFmt numFmtId="165" formatCode="#,##0_ ;[Red]\-#,##0\ "/>
    <numFmt numFmtId="166" formatCode="#,##0.0000"/>
    <numFmt numFmtId="167" formatCode="#,##0.00000000"/>
    <numFmt numFmtId="168" formatCode="_ [$€]\ * #,##0.00_ ;_ [$€]\ * \-#,##0.00_ ;_ [$€]\ * &quot;-&quot;??_ ;_ @_ "/>
    <numFmt numFmtId="169" formatCode="_-* #,##0_-;\-* #,##0_-;_-* &quot;-&quot;??_-;_-@_-"/>
    <numFmt numFmtId="170" formatCode="#,##0.000"/>
    <numFmt numFmtId="171" formatCode="0.000"/>
    <numFmt numFmtId="172" formatCode="_-* #,##0.000_-;\-* #,##0.000_-;_-* &quot;-&quot;??_-;_-@_-"/>
  </numFmts>
  <fonts count="26" x14ac:knownFonts="1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8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b/>
      <sz val="20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b/>
      <sz val="10"/>
      <name val="Arial"/>
      <family val="2"/>
    </font>
    <font>
      <b/>
      <i/>
      <sz val="11"/>
      <name val="Arial"/>
      <family val="2"/>
    </font>
    <font>
      <sz val="11"/>
      <name val="Arial"/>
      <family val="2"/>
    </font>
    <font>
      <sz val="5"/>
      <color rgb="FFF8F8F2"/>
      <name val="DejaVu Sans Mono"/>
      <family val="3"/>
    </font>
    <font>
      <sz val="12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>
      <alignment vertical="top"/>
      <protection locked="0"/>
    </xf>
    <xf numFmtId="168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442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1" fillId="0" borderId="0" xfId="0" applyNumberFormat="1" applyFont="1" applyFill="1"/>
    <xf numFmtId="9" fontId="0" fillId="0" borderId="0" xfId="1" applyFont="1"/>
    <xf numFmtId="0" fontId="0" fillId="0" borderId="0" xfId="0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3" fontId="0" fillId="0" borderId="0" xfId="0" applyNumberFormat="1"/>
    <xf numFmtId="165" fontId="0" fillId="0" borderId="0" xfId="0" applyNumberFormat="1"/>
    <xf numFmtId="3" fontId="11" fillId="0" borderId="28" xfId="0" applyNumberFormat="1" applyFont="1" applyBorder="1"/>
    <xf numFmtId="3" fontId="11" fillId="4" borderId="29" xfId="0" applyNumberFormat="1" applyFont="1" applyFill="1" applyBorder="1"/>
    <xf numFmtId="3" fontId="11" fillId="0" borderId="29" xfId="0" applyNumberFormat="1" applyFont="1" applyBorder="1"/>
    <xf numFmtId="3" fontId="7" fillId="0" borderId="29" xfId="0" applyNumberFormat="1" applyFont="1" applyFill="1" applyBorder="1"/>
    <xf numFmtId="3" fontId="6" fillId="4" borderId="29" xfId="0" applyNumberFormat="1" applyFont="1" applyFill="1" applyBorder="1" applyAlignment="1">
      <alignment horizontal="left" indent="2"/>
    </xf>
    <xf numFmtId="3" fontId="6" fillId="0" borderId="29" xfId="0" applyNumberFormat="1" applyFont="1" applyBorder="1" applyAlignment="1">
      <alignment horizontal="left" indent="2"/>
    </xf>
    <xf numFmtId="3" fontId="6" fillId="0" borderId="30" xfId="0" applyNumberFormat="1" applyFont="1" applyBorder="1" applyAlignment="1">
      <alignment horizontal="left" indent="2"/>
    </xf>
    <xf numFmtId="3" fontId="7" fillId="0" borderId="29" xfId="0" applyNumberFormat="1" applyFont="1" applyBorder="1"/>
    <xf numFmtId="9" fontId="12" fillId="0" borderId="31" xfId="1" applyFont="1" applyBorder="1"/>
    <xf numFmtId="164" fontId="12" fillId="0" borderId="31" xfId="1" applyNumberFormat="1" applyFont="1" applyBorder="1"/>
    <xf numFmtId="3" fontId="1" fillId="0" borderId="0" xfId="0" applyNumberFormat="1" applyFont="1" applyBorder="1"/>
    <xf numFmtId="3" fontId="7" fillId="0" borderId="33" xfId="0" applyNumberFormat="1" applyFont="1" applyBorder="1"/>
    <xf numFmtId="3" fontId="11" fillId="0" borderId="36" xfId="0" applyNumberFormat="1" applyFont="1" applyFill="1" applyBorder="1"/>
    <xf numFmtId="3" fontId="11" fillId="5" borderId="36" xfId="0" applyNumberFormat="1" applyFont="1" applyFill="1" applyBorder="1"/>
    <xf numFmtId="3" fontId="11" fillId="0" borderId="36" xfId="0" applyNumberFormat="1" applyFont="1" applyBorder="1"/>
    <xf numFmtId="3" fontId="7" fillId="0" borderId="36" xfId="0" applyNumberFormat="1" applyFont="1" applyFill="1" applyBorder="1"/>
    <xf numFmtId="3" fontId="6" fillId="5" borderId="36" xfId="0" applyNumberFormat="1" applyFont="1" applyFill="1" applyBorder="1" applyAlignment="1">
      <alignment horizontal="left" indent="2"/>
    </xf>
    <xf numFmtId="3" fontId="6" fillId="0" borderId="36" xfId="0" applyNumberFormat="1" applyFont="1" applyBorder="1" applyAlignment="1">
      <alignment horizontal="left" indent="2"/>
    </xf>
    <xf numFmtId="3" fontId="6" fillId="0" borderId="37" xfId="0" applyNumberFormat="1" applyFont="1" applyBorder="1" applyAlignment="1">
      <alignment horizontal="left" indent="2"/>
    </xf>
    <xf numFmtId="3" fontId="7" fillId="0" borderId="36" xfId="0" applyNumberFormat="1" applyFont="1" applyBorder="1"/>
    <xf numFmtId="9" fontId="12" fillId="0" borderId="38" xfId="1" applyFont="1" applyBorder="1"/>
    <xf numFmtId="3" fontId="11" fillId="0" borderId="39" xfId="0" applyNumberFormat="1" applyFont="1" applyBorder="1"/>
    <xf numFmtId="4" fontId="1" fillId="0" borderId="0" xfId="0" applyNumberFormat="1" applyFont="1"/>
    <xf numFmtId="3" fontId="11" fillId="0" borderId="42" xfId="0" applyNumberFormat="1" applyFont="1" applyBorder="1"/>
    <xf numFmtId="3" fontId="11" fillId="6" borderId="43" xfId="0" applyNumberFormat="1" applyFont="1" applyFill="1" applyBorder="1"/>
    <xf numFmtId="3" fontId="11" fillId="0" borderId="43" xfId="0" applyNumberFormat="1" applyFont="1" applyBorder="1"/>
    <xf numFmtId="3" fontId="7" fillId="0" borderId="43" xfId="0" applyNumberFormat="1" applyFont="1" applyFill="1" applyBorder="1"/>
    <xf numFmtId="3" fontId="6" fillId="6" borderId="43" xfId="0" applyNumberFormat="1" applyFont="1" applyFill="1" applyBorder="1" applyAlignment="1">
      <alignment horizontal="left" indent="2"/>
    </xf>
    <xf numFmtId="3" fontId="6" fillId="0" borderId="43" xfId="0" applyNumberFormat="1" applyFont="1" applyBorder="1" applyAlignment="1">
      <alignment horizontal="left" indent="2"/>
    </xf>
    <xf numFmtId="3" fontId="7" fillId="0" borderId="44" xfId="0" applyNumberFormat="1" applyFont="1" applyBorder="1"/>
    <xf numFmtId="9" fontId="12" fillId="0" borderId="45" xfId="1" applyFont="1" applyBorder="1"/>
    <xf numFmtId="3" fontId="1" fillId="4" borderId="46" xfId="0" applyNumberFormat="1" applyFont="1" applyFill="1" applyBorder="1" applyAlignment="1">
      <alignment horizontal="center" vertical="center" wrapText="1"/>
    </xf>
    <xf numFmtId="3" fontId="1" fillId="4" borderId="47" xfId="0" applyNumberFormat="1" applyFont="1" applyFill="1" applyBorder="1" applyAlignment="1">
      <alignment horizontal="center" vertical="center" wrapText="1"/>
    </xf>
    <xf numFmtId="3" fontId="1" fillId="5" borderId="48" xfId="0" applyNumberFormat="1" applyFont="1" applyFill="1" applyBorder="1" applyAlignment="1">
      <alignment horizontal="center" vertical="center" wrapText="1"/>
    </xf>
    <xf numFmtId="3" fontId="1" fillId="5" borderId="49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3" fontId="1" fillId="0" borderId="54" xfId="0" applyNumberFormat="1" applyFont="1" applyFill="1" applyBorder="1"/>
    <xf numFmtId="3" fontId="1" fillId="0" borderId="55" xfId="0" applyNumberFormat="1" applyFont="1" applyFill="1" applyBorder="1"/>
    <xf numFmtId="3" fontId="7" fillId="0" borderId="56" xfId="0" applyNumberFormat="1" applyFont="1" applyFill="1" applyBorder="1"/>
    <xf numFmtId="3" fontId="1" fillId="0" borderId="57" xfId="0" applyNumberFormat="1" applyFont="1" applyFill="1" applyBorder="1"/>
    <xf numFmtId="3" fontId="1" fillId="0" borderId="58" xfId="0" applyNumberFormat="1" applyFont="1" applyFill="1" applyBorder="1"/>
    <xf numFmtId="3" fontId="7" fillId="0" borderId="59" xfId="0" applyNumberFormat="1" applyFont="1" applyFill="1" applyBorder="1"/>
    <xf numFmtId="3" fontId="1" fillId="4" borderId="57" xfId="0" applyNumberFormat="1" applyFont="1" applyFill="1" applyBorder="1"/>
    <xf numFmtId="3" fontId="1" fillId="4" borderId="60" xfId="0" applyNumberFormat="1" applyFont="1" applyFill="1" applyBorder="1"/>
    <xf numFmtId="3" fontId="7" fillId="4" borderId="56" xfId="0" applyNumberFormat="1" applyFont="1" applyFill="1" applyBorder="1"/>
    <xf numFmtId="3" fontId="1" fillId="5" borderId="57" xfId="0" applyNumberFormat="1" applyFont="1" applyFill="1" applyBorder="1"/>
    <xf numFmtId="3" fontId="1" fillId="5" borderId="58" xfId="0" applyNumberFormat="1" applyFont="1" applyFill="1" applyBorder="1"/>
    <xf numFmtId="3" fontId="7" fillId="5" borderId="59" xfId="0" applyNumberFormat="1" applyFont="1" applyFill="1" applyBorder="1"/>
    <xf numFmtId="3" fontId="1" fillId="0" borderId="60" xfId="0" applyNumberFormat="1" applyFont="1" applyFill="1" applyBorder="1"/>
    <xf numFmtId="3" fontId="6" fillId="4" borderId="57" xfId="0" applyNumberFormat="1" applyFont="1" applyFill="1" applyBorder="1"/>
    <xf numFmtId="3" fontId="6" fillId="4" borderId="60" xfId="0" applyNumberFormat="1" applyFont="1" applyFill="1" applyBorder="1"/>
    <xf numFmtId="3" fontId="6" fillId="4" borderId="56" xfId="0" applyNumberFormat="1" applyFont="1" applyFill="1" applyBorder="1"/>
    <xf numFmtId="3" fontId="6" fillId="5" borderId="57" xfId="0" applyNumberFormat="1" applyFont="1" applyFill="1" applyBorder="1"/>
    <xf numFmtId="3" fontId="6" fillId="5" borderId="58" xfId="0" applyNumberFormat="1" applyFont="1" applyFill="1" applyBorder="1"/>
    <xf numFmtId="3" fontId="6" fillId="5" borderId="59" xfId="0" applyNumberFormat="1" applyFont="1" applyFill="1" applyBorder="1"/>
    <xf numFmtId="3" fontId="6" fillId="0" borderId="57" xfId="0" applyNumberFormat="1" applyFont="1" applyFill="1" applyBorder="1"/>
    <xf numFmtId="3" fontId="6" fillId="0" borderId="60" xfId="0" applyNumberFormat="1" applyFont="1" applyFill="1" applyBorder="1"/>
    <xf numFmtId="3" fontId="6" fillId="0" borderId="56" xfId="0" applyNumberFormat="1" applyFont="1" applyFill="1" applyBorder="1"/>
    <xf numFmtId="3" fontId="6" fillId="0" borderId="58" xfId="0" applyNumberFormat="1" applyFont="1" applyFill="1" applyBorder="1"/>
    <xf numFmtId="3" fontId="6" fillId="0" borderId="59" xfId="0" applyNumberFormat="1" applyFont="1" applyFill="1" applyBorder="1"/>
    <xf numFmtId="3" fontId="6" fillId="0" borderId="61" xfId="0" applyNumberFormat="1" applyFont="1" applyFill="1" applyBorder="1"/>
    <xf numFmtId="3" fontId="6" fillId="0" borderId="62" xfId="0" applyNumberFormat="1" applyFont="1" applyFill="1" applyBorder="1"/>
    <xf numFmtId="3" fontId="6" fillId="0" borderId="63" xfId="0" applyNumberFormat="1" applyFont="1" applyFill="1" applyBorder="1"/>
    <xf numFmtId="3" fontId="6" fillId="0" borderId="64" xfId="0" applyNumberFormat="1" applyFont="1" applyFill="1" applyBorder="1"/>
    <xf numFmtId="3" fontId="6" fillId="0" borderId="65" xfId="0" applyNumberFormat="1" applyFont="1" applyFill="1" applyBorder="1"/>
    <xf numFmtId="3" fontId="7" fillId="0" borderId="57" xfId="0" applyNumberFormat="1" applyFont="1" applyFill="1" applyBorder="1"/>
    <xf numFmtId="3" fontId="7" fillId="0" borderId="60" xfId="0" applyNumberFormat="1" applyFont="1" applyFill="1" applyBorder="1"/>
    <xf numFmtId="3" fontId="7" fillId="0" borderId="66" xfId="0" applyNumberFormat="1" applyFont="1" applyFill="1" applyBorder="1"/>
    <xf numFmtId="9" fontId="12" fillId="0" borderId="67" xfId="1" applyFont="1" applyBorder="1"/>
    <xf numFmtId="9" fontId="12" fillId="0" borderId="68" xfId="1" applyFont="1" applyBorder="1"/>
    <xf numFmtId="164" fontId="12" fillId="0" borderId="69" xfId="1" applyNumberFormat="1" applyFont="1" applyBorder="1"/>
    <xf numFmtId="164" fontId="12" fillId="0" borderId="70" xfId="1" applyNumberFormat="1" applyFont="1" applyBorder="1"/>
    <xf numFmtId="164" fontId="12" fillId="0" borderId="71" xfId="1" applyNumberFormat="1" applyFont="1" applyBorder="1"/>
    <xf numFmtId="9" fontId="0" fillId="0" borderId="0" xfId="1" applyFont="1" applyBorder="1"/>
    <xf numFmtId="3" fontId="7" fillId="6" borderId="72" xfId="0" applyNumberFormat="1" applyFont="1" applyFill="1" applyBorder="1" applyAlignment="1">
      <alignment horizontal="center" vertical="center" wrapText="1"/>
    </xf>
    <xf numFmtId="3" fontId="1" fillId="6" borderId="72" xfId="0" applyNumberFormat="1" applyFont="1" applyFill="1" applyBorder="1" applyAlignment="1">
      <alignment horizontal="center" vertical="center" wrapText="1"/>
    </xf>
    <xf numFmtId="3" fontId="7" fillId="6" borderId="73" xfId="0" applyNumberFormat="1" applyFont="1" applyFill="1" applyBorder="1" applyAlignment="1">
      <alignment horizontal="center" vertical="center"/>
    </xf>
    <xf numFmtId="3" fontId="1" fillId="0" borderId="76" xfId="0" applyNumberFormat="1" applyFont="1" applyFill="1" applyBorder="1"/>
    <xf numFmtId="3" fontId="7" fillId="0" borderId="77" xfId="0" applyNumberFormat="1" applyFont="1" applyFill="1" applyBorder="1"/>
    <xf numFmtId="3" fontId="1" fillId="0" borderId="78" xfId="0" applyNumberFormat="1" applyFont="1" applyFill="1" applyBorder="1"/>
    <xf numFmtId="3" fontId="7" fillId="0" borderId="78" xfId="0" applyNumberFormat="1" applyFont="1" applyFill="1" applyBorder="1"/>
    <xf numFmtId="3" fontId="1" fillId="2" borderId="78" xfId="0" applyNumberFormat="1" applyFont="1" applyFill="1" applyBorder="1"/>
    <xf numFmtId="3" fontId="7" fillId="2" borderId="79" xfId="0" applyNumberFormat="1" applyFont="1" applyFill="1" applyBorder="1"/>
    <xf numFmtId="3" fontId="1" fillId="6" borderId="78" xfId="0" applyNumberFormat="1" applyFont="1" applyFill="1" applyBorder="1"/>
    <xf numFmtId="3" fontId="7" fillId="6" borderId="78" xfId="0" applyNumberFormat="1" applyFont="1" applyFill="1" applyBorder="1"/>
    <xf numFmtId="3" fontId="7" fillId="6" borderId="79" xfId="0" applyNumberFormat="1" applyFont="1" applyFill="1" applyBorder="1"/>
    <xf numFmtId="3" fontId="6" fillId="6" borderId="78" xfId="0" applyNumberFormat="1" applyFont="1" applyFill="1" applyBorder="1"/>
    <xf numFmtId="3" fontId="6" fillId="6" borderId="78" xfId="1" applyNumberFormat="1" applyFont="1" applyFill="1" applyBorder="1"/>
    <xf numFmtId="3" fontId="6" fillId="6" borderId="79" xfId="0" applyNumberFormat="1" applyFont="1" applyFill="1" applyBorder="1"/>
    <xf numFmtId="3" fontId="6" fillId="0" borderId="78" xfId="0" applyNumberFormat="1" applyFont="1" applyFill="1" applyBorder="1"/>
    <xf numFmtId="3" fontId="6" fillId="2" borderId="78" xfId="0" applyNumberFormat="1" applyFont="1" applyFill="1" applyBorder="1"/>
    <xf numFmtId="3" fontId="6" fillId="2" borderId="79" xfId="0" applyNumberFormat="1" applyFont="1" applyFill="1" applyBorder="1"/>
    <xf numFmtId="3" fontId="7" fillId="0" borderId="82" xfId="0" applyNumberFormat="1" applyFont="1" applyFill="1" applyBorder="1"/>
    <xf numFmtId="3" fontId="7" fillId="2" borderId="82" xfId="0" applyNumberFormat="1" applyFont="1" applyFill="1" applyBorder="1"/>
    <xf numFmtId="3" fontId="7" fillId="2" borderId="83" xfId="0" applyNumberFormat="1" applyFont="1" applyFill="1" applyBorder="1"/>
    <xf numFmtId="164" fontId="12" fillId="0" borderId="67" xfId="1" applyNumberFormat="1" applyFont="1" applyBorder="1"/>
    <xf numFmtId="164" fontId="12" fillId="0" borderId="84" xfId="1" applyNumberFormat="1" applyFont="1" applyBorder="1"/>
    <xf numFmtId="164" fontId="12" fillId="0" borderId="68" xfId="1" applyNumberFormat="1" applyFont="1" applyBorder="1"/>
    <xf numFmtId="164" fontId="12" fillId="0" borderId="85" xfId="1" applyNumberFormat="1" applyFont="1" applyBorder="1"/>
    <xf numFmtId="164" fontId="12" fillId="0" borderId="86" xfId="1" applyNumberFormat="1" applyFont="1" applyBorder="1"/>
    <xf numFmtId="4" fontId="1" fillId="0" borderId="57" xfId="0" applyNumberFormat="1" applyFont="1" applyFill="1" applyBorder="1"/>
    <xf numFmtId="4" fontId="7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7" fillId="0" borderId="0" xfId="0" applyNumberFormat="1" applyFont="1" applyFill="1"/>
    <xf numFmtId="3" fontId="6" fillId="0" borderId="0" xfId="0" applyNumberFormat="1" applyFont="1" applyFill="1"/>
    <xf numFmtId="9" fontId="0" fillId="0" borderId="0" xfId="1" applyFont="1" applyFill="1"/>
    <xf numFmtId="3" fontId="0" fillId="0" borderId="0" xfId="0" applyNumberFormat="1" applyFill="1"/>
    <xf numFmtId="165" fontId="0" fillId="0" borderId="0" xfId="0" applyNumberFormat="1" applyFill="1"/>
    <xf numFmtId="3" fontId="1" fillId="6" borderId="99" xfId="0" applyNumberFormat="1" applyFont="1" applyFill="1" applyBorder="1" applyAlignment="1">
      <alignment horizontal="center" vertical="center" wrapText="1"/>
    </xf>
    <xf numFmtId="3" fontId="7" fillId="6" borderId="73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3" fontId="1" fillId="0" borderId="0" xfId="0" applyNumberFormat="1" applyFont="1" applyFill="1" applyBorder="1"/>
    <xf numFmtId="3" fontId="7" fillId="0" borderId="79" xfId="0" applyNumberFormat="1" applyFont="1" applyFill="1" applyBorder="1"/>
    <xf numFmtId="3" fontId="6" fillId="0" borderId="0" xfId="0" applyNumberFormat="1" applyFont="1" applyFill="1" applyBorder="1"/>
    <xf numFmtId="3" fontId="7" fillId="0" borderId="0" xfId="0" applyNumberFormat="1" applyFont="1" applyFill="1" applyBorder="1"/>
    <xf numFmtId="164" fontId="12" fillId="0" borderId="0" xfId="1" applyNumberFormat="1" applyFont="1" applyFill="1" applyBorder="1"/>
    <xf numFmtId="3" fontId="7" fillId="0" borderId="102" xfId="0" applyNumberFormat="1" applyFont="1" applyFill="1" applyBorder="1"/>
    <xf numFmtId="3" fontId="7" fillId="0" borderId="103" xfId="0" applyNumberFormat="1" applyFont="1" applyFill="1" applyBorder="1"/>
    <xf numFmtId="3" fontId="7" fillId="0" borderId="104" xfId="0" applyNumberFormat="1" applyFont="1" applyFill="1" applyBorder="1"/>
    <xf numFmtId="0" fontId="8" fillId="0" borderId="0" xfId="0" applyFont="1"/>
    <xf numFmtId="165" fontId="13" fillId="0" borderId="0" xfId="0" applyNumberFormat="1" applyFont="1" applyBorder="1" applyAlignment="1">
      <alignment horizontal="center" vertical="center" wrapText="1"/>
    </xf>
    <xf numFmtId="1" fontId="0" fillId="0" borderId="0" xfId="0" applyNumberFormat="1"/>
    <xf numFmtId="0" fontId="1" fillId="0" borderId="0" xfId="2"/>
    <xf numFmtId="0" fontId="1" fillId="0" borderId="0" xfId="2" applyBorder="1"/>
    <xf numFmtId="0" fontId="10" fillId="0" borderId="0" xfId="2" applyFont="1" applyBorder="1" applyAlignment="1">
      <alignment horizontal="center"/>
    </xf>
    <xf numFmtId="0" fontId="10" fillId="0" borderId="0" xfId="2" applyFont="1" applyBorder="1" applyAlignment="1">
      <alignment horizontal="center" wrapText="1"/>
    </xf>
    <xf numFmtId="3" fontId="1" fillId="4" borderId="46" xfId="2" applyNumberFormat="1" applyFont="1" applyFill="1" applyBorder="1" applyAlignment="1">
      <alignment horizontal="center" vertical="center" wrapText="1"/>
    </xf>
    <xf numFmtId="3" fontId="1" fillId="4" borderId="47" xfId="2" applyNumberFormat="1" applyFont="1" applyFill="1" applyBorder="1" applyAlignment="1">
      <alignment horizontal="center" vertical="center" wrapText="1"/>
    </xf>
    <xf numFmtId="3" fontId="1" fillId="5" borderId="48" xfId="2" applyNumberFormat="1" applyFont="1" applyFill="1" applyBorder="1" applyAlignment="1">
      <alignment horizontal="center" vertical="center" wrapText="1"/>
    </xf>
    <xf numFmtId="3" fontId="1" fillId="5" borderId="49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1" fillId="0" borderId="28" xfId="2" applyNumberFormat="1" applyFont="1" applyBorder="1"/>
    <xf numFmtId="3" fontId="1" fillId="0" borderId="54" xfId="2" applyNumberFormat="1" applyFont="1" applyFill="1" applyBorder="1"/>
    <xf numFmtId="3" fontId="1" fillId="0" borderId="55" xfId="2" applyNumberFormat="1" applyFont="1" applyFill="1" applyBorder="1"/>
    <xf numFmtId="3" fontId="7" fillId="0" borderId="56" xfId="2" applyNumberFormat="1" applyFont="1" applyFill="1" applyBorder="1"/>
    <xf numFmtId="3" fontId="11" fillId="0" borderId="36" xfId="2" applyNumberFormat="1" applyFont="1" applyFill="1" applyBorder="1"/>
    <xf numFmtId="3" fontId="1" fillId="0" borderId="57" xfId="2" applyNumberFormat="1" applyFont="1" applyFill="1" applyBorder="1"/>
    <xf numFmtId="3" fontId="1" fillId="0" borderId="58" xfId="2" applyNumberFormat="1" applyFont="1" applyFill="1" applyBorder="1"/>
    <xf numFmtId="3" fontId="7" fillId="0" borderId="59" xfId="2" applyNumberFormat="1" applyFont="1" applyFill="1" applyBorder="1"/>
    <xf numFmtId="3" fontId="11" fillId="4" borderId="29" xfId="2" applyNumberFormat="1" applyFont="1" applyFill="1" applyBorder="1"/>
    <xf numFmtId="3" fontId="1" fillId="4" borderId="57" xfId="2" applyNumberFormat="1" applyFont="1" applyFill="1" applyBorder="1"/>
    <xf numFmtId="3" fontId="1" fillId="4" borderId="60" xfId="2" applyNumberFormat="1" applyFont="1" applyFill="1" applyBorder="1"/>
    <xf numFmtId="3" fontId="7" fillId="4" borderId="56" xfId="2" applyNumberFormat="1" applyFont="1" applyFill="1" applyBorder="1"/>
    <xf numFmtId="3" fontId="11" fillId="5" borderId="36" xfId="2" applyNumberFormat="1" applyFont="1" applyFill="1" applyBorder="1"/>
    <xf numFmtId="3" fontId="1" fillId="5" borderId="57" xfId="2" applyNumberFormat="1" applyFont="1" applyFill="1" applyBorder="1"/>
    <xf numFmtId="3" fontId="1" fillId="5" borderId="58" xfId="2" applyNumberFormat="1" applyFont="1" applyFill="1" applyBorder="1"/>
    <xf numFmtId="3" fontId="7" fillId="5" borderId="59" xfId="2" applyNumberFormat="1" applyFont="1" applyFill="1" applyBorder="1"/>
    <xf numFmtId="3" fontId="11" fillId="0" borderId="29" xfId="2" applyNumberFormat="1" applyFont="1" applyBorder="1"/>
    <xf numFmtId="3" fontId="1" fillId="0" borderId="60" xfId="2" applyNumberFormat="1" applyFont="1" applyFill="1" applyBorder="1"/>
    <xf numFmtId="3" fontId="11" fillId="0" borderId="36" xfId="2" applyNumberFormat="1" applyFont="1" applyBorder="1"/>
    <xf numFmtId="3" fontId="7" fillId="0" borderId="29" xfId="2" applyNumberFormat="1" applyFont="1" applyFill="1" applyBorder="1"/>
    <xf numFmtId="3" fontId="7" fillId="0" borderId="36" xfId="2" applyNumberFormat="1" applyFont="1" applyFill="1" applyBorder="1"/>
    <xf numFmtId="3" fontId="6" fillId="4" borderId="29" xfId="2" applyNumberFormat="1" applyFont="1" applyFill="1" applyBorder="1" applyAlignment="1">
      <alignment horizontal="left" indent="2"/>
    </xf>
    <xf numFmtId="3" fontId="6" fillId="4" borderId="57" xfId="2" applyNumberFormat="1" applyFont="1" applyFill="1" applyBorder="1"/>
    <xf numFmtId="3" fontId="6" fillId="4" borderId="60" xfId="2" applyNumberFormat="1" applyFont="1" applyFill="1" applyBorder="1"/>
    <xf numFmtId="3" fontId="6" fillId="4" borderId="56" xfId="2" applyNumberFormat="1" applyFont="1" applyFill="1" applyBorder="1"/>
    <xf numFmtId="3" fontId="6" fillId="5" borderId="36" xfId="2" applyNumberFormat="1" applyFont="1" applyFill="1" applyBorder="1" applyAlignment="1">
      <alignment horizontal="left" indent="2"/>
    </xf>
    <xf numFmtId="3" fontId="6" fillId="5" borderId="57" xfId="2" applyNumberFormat="1" applyFont="1" applyFill="1" applyBorder="1"/>
    <xf numFmtId="3" fontId="6" fillId="5" borderId="58" xfId="2" applyNumberFormat="1" applyFont="1" applyFill="1" applyBorder="1"/>
    <xf numFmtId="3" fontId="6" fillId="5" borderId="59" xfId="2" applyNumberFormat="1" applyFont="1" applyFill="1" applyBorder="1"/>
    <xf numFmtId="3" fontId="6" fillId="0" borderId="29" xfId="2" applyNumberFormat="1" applyFont="1" applyBorder="1" applyAlignment="1">
      <alignment horizontal="left" indent="2"/>
    </xf>
    <xf numFmtId="3" fontId="6" fillId="0" borderId="57" xfId="2" applyNumberFormat="1" applyFont="1" applyFill="1" applyBorder="1"/>
    <xf numFmtId="3" fontId="6" fillId="0" borderId="60" xfId="2" applyNumberFormat="1" applyFont="1" applyFill="1" applyBorder="1"/>
    <xf numFmtId="3" fontId="6" fillId="0" borderId="56" xfId="2" applyNumberFormat="1" applyFont="1" applyFill="1" applyBorder="1"/>
    <xf numFmtId="3" fontId="6" fillId="0" borderId="36" xfId="2" applyNumberFormat="1" applyFont="1" applyBorder="1" applyAlignment="1">
      <alignment horizontal="left" indent="2"/>
    </xf>
    <xf numFmtId="3" fontId="6" fillId="0" borderId="58" xfId="2" applyNumberFormat="1" applyFont="1" applyFill="1" applyBorder="1"/>
    <xf numFmtId="3" fontId="6" fillId="0" borderId="59" xfId="2" applyNumberFormat="1" applyFont="1" applyFill="1" applyBorder="1"/>
    <xf numFmtId="3" fontId="6" fillId="0" borderId="30" xfId="2" applyNumberFormat="1" applyFont="1" applyBorder="1" applyAlignment="1">
      <alignment horizontal="left" indent="2"/>
    </xf>
    <xf numFmtId="3" fontId="6" fillId="0" borderId="61" xfId="2" applyNumberFormat="1" applyFont="1" applyFill="1" applyBorder="1"/>
    <xf numFmtId="3" fontId="6" fillId="0" borderId="62" xfId="2" applyNumberFormat="1" applyFont="1" applyFill="1" applyBorder="1"/>
    <xf numFmtId="3" fontId="6" fillId="0" borderId="63" xfId="2" applyNumberFormat="1" applyFont="1" applyFill="1" applyBorder="1"/>
    <xf numFmtId="3" fontId="6" fillId="0" borderId="37" xfId="2" applyNumberFormat="1" applyFont="1" applyBorder="1" applyAlignment="1">
      <alignment horizontal="left" indent="2"/>
    </xf>
    <xf numFmtId="3" fontId="6" fillId="0" borderId="64" xfId="2" applyNumberFormat="1" applyFont="1" applyFill="1" applyBorder="1"/>
    <xf numFmtId="3" fontId="6" fillId="0" borderId="65" xfId="2" applyNumberFormat="1" applyFont="1" applyFill="1" applyBorder="1"/>
    <xf numFmtId="3" fontId="7" fillId="0" borderId="29" xfId="2" applyNumberFormat="1" applyFont="1" applyBorder="1"/>
    <xf numFmtId="3" fontId="7" fillId="0" borderId="57" xfId="2" applyNumberFormat="1" applyFont="1" applyFill="1" applyBorder="1"/>
    <xf numFmtId="3" fontId="7" fillId="0" borderId="36" xfId="2" applyNumberFormat="1" applyFont="1" applyBorder="1"/>
    <xf numFmtId="3" fontId="7" fillId="6" borderId="72" xfId="2" applyNumberFormat="1" applyFont="1" applyFill="1" applyBorder="1" applyAlignment="1">
      <alignment horizontal="center" vertical="center" wrapText="1"/>
    </xf>
    <xf numFmtId="3" fontId="1" fillId="6" borderId="72" xfId="2" applyNumberFormat="1" applyFont="1" applyFill="1" applyBorder="1" applyAlignment="1">
      <alignment horizontal="center" vertical="center" wrapText="1"/>
    </xf>
    <xf numFmtId="3" fontId="7" fillId="6" borderId="73" xfId="2" applyNumberFormat="1" applyFont="1" applyFill="1" applyBorder="1" applyAlignment="1">
      <alignment horizontal="center" vertical="center"/>
    </xf>
    <xf numFmtId="3" fontId="11" fillId="0" borderId="39" xfId="2" applyNumberFormat="1" applyFont="1" applyBorder="1"/>
    <xf numFmtId="3" fontId="1" fillId="0" borderId="76" xfId="2" applyNumberFormat="1" applyFont="1" applyFill="1" applyBorder="1"/>
    <xf numFmtId="3" fontId="7" fillId="0" borderId="77" xfId="2" applyNumberFormat="1" applyFont="1" applyFill="1" applyBorder="1"/>
    <xf numFmtId="3" fontId="11" fillId="0" borderId="42" xfId="2" applyNumberFormat="1" applyFont="1" applyBorder="1"/>
    <xf numFmtId="3" fontId="1" fillId="0" borderId="78" xfId="2" applyNumberFormat="1" applyFont="1" applyFill="1" applyBorder="1"/>
    <xf numFmtId="3" fontId="7" fillId="0" borderId="78" xfId="2" applyNumberFormat="1" applyFont="1" applyFill="1" applyBorder="1"/>
    <xf numFmtId="3" fontId="1" fillId="2" borderId="78" xfId="2" applyNumberFormat="1" applyFont="1" applyFill="1" applyBorder="1"/>
    <xf numFmtId="3" fontId="7" fillId="2" borderId="79" xfId="2" applyNumberFormat="1" applyFont="1" applyFill="1" applyBorder="1"/>
    <xf numFmtId="3" fontId="11" fillId="6" borderId="43" xfId="2" applyNumberFormat="1" applyFont="1" applyFill="1" applyBorder="1"/>
    <xf numFmtId="3" fontId="1" fillId="6" borderId="78" xfId="2" applyNumberFormat="1" applyFont="1" applyFill="1" applyBorder="1"/>
    <xf numFmtId="3" fontId="7" fillId="6" borderId="78" xfId="2" applyNumberFormat="1" applyFont="1" applyFill="1" applyBorder="1"/>
    <xf numFmtId="3" fontId="7" fillId="6" borderId="79" xfId="2" applyNumberFormat="1" applyFont="1" applyFill="1" applyBorder="1"/>
    <xf numFmtId="3" fontId="11" fillId="0" borderId="43" xfId="2" applyNumberFormat="1" applyFont="1" applyBorder="1"/>
    <xf numFmtId="3" fontId="7" fillId="0" borderId="43" xfId="2" applyNumberFormat="1" applyFont="1" applyFill="1" applyBorder="1"/>
    <xf numFmtId="3" fontId="6" fillId="6" borderId="43" xfId="2" applyNumberFormat="1" applyFont="1" applyFill="1" applyBorder="1" applyAlignment="1">
      <alignment horizontal="left" indent="2"/>
    </xf>
    <xf numFmtId="3" fontId="6" fillId="6" borderId="78" xfId="2" applyNumberFormat="1" applyFont="1" applyFill="1" applyBorder="1"/>
    <xf numFmtId="3" fontId="6" fillId="6" borderId="79" xfId="2" applyNumberFormat="1" applyFont="1" applyFill="1" applyBorder="1"/>
    <xf numFmtId="3" fontId="6" fillId="0" borderId="43" xfId="2" applyNumberFormat="1" applyFont="1" applyBorder="1" applyAlignment="1">
      <alignment horizontal="left" indent="2"/>
    </xf>
    <xf numFmtId="3" fontId="6" fillId="0" borderId="78" xfId="2" applyNumberFormat="1" applyFont="1" applyFill="1" applyBorder="1"/>
    <xf numFmtId="3" fontId="6" fillId="2" borderId="78" xfId="2" applyNumberFormat="1" applyFont="1" applyFill="1" applyBorder="1"/>
    <xf numFmtId="3" fontId="6" fillId="2" borderId="79" xfId="2" applyNumberFormat="1" applyFont="1" applyFill="1" applyBorder="1"/>
    <xf numFmtId="3" fontId="7" fillId="0" borderId="60" xfId="2" applyNumberFormat="1" applyFont="1" applyFill="1" applyBorder="1"/>
    <xf numFmtId="3" fontId="7" fillId="0" borderId="66" xfId="2" applyNumberFormat="1" applyFont="1" applyFill="1" applyBorder="1"/>
    <xf numFmtId="3" fontId="7" fillId="0" borderId="44" xfId="2" applyNumberFormat="1" applyFont="1" applyBorder="1"/>
    <xf numFmtId="3" fontId="7" fillId="0" borderId="82" xfId="2" applyNumberFormat="1" applyFont="1" applyFill="1" applyBorder="1"/>
    <xf numFmtId="3" fontId="7" fillId="2" borderId="82" xfId="2" applyNumberFormat="1" applyFont="1" applyFill="1" applyBorder="1"/>
    <xf numFmtId="3" fontId="7" fillId="2" borderId="83" xfId="2" applyNumberFormat="1" applyFont="1" applyFill="1" applyBorder="1"/>
    <xf numFmtId="4" fontId="1" fillId="0" borderId="57" xfId="2" applyNumberFormat="1" applyFont="1" applyFill="1" applyBorder="1"/>
    <xf numFmtId="3" fontId="1" fillId="0" borderId="0" xfId="2" applyNumberFormat="1" applyFont="1"/>
    <xf numFmtId="4" fontId="7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7" fillId="0" borderId="0" xfId="2" applyNumberFormat="1" applyFont="1" applyFill="1"/>
    <xf numFmtId="3" fontId="6" fillId="0" borderId="0" xfId="2" applyNumberFormat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6" borderId="99" xfId="2" applyNumberFormat="1" applyFont="1" applyFill="1" applyBorder="1" applyAlignment="1">
      <alignment horizontal="center" vertical="center" wrapText="1"/>
    </xf>
    <xf numFmtId="3" fontId="7" fillId="6" borderId="73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2" borderId="101" xfId="2" applyNumberFormat="1" applyFont="1" applyFill="1" applyBorder="1"/>
    <xf numFmtId="3" fontId="1" fillId="6" borderId="101" xfId="2" applyNumberFormat="1" applyFont="1" applyFill="1" applyBorder="1"/>
    <xf numFmtId="3" fontId="1" fillId="0" borderId="101" xfId="2" applyNumberFormat="1" applyFont="1" applyFill="1" applyBorder="1"/>
    <xf numFmtId="3" fontId="7" fillId="0" borderId="79" xfId="2" applyNumberFormat="1" applyFont="1" applyFill="1" applyBorder="1"/>
    <xf numFmtId="3" fontId="7" fillId="0" borderId="83" xfId="2" applyNumberFormat="1" applyFont="1" applyFill="1" applyBorder="1"/>
    <xf numFmtId="164" fontId="12" fillId="0" borderId="85" xfId="1" applyNumberFormat="1" applyFont="1" applyFill="1" applyBorder="1"/>
    <xf numFmtId="164" fontId="12" fillId="0" borderId="86" xfId="1" applyNumberFormat="1" applyFont="1" applyFill="1" applyBorder="1"/>
    <xf numFmtId="166" fontId="6" fillId="5" borderId="59" xfId="2" applyNumberFormat="1" applyFont="1" applyFill="1" applyBorder="1"/>
    <xf numFmtId="0" fontId="14" fillId="0" borderId="0" xfId="3" applyFill="1" applyAlignment="1" applyProtection="1">
      <alignment horizontal="center"/>
    </xf>
    <xf numFmtId="0" fontId="5" fillId="0" borderId="0" xfId="0" applyFont="1" applyFill="1"/>
    <xf numFmtId="0" fontId="5" fillId="0" borderId="0" xfId="0" applyFont="1" applyFill="1" applyAlignment="1">
      <alignment vertical="center"/>
    </xf>
    <xf numFmtId="0" fontId="15" fillId="0" borderId="0" xfId="0" applyFont="1" applyFill="1" applyAlignment="1">
      <alignment horizontal="centerContinuous" vertical="center"/>
    </xf>
    <xf numFmtId="0" fontId="5" fillId="0" borderId="0" xfId="0" applyFont="1" applyFill="1" applyAlignment="1">
      <alignment horizontal="centerContinuous" vertical="center"/>
    </xf>
    <xf numFmtId="0" fontId="5" fillId="0" borderId="0" xfId="0" applyFont="1" applyFill="1" applyAlignment="1">
      <alignment horizontal="center" vertical="center"/>
    </xf>
    <xf numFmtId="0" fontId="14" fillId="0" borderId="0" xfId="3" applyFill="1" applyAlignment="1" applyProtection="1">
      <alignment horizontal="center" vertical="center"/>
    </xf>
    <xf numFmtId="0" fontId="0" fillId="0" borderId="0" xfId="0" applyFill="1"/>
    <xf numFmtId="0" fontId="16" fillId="0" borderId="0" xfId="0" applyFont="1" applyAlignment="1">
      <alignment horizontal="center"/>
    </xf>
    <xf numFmtId="3" fontId="17" fillId="0" borderId="0" xfId="0" applyNumberFormat="1" applyFont="1" applyFill="1" applyBorder="1"/>
    <xf numFmtId="0" fontId="0" fillId="0" borderId="0" xfId="0" applyFill="1" applyBorder="1"/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167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0" fillId="0" borderId="0" xfId="0" applyNumberFormat="1" applyFont="1" applyFill="1" applyBorder="1" applyAlignment="1">
      <alignment vertical="justify" textRotation="90"/>
    </xf>
    <xf numFmtId="3" fontId="11" fillId="0" borderId="43" xfId="0" applyNumberFormat="1" applyFont="1" applyFill="1" applyBorder="1"/>
    <xf numFmtId="3" fontId="11" fillId="0" borderId="105" xfId="0" applyNumberFormat="1" applyFont="1" applyFill="1" applyBorder="1"/>
    <xf numFmtId="3" fontId="11" fillId="0" borderId="105" xfId="0" applyNumberFormat="1" applyFont="1" applyBorder="1"/>
    <xf numFmtId="3" fontId="21" fillId="0" borderId="105" xfId="0" applyNumberFormat="1" applyFont="1" applyFill="1" applyBorder="1"/>
    <xf numFmtId="3" fontId="6" fillId="6" borderId="106" xfId="0" applyNumberFormat="1" applyFont="1" applyFill="1" applyBorder="1"/>
    <xf numFmtId="3" fontId="6" fillId="0" borderId="105" xfId="0" applyNumberFormat="1" applyFont="1" applyBorder="1" applyAlignment="1">
      <alignment horizontal="left" indent="2"/>
    </xf>
    <xf numFmtId="3" fontId="6" fillId="0" borderId="107" xfId="0" applyNumberFormat="1" applyFont="1" applyBorder="1" applyAlignment="1">
      <alignment horizontal="left" indent="2"/>
    </xf>
    <xf numFmtId="0" fontId="5" fillId="0" borderId="0" xfId="0" applyFont="1" applyAlignment="1">
      <alignment horizontal="center"/>
    </xf>
    <xf numFmtId="165" fontId="1" fillId="10" borderId="0" xfId="0" applyNumberFormat="1" applyFont="1" applyFill="1"/>
    <xf numFmtId="3" fontId="22" fillId="6" borderId="78" xfId="0" applyNumberFormat="1" applyFont="1" applyFill="1" applyBorder="1"/>
    <xf numFmtId="3" fontId="22" fillId="0" borderId="78" xfId="0" applyNumberFormat="1" applyFont="1" applyFill="1" applyBorder="1"/>
    <xf numFmtId="169" fontId="0" fillId="0" borderId="0" xfId="6" applyNumberFormat="1" applyFont="1"/>
    <xf numFmtId="170" fontId="1" fillId="0" borderId="0" xfId="0" applyNumberFormat="1" applyFont="1"/>
    <xf numFmtId="171" fontId="0" fillId="0" borderId="0" xfId="0" applyNumberFormat="1"/>
    <xf numFmtId="43" fontId="0" fillId="0" borderId="0" xfId="6" applyFont="1"/>
    <xf numFmtId="172" fontId="0" fillId="11" borderId="0" xfId="6" applyNumberFormat="1" applyFont="1" applyFill="1"/>
    <xf numFmtId="172" fontId="0" fillId="0" borderId="0" xfId="6" applyNumberFormat="1" applyFont="1"/>
    <xf numFmtId="1" fontId="7" fillId="0" borderId="57" xfId="0" applyNumberFormat="1" applyFont="1" applyFill="1" applyBorder="1"/>
    <xf numFmtId="43" fontId="1" fillId="11" borderId="0" xfId="6" applyFont="1" applyFill="1"/>
    <xf numFmtId="43" fontId="8" fillId="0" borderId="0" xfId="6" applyFont="1" applyFill="1"/>
    <xf numFmtId="172" fontId="0" fillId="0" borderId="0" xfId="6" applyNumberFormat="1" applyFont="1" applyFill="1"/>
    <xf numFmtId="3" fontId="9" fillId="9" borderId="40" xfId="2" applyNumberFormat="1" applyFont="1" applyFill="1" applyBorder="1" applyAlignment="1">
      <alignment horizontal="center" vertical="center" wrapText="1"/>
    </xf>
    <xf numFmtId="3" fontId="9" fillId="9" borderId="41" xfId="2" applyNumberFormat="1" applyFont="1" applyFill="1" applyBorder="1" applyAlignment="1">
      <alignment horizontal="center" vertical="center" wrapText="1"/>
    </xf>
    <xf numFmtId="165" fontId="7" fillId="4" borderId="50" xfId="2" applyNumberFormat="1" applyFont="1" applyFill="1" applyBorder="1" applyAlignment="1">
      <alignment horizontal="center"/>
    </xf>
    <xf numFmtId="165" fontId="7" fillId="4" borderId="51" xfId="2" applyNumberFormat="1" applyFont="1" applyFill="1" applyBorder="1" applyAlignment="1">
      <alignment horizontal="center"/>
    </xf>
    <xf numFmtId="165" fontId="7" fillId="4" borderId="52" xfId="2" applyNumberFormat="1" applyFont="1" applyFill="1" applyBorder="1" applyAlignment="1">
      <alignment horizontal="center"/>
    </xf>
    <xf numFmtId="165" fontId="7" fillId="5" borderId="50" xfId="2" applyNumberFormat="1" applyFont="1" applyFill="1" applyBorder="1" applyAlignment="1">
      <alignment horizontal="center"/>
    </xf>
    <xf numFmtId="165" fontId="7" fillId="5" borderId="51" xfId="2" applyNumberFormat="1" applyFont="1" applyFill="1" applyBorder="1" applyAlignment="1">
      <alignment horizontal="center"/>
    </xf>
    <xf numFmtId="165" fontId="7" fillId="5" borderId="53" xfId="2" applyNumberFormat="1" applyFont="1" applyFill="1" applyBorder="1" applyAlignment="1">
      <alignment horizontal="center"/>
    </xf>
    <xf numFmtId="165" fontId="7" fillId="6" borderId="50" xfId="2" applyNumberFormat="1" applyFont="1" applyFill="1" applyBorder="1" applyAlignment="1">
      <alignment horizontal="center"/>
    </xf>
    <xf numFmtId="165" fontId="7" fillId="6" borderId="51" xfId="2" applyNumberFormat="1" applyFont="1" applyFill="1" applyBorder="1" applyAlignment="1">
      <alignment horizontal="center"/>
    </xf>
    <xf numFmtId="165" fontId="7" fillId="6" borderId="100" xfId="2" applyNumberFormat="1" applyFont="1" applyFill="1" applyBorder="1" applyAlignment="1">
      <alignment horizontal="center"/>
    </xf>
    <xf numFmtId="3" fontId="1" fillId="0" borderId="75" xfId="2" applyNumberFormat="1" applyFont="1" applyFill="1" applyBorder="1" applyAlignment="1">
      <alignment horizontal="center"/>
    </xf>
    <xf numFmtId="3" fontId="1" fillId="0" borderId="80" xfId="2" applyNumberFormat="1" applyFont="1" applyFill="1" applyBorder="1" applyAlignment="1">
      <alignment horizontal="center"/>
    </xf>
    <xf numFmtId="3" fontId="1" fillId="0" borderId="81" xfId="2" applyNumberFormat="1" applyFont="1" applyFill="1" applyBorder="1" applyAlignment="1">
      <alignment horizontal="center"/>
    </xf>
    <xf numFmtId="3" fontId="9" fillId="9" borderId="26" xfId="2" applyNumberFormat="1" applyFont="1" applyFill="1" applyBorder="1" applyAlignment="1">
      <alignment horizontal="center" vertical="center"/>
    </xf>
    <xf numFmtId="3" fontId="9" fillId="9" borderId="32" xfId="2" applyNumberFormat="1" applyFont="1" applyFill="1" applyBorder="1" applyAlignment="1">
      <alignment horizontal="center" vertical="center"/>
    </xf>
    <xf numFmtId="3" fontId="9" fillId="9" borderId="34" xfId="2" applyNumberFormat="1" applyFont="1" applyFill="1" applyBorder="1" applyAlignment="1">
      <alignment horizontal="center" vertical="center"/>
    </xf>
    <xf numFmtId="3" fontId="9" fillId="9" borderId="35" xfId="2" applyNumberFormat="1" applyFont="1" applyFill="1" applyBorder="1" applyAlignment="1">
      <alignment horizontal="center" vertical="center"/>
    </xf>
    <xf numFmtId="3" fontId="9" fillId="8" borderId="26" xfId="2" applyNumberFormat="1" applyFont="1" applyFill="1" applyBorder="1" applyAlignment="1">
      <alignment horizontal="center" vertical="center" wrapText="1"/>
    </xf>
    <xf numFmtId="3" fontId="9" fillId="8" borderId="27" xfId="2" applyNumberFormat="1" applyFont="1" applyFill="1" applyBorder="1" applyAlignment="1">
      <alignment horizontal="center" vertical="center" wrapText="1"/>
    </xf>
    <xf numFmtId="3" fontId="9" fillId="8" borderId="34" xfId="2" applyNumberFormat="1" applyFont="1" applyFill="1" applyBorder="1" applyAlignment="1">
      <alignment horizontal="center" vertical="center" wrapText="1"/>
    </xf>
    <xf numFmtId="3" fontId="9" fillId="8" borderId="35" xfId="2" applyNumberFormat="1" applyFont="1" applyFill="1" applyBorder="1" applyAlignment="1">
      <alignment horizontal="center" vertical="center" wrapText="1"/>
    </xf>
    <xf numFmtId="3" fontId="1" fillId="0" borderId="87" xfId="2" applyNumberFormat="1" applyFont="1" applyFill="1" applyBorder="1" applyAlignment="1">
      <alignment horizontal="center"/>
    </xf>
    <xf numFmtId="3" fontId="1" fillId="0" borderId="88" xfId="2" applyNumberFormat="1" applyFont="1" applyFill="1" applyBorder="1" applyAlignment="1">
      <alignment horizontal="center"/>
    </xf>
    <xf numFmtId="3" fontId="1" fillId="0" borderId="89" xfId="2" applyNumberFormat="1" applyFont="1" applyFill="1" applyBorder="1" applyAlignment="1">
      <alignment horizontal="center"/>
    </xf>
    <xf numFmtId="3" fontId="1" fillId="0" borderId="91" xfId="2" applyNumberFormat="1" applyFont="1" applyFill="1" applyBorder="1" applyAlignment="1">
      <alignment horizontal="center"/>
    </xf>
    <xf numFmtId="3" fontId="1" fillId="0" borderId="92" xfId="2" applyNumberFormat="1" applyFont="1" applyFill="1" applyBorder="1" applyAlignment="1">
      <alignment horizontal="center"/>
    </xf>
    <xf numFmtId="3" fontId="1" fillId="0" borderId="93" xfId="2" applyNumberFormat="1" applyFont="1" applyFill="1" applyBorder="1" applyAlignment="1">
      <alignment horizontal="center"/>
    </xf>
    <xf numFmtId="3" fontId="1" fillId="0" borderId="95" xfId="2" applyNumberFormat="1" applyFont="1" applyFill="1" applyBorder="1" applyAlignment="1">
      <alignment horizontal="center"/>
    </xf>
    <xf numFmtId="3" fontId="1" fillId="0" borderId="96" xfId="2" applyNumberFormat="1" applyFont="1" applyFill="1" applyBorder="1" applyAlignment="1">
      <alignment horizontal="center"/>
    </xf>
    <xf numFmtId="3" fontId="1" fillId="0" borderId="97" xfId="2" applyNumberFormat="1" applyFont="1" applyFill="1" applyBorder="1" applyAlignment="1">
      <alignment horizontal="center"/>
    </xf>
    <xf numFmtId="3" fontId="1" fillId="0" borderId="90" xfId="2" applyNumberFormat="1" applyFont="1" applyFill="1" applyBorder="1" applyAlignment="1">
      <alignment horizontal="center"/>
    </xf>
    <xf numFmtId="3" fontId="1" fillId="0" borderId="94" xfId="2" applyNumberFormat="1" applyFont="1" applyFill="1" applyBorder="1" applyAlignment="1">
      <alignment horizontal="center"/>
    </xf>
    <xf numFmtId="3" fontId="1" fillId="0" borderId="98" xfId="2" applyNumberFormat="1" applyFont="1" applyFill="1" applyBorder="1" applyAlignment="1">
      <alignment horizontal="center"/>
    </xf>
    <xf numFmtId="165" fontId="7" fillId="6" borderId="1" xfId="2" applyNumberFormat="1" applyFont="1" applyFill="1" applyBorder="1" applyAlignment="1">
      <alignment horizontal="center"/>
    </xf>
    <xf numFmtId="165" fontId="7" fillId="6" borderId="74" xfId="2" applyNumberFormat="1" applyFont="1" applyFill="1" applyBorder="1" applyAlignment="1">
      <alignment horizontal="center"/>
    </xf>
    <xf numFmtId="3" fontId="9" fillId="7" borderId="26" xfId="2" applyNumberFormat="1" applyFont="1" applyFill="1" applyBorder="1" applyAlignment="1">
      <alignment horizontal="center" vertical="center" wrapText="1"/>
    </xf>
    <xf numFmtId="3" fontId="9" fillId="7" borderId="27" xfId="2" applyNumberFormat="1" applyFont="1" applyFill="1" applyBorder="1" applyAlignment="1">
      <alignment horizontal="center" vertical="center" wrapText="1"/>
    </xf>
    <xf numFmtId="3" fontId="9" fillId="7" borderId="34" xfId="2" applyNumberFormat="1" applyFont="1" applyFill="1" applyBorder="1" applyAlignment="1">
      <alignment horizontal="center" vertical="center" wrapText="1"/>
    </xf>
    <xf numFmtId="3" fontId="9" fillId="7" borderId="35" xfId="2" applyNumberFormat="1" applyFont="1" applyFill="1" applyBorder="1" applyAlignment="1">
      <alignment horizontal="center" vertical="center" wrapText="1"/>
    </xf>
    <xf numFmtId="3" fontId="9" fillId="7" borderId="40" xfId="2" applyNumberFormat="1" applyFont="1" applyFill="1" applyBorder="1" applyAlignment="1">
      <alignment horizontal="center" vertical="center" wrapText="1"/>
    </xf>
    <xf numFmtId="3" fontId="9" fillId="7" borderId="41" xfId="2" applyNumberFormat="1" applyFont="1" applyFill="1" applyBorder="1" applyAlignment="1">
      <alignment horizontal="center" vertical="center" wrapText="1"/>
    </xf>
    <xf numFmtId="3" fontId="9" fillId="9" borderId="26" xfId="2" applyNumberFormat="1" applyFont="1" applyFill="1" applyBorder="1" applyAlignment="1">
      <alignment horizontal="center" vertical="center" wrapText="1"/>
    </xf>
    <xf numFmtId="3" fontId="9" fillId="9" borderId="27" xfId="2" applyNumberFormat="1" applyFont="1" applyFill="1" applyBorder="1" applyAlignment="1">
      <alignment horizontal="center" vertical="center" wrapText="1"/>
    </xf>
    <xf numFmtId="3" fontId="9" fillId="9" borderId="34" xfId="2" applyNumberFormat="1" applyFont="1" applyFill="1" applyBorder="1" applyAlignment="1">
      <alignment horizontal="center" vertical="center" wrapText="1"/>
    </xf>
    <xf numFmtId="3" fontId="9" fillId="9" borderId="35" xfId="2" applyNumberFormat="1" applyFont="1" applyFill="1" applyBorder="1" applyAlignment="1">
      <alignment horizontal="center" vertical="center" wrapText="1"/>
    </xf>
    <xf numFmtId="0" fontId="10" fillId="4" borderId="2" xfId="2" applyFont="1" applyFill="1" applyBorder="1" applyAlignment="1">
      <alignment horizontal="center" vertical="center" wrapText="1"/>
    </xf>
    <xf numFmtId="0" fontId="10" fillId="4" borderId="3" xfId="2" applyFont="1" applyFill="1" applyBorder="1" applyAlignment="1">
      <alignment horizontal="center" vertical="center"/>
    </xf>
    <xf numFmtId="0" fontId="10" fillId="4" borderId="4" xfId="2" applyFont="1" applyFill="1" applyBorder="1" applyAlignment="1">
      <alignment horizontal="center" vertical="center"/>
    </xf>
    <xf numFmtId="0" fontId="10" fillId="4" borderId="11" xfId="2" applyFont="1" applyFill="1" applyBorder="1" applyAlignment="1">
      <alignment horizontal="center" vertical="center"/>
    </xf>
    <xf numFmtId="0" fontId="10" fillId="4" borderId="0" xfId="2" applyFont="1" applyFill="1" applyBorder="1" applyAlignment="1">
      <alignment horizontal="center" vertical="center"/>
    </xf>
    <xf numFmtId="0" fontId="10" fillId="4" borderId="12" xfId="2" applyFont="1" applyFill="1" applyBorder="1" applyAlignment="1">
      <alignment horizontal="center" vertical="center"/>
    </xf>
    <xf numFmtId="0" fontId="10" fillId="4" borderId="17" xfId="2" applyFont="1" applyFill="1" applyBorder="1" applyAlignment="1">
      <alignment horizontal="center" vertical="center"/>
    </xf>
    <xf numFmtId="0" fontId="10" fillId="4" borderId="18" xfId="2" applyFont="1" applyFill="1" applyBorder="1" applyAlignment="1">
      <alignment horizontal="center" vertical="center"/>
    </xf>
    <xf numFmtId="0" fontId="10" fillId="4" borderId="19" xfId="2" applyFont="1" applyFill="1" applyBorder="1" applyAlignment="1">
      <alignment horizontal="center" vertical="center"/>
    </xf>
    <xf numFmtId="0" fontId="10" fillId="5" borderId="5" xfId="2" applyFont="1" applyFill="1" applyBorder="1" applyAlignment="1">
      <alignment horizontal="center" vertical="center" wrapText="1"/>
    </xf>
    <xf numFmtId="0" fontId="10" fillId="5" borderId="6" xfId="2" applyFont="1" applyFill="1" applyBorder="1" applyAlignment="1">
      <alignment horizontal="center" vertical="center"/>
    </xf>
    <xf numFmtId="0" fontId="10" fillId="5" borderId="7" xfId="2" applyFont="1" applyFill="1" applyBorder="1" applyAlignment="1">
      <alignment horizontal="center" vertical="center"/>
    </xf>
    <xf numFmtId="0" fontId="10" fillId="5" borderId="13" xfId="2" applyFont="1" applyFill="1" applyBorder="1" applyAlignment="1">
      <alignment horizontal="center" vertical="center"/>
    </xf>
    <xf numFmtId="0" fontId="10" fillId="5" borderId="0" xfId="2" applyFont="1" applyFill="1" applyBorder="1" applyAlignment="1">
      <alignment horizontal="center" vertical="center"/>
    </xf>
    <xf numFmtId="0" fontId="10" fillId="5" borderId="14" xfId="2" applyFont="1" applyFill="1" applyBorder="1" applyAlignment="1">
      <alignment horizontal="center" vertical="center"/>
    </xf>
    <xf numFmtId="0" fontId="10" fillId="5" borderId="20" xfId="2" applyFont="1" applyFill="1" applyBorder="1" applyAlignment="1">
      <alignment horizontal="center" vertical="center"/>
    </xf>
    <xf numFmtId="0" fontId="10" fillId="5" borderId="21" xfId="2" applyFont="1" applyFill="1" applyBorder="1" applyAlignment="1">
      <alignment horizontal="center" vertical="center"/>
    </xf>
    <xf numFmtId="0" fontId="10" fillId="5" borderId="22" xfId="2" applyFont="1" applyFill="1" applyBorder="1" applyAlignment="1">
      <alignment horizontal="center" vertical="center"/>
    </xf>
    <xf numFmtId="0" fontId="10" fillId="6" borderId="8" xfId="2" applyFont="1" applyFill="1" applyBorder="1" applyAlignment="1">
      <alignment horizontal="center" vertical="center" wrapText="1"/>
    </xf>
    <xf numFmtId="0" fontId="10" fillId="6" borderId="9" xfId="2" applyFont="1" applyFill="1" applyBorder="1" applyAlignment="1">
      <alignment horizontal="center" vertical="center" wrapText="1"/>
    </xf>
    <xf numFmtId="0" fontId="10" fillId="6" borderId="10" xfId="2" applyFont="1" applyFill="1" applyBorder="1" applyAlignment="1">
      <alignment horizontal="center" vertical="center" wrapText="1"/>
    </xf>
    <xf numFmtId="0" fontId="10" fillId="6" borderId="15" xfId="2" applyFont="1" applyFill="1" applyBorder="1" applyAlignment="1">
      <alignment horizontal="center" vertical="center" wrapText="1"/>
    </xf>
    <xf numFmtId="0" fontId="10" fillId="6" borderId="0" xfId="2" applyFont="1" applyFill="1" applyBorder="1" applyAlignment="1">
      <alignment horizontal="center" vertical="center" wrapText="1"/>
    </xf>
    <xf numFmtId="0" fontId="10" fillId="6" borderId="16" xfId="2" applyFont="1" applyFill="1" applyBorder="1" applyAlignment="1">
      <alignment horizontal="center" vertical="center" wrapText="1"/>
    </xf>
    <xf numFmtId="0" fontId="10" fillId="6" borderId="23" xfId="2" applyFont="1" applyFill="1" applyBorder="1" applyAlignment="1">
      <alignment horizontal="center" vertical="center" wrapText="1"/>
    </xf>
    <xf numFmtId="0" fontId="10" fillId="6" borderId="24" xfId="2" applyFont="1" applyFill="1" applyBorder="1" applyAlignment="1">
      <alignment horizontal="center" vertical="center" wrapText="1"/>
    </xf>
    <xf numFmtId="0" fontId="10" fillId="6" borderId="25" xfId="2" applyFont="1" applyFill="1" applyBorder="1" applyAlignment="1">
      <alignment horizontal="center" vertical="center" wrapText="1"/>
    </xf>
    <xf numFmtId="3" fontId="9" fillId="3" borderId="26" xfId="2" applyNumberFormat="1" applyFont="1" applyFill="1" applyBorder="1" applyAlignment="1">
      <alignment horizontal="center" vertical="center"/>
    </xf>
    <xf numFmtId="3" fontId="9" fillId="3" borderId="27" xfId="2" applyNumberFormat="1" applyFont="1" applyFill="1" applyBorder="1" applyAlignment="1">
      <alignment horizontal="center" vertical="center"/>
    </xf>
    <xf numFmtId="3" fontId="9" fillId="3" borderId="34" xfId="2" applyNumberFormat="1" applyFont="1" applyFill="1" applyBorder="1" applyAlignment="1">
      <alignment horizontal="center" vertical="center"/>
    </xf>
    <xf numFmtId="3" fontId="9" fillId="3" borderId="35" xfId="2" applyNumberFormat="1" applyFont="1" applyFill="1" applyBorder="1" applyAlignment="1">
      <alignment horizontal="center" vertical="center"/>
    </xf>
    <xf numFmtId="165" fontId="7" fillId="4" borderId="50" xfId="0" applyNumberFormat="1" applyFont="1" applyFill="1" applyBorder="1" applyAlignment="1">
      <alignment horizontal="center"/>
    </xf>
    <xf numFmtId="165" fontId="7" fillId="4" borderId="51" xfId="0" applyNumberFormat="1" applyFont="1" applyFill="1" applyBorder="1" applyAlignment="1">
      <alignment horizontal="center"/>
    </xf>
    <xf numFmtId="165" fontId="7" fillId="4" borderId="52" xfId="0" applyNumberFormat="1" applyFont="1" applyFill="1" applyBorder="1" applyAlignment="1">
      <alignment horizontal="center"/>
    </xf>
    <xf numFmtId="165" fontId="7" fillId="5" borderId="50" xfId="0" applyNumberFormat="1" applyFont="1" applyFill="1" applyBorder="1" applyAlignment="1">
      <alignment horizontal="center"/>
    </xf>
    <xf numFmtId="165" fontId="7" fillId="5" borderId="51" xfId="0" applyNumberFormat="1" applyFont="1" applyFill="1" applyBorder="1" applyAlignment="1">
      <alignment horizontal="center"/>
    </xf>
    <xf numFmtId="165" fontId="7" fillId="5" borderId="53" xfId="0" applyNumberFormat="1" applyFont="1" applyFill="1" applyBorder="1" applyAlignment="1">
      <alignment horizontal="center"/>
    </xf>
    <xf numFmtId="165" fontId="7" fillId="6" borderId="1" xfId="0" applyNumberFormat="1" applyFont="1" applyFill="1" applyBorder="1" applyAlignment="1">
      <alignment horizontal="center"/>
    </xf>
    <xf numFmtId="165" fontId="7" fillId="6" borderId="74" xfId="0" applyNumberFormat="1" applyFont="1" applyFill="1" applyBorder="1" applyAlignment="1">
      <alignment horizontal="center"/>
    </xf>
    <xf numFmtId="3" fontId="9" fillId="7" borderId="40" xfId="0" applyNumberFormat="1" applyFont="1" applyFill="1" applyBorder="1" applyAlignment="1">
      <alignment horizontal="center" vertical="center" wrapText="1"/>
    </xf>
    <xf numFmtId="3" fontId="9" fillId="7" borderId="41" xfId="0" applyNumberFormat="1" applyFont="1" applyFill="1" applyBorder="1" applyAlignment="1">
      <alignment horizontal="center" vertical="center" wrapText="1"/>
    </xf>
    <xf numFmtId="3" fontId="9" fillId="3" borderId="34" xfId="0" applyNumberFormat="1" applyFont="1" applyFill="1" applyBorder="1" applyAlignment="1">
      <alignment horizontal="center" vertical="center"/>
    </xf>
    <xf numFmtId="3" fontId="9" fillId="3" borderId="35" xfId="0" applyNumberFormat="1" applyFont="1" applyFill="1" applyBorder="1" applyAlignment="1">
      <alignment horizontal="center" vertical="center"/>
    </xf>
    <xf numFmtId="3" fontId="9" fillId="7" borderId="34" xfId="0" applyNumberFormat="1" applyFont="1" applyFill="1" applyBorder="1" applyAlignment="1">
      <alignment horizontal="center" vertical="center" wrapText="1"/>
    </xf>
    <xf numFmtId="3" fontId="9" fillId="7" borderId="35" xfId="0" applyNumberFormat="1" applyFont="1" applyFill="1" applyBorder="1" applyAlignment="1">
      <alignment horizontal="center" vertical="center" wrapText="1"/>
    </xf>
    <xf numFmtId="3" fontId="1" fillId="0" borderId="75" xfId="0" applyNumberFormat="1" applyFont="1" applyFill="1" applyBorder="1" applyAlignment="1">
      <alignment horizontal="center"/>
    </xf>
    <xf numFmtId="3" fontId="1" fillId="0" borderId="80" xfId="0" applyNumberFormat="1" applyFont="1" applyFill="1" applyBorder="1" applyAlignment="1">
      <alignment horizontal="center"/>
    </xf>
    <xf numFmtId="3" fontId="1" fillId="0" borderId="81" xfId="0" applyNumberFormat="1" applyFont="1" applyFill="1" applyBorder="1" applyAlignment="1">
      <alignment horizontal="center"/>
    </xf>
    <xf numFmtId="3" fontId="9" fillId="8" borderId="34" xfId="0" applyNumberFormat="1" applyFont="1" applyFill="1" applyBorder="1" applyAlignment="1">
      <alignment horizontal="center" vertical="center" wrapText="1"/>
    </xf>
    <xf numFmtId="3" fontId="9" fillId="8" borderId="35" xfId="0" applyNumberFormat="1" applyFont="1" applyFill="1" applyBorder="1" applyAlignment="1">
      <alignment horizontal="center" vertical="center" wrapText="1"/>
    </xf>
    <xf numFmtId="3" fontId="1" fillId="0" borderId="87" xfId="0" applyNumberFormat="1" applyFont="1" applyFill="1" applyBorder="1" applyAlignment="1">
      <alignment horizontal="center"/>
    </xf>
    <xf numFmtId="3" fontId="1" fillId="0" borderId="88" xfId="0" applyNumberFormat="1" applyFont="1" applyFill="1" applyBorder="1" applyAlignment="1">
      <alignment horizontal="center"/>
    </xf>
    <xf numFmtId="3" fontId="1" fillId="0" borderId="89" xfId="0" applyNumberFormat="1" applyFont="1" applyFill="1" applyBorder="1" applyAlignment="1">
      <alignment horizontal="center"/>
    </xf>
    <xf numFmtId="3" fontId="1" fillId="0" borderId="91" xfId="0" applyNumberFormat="1" applyFont="1" applyFill="1" applyBorder="1" applyAlignment="1">
      <alignment horizontal="center"/>
    </xf>
    <xf numFmtId="3" fontId="1" fillId="0" borderId="92" xfId="0" applyNumberFormat="1" applyFont="1" applyFill="1" applyBorder="1" applyAlignment="1">
      <alignment horizontal="center"/>
    </xf>
    <xf numFmtId="3" fontId="1" fillId="0" borderId="93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3" fontId="1" fillId="0" borderId="97" xfId="0" applyNumberFormat="1" applyFont="1" applyFill="1" applyBorder="1" applyAlignment="1">
      <alignment horizontal="center"/>
    </xf>
    <xf numFmtId="3" fontId="1" fillId="0" borderId="90" xfId="0" applyNumberFormat="1" applyFont="1" applyFill="1" applyBorder="1" applyAlignment="1">
      <alignment horizontal="center"/>
    </xf>
    <xf numFmtId="3" fontId="1" fillId="0" borderId="94" xfId="0" applyNumberFormat="1" applyFont="1" applyFill="1" applyBorder="1" applyAlignment="1">
      <alignment horizontal="center"/>
    </xf>
    <xf numFmtId="3" fontId="1" fillId="0" borderId="98" xfId="0" applyNumberFormat="1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horizontal="center" vertical="center"/>
    </xf>
    <xf numFmtId="0" fontId="10" fillId="4" borderId="18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/>
    </xf>
    <xf numFmtId="0" fontId="10" fillId="5" borderId="22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 wrapText="1"/>
    </xf>
    <xf numFmtId="0" fontId="10" fillId="6" borderId="9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23" xfId="0" applyFont="1" applyFill="1" applyBorder="1" applyAlignment="1">
      <alignment horizontal="center" vertical="center" wrapText="1"/>
    </xf>
    <xf numFmtId="0" fontId="10" fillId="6" borderId="24" xfId="0" applyFont="1" applyFill="1" applyBorder="1" applyAlignment="1">
      <alignment horizontal="center" vertical="center" wrapText="1"/>
    </xf>
    <xf numFmtId="0" fontId="10" fillId="6" borderId="25" xfId="0" applyFont="1" applyFill="1" applyBorder="1" applyAlignment="1">
      <alignment horizontal="center" vertical="center" wrapText="1"/>
    </xf>
    <xf numFmtId="3" fontId="9" fillId="3" borderId="26" xfId="0" applyNumberFormat="1" applyFont="1" applyFill="1" applyBorder="1" applyAlignment="1">
      <alignment horizontal="center" vertical="center"/>
    </xf>
    <xf numFmtId="3" fontId="9" fillId="3" borderId="27" xfId="0" applyNumberFormat="1" applyFont="1" applyFill="1" applyBorder="1" applyAlignment="1">
      <alignment horizontal="center" vertical="center"/>
    </xf>
    <xf numFmtId="3" fontId="9" fillId="7" borderId="26" xfId="0" applyNumberFormat="1" applyFont="1" applyFill="1" applyBorder="1" applyAlignment="1">
      <alignment horizontal="center" vertical="center" wrapText="1"/>
    </xf>
    <xf numFmtId="3" fontId="9" fillId="7" borderId="27" xfId="0" applyNumberFormat="1" applyFont="1" applyFill="1" applyBorder="1" applyAlignment="1">
      <alignment horizontal="center" vertical="center" wrapText="1"/>
    </xf>
    <xf numFmtId="3" fontId="9" fillId="9" borderId="34" xfId="0" applyNumberFormat="1" applyFont="1" applyFill="1" applyBorder="1" applyAlignment="1">
      <alignment horizontal="center" vertical="center" wrapText="1"/>
    </xf>
    <xf numFmtId="3" fontId="9" fillId="9" borderId="35" xfId="0" applyNumberFormat="1" applyFont="1" applyFill="1" applyBorder="1" applyAlignment="1">
      <alignment horizontal="center" vertical="center" wrapText="1"/>
    </xf>
    <xf numFmtId="3" fontId="9" fillId="9" borderId="34" xfId="0" applyNumberFormat="1" applyFont="1" applyFill="1" applyBorder="1" applyAlignment="1">
      <alignment horizontal="center" vertical="center"/>
    </xf>
    <xf numFmtId="3" fontId="9" fillId="9" borderId="35" xfId="0" applyNumberFormat="1" applyFont="1" applyFill="1" applyBorder="1" applyAlignment="1">
      <alignment horizontal="center" vertical="center"/>
    </xf>
    <xf numFmtId="3" fontId="9" fillId="8" borderId="26" xfId="0" applyNumberFormat="1" applyFont="1" applyFill="1" applyBorder="1" applyAlignment="1">
      <alignment horizontal="center" vertical="center" wrapText="1"/>
    </xf>
    <xf numFmtId="3" fontId="9" fillId="8" borderId="27" xfId="0" applyNumberFormat="1" applyFont="1" applyFill="1" applyBorder="1" applyAlignment="1">
      <alignment horizontal="center" vertical="center" wrapText="1"/>
    </xf>
    <xf numFmtId="3" fontId="9" fillId="9" borderId="26" xfId="0" applyNumberFormat="1" applyFont="1" applyFill="1" applyBorder="1" applyAlignment="1">
      <alignment horizontal="center" vertical="center" wrapText="1"/>
    </xf>
    <xf numFmtId="3" fontId="9" fillId="9" borderId="27" xfId="0" applyNumberFormat="1" applyFont="1" applyFill="1" applyBorder="1" applyAlignment="1">
      <alignment horizontal="center" vertical="center" wrapText="1"/>
    </xf>
    <xf numFmtId="3" fontId="9" fillId="9" borderId="26" xfId="0" applyNumberFormat="1" applyFont="1" applyFill="1" applyBorder="1" applyAlignment="1">
      <alignment horizontal="center" vertical="center"/>
    </xf>
    <xf numFmtId="3" fontId="9" fillId="9" borderId="32" xfId="0" applyNumberFormat="1" applyFont="1" applyFill="1" applyBorder="1" applyAlignment="1">
      <alignment horizontal="center" vertical="center"/>
    </xf>
    <xf numFmtId="165" fontId="7" fillId="6" borderId="50" xfId="0" applyNumberFormat="1" applyFont="1" applyFill="1" applyBorder="1" applyAlignment="1">
      <alignment horizontal="center"/>
    </xf>
    <xf numFmtId="165" fontId="7" fillId="6" borderId="51" xfId="0" applyNumberFormat="1" applyFont="1" applyFill="1" applyBorder="1" applyAlignment="1">
      <alignment horizontal="center"/>
    </xf>
    <xf numFmtId="165" fontId="7" fillId="6" borderId="100" xfId="0" applyNumberFormat="1" applyFont="1" applyFill="1" applyBorder="1" applyAlignment="1">
      <alignment horizontal="center"/>
    </xf>
    <xf numFmtId="3" fontId="9" fillId="9" borderId="40" xfId="0" applyNumberFormat="1" applyFont="1" applyFill="1" applyBorder="1" applyAlignment="1">
      <alignment horizontal="center" vertical="center" wrapText="1"/>
    </xf>
    <xf numFmtId="3" fontId="9" fillId="9" borderId="41" xfId="0" applyNumberFormat="1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25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/>
  </cellXfs>
  <cellStyles count="7">
    <cellStyle name="Comma" xfId="6" builtinId="3"/>
    <cellStyle name="Euro" xfId="4" xr:uid="{00000000-0005-0000-0000-000000000000}"/>
    <cellStyle name="Hyperlink" xfId="3" builtinId="8"/>
    <cellStyle name="Normal" xfId="0" builtinId="0"/>
    <cellStyle name="Percent" xfId="1" builtinId="5"/>
    <cellStyle name="Prozent 2" xfId="5" xr:uid="{00000000-0005-0000-0000-000005000000}"/>
    <cellStyle name="Standard 2" xfId="2" xr:uid="{00000000-0005-0000-0000-000007000000}"/>
  </cellStyles>
  <dxfs count="5"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  <color rgb="FF008000"/>
      <color rgb="FFFFFF99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2181225</xdr:colOff>
      <xdr:row>1</xdr:row>
      <xdr:rowOff>0</xdr:rowOff>
    </xdr:to>
    <xdr:pic>
      <xdr:nvPicPr>
        <xdr:cNvPr id="2" name="Picture 1" descr="Kopfzeil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18122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"/>
  <sheetViews>
    <sheetView topLeftCell="A13" zoomScale="115" zoomScaleNormal="115" workbookViewId="0">
      <selection activeCell="B24" sqref="B24"/>
    </sheetView>
  </sheetViews>
  <sheetFormatPr defaultColWidth="11.19921875" defaultRowHeight="13.8" x14ac:dyDescent="0.25"/>
  <cols>
    <col min="1" max="1" width="28.8984375" customWidth="1"/>
  </cols>
  <sheetData>
    <row r="1" spans="1:8" ht="37.5" customHeight="1" x14ac:dyDescent="0.25">
      <c r="A1" s="242" t="s">
        <v>125</v>
      </c>
      <c r="B1" s="243"/>
      <c r="C1" s="243"/>
      <c r="D1" s="243"/>
      <c r="E1" s="243"/>
      <c r="F1" s="243"/>
      <c r="G1" s="243"/>
      <c r="H1" s="243"/>
    </row>
    <row r="2" spans="1:8" x14ac:dyDescent="0.25">
      <c r="A2" s="242" t="s">
        <v>126</v>
      </c>
      <c r="B2" s="244"/>
      <c r="C2" s="244"/>
      <c r="D2" s="245"/>
      <c r="E2" s="246"/>
      <c r="F2" s="244"/>
      <c r="G2" s="244"/>
      <c r="H2" s="244"/>
    </row>
    <row r="3" spans="1:8" x14ac:dyDescent="0.25">
      <c r="A3" s="247" t="s">
        <v>127</v>
      </c>
      <c r="B3" s="244"/>
      <c r="C3" s="244"/>
      <c r="D3" s="245"/>
      <c r="E3" s="246"/>
      <c r="F3" s="244"/>
      <c r="G3" s="244"/>
      <c r="H3" s="244"/>
    </row>
    <row r="4" spans="1:8" x14ac:dyDescent="0.25">
      <c r="A4" s="247" t="s">
        <v>128</v>
      </c>
      <c r="B4" s="244"/>
      <c r="C4" s="244"/>
      <c r="D4" s="245"/>
      <c r="E4" s="246"/>
      <c r="F4" s="244"/>
      <c r="G4" s="244"/>
      <c r="H4" s="244"/>
    </row>
    <row r="5" spans="1:8" x14ac:dyDescent="0.25">
      <c r="A5" s="247" t="s">
        <v>129</v>
      </c>
      <c r="B5" s="244"/>
      <c r="C5" s="244"/>
      <c r="D5" s="245"/>
      <c r="E5" s="246"/>
      <c r="F5" s="244"/>
      <c r="G5" s="244"/>
      <c r="H5" s="244"/>
    </row>
    <row r="6" spans="1:8" x14ac:dyDescent="0.25">
      <c r="A6" s="248" t="s">
        <v>130</v>
      </c>
      <c r="B6" s="244"/>
      <c r="C6" s="244"/>
      <c r="D6" s="245"/>
      <c r="E6" s="246"/>
      <c r="F6" s="244"/>
      <c r="G6" s="244"/>
      <c r="H6" s="244"/>
    </row>
    <row r="7" spans="1:8" x14ac:dyDescent="0.25">
      <c r="A7" s="247" t="s">
        <v>131</v>
      </c>
      <c r="B7" s="244"/>
      <c r="C7" s="244"/>
      <c r="D7" s="245"/>
      <c r="E7" s="246"/>
      <c r="F7" s="244"/>
      <c r="G7" s="244"/>
      <c r="H7" s="244"/>
    </row>
    <row r="8" spans="1:8" x14ac:dyDescent="0.25">
      <c r="A8" s="248" t="s">
        <v>132</v>
      </c>
      <c r="B8" s="247"/>
      <c r="C8" s="247"/>
      <c r="D8" s="247"/>
      <c r="E8" s="247"/>
      <c r="F8" s="247"/>
      <c r="G8" s="247"/>
      <c r="H8" s="247"/>
    </row>
    <row r="9" spans="1:8" ht="33" x14ac:dyDescent="0.6">
      <c r="A9" s="249"/>
      <c r="B9" s="249"/>
      <c r="C9" s="250" t="s">
        <v>133</v>
      </c>
      <c r="D9" s="249"/>
      <c r="E9" s="249"/>
      <c r="F9" s="249"/>
      <c r="G9" s="249"/>
      <c r="H9" s="249"/>
    </row>
    <row r="10" spans="1:8" x14ac:dyDescent="0.25">
      <c r="A10" s="249"/>
      <c r="B10" s="249"/>
      <c r="C10" s="249"/>
      <c r="D10" s="249"/>
      <c r="E10" s="249"/>
      <c r="F10" s="249"/>
      <c r="G10" s="249"/>
      <c r="H10" s="249"/>
    </row>
    <row r="11" spans="1:8" x14ac:dyDescent="0.25">
      <c r="A11" s="251"/>
      <c r="B11" s="252"/>
      <c r="C11" s="252"/>
      <c r="D11" s="249"/>
      <c r="E11" s="249"/>
      <c r="F11" s="249"/>
      <c r="G11" s="249"/>
      <c r="H11" s="249"/>
    </row>
    <row r="12" spans="1:8" ht="35.4" x14ac:dyDescent="0.25">
      <c r="A12" s="252"/>
      <c r="B12" s="116"/>
      <c r="C12" s="253"/>
      <c r="D12" s="249"/>
      <c r="E12" s="249"/>
      <c r="F12" s="249"/>
      <c r="G12" s="249"/>
      <c r="H12" s="249"/>
    </row>
    <row r="13" spans="1:8" ht="22.8" x14ac:dyDescent="0.25">
      <c r="A13" s="251"/>
      <c r="B13" s="116"/>
      <c r="C13" s="254" t="s">
        <v>160</v>
      </c>
      <c r="D13" s="249"/>
      <c r="E13" s="255"/>
      <c r="F13" s="249"/>
      <c r="G13" s="249"/>
      <c r="H13" s="249"/>
    </row>
    <row r="14" spans="1:8" x14ac:dyDescent="0.25">
      <c r="A14" s="251"/>
      <c r="B14" s="116"/>
      <c r="C14" s="116"/>
      <c r="D14" s="249"/>
      <c r="E14" s="255"/>
      <c r="F14" s="249"/>
      <c r="G14" s="249"/>
      <c r="H14" s="249"/>
    </row>
    <row r="15" spans="1:8" x14ac:dyDescent="0.25">
      <c r="A15" s="251"/>
      <c r="B15" s="116"/>
      <c r="C15" s="116"/>
      <c r="D15" s="249"/>
      <c r="E15" s="255"/>
      <c r="F15" s="249"/>
      <c r="G15" s="249"/>
      <c r="H15" s="249"/>
    </row>
    <row r="16" spans="1:8" x14ac:dyDescent="0.25">
      <c r="A16" s="251"/>
      <c r="C16" s="256" t="s">
        <v>161</v>
      </c>
      <c r="D16" s="249"/>
      <c r="E16" s="255"/>
      <c r="F16" s="249"/>
      <c r="G16" s="249"/>
      <c r="H16" s="249"/>
    </row>
    <row r="17" spans="1:8" x14ac:dyDescent="0.25">
      <c r="A17" s="251"/>
      <c r="B17" s="257"/>
      <c r="C17" s="266" t="s">
        <v>162</v>
      </c>
      <c r="D17" s="249"/>
      <c r="E17" s="249"/>
      <c r="F17" s="249"/>
      <c r="G17" s="249"/>
      <c r="H17" s="249"/>
    </row>
    <row r="18" spans="1:8" x14ac:dyDescent="0.25">
      <c r="A18" s="258"/>
      <c r="B18" s="116"/>
      <c r="C18" s="116"/>
      <c r="D18" s="249"/>
      <c r="E18" s="255"/>
      <c r="F18" s="249"/>
      <c r="G18" s="249"/>
      <c r="H18" s="249"/>
    </row>
    <row r="19" spans="1:8" x14ac:dyDescent="0.25">
      <c r="A19" s="435"/>
      <c r="B19" s="116"/>
      <c r="C19" s="116"/>
      <c r="D19" s="249"/>
      <c r="E19" s="255"/>
      <c r="F19" s="249"/>
      <c r="G19" s="249"/>
      <c r="H19" s="249"/>
    </row>
    <row r="20" spans="1:8" x14ac:dyDescent="0.25">
      <c r="A20" s="435"/>
      <c r="B20" s="116"/>
      <c r="C20" s="116"/>
      <c r="D20" s="249"/>
      <c r="E20" s="255"/>
      <c r="F20" s="249"/>
      <c r="G20" s="249"/>
      <c r="H20" s="249"/>
    </row>
    <row r="21" spans="1:8" x14ac:dyDescent="0.25">
      <c r="A21" s="435"/>
      <c r="B21" s="116"/>
      <c r="C21" s="116"/>
      <c r="D21" s="249"/>
      <c r="E21" s="255"/>
      <c r="F21" s="249"/>
      <c r="G21" s="249"/>
      <c r="H21" s="249"/>
    </row>
    <row r="22" spans="1:8" x14ac:dyDescent="0.25">
      <c r="A22" s="435"/>
      <c r="B22" s="116"/>
      <c r="C22" s="116"/>
      <c r="D22" s="249"/>
      <c r="E22" s="255"/>
      <c r="F22" s="249"/>
      <c r="G22" s="249"/>
      <c r="H22" s="249"/>
    </row>
    <row r="23" spans="1:8" x14ac:dyDescent="0.25">
      <c r="A23" s="435"/>
      <c r="B23" s="116"/>
      <c r="C23" s="116"/>
      <c r="D23" s="249"/>
      <c r="E23" s="255"/>
      <c r="F23" s="249"/>
      <c r="G23" s="249"/>
      <c r="H23" s="249"/>
    </row>
    <row r="24" spans="1:8" x14ac:dyDescent="0.25">
      <c r="A24" s="435"/>
      <c r="B24" s="116" t="s">
        <v>163</v>
      </c>
      <c r="C24" s="116"/>
      <c r="D24" s="249"/>
      <c r="E24" s="255"/>
      <c r="F24" s="249"/>
      <c r="G24" s="249"/>
      <c r="H24" s="249"/>
    </row>
    <row r="25" spans="1:8" x14ac:dyDescent="0.25">
      <c r="A25" s="435"/>
      <c r="B25" s="116" t="s">
        <v>164</v>
      </c>
      <c r="C25" s="116"/>
      <c r="D25" s="249"/>
      <c r="E25" s="249"/>
      <c r="F25" s="249"/>
      <c r="G25" s="249"/>
      <c r="H25" s="249"/>
    </row>
    <row r="26" spans="1:8" x14ac:dyDescent="0.25">
      <c r="A26" s="435"/>
      <c r="B26" s="116" t="s">
        <v>165</v>
      </c>
      <c r="C26" s="116"/>
      <c r="D26" s="249"/>
      <c r="E26" s="249"/>
      <c r="F26" s="249"/>
      <c r="G26" s="249"/>
      <c r="H26" s="249"/>
    </row>
    <row r="27" spans="1:8" x14ac:dyDescent="0.25">
      <c r="A27" s="435"/>
      <c r="B27" s="116"/>
      <c r="C27" s="116"/>
      <c r="D27" s="249"/>
      <c r="E27" s="249"/>
      <c r="F27" s="249"/>
      <c r="G27" s="249"/>
      <c r="H27" s="249"/>
    </row>
    <row r="28" spans="1:8" x14ac:dyDescent="0.25">
      <c r="A28" s="435"/>
      <c r="B28" s="116"/>
      <c r="C28" s="116"/>
      <c r="D28" s="249"/>
      <c r="E28" s="249"/>
      <c r="F28" s="249"/>
      <c r="G28" s="249"/>
      <c r="H28" s="249"/>
    </row>
    <row r="29" spans="1:8" x14ac:dyDescent="0.25">
      <c r="A29" s="435"/>
      <c r="B29" s="249"/>
      <c r="C29" s="249"/>
      <c r="D29" s="249"/>
      <c r="E29" s="249"/>
      <c r="F29" s="249"/>
      <c r="G29" s="249"/>
      <c r="H29" s="249"/>
    </row>
    <row r="30" spans="1:8" x14ac:dyDescent="0.25">
      <c r="A30" s="435"/>
    </row>
    <row r="31" spans="1:8" x14ac:dyDescent="0.25">
      <c r="A31" s="435"/>
    </row>
    <row r="32" spans="1:8" x14ac:dyDescent="0.25">
      <c r="A32" s="435"/>
    </row>
    <row r="33" spans="1:1" x14ac:dyDescent="0.25">
      <c r="A33" s="435"/>
    </row>
    <row r="34" spans="1:1" x14ac:dyDescent="0.25">
      <c r="A34" s="435"/>
    </row>
    <row r="35" spans="1:1" x14ac:dyDescent="0.25">
      <c r="A35" s="435"/>
    </row>
    <row r="36" spans="1:1" x14ac:dyDescent="0.25">
      <c r="A36" s="435"/>
    </row>
    <row r="37" spans="1:1" x14ac:dyDescent="0.25">
      <c r="A37" s="435"/>
    </row>
    <row r="38" spans="1:1" x14ac:dyDescent="0.25">
      <c r="A38" s="435"/>
    </row>
    <row r="39" spans="1:1" x14ac:dyDescent="0.25">
      <c r="A39" s="435"/>
    </row>
    <row r="40" spans="1:1" x14ac:dyDescent="0.25">
      <c r="A40" s="435"/>
    </row>
    <row r="41" spans="1:1" x14ac:dyDescent="0.25">
      <c r="A41" s="435"/>
    </row>
    <row r="42" spans="1:1" x14ac:dyDescent="0.25">
      <c r="A42" s="435"/>
    </row>
    <row r="43" spans="1:1" x14ac:dyDescent="0.25">
      <c r="A43" s="435"/>
    </row>
  </sheetData>
  <hyperlinks>
    <hyperlink ref="A1" r:id="rId1" xr:uid="{00000000-0004-0000-0000-000000000000}"/>
    <hyperlink ref="A2" r:id="rId2" xr:uid="{00000000-0004-0000-0000-000001000000}"/>
    <hyperlink ref="A6" r:id="rId3" display="Internet: www.astatistik.at" xr:uid="{00000000-0004-0000-0000-000002000000}"/>
    <hyperlink ref="A8" r:id="rId4" xr:uid="{00000000-0004-0000-0000-000003000000}"/>
  </hyperlinks>
  <pageMargins left="0.7" right="0.7" top="0.78740157499999996" bottom="0.78740157499999996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CG654"/>
  <sheetViews>
    <sheetView zoomScaleNormal="100" workbookViewId="0">
      <pane xSplit="1" ySplit="5" topLeftCell="B42" activePane="bottomRight" state="frozen"/>
      <selection activeCell="A2" sqref="A2"/>
      <selection pane="topRight" activeCell="A2" sqref="A2"/>
      <selection pane="bottomLeft" activeCell="A2" sqref="A2"/>
      <selection pane="bottomRight" activeCell="J632" sqref="J63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157</v>
      </c>
      <c r="B1" s="327"/>
      <c r="C1" s="327"/>
      <c r="D1" s="327"/>
      <c r="E1" s="327"/>
      <c r="F1" s="327"/>
      <c r="G1" s="327"/>
      <c r="H1" s="327"/>
      <c r="I1" s="328"/>
      <c r="K1" s="335" t="s">
        <v>158</v>
      </c>
      <c r="L1" s="336"/>
      <c r="M1" s="336"/>
      <c r="N1" s="336"/>
      <c r="O1" s="336"/>
      <c r="P1" s="336"/>
      <c r="Q1" s="336"/>
      <c r="R1" s="336"/>
      <c r="S1" s="337"/>
      <c r="U1" s="344" t="s">
        <v>159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13.951561212692138</v>
      </c>
      <c r="C7" s="46">
        <f>C33+C85</f>
        <v>0</v>
      </c>
      <c r="D7" s="46">
        <f>D33+D85</f>
        <v>505.27849925988164</v>
      </c>
      <c r="E7" s="46">
        <f>E33+E85</f>
        <v>0</v>
      </c>
      <c r="F7" s="46">
        <f>F59+F85</f>
        <v>8.3406366739537066E-2</v>
      </c>
      <c r="G7" s="46">
        <f>G33+G85</f>
        <v>0</v>
      </c>
      <c r="H7" s="46">
        <f>H33+H85</f>
        <v>0</v>
      </c>
      <c r="I7" s="146">
        <f>SUM(B7:H7)</f>
        <v>519.31346683931326</v>
      </c>
      <c r="J7" s="141"/>
      <c r="K7" s="147" t="s">
        <v>6</v>
      </c>
      <c r="L7" s="148">
        <f>L33+L85</f>
        <v>13.951561212692138</v>
      </c>
      <c r="M7" s="148">
        <f t="shared" ref="M7:O7" si="0">M33+M85</f>
        <v>0</v>
      </c>
      <c r="N7" s="148">
        <f t="shared" si="0"/>
        <v>505.27849925988164</v>
      </c>
      <c r="O7" s="148">
        <f t="shared" si="0"/>
        <v>0</v>
      </c>
      <c r="P7" s="148">
        <f>P33+P59+P85</f>
        <v>8.3406366739537066E-2</v>
      </c>
      <c r="Q7" s="148">
        <f t="shared" ref="Q7:R22" si="1">Q33+Q85</f>
        <v>0</v>
      </c>
      <c r="R7" s="148">
        <f t="shared" si="1"/>
        <v>0</v>
      </c>
      <c r="S7" s="150">
        <f>SUM(L7:R7)</f>
        <v>519.31346683931326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26.587597329709652</v>
      </c>
      <c r="C8" s="52">
        <f t="shared" si="2"/>
        <v>0</v>
      </c>
      <c r="D8" s="52">
        <f t="shared" si="2"/>
        <v>9.1390971522066309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35.726694481916283</v>
      </c>
      <c r="J8" s="141"/>
      <c r="K8" s="155" t="s">
        <v>7</v>
      </c>
      <c r="L8" s="156">
        <f t="shared" ref="L8:O23" si="6">L34+L86</f>
        <v>26.587597329709652</v>
      </c>
      <c r="M8" s="156">
        <f t="shared" si="6"/>
        <v>0</v>
      </c>
      <c r="N8" s="156">
        <f t="shared" si="6"/>
        <v>9.1390971522066309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35.726694481916283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26.456113397251837</v>
      </c>
      <c r="C9" s="49">
        <f t="shared" si="2"/>
        <v>0</v>
      </c>
      <c r="D9" s="49">
        <f t="shared" si="2"/>
        <v>2.0087878004749897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28.464901197726828</v>
      </c>
      <c r="J9" s="141"/>
      <c r="K9" s="147" t="s">
        <v>9</v>
      </c>
      <c r="L9" s="148">
        <f t="shared" si="6"/>
        <v>26.456113397251837</v>
      </c>
      <c r="M9" s="148">
        <f t="shared" si="6"/>
        <v>0</v>
      </c>
      <c r="N9" s="148">
        <f t="shared" si="6"/>
        <v>2.0087878004749897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28.464901197726828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0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0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0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99.298421056081139</v>
      </c>
      <c r="C11" s="49">
        <f t="shared" si="2"/>
        <v>72.39180338462694</v>
      </c>
      <c r="D11" s="49">
        <f t="shared" si="2"/>
        <v>84.493398050261561</v>
      </c>
      <c r="E11" s="49">
        <f t="shared" si="2"/>
        <v>0.71944698431388843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256.90306947528353</v>
      </c>
      <c r="J11" s="141"/>
      <c r="K11" s="147" t="s">
        <v>15</v>
      </c>
      <c r="L11" s="148">
        <f t="shared" si="6"/>
        <v>99.298421056081139</v>
      </c>
      <c r="M11" s="148">
        <f t="shared" si="6"/>
        <v>72.39180338462694</v>
      </c>
      <c r="N11" s="148">
        <f t="shared" si="6"/>
        <v>84.493398050261561</v>
      </c>
      <c r="O11" s="148">
        <f t="shared" si="6"/>
        <v>0.71944698431388843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256.90306947528353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3968.4606713807252</v>
      </c>
      <c r="C12" s="52">
        <f t="shared" si="2"/>
        <v>5.7795265917484251</v>
      </c>
      <c r="D12" s="52">
        <f t="shared" si="2"/>
        <v>412.49196871347863</v>
      </c>
      <c r="E12" s="52">
        <f t="shared" si="2"/>
        <v>0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4386.7321666859525</v>
      </c>
      <c r="J12" s="141"/>
      <c r="K12" s="155" t="s">
        <v>14</v>
      </c>
      <c r="L12" s="156">
        <f t="shared" si="6"/>
        <v>3968.4606713807252</v>
      </c>
      <c r="M12" s="156">
        <f t="shared" si="6"/>
        <v>5.7795265917484251</v>
      </c>
      <c r="N12" s="156">
        <f t="shared" si="6"/>
        <v>412.49196871347863</v>
      </c>
      <c r="O12" s="156">
        <f t="shared" si="6"/>
        <v>0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4386.7321666859525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0.34759352774658769</v>
      </c>
      <c r="D13" s="49">
        <f t="shared" si="2"/>
        <v>0.11819700133001865</v>
      </c>
      <c r="E13" s="49">
        <f t="shared" si="2"/>
        <v>894.77388857841618</v>
      </c>
      <c r="F13" s="49">
        <f t="shared" si="3"/>
        <v>19973.174192277162</v>
      </c>
      <c r="G13" s="49">
        <f t="shared" si="4"/>
        <v>0</v>
      </c>
      <c r="H13" s="49">
        <f t="shared" si="4"/>
        <v>0</v>
      </c>
      <c r="I13" s="146">
        <f t="shared" si="5"/>
        <v>20868.413871384655</v>
      </c>
      <c r="J13" s="141"/>
      <c r="K13" s="161" t="s">
        <v>56</v>
      </c>
      <c r="L13" s="148">
        <f t="shared" si="6"/>
        <v>0</v>
      </c>
      <c r="M13" s="148">
        <f t="shared" si="6"/>
        <v>0.34759352774658769</v>
      </c>
      <c r="N13" s="148">
        <f t="shared" si="6"/>
        <v>0.11819700133001865</v>
      </c>
      <c r="O13" s="148">
        <f t="shared" si="6"/>
        <v>894.77388857841618</v>
      </c>
      <c r="P13" s="148">
        <f t="shared" si="7"/>
        <v>19973.174192277162</v>
      </c>
      <c r="Q13" s="148">
        <f t="shared" si="1"/>
        <v>0</v>
      </c>
      <c r="R13" s="148">
        <f t="shared" si="1"/>
        <v>0</v>
      </c>
      <c r="S13" s="150">
        <f t="shared" si="8"/>
        <v>20868.413871384655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5.0692055556929828E-2</v>
      </c>
      <c r="E14" s="52">
        <f t="shared" si="2"/>
        <v>22.644067376983422</v>
      </c>
      <c r="F14" s="52">
        <f t="shared" si="3"/>
        <v>4542.2196526368716</v>
      </c>
      <c r="G14" s="52">
        <f t="shared" si="4"/>
        <v>0</v>
      </c>
      <c r="H14" s="52">
        <f t="shared" si="4"/>
        <v>0</v>
      </c>
      <c r="I14" s="154">
        <f t="shared" si="5"/>
        <v>4564.9144120694118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5.0692055556929828E-2</v>
      </c>
      <c r="O14" s="156">
        <f t="shared" si="6"/>
        <v>22.644067376983422</v>
      </c>
      <c r="P14" s="156">
        <f t="shared" si="7"/>
        <v>4542.2196526368716</v>
      </c>
      <c r="Q14" s="156">
        <f t="shared" si="1"/>
        <v>0</v>
      </c>
      <c r="R14" s="156">
        <f t="shared" si="1"/>
        <v>0</v>
      </c>
      <c r="S14" s="158">
        <f t="shared" si="8"/>
        <v>4564.9144120694118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0</v>
      </c>
      <c r="F15" s="49">
        <f t="shared" si="3"/>
        <v>436.16138632143475</v>
      </c>
      <c r="G15" s="49">
        <f t="shared" si="4"/>
        <v>0</v>
      </c>
      <c r="H15" s="49">
        <f t="shared" si="4"/>
        <v>0</v>
      </c>
      <c r="I15" s="146">
        <f t="shared" si="5"/>
        <v>436.16138632143475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0</v>
      </c>
      <c r="O15" s="148">
        <f t="shared" si="6"/>
        <v>0</v>
      </c>
      <c r="P15" s="148">
        <f t="shared" si="7"/>
        <v>436.16138632143475</v>
      </c>
      <c r="Q15" s="148">
        <f t="shared" si="1"/>
        <v>0</v>
      </c>
      <c r="R15" s="148">
        <f t="shared" si="1"/>
        <v>0</v>
      </c>
      <c r="S15" s="150">
        <f t="shared" si="8"/>
        <v>436.16138632143475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112.00621017513642</v>
      </c>
      <c r="C16" s="52">
        <f t="shared" si="2"/>
        <v>0.33351690304153453</v>
      </c>
      <c r="D16" s="52">
        <f t="shared" si="2"/>
        <v>75.72274526011816</v>
      </c>
      <c r="E16" s="52">
        <f t="shared" si="2"/>
        <v>11.761019719105015</v>
      </c>
      <c r="F16" s="52">
        <f t="shared" si="3"/>
        <v>3.6669334270399228</v>
      </c>
      <c r="G16" s="52">
        <f t="shared" si="4"/>
        <v>0</v>
      </c>
      <c r="H16" s="52">
        <f t="shared" si="4"/>
        <v>0</v>
      </c>
      <c r="I16" s="154">
        <f t="shared" si="5"/>
        <v>203.49042548444106</v>
      </c>
      <c r="J16" s="141"/>
      <c r="K16" s="155" t="s">
        <v>16</v>
      </c>
      <c r="L16" s="156">
        <f t="shared" si="6"/>
        <v>112.00621017513642</v>
      </c>
      <c r="M16" s="156">
        <f t="shared" si="6"/>
        <v>0.33351690304153453</v>
      </c>
      <c r="N16" s="156">
        <f t="shared" si="6"/>
        <v>75.72274526011816</v>
      </c>
      <c r="O16" s="156">
        <f t="shared" si="6"/>
        <v>11.761019719105015</v>
      </c>
      <c r="P16" s="156">
        <f t="shared" si="7"/>
        <v>3.6669334270399538</v>
      </c>
      <c r="Q16" s="156">
        <f t="shared" si="1"/>
        <v>0</v>
      </c>
      <c r="R16" s="156">
        <f t="shared" si="1"/>
        <v>0</v>
      </c>
      <c r="S16" s="158">
        <f t="shared" si="8"/>
        <v>203.49042548444109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1842.4178813039625</v>
      </c>
      <c r="C17" s="49">
        <f t="shared" si="2"/>
        <v>1712.9931670088463</v>
      </c>
      <c r="D17" s="49">
        <f t="shared" si="2"/>
        <v>2386.501210607606</v>
      </c>
      <c r="E17" s="49">
        <f t="shared" si="2"/>
        <v>85.286345650186306</v>
      </c>
      <c r="F17" s="49">
        <f t="shared" si="3"/>
        <v>1994.190150682366</v>
      </c>
      <c r="G17" s="49">
        <f t="shared" si="4"/>
        <v>0.27965574251623038</v>
      </c>
      <c r="H17" s="49">
        <f t="shared" si="4"/>
        <v>0</v>
      </c>
      <c r="I17" s="146">
        <f t="shared" si="5"/>
        <v>8021.6684109954831</v>
      </c>
      <c r="J17" s="141"/>
      <c r="K17" s="161" t="s">
        <v>139</v>
      </c>
      <c r="L17" s="148">
        <f t="shared" si="6"/>
        <v>1842.4178813039625</v>
      </c>
      <c r="M17" s="148">
        <f t="shared" si="6"/>
        <v>1712.9931670088463</v>
      </c>
      <c r="N17" s="148">
        <f t="shared" si="6"/>
        <v>2386.501210607606</v>
      </c>
      <c r="O17" s="148">
        <f t="shared" si="6"/>
        <v>85.286345650186306</v>
      </c>
      <c r="P17" s="148">
        <f t="shared" si="7"/>
        <v>1994.1901506823658</v>
      </c>
      <c r="Q17" s="148">
        <f t="shared" si="1"/>
        <v>0.27965574251623038</v>
      </c>
      <c r="R17" s="148">
        <f t="shared" si="1"/>
        <v>0</v>
      </c>
      <c r="S17" s="150">
        <f t="shared" si="8"/>
        <v>8021.6684109954831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1957.7649708225674</v>
      </c>
      <c r="C18" s="52">
        <f t="shared" si="2"/>
        <v>247.98932405135722</v>
      </c>
      <c r="D18" s="52">
        <f t="shared" si="2"/>
        <v>3927.106088556402</v>
      </c>
      <c r="E18" s="52">
        <f t="shared" si="2"/>
        <v>8204.2663278883992</v>
      </c>
      <c r="F18" s="52">
        <f t="shared" si="3"/>
        <v>1337.582825626122</v>
      </c>
      <c r="G18" s="52">
        <f t="shared" si="4"/>
        <v>2140.6861291559712</v>
      </c>
      <c r="H18" s="52">
        <f t="shared" si="4"/>
        <v>62.772499680717502</v>
      </c>
      <c r="I18" s="154">
        <f t="shared" si="5"/>
        <v>17878.168165781539</v>
      </c>
      <c r="J18" s="141"/>
      <c r="K18" s="155" t="s">
        <v>24</v>
      </c>
      <c r="L18" s="156">
        <f t="shared" si="6"/>
        <v>1957.7649708225674</v>
      </c>
      <c r="M18" s="156">
        <f t="shared" si="6"/>
        <v>247.98932405135722</v>
      </c>
      <c r="N18" s="156">
        <f t="shared" si="6"/>
        <v>3927.106088556402</v>
      </c>
      <c r="O18" s="156">
        <f t="shared" si="6"/>
        <v>8204.2663278883992</v>
      </c>
      <c r="P18" s="156">
        <f t="shared" si="7"/>
        <v>1337.5828256261277</v>
      </c>
      <c r="Q18" s="156">
        <f t="shared" si="1"/>
        <v>2140.6861291559712</v>
      </c>
      <c r="R18" s="156">
        <f t="shared" si="1"/>
        <v>62.772499680717502</v>
      </c>
      <c r="S18" s="158">
        <f t="shared" si="8"/>
        <v>17878.168165781546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6363.9774048486306</v>
      </c>
      <c r="C19" s="49">
        <f t="shared" si="2"/>
        <v>104.6635742074286</v>
      </c>
      <c r="D19" s="49">
        <f t="shared" si="2"/>
        <v>972.03543217890228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7440.6764112349611</v>
      </c>
      <c r="J19" s="141"/>
      <c r="K19" s="161" t="s">
        <v>23</v>
      </c>
      <c r="L19" s="148">
        <f t="shared" si="6"/>
        <v>6363.9774048486306</v>
      </c>
      <c r="M19" s="148">
        <f t="shared" si="6"/>
        <v>104.6635742074286</v>
      </c>
      <c r="N19" s="148">
        <f t="shared" si="6"/>
        <v>972.03543217890228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7440.6764112349611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4729.4115439857214</v>
      </c>
      <c r="C20" s="52">
        <f t="shared" si="2"/>
        <v>8.6577342505697512</v>
      </c>
      <c r="D20" s="52">
        <f t="shared" si="2"/>
        <v>483.7439406864242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5221.8132189227154</v>
      </c>
      <c r="J20" s="141"/>
      <c r="K20" s="155" t="s">
        <v>58</v>
      </c>
      <c r="L20" s="156">
        <f t="shared" si="6"/>
        <v>4729.4115439857214</v>
      </c>
      <c r="M20" s="156">
        <f t="shared" si="6"/>
        <v>8.6577342505697512</v>
      </c>
      <c r="N20" s="156">
        <f t="shared" si="6"/>
        <v>483.7439406864242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5221.8132189227154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2162.0649294684217</v>
      </c>
      <c r="C21" s="49">
        <f t="shared" si="2"/>
        <v>6771.8571240452338</v>
      </c>
      <c r="D21" s="49">
        <f t="shared" si="2"/>
        <v>2477.4287514021166</v>
      </c>
      <c r="E21" s="49">
        <f t="shared" si="2"/>
        <v>20.754432168671016</v>
      </c>
      <c r="F21" s="49">
        <f t="shared" si="3"/>
        <v>1506.6055004980335</v>
      </c>
      <c r="G21" s="49">
        <f t="shared" si="4"/>
        <v>0</v>
      </c>
      <c r="H21" s="49">
        <f t="shared" si="4"/>
        <v>0</v>
      </c>
      <c r="I21" s="146">
        <f t="shared" si="5"/>
        <v>12938.710737582476</v>
      </c>
      <c r="J21" s="141"/>
      <c r="K21" s="161" t="s">
        <v>21</v>
      </c>
      <c r="L21" s="148">
        <f t="shared" si="6"/>
        <v>2162.0649294684217</v>
      </c>
      <c r="M21" s="148">
        <f t="shared" si="6"/>
        <v>6771.8571240452338</v>
      </c>
      <c r="N21" s="148">
        <f t="shared" si="6"/>
        <v>2477.4287514021166</v>
      </c>
      <c r="O21" s="148">
        <f t="shared" si="6"/>
        <v>20.754432168671016</v>
      </c>
      <c r="P21" s="148">
        <f t="shared" si="7"/>
        <v>1506.6055004980344</v>
      </c>
      <c r="Q21" s="148">
        <f t="shared" si="1"/>
        <v>0</v>
      </c>
      <c r="R21" s="148">
        <f t="shared" si="1"/>
        <v>0</v>
      </c>
      <c r="S21" s="150">
        <f t="shared" si="8"/>
        <v>12938.710737582478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400.22776735202802</v>
      </c>
      <c r="C22" s="52">
        <f t="shared" si="2"/>
        <v>0.29509053236339844</v>
      </c>
      <c r="D22" s="52">
        <f t="shared" si="2"/>
        <v>1458.7977126235344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1859.3205705079258</v>
      </c>
      <c r="J22" s="141"/>
      <c r="K22" s="155" t="s">
        <v>20</v>
      </c>
      <c r="L22" s="156">
        <f t="shared" si="6"/>
        <v>400.22776735202802</v>
      </c>
      <c r="M22" s="156">
        <f t="shared" si="6"/>
        <v>0.29509053236339844</v>
      </c>
      <c r="N22" s="156">
        <f t="shared" si="6"/>
        <v>1458.7977126235344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1859.3205705079258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1561.0168248001864</v>
      </c>
      <c r="C23" s="49">
        <f t="shared" si="2"/>
        <v>0</v>
      </c>
      <c r="D23" s="49">
        <f t="shared" si="2"/>
        <v>414.86738408601178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1975.8842088861982</v>
      </c>
      <c r="J23" s="141"/>
      <c r="K23" s="163" t="s">
        <v>62</v>
      </c>
      <c r="L23" s="148">
        <f t="shared" si="6"/>
        <v>1561.0168248001864</v>
      </c>
      <c r="M23" s="148">
        <f t="shared" si="6"/>
        <v>0</v>
      </c>
      <c r="N23" s="148">
        <f t="shared" si="6"/>
        <v>414.86738408601178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1975.8842088861982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1561.0168248001864</v>
      </c>
      <c r="C24" s="59">
        <f t="shared" si="11"/>
        <v>0</v>
      </c>
      <c r="D24" s="59">
        <f t="shared" si="11"/>
        <v>414.86738408601178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1975.8842088861982</v>
      </c>
      <c r="J24" s="141"/>
      <c r="K24" s="168" t="s">
        <v>22</v>
      </c>
      <c r="L24" s="169">
        <f t="shared" ref="L24:O27" si="13">L50+L102</f>
        <v>1561.0168248001864</v>
      </c>
      <c r="M24" s="169">
        <f t="shared" si="13"/>
        <v>0</v>
      </c>
      <c r="N24" s="169">
        <f t="shared" si="13"/>
        <v>414.86738408601178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1975.8842088861982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23263.641897133119</v>
      </c>
      <c r="C28" s="187">
        <f t="shared" ref="C28:I28" si="14">SUM(C7:C23)</f>
        <v>8925.3084545029633</v>
      </c>
      <c r="D28" s="187">
        <f t="shared" si="14"/>
        <v>13209.783905434308</v>
      </c>
      <c r="E28" s="187">
        <f t="shared" si="14"/>
        <v>9240.2055283660757</v>
      </c>
      <c r="F28" s="187">
        <f t="shared" si="14"/>
        <v>29793.68404783577</v>
      </c>
      <c r="G28" s="187">
        <f t="shared" si="14"/>
        <v>2140.9657848984875</v>
      </c>
      <c r="H28" s="187">
        <f t="shared" si="14"/>
        <v>62.772499680717502</v>
      </c>
      <c r="I28" s="187">
        <f t="shared" si="14"/>
        <v>86636.36211785143</v>
      </c>
      <c r="J28" s="278"/>
      <c r="K28" s="188" t="s">
        <v>25</v>
      </c>
      <c r="L28" s="187">
        <f>SUM(L7:L23)</f>
        <v>23263.641897133119</v>
      </c>
      <c r="M28" s="187">
        <f t="shared" ref="M28:S28" si="15">SUM(M7:M23)</f>
        <v>8925.3084545029633</v>
      </c>
      <c r="N28" s="187">
        <f t="shared" si="15"/>
        <v>13209.783905434308</v>
      </c>
      <c r="O28" s="187">
        <f t="shared" si="15"/>
        <v>9240.2055283660757</v>
      </c>
      <c r="P28" s="187">
        <f t="shared" si="15"/>
        <v>29793.684047835774</v>
      </c>
      <c r="Q28" s="187">
        <f t="shared" si="15"/>
        <v>2140.9657848984875</v>
      </c>
      <c r="R28" s="187">
        <f t="shared" si="15"/>
        <v>62.772499680717502</v>
      </c>
      <c r="S28" s="187">
        <f t="shared" si="15"/>
        <v>86636.362117851459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0.26852053027673983</v>
      </c>
      <c r="C29" s="78">
        <f t="shared" ref="C29:H29" si="16">IF($I28=0,"-",C28/$I28)</f>
        <v>0.10302035122806597</v>
      </c>
      <c r="D29" s="78">
        <f t="shared" si="16"/>
        <v>0.15247389874779185</v>
      </c>
      <c r="E29" s="78">
        <f t="shared" si="16"/>
        <v>0.10665504994076996</v>
      </c>
      <c r="F29" s="78">
        <f t="shared" si="16"/>
        <v>0.34389352599209355</v>
      </c>
      <c r="G29" s="78">
        <f t="shared" si="16"/>
        <v>2.4712092388945558E-2</v>
      </c>
      <c r="H29" s="78">
        <f t="shared" si="16"/>
        <v>7.2455142559342556E-4</v>
      </c>
      <c r="I29" s="79">
        <f>SUM(B29:H29)</f>
        <v>1</v>
      </c>
      <c r="K29" s="30" t="s">
        <v>85</v>
      </c>
      <c r="L29" s="80">
        <f>IF($I28=0,"-",L28/$I28)</f>
        <v>0.26852053027673983</v>
      </c>
      <c r="M29" s="80">
        <f t="shared" ref="M29:R29" si="17">IF($I28=0,"-",M28/$I28)</f>
        <v>0.10302035122806597</v>
      </c>
      <c r="N29" s="80">
        <f t="shared" si="17"/>
        <v>0.15247389874779185</v>
      </c>
      <c r="O29" s="80">
        <f t="shared" si="17"/>
        <v>0.10665504994076996</v>
      </c>
      <c r="P29" s="80">
        <f t="shared" si="17"/>
        <v>0.34389352599209361</v>
      </c>
      <c r="Q29" s="80">
        <f t="shared" si="17"/>
        <v>2.4712092388945558E-2</v>
      </c>
      <c r="R29" s="81">
        <f t="shared" si="17"/>
        <v>7.2455142559342556E-4</v>
      </c>
      <c r="S29" s="82">
        <f>SUM(L29:R29)</f>
        <v>1.0000000000000002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2.1327847872101603E-2</v>
      </c>
      <c r="C33" s="46">
        <f t="shared" ref="C33:E33" si="18">C111+C137+C163+C189+C215+C241+C267+C293+C319+C345+C371+C397+C423</f>
        <v>0</v>
      </c>
      <c r="D33" s="46">
        <f t="shared" si="18"/>
        <v>505.27849925988164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505.29982710775374</v>
      </c>
      <c r="J33" s="141"/>
      <c r="K33" s="192" t="s">
        <v>6</v>
      </c>
      <c r="L33" s="46">
        <f t="shared" ref="L33:R48" si="20">L111+L137+L163+L189+L215+L241+L267+L293+L319+L345+L371+L397+L423</f>
        <v>2.1327847872101603E-2</v>
      </c>
      <c r="M33" s="46">
        <f t="shared" si="20"/>
        <v>0</v>
      </c>
      <c r="N33" s="46">
        <f t="shared" si="20"/>
        <v>505.27849925988164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505.29982710775374</v>
      </c>
      <c r="T33" s="141"/>
      <c r="U33" s="195" t="s">
        <v>6</v>
      </c>
      <c r="V33" s="89">
        <f t="shared" ref="V33:AH48" si="21">V111+V137+V163+V189+V215+V241+V267+V293+V319+V345+V371+V397+V423</f>
        <v>2.1327847872101603E-2</v>
      </c>
      <c r="W33" s="89">
        <f t="shared" si="21"/>
        <v>0</v>
      </c>
      <c r="X33" s="89">
        <f t="shared" si="21"/>
        <v>0</v>
      </c>
      <c r="Y33" s="89">
        <f t="shared" si="21"/>
        <v>0</v>
      </c>
      <c r="Z33" s="89">
        <f t="shared" si="21"/>
        <v>505.27849925988164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505.29982710775374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7.5151558184982923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7.5151558184982923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7.5151558184982923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7.5151558184982923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7.5151558184982923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7.5151558184982923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0.55789137313404746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0.55789137313404746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0.55789137313404746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0.55789137313404746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0.55789137313404746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0.55789137313404746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0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0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0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0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0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0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86.947121372078016</v>
      </c>
      <c r="C37" s="49">
        <f t="shared" si="22"/>
        <v>70.895754692916256</v>
      </c>
      <c r="D37" s="49">
        <f t="shared" si="22"/>
        <v>84.170817158493506</v>
      </c>
      <c r="E37" s="49">
        <f t="shared" si="22"/>
        <v>0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242.01369322348779</v>
      </c>
      <c r="J37" s="141"/>
      <c r="K37" s="161" t="s">
        <v>15</v>
      </c>
      <c r="L37" s="49">
        <f t="shared" si="20"/>
        <v>86.947121372078016</v>
      </c>
      <c r="M37" s="49">
        <f t="shared" si="20"/>
        <v>70.895754692916256</v>
      </c>
      <c r="N37" s="49">
        <f t="shared" si="20"/>
        <v>84.170817158493506</v>
      </c>
      <c r="O37" s="49">
        <f t="shared" si="20"/>
        <v>0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242.01369322348779</v>
      </c>
      <c r="T37" s="141"/>
      <c r="U37" s="204" t="s">
        <v>15</v>
      </c>
      <c r="V37" s="89">
        <f t="shared" si="21"/>
        <v>86.607470824927077</v>
      </c>
      <c r="W37" s="89">
        <f t="shared" si="21"/>
        <v>0</v>
      </c>
      <c r="X37" s="89">
        <f t="shared" si="21"/>
        <v>0</v>
      </c>
      <c r="Y37" s="89">
        <f t="shared" si="21"/>
        <v>70.895754692916256</v>
      </c>
      <c r="Z37" s="89">
        <f t="shared" si="21"/>
        <v>83.398741517353912</v>
      </c>
      <c r="AA37" s="89">
        <f t="shared" si="21"/>
        <v>0</v>
      </c>
      <c r="AB37" s="89">
        <f t="shared" si="21"/>
        <v>0</v>
      </c>
      <c r="AC37" s="90">
        <f t="shared" si="21"/>
        <v>1.1117261882905474</v>
      </c>
      <c r="AD37" s="89">
        <f t="shared" si="21"/>
        <v>0.33965054715095155</v>
      </c>
      <c r="AE37" s="89">
        <f t="shared" si="21"/>
        <v>0</v>
      </c>
      <c r="AF37" s="89">
        <f t="shared" si="21"/>
        <v>0</v>
      </c>
      <c r="AG37" s="89">
        <f t="shared" si="21"/>
        <v>0.77207564113959593</v>
      </c>
      <c r="AH37" s="89">
        <f t="shared" si="21"/>
        <v>0</v>
      </c>
      <c r="AI37" s="199">
        <f t="shared" si="25"/>
        <v>242.01369322348779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18.522364022283618</v>
      </c>
      <c r="C38" s="52">
        <f t="shared" si="22"/>
        <v>0.14875224240442639</v>
      </c>
      <c r="D38" s="52">
        <f t="shared" si="22"/>
        <v>9.3026588050931842</v>
      </c>
      <c r="E38" s="52">
        <f t="shared" si="22"/>
        <v>0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27.97377506978123</v>
      </c>
      <c r="J38" s="141"/>
      <c r="K38" s="155" t="s">
        <v>14</v>
      </c>
      <c r="L38" s="55">
        <f t="shared" si="20"/>
        <v>18.522364022283618</v>
      </c>
      <c r="M38" s="55">
        <f t="shared" si="20"/>
        <v>0.14875224240442639</v>
      </c>
      <c r="N38" s="55">
        <f t="shared" si="20"/>
        <v>9.3026588050931842</v>
      </c>
      <c r="O38" s="55">
        <f t="shared" si="20"/>
        <v>0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27.97377506978123</v>
      </c>
      <c r="T38" s="141"/>
      <c r="U38" s="200" t="s">
        <v>55</v>
      </c>
      <c r="V38" s="93">
        <f t="shared" si="21"/>
        <v>18.498783791942316</v>
      </c>
      <c r="W38" s="93">
        <f t="shared" si="21"/>
        <v>0</v>
      </c>
      <c r="X38" s="93">
        <f t="shared" si="21"/>
        <v>0</v>
      </c>
      <c r="Y38" s="93">
        <f t="shared" si="21"/>
        <v>0.14875224240442639</v>
      </c>
      <c r="Z38" s="93">
        <f t="shared" si="21"/>
        <v>9.3026588050931842</v>
      </c>
      <c r="AA38" s="93">
        <f t="shared" si="21"/>
        <v>0</v>
      </c>
      <c r="AB38" s="93">
        <f t="shared" si="21"/>
        <v>0</v>
      </c>
      <c r="AC38" s="94">
        <f t="shared" si="21"/>
        <v>2.358023034130299E-2</v>
      </c>
      <c r="AD38" s="93">
        <f t="shared" si="21"/>
        <v>2.358023034130299E-2</v>
      </c>
      <c r="AE38" s="93">
        <f t="shared" si="21"/>
        <v>0</v>
      </c>
      <c r="AF38" s="93">
        <f t="shared" si="21"/>
        <v>0</v>
      </c>
      <c r="AG38" s="93">
        <f t="shared" si="21"/>
        <v>0</v>
      </c>
      <c r="AH38" s="93">
        <f t="shared" si="21"/>
        <v>0</v>
      </c>
      <c r="AI38" s="203">
        <f t="shared" si="25"/>
        <v>27.97377506978123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822.7661196806846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822.7661196806846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822.7661196806846</v>
      </c>
      <c r="P39" s="49">
        <f t="shared" si="20"/>
        <v>1103.7418766426106</v>
      </c>
      <c r="Q39" s="49">
        <f t="shared" si="20"/>
        <v>0</v>
      </c>
      <c r="R39" s="49">
        <f t="shared" si="20"/>
        <v>0</v>
      </c>
      <c r="S39" s="150">
        <f t="shared" si="24"/>
        <v>1926.5079963232952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768.05969547037455</v>
      </c>
      <c r="AB39" s="89">
        <f t="shared" si="21"/>
        <v>1103.7418766426106</v>
      </c>
      <c r="AC39" s="90">
        <f t="shared" si="21"/>
        <v>54.706424210309997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54.706424210309997</v>
      </c>
      <c r="AI39" s="199">
        <f t="shared" si="25"/>
        <v>1926.5079963232949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4.0294744035032473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4.0294744035032473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4.0294744035032473</v>
      </c>
      <c r="P40" s="55">
        <f t="shared" si="20"/>
        <v>41.650877296319734</v>
      </c>
      <c r="Q40" s="55">
        <f t="shared" si="20"/>
        <v>0</v>
      </c>
      <c r="R40" s="55">
        <f t="shared" si="20"/>
        <v>0</v>
      </c>
      <c r="S40" s="158">
        <f t="shared" si="24"/>
        <v>45.680351699822978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1.0252567155900576</v>
      </c>
      <c r="AB40" s="93">
        <f t="shared" si="21"/>
        <v>41.71743012304546</v>
      </c>
      <c r="AC40" s="94">
        <f t="shared" si="21"/>
        <v>3.0042176879131901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3.0042176879131901</v>
      </c>
      <c r="AI40" s="203">
        <f t="shared" si="25"/>
        <v>45.746904526548711</v>
      </c>
      <c r="AJ40" s="133">
        <f t="shared" si="26"/>
        <v>-6.6552826725732928E-2</v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0</v>
      </c>
      <c r="E41" s="49">
        <f t="shared" si="22"/>
        <v>0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0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0</v>
      </c>
      <c r="O41" s="49">
        <f t="shared" si="20"/>
        <v>0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0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0</v>
      </c>
      <c r="AA41" s="89">
        <f t="shared" si="21"/>
        <v>0</v>
      </c>
      <c r="AB41" s="89">
        <f t="shared" si="21"/>
        <v>0</v>
      </c>
      <c r="AC41" s="90">
        <f t="shared" si="21"/>
        <v>0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0</v>
      </c>
      <c r="AI41" s="199">
        <f t="shared" si="25"/>
        <v>0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16.081186590913678</v>
      </c>
      <c r="C42" s="52">
        <f t="shared" si="22"/>
        <v>0.19953576400991507</v>
      </c>
      <c r="D42" s="52">
        <f t="shared" si="22"/>
        <v>54.255401687394766</v>
      </c>
      <c r="E42" s="52">
        <f t="shared" si="22"/>
        <v>11.09591056022856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81.632034602546923</v>
      </c>
      <c r="J42" s="141"/>
      <c r="K42" s="155" t="s">
        <v>16</v>
      </c>
      <c r="L42" s="55">
        <f t="shared" si="20"/>
        <v>16.081186590913678</v>
      </c>
      <c r="M42" s="55">
        <f t="shared" si="20"/>
        <v>0.19953576400991507</v>
      </c>
      <c r="N42" s="55">
        <f t="shared" si="20"/>
        <v>54.255401687394766</v>
      </c>
      <c r="O42" s="55">
        <f t="shared" si="20"/>
        <v>11.09591056022856</v>
      </c>
      <c r="P42" s="55">
        <f t="shared" si="20"/>
        <v>1.213351149183979</v>
      </c>
      <c r="Q42" s="55">
        <f t="shared" si="20"/>
        <v>0</v>
      </c>
      <c r="R42" s="55">
        <f t="shared" si="20"/>
        <v>0</v>
      </c>
      <c r="S42" s="158">
        <f t="shared" si="24"/>
        <v>82.845385751730902</v>
      </c>
      <c r="T42" s="141"/>
      <c r="U42" s="200" t="s">
        <v>16</v>
      </c>
      <c r="V42" s="93">
        <f t="shared" si="21"/>
        <v>16.081186590913678</v>
      </c>
      <c r="W42" s="93">
        <f t="shared" si="21"/>
        <v>0</v>
      </c>
      <c r="X42" s="93">
        <f t="shared" si="21"/>
        <v>0</v>
      </c>
      <c r="Y42" s="93">
        <f t="shared" si="21"/>
        <v>0.19953576400991507</v>
      </c>
      <c r="Z42" s="93">
        <f t="shared" si="21"/>
        <v>54.255401687394766</v>
      </c>
      <c r="AA42" s="93">
        <f t="shared" si="21"/>
        <v>5.1531337062947902</v>
      </c>
      <c r="AB42" s="93">
        <f t="shared" si="21"/>
        <v>1.213351149183979</v>
      </c>
      <c r="AC42" s="94">
        <f t="shared" si="21"/>
        <v>5.9427768539337729</v>
      </c>
      <c r="AD42" s="93">
        <f t="shared" si="21"/>
        <v>0</v>
      </c>
      <c r="AE42" s="93">
        <f t="shared" si="21"/>
        <v>0</v>
      </c>
      <c r="AF42" s="93">
        <f t="shared" si="21"/>
        <v>0</v>
      </c>
      <c r="AG42" s="93">
        <f t="shared" si="21"/>
        <v>0</v>
      </c>
      <c r="AH42" s="93">
        <f t="shared" si="21"/>
        <v>5.9427768539337729</v>
      </c>
      <c r="AI42" s="203">
        <f t="shared" si="25"/>
        <v>82.845385751730916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807.54205748267179</v>
      </c>
      <c r="C43" s="49">
        <f t="shared" si="22"/>
        <v>1661.9974322113239</v>
      </c>
      <c r="D43" s="49">
        <f t="shared" si="22"/>
        <v>2307.4993010141602</v>
      </c>
      <c r="E43" s="49">
        <f t="shared" si="22"/>
        <v>77.45486162615137</v>
      </c>
      <c r="F43" s="292">
        <v>0</v>
      </c>
      <c r="G43" s="49">
        <f t="shared" si="19"/>
        <v>0.27965574251623038</v>
      </c>
      <c r="H43" s="49">
        <f t="shared" si="19"/>
        <v>0</v>
      </c>
      <c r="I43" s="146">
        <f t="shared" si="23"/>
        <v>4854.7733080768239</v>
      </c>
      <c r="J43" s="141"/>
      <c r="K43" s="161" t="s">
        <v>139</v>
      </c>
      <c r="L43" s="49">
        <f t="shared" si="20"/>
        <v>807.54205748267179</v>
      </c>
      <c r="M43" s="49">
        <f t="shared" si="20"/>
        <v>1661.9974322113239</v>
      </c>
      <c r="N43" s="49">
        <f t="shared" si="20"/>
        <v>2307.4993010141602</v>
      </c>
      <c r="O43" s="49">
        <f t="shared" si="20"/>
        <v>77.45486162615137</v>
      </c>
      <c r="P43" s="49">
        <f t="shared" si="20"/>
        <v>13.355659736285883</v>
      </c>
      <c r="Q43" s="49">
        <f t="shared" si="20"/>
        <v>0.27965574251623038</v>
      </c>
      <c r="R43" s="49">
        <f t="shared" si="20"/>
        <v>0</v>
      </c>
      <c r="S43" s="150">
        <f t="shared" si="24"/>
        <v>4868.1289678131097</v>
      </c>
      <c r="T43" s="141"/>
      <c r="U43" s="204" t="s">
        <v>139</v>
      </c>
      <c r="V43" s="89">
        <f t="shared" si="21"/>
        <v>797.77238452131974</v>
      </c>
      <c r="W43" s="89">
        <f t="shared" si="21"/>
        <v>6.9801737597232929</v>
      </c>
      <c r="X43" s="89">
        <f t="shared" si="21"/>
        <v>0.27965574251623038</v>
      </c>
      <c r="Y43" s="89">
        <f t="shared" si="21"/>
        <v>1661.9974322113239</v>
      </c>
      <c r="Z43" s="89">
        <f t="shared" si="21"/>
        <v>2206.4218759186406</v>
      </c>
      <c r="AA43" s="89">
        <f t="shared" si="21"/>
        <v>26.515925906826453</v>
      </c>
      <c r="AB43" s="89">
        <f t="shared" si="21"/>
        <v>13.355659736285883</v>
      </c>
      <c r="AC43" s="90">
        <f t="shared" si="21"/>
        <v>154.80586001647339</v>
      </c>
      <c r="AD43" s="89">
        <f t="shared" si="21"/>
        <v>2.7894992016288542</v>
      </c>
      <c r="AE43" s="89">
        <f t="shared" si="21"/>
        <v>0</v>
      </c>
      <c r="AF43" s="89">
        <f t="shared" si="21"/>
        <v>0</v>
      </c>
      <c r="AG43" s="89">
        <f t="shared" si="21"/>
        <v>101.07742509551954</v>
      </c>
      <c r="AH43" s="89">
        <f t="shared" si="21"/>
        <v>50.938935719324931</v>
      </c>
      <c r="AI43" s="199">
        <f t="shared" si="25"/>
        <v>4868.1289678131097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387.30823680137291</v>
      </c>
      <c r="C44" s="52">
        <f t="shared" si="22"/>
        <v>247.85735699257171</v>
      </c>
      <c r="D44" s="52">
        <f t="shared" si="22"/>
        <v>1414.9073313366687</v>
      </c>
      <c r="E44" s="52">
        <f t="shared" si="22"/>
        <v>6007.9265982076495</v>
      </c>
      <c r="F44" s="292">
        <v>0</v>
      </c>
      <c r="G44" s="52">
        <f t="shared" si="19"/>
        <v>599.81834209666704</v>
      </c>
      <c r="H44" s="52">
        <f t="shared" si="19"/>
        <v>61.768197139323398</v>
      </c>
      <c r="I44" s="154">
        <f t="shared" si="23"/>
        <v>8719.5860625742534</v>
      </c>
      <c r="J44" s="141"/>
      <c r="K44" s="155" t="s">
        <v>24</v>
      </c>
      <c r="L44" s="55">
        <f t="shared" si="20"/>
        <v>387.30823680137291</v>
      </c>
      <c r="M44" s="55">
        <f t="shared" si="20"/>
        <v>247.85735699257171</v>
      </c>
      <c r="N44" s="55">
        <f t="shared" si="20"/>
        <v>1414.9073313366687</v>
      </c>
      <c r="O44" s="55">
        <f t="shared" si="20"/>
        <v>6007.9265982076495</v>
      </c>
      <c r="P44" s="55">
        <f t="shared" si="20"/>
        <v>0</v>
      </c>
      <c r="Q44" s="55">
        <f t="shared" si="20"/>
        <v>599.81834209666704</v>
      </c>
      <c r="R44" s="55">
        <f t="shared" si="20"/>
        <v>61.768197139323398</v>
      </c>
      <c r="S44" s="158">
        <f t="shared" si="24"/>
        <v>8719.5860625742534</v>
      </c>
      <c r="T44" s="141"/>
      <c r="U44" s="200" t="s">
        <v>24</v>
      </c>
      <c r="V44" s="93">
        <f t="shared" si="21"/>
        <v>83.792289642019625</v>
      </c>
      <c r="W44" s="93">
        <f t="shared" si="21"/>
        <v>300.10590462643739</v>
      </c>
      <c r="X44" s="93">
        <f t="shared" si="21"/>
        <v>599.81834209666704</v>
      </c>
      <c r="Y44" s="93">
        <f t="shared" si="21"/>
        <v>247.85735699257171</v>
      </c>
      <c r="Z44" s="93">
        <f t="shared" si="21"/>
        <v>1406.0150368448656</v>
      </c>
      <c r="AA44" s="93">
        <f t="shared" si="21"/>
        <v>5983.1663051721371</v>
      </c>
      <c r="AB44" s="93">
        <f t="shared" si="21"/>
        <v>0</v>
      </c>
      <c r="AC44" s="94">
        <f t="shared" si="21"/>
        <v>98.830827199553937</v>
      </c>
      <c r="AD44" s="93">
        <f t="shared" si="21"/>
        <v>3.4100425329158481</v>
      </c>
      <c r="AE44" s="93">
        <f t="shared" si="21"/>
        <v>11.767692849971434</v>
      </c>
      <c r="AF44" s="93">
        <f t="shared" si="21"/>
        <v>61.768197139323398</v>
      </c>
      <c r="AG44" s="93">
        <f t="shared" si="21"/>
        <v>8.8922944918032734</v>
      </c>
      <c r="AH44" s="93">
        <f t="shared" si="21"/>
        <v>12.992600185539976</v>
      </c>
      <c r="AI44" s="203">
        <f t="shared" si="25"/>
        <v>8719.5860625742516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418.00369385460556</v>
      </c>
      <c r="C45" s="49">
        <f t="shared" si="22"/>
        <v>82.917136491057605</v>
      </c>
      <c r="D45" s="49">
        <f t="shared" si="22"/>
        <v>733.56766933635947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1234.4884996820226</v>
      </c>
      <c r="J45" s="141"/>
      <c r="K45" s="161" t="s">
        <v>23</v>
      </c>
      <c r="L45" s="49">
        <f t="shared" si="20"/>
        <v>418.00369385460556</v>
      </c>
      <c r="M45" s="49">
        <f t="shared" si="20"/>
        <v>82.917136491057605</v>
      </c>
      <c r="N45" s="49">
        <f t="shared" si="20"/>
        <v>733.56766933635947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1234.4884996820226</v>
      </c>
      <c r="T45" s="141"/>
      <c r="U45" s="204" t="s">
        <v>23</v>
      </c>
      <c r="V45" s="89">
        <f t="shared" si="21"/>
        <v>416.61894968972069</v>
      </c>
      <c r="W45" s="89">
        <f t="shared" si="21"/>
        <v>1.6657130385548623E-2</v>
      </c>
      <c r="X45" s="89">
        <f t="shared" si="21"/>
        <v>0</v>
      </c>
      <c r="Y45" s="89">
        <f t="shared" si="21"/>
        <v>82.917136491057605</v>
      </c>
      <c r="Z45" s="89">
        <f t="shared" si="21"/>
        <v>25.731974790322049</v>
      </c>
      <c r="AA45" s="89">
        <f t="shared" si="21"/>
        <v>0</v>
      </c>
      <c r="AB45" s="89">
        <f t="shared" si="21"/>
        <v>0</v>
      </c>
      <c r="AC45" s="90">
        <f t="shared" si="21"/>
        <v>709.20378158053654</v>
      </c>
      <c r="AD45" s="89">
        <f t="shared" si="21"/>
        <v>1.3680870344992611</v>
      </c>
      <c r="AE45" s="89">
        <f t="shared" si="21"/>
        <v>0</v>
      </c>
      <c r="AF45" s="89">
        <f t="shared" si="21"/>
        <v>0</v>
      </c>
      <c r="AG45" s="89">
        <f t="shared" si="21"/>
        <v>707.8356945460373</v>
      </c>
      <c r="AH45" s="89">
        <f t="shared" si="21"/>
        <v>0</v>
      </c>
      <c r="AI45" s="199">
        <f t="shared" si="25"/>
        <v>1234.4884996820224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0.46820011373922044</v>
      </c>
      <c r="C46" s="52">
        <f t="shared" si="22"/>
        <v>2.2361631705209639E-3</v>
      </c>
      <c r="D46" s="52">
        <f t="shared" si="22"/>
        <v>0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0.47043627690974138</v>
      </c>
      <c r="J46" s="141"/>
      <c r="K46" s="155" t="s">
        <v>58</v>
      </c>
      <c r="L46" s="55">
        <f t="shared" si="20"/>
        <v>0.46820011373922044</v>
      </c>
      <c r="M46" s="55">
        <f t="shared" si="20"/>
        <v>2.2361631705209639E-3</v>
      </c>
      <c r="N46" s="55">
        <f t="shared" si="20"/>
        <v>0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0.47043627690974138</v>
      </c>
      <c r="T46" s="141"/>
      <c r="U46" s="200" t="s">
        <v>58</v>
      </c>
      <c r="V46" s="93">
        <f t="shared" si="21"/>
        <v>0.46820011373922044</v>
      </c>
      <c r="W46" s="93">
        <f t="shared" si="21"/>
        <v>0</v>
      </c>
      <c r="X46" s="93">
        <f t="shared" si="21"/>
        <v>0</v>
      </c>
      <c r="Y46" s="93">
        <f t="shared" si="21"/>
        <v>2.2361631705209639E-3</v>
      </c>
      <c r="Z46" s="93">
        <f t="shared" si="21"/>
        <v>0</v>
      </c>
      <c r="AA46" s="93">
        <f t="shared" si="21"/>
        <v>0</v>
      </c>
      <c r="AB46" s="93">
        <f t="shared" si="21"/>
        <v>0</v>
      </c>
      <c r="AC46" s="94">
        <f t="shared" si="21"/>
        <v>0</v>
      </c>
      <c r="AD46" s="93">
        <f t="shared" si="21"/>
        <v>0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0.47043627690974138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372.20838535303403</v>
      </c>
      <c r="C47" s="49">
        <f t="shared" si="22"/>
        <v>6771.8571240452338</v>
      </c>
      <c r="D47" s="49">
        <f t="shared" si="22"/>
        <v>2256.0513604423513</v>
      </c>
      <c r="E47" s="49">
        <f t="shared" si="22"/>
        <v>19.758909986923626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9419.8757798275419</v>
      </c>
      <c r="J47" s="141"/>
      <c r="K47" s="161" t="s">
        <v>21</v>
      </c>
      <c r="L47" s="49">
        <f t="shared" si="20"/>
        <v>372.20838535303403</v>
      </c>
      <c r="M47" s="49">
        <f t="shared" si="20"/>
        <v>6771.8571240452338</v>
      </c>
      <c r="N47" s="49">
        <f t="shared" si="20"/>
        <v>2256.0513604423513</v>
      </c>
      <c r="O47" s="49">
        <f t="shared" si="20"/>
        <v>19.758909986923626</v>
      </c>
      <c r="P47" s="49">
        <f t="shared" si="20"/>
        <v>102.52158716388506</v>
      </c>
      <c r="Q47" s="49">
        <f t="shared" si="20"/>
        <v>0</v>
      </c>
      <c r="R47" s="49">
        <f t="shared" si="20"/>
        <v>0</v>
      </c>
      <c r="S47" s="150">
        <f t="shared" si="24"/>
        <v>9522.3973669914267</v>
      </c>
      <c r="T47" s="141"/>
      <c r="U47" s="204" t="s">
        <v>21</v>
      </c>
      <c r="V47" s="89">
        <f t="shared" si="21"/>
        <v>372.20838535303403</v>
      </c>
      <c r="W47" s="89">
        <f t="shared" si="21"/>
        <v>0</v>
      </c>
      <c r="X47" s="89">
        <f t="shared" si="21"/>
        <v>0</v>
      </c>
      <c r="Y47" s="89">
        <f t="shared" si="21"/>
        <v>6771.8571240452338</v>
      </c>
      <c r="Z47" s="89">
        <f t="shared" si="21"/>
        <v>1286.6442046058878</v>
      </c>
      <c r="AA47" s="89">
        <f t="shared" si="21"/>
        <v>0</v>
      </c>
      <c r="AB47" s="89">
        <f t="shared" si="21"/>
        <v>102.52158716388506</v>
      </c>
      <c r="AC47" s="90">
        <f t="shared" si="21"/>
        <v>989.16606582338727</v>
      </c>
      <c r="AD47" s="89">
        <f t="shared" si="21"/>
        <v>0</v>
      </c>
      <c r="AE47" s="89">
        <f t="shared" si="21"/>
        <v>0</v>
      </c>
      <c r="AF47" s="89">
        <f t="shared" si="21"/>
        <v>0</v>
      </c>
      <c r="AG47" s="89">
        <f t="shared" si="21"/>
        <v>969.40715583646363</v>
      </c>
      <c r="AH47" s="89">
        <f t="shared" si="21"/>
        <v>19.758909986923626</v>
      </c>
      <c r="AI47" s="199">
        <f t="shared" si="25"/>
        <v>9522.3973669914267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400.22776735202802</v>
      </c>
      <c r="C48" s="52">
        <f t="shared" si="22"/>
        <v>0.29509053236339844</v>
      </c>
      <c r="D48" s="52">
        <f t="shared" si="22"/>
        <v>1458.7977126235344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1859.3205705079258</v>
      </c>
      <c r="J48" s="141"/>
      <c r="K48" s="155" t="s">
        <v>20</v>
      </c>
      <c r="L48" s="55">
        <f t="shared" si="20"/>
        <v>400.22776735202802</v>
      </c>
      <c r="M48" s="55">
        <f t="shared" si="20"/>
        <v>0.29509053236339844</v>
      </c>
      <c r="N48" s="55">
        <f t="shared" si="20"/>
        <v>1458.7977126235344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1859.3205705079258</v>
      </c>
      <c r="T48" s="141"/>
      <c r="U48" s="200" t="s">
        <v>59</v>
      </c>
      <c r="V48" s="93">
        <f t="shared" si="21"/>
        <v>400.22776735202802</v>
      </c>
      <c r="W48" s="93">
        <f t="shared" si="21"/>
        <v>0</v>
      </c>
      <c r="X48" s="93">
        <f t="shared" si="21"/>
        <v>0</v>
      </c>
      <c r="Y48" s="93">
        <f t="shared" si="21"/>
        <v>0.29509053236339844</v>
      </c>
      <c r="Z48" s="93">
        <f t="shared" si="21"/>
        <v>1401.7915795020031</v>
      </c>
      <c r="AA48" s="93">
        <f t="shared" si="21"/>
        <v>0</v>
      </c>
      <c r="AB48" s="93">
        <f t="shared" si="21"/>
        <v>0</v>
      </c>
      <c r="AC48" s="94">
        <f t="shared" si="21"/>
        <v>57.006133121531313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57.006133121531313</v>
      </c>
      <c r="AH48" s="93">
        <f t="shared" si="21"/>
        <v>0</v>
      </c>
      <c r="AI48" s="203">
        <f t="shared" si="25"/>
        <v>1859.3205705079258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167.95161008690468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167.95161008690468</v>
      </c>
      <c r="J49" s="141"/>
      <c r="K49" s="163" t="s">
        <v>62</v>
      </c>
      <c r="L49" s="49">
        <f t="shared" ref="L49:R53" si="28">L127+L153+L179+L205+L231+L257+L283+L309+L335+L361+L387+L413+L439</f>
        <v>167.95161008690468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167.95161008690468</v>
      </c>
      <c r="T49" s="141"/>
      <c r="U49" s="205" t="s">
        <v>60</v>
      </c>
      <c r="V49" s="89">
        <f t="shared" ref="V49:AH53" si="29">V127+V153+V179+V205+V231+V257+V283+V309+V335+V361+V387+V413+V439</f>
        <v>152.61938270569613</v>
      </c>
      <c r="W49" s="89">
        <f t="shared" si="29"/>
        <v>15.010977381100014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0.32125000010855959</v>
      </c>
      <c r="AD49" s="89">
        <f t="shared" si="29"/>
        <v>0.32125000010855959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167.95161008690471</v>
      </c>
      <c r="AJ49" s="133" t="str">
        <f t="shared" si="26"/>
        <v/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167.95161008690468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167.95161008690468</v>
      </c>
      <c r="J50" s="141"/>
      <c r="K50" s="168" t="s">
        <v>22</v>
      </c>
      <c r="L50" s="62">
        <f t="shared" si="28"/>
        <v>167.95161008690468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167.95161008690468</v>
      </c>
      <c r="T50" s="141"/>
      <c r="U50" s="206" t="s">
        <v>63</v>
      </c>
      <c r="V50" s="96">
        <f t="shared" si="29"/>
        <v>152.61938270569613</v>
      </c>
      <c r="W50" s="96">
        <f t="shared" si="29"/>
        <v>15.010977381100014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0.32125000010855959</v>
      </c>
      <c r="AD50" s="96">
        <f t="shared" si="29"/>
        <v>0.32125000010855959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167.95161008690471</v>
      </c>
      <c r="AJ50" s="133" t="str">
        <f t="shared" si="26"/>
        <v/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2675.2819508775033</v>
      </c>
      <c r="C54" s="187">
        <f t="shared" ref="C54:I54" si="31">SUM(C33:C49)</f>
        <v>8836.1704191350509</v>
      </c>
      <c r="D54" s="187">
        <f t="shared" si="31"/>
        <v>8831.9037988555683</v>
      </c>
      <c r="E54" s="187">
        <f t="shared" si="31"/>
        <v>6943.0318744651413</v>
      </c>
      <c r="F54" s="187">
        <f t="shared" si="31"/>
        <v>0</v>
      </c>
      <c r="G54" s="187">
        <f t="shared" si="31"/>
        <v>600.09799783918322</v>
      </c>
      <c r="H54" s="187">
        <f t="shared" si="31"/>
        <v>61.768197139323398</v>
      </c>
      <c r="I54" s="187">
        <f t="shared" si="31"/>
        <v>27948.254238311769</v>
      </c>
      <c r="J54" s="141"/>
      <c r="K54" s="188" t="s">
        <v>25</v>
      </c>
      <c r="L54" s="187">
        <f>SUM(L33:L49)</f>
        <v>2675.2819508775033</v>
      </c>
      <c r="M54" s="187">
        <f t="shared" ref="M54:S54" si="32">SUM(M33:M49)</f>
        <v>8836.1704191350509</v>
      </c>
      <c r="N54" s="187">
        <f t="shared" si="32"/>
        <v>8831.9037988555683</v>
      </c>
      <c r="O54" s="187">
        <f t="shared" si="32"/>
        <v>6943.0318744651413</v>
      </c>
      <c r="P54" s="187">
        <f t="shared" si="32"/>
        <v>1262.4833519882852</v>
      </c>
      <c r="Q54" s="187">
        <f t="shared" si="32"/>
        <v>600.09799783918322</v>
      </c>
      <c r="R54" s="213">
        <f t="shared" si="32"/>
        <v>61.768197139323398</v>
      </c>
      <c r="S54" s="214">
        <f t="shared" si="32"/>
        <v>29210.737590300057</v>
      </c>
      <c r="T54" s="141">
        <f>IF(ABS(S54-AI54)&gt;0.01,S54-AI54,"")</f>
        <v>-6.6552826727274805E-2</v>
      </c>
      <c r="U54" s="215" t="s">
        <v>61</v>
      </c>
      <c r="V54" s="216">
        <f>SUM(V33:V49)</f>
        <v>2344.9161284332122</v>
      </c>
      <c r="W54" s="216">
        <f t="shared" ref="W54:AH54" si="33">SUM(W33:W49)</f>
        <v>322.11371289764628</v>
      </c>
      <c r="X54" s="216">
        <f t="shared" si="33"/>
        <v>600.09799783918322</v>
      </c>
      <c r="Y54" s="216">
        <f t="shared" si="33"/>
        <v>8836.1704191350509</v>
      </c>
      <c r="Z54" s="216">
        <f t="shared" si="33"/>
        <v>6986.9130201230746</v>
      </c>
      <c r="AA54" s="216">
        <f t="shared" si="33"/>
        <v>6783.9203169712227</v>
      </c>
      <c r="AB54" s="216">
        <f t="shared" si="33"/>
        <v>1262.5499048150109</v>
      </c>
      <c r="AC54" s="216">
        <f t="shared" si="33"/>
        <v>2074.1226429123799</v>
      </c>
      <c r="AD54" s="217">
        <f t="shared" si="33"/>
        <v>8.2521095466447782</v>
      </c>
      <c r="AE54" s="217">
        <f t="shared" si="33"/>
        <v>11.767692849971434</v>
      </c>
      <c r="AF54" s="217">
        <f t="shared" si="33"/>
        <v>61.768197139323398</v>
      </c>
      <c r="AG54" s="217">
        <f t="shared" si="33"/>
        <v>1844.9907787324946</v>
      </c>
      <c r="AH54" s="217">
        <f t="shared" si="33"/>
        <v>147.34386464394549</v>
      </c>
      <c r="AI54" s="218">
        <f>SUM(V54:AC54)</f>
        <v>29210.804143126785</v>
      </c>
      <c r="AJ54" s="133">
        <f t="shared" si="26"/>
        <v>-6.6552826727274805E-2</v>
      </c>
    </row>
    <row r="55" spans="1:36" ht="15" thickBot="1" x14ac:dyDescent="0.35">
      <c r="A55" s="18" t="s">
        <v>85</v>
      </c>
      <c r="B55" s="105">
        <f>IF($I54=0,"-",B54/$I54)</f>
        <v>9.5722685505350735E-2</v>
      </c>
      <c r="C55" s="105">
        <f t="shared" ref="C55:H55" si="34">IF($I54=0,"-",C54/$I54)</f>
        <v>0.31616180187105686</v>
      </c>
      <c r="D55" s="105">
        <f t="shared" si="34"/>
        <v>0.31600914044744516</v>
      </c>
      <c r="E55" s="105">
        <f t="shared" si="34"/>
        <v>0.24842452824647482</v>
      </c>
      <c r="F55" s="105">
        <f t="shared" si="34"/>
        <v>0</v>
      </c>
      <c r="G55" s="105">
        <f t="shared" si="34"/>
        <v>2.1471752500968822E-2</v>
      </c>
      <c r="H55" s="106">
        <f t="shared" si="34"/>
        <v>2.2100914287036537E-3</v>
      </c>
      <c r="I55" s="107">
        <f>SUM(B55:H55)</f>
        <v>1</v>
      </c>
      <c r="K55" s="30" t="s">
        <v>85</v>
      </c>
      <c r="L55" s="80">
        <f>IF($S54=0,"-",L54/$S54)</f>
        <v>9.1585566526943094E-2</v>
      </c>
      <c r="M55" s="80">
        <f t="shared" ref="M55:R55" si="35">IF($S54=0,"-",M54/$S54)</f>
        <v>0.30249733995314304</v>
      </c>
      <c r="N55" s="80">
        <f t="shared" si="35"/>
        <v>0.3023512765315573</v>
      </c>
      <c r="O55" s="80">
        <f t="shared" si="35"/>
        <v>0.23768766033387317</v>
      </c>
      <c r="P55" s="80">
        <f t="shared" si="35"/>
        <v>4.3219838187431296E-2</v>
      </c>
      <c r="Q55" s="80">
        <f t="shared" si="35"/>
        <v>2.0543746832276374E-2</v>
      </c>
      <c r="R55" s="81">
        <f t="shared" si="35"/>
        <v>2.1145716347756526E-3</v>
      </c>
      <c r="S55" s="82">
        <f>SUM(L55:R55)</f>
        <v>0.99999999999999978</v>
      </c>
      <c r="U55" s="40" t="s">
        <v>85</v>
      </c>
      <c r="V55" s="108">
        <f>+V54/$AI54</f>
        <v>8.0275644482213401E-2</v>
      </c>
      <c r="W55" s="108">
        <f t="shared" ref="W55:AH55" si="36">+W54/$AI54</f>
        <v>1.1027211415315956E-2</v>
      </c>
      <c r="X55" s="108">
        <f t="shared" si="36"/>
        <v>2.0543700026155715E-2</v>
      </c>
      <c r="Y55" s="108">
        <f t="shared" si="36"/>
        <v>0.3024966507542784</v>
      </c>
      <c r="Z55" s="108">
        <f t="shared" si="36"/>
        <v>0.23918934192597618</v>
      </c>
      <c r="AA55" s="108">
        <f t="shared" si="36"/>
        <v>0.23224010827402911</v>
      </c>
      <c r="AB55" s="108">
        <f t="shared" si="36"/>
        <v>4.3222018080323374E-2</v>
      </c>
      <c r="AC55" s="108">
        <f t="shared" si="36"/>
        <v>7.1005325041707715E-2</v>
      </c>
      <c r="AD55" s="108">
        <f t="shared" si="36"/>
        <v>2.825019642119806E-4</v>
      </c>
      <c r="AE55" s="108">
        <f t="shared" si="36"/>
        <v>4.0285412179384786E-4</v>
      </c>
      <c r="AF55" s="108">
        <f t="shared" si="36"/>
        <v>2.1145668170130562E-3</v>
      </c>
      <c r="AG55" s="108">
        <f t="shared" si="36"/>
        <v>6.316124573950202E-2</v>
      </c>
      <c r="AH55" s="108">
        <f t="shared" si="36"/>
        <v>5.0441563991868079E-3</v>
      </c>
      <c r="AI55" s="109">
        <f>SUM(V55:AC55)</f>
        <v>0.99999999999999978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8.3406366739537066E-2</v>
      </c>
      <c r="G59" s="302"/>
      <c r="H59" s="304"/>
      <c r="I59" s="146">
        <f>SUM(B59:H59)</f>
        <v>8.3406366739537066E-2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19306.904083986701</v>
      </c>
      <c r="G65" s="305"/>
      <c r="H65" s="307"/>
      <c r="I65" s="146">
        <f t="shared" si="38"/>
        <v>19306.904083986701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10901.128031199134</v>
      </c>
      <c r="Q65" s="305"/>
      <c r="R65" s="312"/>
      <c r="S65" s="150">
        <f t="shared" si="40"/>
        <v>10901.128031199134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4542.2196526368716</v>
      </c>
      <c r="G66" s="305"/>
      <c r="H66" s="307"/>
      <c r="I66" s="154">
        <f t="shared" si="38"/>
        <v>4542.2196526368716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1880.4755521209004</v>
      </c>
      <c r="Q66" s="305"/>
      <c r="R66" s="312"/>
      <c r="S66" s="158">
        <f t="shared" si="40"/>
        <v>1880.4755521209004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436.16138632143475</v>
      </c>
      <c r="G67" s="305"/>
      <c r="H67" s="307"/>
      <c r="I67" s="146">
        <f t="shared" si="38"/>
        <v>436.16138632143475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3.6669334270399228</v>
      </c>
      <c r="G68" s="305"/>
      <c r="H68" s="307"/>
      <c r="I68" s="154">
        <f t="shared" si="38"/>
        <v>3.6669334270399228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2.453582277855975</v>
      </c>
      <c r="Q68" s="305"/>
      <c r="R68" s="312"/>
      <c r="S68" s="158">
        <f t="shared" si="40"/>
        <v>2.453582277855975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1994.190150682366</v>
      </c>
      <c r="G69" s="305"/>
      <c r="H69" s="307"/>
      <c r="I69" s="146">
        <f t="shared" si="38"/>
        <v>1994.190150682366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0.38710335807957108</v>
      </c>
      <c r="Q69" s="305"/>
      <c r="R69" s="312"/>
      <c r="S69" s="150">
        <f t="shared" si="40"/>
        <v>0.38710335807957108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1337.582825626122</v>
      </c>
      <c r="G70" s="305"/>
      <c r="H70" s="307"/>
      <c r="I70" s="154">
        <f t="shared" si="38"/>
        <v>1337.582825626122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5.6843418860808015E-12</v>
      </c>
      <c r="Q70" s="305"/>
      <c r="R70" s="312"/>
      <c r="S70" s="158">
        <f t="shared" si="40"/>
        <v>5.6843418860808015E-12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1466.5501639233662</v>
      </c>
      <c r="G73" s="305"/>
      <c r="H73" s="307"/>
      <c r="I73" s="146">
        <f t="shared" si="38"/>
        <v>1466.5501639233662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834.87483308517039</v>
      </c>
      <c r="Q73" s="305"/>
      <c r="R73" s="312"/>
      <c r="S73" s="150">
        <f t="shared" si="40"/>
        <v>834.87483308517039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29087.358602970642</v>
      </c>
      <c r="G80" s="187">
        <f t="shared" si="41"/>
        <v>0</v>
      </c>
      <c r="H80" s="213">
        <f t="shared" si="41"/>
        <v>0</v>
      </c>
      <c r="I80" s="187">
        <f t="shared" si="41"/>
        <v>29087.358602970642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13619.319102041147</v>
      </c>
      <c r="Q80" s="187">
        <f t="shared" si="42"/>
        <v>0</v>
      </c>
      <c r="R80" s="213">
        <f t="shared" si="42"/>
        <v>0</v>
      </c>
      <c r="S80" s="214">
        <f t="shared" si="42"/>
        <v>13619.319102041147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13.930233364820037</v>
      </c>
      <c r="C85" s="144">
        <f t="shared" ref="C85:H85" si="45">C579+C605+C631</f>
        <v>0</v>
      </c>
      <c r="D85" s="144">
        <f t="shared" si="45"/>
        <v>0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13.930233364820037</v>
      </c>
      <c r="J85" s="141"/>
      <c r="K85" s="192" t="s">
        <v>6</v>
      </c>
      <c r="L85" s="144">
        <f t="shared" ref="L85:R100" si="46">L579+L605+L631</f>
        <v>13.930233364820037</v>
      </c>
      <c r="M85" s="144">
        <f t="shared" si="46"/>
        <v>0</v>
      </c>
      <c r="N85" s="144">
        <f t="shared" si="46"/>
        <v>0</v>
      </c>
      <c r="O85" s="144">
        <f t="shared" si="46"/>
        <v>0</v>
      </c>
      <c r="P85" s="144">
        <f t="shared" si="46"/>
        <v>8.3406366739537066E-2</v>
      </c>
      <c r="Q85" s="144">
        <f t="shared" si="46"/>
        <v>0</v>
      </c>
      <c r="R85" s="144">
        <f t="shared" si="46"/>
        <v>0</v>
      </c>
      <c r="S85" s="194">
        <f>SUM(L85:R85)</f>
        <v>14.013639731559573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26.587597329709652</v>
      </c>
      <c r="C86" s="152">
        <f t="shared" si="47"/>
        <v>0</v>
      </c>
      <c r="D86" s="152">
        <f t="shared" si="47"/>
        <v>1.6239413337083377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28.21153866341799</v>
      </c>
      <c r="J86" s="141"/>
      <c r="K86" s="155" t="s">
        <v>7</v>
      </c>
      <c r="L86" s="156">
        <f t="shared" si="46"/>
        <v>26.587597329709652</v>
      </c>
      <c r="M86" s="156">
        <f t="shared" si="46"/>
        <v>0</v>
      </c>
      <c r="N86" s="156">
        <f t="shared" si="46"/>
        <v>1.6239413337083377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28.21153866341799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26.456113397251837</v>
      </c>
      <c r="C87" s="148">
        <f t="shared" si="47"/>
        <v>0</v>
      </c>
      <c r="D87" s="148">
        <f t="shared" si="47"/>
        <v>1.4508964273409422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27.90700982459278</v>
      </c>
      <c r="J87" s="141"/>
      <c r="K87" s="161" t="s">
        <v>9</v>
      </c>
      <c r="L87" s="148">
        <f t="shared" si="46"/>
        <v>26.456113397251837</v>
      </c>
      <c r="M87" s="148">
        <f t="shared" si="46"/>
        <v>0</v>
      </c>
      <c r="N87" s="148">
        <f t="shared" si="46"/>
        <v>1.4508964273409422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27.90700982459278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12.351299684003118</v>
      </c>
      <c r="C89" s="148">
        <f t="shared" si="47"/>
        <v>1.4960486917106879</v>
      </c>
      <c r="D89" s="148">
        <f t="shared" si="47"/>
        <v>0.3225808917680496</v>
      </c>
      <c r="E89" s="148">
        <f t="shared" si="47"/>
        <v>0.71944698431388843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14.889376251795746</v>
      </c>
      <c r="J89" s="141"/>
      <c r="K89" s="161" t="s">
        <v>15</v>
      </c>
      <c r="L89" s="148">
        <f t="shared" si="46"/>
        <v>12.351299684003118</v>
      </c>
      <c r="M89" s="148">
        <f t="shared" si="46"/>
        <v>1.4960486917106879</v>
      </c>
      <c r="N89" s="148">
        <f t="shared" si="46"/>
        <v>0.3225808917680496</v>
      </c>
      <c r="O89" s="148">
        <f t="shared" si="46"/>
        <v>0.71944698431388843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14.889376251795746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3949.9383073584418</v>
      </c>
      <c r="C90" s="152">
        <f t="shared" si="47"/>
        <v>5.6307743493439988</v>
      </c>
      <c r="D90" s="152">
        <f t="shared" si="47"/>
        <v>403.18930990838544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4358.7583916161711</v>
      </c>
      <c r="J90" s="141"/>
      <c r="K90" s="155" t="s">
        <v>14</v>
      </c>
      <c r="L90" s="156">
        <f t="shared" si="46"/>
        <v>3949.9383073584418</v>
      </c>
      <c r="M90" s="156">
        <f t="shared" si="46"/>
        <v>5.6307743493439988</v>
      </c>
      <c r="N90" s="156">
        <f t="shared" si="46"/>
        <v>403.18930990838544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4358.7583916161711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0.34759352774658769</v>
      </c>
      <c r="D91" s="148">
        <f t="shared" si="47"/>
        <v>0.11819700133001865</v>
      </c>
      <c r="E91" s="148">
        <f t="shared" si="47"/>
        <v>72.007768897731566</v>
      </c>
      <c r="F91" s="148">
        <f t="shared" si="47"/>
        <v>666.27010829046026</v>
      </c>
      <c r="G91" s="148">
        <f t="shared" si="47"/>
        <v>0</v>
      </c>
      <c r="H91" s="148">
        <f t="shared" si="47"/>
        <v>0</v>
      </c>
      <c r="I91" s="146">
        <f t="shared" si="48"/>
        <v>738.74366771726841</v>
      </c>
      <c r="J91" s="141"/>
      <c r="K91" s="161" t="s">
        <v>56</v>
      </c>
      <c r="L91" s="148">
        <f t="shared" si="46"/>
        <v>0</v>
      </c>
      <c r="M91" s="148">
        <f t="shared" si="46"/>
        <v>0.34759352774658769</v>
      </c>
      <c r="N91" s="148">
        <f t="shared" si="46"/>
        <v>0.11819700133001865</v>
      </c>
      <c r="O91" s="148">
        <f t="shared" si="46"/>
        <v>72.007768897731566</v>
      </c>
      <c r="P91" s="148">
        <f t="shared" si="46"/>
        <v>7968.3042844354186</v>
      </c>
      <c r="Q91" s="148">
        <f t="shared" si="46"/>
        <v>0</v>
      </c>
      <c r="R91" s="148">
        <f t="shared" si="46"/>
        <v>0</v>
      </c>
      <c r="S91" s="150">
        <f t="shared" si="49"/>
        <v>8040.7778438622272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5.0692055556929828E-2</v>
      </c>
      <c r="E92" s="152">
        <f t="shared" si="47"/>
        <v>18.614592973480175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18.665285029037104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5.0692055556929828E-2</v>
      </c>
      <c r="O92" s="156">
        <f t="shared" si="46"/>
        <v>18.614592973480175</v>
      </c>
      <c r="P92" s="156">
        <f t="shared" si="46"/>
        <v>2620.093223219651</v>
      </c>
      <c r="Q92" s="156">
        <f t="shared" si="46"/>
        <v>0</v>
      </c>
      <c r="R92" s="156">
        <f t="shared" si="46"/>
        <v>0</v>
      </c>
      <c r="S92" s="158">
        <f t="shared" si="49"/>
        <v>2638.758508248688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436.16138632143475</v>
      </c>
      <c r="Q93" s="148">
        <f t="shared" si="46"/>
        <v>0</v>
      </c>
      <c r="R93" s="148">
        <f t="shared" si="46"/>
        <v>0</v>
      </c>
      <c r="S93" s="150">
        <f t="shared" si="49"/>
        <v>436.16138632143475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95.925023584222743</v>
      </c>
      <c r="C94" s="152">
        <f t="shared" si="47"/>
        <v>0.13398113903161946</v>
      </c>
      <c r="D94" s="152">
        <f t="shared" si="47"/>
        <v>21.467343572723387</v>
      </c>
      <c r="E94" s="152">
        <f t="shared" si="47"/>
        <v>0.66510915887645394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118.1914574548542</v>
      </c>
      <c r="J94" s="141"/>
      <c r="K94" s="155" t="s">
        <v>16</v>
      </c>
      <c r="L94" s="156">
        <f t="shared" si="46"/>
        <v>95.925023584222743</v>
      </c>
      <c r="M94" s="156">
        <f t="shared" si="46"/>
        <v>0.13398113903161946</v>
      </c>
      <c r="N94" s="156">
        <f t="shared" si="46"/>
        <v>21.467343572723387</v>
      </c>
      <c r="O94" s="156">
        <f t="shared" si="46"/>
        <v>0.66510915887645394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118.1914574548542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1034.8758238212909</v>
      </c>
      <c r="C95" s="148">
        <f t="shared" si="47"/>
        <v>50.995734797522417</v>
      </c>
      <c r="D95" s="148">
        <f t="shared" si="47"/>
        <v>79.001909593445973</v>
      </c>
      <c r="E95" s="148">
        <f t="shared" si="47"/>
        <v>7.8314840240349373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1172.7049522362943</v>
      </c>
      <c r="J95" s="141"/>
      <c r="K95" s="161" t="s">
        <v>139</v>
      </c>
      <c r="L95" s="148">
        <f t="shared" si="46"/>
        <v>1034.8758238212909</v>
      </c>
      <c r="M95" s="148">
        <f t="shared" si="46"/>
        <v>50.995734797522417</v>
      </c>
      <c r="N95" s="148">
        <f t="shared" si="46"/>
        <v>79.001909593445973</v>
      </c>
      <c r="O95" s="148">
        <f t="shared" si="46"/>
        <v>7.8314840240349373</v>
      </c>
      <c r="P95" s="148">
        <f t="shared" si="46"/>
        <v>1980.4473875880003</v>
      </c>
      <c r="Q95" s="148">
        <f t="shared" si="46"/>
        <v>0</v>
      </c>
      <c r="R95" s="148">
        <f t="shared" si="46"/>
        <v>0</v>
      </c>
      <c r="S95" s="150">
        <f t="shared" si="49"/>
        <v>3153.1523398242944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1570.4567340211945</v>
      </c>
      <c r="C96" s="152">
        <f t="shared" si="47"/>
        <v>0.13196705878550541</v>
      </c>
      <c r="D96" s="152">
        <f t="shared" si="47"/>
        <v>2512.1987572197331</v>
      </c>
      <c r="E96" s="152">
        <f t="shared" si="47"/>
        <v>2196.3397296807489</v>
      </c>
      <c r="F96" s="152">
        <f t="shared" si="47"/>
        <v>0</v>
      </c>
      <c r="G96" s="152">
        <f t="shared" si="47"/>
        <v>1540.8677870593042</v>
      </c>
      <c r="H96" s="152">
        <f t="shared" si="47"/>
        <v>1.0043025413941074</v>
      </c>
      <c r="I96" s="154">
        <f t="shared" si="48"/>
        <v>7820.9992775811606</v>
      </c>
      <c r="J96" s="141"/>
      <c r="K96" s="155" t="s">
        <v>24</v>
      </c>
      <c r="L96" s="156">
        <f t="shared" si="46"/>
        <v>1570.4567340211945</v>
      </c>
      <c r="M96" s="156">
        <f t="shared" si="46"/>
        <v>0.13196705878550541</v>
      </c>
      <c r="N96" s="156">
        <f t="shared" si="46"/>
        <v>2512.1987572197331</v>
      </c>
      <c r="O96" s="156">
        <f t="shared" si="46"/>
        <v>2196.3397296807489</v>
      </c>
      <c r="P96" s="156">
        <f t="shared" si="46"/>
        <v>1337.582825626122</v>
      </c>
      <c r="Q96" s="156">
        <f t="shared" si="46"/>
        <v>1540.8677870593042</v>
      </c>
      <c r="R96" s="156">
        <f t="shared" si="46"/>
        <v>1.0043025413941074</v>
      </c>
      <c r="S96" s="158">
        <f t="shared" si="49"/>
        <v>9158.5821032072818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5945.9737109940252</v>
      </c>
      <c r="C97" s="148">
        <f t="shared" si="47"/>
        <v>21.746437716370988</v>
      </c>
      <c r="D97" s="148">
        <f t="shared" si="47"/>
        <v>238.46776284254287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6206.1879115529382</v>
      </c>
      <c r="J97" s="141"/>
      <c r="K97" s="161" t="s">
        <v>23</v>
      </c>
      <c r="L97" s="148">
        <f t="shared" si="46"/>
        <v>5945.9737109940252</v>
      </c>
      <c r="M97" s="148">
        <f t="shared" si="46"/>
        <v>21.746437716370988</v>
      </c>
      <c r="N97" s="148">
        <f t="shared" si="46"/>
        <v>238.46776284254287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6206.1879115529382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4728.9433438719825</v>
      </c>
      <c r="C98" s="152">
        <f t="shared" si="47"/>
        <v>8.6554980873992307</v>
      </c>
      <c r="D98" s="152">
        <f t="shared" si="47"/>
        <v>483.7439406864242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5221.3427826458055</v>
      </c>
      <c r="J98" s="141"/>
      <c r="K98" s="155" t="s">
        <v>58</v>
      </c>
      <c r="L98" s="156">
        <f t="shared" si="46"/>
        <v>4728.9433438719825</v>
      </c>
      <c r="M98" s="156">
        <f t="shared" si="46"/>
        <v>8.6554980873992307</v>
      </c>
      <c r="N98" s="156">
        <f t="shared" si="46"/>
        <v>483.7439406864242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5221.3427826458055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1789.8565441153878</v>
      </c>
      <c r="C99" s="148">
        <f t="shared" si="47"/>
        <v>0</v>
      </c>
      <c r="D99" s="148">
        <f t="shared" si="47"/>
        <v>221.37739095976545</v>
      </c>
      <c r="E99" s="148">
        <f t="shared" si="47"/>
        <v>0.99552218174738993</v>
      </c>
      <c r="F99" s="148">
        <f t="shared" si="47"/>
        <v>40.055336574667216</v>
      </c>
      <c r="G99" s="148">
        <f t="shared" si="47"/>
        <v>0</v>
      </c>
      <c r="H99" s="148">
        <f t="shared" si="47"/>
        <v>0</v>
      </c>
      <c r="I99" s="146">
        <f t="shared" si="48"/>
        <v>2052.2847938315681</v>
      </c>
      <c r="J99" s="141"/>
      <c r="K99" s="161" t="s">
        <v>21</v>
      </c>
      <c r="L99" s="148">
        <f t="shared" si="46"/>
        <v>1789.8565441153878</v>
      </c>
      <c r="M99" s="148">
        <f t="shared" si="46"/>
        <v>0</v>
      </c>
      <c r="N99" s="148">
        <f t="shared" si="46"/>
        <v>221.37739095976545</v>
      </c>
      <c r="O99" s="148">
        <f t="shared" si="46"/>
        <v>0.99552218174738993</v>
      </c>
      <c r="P99" s="148">
        <f t="shared" si="46"/>
        <v>569.20908024897903</v>
      </c>
      <c r="Q99" s="148">
        <f t="shared" si="46"/>
        <v>0</v>
      </c>
      <c r="R99" s="148">
        <f t="shared" si="46"/>
        <v>0</v>
      </c>
      <c r="S99" s="150">
        <f t="shared" si="49"/>
        <v>2581.43853750588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1393.0652147132816</v>
      </c>
      <c r="C101" s="148">
        <f t="shared" si="47"/>
        <v>0</v>
      </c>
      <c r="D101" s="148">
        <f t="shared" si="47"/>
        <v>414.86738408601178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1807.9325987992934</v>
      </c>
      <c r="J101" s="141"/>
      <c r="K101" s="163" t="s">
        <v>62</v>
      </c>
      <c r="L101" s="148">
        <f t="shared" ref="L101:R105" si="50">L595+L621+L647</f>
        <v>1393.0652147132816</v>
      </c>
      <c r="M101" s="148">
        <f t="shared" si="50"/>
        <v>0</v>
      </c>
      <c r="N101" s="148">
        <f t="shared" si="50"/>
        <v>414.86738408601178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1807.9325987992934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1393.0652147132816</v>
      </c>
      <c r="C102" s="165">
        <f t="shared" si="51"/>
        <v>0</v>
      </c>
      <c r="D102" s="165">
        <f t="shared" si="51"/>
        <v>414.86738408601178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1807.9325987992934</v>
      </c>
      <c r="J102" s="141"/>
      <c r="K102" s="168" t="s">
        <v>22</v>
      </c>
      <c r="L102" s="169">
        <f t="shared" si="50"/>
        <v>1393.0652147132816</v>
      </c>
      <c r="M102" s="169">
        <f t="shared" si="50"/>
        <v>0</v>
      </c>
      <c r="N102" s="169">
        <f t="shared" si="50"/>
        <v>414.86738408601178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1807.9325987992934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20588.359946255612</v>
      </c>
      <c r="C106" s="187">
        <f t="shared" ref="C106:I106" si="52">SUM(C85:C101)</f>
        <v>89.138035367911044</v>
      </c>
      <c r="D106" s="187">
        <f t="shared" si="52"/>
        <v>4377.8801065787366</v>
      </c>
      <c r="E106" s="187">
        <f t="shared" si="52"/>
        <v>2297.173653900933</v>
      </c>
      <c r="F106" s="187">
        <f t="shared" si="52"/>
        <v>706.32544486512745</v>
      </c>
      <c r="G106" s="187">
        <f t="shared" si="52"/>
        <v>1540.8677870593042</v>
      </c>
      <c r="H106" s="187">
        <f t="shared" si="52"/>
        <v>1.0043025413941074</v>
      </c>
      <c r="I106" s="187">
        <f t="shared" si="52"/>
        <v>29600.749276569019</v>
      </c>
      <c r="J106" s="141"/>
      <c r="K106" s="188" t="s">
        <v>25</v>
      </c>
      <c r="L106" s="187">
        <f>SUM(L85:L101)</f>
        <v>20588.359946255612</v>
      </c>
      <c r="M106" s="187">
        <f t="shared" ref="M106:S106" si="53">SUM(M85:M101)</f>
        <v>89.138035367911044</v>
      </c>
      <c r="N106" s="187">
        <f t="shared" si="53"/>
        <v>4377.8801065787366</v>
      </c>
      <c r="O106" s="187">
        <f t="shared" si="53"/>
        <v>2297.173653900933</v>
      </c>
      <c r="P106" s="187">
        <f t="shared" si="53"/>
        <v>14911.881593806347</v>
      </c>
      <c r="Q106" s="187">
        <f t="shared" si="53"/>
        <v>1540.8677870593042</v>
      </c>
      <c r="R106" s="213">
        <f t="shared" si="53"/>
        <v>1.0043025413941074</v>
      </c>
      <c r="S106" s="214">
        <f t="shared" si="53"/>
        <v>43806.305425510232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0.6955350945306199</v>
      </c>
      <c r="C107" s="105">
        <f t="shared" ref="C107:H107" si="54">IF($I106=0,"-",C106/$I106)</f>
        <v>3.011343886435665E-3</v>
      </c>
      <c r="D107" s="105">
        <f t="shared" si="54"/>
        <v>0.14789761116094866</v>
      </c>
      <c r="E107" s="105">
        <f t="shared" si="54"/>
        <v>7.7605253584553696E-2</v>
      </c>
      <c r="F107" s="105">
        <f t="shared" si="54"/>
        <v>2.3861742088543397E-2</v>
      </c>
      <c r="G107" s="105">
        <f t="shared" si="54"/>
        <v>5.2055026467826761E-2</v>
      </c>
      <c r="H107" s="106">
        <f t="shared" si="54"/>
        <v>3.3928281071894361E-5</v>
      </c>
      <c r="I107" s="107">
        <f>SUM(B107:H107)</f>
        <v>1</v>
      </c>
      <c r="K107" s="30" t="s">
        <v>85</v>
      </c>
      <c r="L107" s="80">
        <f t="shared" ref="L107:R107" si="55">IF($S106=0,"-",L106/$S106)</f>
        <v>0.46998622107643329</v>
      </c>
      <c r="M107" s="80">
        <f t="shared" si="55"/>
        <v>2.0348220308029504E-3</v>
      </c>
      <c r="N107" s="80">
        <f t="shared" si="55"/>
        <v>9.9937213696850935E-2</v>
      </c>
      <c r="O107" s="80">
        <f t="shared" si="55"/>
        <v>5.2439337935200378E-2</v>
      </c>
      <c r="P107" s="80">
        <f t="shared" si="55"/>
        <v>0.34040491315030047</v>
      </c>
      <c r="Q107" s="80">
        <f t="shared" si="55"/>
        <v>3.5174566129057595E-2</v>
      </c>
      <c r="R107" s="81">
        <f t="shared" si="55"/>
        <v>2.2925981354484649E-5</v>
      </c>
      <c r="S107" s="82">
        <f>SUM(L107:R107)</f>
        <v>1.0000000000000002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9.9255015093056124E-8</v>
      </c>
      <c r="E111" s="144">
        <v>0</v>
      </c>
      <c r="F111" s="291"/>
      <c r="G111" s="144">
        <v>0</v>
      </c>
      <c r="H111" s="145">
        <v>0</v>
      </c>
      <c r="I111" s="146">
        <f>SUM(B111:H111)</f>
        <v>9.9255015093056124E-8</v>
      </c>
      <c r="J111" s="141"/>
      <c r="K111" s="192" t="s">
        <v>6</v>
      </c>
      <c r="L111" s="144">
        <v>0</v>
      </c>
      <c r="M111" s="144">
        <v>0</v>
      </c>
      <c r="N111" s="144">
        <v>9.9255015093056124E-8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9.9255015093056124E-8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9.9255015093056124E-8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9.9255015093056124E-8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7.4266369115649593E-3</v>
      </c>
      <c r="E113" s="148">
        <v>0</v>
      </c>
      <c r="F113" s="292"/>
      <c r="G113" s="148">
        <v>0</v>
      </c>
      <c r="H113" s="160">
        <v>0</v>
      </c>
      <c r="I113" s="146">
        <f t="shared" si="56"/>
        <v>7.4266369115649593E-3</v>
      </c>
      <c r="J113" s="141"/>
      <c r="K113" s="161" t="s">
        <v>9</v>
      </c>
      <c r="L113" s="148">
        <v>0</v>
      </c>
      <c r="M113" s="148">
        <v>0</v>
      </c>
      <c r="N113" s="148">
        <v>7.4266369115649593E-3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7.4266369115649593E-3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7.4266369115649593E-3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7.4266369115649593E-3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0.1606235788032444</v>
      </c>
      <c r="C115" s="148">
        <v>1.0554334752941947</v>
      </c>
      <c r="D115" s="148">
        <v>0</v>
      </c>
      <c r="E115" s="148">
        <v>0</v>
      </c>
      <c r="F115" s="292"/>
      <c r="G115" s="148">
        <v>0</v>
      </c>
      <c r="H115" s="160">
        <v>0</v>
      </c>
      <c r="I115" s="146">
        <f t="shared" si="56"/>
        <v>1.2160570540974391</v>
      </c>
      <c r="J115" s="141"/>
      <c r="K115" s="161" t="s">
        <v>15</v>
      </c>
      <c r="L115" s="148">
        <v>0.1606235788032444</v>
      </c>
      <c r="M115" s="148">
        <v>1.0554334752941947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1.2160570540974391</v>
      </c>
      <c r="U115" s="204" t="s">
        <v>15</v>
      </c>
      <c r="V115" s="196">
        <v>0.1606235788032444</v>
      </c>
      <c r="W115" s="196">
        <v>0</v>
      </c>
      <c r="X115" s="196">
        <v>0</v>
      </c>
      <c r="Y115" s="196">
        <v>1.0554334752941947</v>
      </c>
      <c r="Z115" s="196">
        <v>0</v>
      </c>
      <c r="AA115" s="196">
        <v>0</v>
      </c>
      <c r="AB115" s="196">
        <v>0</v>
      </c>
      <c r="AC115" s="197">
        <v>0</v>
      </c>
      <c r="AD115" s="198">
        <v>0</v>
      </c>
      <c r="AE115" s="198">
        <v>0</v>
      </c>
      <c r="AF115" s="198">
        <v>0</v>
      </c>
      <c r="AG115" s="198">
        <v>0</v>
      </c>
      <c r="AH115" s="198">
        <v>0</v>
      </c>
      <c r="AI115" s="199">
        <f t="shared" si="58"/>
        <v>1.2160570540974391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1.6357650280269933E-6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1.6357650280269933E-6</v>
      </c>
      <c r="J116" s="141"/>
      <c r="K116" s="155" t="s">
        <v>14</v>
      </c>
      <c r="L116" s="156">
        <v>1.6357650280269933E-6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1.6357650280269933E-6</v>
      </c>
      <c r="U116" s="200" t="s">
        <v>55</v>
      </c>
      <c r="V116" s="201">
        <v>1.6357650280269933E-6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1.6357650280269933E-6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1.7263439708841612</v>
      </c>
      <c r="F117" s="292"/>
      <c r="G117" s="148">
        <v>0</v>
      </c>
      <c r="H117" s="160">
        <v>0</v>
      </c>
      <c r="I117" s="146">
        <f t="shared" si="56"/>
        <v>1.7263439708841612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1.7263439708841612</v>
      </c>
      <c r="P117" s="148">
        <v>19.223057227142174</v>
      </c>
      <c r="Q117" s="148">
        <v>0</v>
      </c>
      <c r="R117" s="149">
        <v>0</v>
      </c>
      <c r="S117" s="150">
        <f t="shared" si="57"/>
        <v>20.949401198026337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0.13995565457147444</v>
      </c>
      <c r="AB117" s="196">
        <v>19.223057227142174</v>
      </c>
      <c r="AC117" s="197">
        <v>1.5863883163126868</v>
      </c>
      <c r="AD117" s="196">
        <v>0</v>
      </c>
      <c r="AE117" s="196">
        <v>0</v>
      </c>
      <c r="AF117" s="196">
        <v>0</v>
      </c>
      <c r="AG117" s="196">
        <v>0</v>
      </c>
      <c r="AH117" s="196">
        <v>1.5863883163126868</v>
      </c>
      <c r="AI117" s="199">
        <f t="shared" si="58"/>
        <v>20.949401198026333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0.16169114916035654</v>
      </c>
      <c r="Q118" s="156">
        <v>0</v>
      </c>
      <c r="R118" s="157">
        <v>0</v>
      </c>
      <c r="S118" s="158">
        <f t="shared" si="57"/>
        <v>0.16169114916035654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0.16169114916035654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0.16169114916035654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2.6498728449070113E-5</v>
      </c>
      <c r="E120" s="152">
        <v>0</v>
      </c>
      <c r="F120" s="292"/>
      <c r="G120" s="152">
        <v>0</v>
      </c>
      <c r="H120" s="153">
        <v>0</v>
      </c>
      <c r="I120" s="154">
        <f t="shared" si="56"/>
        <v>2.6498728449070113E-5</v>
      </c>
      <c r="J120" s="141"/>
      <c r="K120" s="155" t="s">
        <v>16</v>
      </c>
      <c r="L120" s="156">
        <v>0</v>
      </c>
      <c r="M120" s="156">
        <v>0</v>
      </c>
      <c r="N120" s="156">
        <v>2.6498728449070113E-5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2.6498728449070113E-5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2.6498728449070113E-5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2.6498728449070113E-5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35.203821564624754</v>
      </c>
      <c r="C121" s="148">
        <v>10.669076159961071</v>
      </c>
      <c r="D121" s="148">
        <v>457.99860408026757</v>
      </c>
      <c r="E121" s="148">
        <v>9.3568883994139505</v>
      </c>
      <c r="F121" s="292"/>
      <c r="G121" s="148">
        <v>0</v>
      </c>
      <c r="H121" s="160">
        <v>0</v>
      </c>
      <c r="I121" s="146">
        <f t="shared" si="56"/>
        <v>513.22839020426738</v>
      </c>
      <c r="J121" s="141"/>
      <c r="K121" s="161" t="s">
        <v>139</v>
      </c>
      <c r="L121" s="148">
        <v>35.203821564624754</v>
      </c>
      <c r="M121" s="148">
        <v>10.669076159961071</v>
      </c>
      <c r="N121" s="148">
        <v>457.99860408026757</v>
      </c>
      <c r="O121" s="148">
        <v>9.3568883994139505</v>
      </c>
      <c r="P121" s="148">
        <v>1.491656894909013</v>
      </c>
      <c r="Q121" s="148">
        <v>0</v>
      </c>
      <c r="R121" s="149">
        <v>0</v>
      </c>
      <c r="S121" s="150">
        <f t="shared" si="57"/>
        <v>514.72004709917644</v>
      </c>
      <c r="U121" s="204" t="s">
        <v>139</v>
      </c>
      <c r="V121" s="196">
        <v>35.136077814204342</v>
      </c>
      <c r="W121" s="196">
        <v>0</v>
      </c>
      <c r="X121" s="196">
        <v>0</v>
      </c>
      <c r="Y121" s="196">
        <v>10.669076159961071</v>
      </c>
      <c r="Z121" s="196">
        <v>457.99860408026757</v>
      </c>
      <c r="AA121" s="196">
        <v>7.8296142312820161</v>
      </c>
      <c r="AB121" s="196">
        <v>1.491656894909013</v>
      </c>
      <c r="AC121" s="197">
        <v>1.595017918552345</v>
      </c>
      <c r="AD121" s="196">
        <v>6.7743750420410073E-2</v>
      </c>
      <c r="AE121" s="196">
        <v>0</v>
      </c>
      <c r="AF121" s="196">
        <v>0</v>
      </c>
      <c r="AG121" s="196">
        <v>0</v>
      </c>
      <c r="AH121" s="196">
        <v>1.5272741681319348</v>
      </c>
      <c r="AI121" s="199">
        <f t="shared" si="58"/>
        <v>514.72004709917633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9.1850261838373566</v>
      </c>
      <c r="C122" s="152">
        <v>0.56794923403918507</v>
      </c>
      <c r="D122" s="152">
        <v>125.64346098893118</v>
      </c>
      <c r="E122" s="152">
        <v>181.24804321773664</v>
      </c>
      <c r="F122" s="292"/>
      <c r="G122" s="152">
        <v>11.832024181588144</v>
      </c>
      <c r="H122" s="153">
        <v>0.1358711411935373</v>
      </c>
      <c r="I122" s="154">
        <f t="shared" si="56"/>
        <v>328.61237494732609</v>
      </c>
      <c r="J122" s="141"/>
      <c r="K122" s="155" t="s">
        <v>24</v>
      </c>
      <c r="L122" s="156">
        <v>9.1850261838373566</v>
      </c>
      <c r="M122" s="156">
        <v>0.56794923403918507</v>
      </c>
      <c r="N122" s="156">
        <v>125.64346098893118</v>
      </c>
      <c r="O122" s="156">
        <v>181.24804321773664</v>
      </c>
      <c r="P122" s="156">
        <v>0</v>
      </c>
      <c r="Q122" s="156">
        <v>11.832024181588144</v>
      </c>
      <c r="R122" s="157">
        <v>0.1358711411935373</v>
      </c>
      <c r="S122" s="158">
        <f t="shared" si="57"/>
        <v>328.61237494732609</v>
      </c>
      <c r="U122" s="200" t="s">
        <v>24</v>
      </c>
      <c r="V122" s="201">
        <v>4.8924510357341697</v>
      </c>
      <c r="W122" s="201">
        <v>4.2434260843469067</v>
      </c>
      <c r="X122" s="201">
        <v>11.832024181588144</v>
      </c>
      <c r="Y122" s="201">
        <v>0.56794923403918507</v>
      </c>
      <c r="Z122" s="201">
        <v>125.64346098893118</v>
      </c>
      <c r="AA122" s="201">
        <v>180.74802955429399</v>
      </c>
      <c r="AB122" s="201">
        <v>0</v>
      </c>
      <c r="AC122" s="202">
        <v>0.68503386839246483</v>
      </c>
      <c r="AD122" s="201">
        <v>4.9149063756279865E-2</v>
      </c>
      <c r="AE122" s="201">
        <v>0</v>
      </c>
      <c r="AF122" s="201">
        <v>0.1358711411935373</v>
      </c>
      <c r="AG122" s="201">
        <v>0</v>
      </c>
      <c r="AH122" s="201">
        <v>0.50001366344264775</v>
      </c>
      <c r="AI122" s="203">
        <f t="shared" si="58"/>
        <v>328.61237494732603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5.8256639835219961E-4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5.8256639835219961E-4</v>
      </c>
      <c r="J123" s="141"/>
      <c r="K123" s="161" t="s">
        <v>23</v>
      </c>
      <c r="L123" s="148">
        <v>5.8256639835219961E-4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5.8256639835219961E-4</v>
      </c>
      <c r="U123" s="204" t="s">
        <v>23</v>
      </c>
      <c r="V123" s="196">
        <v>5.8256639835219961E-4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5.8256639835219961E-4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3.3615822874629712E-2</v>
      </c>
      <c r="C125" s="148">
        <v>0</v>
      </c>
      <c r="D125" s="148">
        <v>6.8250307048490638E-2</v>
      </c>
      <c r="E125" s="148">
        <v>0</v>
      </c>
      <c r="F125" s="292"/>
      <c r="G125" s="148">
        <v>0</v>
      </c>
      <c r="H125" s="160">
        <v>0</v>
      </c>
      <c r="I125" s="146">
        <f t="shared" si="56"/>
        <v>0.10186612992312036</v>
      </c>
      <c r="J125" s="141"/>
      <c r="K125" s="161" t="s">
        <v>21</v>
      </c>
      <c r="L125" s="148">
        <v>3.3615822874629712E-2</v>
      </c>
      <c r="M125" s="148">
        <v>0</v>
      </c>
      <c r="N125" s="148">
        <v>6.8250307048490638E-2</v>
      </c>
      <c r="O125" s="148">
        <v>0</v>
      </c>
      <c r="P125" s="148">
        <v>1.4473418720605806E-2</v>
      </c>
      <c r="Q125" s="148">
        <v>0</v>
      </c>
      <c r="R125" s="149">
        <v>0</v>
      </c>
      <c r="S125" s="150">
        <f t="shared" si="57"/>
        <v>0.11633954864372617</v>
      </c>
      <c r="U125" s="204" t="s">
        <v>21</v>
      </c>
      <c r="V125" s="196">
        <v>3.3615822874629712E-2</v>
      </c>
      <c r="W125" s="196">
        <v>0</v>
      </c>
      <c r="X125" s="196">
        <v>0</v>
      </c>
      <c r="Y125" s="196">
        <v>0</v>
      </c>
      <c r="Z125" s="196">
        <v>6.8250307048490638E-2</v>
      </c>
      <c r="AA125" s="196">
        <v>0</v>
      </c>
      <c r="AB125" s="196">
        <v>1.4473418720605806E-2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0.11633954864372617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44.583671352303362</v>
      </c>
      <c r="C132" s="187">
        <f t="shared" ref="C132:I132" si="60">SUM(C111:C127)</f>
        <v>12.29245886929445</v>
      </c>
      <c r="D132" s="187">
        <f t="shared" si="60"/>
        <v>583.71776861114233</v>
      </c>
      <c r="E132" s="187">
        <f t="shared" si="60"/>
        <v>192.33127558803474</v>
      </c>
      <c r="F132" s="187">
        <f t="shared" si="60"/>
        <v>0</v>
      </c>
      <c r="G132" s="187">
        <f t="shared" si="60"/>
        <v>11.832024181588144</v>
      </c>
      <c r="H132" s="213">
        <f t="shared" si="60"/>
        <v>0.1358711411935373</v>
      </c>
      <c r="I132" s="146">
        <f t="shared" si="60"/>
        <v>844.89306974355668</v>
      </c>
      <c r="J132" s="141"/>
      <c r="K132" s="188" t="s">
        <v>25</v>
      </c>
      <c r="L132" s="187">
        <f>SUM(L111:L127)</f>
        <v>44.583671352303362</v>
      </c>
      <c r="M132" s="187">
        <f t="shared" ref="M132:S132" si="61">SUM(M111:M127)</f>
        <v>12.29245886929445</v>
      </c>
      <c r="N132" s="187">
        <f t="shared" si="61"/>
        <v>583.71776861114233</v>
      </c>
      <c r="O132" s="187">
        <f t="shared" si="61"/>
        <v>192.33127558803474</v>
      </c>
      <c r="P132" s="187">
        <f t="shared" si="61"/>
        <v>20.890878689932151</v>
      </c>
      <c r="Q132" s="187">
        <f t="shared" si="61"/>
        <v>11.832024181588144</v>
      </c>
      <c r="R132" s="213">
        <f t="shared" si="61"/>
        <v>0.1358711411935373</v>
      </c>
      <c r="S132" s="214">
        <f t="shared" si="61"/>
        <v>865.78394843348883</v>
      </c>
      <c r="T132" s="133" t="str">
        <f>IF(ABS(S132-AI132)&gt;0.01,S132-AI132,"")</f>
        <v/>
      </c>
      <c r="U132" s="215" t="s">
        <v>61</v>
      </c>
      <c r="V132" s="216">
        <f>SUM(V111:V127)</f>
        <v>40.223352453779761</v>
      </c>
      <c r="W132" s="216">
        <f t="shared" ref="W132:AH132" si="62">SUM(W111:W127)</f>
        <v>4.2434260843469067</v>
      </c>
      <c r="X132" s="216">
        <f t="shared" si="62"/>
        <v>11.832024181588144</v>
      </c>
      <c r="Y132" s="216">
        <f t="shared" si="62"/>
        <v>12.29245886929445</v>
      </c>
      <c r="Z132" s="216">
        <f t="shared" si="62"/>
        <v>583.71776861114233</v>
      </c>
      <c r="AA132" s="216">
        <f t="shared" si="62"/>
        <v>188.7175994401475</v>
      </c>
      <c r="AB132" s="216">
        <f t="shared" si="62"/>
        <v>20.890878689932151</v>
      </c>
      <c r="AC132" s="216">
        <f t="shared" si="62"/>
        <v>3.8664401032574967</v>
      </c>
      <c r="AD132" s="217">
        <f t="shared" si="62"/>
        <v>0.11689281417668994</v>
      </c>
      <c r="AE132" s="217">
        <f t="shared" si="62"/>
        <v>0</v>
      </c>
      <c r="AF132" s="217">
        <f t="shared" si="62"/>
        <v>0.1358711411935373</v>
      </c>
      <c r="AG132" s="217">
        <f t="shared" si="62"/>
        <v>0</v>
      </c>
      <c r="AH132" s="217">
        <f t="shared" si="62"/>
        <v>3.6136761478872694</v>
      </c>
      <c r="AI132" s="218">
        <f>SUM(V132:AC132)</f>
        <v>865.78394843348872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5.276841880811671E-2</v>
      </c>
      <c r="C133" s="105">
        <f t="shared" ref="C133:H133" si="63">IF($I132=0,"-",C132/$I132)</f>
        <v>1.4549129717711469E-2</v>
      </c>
      <c r="D133" s="105">
        <f t="shared" si="63"/>
        <v>0.69087768560856266</v>
      </c>
      <c r="E133" s="105">
        <f t="shared" si="63"/>
        <v>0.22763978363133153</v>
      </c>
      <c r="F133" s="105">
        <f t="shared" si="63"/>
        <v>0</v>
      </c>
      <c r="G133" s="105">
        <f t="shared" si="63"/>
        <v>1.4004167634111876E-2</v>
      </c>
      <c r="H133" s="106">
        <f t="shared" si="63"/>
        <v>1.6081460016564833E-4</v>
      </c>
      <c r="I133" s="107">
        <f>SUM(B133:H133)</f>
        <v>0.99999999999999978</v>
      </c>
      <c r="J133" s="133"/>
      <c r="K133" s="30" t="s">
        <v>85</v>
      </c>
      <c r="L133" s="80">
        <f t="shared" ref="L133:R133" si="64">IF($S132=0,"-",L132/$S132)</f>
        <v>5.1495146604382175E-2</v>
      </c>
      <c r="M133" s="80">
        <f t="shared" si="64"/>
        <v>1.4198067418015639E-2</v>
      </c>
      <c r="N133" s="80">
        <f t="shared" si="64"/>
        <v>0.67420719645737881</v>
      </c>
      <c r="O133" s="80">
        <f t="shared" si="64"/>
        <v>0.22214696395796024</v>
      </c>
      <c r="P133" s="80">
        <f t="shared" si="64"/>
        <v>2.4129436365424865E-2</v>
      </c>
      <c r="Q133" s="80">
        <f t="shared" si="64"/>
        <v>1.3666254962333832E-2</v>
      </c>
      <c r="R133" s="81">
        <f t="shared" si="64"/>
        <v>1.5693423450432008E-4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15.289567017421593</v>
      </c>
      <c r="C141" s="148">
        <v>19.833454404125217</v>
      </c>
      <c r="D141" s="148">
        <v>3.0985344341762664</v>
      </c>
      <c r="E141" s="148">
        <v>0</v>
      </c>
      <c r="F141" s="292"/>
      <c r="G141" s="148">
        <v>0</v>
      </c>
      <c r="H141" s="160">
        <v>0</v>
      </c>
      <c r="I141" s="146">
        <f t="shared" si="65"/>
        <v>38.221555855723075</v>
      </c>
      <c r="J141" s="141"/>
      <c r="K141" s="161" t="s">
        <v>15</v>
      </c>
      <c r="L141" s="148">
        <v>15.289567017421593</v>
      </c>
      <c r="M141" s="148">
        <v>19.833454404125217</v>
      </c>
      <c r="N141" s="148">
        <v>3.0985344341762664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38.221555855723075</v>
      </c>
      <c r="U141" s="204" t="s">
        <v>15</v>
      </c>
      <c r="V141" s="196">
        <v>15.289567017421593</v>
      </c>
      <c r="W141" s="196">
        <v>0</v>
      </c>
      <c r="X141" s="196">
        <v>0</v>
      </c>
      <c r="Y141" s="196">
        <v>19.833454404125217</v>
      </c>
      <c r="Z141" s="196">
        <v>3.0985344341762664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38.221555855723075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11.059266207345871</v>
      </c>
      <c r="C142" s="152">
        <v>0</v>
      </c>
      <c r="D142" s="152">
        <v>0</v>
      </c>
      <c r="E142" s="152">
        <v>0</v>
      </c>
      <c r="F142" s="292"/>
      <c r="G142" s="152">
        <v>0</v>
      </c>
      <c r="H142" s="153">
        <v>0</v>
      </c>
      <c r="I142" s="154">
        <f t="shared" si="65"/>
        <v>11.059266207345871</v>
      </c>
      <c r="J142" s="141"/>
      <c r="K142" s="155" t="s">
        <v>14</v>
      </c>
      <c r="L142" s="156">
        <v>11.059266207345871</v>
      </c>
      <c r="M142" s="156">
        <v>0</v>
      </c>
      <c r="N142" s="156">
        <v>0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11.059266207345871</v>
      </c>
      <c r="U142" s="200" t="s">
        <v>55</v>
      </c>
      <c r="V142" s="201">
        <v>11.059266207345871</v>
      </c>
      <c r="W142" s="201">
        <v>0</v>
      </c>
      <c r="X142" s="201">
        <v>0</v>
      </c>
      <c r="Y142" s="201">
        <v>0</v>
      </c>
      <c r="Z142" s="201">
        <v>0</v>
      </c>
      <c r="AA142" s="201">
        <v>0</v>
      </c>
      <c r="AB142" s="201">
        <v>0</v>
      </c>
      <c r="AC142" s="202">
        <v>0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</v>
      </c>
      <c r="AI142" s="203">
        <f t="shared" si="67"/>
        <v>11.059266207345871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1.3395623665384231E-2</v>
      </c>
      <c r="F143" s="292"/>
      <c r="G143" s="148">
        <v>0</v>
      </c>
      <c r="H143" s="160">
        <v>0</v>
      </c>
      <c r="I143" s="146">
        <f t="shared" si="65"/>
        <v>1.3395623665384231E-2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1.3395623665384231E-2</v>
      </c>
      <c r="P143" s="148">
        <v>2.1506058199983533</v>
      </c>
      <c r="Q143" s="148">
        <v>0</v>
      </c>
      <c r="R143" s="149">
        <v>0</v>
      </c>
      <c r="S143" s="150">
        <f t="shared" si="66"/>
        <v>2.1640014436637376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1.3395623665384231E-2</v>
      </c>
      <c r="AB143" s="196">
        <v>2.1506058199983533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2.1640014436637376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0.12531038260920319</v>
      </c>
      <c r="Q144" s="156">
        <v>0</v>
      </c>
      <c r="R144" s="157">
        <v>0</v>
      </c>
      <c r="S144" s="158">
        <f t="shared" si="66"/>
        <v>0.12531038260920319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0.12531038260920319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0.12531038260920319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1.1169596409898339</v>
      </c>
      <c r="C146" s="152">
        <v>0.11169596409898311</v>
      </c>
      <c r="D146" s="152">
        <v>1.4520475332867833</v>
      </c>
      <c r="E146" s="152">
        <v>4.467838563959093E-2</v>
      </c>
      <c r="F146" s="292"/>
      <c r="G146" s="152">
        <v>0</v>
      </c>
      <c r="H146" s="153">
        <v>0</v>
      </c>
      <c r="I146" s="154">
        <f t="shared" si="65"/>
        <v>2.7253815240151913</v>
      </c>
      <c r="J146" s="141"/>
      <c r="K146" s="155" t="s">
        <v>16</v>
      </c>
      <c r="L146" s="156">
        <v>1.1169596409898339</v>
      </c>
      <c r="M146" s="156">
        <v>0.11169596409898311</v>
      </c>
      <c r="N146" s="156">
        <v>1.4520475332867833</v>
      </c>
      <c r="O146" s="156">
        <v>4.467838563959093E-2</v>
      </c>
      <c r="P146" s="156">
        <v>4.9016393442622895E-2</v>
      </c>
      <c r="Q146" s="156">
        <v>0</v>
      </c>
      <c r="R146" s="157">
        <v>0</v>
      </c>
      <c r="S146" s="158">
        <f t="shared" si="66"/>
        <v>2.7743979174578142</v>
      </c>
      <c r="U146" s="200" t="s">
        <v>16</v>
      </c>
      <c r="V146" s="201">
        <v>1.1169596409898339</v>
      </c>
      <c r="W146" s="201">
        <v>0</v>
      </c>
      <c r="X146" s="201">
        <v>0</v>
      </c>
      <c r="Y146" s="201">
        <v>0.11169596409898311</v>
      </c>
      <c r="Z146" s="201">
        <v>1.4520475332867833</v>
      </c>
      <c r="AA146" s="201">
        <v>0</v>
      </c>
      <c r="AB146" s="201">
        <v>4.9016393442622895E-2</v>
      </c>
      <c r="AC146" s="202">
        <v>4.467838563959093E-2</v>
      </c>
      <c r="AD146" s="201">
        <v>0</v>
      </c>
      <c r="AE146" s="201">
        <v>0</v>
      </c>
      <c r="AF146" s="201">
        <v>0</v>
      </c>
      <c r="AG146" s="201">
        <v>0</v>
      </c>
      <c r="AH146" s="201">
        <v>4.467838563959093E-2</v>
      </c>
      <c r="AI146" s="203">
        <f t="shared" si="67"/>
        <v>2.7743979174578142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26.376306413578021</v>
      </c>
      <c r="C147" s="148">
        <v>167.65618873812051</v>
      </c>
      <c r="D147" s="148">
        <v>14.437780361021581</v>
      </c>
      <c r="E147" s="148">
        <v>0</v>
      </c>
      <c r="F147" s="292"/>
      <c r="G147" s="148">
        <v>0</v>
      </c>
      <c r="H147" s="160">
        <v>0</v>
      </c>
      <c r="I147" s="146">
        <f t="shared" si="65"/>
        <v>208.47027551272009</v>
      </c>
      <c r="J147" s="141"/>
      <c r="K147" s="161" t="s">
        <v>139</v>
      </c>
      <c r="L147" s="148">
        <v>26.376306413578021</v>
      </c>
      <c r="M147" s="148">
        <v>167.65618873812051</v>
      </c>
      <c r="N147" s="148">
        <v>14.437780361021581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208.47027551272009</v>
      </c>
      <c r="U147" s="204" t="s">
        <v>139</v>
      </c>
      <c r="V147" s="196">
        <v>24.841490054606389</v>
      </c>
      <c r="W147" s="196">
        <v>0.12799690925753229</v>
      </c>
      <c r="X147" s="196">
        <v>0</v>
      </c>
      <c r="Y147" s="196">
        <v>167.65618873812051</v>
      </c>
      <c r="Z147" s="196">
        <v>14.429525185766535</v>
      </c>
      <c r="AA147" s="196">
        <v>0</v>
      </c>
      <c r="AB147" s="196">
        <v>0</v>
      </c>
      <c r="AC147" s="197">
        <v>1.4150746249691466</v>
      </c>
      <c r="AD147" s="196">
        <v>1.4068194497141002</v>
      </c>
      <c r="AE147" s="196">
        <v>0</v>
      </c>
      <c r="AF147" s="196">
        <v>0</v>
      </c>
      <c r="AG147" s="196">
        <v>8.2551752550460555E-3</v>
      </c>
      <c r="AH147" s="196">
        <v>0</v>
      </c>
      <c r="AI147" s="199">
        <f t="shared" si="67"/>
        <v>208.47027551272009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25.977752032508398</v>
      </c>
      <c r="C148" s="152">
        <v>3.6341935989270766</v>
      </c>
      <c r="D148" s="152">
        <v>200.07561347672296</v>
      </c>
      <c r="E148" s="152">
        <v>755.82725250541182</v>
      </c>
      <c r="F148" s="292"/>
      <c r="G148" s="152">
        <v>58.38497997372523</v>
      </c>
      <c r="H148" s="153">
        <v>0</v>
      </c>
      <c r="I148" s="154">
        <f t="shared" si="65"/>
        <v>1043.8997915872956</v>
      </c>
      <c r="J148" s="141"/>
      <c r="K148" s="155" t="s">
        <v>24</v>
      </c>
      <c r="L148" s="156">
        <v>25.977752032508398</v>
      </c>
      <c r="M148" s="156">
        <v>3.6341935989270766</v>
      </c>
      <c r="N148" s="156">
        <v>200.07561347672296</v>
      </c>
      <c r="O148" s="156">
        <v>755.82725250541182</v>
      </c>
      <c r="P148" s="156">
        <v>0</v>
      </c>
      <c r="Q148" s="156">
        <v>58.38497997372523</v>
      </c>
      <c r="R148" s="157">
        <v>0</v>
      </c>
      <c r="S148" s="158">
        <f t="shared" si="66"/>
        <v>1043.8997915872956</v>
      </c>
      <c r="U148" s="200" t="s">
        <v>24</v>
      </c>
      <c r="V148" s="201">
        <v>0.69879186821440253</v>
      </c>
      <c r="W148" s="201">
        <v>25.278960164293995</v>
      </c>
      <c r="X148" s="201">
        <v>58.38497997372523</v>
      </c>
      <c r="Y148" s="201">
        <v>3.6341935989270766</v>
      </c>
      <c r="Z148" s="201">
        <v>200.07561347672296</v>
      </c>
      <c r="AA148" s="201">
        <v>754.8987592287566</v>
      </c>
      <c r="AB148" s="201">
        <v>0</v>
      </c>
      <c r="AC148" s="202">
        <v>0.92849327665528358</v>
      </c>
      <c r="AD148" s="201">
        <v>0</v>
      </c>
      <c r="AE148" s="201">
        <v>0.92696364883069016</v>
      </c>
      <c r="AF148" s="201">
        <v>0</v>
      </c>
      <c r="AG148" s="201">
        <v>0</v>
      </c>
      <c r="AH148" s="201">
        <v>1.5296278245935208E-3</v>
      </c>
      <c r="AI148" s="203">
        <f t="shared" si="67"/>
        <v>1043.8997915872953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9.9581589412528935</v>
      </c>
      <c r="C149" s="148">
        <v>37.166122070203784</v>
      </c>
      <c r="D149" s="148">
        <v>10.650098975036295</v>
      </c>
      <c r="E149" s="148">
        <v>0</v>
      </c>
      <c r="F149" s="292"/>
      <c r="G149" s="148">
        <v>0</v>
      </c>
      <c r="H149" s="160">
        <v>0</v>
      </c>
      <c r="I149" s="146">
        <f t="shared" si="65"/>
        <v>57.774379986492967</v>
      </c>
      <c r="J149" s="141"/>
      <c r="K149" s="161" t="s">
        <v>23</v>
      </c>
      <c r="L149" s="148">
        <v>9.9581589412528935</v>
      </c>
      <c r="M149" s="148">
        <v>37.166122070203784</v>
      </c>
      <c r="N149" s="148">
        <v>10.650098975036295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57.774379986492967</v>
      </c>
      <c r="U149" s="204" t="s">
        <v>23</v>
      </c>
      <c r="V149" s="196">
        <v>9.8183311948166434</v>
      </c>
      <c r="W149" s="196">
        <v>0</v>
      </c>
      <c r="X149" s="196">
        <v>0</v>
      </c>
      <c r="Y149" s="196">
        <v>37.166122070203784</v>
      </c>
      <c r="Z149" s="196">
        <v>10.650098975036295</v>
      </c>
      <c r="AA149" s="196">
        <v>0</v>
      </c>
      <c r="AB149" s="196">
        <v>0</v>
      </c>
      <c r="AC149" s="197">
        <v>0.13982774643624965</v>
      </c>
      <c r="AD149" s="196">
        <v>0.13982774643624965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57.774379986492967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7.900604681800649E-4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7.900604681800649E-4</v>
      </c>
      <c r="J151" s="141"/>
      <c r="K151" s="161" t="s">
        <v>21</v>
      </c>
      <c r="L151" s="148">
        <v>0</v>
      </c>
      <c r="M151" s="148">
        <v>7.900604681800649E-4</v>
      </c>
      <c r="N151" s="148">
        <v>0</v>
      </c>
      <c r="O151" s="148">
        <v>0</v>
      </c>
      <c r="P151" s="148">
        <v>0.11952538699187924</v>
      </c>
      <c r="Q151" s="148">
        <v>0</v>
      </c>
      <c r="R151" s="149">
        <v>0</v>
      </c>
      <c r="S151" s="150">
        <f t="shared" si="66"/>
        <v>0.1203154474600593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7.900604681800649E-4</v>
      </c>
      <c r="Z151" s="196">
        <v>0</v>
      </c>
      <c r="AA151" s="196">
        <v>0</v>
      </c>
      <c r="AB151" s="196">
        <v>0.11952538699187924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0.1203154474600593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2.0582141929792906E-3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2.0582141929792906E-3</v>
      </c>
      <c r="J153" s="141"/>
      <c r="K153" s="163" t="s">
        <v>62</v>
      </c>
      <c r="L153" s="148">
        <v>2.0582141929792906E-3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2.0582141929792906E-3</v>
      </c>
      <c r="U153" s="205" t="s">
        <v>60</v>
      </c>
      <c r="V153" s="196">
        <v>2.0582141929792906E-3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2.0582141929792906E-3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2.0582141929792906E-3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2.0582141929792906E-3</v>
      </c>
      <c r="J154" s="141"/>
      <c r="K154" s="168" t="s">
        <v>22</v>
      </c>
      <c r="L154" s="169">
        <v>2.0582141929792906E-3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2.0582141929792906E-3</v>
      </c>
      <c r="U154" s="206" t="s">
        <v>63</v>
      </c>
      <c r="V154" s="207">
        <v>2.0582141929792906E-3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2.0582141929792906E-3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89.780068467289581</v>
      </c>
      <c r="C158" s="187">
        <f t="shared" ref="C158:I158" si="69">SUM(C137:C153)</f>
        <v>228.40244483594375</v>
      </c>
      <c r="D158" s="187">
        <f t="shared" si="69"/>
        <v>229.71407478024389</v>
      </c>
      <c r="E158" s="187">
        <f t="shared" si="69"/>
        <v>755.88532651471678</v>
      </c>
      <c r="F158" s="187">
        <f t="shared" si="69"/>
        <v>0</v>
      </c>
      <c r="G158" s="187">
        <f t="shared" si="69"/>
        <v>58.38497997372523</v>
      </c>
      <c r="H158" s="213">
        <f t="shared" si="69"/>
        <v>0</v>
      </c>
      <c r="I158" s="146">
        <f t="shared" si="69"/>
        <v>1362.1668945719196</v>
      </c>
      <c r="J158" s="141"/>
      <c r="K158" s="188" t="s">
        <v>25</v>
      </c>
      <c r="L158" s="187">
        <f>SUM(L137:L153)</f>
        <v>89.780068467289581</v>
      </c>
      <c r="M158" s="187">
        <f t="shared" ref="M158:S158" si="70">SUM(M137:M153)</f>
        <v>228.40244483594375</v>
      </c>
      <c r="N158" s="187">
        <f t="shared" si="70"/>
        <v>229.71407478024389</v>
      </c>
      <c r="O158" s="187">
        <f t="shared" si="70"/>
        <v>755.88532651471678</v>
      </c>
      <c r="P158" s="187">
        <f t="shared" si="70"/>
        <v>2.4444579830420587</v>
      </c>
      <c r="Q158" s="187">
        <f t="shared" si="70"/>
        <v>58.38497997372523</v>
      </c>
      <c r="R158" s="213">
        <f t="shared" si="70"/>
        <v>0</v>
      </c>
      <c r="S158" s="214">
        <f t="shared" si="70"/>
        <v>1364.6113525549615</v>
      </c>
      <c r="T158" s="133" t="str">
        <f>IF(ABS(S158-AI158)&gt;0.01,S158-AI158,"")</f>
        <v/>
      </c>
      <c r="U158" s="215" t="s">
        <v>61</v>
      </c>
      <c r="V158" s="216">
        <f>SUM(V137:V153)</f>
        <v>62.826464197587711</v>
      </c>
      <c r="W158" s="216">
        <f t="shared" ref="W158:AH158" si="71">SUM(W137:W153)</f>
        <v>25.406957073551528</v>
      </c>
      <c r="X158" s="216">
        <f t="shared" si="71"/>
        <v>58.38497997372523</v>
      </c>
      <c r="Y158" s="216">
        <f t="shared" si="71"/>
        <v>228.40244483594375</v>
      </c>
      <c r="Z158" s="216">
        <f t="shared" si="71"/>
        <v>229.70581960498882</v>
      </c>
      <c r="AA158" s="216">
        <f t="shared" si="71"/>
        <v>754.91215485242196</v>
      </c>
      <c r="AB158" s="216">
        <f t="shared" si="71"/>
        <v>2.4444579830420587</v>
      </c>
      <c r="AC158" s="216">
        <f t="shared" si="71"/>
        <v>2.5280740337002707</v>
      </c>
      <c r="AD158" s="217">
        <f t="shared" si="71"/>
        <v>1.5466471961503498</v>
      </c>
      <c r="AE158" s="217">
        <f t="shared" si="71"/>
        <v>0.92696364883069016</v>
      </c>
      <c r="AF158" s="217">
        <f t="shared" si="71"/>
        <v>0</v>
      </c>
      <c r="AG158" s="217">
        <f t="shared" si="71"/>
        <v>8.2551752550460555E-3</v>
      </c>
      <c r="AH158" s="217">
        <f t="shared" si="71"/>
        <v>4.6208013464184454E-2</v>
      </c>
      <c r="AI158" s="218">
        <f>SUM(V158:AC158)</f>
        <v>1364.6113525549613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6.5909741915658765E-2</v>
      </c>
      <c r="C159" s="105">
        <f t="shared" ref="C159:H159" si="72">IF($I158=0,"-",C158/$I158)</f>
        <v>0.16767581545704976</v>
      </c>
      <c r="D159" s="105">
        <f t="shared" si="72"/>
        <v>0.16863871504705363</v>
      </c>
      <c r="E159" s="105">
        <f t="shared" si="72"/>
        <v>0.55491388722397672</v>
      </c>
      <c r="F159" s="105">
        <f t="shared" si="72"/>
        <v>0</v>
      </c>
      <c r="G159" s="105">
        <f t="shared" si="72"/>
        <v>4.2861840356260859E-2</v>
      </c>
      <c r="H159" s="106">
        <f t="shared" si="72"/>
        <v>0</v>
      </c>
      <c r="I159" s="107">
        <f>SUM(B159:H159)</f>
        <v>0.99999999999999978</v>
      </c>
      <c r="J159" s="133"/>
      <c r="K159" s="30" t="s">
        <v>85</v>
      </c>
      <c r="L159" s="80">
        <f t="shared" ref="L159:R159" si="73">IF($S158=0,"-",L158/$S158)</f>
        <v>6.5791676362060431E-2</v>
      </c>
      <c r="M159" s="80">
        <f t="shared" si="73"/>
        <v>0.16737545412348059</v>
      </c>
      <c r="N159" s="80">
        <f t="shared" si="73"/>
        <v>0.16833662885051504</v>
      </c>
      <c r="O159" s="80">
        <f t="shared" si="73"/>
        <v>0.55391985791373699</v>
      </c>
      <c r="P159" s="80">
        <f t="shared" si="73"/>
        <v>1.7913217404100447E-3</v>
      </c>
      <c r="Q159" s="80">
        <f t="shared" si="73"/>
        <v>4.2785061009796704E-2</v>
      </c>
      <c r="R159" s="81">
        <f t="shared" si="73"/>
        <v>0</v>
      </c>
      <c r="S159" s="82">
        <f>SUM(L159:R159)</f>
        <v>0.99999999999999989</v>
      </c>
      <c r="U159" s="40" t="s">
        <v>85</v>
      </c>
      <c r="V159" s="108">
        <f>+V158/$AI158</f>
        <v>4.6039822312746954E-2</v>
      </c>
      <c r="W159" s="108">
        <f t="shared" ref="W159:AH159" si="74">+W158/$AI158</f>
        <v>1.8618456475524764E-2</v>
      </c>
      <c r="X159" s="108">
        <f t="shared" si="74"/>
        <v>4.2785061009796711E-2</v>
      </c>
      <c r="Y159" s="108">
        <f t="shared" si="74"/>
        <v>0.16737545412348062</v>
      </c>
      <c r="Z159" s="108">
        <f t="shared" si="74"/>
        <v>0.16833057938064983</v>
      </c>
      <c r="AA159" s="108">
        <f t="shared" si="74"/>
        <v>0.55320670859069154</v>
      </c>
      <c r="AB159" s="108">
        <f t="shared" si="74"/>
        <v>1.7913217404100449E-3</v>
      </c>
      <c r="AC159" s="108">
        <f t="shared" si="74"/>
        <v>1.8525963666995433E-3</v>
      </c>
      <c r="AD159" s="108">
        <f t="shared" si="74"/>
        <v>1.1333975737887296E-3</v>
      </c>
      <c r="AE159" s="108">
        <f t="shared" si="74"/>
        <v>6.7928765732099211E-4</v>
      </c>
      <c r="AF159" s="108">
        <f t="shared" si="74"/>
        <v>0</v>
      </c>
      <c r="AG159" s="108">
        <f t="shared" si="74"/>
        <v>6.0494698652403072E-6</v>
      </c>
      <c r="AH159" s="108">
        <f t="shared" si="74"/>
        <v>3.3861665724581005E-5</v>
      </c>
      <c r="AI159" s="109">
        <f>SUM(V159:AC159)</f>
        <v>1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1.5344148002574817E-6</v>
      </c>
      <c r="E163" s="144">
        <v>0</v>
      </c>
      <c r="F163" s="291"/>
      <c r="G163" s="144">
        <v>0</v>
      </c>
      <c r="H163" s="145">
        <v>0</v>
      </c>
      <c r="I163" s="146">
        <f>SUM(B163:H163)</f>
        <v>1.5344148002574817E-6</v>
      </c>
      <c r="J163" s="141"/>
      <c r="K163" s="192" t="s">
        <v>6</v>
      </c>
      <c r="L163" s="144">
        <v>0</v>
      </c>
      <c r="M163" s="144">
        <v>0</v>
      </c>
      <c r="N163" s="144">
        <v>1.5344148002574817E-6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1.5344148002574817E-6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1.5344148002574817E-6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1.5344148002574817E-6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0.1148107386066079</v>
      </c>
      <c r="E165" s="148">
        <v>0</v>
      </c>
      <c r="F165" s="292"/>
      <c r="G165" s="148">
        <v>0</v>
      </c>
      <c r="H165" s="160">
        <v>0</v>
      </c>
      <c r="I165" s="146">
        <f t="shared" si="75"/>
        <v>0.1148107386066079</v>
      </c>
      <c r="J165" s="141"/>
      <c r="K165" s="161" t="s">
        <v>9</v>
      </c>
      <c r="L165" s="148">
        <v>0</v>
      </c>
      <c r="M165" s="148">
        <v>0</v>
      </c>
      <c r="N165" s="148">
        <v>0.1148107386066079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0.1148107386066079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0.1148107386066079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0.1148107386066079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1.2179690208591467E-4</v>
      </c>
      <c r="C167" s="148">
        <v>0</v>
      </c>
      <c r="D167" s="148">
        <v>7.7180999857970215E-4</v>
      </c>
      <c r="E167" s="148">
        <v>0</v>
      </c>
      <c r="F167" s="292"/>
      <c r="G167" s="148">
        <v>0</v>
      </c>
      <c r="H167" s="160">
        <v>0</v>
      </c>
      <c r="I167" s="146">
        <f t="shared" si="75"/>
        <v>8.9360690066561687E-4</v>
      </c>
      <c r="J167" s="141"/>
      <c r="K167" s="161" t="s">
        <v>15</v>
      </c>
      <c r="L167" s="148">
        <v>1.2179690208591467E-4</v>
      </c>
      <c r="M167" s="148">
        <v>0</v>
      </c>
      <c r="N167" s="148">
        <v>7.7180999857970215E-4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8.9360690066561687E-4</v>
      </c>
      <c r="U167" s="204" t="s">
        <v>15</v>
      </c>
      <c r="V167" s="196">
        <v>1.2179690208591467E-4</v>
      </c>
      <c r="W167" s="196">
        <v>0</v>
      </c>
      <c r="X167" s="196">
        <v>0</v>
      </c>
      <c r="Y167" s="196">
        <v>0</v>
      </c>
      <c r="Z167" s="196">
        <v>7.7180999857970215E-4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8.9360690066561687E-4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2.5287811063199448E-5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2.5287811063199448E-5</v>
      </c>
      <c r="J168" s="141"/>
      <c r="K168" s="155" t="s">
        <v>14</v>
      </c>
      <c r="L168" s="156">
        <v>2.5287811063199448E-5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2.5287811063199448E-5</v>
      </c>
      <c r="U168" s="200" t="s">
        <v>55</v>
      </c>
      <c r="V168" s="201">
        <v>2.5287811063199448E-5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2.5287811063199448E-5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1.3161230512197948E-2</v>
      </c>
      <c r="F169" s="292"/>
      <c r="G169" s="148">
        <v>0</v>
      </c>
      <c r="H169" s="160">
        <v>0</v>
      </c>
      <c r="I169" s="146">
        <f t="shared" si="75"/>
        <v>1.3161230512197948E-2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1.3161230512197948E-2</v>
      </c>
      <c r="P169" s="148">
        <v>1.9220117345965271</v>
      </c>
      <c r="Q169" s="148">
        <v>0</v>
      </c>
      <c r="R169" s="149">
        <v>0</v>
      </c>
      <c r="S169" s="150">
        <f t="shared" si="76"/>
        <v>1.9351729651087251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9.0145414467109232E-5</v>
      </c>
      <c r="AB169" s="196">
        <v>1.9220117345965271</v>
      </c>
      <c r="AC169" s="197">
        <v>1.3071085097730839E-2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1.3071085097730839E-2</v>
      </c>
      <c r="AI169" s="199">
        <f t="shared" si="77"/>
        <v>1.9351729651087251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4.6378084102540737E-4</v>
      </c>
      <c r="Q170" s="156">
        <v>0</v>
      </c>
      <c r="R170" s="157">
        <v>0</v>
      </c>
      <c r="S170" s="158">
        <f t="shared" si="76"/>
        <v>4.6378084102540737E-4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4.6378084102540737E-4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4.6378084102540737E-4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0</v>
      </c>
      <c r="C172" s="152">
        <v>0</v>
      </c>
      <c r="D172" s="152">
        <v>4.0965225870084768E-4</v>
      </c>
      <c r="E172" s="152">
        <v>0</v>
      </c>
      <c r="F172" s="292"/>
      <c r="G172" s="152">
        <v>0</v>
      </c>
      <c r="H172" s="153">
        <v>0</v>
      </c>
      <c r="I172" s="154">
        <f t="shared" si="75"/>
        <v>4.0965225870084768E-4</v>
      </c>
      <c r="J172" s="141"/>
      <c r="K172" s="155" t="s">
        <v>16</v>
      </c>
      <c r="L172" s="156">
        <v>0</v>
      </c>
      <c r="M172" s="156">
        <v>0</v>
      </c>
      <c r="N172" s="156">
        <v>4.0965225870084768E-4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4.0965225870084768E-4</v>
      </c>
      <c r="U172" s="200" t="s">
        <v>16</v>
      </c>
      <c r="V172" s="201">
        <v>0</v>
      </c>
      <c r="W172" s="201">
        <v>0</v>
      </c>
      <c r="X172" s="201">
        <v>0</v>
      </c>
      <c r="Y172" s="201">
        <v>0</v>
      </c>
      <c r="Z172" s="201">
        <v>4.0965225870084768E-4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4.0965225870084768E-4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8.1496147937211951</v>
      </c>
      <c r="C173" s="148">
        <v>0</v>
      </c>
      <c r="D173" s="148">
        <v>93.807951958395918</v>
      </c>
      <c r="E173" s="148">
        <v>1.6993502629508717</v>
      </c>
      <c r="F173" s="292"/>
      <c r="G173" s="148">
        <v>0</v>
      </c>
      <c r="H173" s="160">
        <v>0</v>
      </c>
      <c r="I173" s="146">
        <f t="shared" si="75"/>
        <v>103.65691701506799</v>
      </c>
      <c r="J173" s="141"/>
      <c r="K173" s="161" t="s">
        <v>139</v>
      </c>
      <c r="L173" s="148">
        <v>8.1496147937211951</v>
      </c>
      <c r="M173" s="148">
        <v>0</v>
      </c>
      <c r="N173" s="148">
        <v>93.807951958395918</v>
      </c>
      <c r="O173" s="148">
        <v>1.6993502629508717</v>
      </c>
      <c r="P173" s="148">
        <v>0</v>
      </c>
      <c r="Q173" s="148">
        <v>0</v>
      </c>
      <c r="R173" s="149">
        <v>0</v>
      </c>
      <c r="S173" s="150">
        <f t="shared" si="76"/>
        <v>103.65691701506799</v>
      </c>
      <c r="U173" s="204" t="s">
        <v>139</v>
      </c>
      <c r="V173" s="196">
        <v>8.1496147937211951</v>
      </c>
      <c r="W173" s="196">
        <v>0</v>
      </c>
      <c r="X173" s="196">
        <v>0</v>
      </c>
      <c r="Y173" s="196">
        <v>0</v>
      </c>
      <c r="Z173" s="196">
        <v>74.386806096100273</v>
      </c>
      <c r="AA173" s="196">
        <v>1.6993502629508717</v>
      </c>
      <c r="AB173" s="196">
        <v>0</v>
      </c>
      <c r="AC173" s="197">
        <v>19.421145862295646</v>
      </c>
      <c r="AD173" s="196">
        <v>0</v>
      </c>
      <c r="AE173" s="196">
        <v>0</v>
      </c>
      <c r="AF173" s="196">
        <v>0</v>
      </c>
      <c r="AG173" s="196">
        <v>19.421145862295646</v>
      </c>
      <c r="AH173" s="196">
        <v>0</v>
      </c>
      <c r="AI173" s="199">
        <f t="shared" si="77"/>
        <v>103.65691701506799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0.74294251014118995</v>
      </c>
      <c r="C174" s="152">
        <v>9.2368384464603812E-2</v>
      </c>
      <c r="D174" s="152">
        <v>3.630418954705831</v>
      </c>
      <c r="E174" s="152">
        <v>16.55952812518893</v>
      </c>
      <c r="F174" s="292"/>
      <c r="G174" s="152">
        <v>1.5222213531940616</v>
      </c>
      <c r="H174" s="153">
        <v>0</v>
      </c>
      <c r="I174" s="154">
        <f t="shared" si="75"/>
        <v>22.547479327694617</v>
      </c>
      <c r="J174" s="141"/>
      <c r="K174" s="155" t="s">
        <v>24</v>
      </c>
      <c r="L174" s="156">
        <v>0.74294251014118995</v>
      </c>
      <c r="M174" s="156">
        <v>9.2368384464603812E-2</v>
      </c>
      <c r="N174" s="156">
        <v>3.630418954705831</v>
      </c>
      <c r="O174" s="156">
        <v>16.55952812518893</v>
      </c>
      <c r="P174" s="156">
        <v>0</v>
      </c>
      <c r="Q174" s="156">
        <v>1.5222213531940616</v>
      </c>
      <c r="R174" s="157">
        <v>0</v>
      </c>
      <c r="S174" s="158">
        <f t="shared" si="76"/>
        <v>22.547479327694617</v>
      </c>
      <c r="U174" s="200" t="s">
        <v>24</v>
      </c>
      <c r="V174" s="201">
        <v>0.20106623508581462</v>
      </c>
      <c r="W174" s="201">
        <v>0.54187627505537539</v>
      </c>
      <c r="X174" s="201">
        <v>1.5222213531940616</v>
      </c>
      <c r="Y174" s="201">
        <v>9.2368384464603812E-2</v>
      </c>
      <c r="Z174" s="201">
        <v>3.630418954705831</v>
      </c>
      <c r="AA174" s="201">
        <v>16.558568859427186</v>
      </c>
      <c r="AB174" s="201">
        <v>0</v>
      </c>
      <c r="AC174" s="202">
        <v>9.5926576174338381E-4</v>
      </c>
      <c r="AD174" s="201">
        <v>0</v>
      </c>
      <c r="AE174" s="201">
        <v>0</v>
      </c>
      <c r="AF174" s="201">
        <v>0</v>
      </c>
      <c r="AG174" s="201">
        <v>0</v>
      </c>
      <c r="AH174" s="201">
        <v>9.5926576174338381E-4</v>
      </c>
      <c r="AI174" s="203">
        <f t="shared" si="77"/>
        <v>22.547479327694617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55.849157753736257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55.849157753736257</v>
      </c>
      <c r="J175" s="141"/>
      <c r="K175" s="161" t="s">
        <v>23</v>
      </c>
      <c r="L175" s="148">
        <v>55.849157753736257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55.849157753736257</v>
      </c>
      <c r="U175" s="204" t="s">
        <v>23</v>
      </c>
      <c r="V175" s="196">
        <v>55.849157753736257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55.849157753736257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0</v>
      </c>
      <c r="C177" s="148">
        <v>0</v>
      </c>
      <c r="D177" s="148">
        <v>0</v>
      </c>
      <c r="E177" s="148">
        <v>1.5196970283594046E-3</v>
      </c>
      <c r="F177" s="292"/>
      <c r="G177" s="148">
        <v>0</v>
      </c>
      <c r="H177" s="160">
        <v>0</v>
      </c>
      <c r="I177" s="146">
        <f t="shared" si="75"/>
        <v>1.5196970283594046E-3</v>
      </c>
      <c r="J177" s="141"/>
      <c r="K177" s="161" t="s">
        <v>21</v>
      </c>
      <c r="L177" s="148">
        <v>0</v>
      </c>
      <c r="M177" s="148">
        <v>0</v>
      </c>
      <c r="N177" s="148">
        <v>0</v>
      </c>
      <c r="O177" s="148">
        <v>1.5196970283594046E-3</v>
      </c>
      <c r="P177" s="148">
        <v>9.9697397760130882E-2</v>
      </c>
      <c r="Q177" s="148">
        <v>0</v>
      </c>
      <c r="R177" s="149">
        <v>0</v>
      </c>
      <c r="S177" s="150">
        <f t="shared" si="76"/>
        <v>0.10121709478849028</v>
      </c>
      <c r="U177" s="204" t="s">
        <v>21</v>
      </c>
      <c r="V177" s="196">
        <v>0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9.9697397760130882E-2</v>
      </c>
      <c r="AC177" s="197">
        <v>1.5196970283594046E-3</v>
      </c>
      <c r="AD177" s="196">
        <v>0</v>
      </c>
      <c r="AE177" s="196">
        <v>0</v>
      </c>
      <c r="AF177" s="196">
        <v>0</v>
      </c>
      <c r="AG177" s="196">
        <v>0</v>
      </c>
      <c r="AH177" s="196">
        <v>1.5196970283594046E-3</v>
      </c>
      <c r="AI177" s="199">
        <f t="shared" si="77"/>
        <v>0.10121709478849028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64.741862142311788</v>
      </c>
      <c r="C184" s="187">
        <f t="shared" ref="C184:I184" si="79">SUM(C163:C179)</f>
        <v>9.2368384464603812E-2</v>
      </c>
      <c r="D184" s="187">
        <f t="shared" si="79"/>
        <v>97.554364648380442</v>
      </c>
      <c r="E184" s="187">
        <f t="shared" si="79"/>
        <v>18.273559315680359</v>
      </c>
      <c r="F184" s="187">
        <f t="shared" si="79"/>
        <v>0</v>
      </c>
      <c r="G184" s="187">
        <f t="shared" si="79"/>
        <v>1.5222213531940616</v>
      </c>
      <c r="H184" s="213">
        <f t="shared" si="79"/>
        <v>0</v>
      </c>
      <c r="I184" s="146">
        <f t="shared" si="79"/>
        <v>182.18437584403125</v>
      </c>
      <c r="J184" s="141"/>
      <c r="K184" s="188" t="s">
        <v>25</v>
      </c>
      <c r="L184" s="187">
        <f>SUM(L163:L179)</f>
        <v>64.741862142311788</v>
      </c>
      <c r="M184" s="187">
        <f t="shared" ref="M184:S184" si="80">SUM(M163:M179)</f>
        <v>9.2368384464603812E-2</v>
      </c>
      <c r="N184" s="187">
        <f t="shared" si="80"/>
        <v>97.554364648380442</v>
      </c>
      <c r="O184" s="187">
        <f t="shared" si="80"/>
        <v>18.273559315680359</v>
      </c>
      <c r="P184" s="187">
        <f t="shared" si="80"/>
        <v>2.0221729131976836</v>
      </c>
      <c r="Q184" s="187">
        <f t="shared" si="80"/>
        <v>1.5222213531940616</v>
      </c>
      <c r="R184" s="213">
        <f t="shared" si="80"/>
        <v>0</v>
      </c>
      <c r="S184" s="214">
        <f t="shared" si="80"/>
        <v>184.20654875722894</v>
      </c>
      <c r="T184" s="133" t="str">
        <f>IF(ABS(S184-AI184)&gt;0.01,S184-AI184,"")</f>
        <v/>
      </c>
      <c r="U184" s="215" t="s">
        <v>61</v>
      </c>
      <c r="V184" s="216">
        <f>SUM(V163:V179)</f>
        <v>64.199985867256416</v>
      </c>
      <c r="W184" s="216">
        <f t="shared" ref="W184:AH184" si="81">SUM(W163:W179)</f>
        <v>0.54187627505537539</v>
      </c>
      <c r="X184" s="216">
        <f t="shared" si="81"/>
        <v>1.5222213531940616</v>
      </c>
      <c r="Y184" s="216">
        <f t="shared" si="81"/>
        <v>9.2368384464603812E-2</v>
      </c>
      <c r="Z184" s="216">
        <f t="shared" si="81"/>
        <v>78.133218786084797</v>
      </c>
      <c r="AA184" s="216">
        <f t="shared" si="81"/>
        <v>18.258009267792524</v>
      </c>
      <c r="AB184" s="216">
        <f t="shared" si="81"/>
        <v>2.0221729131976836</v>
      </c>
      <c r="AC184" s="216">
        <f t="shared" si="81"/>
        <v>19.436695910183481</v>
      </c>
      <c r="AD184" s="217">
        <f t="shared" si="81"/>
        <v>0</v>
      </c>
      <c r="AE184" s="217">
        <f t="shared" si="81"/>
        <v>0</v>
      </c>
      <c r="AF184" s="217">
        <f t="shared" si="81"/>
        <v>0</v>
      </c>
      <c r="AG184" s="217">
        <f t="shared" si="81"/>
        <v>19.421145862295646</v>
      </c>
      <c r="AH184" s="217">
        <f t="shared" si="81"/>
        <v>1.5550047887833627E-2</v>
      </c>
      <c r="AI184" s="218">
        <f>SUM(V184:AC184)</f>
        <v>184.20654875722894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0.35536451379199252</v>
      </c>
      <c r="C185" s="105">
        <f t="shared" ref="C185:H185" si="82">IF($I184=0,"-",C184/$I184)</f>
        <v>5.0700497249929239E-4</v>
      </c>
      <c r="D185" s="105">
        <f t="shared" si="82"/>
        <v>0.53547053196206629</v>
      </c>
      <c r="E185" s="105">
        <f t="shared" si="82"/>
        <v>0.10030256014557705</v>
      </c>
      <c r="F185" s="105">
        <f t="shared" si="82"/>
        <v>0</v>
      </c>
      <c r="G185" s="105">
        <f t="shared" si="82"/>
        <v>8.3553891278648467E-3</v>
      </c>
      <c r="H185" s="106">
        <f t="shared" si="82"/>
        <v>0</v>
      </c>
      <c r="I185" s="107">
        <f>SUM(B185:H185)</f>
        <v>1</v>
      </c>
      <c r="J185" s="133"/>
      <c r="K185" s="30" t="s">
        <v>85</v>
      </c>
      <c r="L185" s="80">
        <f t="shared" ref="L185:R185" si="83">IF($S184=0,"-",L184/$S184)</f>
        <v>0.35146341201819559</v>
      </c>
      <c r="M185" s="80">
        <f t="shared" si="83"/>
        <v>5.0143920011409978E-4</v>
      </c>
      <c r="N185" s="80">
        <f t="shared" si="83"/>
        <v>0.52959227186298419</v>
      </c>
      <c r="O185" s="80">
        <f t="shared" si="83"/>
        <v>9.9201464003126197E-2</v>
      </c>
      <c r="P185" s="80">
        <f t="shared" si="83"/>
        <v>1.0977747136790249E-2</v>
      </c>
      <c r="Q185" s="80">
        <f t="shared" si="83"/>
        <v>8.2636657787896594E-3</v>
      </c>
      <c r="R185" s="81">
        <f t="shared" si="83"/>
        <v>0</v>
      </c>
      <c r="S185" s="82">
        <f>SUM(L185:R185)</f>
        <v>1</v>
      </c>
      <c r="U185" s="40" t="s">
        <v>85</v>
      </c>
      <c r="V185" s="108">
        <f>+V184/$AI184</f>
        <v>0.34852173443555151</v>
      </c>
      <c r="W185" s="108">
        <f t="shared" ref="W185:AH185" si="84">+W184/$AI184</f>
        <v>2.9416775826440868E-3</v>
      </c>
      <c r="X185" s="108">
        <f t="shared" si="84"/>
        <v>8.2636657787896594E-3</v>
      </c>
      <c r="Y185" s="108">
        <f t="shared" si="84"/>
        <v>5.0143920011409978E-4</v>
      </c>
      <c r="Z185" s="108">
        <f t="shared" si="84"/>
        <v>0.4241609178024327</v>
      </c>
      <c r="AA185" s="108">
        <f t="shared" si="84"/>
        <v>9.9117047634692257E-2</v>
      </c>
      <c r="AB185" s="108">
        <f t="shared" si="84"/>
        <v>1.0977747136790249E-2</v>
      </c>
      <c r="AC185" s="108">
        <f t="shared" si="84"/>
        <v>0.10551577042898543</v>
      </c>
      <c r="AD185" s="108">
        <f t="shared" si="84"/>
        <v>0</v>
      </c>
      <c r="AE185" s="108">
        <f t="shared" si="84"/>
        <v>0</v>
      </c>
      <c r="AF185" s="108">
        <f t="shared" si="84"/>
        <v>0</v>
      </c>
      <c r="AG185" s="108">
        <f t="shared" si="84"/>
        <v>0.10543135406055149</v>
      </c>
      <c r="AH185" s="108">
        <f t="shared" si="84"/>
        <v>8.4416368433933793E-5</v>
      </c>
      <c r="AI185" s="109">
        <f>SUM(V185:AC185)</f>
        <v>0.99999999999999989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0</v>
      </c>
      <c r="C189" s="144">
        <v>0</v>
      </c>
      <c r="D189" s="144">
        <v>505.27849762621184</v>
      </c>
      <c r="E189" s="144">
        <v>0</v>
      </c>
      <c r="F189" s="291"/>
      <c r="G189" s="144">
        <v>0</v>
      </c>
      <c r="H189" s="145">
        <v>0</v>
      </c>
      <c r="I189" s="146">
        <f>SUM(B189:H189)</f>
        <v>505.27849762621184</v>
      </c>
      <c r="J189" s="141"/>
      <c r="K189" s="192" t="s">
        <v>6</v>
      </c>
      <c r="L189" s="144">
        <v>0</v>
      </c>
      <c r="M189" s="144">
        <v>0</v>
      </c>
      <c r="N189" s="144">
        <v>505.27849762621184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505.27849762621184</v>
      </c>
      <c r="U189" s="195" t="s">
        <v>6</v>
      </c>
      <c r="V189" s="196">
        <v>0</v>
      </c>
      <c r="W189" s="196">
        <v>0</v>
      </c>
      <c r="X189" s="196">
        <v>0</v>
      </c>
      <c r="Y189" s="196">
        <v>0</v>
      </c>
      <c r="Z189" s="196">
        <v>505.27849762621184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505.27849762621184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7.5151558184982923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7.5151558184982923</v>
      </c>
      <c r="J190" s="141"/>
      <c r="K190" s="155" t="s">
        <v>7</v>
      </c>
      <c r="L190" s="156">
        <v>0</v>
      </c>
      <c r="M190" s="156">
        <v>0</v>
      </c>
      <c r="N190" s="156">
        <v>7.5151558184982923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7.5151558184982923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7.5151558184982923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7.5151558184982923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0.43565399761587464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0.43565399761587464</v>
      </c>
      <c r="J191" s="141"/>
      <c r="K191" s="161" t="s">
        <v>9</v>
      </c>
      <c r="L191" s="148">
        <v>0</v>
      </c>
      <c r="M191" s="148">
        <v>0</v>
      </c>
      <c r="N191" s="148">
        <v>0.43565399761587464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0.43565399761587464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0.43565399761587464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0.43565399761587464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85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0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0.42220055774330728</v>
      </c>
      <c r="C193" s="148">
        <v>0.15776605355235396</v>
      </c>
      <c r="D193" s="148">
        <v>55.329180273096036</v>
      </c>
      <c r="E193" s="148">
        <v>0</v>
      </c>
      <c r="F193" s="292"/>
      <c r="G193" s="148">
        <v>0</v>
      </c>
      <c r="H193" s="160">
        <v>0</v>
      </c>
      <c r="I193" s="146">
        <f t="shared" si="85"/>
        <v>55.909146884391696</v>
      </c>
      <c r="J193" s="141"/>
      <c r="K193" s="161" t="s">
        <v>15</v>
      </c>
      <c r="L193" s="148">
        <v>0.42220055774330728</v>
      </c>
      <c r="M193" s="148">
        <v>0.15776605355235396</v>
      </c>
      <c r="N193" s="148">
        <v>55.329180273096036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55.909146884391696</v>
      </c>
      <c r="U193" s="204" t="s">
        <v>15</v>
      </c>
      <c r="V193" s="196">
        <v>0.42220055774330728</v>
      </c>
      <c r="W193" s="196">
        <v>0</v>
      </c>
      <c r="X193" s="196">
        <v>0</v>
      </c>
      <c r="Y193" s="196">
        <v>0.15776605355235396</v>
      </c>
      <c r="Z193" s="196">
        <v>54.557104631956442</v>
      </c>
      <c r="AA193" s="196">
        <v>0</v>
      </c>
      <c r="AB193" s="196">
        <v>0</v>
      </c>
      <c r="AC193" s="197">
        <v>0.77207564113959593</v>
      </c>
      <c r="AD193" s="198">
        <v>0</v>
      </c>
      <c r="AE193" s="198">
        <v>0</v>
      </c>
      <c r="AF193" s="198">
        <v>0</v>
      </c>
      <c r="AG193" s="198">
        <v>0.77207564113959593</v>
      </c>
      <c r="AH193" s="198">
        <v>0</v>
      </c>
      <c r="AI193" s="199">
        <f t="shared" si="87"/>
        <v>55.909146884391696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2.932569571731483</v>
      </c>
      <c r="C194" s="152">
        <v>0</v>
      </c>
      <c r="D194" s="152">
        <v>4.5824725975695246</v>
      </c>
      <c r="E194" s="152">
        <v>0</v>
      </c>
      <c r="F194" s="292"/>
      <c r="G194" s="152">
        <v>0</v>
      </c>
      <c r="H194" s="153">
        <v>0</v>
      </c>
      <c r="I194" s="154">
        <f t="shared" si="85"/>
        <v>7.5150421693010081</v>
      </c>
      <c r="J194" s="141"/>
      <c r="K194" s="155" t="s">
        <v>14</v>
      </c>
      <c r="L194" s="156">
        <v>2.932569571731483</v>
      </c>
      <c r="M194" s="156">
        <v>0</v>
      </c>
      <c r="N194" s="156">
        <v>4.5824725975695246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7.5150421693010081</v>
      </c>
      <c r="U194" s="200" t="s">
        <v>55</v>
      </c>
      <c r="V194" s="201">
        <v>2.932569571731483</v>
      </c>
      <c r="W194" s="201">
        <v>0</v>
      </c>
      <c r="X194" s="201">
        <v>0</v>
      </c>
      <c r="Y194" s="201">
        <v>0</v>
      </c>
      <c r="Z194" s="201">
        <v>4.5824725975695246</v>
      </c>
      <c r="AA194" s="201">
        <v>0</v>
      </c>
      <c r="AB194" s="201">
        <v>0</v>
      </c>
      <c r="AC194" s="202">
        <v>0</v>
      </c>
      <c r="AD194" s="201">
        <v>0</v>
      </c>
      <c r="AE194" s="201">
        <v>0</v>
      </c>
      <c r="AF194" s="201">
        <v>0</v>
      </c>
      <c r="AG194" s="201">
        <v>0</v>
      </c>
      <c r="AH194" s="201">
        <v>0</v>
      </c>
      <c r="AI194" s="203">
        <f t="shared" si="87"/>
        <v>7.5150421693010081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8.6628167448159736</v>
      </c>
      <c r="F195" s="292"/>
      <c r="G195" s="148">
        <v>0</v>
      </c>
      <c r="H195" s="160">
        <v>0</v>
      </c>
      <c r="I195" s="146">
        <f t="shared" si="85"/>
        <v>8.6628167448159736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8.6628167448159736</v>
      </c>
      <c r="P195" s="148">
        <v>148.95121998992934</v>
      </c>
      <c r="Q195" s="148">
        <v>0</v>
      </c>
      <c r="R195" s="149">
        <v>0</v>
      </c>
      <c r="S195" s="150">
        <f t="shared" si="86"/>
        <v>157.61403673474533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0.47798241846500028</v>
      </c>
      <c r="AB195" s="196">
        <v>148.95121998992934</v>
      </c>
      <c r="AC195" s="197">
        <v>8.1848343263509733</v>
      </c>
      <c r="AD195" s="196">
        <v>0</v>
      </c>
      <c r="AE195" s="196">
        <v>0</v>
      </c>
      <c r="AF195" s="196">
        <v>0</v>
      </c>
      <c r="AG195" s="196">
        <v>0</v>
      </c>
      <c r="AH195" s="196">
        <v>8.1848343263509733</v>
      </c>
      <c r="AI195" s="199">
        <f t="shared" si="87"/>
        <v>157.6140367347453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1.0696186414123163E-3</v>
      </c>
      <c r="F196" s="292"/>
      <c r="G196" s="152">
        <v>0</v>
      </c>
      <c r="H196" s="153">
        <v>0</v>
      </c>
      <c r="I196" s="154">
        <f t="shared" si="85"/>
        <v>1.0696186414123163E-3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1.0696186414123163E-3</v>
      </c>
      <c r="P196" s="156">
        <v>0.19771879739186149</v>
      </c>
      <c r="Q196" s="156">
        <v>0</v>
      </c>
      <c r="R196" s="157">
        <v>0</v>
      </c>
      <c r="S196" s="158">
        <f t="shared" si="86"/>
        <v>0.1987884160332738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1.0696186414123163E-3</v>
      </c>
      <c r="AB196" s="201">
        <v>0.19771879739186149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0.1987884160332738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</v>
      </c>
      <c r="E197" s="148">
        <v>0</v>
      </c>
      <c r="F197" s="292"/>
      <c r="G197" s="148">
        <v>0</v>
      </c>
      <c r="H197" s="160">
        <v>0</v>
      </c>
      <c r="I197" s="146">
        <f t="shared" si="85"/>
        <v>0</v>
      </c>
      <c r="J197" s="141"/>
      <c r="K197" s="161" t="s">
        <v>57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0.31811457899597312</v>
      </c>
      <c r="C198" s="152">
        <v>0</v>
      </c>
      <c r="D198" s="152">
        <v>1.9329173313440746</v>
      </c>
      <c r="E198" s="152">
        <v>0.11333320381920389</v>
      </c>
      <c r="F198" s="292"/>
      <c r="G198" s="152">
        <v>0</v>
      </c>
      <c r="H198" s="153">
        <v>0</v>
      </c>
      <c r="I198" s="154">
        <f t="shared" si="85"/>
        <v>2.3643651141592517</v>
      </c>
      <c r="J198" s="141"/>
      <c r="K198" s="155" t="s">
        <v>16</v>
      </c>
      <c r="L198" s="156">
        <v>0.31811457899597312</v>
      </c>
      <c r="M198" s="156">
        <v>0</v>
      </c>
      <c r="N198" s="156">
        <v>1.9329173313440746</v>
      </c>
      <c r="O198" s="156">
        <v>0.11333320381920389</v>
      </c>
      <c r="P198" s="156">
        <v>0.14192837465564773</v>
      </c>
      <c r="Q198" s="156">
        <v>0</v>
      </c>
      <c r="R198" s="157">
        <v>0</v>
      </c>
      <c r="S198" s="158">
        <f t="shared" si="86"/>
        <v>2.5062934888148996</v>
      </c>
      <c r="U198" s="200" t="s">
        <v>16</v>
      </c>
      <c r="V198" s="201">
        <v>0.31811457899597312</v>
      </c>
      <c r="W198" s="201">
        <v>0</v>
      </c>
      <c r="X198" s="201">
        <v>0</v>
      </c>
      <c r="Y198" s="201">
        <v>0</v>
      </c>
      <c r="Z198" s="201">
        <v>1.9329173313440746</v>
      </c>
      <c r="AA198" s="201">
        <v>0.11333320381920389</v>
      </c>
      <c r="AB198" s="201">
        <v>0.14192837465564773</v>
      </c>
      <c r="AC198" s="202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3">
        <f t="shared" si="87"/>
        <v>2.5062934888148996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117.59943872445433</v>
      </c>
      <c r="C199" s="148">
        <v>61.74363534448829</v>
      </c>
      <c r="D199" s="148">
        <v>1253.1978210954119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1432.5408951643544</v>
      </c>
      <c r="J199" s="141"/>
      <c r="K199" s="161" t="s">
        <v>139</v>
      </c>
      <c r="L199" s="148">
        <v>117.59943872445433</v>
      </c>
      <c r="M199" s="148">
        <v>61.74363534448829</v>
      </c>
      <c r="N199" s="148">
        <v>1253.1978210954119</v>
      </c>
      <c r="O199" s="148">
        <v>0</v>
      </c>
      <c r="P199" s="148">
        <v>6.1256276139704235</v>
      </c>
      <c r="Q199" s="148">
        <v>0</v>
      </c>
      <c r="R199" s="149">
        <v>0</v>
      </c>
      <c r="S199" s="150">
        <f t="shared" si="86"/>
        <v>1438.6665227783249</v>
      </c>
      <c r="U199" s="204" t="s">
        <v>139</v>
      </c>
      <c r="V199" s="196">
        <v>117.5849914076677</v>
      </c>
      <c r="W199" s="196">
        <v>0</v>
      </c>
      <c r="X199" s="196">
        <v>0</v>
      </c>
      <c r="Y199" s="196">
        <v>61.74363534448829</v>
      </c>
      <c r="Z199" s="196">
        <v>1180.5883587957037</v>
      </c>
      <c r="AA199" s="196">
        <v>0</v>
      </c>
      <c r="AB199" s="196">
        <v>6.1256276139704235</v>
      </c>
      <c r="AC199" s="197">
        <v>72.623909616494842</v>
      </c>
      <c r="AD199" s="196">
        <v>1.444731678662404E-2</v>
      </c>
      <c r="AE199" s="196">
        <v>0</v>
      </c>
      <c r="AF199" s="196">
        <v>0</v>
      </c>
      <c r="AG199" s="196">
        <v>72.60946229970817</v>
      </c>
      <c r="AH199" s="196">
        <v>0</v>
      </c>
      <c r="AI199" s="199">
        <f t="shared" si="87"/>
        <v>1438.6665227783249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29.25550957396031</v>
      </c>
      <c r="C200" s="152">
        <v>3.0644418477275623</v>
      </c>
      <c r="D200" s="152">
        <v>394.74678833413634</v>
      </c>
      <c r="E200" s="152">
        <v>861.59223061150226</v>
      </c>
      <c r="F200" s="292"/>
      <c r="G200" s="152">
        <v>53.984932472716061</v>
      </c>
      <c r="H200" s="153">
        <v>0</v>
      </c>
      <c r="I200" s="154">
        <f t="shared" si="85"/>
        <v>1342.6439028400425</v>
      </c>
      <c r="J200" s="141"/>
      <c r="K200" s="155" t="s">
        <v>24</v>
      </c>
      <c r="L200" s="156">
        <v>29.25550957396031</v>
      </c>
      <c r="M200" s="156">
        <v>3.0644418477275623</v>
      </c>
      <c r="N200" s="156">
        <v>394.74678833413634</v>
      </c>
      <c r="O200" s="156">
        <v>861.59223061150226</v>
      </c>
      <c r="P200" s="156">
        <v>0</v>
      </c>
      <c r="Q200" s="156">
        <v>53.984932472716061</v>
      </c>
      <c r="R200" s="157">
        <v>0</v>
      </c>
      <c r="S200" s="158">
        <f t="shared" si="86"/>
        <v>1342.6439028400425</v>
      </c>
      <c r="U200" s="200" t="s">
        <v>24</v>
      </c>
      <c r="V200" s="201">
        <v>4.0662667896045903</v>
      </c>
      <c r="W200" s="201">
        <v>25.18924278435572</v>
      </c>
      <c r="X200" s="201">
        <v>53.984932472716061</v>
      </c>
      <c r="Y200" s="201">
        <v>3.0644418477275623</v>
      </c>
      <c r="Z200" s="201">
        <v>394.74678833413634</v>
      </c>
      <c r="AA200" s="201">
        <v>861.44764317541467</v>
      </c>
      <c r="AB200" s="201">
        <v>0</v>
      </c>
      <c r="AC200" s="202">
        <v>0.14458743608764071</v>
      </c>
      <c r="AD200" s="201">
        <v>0</v>
      </c>
      <c r="AE200" s="201">
        <v>0</v>
      </c>
      <c r="AF200" s="201">
        <v>0</v>
      </c>
      <c r="AG200" s="201">
        <v>0</v>
      </c>
      <c r="AH200" s="201">
        <v>0.14458743608764071</v>
      </c>
      <c r="AI200" s="203">
        <f t="shared" si="87"/>
        <v>1342.6439028400425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7.2032067779734525</v>
      </c>
      <c r="C201" s="148">
        <v>0</v>
      </c>
      <c r="D201" s="148">
        <v>0</v>
      </c>
      <c r="E201" s="148">
        <v>0</v>
      </c>
      <c r="F201" s="292"/>
      <c r="G201" s="148">
        <v>0</v>
      </c>
      <c r="H201" s="160">
        <v>0</v>
      </c>
      <c r="I201" s="146">
        <f t="shared" si="85"/>
        <v>7.2032067779734525</v>
      </c>
      <c r="J201" s="141"/>
      <c r="K201" s="161" t="s">
        <v>23</v>
      </c>
      <c r="L201" s="148">
        <v>7.2032067779734525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7.2032067779734525</v>
      </c>
      <c r="U201" s="204" t="s">
        <v>23</v>
      </c>
      <c r="V201" s="196">
        <v>7.2032067779734525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0</v>
      </c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9">
        <f t="shared" si="87"/>
        <v>7.2032067779734525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1.0513529251172697E-3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1.0513529251172697E-3</v>
      </c>
      <c r="J202" s="141"/>
      <c r="K202" s="155" t="s">
        <v>58</v>
      </c>
      <c r="L202" s="156">
        <v>1.0513529251172697E-3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1.0513529251172697E-3</v>
      </c>
      <c r="U202" s="200" t="s">
        <v>58</v>
      </c>
      <c r="V202" s="201">
        <v>1.0513529251172697E-3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1.0513529251172697E-3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4.9100873553712567</v>
      </c>
      <c r="C203" s="148">
        <v>0</v>
      </c>
      <c r="D203" s="148">
        <v>305.49130688240416</v>
      </c>
      <c r="E203" s="148">
        <v>18.556984951616627</v>
      </c>
      <c r="F203" s="292"/>
      <c r="G203" s="148">
        <v>0</v>
      </c>
      <c r="H203" s="160">
        <v>0</v>
      </c>
      <c r="I203" s="146">
        <f t="shared" si="85"/>
        <v>328.95837918939208</v>
      </c>
      <c r="J203" s="141"/>
      <c r="K203" s="161" t="s">
        <v>21</v>
      </c>
      <c r="L203" s="148">
        <v>4.9100873553712567</v>
      </c>
      <c r="M203" s="148">
        <v>0</v>
      </c>
      <c r="N203" s="148">
        <v>305.49130688240416</v>
      </c>
      <c r="O203" s="148">
        <v>18.556984951616627</v>
      </c>
      <c r="P203" s="148">
        <v>8.6482415792810787</v>
      </c>
      <c r="Q203" s="148">
        <v>0</v>
      </c>
      <c r="R203" s="149">
        <v>0</v>
      </c>
      <c r="S203" s="150">
        <f t="shared" si="86"/>
        <v>337.60662076867317</v>
      </c>
      <c r="U203" s="204" t="s">
        <v>21</v>
      </c>
      <c r="V203" s="196">
        <v>4.9100873553712567</v>
      </c>
      <c r="W203" s="196">
        <v>0</v>
      </c>
      <c r="X203" s="196">
        <v>0</v>
      </c>
      <c r="Y203" s="196">
        <v>0</v>
      </c>
      <c r="Z203" s="196">
        <v>303.95362828001032</v>
      </c>
      <c r="AA203" s="196">
        <v>0</v>
      </c>
      <c r="AB203" s="196">
        <v>8.6482415792810787</v>
      </c>
      <c r="AC203" s="197">
        <v>20.09466355401047</v>
      </c>
      <c r="AD203" s="196">
        <v>0</v>
      </c>
      <c r="AE203" s="196">
        <v>0</v>
      </c>
      <c r="AF203" s="196">
        <v>0</v>
      </c>
      <c r="AG203" s="196">
        <v>1.5376786023938431</v>
      </c>
      <c r="AH203" s="196">
        <v>18.556984951616627</v>
      </c>
      <c r="AI203" s="199">
        <f t="shared" si="87"/>
        <v>337.60662076867317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1401.7910911087793</v>
      </c>
      <c r="E204" s="152">
        <v>0</v>
      </c>
      <c r="F204" s="292"/>
      <c r="G204" s="152">
        <v>0</v>
      </c>
      <c r="H204" s="153">
        <v>0</v>
      </c>
      <c r="I204" s="154">
        <f t="shared" si="85"/>
        <v>1401.7910911087793</v>
      </c>
      <c r="J204" s="141"/>
      <c r="K204" s="155" t="s">
        <v>20</v>
      </c>
      <c r="L204" s="156">
        <v>0</v>
      </c>
      <c r="M204" s="156">
        <v>0</v>
      </c>
      <c r="N204" s="156">
        <v>1401.7910911087793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1401.7910911087793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1401.7910911087793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1401.7910911087793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162.64217849315523</v>
      </c>
      <c r="C210" s="187">
        <f t="shared" ref="C210:I210" si="89">SUM(C189:C205)</f>
        <v>64.965843245768198</v>
      </c>
      <c r="D210" s="187">
        <f t="shared" si="89"/>
        <v>3930.3008850650676</v>
      </c>
      <c r="E210" s="187">
        <f t="shared" si="89"/>
        <v>888.92643513039548</v>
      </c>
      <c r="F210" s="187">
        <f t="shared" si="89"/>
        <v>0</v>
      </c>
      <c r="G210" s="187">
        <f t="shared" si="89"/>
        <v>53.984932472716061</v>
      </c>
      <c r="H210" s="213">
        <f t="shared" si="89"/>
        <v>0</v>
      </c>
      <c r="I210" s="146">
        <f t="shared" si="89"/>
        <v>5100.8202744071023</v>
      </c>
      <c r="J210" s="141"/>
      <c r="K210" s="188" t="s">
        <v>25</v>
      </c>
      <c r="L210" s="187">
        <f>SUM(L189:L205)</f>
        <v>162.64217849315523</v>
      </c>
      <c r="M210" s="187">
        <f t="shared" ref="M210:S210" si="90">SUM(M189:M205)</f>
        <v>64.965843245768198</v>
      </c>
      <c r="N210" s="187">
        <f t="shared" si="90"/>
        <v>3930.3008850650676</v>
      </c>
      <c r="O210" s="187">
        <f t="shared" si="90"/>
        <v>888.92643513039548</v>
      </c>
      <c r="P210" s="187">
        <f t="shared" si="90"/>
        <v>164.06473635522838</v>
      </c>
      <c r="Q210" s="187">
        <f t="shared" si="90"/>
        <v>53.984932472716061</v>
      </c>
      <c r="R210" s="213">
        <f t="shared" si="90"/>
        <v>0</v>
      </c>
      <c r="S210" s="214">
        <f t="shared" si="90"/>
        <v>5264.8850107623302</v>
      </c>
      <c r="T210" s="133" t="str">
        <f>IF(ABS(S210-AI210)&gt;0.01,S210-AI210,"")</f>
        <v/>
      </c>
      <c r="U210" s="215" t="s">
        <v>61</v>
      </c>
      <c r="V210" s="216">
        <f>SUM(V189:V205)</f>
        <v>137.43848839201289</v>
      </c>
      <c r="W210" s="216">
        <f t="shared" ref="W210:AH210" si="91">SUM(W189:W205)</f>
        <v>25.18924278435572</v>
      </c>
      <c r="X210" s="216">
        <f t="shared" si="91"/>
        <v>53.984932472716061</v>
      </c>
      <c r="Y210" s="216">
        <f t="shared" si="91"/>
        <v>64.965843245768198</v>
      </c>
      <c r="Z210" s="216">
        <f t="shared" si="91"/>
        <v>3855.3816685218258</v>
      </c>
      <c r="AA210" s="216">
        <f t="shared" si="91"/>
        <v>862.04002841634031</v>
      </c>
      <c r="AB210" s="216">
        <f t="shared" si="91"/>
        <v>164.06473635522838</v>
      </c>
      <c r="AC210" s="216">
        <f t="shared" si="91"/>
        <v>101.82007057408353</v>
      </c>
      <c r="AD210" s="217">
        <f t="shared" si="91"/>
        <v>1.444731678662404E-2</v>
      </c>
      <c r="AE210" s="217">
        <f t="shared" si="91"/>
        <v>0</v>
      </c>
      <c r="AF210" s="217">
        <f t="shared" si="91"/>
        <v>0</v>
      </c>
      <c r="AG210" s="217">
        <f t="shared" si="91"/>
        <v>74.919216543241603</v>
      </c>
      <c r="AH210" s="217">
        <f t="shared" si="91"/>
        <v>26.886406714055241</v>
      </c>
      <c r="AI210" s="218">
        <f>SUM(V210:AC210)</f>
        <v>5264.8850107623311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3.1885494830938749E-2</v>
      </c>
      <c r="C211" s="105">
        <f t="shared" ref="C211:H211" si="92">IF($I210=0,"-",C210/$I210)</f>
        <v>1.2736352145502627E-2</v>
      </c>
      <c r="D211" s="105">
        <f t="shared" si="92"/>
        <v>0.77052330284699344</v>
      </c>
      <c r="E211" s="105">
        <f t="shared" si="92"/>
        <v>0.17427127154244237</v>
      </c>
      <c r="F211" s="105">
        <f t="shared" si="92"/>
        <v>0</v>
      </c>
      <c r="G211" s="105">
        <f t="shared" si="92"/>
        <v>1.0583578634122929E-2</v>
      </c>
      <c r="H211" s="106">
        <f t="shared" si="92"/>
        <v>0</v>
      </c>
      <c r="I211" s="107">
        <f>SUM(B211:H211)</f>
        <v>1</v>
      </c>
      <c r="J211" s="133"/>
      <c r="K211" s="30" t="s">
        <v>85</v>
      </c>
      <c r="L211" s="80">
        <f t="shared" ref="L211:R211" si="93">IF($S210=0,"-",L210/$S210)</f>
        <v>3.0891876681197528E-2</v>
      </c>
      <c r="M211" s="80">
        <f t="shared" si="93"/>
        <v>1.2339460997337424E-2</v>
      </c>
      <c r="N211" s="80">
        <f t="shared" si="93"/>
        <v>0.74651219865787322</v>
      </c>
      <c r="O211" s="80">
        <f t="shared" si="93"/>
        <v>0.16884061728096189</v>
      </c>
      <c r="P211" s="80">
        <f t="shared" si="93"/>
        <v>3.1162074009185737E-2</v>
      </c>
      <c r="Q211" s="80">
        <f t="shared" si="93"/>
        <v>1.0253772373444353E-2</v>
      </c>
      <c r="R211" s="81">
        <f t="shared" si="93"/>
        <v>0</v>
      </c>
      <c r="S211" s="82">
        <f>SUM(L211:R211)</f>
        <v>1</v>
      </c>
      <c r="U211" s="40" t="s">
        <v>85</v>
      </c>
      <c r="V211" s="108">
        <f>+V210/$AI210</f>
        <v>2.6104746468548688E-2</v>
      </c>
      <c r="W211" s="108">
        <f t="shared" ref="W211:AH211" si="94">+W210/$AI210</f>
        <v>4.7843861229380268E-3</v>
      </c>
      <c r="X211" s="108">
        <f t="shared" si="94"/>
        <v>1.0253772373444351E-2</v>
      </c>
      <c r="Y211" s="108">
        <f t="shared" si="94"/>
        <v>1.2339460997337423E-2</v>
      </c>
      <c r="Z211" s="108">
        <f t="shared" si="94"/>
        <v>0.73228221711219943</v>
      </c>
      <c r="AA211" s="108">
        <f t="shared" si="94"/>
        <v>0.16373387579295315</v>
      </c>
      <c r="AB211" s="108">
        <f t="shared" si="94"/>
        <v>3.116207400918573E-2</v>
      </c>
      <c r="AC211" s="108">
        <f t="shared" si="94"/>
        <v>1.9339467123393156E-2</v>
      </c>
      <c r="AD211" s="108">
        <f t="shared" si="94"/>
        <v>2.7440897108087334E-6</v>
      </c>
      <c r="AE211" s="108">
        <f t="shared" si="94"/>
        <v>0</v>
      </c>
      <c r="AF211" s="108">
        <f t="shared" si="94"/>
        <v>0</v>
      </c>
      <c r="AG211" s="108">
        <f t="shared" si="94"/>
        <v>1.4229981545673615E-2</v>
      </c>
      <c r="AH211" s="108">
        <f t="shared" si="94"/>
        <v>5.1067414880087217E-3</v>
      </c>
      <c r="AI211" s="109">
        <f>SUM(V211:AC211)</f>
        <v>1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0.2779765814912506</v>
      </c>
      <c r="C219" s="148">
        <v>0</v>
      </c>
      <c r="D219" s="148">
        <v>0.30908587400471249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0.58706245549596314</v>
      </c>
      <c r="J219" s="141"/>
      <c r="K219" s="161" t="s">
        <v>15</v>
      </c>
      <c r="L219" s="148">
        <v>0.2779765814912506</v>
      </c>
      <c r="M219" s="148">
        <v>0</v>
      </c>
      <c r="N219" s="148">
        <v>0.30908587400471249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0.58706245549596314</v>
      </c>
      <c r="U219" s="204" t="s">
        <v>15</v>
      </c>
      <c r="V219" s="196">
        <v>0.2779765814912506</v>
      </c>
      <c r="W219" s="196">
        <v>0</v>
      </c>
      <c r="X219" s="196">
        <v>0</v>
      </c>
      <c r="Y219" s="196">
        <v>0</v>
      </c>
      <c r="Z219" s="196">
        <v>0.30908587400471249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0.58706245549596314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5.948675585417576E-3</v>
      </c>
      <c r="C220" s="152">
        <v>0</v>
      </c>
      <c r="D220" s="152">
        <v>6.6144118422693755E-3</v>
      </c>
      <c r="E220" s="152">
        <v>0</v>
      </c>
      <c r="F220" s="292"/>
      <c r="G220" s="152">
        <v>0</v>
      </c>
      <c r="H220" s="153">
        <v>0</v>
      </c>
      <c r="I220" s="154">
        <f t="shared" si="95"/>
        <v>1.2563087427686952E-2</v>
      </c>
      <c r="J220" s="141"/>
      <c r="K220" s="155" t="s">
        <v>14</v>
      </c>
      <c r="L220" s="156">
        <v>5.948675585417576E-3</v>
      </c>
      <c r="M220" s="156">
        <v>0</v>
      </c>
      <c r="N220" s="156">
        <v>6.6144118422693755E-3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1.2563087427686952E-2</v>
      </c>
      <c r="U220" s="200" t="s">
        <v>55</v>
      </c>
      <c r="V220" s="201">
        <v>5.948675585417576E-3</v>
      </c>
      <c r="W220" s="201">
        <v>0</v>
      </c>
      <c r="X220" s="201">
        <v>0</v>
      </c>
      <c r="Y220" s="201">
        <v>0</v>
      </c>
      <c r="Z220" s="201">
        <v>6.6144118422693755E-3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1.2563087427686952E-2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0.54170657906442077</v>
      </c>
      <c r="F221" s="292"/>
      <c r="G221" s="148">
        <v>0</v>
      </c>
      <c r="H221" s="160">
        <v>0</v>
      </c>
      <c r="I221" s="146">
        <f t="shared" si="95"/>
        <v>0.54170657906442077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0.54170657906442077</v>
      </c>
      <c r="P221" s="148">
        <v>4.782349278818022</v>
      </c>
      <c r="Q221" s="148">
        <v>0</v>
      </c>
      <c r="R221" s="149">
        <v>0</v>
      </c>
      <c r="S221" s="150">
        <f t="shared" si="96"/>
        <v>5.3240558578824428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5.5313708486119148E-2</v>
      </c>
      <c r="AB221" s="196">
        <v>4.782349278818022</v>
      </c>
      <c r="AC221" s="197">
        <v>0.48639287057830161</v>
      </c>
      <c r="AD221" s="196">
        <v>0</v>
      </c>
      <c r="AE221" s="196">
        <v>0</v>
      </c>
      <c r="AF221" s="196">
        <v>0</v>
      </c>
      <c r="AG221" s="196">
        <v>0</v>
      </c>
      <c r="AH221" s="196">
        <v>0.48639287057830161</v>
      </c>
      <c r="AI221" s="199">
        <f t="shared" si="97"/>
        <v>5.3240558578824428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0.10751061391370834</v>
      </c>
      <c r="F222" s="292"/>
      <c r="G222" s="152">
        <v>0</v>
      </c>
      <c r="H222" s="153">
        <v>0</v>
      </c>
      <c r="I222" s="154">
        <f t="shared" si="95"/>
        <v>0.10751061391370834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0.10751061391370834</v>
      </c>
      <c r="P222" s="156">
        <v>0</v>
      </c>
      <c r="Q222" s="156">
        <v>0</v>
      </c>
      <c r="R222" s="157">
        <v>0</v>
      </c>
      <c r="S222" s="158">
        <f t="shared" si="96"/>
        <v>0.10751061391370834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0.10751061391370834</v>
      </c>
      <c r="AB222" s="201">
        <v>6.6552826725724018E-2</v>
      </c>
      <c r="AC222" s="202">
        <v>0</v>
      </c>
      <c r="AD222" s="201">
        <v>0</v>
      </c>
      <c r="AE222" s="201">
        <v>0</v>
      </c>
      <c r="AF222" s="201">
        <v>0</v>
      </c>
      <c r="AG222" s="201">
        <v>0</v>
      </c>
      <c r="AH222" s="201">
        <v>0</v>
      </c>
      <c r="AI222" s="203">
        <f t="shared" si="97"/>
        <v>0.17406344063943235</v>
      </c>
      <c r="AJ222" s="133">
        <f t="shared" si="98"/>
        <v>-6.6552826725724018E-2</v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6.0475830325967143E-2</v>
      </c>
      <c r="C224" s="152">
        <v>0</v>
      </c>
      <c r="D224" s="152">
        <v>0</v>
      </c>
      <c r="E224" s="152">
        <v>0</v>
      </c>
      <c r="F224" s="292"/>
      <c r="G224" s="152">
        <v>0</v>
      </c>
      <c r="H224" s="153">
        <v>0</v>
      </c>
      <c r="I224" s="154">
        <f t="shared" si="95"/>
        <v>6.0475830325967143E-2</v>
      </c>
      <c r="J224" s="141"/>
      <c r="K224" s="155" t="s">
        <v>16</v>
      </c>
      <c r="L224" s="156">
        <v>6.0475830325967143E-2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6.0475830325967143E-2</v>
      </c>
      <c r="U224" s="200" t="s">
        <v>16</v>
      </c>
      <c r="V224" s="201">
        <v>6.0475830325967143E-2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97"/>
        <v>6.0475830325967143E-2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14.031853458542706</v>
      </c>
      <c r="C225" s="148">
        <v>0</v>
      </c>
      <c r="D225" s="148">
        <v>1.5187762014857891</v>
      </c>
      <c r="E225" s="148">
        <v>0</v>
      </c>
      <c r="F225" s="292"/>
      <c r="G225" s="148">
        <v>0</v>
      </c>
      <c r="H225" s="160">
        <v>0</v>
      </c>
      <c r="I225" s="146">
        <f t="shared" si="95"/>
        <v>15.550629660028495</v>
      </c>
      <c r="J225" s="141"/>
      <c r="K225" s="161" t="s">
        <v>139</v>
      </c>
      <c r="L225" s="148">
        <v>14.031853458542706</v>
      </c>
      <c r="M225" s="148">
        <v>0</v>
      </c>
      <c r="N225" s="148">
        <v>1.5187762014857891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15.550629660028495</v>
      </c>
      <c r="U225" s="204" t="s">
        <v>139</v>
      </c>
      <c r="V225" s="196">
        <v>13.705920030297408</v>
      </c>
      <c r="W225" s="196">
        <v>0</v>
      </c>
      <c r="X225" s="196">
        <v>0</v>
      </c>
      <c r="Y225" s="196">
        <v>0</v>
      </c>
      <c r="Z225" s="196">
        <v>1.3516157615369595</v>
      </c>
      <c r="AA225" s="196">
        <v>0</v>
      </c>
      <c r="AB225" s="196">
        <v>0</v>
      </c>
      <c r="AC225" s="197">
        <v>0.49309386819412893</v>
      </c>
      <c r="AD225" s="196">
        <v>0.32593342824529781</v>
      </c>
      <c r="AE225" s="196">
        <v>0</v>
      </c>
      <c r="AF225" s="196">
        <v>0</v>
      </c>
      <c r="AG225" s="196">
        <v>0.16716043994882954</v>
      </c>
      <c r="AH225" s="196">
        <v>0</v>
      </c>
      <c r="AI225" s="199">
        <f t="shared" si="97"/>
        <v>15.550629660028497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15.671074881870927</v>
      </c>
      <c r="C226" s="152">
        <v>0.41367285246807323</v>
      </c>
      <c r="D226" s="152">
        <v>6.5267359907316012</v>
      </c>
      <c r="E226" s="152">
        <v>55.026662347970564</v>
      </c>
      <c r="F226" s="292"/>
      <c r="G226" s="152">
        <v>15.672682679192288</v>
      </c>
      <c r="H226" s="153">
        <v>2.0130962294195344E-2</v>
      </c>
      <c r="I226" s="154">
        <f t="shared" si="95"/>
        <v>93.330959714527651</v>
      </c>
      <c r="J226" s="141"/>
      <c r="K226" s="155" t="s">
        <v>24</v>
      </c>
      <c r="L226" s="156">
        <v>15.671074881870927</v>
      </c>
      <c r="M226" s="156">
        <v>0.41367285246807323</v>
      </c>
      <c r="N226" s="156">
        <v>6.5267359907316012</v>
      </c>
      <c r="O226" s="156">
        <v>55.026662347970564</v>
      </c>
      <c r="P226" s="156">
        <v>0</v>
      </c>
      <c r="Q226" s="156">
        <v>15.672682679192288</v>
      </c>
      <c r="R226" s="157">
        <v>2.0130962294195344E-2</v>
      </c>
      <c r="S226" s="158">
        <f t="shared" si="96"/>
        <v>93.330959714527651</v>
      </c>
      <c r="U226" s="200" t="s">
        <v>24</v>
      </c>
      <c r="V226" s="201">
        <v>1.0382937378617172</v>
      </c>
      <c r="W226" s="201">
        <v>14.632781144009209</v>
      </c>
      <c r="X226" s="201">
        <v>15.672682679192288</v>
      </c>
      <c r="Y226" s="201">
        <v>0.41367285246807323</v>
      </c>
      <c r="Z226" s="201">
        <v>6.5267359907316012</v>
      </c>
      <c r="AA226" s="201">
        <v>54.081260775137721</v>
      </c>
      <c r="AB226" s="201">
        <v>0</v>
      </c>
      <c r="AC226" s="202">
        <v>0.96553253512703296</v>
      </c>
      <c r="AD226" s="201">
        <v>0</v>
      </c>
      <c r="AE226" s="201">
        <v>0.40835539778553881</v>
      </c>
      <c r="AF226" s="201">
        <v>2.0130962294195344E-2</v>
      </c>
      <c r="AG226" s="201">
        <v>0</v>
      </c>
      <c r="AH226" s="201">
        <v>0.53704617504729879</v>
      </c>
      <c r="AI226" s="203">
        <f t="shared" si="97"/>
        <v>93.330959714527651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1.7344959731262772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1.7344959731262772</v>
      </c>
      <c r="J227" s="141"/>
      <c r="K227" s="161" t="s">
        <v>23</v>
      </c>
      <c r="L227" s="148">
        <v>1.7344959731262772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1.7344959731262772</v>
      </c>
      <c r="U227" s="204" t="s">
        <v>23</v>
      </c>
      <c r="V227" s="196">
        <v>1.7344959731262772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1.7344959731262772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</v>
      </c>
      <c r="C229" s="148">
        <v>0</v>
      </c>
      <c r="D229" s="148">
        <v>0</v>
      </c>
      <c r="E229" s="148">
        <v>0.10097220528481168</v>
      </c>
      <c r="F229" s="292"/>
      <c r="G229" s="148">
        <v>0</v>
      </c>
      <c r="H229" s="160">
        <v>0</v>
      </c>
      <c r="I229" s="146">
        <f t="shared" si="95"/>
        <v>0.10097220528481168</v>
      </c>
      <c r="J229" s="141"/>
      <c r="K229" s="161" t="s">
        <v>21</v>
      </c>
      <c r="L229" s="148">
        <v>0</v>
      </c>
      <c r="M229" s="148">
        <v>0</v>
      </c>
      <c r="N229" s="148">
        <v>0</v>
      </c>
      <c r="O229" s="148">
        <v>0.10097220528481168</v>
      </c>
      <c r="P229" s="148">
        <v>0.2939584229915877</v>
      </c>
      <c r="Q229" s="148">
        <v>0</v>
      </c>
      <c r="R229" s="149">
        <v>0</v>
      </c>
      <c r="S229" s="150">
        <f t="shared" si="96"/>
        <v>0.39493062827639935</v>
      </c>
      <c r="U229" s="204" t="s">
        <v>21</v>
      </c>
      <c r="V229" s="196">
        <v>0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0.2939584229915877</v>
      </c>
      <c r="AC229" s="197">
        <v>0.10097220528481168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0.10097220528481168</v>
      </c>
      <c r="AI229" s="199">
        <f t="shared" si="97"/>
        <v>0.39493062827639935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31.781825400942544</v>
      </c>
      <c r="C236" s="187">
        <f t="shared" ref="C236:I236" si="99">SUM(C215:C231)</f>
        <v>0.41367285246807323</v>
      </c>
      <c r="D236" s="187">
        <f t="shared" si="99"/>
        <v>8.3612124780643722</v>
      </c>
      <c r="E236" s="187">
        <f t="shared" si="99"/>
        <v>55.776851746233504</v>
      </c>
      <c r="F236" s="187">
        <f t="shared" si="99"/>
        <v>0</v>
      </c>
      <c r="G236" s="187">
        <f t="shared" si="99"/>
        <v>15.672682679192288</v>
      </c>
      <c r="H236" s="213">
        <f t="shared" si="99"/>
        <v>2.0130962294195344E-2</v>
      </c>
      <c r="I236" s="146">
        <f t="shared" si="99"/>
        <v>112.02637611919496</v>
      </c>
      <c r="J236" s="141"/>
      <c r="K236" s="188" t="s">
        <v>25</v>
      </c>
      <c r="L236" s="187">
        <f>SUM(L215:L231)</f>
        <v>31.781825400942544</v>
      </c>
      <c r="M236" s="187">
        <f t="shared" ref="M236:S236" si="100">SUM(M215:M231)</f>
        <v>0.41367285246807323</v>
      </c>
      <c r="N236" s="187">
        <f t="shared" si="100"/>
        <v>8.3612124780643722</v>
      </c>
      <c r="O236" s="187">
        <f t="shared" si="100"/>
        <v>55.776851746233504</v>
      </c>
      <c r="P236" s="187">
        <f t="shared" si="100"/>
        <v>5.0763077018096094</v>
      </c>
      <c r="Q236" s="187">
        <f t="shared" si="100"/>
        <v>15.672682679192288</v>
      </c>
      <c r="R236" s="213">
        <f t="shared" si="100"/>
        <v>2.0130962294195344E-2</v>
      </c>
      <c r="S236" s="214">
        <f t="shared" si="100"/>
        <v>117.10268382100459</v>
      </c>
      <c r="T236" s="133">
        <f>IF(ABS(S236-AI236)&gt;0.01,S236-AI236,"")</f>
        <v>-6.6552826725725822E-2</v>
      </c>
      <c r="U236" s="215" t="s">
        <v>61</v>
      </c>
      <c r="V236" s="216">
        <f>SUM(V215:V231)</f>
        <v>16.823110828688037</v>
      </c>
      <c r="W236" s="216">
        <f t="shared" ref="W236:AH236" si="101">SUM(W215:W231)</f>
        <v>14.632781144009209</v>
      </c>
      <c r="X236" s="216">
        <f t="shared" si="101"/>
        <v>15.672682679192288</v>
      </c>
      <c r="Y236" s="216">
        <f t="shared" si="101"/>
        <v>0.41367285246807323</v>
      </c>
      <c r="Z236" s="216">
        <f t="shared" si="101"/>
        <v>8.1940520381155419</v>
      </c>
      <c r="AA236" s="216">
        <f t="shared" si="101"/>
        <v>54.24408509753755</v>
      </c>
      <c r="AB236" s="216">
        <f t="shared" si="101"/>
        <v>5.1428605285353335</v>
      </c>
      <c r="AC236" s="216">
        <f t="shared" si="101"/>
        <v>2.0459914791842753</v>
      </c>
      <c r="AD236" s="217">
        <f t="shared" si="101"/>
        <v>0.32593342824529781</v>
      </c>
      <c r="AE236" s="217">
        <f t="shared" si="101"/>
        <v>0.40835539778553881</v>
      </c>
      <c r="AF236" s="217">
        <f t="shared" si="101"/>
        <v>2.0130962294195344E-2</v>
      </c>
      <c r="AG236" s="217">
        <f t="shared" si="101"/>
        <v>0.16716043994882954</v>
      </c>
      <c r="AH236" s="217">
        <f t="shared" si="101"/>
        <v>1.1244112509104121</v>
      </c>
      <c r="AI236" s="218">
        <f>SUM(V236:AC236)</f>
        <v>117.16923664773032</v>
      </c>
      <c r="AJ236" s="133">
        <f t="shared" si="98"/>
        <v>-6.6552826725725822E-2</v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0.28369948669166084</v>
      </c>
      <c r="C237" s="105">
        <f t="shared" ref="C237:H237" si="102">IF($I236=0,"-",C236/$I236)</f>
        <v>3.692637991145312E-3</v>
      </c>
      <c r="D237" s="105">
        <f t="shared" si="102"/>
        <v>7.4636105957476689E-2</v>
      </c>
      <c r="E237" s="105">
        <f t="shared" si="102"/>
        <v>0.49789035116950925</v>
      </c>
      <c r="F237" s="105">
        <f t="shared" si="102"/>
        <v>0</v>
      </c>
      <c r="G237" s="105">
        <f t="shared" si="102"/>
        <v>0.13990171977460655</v>
      </c>
      <c r="H237" s="106">
        <f t="shared" si="102"/>
        <v>1.7969841560148476E-4</v>
      </c>
      <c r="I237" s="107">
        <f>SUM(B237:H237)</f>
        <v>1</v>
      </c>
      <c r="J237" s="133"/>
      <c r="K237" s="30" t="s">
        <v>85</v>
      </c>
      <c r="L237" s="80">
        <f t="shared" ref="L237:R237" si="103">IF($S236=0,"-",L236/$S236)</f>
        <v>0.27140134080549461</v>
      </c>
      <c r="M237" s="80">
        <f t="shared" si="103"/>
        <v>3.5325650870682533E-3</v>
      </c>
      <c r="N237" s="80">
        <f t="shared" si="103"/>
        <v>7.1400690447409113E-2</v>
      </c>
      <c r="O237" s="80">
        <f t="shared" si="103"/>
        <v>0.47630720258717818</v>
      </c>
      <c r="P237" s="80">
        <f t="shared" si="103"/>
        <v>4.3349200344280046E-2</v>
      </c>
      <c r="Q237" s="80">
        <f t="shared" si="103"/>
        <v>0.13383709209558778</v>
      </c>
      <c r="R237" s="81">
        <f t="shared" si="103"/>
        <v>1.7190863298202627E-4</v>
      </c>
      <c r="S237" s="82">
        <f>SUM(L237:R237)</f>
        <v>1</v>
      </c>
      <c r="U237" s="40" t="s">
        <v>85</v>
      </c>
      <c r="V237" s="108">
        <f>+V236/$AI236</f>
        <v>0.143579588892149</v>
      </c>
      <c r="W237" s="108">
        <f t="shared" ref="W237:AH237" si="104">+W236/$AI236</f>
        <v>0.12488586221657066</v>
      </c>
      <c r="X237" s="108">
        <f t="shared" si="104"/>
        <v>0.13376107182734542</v>
      </c>
      <c r="Y237" s="108">
        <f t="shared" si="104"/>
        <v>3.5305585689849803E-3</v>
      </c>
      <c r="Z237" s="108">
        <f t="shared" si="104"/>
        <v>6.993347633347638E-2</v>
      </c>
      <c r="AA237" s="108">
        <f t="shared" si="104"/>
        <v>0.46295500977464388</v>
      </c>
      <c r="AB237" s="108">
        <f t="shared" si="104"/>
        <v>4.3892583716298846E-2</v>
      </c>
      <c r="AC237" s="108">
        <f t="shared" si="104"/>
        <v>1.7461848670530775E-2</v>
      </c>
      <c r="AD237" s="108">
        <f t="shared" si="104"/>
        <v>2.7817321130564135E-3</v>
      </c>
      <c r="AE237" s="108">
        <f t="shared" si="104"/>
        <v>3.4851758829261698E-3</v>
      </c>
      <c r="AF237" s="108">
        <f t="shared" si="104"/>
        <v>1.718109878510103E-4</v>
      </c>
      <c r="AG237" s="108">
        <f t="shared" si="104"/>
        <v>1.4266580950031956E-3</v>
      </c>
      <c r="AH237" s="108">
        <f t="shared" si="104"/>
        <v>9.5964715916939704E-3</v>
      </c>
      <c r="AI237" s="109">
        <f>SUM(V237:AC237)</f>
        <v>1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23.741983397598574</v>
      </c>
      <c r="C245" s="148">
        <v>1.2119992618579203E-2</v>
      </c>
      <c r="D245" s="148">
        <v>13.060374188717178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36.81447757893433</v>
      </c>
      <c r="J245" s="141"/>
      <c r="K245" s="161" t="s">
        <v>15</v>
      </c>
      <c r="L245" s="148">
        <v>23.741983397598574</v>
      </c>
      <c r="M245" s="148">
        <v>1.2119992618579203E-2</v>
      </c>
      <c r="N245" s="148">
        <v>13.060374188717178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36.81447757893433</v>
      </c>
      <c r="U245" s="204" t="s">
        <v>15</v>
      </c>
      <c r="V245" s="196">
        <v>23.488762123246115</v>
      </c>
      <c r="W245" s="196">
        <v>0</v>
      </c>
      <c r="X245" s="196">
        <v>0</v>
      </c>
      <c r="Y245" s="196">
        <v>1.2119992618579203E-2</v>
      </c>
      <c r="Z245" s="196">
        <v>13.060374188717178</v>
      </c>
      <c r="AA245" s="196">
        <v>0</v>
      </c>
      <c r="AB245" s="196">
        <v>0</v>
      </c>
      <c r="AC245" s="197">
        <v>0.25322127435245823</v>
      </c>
      <c r="AD245" s="198">
        <v>0.25322127435245823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36.81447757893433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1.914517780244458</v>
      </c>
      <c r="C246" s="152">
        <v>0</v>
      </c>
      <c r="D246" s="152">
        <v>0</v>
      </c>
      <c r="E246" s="152">
        <v>0</v>
      </c>
      <c r="F246" s="292"/>
      <c r="G246" s="152">
        <v>0</v>
      </c>
      <c r="H246" s="153">
        <v>0</v>
      </c>
      <c r="I246" s="154">
        <f t="shared" si="105"/>
        <v>1.914517780244458</v>
      </c>
      <c r="J246" s="141"/>
      <c r="K246" s="155" t="s">
        <v>14</v>
      </c>
      <c r="L246" s="156">
        <v>1.914517780244458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1.914517780244458</v>
      </c>
      <c r="U246" s="200" t="s">
        <v>55</v>
      </c>
      <c r="V246" s="201">
        <v>1.914517780244458</v>
      </c>
      <c r="W246" s="201">
        <v>0</v>
      </c>
      <c r="X246" s="201">
        <v>0</v>
      </c>
      <c r="Y246" s="201">
        <v>0</v>
      </c>
      <c r="Z246" s="201">
        <v>0</v>
      </c>
      <c r="AA246" s="201">
        <v>0</v>
      </c>
      <c r="AB246" s="201">
        <v>0</v>
      </c>
      <c r="AC246" s="202">
        <v>0</v>
      </c>
      <c r="AD246" s="201">
        <v>0</v>
      </c>
      <c r="AE246" s="201">
        <v>0</v>
      </c>
      <c r="AF246" s="201">
        <v>0</v>
      </c>
      <c r="AG246" s="201">
        <v>0</v>
      </c>
      <c r="AH246" s="201">
        <v>0</v>
      </c>
      <c r="AI246" s="203">
        <f t="shared" si="107"/>
        <v>1.914517780244458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12.878091927863018</v>
      </c>
      <c r="F247" s="292"/>
      <c r="G247" s="148">
        <v>0</v>
      </c>
      <c r="H247" s="160">
        <v>0</v>
      </c>
      <c r="I247" s="146">
        <f t="shared" si="105"/>
        <v>12.878091927863018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12.878091927863018</v>
      </c>
      <c r="P247" s="148">
        <v>47.63490371237021</v>
      </c>
      <c r="Q247" s="148">
        <v>0</v>
      </c>
      <c r="R247" s="149">
        <v>0</v>
      </c>
      <c r="S247" s="150">
        <f t="shared" si="106"/>
        <v>60.512995640233228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2.7511501571824071</v>
      </c>
      <c r="AB247" s="196">
        <v>47.63490371237021</v>
      </c>
      <c r="AC247" s="197">
        <v>10.126941770680611</v>
      </c>
      <c r="AD247" s="196">
        <v>0</v>
      </c>
      <c r="AE247" s="196">
        <v>0</v>
      </c>
      <c r="AF247" s="196">
        <v>0</v>
      </c>
      <c r="AG247" s="196">
        <v>0</v>
      </c>
      <c r="AH247" s="196">
        <v>10.126941770680611</v>
      </c>
      <c r="AI247" s="199">
        <f t="shared" si="107"/>
        <v>60.512995640233228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1.719271768581363</v>
      </c>
      <c r="F248" s="292"/>
      <c r="G248" s="152">
        <v>0</v>
      </c>
      <c r="H248" s="153">
        <v>0</v>
      </c>
      <c r="I248" s="154">
        <f t="shared" si="105"/>
        <v>1.719271768581363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1.719271768581363</v>
      </c>
      <c r="P248" s="156">
        <v>4.1937108217991597</v>
      </c>
      <c r="Q248" s="156">
        <v>0</v>
      </c>
      <c r="R248" s="157">
        <v>0</v>
      </c>
      <c r="S248" s="158">
        <f t="shared" si="106"/>
        <v>5.9129825903805227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0.66596724381191974</v>
      </c>
      <c r="AB248" s="201">
        <v>4.1937108217991597</v>
      </c>
      <c r="AC248" s="202">
        <v>1.0533045247694433</v>
      </c>
      <c r="AD248" s="201">
        <v>0</v>
      </c>
      <c r="AE248" s="201">
        <v>0</v>
      </c>
      <c r="AF248" s="201">
        <v>0</v>
      </c>
      <c r="AG248" s="201">
        <v>0</v>
      </c>
      <c r="AH248" s="201">
        <v>1.0533045247694433</v>
      </c>
      <c r="AI248" s="203">
        <f t="shared" si="107"/>
        <v>5.9129825903805227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0</v>
      </c>
      <c r="J249" s="141"/>
      <c r="K249" s="161" t="s">
        <v>57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13.69582820210718</v>
      </c>
      <c r="C250" s="152">
        <v>0</v>
      </c>
      <c r="D250" s="152">
        <v>26.071425407940346</v>
      </c>
      <c r="E250" s="152">
        <v>4.1126519947288198</v>
      </c>
      <c r="F250" s="292"/>
      <c r="G250" s="152">
        <v>0</v>
      </c>
      <c r="H250" s="153">
        <v>0</v>
      </c>
      <c r="I250" s="154">
        <f t="shared" si="105"/>
        <v>43.879905604776347</v>
      </c>
      <c r="J250" s="141"/>
      <c r="K250" s="155" t="s">
        <v>16</v>
      </c>
      <c r="L250" s="156">
        <v>13.69582820210718</v>
      </c>
      <c r="M250" s="156">
        <v>0</v>
      </c>
      <c r="N250" s="156">
        <v>26.071425407940346</v>
      </c>
      <c r="O250" s="156">
        <v>4.1126519947288198</v>
      </c>
      <c r="P250" s="156">
        <v>0.69146147736298658</v>
      </c>
      <c r="Q250" s="156">
        <v>0</v>
      </c>
      <c r="R250" s="157">
        <v>0</v>
      </c>
      <c r="S250" s="158">
        <f t="shared" si="106"/>
        <v>44.571367082139332</v>
      </c>
      <c r="U250" s="200" t="s">
        <v>16</v>
      </c>
      <c r="V250" s="201">
        <v>13.69582820210718</v>
      </c>
      <c r="W250" s="201">
        <v>0</v>
      </c>
      <c r="X250" s="201">
        <v>0</v>
      </c>
      <c r="Y250" s="201">
        <v>0</v>
      </c>
      <c r="Z250" s="201">
        <v>26.071425407940346</v>
      </c>
      <c r="AA250" s="201">
        <v>3.2413274195744237</v>
      </c>
      <c r="AB250" s="201">
        <v>0.69146147736298658</v>
      </c>
      <c r="AC250" s="202">
        <v>0.87132457515439588</v>
      </c>
      <c r="AD250" s="201">
        <v>0</v>
      </c>
      <c r="AE250" s="201">
        <v>0</v>
      </c>
      <c r="AF250" s="201">
        <v>0</v>
      </c>
      <c r="AG250" s="201">
        <v>0</v>
      </c>
      <c r="AH250" s="201">
        <v>0.87132457515439588</v>
      </c>
      <c r="AI250" s="203">
        <f t="shared" si="107"/>
        <v>44.571367082139332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142.09194106398814</v>
      </c>
      <c r="C251" s="148">
        <v>0</v>
      </c>
      <c r="D251" s="148">
        <v>156.82565531085422</v>
      </c>
      <c r="E251" s="148">
        <v>9.6728387424083166</v>
      </c>
      <c r="F251" s="292"/>
      <c r="G251" s="148">
        <v>1.5609815120504359E-2</v>
      </c>
      <c r="H251" s="160">
        <v>0</v>
      </c>
      <c r="I251" s="146">
        <f t="shared" si="105"/>
        <v>308.60604493237116</v>
      </c>
      <c r="J251" s="141"/>
      <c r="K251" s="161" t="s">
        <v>139</v>
      </c>
      <c r="L251" s="148">
        <v>142.09194106398814</v>
      </c>
      <c r="M251" s="148">
        <v>0</v>
      </c>
      <c r="N251" s="148">
        <v>156.82565531085422</v>
      </c>
      <c r="O251" s="148">
        <v>9.6728387424083166</v>
      </c>
      <c r="P251" s="148">
        <v>4.5093250201683999</v>
      </c>
      <c r="Q251" s="148">
        <v>1.5609815120504359E-2</v>
      </c>
      <c r="R251" s="149">
        <v>0</v>
      </c>
      <c r="S251" s="150">
        <f t="shared" si="106"/>
        <v>313.11536995253954</v>
      </c>
      <c r="U251" s="204" t="s">
        <v>139</v>
      </c>
      <c r="V251" s="196">
        <v>136.26245560723581</v>
      </c>
      <c r="W251" s="196">
        <v>5.209342190492757</v>
      </c>
      <c r="X251" s="196">
        <v>1.5609815120504359E-2</v>
      </c>
      <c r="Y251" s="196">
        <v>0</v>
      </c>
      <c r="Z251" s="196">
        <v>156.44928532405984</v>
      </c>
      <c r="AA251" s="196">
        <v>6.225324351849804</v>
      </c>
      <c r="AB251" s="196">
        <v>4.5093250201683999</v>
      </c>
      <c r="AC251" s="197">
        <v>4.4440276436124915</v>
      </c>
      <c r="AD251" s="196">
        <v>0.62014326625959404</v>
      </c>
      <c r="AE251" s="196">
        <v>0</v>
      </c>
      <c r="AF251" s="196">
        <v>0</v>
      </c>
      <c r="AG251" s="196">
        <v>0.37636998679438433</v>
      </c>
      <c r="AH251" s="196">
        <v>3.4475143905585135</v>
      </c>
      <c r="AI251" s="199">
        <f t="shared" si="107"/>
        <v>313.1153699525396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178.4663524249838</v>
      </c>
      <c r="C252" s="152">
        <v>2.6158032642481635</v>
      </c>
      <c r="D252" s="152">
        <v>332.07488406966468</v>
      </c>
      <c r="E252" s="152">
        <v>835.49557840799025</v>
      </c>
      <c r="F252" s="292"/>
      <c r="G252" s="152">
        <v>198.04859088664526</v>
      </c>
      <c r="H252" s="153">
        <v>61.603583042557567</v>
      </c>
      <c r="I252" s="154">
        <f t="shared" si="105"/>
        <v>1608.3047920960898</v>
      </c>
      <c r="J252" s="141"/>
      <c r="K252" s="155" t="s">
        <v>24</v>
      </c>
      <c r="L252" s="156">
        <v>178.4663524249838</v>
      </c>
      <c r="M252" s="156">
        <v>2.6158032642481635</v>
      </c>
      <c r="N252" s="156">
        <v>332.07488406966468</v>
      </c>
      <c r="O252" s="156">
        <v>835.49557840799025</v>
      </c>
      <c r="P252" s="156">
        <v>0</v>
      </c>
      <c r="Q252" s="156">
        <v>198.04859088664526</v>
      </c>
      <c r="R252" s="157">
        <v>61.603583042557567</v>
      </c>
      <c r="S252" s="158">
        <f t="shared" si="106"/>
        <v>1608.3047920960898</v>
      </c>
      <c r="U252" s="200" t="s">
        <v>24</v>
      </c>
      <c r="V252" s="201">
        <v>26.619201771633094</v>
      </c>
      <c r="W252" s="201">
        <v>148.87191319276172</v>
      </c>
      <c r="X252" s="201">
        <v>198.04859088664526</v>
      </c>
      <c r="Y252" s="201">
        <v>2.6158032642481635</v>
      </c>
      <c r="Z252" s="201">
        <v>332.07488406966468</v>
      </c>
      <c r="AA252" s="201">
        <v>833.22152138722242</v>
      </c>
      <c r="AB252" s="201">
        <v>0</v>
      </c>
      <c r="AC252" s="202">
        <v>66.852877523914401</v>
      </c>
      <c r="AD252" s="201">
        <v>2.9752374605889709</v>
      </c>
      <c r="AE252" s="201">
        <v>0</v>
      </c>
      <c r="AF252" s="201">
        <v>61.603583042557567</v>
      </c>
      <c r="AG252" s="201">
        <v>0</v>
      </c>
      <c r="AH252" s="201">
        <v>2.274057020767867</v>
      </c>
      <c r="AI252" s="203">
        <f t="shared" si="107"/>
        <v>1608.3047920960896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156.52140397663069</v>
      </c>
      <c r="C253" s="148">
        <v>0</v>
      </c>
      <c r="D253" s="148">
        <v>5.2690201148047109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161.7904240914354</v>
      </c>
      <c r="J253" s="141"/>
      <c r="K253" s="161" t="s">
        <v>23</v>
      </c>
      <c r="L253" s="148">
        <v>156.52140397663069</v>
      </c>
      <c r="M253" s="148">
        <v>0</v>
      </c>
      <c r="N253" s="148">
        <v>5.2690201148047109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161.7904240914354</v>
      </c>
      <c r="U253" s="204" t="s">
        <v>23</v>
      </c>
      <c r="V253" s="196">
        <v>155.35066815624623</v>
      </c>
      <c r="W253" s="196">
        <v>0</v>
      </c>
      <c r="X253" s="196">
        <v>0</v>
      </c>
      <c r="Y253" s="196">
        <v>0</v>
      </c>
      <c r="Z253" s="196">
        <v>5.1046512362161316</v>
      </c>
      <c r="AA253" s="196">
        <v>0</v>
      </c>
      <c r="AB253" s="196">
        <v>0</v>
      </c>
      <c r="AC253" s="197">
        <v>1.3351046989730422</v>
      </c>
      <c r="AD253" s="196">
        <v>1.1707358203844627</v>
      </c>
      <c r="AE253" s="196">
        <v>0</v>
      </c>
      <c r="AF253" s="196">
        <v>0</v>
      </c>
      <c r="AG253" s="196">
        <v>0.16436887858857954</v>
      </c>
      <c r="AH253" s="196">
        <v>0</v>
      </c>
      <c r="AI253" s="199">
        <f t="shared" si="107"/>
        <v>161.79042409143543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0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0</v>
      </c>
      <c r="J254" s="141"/>
      <c r="K254" s="155" t="s">
        <v>58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0" t="s">
        <v>58</v>
      </c>
      <c r="V254" s="201">
        <v>0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18.194301269831946</v>
      </c>
      <c r="C255" s="148">
        <v>0</v>
      </c>
      <c r="D255" s="148">
        <v>1.7679539371453443</v>
      </c>
      <c r="E255" s="148">
        <v>0</v>
      </c>
      <c r="F255" s="292"/>
      <c r="G255" s="148">
        <v>0</v>
      </c>
      <c r="H255" s="160">
        <v>0</v>
      </c>
      <c r="I255" s="146">
        <f t="shared" si="105"/>
        <v>19.962255206977289</v>
      </c>
      <c r="J255" s="141"/>
      <c r="K255" s="161" t="s">
        <v>21</v>
      </c>
      <c r="L255" s="148">
        <v>18.194301269831946</v>
      </c>
      <c r="M255" s="148">
        <v>0</v>
      </c>
      <c r="N255" s="148">
        <v>1.7679539371453443</v>
      </c>
      <c r="O255" s="148">
        <v>0</v>
      </c>
      <c r="P255" s="148">
        <v>3.3245442338032256</v>
      </c>
      <c r="Q255" s="148">
        <v>0</v>
      </c>
      <c r="R255" s="149">
        <v>0</v>
      </c>
      <c r="S255" s="150">
        <f t="shared" si="106"/>
        <v>23.286799440780516</v>
      </c>
      <c r="U255" s="204" t="s">
        <v>21</v>
      </c>
      <c r="V255" s="196">
        <v>18.194301269831946</v>
      </c>
      <c r="W255" s="196">
        <v>0</v>
      </c>
      <c r="X255" s="196">
        <v>0</v>
      </c>
      <c r="Y255" s="196">
        <v>0</v>
      </c>
      <c r="Z255" s="196">
        <v>1.7679539371453443</v>
      </c>
      <c r="AA255" s="196">
        <v>0</v>
      </c>
      <c r="AB255" s="196">
        <v>3.3245442338032256</v>
      </c>
      <c r="AC255" s="197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9">
        <f t="shared" si="107"/>
        <v>23.286799440780516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4.8722640532419693E-3</v>
      </c>
      <c r="C256" s="152">
        <v>0</v>
      </c>
      <c r="D256" s="152">
        <v>4.7344156216780272E-4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5.3457056154097718E-3</v>
      </c>
      <c r="J256" s="141"/>
      <c r="K256" s="155" t="s">
        <v>20</v>
      </c>
      <c r="L256" s="156">
        <v>4.8722640532419693E-3</v>
      </c>
      <c r="M256" s="156">
        <v>0</v>
      </c>
      <c r="N256" s="156">
        <v>4.7344156216780272E-4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5.3457056154097718E-3</v>
      </c>
      <c r="U256" s="200" t="s">
        <v>59</v>
      </c>
      <c r="V256" s="201">
        <v>4.8722640532419693E-3</v>
      </c>
      <c r="W256" s="201">
        <v>0</v>
      </c>
      <c r="X256" s="201">
        <v>0</v>
      </c>
      <c r="Y256" s="201">
        <v>0</v>
      </c>
      <c r="Z256" s="201">
        <v>4.7344156216780272E-4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5.3457056154097718E-3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159.77170217594508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159.77170217594508</v>
      </c>
      <c r="J257" s="141"/>
      <c r="K257" s="163" t="s">
        <v>62</v>
      </c>
      <c r="L257" s="148">
        <v>159.77170217594508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159.77170217594508</v>
      </c>
      <c r="U257" s="205" t="s">
        <v>60</v>
      </c>
      <c r="V257" s="196">
        <v>144.62581591944715</v>
      </c>
      <c r="W257" s="196">
        <v>14.998297922429051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0.14758833406886915</v>
      </c>
      <c r="AD257" s="198">
        <v>0.14758833406886915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159.77170217594508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159.77170217594508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159.77170217594508</v>
      </c>
      <c r="J258" s="141"/>
      <c r="K258" s="168" t="s">
        <v>22</v>
      </c>
      <c r="L258" s="169">
        <v>159.77170217594508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159.77170217594508</v>
      </c>
      <c r="U258" s="206" t="s">
        <v>63</v>
      </c>
      <c r="V258" s="207">
        <v>144.62581591944715</v>
      </c>
      <c r="W258" s="207">
        <v>14.998297922429051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0.14758833406886915</v>
      </c>
      <c r="AD258" s="207">
        <v>0.14758833406886915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159.77170217594508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694.40290255538309</v>
      </c>
      <c r="C262" s="187">
        <f t="shared" ref="C262:I262" si="109">SUM(C241:C257)</f>
        <v>2.6279232568667426</v>
      </c>
      <c r="D262" s="187">
        <f t="shared" si="109"/>
        <v>535.06978647068854</v>
      </c>
      <c r="E262" s="187">
        <f t="shared" si="109"/>
        <v>863.87843284157179</v>
      </c>
      <c r="F262" s="187">
        <f t="shared" si="109"/>
        <v>0</v>
      </c>
      <c r="G262" s="187">
        <f t="shared" si="109"/>
        <v>198.06420070176577</v>
      </c>
      <c r="H262" s="213">
        <f t="shared" si="109"/>
        <v>61.603583042557567</v>
      </c>
      <c r="I262" s="146">
        <f t="shared" si="109"/>
        <v>2355.6468288688338</v>
      </c>
      <c r="J262" s="141"/>
      <c r="K262" s="188" t="s">
        <v>25</v>
      </c>
      <c r="L262" s="187">
        <f>SUM(L241:L257)</f>
        <v>694.40290255538309</v>
      </c>
      <c r="M262" s="187">
        <f t="shared" ref="M262:S262" si="110">SUM(M241:M257)</f>
        <v>2.6279232568667426</v>
      </c>
      <c r="N262" s="187">
        <f t="shared" si="110"/>
        <v>535.06978647068854</v>
      </c>
      <c r="O262" s="187">
        <f t="shared" si="110"/>
        <v>863.87843284157179</v>
      </c>
      <c r="P262" s="187">
        <f t="shared" si="110"/>
        <v>60.353945265503974</v>
      </c>
      <c r="Q262" s="187">
        <f t="shared" si="110"/>
        <v>198.06420070176577</v>
      </c>
      <c r="R262" s="213">
        <f t="shared" si="110"/>
        <v>61.603583042557567</v>
      </c>
      <c r="S262" s="214">
        <f t="shared" si="110"/>
        <v>2416.0007741343379</v>
      </c>
      <c r="T262" s="133" t="str">
        <f>IF(ABS(S262-AI262)&gt;0.01,S262-AI262,"")</f>
        <v/>
      </c>
      <c r="U262" s="215" t="s">
        <v>61</v>
      </c>
      <c r="V262" s="216">
        <f>SUM(V241:V257)</f>
        <v>520.15642309404529</v>
      </c>
      <c r="W262" s="216">
        <f t="shared" ref="W262:AH262" si="111">SUM(W241:W257)</f>
        <v>169.07955330568353</v>
      </c>
      <c r="X262" s="216">
        <f t="shared" si="111"/>
        <v>198.06420070176577</v>
      </c>
      <c r="Y262" s="216">
        <f t="shared" si="111"/>
        <v>2.6279232568667426</v>
      </c>
      <c r="Z262" s="216">
        <f t="shared" si="111"/>
        <v>534.52904760530555</v>
      </c>
      <c r="AA262" s="216">
        <f t="shared" si="111"/>
        <v>846.10529055964093</v>
      </c>
      <c r="AB262" s="216">
        <f t="shared" si="111"/>
        <v>60.353945265503974</v>
      </c>
      <c r="AC262" s="216">
        <f t="shared" si="111"/>
        <v>85.084390345525705</v>
      </c>
      <c r="AD262" s="217">
        <f t="shared" si="111"/>
        <v>5.1669261556543553</v>
      </c>
      <c r="AE262" s="217">
        <f t="shared" si="111"/>
        <v>0</v>
      </c>
      <c r="AF262" s="217">
        <f t="shared" si="111"/>
        <v>61.603583042557567</v>
      </c>
      <c r="AG262" s="217">
        <f t="shared" si="111"/>
        <v>0.5407388653829639</v>
      </c>
      <c r="AH262" s="217">
        <f t="shared" si="111"/>
        <v>17.773142281930831</v>
      </c>
      <c r="AI262" s="218">
        <f>SUM(V262:AC262)</f>
        <v>2416.0007741343375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0.29478226279311609</v>
      </c>
      <c r="C263" s="105">
        <f t="shared" ref="C263:H263" si="112">IF($I262=0,"-",C262/$I262)</f>
        <v>1.115584570938698E-3</v>
      </c>
      <c r="D263" s="105">
        <f t="shared" si="112"/>
        <v>0.22714346646251107</v>
      </c>
      <c r="E263" s="105">
        <f t="shared" si="112"/>
        <v>0.36672663416884121</v>
      </c>
      <c r="F263" s="105">
        <f t="shared" si="112"/>
        <v>0</v>
      </c>
      <c r="G263" s="105">
        <f t="shared" si="112"/>
        <v>8.4080600824562021E-2</v>
      </c>
      <c r="H263" s="106">
        <f t="shared" si="112"/>
        <v>2.6151451180030753E-2</v>
      </c>
      <c r="I263" s="107">
        <f>SUM(B263:H263)</f>
        <v>0.99999999999999978</v>
      </c>
      <c r="J263" s="133"/>
      <c r="K263" s="30" t="s">
        <v>85</v>
      </c>
      <c r="L263" s="80">
        <f t="shared" ref="L263:R263" si="113">IF($S262=0,"-",L262/$S262)</f>
        <v>0.28741832783732874</v>
      </c>
      <c r="M263" s="80">
        <f t="shared" si="113"/>
        <v>1.087716231303087E-3</v>
      </c>
      <c r="N263" s="80">
        <f t="shared" si="113"/>
        <v>0.2214692115164599</v>
      </c>
      <c r="O263" s="80">
        <f t="shared" si="113"/>
        <v>0.35756546193620431</v>
      </c>
      <c r="P263" s="80">
        <f t="shared" si="113"/>
        <v>2.4980929605508514E-2</v>
      </c>
      <c r="Q263" s="80">
        <f t="shared" si="113"/>
        <v>8.1980189254174773E-2</v>
      </c>
      <c r="R263" s="81">
        <f t="shared" si="113"/>
        <v>2.5498163619020513E-2</v>
      </c>
      <c r="S263" s="82">
        <f>SUM(L263:R263)</f>
        <v>0.99999999999999967</v>
      </c>
      <c r="U263" s="40" t="s">
        <v>85</v>
      </c>
      <c r="V263" s="108">
        <f>+V262/$AI262</f>
        <v>0.21529646375234271</v>
      </c>
      <c r="W263" s="108">
        <f t="shared" ref="W263:AH263" si="114">+W262/$AI262</f>
        <v>6.9983236394560097E-2</v>
      </c>
      <c r="X263" s="108">
        <f t="shared" si="114"/>
        <v>8.1980189254174787E-2</v>
      </c>
      <c r="Y263" s="108">
        <f t="shared" si="114"/>
        <v>1.0877162313030872E-3</v>
      </c>
      <c r="Z263" s="108">
        <f t="shared" si="114"/>
        <v>0.22124539583263561</v>
      </c>
      <c r="AA263" s="108">
        <f t="shared" si="114"/>
        <v>0.35020903122963765</v>
      </c>
      <c r="AB263" s="108">
        <f t="shared" si="114"/>
        <v>2.4980929605508521E-2</v>
      </c>
      <c r="AC263" s="108">
        <f t="shared" si="114"/>
        <v>3.5217037699837563E-2</v>
      </c>
      <c r="AD263" s="108">
        <f t="shared" si="114"/>
        <v>2.1386276904260038E-3</v>
      </c>
      <c r="AE263" s="108">
        <f t="shared" si="114"/>
        <v>0</v>
      </c>
      <c r="AF263" s="108">
        <f t="shared" si="114"/>
        <v>2.5498163619020516E-2</v>
      </c>
      <c r="AG263" s="108">
        <f t="shared" si="114"/>
        <v>2.2381568382432029E-4</v>
      </c>
      <c r="AH263" s="108">
        <f t="shared" si="114"/>
        <v>7.3564307065667302E-3</v>
      </c>
      <c r="AI263" s="109">
        <f>SUM(V263:AC263)</f>
        <v>1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2.1327847872101603E-2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2.1327847872101603E-2</v>
      </c>
      <c r="J267" s="141"/>
      <c r="K267" s="192" t="s">
        <v>6</v>
      </c>
      <c r="L267" s="144">
        <v>2.1327847872101603E-2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2.1327847872101603E-2</v>
      </c>
      <c r="U267" s="195" t="s">
        <v>6</v>
      </c>
      <c r="V267" s="196">
        <v>2.1327847872101603E-2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2.1327847872101603E-2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1.9015398027906985</v>
      </c>
      <c r="C271" s="148">
        <v>1.3786163570232564</v>
      </c>
      <c r="D271" s="148">
        <v>0.5229234457674421</v>
      </c>
      <c r="E271" s="148">
        <v>0</v>
      </c>
      <c r="F271" s="292"/>
      <c r="G271" s="148">
        <v>0</v>
      </c>
      <c r="H271" s="160">
        <v>0</v>
      </c>
      <c r="I271" s="146">
        <f t="shared" si="115"/>
        <v>3.8030796055813969</v>
      </c>
      <c r="J271" s="141"/>
      <c r="K271" s="161" t="s">
        <v>15</v>
      </c>
      <c r="L271" s="148">
        <v>1.9015398027906985</v>
      </c>
      <c r="M271" s="148">
        <v>1.3786163570232564</v>
      </c>
      <c r="N271" s="148">
        <v>0.5229234457674421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3.8030796055813969</v>
      </c>
      <c r="U271" s="204" t="s">
        <v>15</v>
      </c>
      <c r="V271" s="196">
        <v>1.9015398027906985</v>
      </c>
      <c r="W271" s="196">
        <v>0</v>
      </c>
      <c r="X271" s="196">
        <v>0</v>
      </c>
      <c r="Y271" s="196">
        <v>1.3786163570232564</v>
      </c>
      <c r="Z271" s="196">
        <v>0.5229234457674421</v>
      </c>
      <c r="AA271" s="196">
        <v>0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3.8030796055813969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0.98332630821231959</v>
      </c>
      <c r="C272" s="152">
        <v>0</v>
      </c>
      <c r="D272" s="152">
        <v>2.8830939609518649</v>
      </c>
      <c r="E272" s="152">
        <v>0</v>
      </c>
      <c r="F272" s="292"/>
      <c r="G272" s="152">
        <v>0</v>
      </c>
      <c r="H272" s="153">
        <v>0</v>
      </c>
      <c r="I272" s="154">
        <f t="shared" si="115"/>
        <v>3.8664202691641845</v>
      </c>
      <c r="J272" s="141"/>
      <c r="K272" s="155" t="s">
        <v>14</v>
      </c>
      <c r="L272" s="156">
        <v>0.98332630821231959</v>
      </c>
      <c r="M272" s="156">
        <v>0</v>
      </c>
      <c r="N272" s="156">
        <v>2.8830939609518649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3.8664202691641845</v>
      </c>
      <c r="U272" s="200" t="s">
        <v>55</v>
      </c>
      <c r="V272" s="201">
        <v>0.98332630821231959</v>
      </c>
      <c r="W272" s="201">
        <v>0</v>
      </c>
      <c r="X272" s="201">
        <v>0</v>
      </c>
      <c r="Y272" s="201">
        <v>0</v>
      </c>
      <c r="Z272" s="201">
        <v>2.8830939609518649</v>
      </c>
      <c r="AA272" s="201">
        <v>0</v>
      </c>
      <c r="AB272" s="201">
        <v>0</v>
      </c>
      <c r="AC272" s="202">
        <v>0</v>
      </c>
      <c r="AD272" s="201">
        <v>0</v>
      </c>
      <c r="AE272" s="201">
        <v>0</v>
      </c>
      <c r="AF272" s="201">
        <v>0</v>
      </c>
      <c r="AG272" s="201">
        <v>0</v>
      </c>
      <c r="AH272" s="201">
        <v>0</v>
      </c>
      <c r="AI272" s="203">
        <f t="shared" si="117"/>
        <v>3.8664202691641845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18.500710737709984</v>
      </c>
      <c r="F273" s="292"/>
      <c r="G273" s="148">
        <v>0</v>
      </c>
      <c r="H273" s="160">
        <v>0</v>
      </c>
      <c r="I273" s="146">
        <f t="shared" si="115"/>
        <v>18.500710737709984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18.500710737709984</v>
      </c>
      <c r="P273" s="148">
        <v>175.21467826118533</v>
      </c>
      <c r="Q273" s="148">
        <v>0</v>
      </c>
      <c r="R273" s="149">
        <v>0</v>
      </c>
      <c r="S273" s="150">
        <f t="shared" si="116"/>
        <v>193.71538899889532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1.7798751272049465</v>
      </c>
      <c r="AB273" s="196">
        <v>175.21467826118533</v>
      </c>
      <c r="AC273" s="197">
        <v>16.720835610505038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16.720835610505038</v>
      </c>
      <c r="AI273" s="199">
        <f t="shared" si="117"/>
        <v>193.71538899889532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292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0.13084529832079819</v>
      </c>
      <c r="Q274" s="156">
        <v>0</v>
      </c>
      <c r="R274" s="157">
        <v>0</v>
      </c>
      <c r="S274" s="158">
        <f t="shared" si="116"/>
        <v>0.13084529832079819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0.13084529832079819</v>
      </c>
      <c r="AC274" s="202">
        <v>0</v>
      </c>
      <c r="AD274" s="201">
        <v>0</v>
      </c>
      <c r="AE274" s="201">
        <v>0</v>
      </c>
      <c r="AF274" s="201">
        <v>0</v>
      </c>
      <c r="AG274" s="201">
        <v>0</v>
      </c>
      <c r="AH274" s="201">
        <v>0</v>
      </c>
      <c r="AI274" s="203">
        <f t="shared" si="117"/>
        <v>0.13084529832079819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0.30257747273404201</v>
      </c>
      <c r="C276" s="152">
        <v>0</v>
      </c>
      <c r="D276" s="152">
        <v>9.2334932002065653</v>
      </c>
      <c r="E276" s="152">
        <v>0</v>
      </c>
      <c r="F276" s="292"/>
      <c r="G276" s="152">
        <v>0</v>
      </c>
      <c r="H276" s="153">
        <v>0</v>
      </c>
      <c r="I276" s="154">
        <f t="shared" si="115"/>
        <v>9.5360706729406068</v>
      </c>
      <c r="J276" s="141"/>
      <c r="K276" s="155" t="s">
        <v>16</v>
      </c>
      <c r="L276" s="156">
        <v>0.30257747273404201</v>
      </c>
      <c r="M276" s="156">
        <v>0</v>
      </c>
      <c r="N276" s="156">
        <v>9.2334932002065653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9.5360706729406068</v>
      </c>
      <c r="U276" s="200" t="s">
        <v>16</v>
      </c>
      <c r="V276" s="201">
        <v>0.30257747273404201</v>
      </c>
      <c r="W276" s="201">
        <v>0</v>
      </c>
      <c r="X276" s="201">
        <v>0</v>
      </c>
      <c r="Y276" s="201">
        <v>0</v>
      </c>
      <c r="Z276" s="201">
        <v>9.2334932002065653</v>
      </c>
      <c r="AA276" s="201">
        <v>0</v>
      </c>
      <c r="AB276" s="201">
        <v>0</v>
      </c>
      <c r="AC276" s="202">
        <v>0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</v>
      </c>
      <c r="AI276" s="203">
        <f t="shared" si="117"/>
        <v>9.5360706729406068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24.467493354159231</v>
      </c>
      <c r="C277" s="148">
        <v>500.82374400691782</v>
      </c>
      <c r="D277" s="148">
        <v>51.256029195649873</v>
      </c>
      <c r="E277" s="148">
        <v>0</v>
      </c>
      <c r="F277" s="292"/>
      <c r="G277" s="148">
        <v>0</v>
      </c>
      <c r="H277" s="160">
        <v>0</v>
      </c>
      <c r="I277" s="146">
        <f t="shared" si="115"/>
        <v>576.54726655672687</v>
      </c>
      <c r="J277" s="141"/>
      <c r="K277" s="161" t="s">
        <v>139</v>
      </c>
      <c r="L277" s="148">
        <v>24.467493354159231</v>
      </c>
      <c r="M277" s="148">
        <v>500.82374400691782</v>
      </c>
      <c r="N277" s="148">
        <v>51.256029195649873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576.54726655672687</v>
      </c>
      <c r="U277" s="204" t="s">
        <v>139</v>
      </c>
      <c r="V277" s="196">
        <v>24.467493354159231</v>
      </c>
      <c r="W277" s="196">
        <v>0</v>
      </c>
      <c r="X277" s="196">
        <v>0</v>
      </c>
      <c r="Y277" s="196">
        <v>500.82374400691782</v>
      </c>
      <c r="Z277" s="196">
        <v>51.256029195649873</v>
      </c>
      <c r="AA277" s="196">
        <v>0</v>
      </c>
      <c r="AB277" s="196">
        <v>0</v>
      </c>
      <c r="AC277" s="197">
        <v>0</v>
      </c>
      <c r="AD277" s="196">
        <v>0</v>
      </c>
      <c r="AE277" s="196">
        <v>0</v>
      </c>
      <c r="AF277" s="196">
        <v>0</v>
      </c>
      <c r="AG277" s="196">
        <v>0</v>
      </c>
      <c r="AH277" s="196">
        <v>0</v>
      </c>
      <c r="AI277" s="199">
        <f t="shared" si="117"/>
        <v>576.54726655672687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3.25497093453912</v>
      </c>
      <c r="C278" s="152">
        <v>0.30300008699476499</v>
      </c>
      <c r="D278" s="152">
        <v>304.27823736173696</v>
      </c>
      <c r="E278" s="152">
        <v>1103.3965667976838</v>
      </c>
      <c r="F278" s="292"/>
      <c r="G278" s="152">
        <v>49.884644322447798</v>
      </c>
      <c r="H278" s="153">
        <v>0</v>
      </c>
      <c r="I278" s="154">
        <f t="shared" si="115"/>
        <v>1461.1174195034023</v>
      </c>
      <c r="J278" s="141"/>
      <c r="K278" s="155" t="s">
        <v>24</v>
      </c>
      <c r="L278" s="156">
        <v>3.25497093453912</v>
      </c>
      <c r="M278" s="156">
        <v>0.30300008699476499</v>
      </c>
      <c r="N278" s="156">
        <v>304.27823736173696</v>
      </c>
      <c r="O278" s="156">
        <v>1103.3965667976838</v>
      </c>
      <c r="P278" s="156">
        <v>0</v>
      </c>
      <c r="Q278" s="156">
        <v>49.884644322447798</v>
      </c>
      <c r="R278" s="157">
        <v>0</v>
      </c>
      <c r="S278" s="158">
        <f t="shared" si="116"/>
        <v>1461.1174195034023</v>
      </c>
      <c r="U278" s="200" t="s">
        <v>24</v>
      </c>
      <c r="V278" s="201">
        <v>2.8512008186121354</v>
      </c>
      <c r="W278" s="201">
        <v>0.40377011592698442</v>
      </c>
      <c r="X278" s="201">
        <v>49.884644322447798</v>
      </c>
      <c r="Y278" s="201">
        <v>0.30300008699476499</v>
      </c>
      <c r="Z278" s="201">
        <v>304.27823736173696</v>
      </c>
      <c r="AA278" s="201">
        <v>1103.391766796306</v>
      </c>
      <c r="AB278" s="201">
        <v>0</v>
      </c>
      <c r="AC278" s="202">
        <v>4.8000013777737783E-3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4.8000013777737783E-3</v>
      </c>
      <c r="AI278" s="203">
        <f t="shared" si="117"/>
        <v>1461.1174195034025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</v>
      </c>
      <c r="C281" s="148">
        <v>0</v>
      </c>
      <c r="D281" s="148">
        <v>0</v>
      </c>
      <c r="E281" s="148">
        <v>1.0911533910041247</v>
      </c>
      <c r="F281" s="292"/>
      <c r="G281" s="148">
        <v>0</v>
      </c>
      <c r="H281" s="160">
        <v>0</v>
      </c>
      <c r="I281" s="146">
        <f t="shared" si="115"/>
        <v>1.0911533910041247</v>
      </c>
      <c r="J281" s="141"/>
      <c r="K281" s="161" t="s">
        <v>21</v>
      </c>
      <c r="L281" s="148">
        <v>0</v>
      </c>
      <c r="M281" s="148">
        <v>0</v>
      </c>
      <c r="N281" s="148">
        <v>0</v>
      </c>
      <c r="O281" s="148">
        <v>1.0911533910041247</v>
      </c>
      <c r="P281" s="148">
        <v>9.930049580720274</v>
      </c>
      <c r="Q281" s="148">
        <v>0</v>
      </c>
      <c r="R281" s="149">
        <v>0</v>
      </c>
      <c r="S281" s="150">
        <f t="shared" si="116"/>
        <v>11.021202971724399</v>
      </c>
      <c r="U281" s="204" t="s">
        <v>21</v>
      </c>
      <c r="V281" s="196">
        <v>0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9.930049580720274</v>
      </c>
      <c r="AC281" s="197">
        <v>1.0911533910041247</v>
      </c>
      <c r="AD281" s="196">
        <v>0</v>
      </c>
      <c r="AE281" s="196">
        <v>0</v>
      </c>
      <c r="AF281" s="196">
        <v>0</v>
      </c>
      <c r="AG281" s="196">
        <v>0</v>
      </c>
      <c r="AH281" s="196">
        <v>1.0911533910041247</v>
      </c>
      <c r="AI281" s="199">
        <f t="shared" si="117"/>
        <v>11.021202971724399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30.931235720307512</v>
      </c>
      <c r="C288" s="187">
        <f t="shared" ref="C288:I288" si="119">SUM(C267:C283)</f>
        <v>502.50536045093583</v>
      </c>
      <c r="D288" s="187">
        <f t="shared" si="119"/>
        <v>368.1737771643127</v>
      </c>
      <c r="E288" s="187">
        <f t="shared" si="119"/>
        <v>1122.988430926398</v>
      </c>
      <c r="F288" s="187">
        <f t="shared" si="119"/>
        <v>0</v>
      </c>
      <c r="G288" s="187">
        <f t="shared" si="119"/>
        <v>49.884644322447798</v>
      </c>
      <c r="H288" s="213">
        <f t="shared" si="119"/>
        <v>0</v>
      </c>
      <c r="I288" s="146">
        <f t="shared" si="119"/>
        <v>2074.4834485844012</v>
      </c>
      <c r="J288" s="141"/>
      <c r="K288" s="188" t="s">
        <v>25</v>
      </c>
      <c r="L288" s="187">
        <f>SUM(L267:L283)</f>
        <v>30.931235720307512</v>
      </c>
      <c r="M288" s="187">
        <f t="shared" ref="M288:S288" si="120">SUM(M267:M283)</f>
        <v>502.50536045093583</v>
      </c>
      <c r="N288" s="187">
        <f t="shared" si="120"/>
        <v>368.1737771643127</v>
      </c>
      <c r="O288" s="187">
        <f t="shared" si="120"/>
        <v>1122.988430926398</v>
      </c>
      <c r="P288" s="187">
        <f t="shared" si="120"/>
        <v>185.27557314022638</v>
      </c>
      <c r="Q288" s="187">
        <f t="shared" si="120"/>
        <v>49.884644322447798</v>
      </c>
      <c r="R288" s="213">
        <f t="shared" si="120"/>
        <v>0</v>
      </c>
      <c r="S288" s="214">
        <f t="shared" si="120"/>
        <v>2259.7590217246279</v>
      </c>
      <c r="T288" s="133" t="str">
        <f>IF(ABS(S288-AI288)&gt;0.01,S288-AI288,"")</f>
        <v/>
      </c>
      <c r="U288" s="215" t="s">
        <v>61</v>
      </c>
      <c r="V288" s="216">
        <f>SUM(V267:V283)</f>
        <v>30.527465604380527</v>
      </c>
      <c r="W288" s="216">
        <f t="shared" ref="W288:AH288" si="121">SUM(W267:W283)</f>
        <v>0.40377011592698442</v>
      </c>
      <c r="X288" s="216">
        <f t="shared" si="121"/>
        <v>49.884644322447798</v>
      </c>
      <c r="Y288" s="216">
        <f t="shared" si="121"/>
        <v>502.50536045093583</v>
      </c>
      <c r="Z288" s="216">
        <f t="shared" si="121"/>
        <v>368.1737771643127</v>
      </c>
      <c r="AA288" s="216">
        <f t="shared" si="121"/>
        <v>1105.1716419235111</v>
      </c>
      <c r="AB288" s="216">
        <f t="shared" si="121"/>
        <v>185.27557314022638</v>
      </c>
      <c r="AC288" s="216">
        <f t="shared" si="121"/>
        <v>17.816789002886935</v>
      </c>
      <c r="AD288" s="217">
        <f t="shared" si="121"/>
        <v>0</v>
      </c>
      <c r="AE288" s="217">
        <f t="shared" si="121"/>
        <v>0</v>
      </c>
      <c r="AF288" s="217">
        <f t="shared" si="121"/>
        <v>0</v>
      </c>
      <c r="AG288" s="217">
        <f t="shared" si="121"/>
        <v>0</v>
      </c>
      <c r="AH288" s="217">
        <f t="shared" si="121"/>
        <v>17.816789002886935</v>
      </c>
      <c r="AI288" s="218">
        <f>SUM(V288:AC288)</f>
        <v>2259.7590217246279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1.4910331408724692E-2</v>
      </c>
      <c r="C289" s="105">
        <f t="shared" ref="C289:H289" si="122">IF($I288=0,"-",C288/$I288)</f>
        <v>0.24223155927989617</v>
      </c>
      <c r="D289" s="105">
        <f t="shared" si="122"/>
        <v>0.17747732690542764</v>
      </c>
      <c r="E289" s="105">
        <f t="shared" si="122"/>
        <v>0.54133400374570828</v>
      </c>
      <c r="F289" s="105">
        <f t="shared" si="122"/>
        <v>0</v>
      </c>
      <c r="G289" s="105">
        <f t="shared" si="122"/>
        <v>2.4046778660243535E-2</v>
      </c>
      <c r="H289" s="106">
        <f t="shared" si="122"/>
        <v>0</v>
      </c>
      <c r="I289" s="107">
        <f>SUM(B289:H289)</f>
        <v>1.0000000000000004</v>
      </c>
      <c r="J289" s="133"/>
      <c r="K289" s="30" t="s">
        <v>85</v>
      </c>
      <c r="L289" s="80">
        <f t="shared" ref="L289:R289" si="123">IF($S288=0,"-",L288/$S288)</f>
        <v>1.3687846988525825E-2</v>
      </c>
      <c r="M289" s="80">
        <f t="shared" si="123"/>
        <v>0.22237121552342701</v>
      </c>
      <c r="N289" s="80">
        <f t="shared" si="123"/>
        <v>0.16292612337191856</v>
      </c>
      <c r="O289" s="80">
        <f t="shared" si="123"/>
        <v>0.49695052442775212</v>
      </c>
      <c r="P289" s="80">
        <f t="shared" si="123"/>
        <v>8.1989084393089717E-2</v>
      </c>
      <c r="Q289" s="80">
        <f t="shared" si="123"/>
        <v>2.2075205295286875E-2</v>
      </c>
      <c r="R289" s="81">
        <f t="shared" si="123"/>
        <v>0</v>
      </c>
      <c r="S289" s="82">
        <f>SUM(L289:R289)</f>
        <v>1</v>
      </c>
      <c r="U289" s="40" t="s">
        <v>85</v>
      </c>
      <c r="V289" s="108">
        <f>+V288/$AI288</f>
        <v>1.3509168593154786E-2</v>
      </c>
      <c r="W289" s="108">
        <f t="shared" ref="W289:AH289" si="124">+W288/$AI288</f>
        <v>1.7867839537103857E-4</v>
      </c>
      <c r="X289" s="108">
        <f t="shared" si="124"/>
        <v>2.2075205295286875E-2</v>
      </c>
      <c r="Y289" s="108">
        <f t="shared" si="124"/>
        <v>0.22237121552342701</v>
      </c>
      <c r="Z289" s="108">
        <f t="shared" si="124"/>
        <v>0.16292612337191856</v>
      </c>
      <c r="AA289" s="108">
        <f t="shared" si="124"/>
        <v>0.48906614877902066</v>
      </c>
      <c r="AB289" s="108">
        <f t="shared" si="124"/>
        <v>8.1989084393089717E-2</v>
      </c>
      <c r="AC289" s="108">
        <f t="shared" si="124"/>
        <v>7.8843756487314825E-3</v>
      </c>
      <c r="AD289" s="108">
        <f t="shared" si="124"/>
        <v>0</v>
      </c>
      <c r="AE289" s="108">
        <f t="shared" si="124"/>
        <v>0</v>
      </c>
      <c r="AF289" s="108">
        <f t="shared" si="124"/>
        <v>0</v>
      </c>
      <c r="AG289" s="108">
        <f t="shared" si="124"/>
        <v>0</v>
      </c>
      <c r="AH289" s="108">
        <f t="shared" si="124"/>
        <v>7.8843756487314825E-3</v>
      </c>
      <c r="AI289" s="109">
        <f>SUM(V289:AC289)</f>
        <v>1.0000000000000002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0.98659512957705653</v>
      </c>
      <c r="C297" s="148">
        <v>2.9794101764628378</v>
      </c>
      <c r="D297" s="148">
        <v>0.39362123685672223</v>
      </c>
      <c r="E297" s="148">
        <v>0</v>
      </c>
      <c r="F297" s="292"/>
      <c r="G297" s="148">
        <v>0</v>
      </c>
      <c r="H297" s="160">
        <v>0</v>
      </c>
      <c r="I297" s="146">
        <f t="shared" si="125"/>
        <v>4.359626542896617</v>
      </c>
      <c r="J297" s="141"/>
      <c r="K297" s="161" t="s">
        <v>15</v>
      </c>
      <c r="L297" s="148">
        <v>0.98659512957705653</v>
      </c>
      <c r="M297" s="148">
        <v>2.9794101764628378</v>
      </c>
      <c r="N297" s="148">
        <v>0.39362123685672223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4.359626542896617</v>
      </c>
      <c r="U297" s="204" t="s">
        <v>15</v>
      </c>
      <c r="V297" s="196">
        <v>0.9001658567785632</v>
      </c>
      <c r="W297" s="196">
        <v>0</v>
      </c>
      <c r="X297" s="196">
        <v>0</v>
      </c>
      <c r="Y297" s="196">
        <v>2.9794101764628378</v>
      </c>
      <c r="Z297" s="196">
        <v>0.39362123685672223</v>
      </c>
      <c r="AA297" s="196">
        <v>0</v>
      </c>
      <c r="AB297" s="196">
        <v>0</v>
      </c>
      <c r="AC297" s="197">
        <v>8.6429272798493301E-2</v>
      </c>
      <c r="AD297" s="198">
        <v>8.6429272798493301E-2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4.3596265428966161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5.3815224796121754E-2</v>
      </c>
      <c r="C298" s="152">
        <v>0.14860340483474549</v>
      </c>
      <c r="D298" s="152">
        <v>0.48861777968296877</v>
      </c>
      <c r="E298" s="152">
        <v>0</v>
      </c>
      <c r="F298" s="292"/>
      <c r="G298" s="152">
        <v>0</v>
      </c>
      <c r="H298" s="153">
        <v>0</v>
      </c>
      <c r="I298" s="154">
        <f t="shared" si="125"/>
        <v>0.69103640931383603</v>
      </c>
      <c r="J298" s="141"/>
      <c r="K298" s="155" t="s">
        <v>14</v>
      </c>
      <c r="L298" s="156">
        <v>5.3815224796121754E-2</v>
      </c>
      <c r="M298" s="156">
        <v>0.14860340483474549</v>
      </c>
      <c r="N298" s="156">
        <v>0.48861777968296877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0.69103640931383603</v>
      </c>
      <c r="U298" s="200" t="s">
        <v>55</v>
      </c>
      <c r="V298" s="201">
        <v>5.3815224796121754E-2</v>
      </c>
      <c r="W298" s="201">
        <v>0</v>
      </c>
      <c r="X298" s="201">
        <v>0</v>
      </c>
      <c r="Y298" s="201">
        <v>0.14860340483474549</v>
      </c>
      <c r="Z298" s="201">
        <v>0.48861777968296877</v>
      </c>
      <c r="AA298" s="201">
        <v>0</v>
      </c>
      <c r="AB298" s="201">
        <v>0</v>
      </c>
      <c r="AC298" s="202">
        <v>0</v>
      </c>
      <c r="AD298" s="201">
        <v>0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0.69103640931383603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0.1437804134212162</v>
      </c>
      <c r="F299" s="292"/>
      <c r="G299" s="148">
        <v>0</v>
      </c>
      <c r="H299" s="160">
        <v>0</v>
      </c>
      <c r="I299" s="146">
        <f t="shared" si="125"/>
        <v>0.1437804134212162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0.1437804134212162</v>
      </c>
      <c r="P299" s="148">
        <v>90.027254265069615</v>
      </c>
      <c r="Q299" s="148">
        <v>0</v>
      </c>
      <c r="R299" s="149">
        <v>0</v>
      </c>
      <c r="S299" s="150">
        <f t="shared" si="126"/>
        <v>90.171034678490827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2.3010594926214467E-4</v>
      </c>
      <c r="AB299" s="196">
        <v>90.027254265069615</v>
      </c>
      <c r="AC299" s="197">
        <v>0.14355030747195405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0.14355030747195405</v>
      </c>
      <c r="AI299" s="199">
        <f t="shared" si="127"/>
        <v>90.171034678490827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0.32716532860010905</v>
      </c>
      <c r="Q300" s="156">
        <v>0</v>
      </c>
      <c r="R300" s="157">
        <v>0</v>
      </c>
      <c r="S300" s="158">
        <f t="shared" si="126"/>
        <v>0.32716532860010905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0.32716532860010905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0.32716532860010905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3.0289586176183388E-3</v>
      </c>
      <c r="C302" s="152">
        <v>8.7839799910931951E-2</v>
      </c>
      <c r="D302" s="152">
        <v>0.5906469304355767</v>
      </c>
      <c r="E302" s="152">
        <v>0.22717189632137558</v>
      </c>
      <c r="F302" s="292"/>
      <c r="G302" s="152">
        <v>0</v>
      </c>
      <c r="H302" s="153">
        <v>0</v>
      </c>
      <c r="I302" s="154">
        <f t="shared" si="125"/>
        <v>0.90868758528550253</v>
      </c>
      <c r="J302" s="141"/>
      <c r="K302" s="155" t="s">
        <v>16</v>
      </c>
      <c r="L302" s="156">
        <v>3.0289586176183388E-3</v>
      </c>
      <c r="M302" s="156">
        <v>8.7839799910931951E-2</v>
      </c>
      <c r="N302" s="156">
        <v>0.5906469304355767</v>
      </c>
      <c r="O302" s="156">
        <v>0.22717189632137558</v>
      </c>
      <c r="P302" s="156">
        <v>3.7413333333333271E-2</v>
      </c>
      <c r="Q302" s="156">
        <v>0</v>
      </c>
      <c r="R302" s="157">
        <v>0</v>
      </c>
      <c r="S302" s="158">
        <f t="shared" si="126"/>
        <v>0.94610091861883583</v>
      </c>
      <c r="U302" s="200" t="s">
        <v>16</v>
      </c>
      <c r="V302" s="201">
        <v>3.0289586176183388E-3</v>
      </c>
      <c r="W302" s="201">
        <v>0</v>
      </c>
      <c r="X302" s="201">
        <v>0</v>
      </c>
      <c r="Y302" s="201">
        <v>8.7839799910931951E-2</v>
      </c>
      <c r="Z302" s="201">
        <v>0.5906469304355767</v>
      </c>
      <c r="AA302" s="201">
        <v>4.2405420646656811E-2</v>
      </c>
      <c r="AB302" s="201">
        <v>3.7413333333333271E-2</v>
      </c>
      <c r="AC302" s="202">
        <v>0.18476647567471877</v>
      </c>
      <c r="AD302" s="201">
        <v>0</v>
      </c>
      <c r="AE302" s="201">
        <v>0</v>
      </c>
      <c r="AF302" s="201">
        <v>0</v>
      </c>
      <c r="AG302" s="201">
        <v>0</v>
      </c>
      <c r="AH302" s="201">
        <v>0.18476647567471877</v>
      </c>
      <c r="AI302" s="203">
        <f t="shared" si="127"/>
        <v>0.94610091861883583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21.06483694205923</v>
      </c>
      <c r="C303" s="148">
        <v>229.50762872796204</v>
      </c>
      <c r="D303" s="148">
        <v>92.580363298780625</v>
      </c>
      <c r="E303" s="148">
        <v>0.83944604194259476</v>
      </c>
      <c r="F303" s="292"/>
      <c r="G303" s="148">
        <v>0</v>
      </c>
      <c r="H303" s="160">
        <v>0</v>
      </c>
      <c r="I303" s="146">
        <f t="shared" si="125"/>
        <v>343.99227501074449</v>
      </c>
      <c r="J303" s="141"/>
      <c r="K303" s="161" t="s">
        <v>139</v>
      </c>
      <c r="L303" s="148">
        <v>21.06483694205923</v>
      </c>
      <c r="M303" s="148">
        <v>229.50762872796204</v>
      </c>
      <c r="N303" s="148">
        <v>92.580363298780625</v>
      </c>
      <c r="O303" s="148">
        <v>0.83944604194259476</v>
      </c>
      <c r="P303" s="148">
        <v>0.90696443433922935</v>
      </c>
      <c r="Q303" s="148">
        <v>0</v>
      </c>
      <c r="R303" s="149">
        <v>0</v>
      </c>
      <c r="S303" s="150">
        <f t="shared" si="126"/>
        <v>344.89923944508371</v>
      </c>
      <c r="U303" s="204" t="s">
        <v>139</v>
      </c>
      <c r="V303" s="196">
        <v>20.743772291594187</v>
      </c>
      <c r="W303" s="196">
        <v>0.10051751065405934</v>
      </c>
      <c r="X303" s="196">
        <v>0</v>
      </c>
      <c r="Y303" s="196">
        <v>229.50762872796204</v>
      </c>
      <c r="Z303" s="196">
        <v>92.580363298780625</v>
      </c>
      <c r="AA303" s="196">
        <v>4.2317570981715916E-2</v>
      </c>
      <c r="AB303" s="196">
        <v>0.90696443433922935</v>
      </c>
      <c r="AC303" s="197">
        <v>1.0176756107718636</v>
      </c>
      <c r="AD303" s="196">
        <v>0.22054713981098492</v>
      </c>
      <c r="AE303" s="196">
        <v>0</v>
      </c>
      <c r="AF303" s="196">
        <v>0</v>
      </c>
      <c r="AG303" s="196">
        <v>0</v>
      </c>
      <c r="AH303" s="196">
        <v>0.7971284709608788</v>
      </c>
      <c r="AI303" s="199">
        <f t="shared" si="127"/>
        <v>344.89923944508371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16.302193870490633</v>
      </c>
      <c r="C304" s="152">
        <v>9.7328787956941785</v>
      </c>
      <c r="D304" s="152">
        <v>20.763962479465988</v>
      </c>
      <c r="E304" s="152">
        <v>187.84643089621085</v>
      </c>
      <c r="F304" s="292"/>
      <c r="G304" s="152">
        <v>18.16556365619963</v>
      </c>
      <c r="H304" s="153">
        <v>0</v>
      </c>
      <c r="I304" s="154">
        <f t="shared" si="125"/>
        <v>252.81102969806128</v>
      </c>
      <c r="J304" s="141"/>
      <c r="K304" s="155" t="s">
        <v>24</v>
      </c>
      <c r="L304" s="156">
        <v>16.302193870490633</v>
      </c>
      <c r="M304" s="156">
        <v>9.7328787956941785</v>
      </c>
      <c r="N304" s="156">
        <v>20.763962479465988</v>
      </c>
      <c r="O304" s="156">
        <v>187.84643089621085</v>
      </c>
      <c r="P304" s="156">
        <v>0</v>
      </c>
      <c r="Q304" s="156">
        <v>18.16556365619963</v>
      </c>
      <c r="R304" s="157">
        <v>0</v>
      </c>
      <c r="S304" s="158">
        <f t="shared" si="126"/>
        <v>252.81102969806128</v>
      </c>
      <c r="U304" s="200" t="s">
        <v>24</v>
      </c>
      <c r="V304" s="201">
        <v>1.5682923507881126</v>
      </c>
      <c r="W304" s="201">
        <v>14.461757338776247</v>
      </c>
      <c r="X304" s="201">
        <v>18.16556365619963</v>
      </c>
      <c r="Y304" s="201">
        <v>9.7328787956941785</v>
      </c>
      <c r="Z304" s="201">
        <v>15.520421017409017</v>
      </c>
      <c r="AA304" s="201">
        <v>174.88804756745441</v>
      </c>
      <c r="AB304" s="201">
        <v>0</v>
      </c>
      <c r="AC304" s="202">
        <v>18.47406897173968</v>
      </c>
      <c r="AD304" s="201">
        <v>0.27214418092627424</v>
      </c>
      <c r="AE304" s="201">
        <v>10.424985018313784</v>
      </c>
      <c r="AF304" s="201">
        <v>0</v>
      </c>
      <c r="AG304" s="201">
        <v>5.2435414620569718</v>
      </c>
      <c r="AH304" s="201">
        <v>2.5333983104426507</v>
      </c>
      <c r="AI304" s="203">
        <f t="shared" si="127"/>
        <v>252.81102969806128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0.10130015715890094</v>
      </c>
      <c r="C305" s="148">
        <v>0</v>
      </c>
      <c r="D305" s="148">
        <v>5.4343396657274283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5.5356398228863295</v>
      </c>
      <c r="J305" s="141"/>
      <c r="K305" s="161" t="s">
        <v>23</v>
      </c>
      <c r="L305" s="148">
        <v>0.10130015715890094</v>
      </c>
      <c r="M305" s="148">
        <v>0</v>
      </c>
      <c r="N305" s="148">
        <v>5.4343396657274283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5.5356398228863295</v>
      </c>
      <c r="U305" s="204" t="s">
        <v>23</v>
      </c>
      <c r="V305" s="196">
        <v>9.8725123029877404E-2</v>
      </c>
      <c r="W305" s="196">
        <v>0</v>
      </c>
      <c r="X305" s="196">
        <v>0</v>
      </c>
      <c r="Y305" s="196">
        <v>0</v>
      </c>
      <c r="Z305" s="196">
        <v>4.7810381506269906</v>
      </c>
      <c r="AA305" s="196">
        <v>0</v>
      </c>
      <c r="AB305" s="196">
        <v>0</v>
      </c>
      <c r="AC305" s="197">
        <v>0.65587654922946248</v>
      </c>
      <c r="AD305" s="196">
        <v>2.5750341290235257E-3</v>
      </c>
      <c r="AE305" s="196">
        <v>0</v>
      </c>
      <c r="AF305" s="196">
        <v>0</v>
      </c>
      <c r="AG305" s="196">
        <v>0.65330151510043766</v>
      </c>
      <c r="AH305" s="196">
        <v>0</v>
      </c>
      <c r="AI305" s="199">
        <f t="shared" si="127"/>
        <v>5.5356398228863313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0</v>
      </c>
      <c r="C306" s="152">
        <v>2.2361631705209639E-3</v>
      </c>
      <c r="D306" s="152">
        <v>0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2.2361631705209639E-3</v>
      </c>
      <c r="J306" s="141"/>
      <c r="K306" s="155" t="s">
        <v>58</v>
      </c>
      <c r="L306" s="156">
        <v>0</v>
      </c>
      <c r="M306" s="156">
        <v>2.2361631705209639E-3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2.2361631705209639E-3</v>
      </c>
      <c r="U306" s="200" t="s">
        <v>58</v>
      </c>
      <c r="V306" s="201">
        <v>0</v>
      </c>
      <c r="W306" s="201">
        <v>0</v>
      </c>
      <c r="X306" s="201">
        <v>0</v>
      </c>
      <c r="Y306" s="201">
        <v>2.2361631705209639E-3</v>
      </c>
      <c r="Z306" s="201">
        <v>0</v>
      </c>
      <c r="AA306" s="201">
        <v>0</v>
      </c>
      <c r="AB306" s="201">
        <v>0</v>
      </c>
      <c r="AC306" s="202">
        <v>0</v>
      </c>
      <c r="AD306" s="201">
        <v>0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2.2361631705209639E-3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1.6773020783018522</v>
      </c>
      <c r="C307" s="148">
        <v>0.84600189734373155</v>
      </c>
      <c r="D307" s="148">
        <v>4.2044332842455685E-2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2.5653483084880393</v>
      </c>
      <c r="J307" s="141"/>
      <c r="K307" s="161" t="s">
        <v>21</v>
      </c>
      <c r="L307" s="148">
        <v>1.6773020783018522</v>
      </c>
      <c r="M307" s="148">
        <v>0.84600189734373155</v>
      </c>
      <c r="N307" s="148">
        <v>4.2044332842455685E-2</v>
      </c>
      <c r="O307" s="148">
        <v>0</v>
      </c>
      <c r="P307" s="148">
        <v>4.9680576826535168</v>
      </c>
      <c r="Q307" s="148">
        <v>0</v>
      </c>
      <c r="R307" s="149">
        <v>0</v>
      </c>
      <c r="S307" s="150">
        <f t="shared" si="126"/>
        <v>7.5334059911415565</v>
      </c>
      <c r="U307" s="204" t="s">
        <v>21</v>
      </c>
      <c r="V307" s="196">
        <v>1.6773020783018522</v>
      </c>
      <c r="W307" s="196">
        <v>0</v>
      </c>
      <c r="X307" s="196">
        <v>0</v>
      </c>
      <c r="Y307" s="196">
        <v>0.84600189734373155</v>
      </c>
      <c r="Z307" s="196">
        <v>4.2044332842455685E-2</v>
      </c>
      <c r="AA307" s="196">
        <v>0</v>
      </c>
      <c r="AB307" s="196">
        <v>4.9680576826535168</v>
      </c>
      <c r="AC307" s="197">
        <v>0</v>
      </c>
      <c r="AD307" s="196">
        <v>0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7.5334059911415565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5.9647641479219134E-4</v>
      </c>
      <c r="C308" s="152">
        <v>3.008522943856793E-4</v>
      </c>
      <c r="D308" s="152">
        <v>1.495166150487793E-5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9.1228037068274862E-4</v>
      </c>
      <c r="J308" s="141"/>
      <c r="K308" s="155" t="s">
        <v>20</v>
      </c>
      <c r="L308" s="156">
        <v>5.9647641479219134E-4</v>
      </c>
      <c r="M308" s="156">
        <v>3.008522943856793E-4</v>
      </c>
      <c r="N308" s="156">
        <v>1.495166150487793E-5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9.1228037068274862E-4</v>
      </c>
      <c r="U308" s="200" t="s">
        <v>59</v>
      </c>
      <c r="V308" s="201">
        <v>5.9647641479219134E-4</v>
      </c>
      <c r="W308" s="201">
        <v>0</v>
      </c>
      <c r="X308" s="201">
        <v>0</v>
      </c>
      <c r="Y308" s="201">
        <v>3.008522943856793E-4</v>
      </c>
      <c r="Z308" s="201">
        <v>1.495166150487793E-5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9.1228037068274862E-4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0.10343127195410221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0.10343127195410221</v>
      </c>
      <c r="J309" s="141"/>
      <c r="K309" s="163" t="s">
        <v>62</v>
      </c>
      <c r="L309" s="148">
        <v>0.10343127195410221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0.10343127195410221</v>
      </c>
      <c r="U309" s="205" t="s">
        <v>60</v>
      </c>
      <c r="V309" s="196">
        <v>8.7960947428330077E-2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1.5470324525772131E-2</v>
      </c>
      <c r="AD309" s="198">
        <v>1.5470324525772131E-2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0.10343127195410221</v>
      </c>
      <c r="AJ309" s="133" t="str">
        <f t="shared" si="128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0.10343127195410221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0.10343127195410221</v>
      </c>
      <c r="J310" s="141"/>
      <c r="K310" s="168" t="s">
        <v>22</v>
      </c>
      <c r="L310" s="169">
        <v>0.10343127195410221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0.10343127195410221</v>
      </c>
      <c r="U310" s="206" t="s">
        <v>63</v>
      </c>
      <c r="V310" s="207">
        <v>8.7960947428330077E-2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1.5470324525772131E-2</v>
      </c>
      <c r="AD310" s="207">
        <v>1.5470324525772131E-2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0.10343127195410221</v>
      </c>
      <c r="AJ310" s="133" t="str">
        <f t="shared" si="128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40.2931001093703</v>
      </c>
      <c r="C314" s="187">
        <f t="shared" ref="C314:I314" si="129">SUM(C293:C309)</f>
        <v>243.30489981767337</v>
      </c>
      <c r="D314" s="187">
        <f t="shared" si="129"/>
        <v>120.29361067545327</v>
      </c>
      <c r="E314" s="187">
        <f t="shared" si="129"/>
        <v>189.05682924789605</v>
      </c>
      <c r="F314" s="187">
        <f t="shared" si="129"/>
        <v>0</v>
      </c>
      <c r="G314" s="187">
        <f t="shared" si="129"/>
        <v>18.16556365619963</v>
      </c>
      <c r="H314" s="213">
        <f t="shared" si="129"/>
        <v>0</v>
      </c>
      <c r="I314" s="146">
        <f t="shared" si="129"/>
        <v>611.11400350659267</v>
      </c>
      <c r="J314" s="141"/>
      <c r="K314" s="188" t="s">
        <v>25</v>
      </c>
      <c r="L314" s="187">
        <f>SUM(L293:L309)</f>
        <v>40.2931001093703</v>
      </c>
      <c r="M314" s="187">
        <f t="shared" ref="M314:S314" si="130">SUM(M293:M309)</f>
        <v>243.30489981767337</v>
      </c>
      <c r="N314" s="187">
        <f t="shared" si="130"/>
        <v>120.29361067545327</v>
      </c>
      <c r="O314" s="187">
        <f t="shared" si="130"/>
        <v>189.05682924789605</v>
      </c>
      <c r="P314" s="187">
        <f t="shared" si="130"/>
        <v>96.266855043995804</v>
      </c>
      <c r="Q314" s="187">
        <f t="shared" si="130"/>
        <v>18.16556365619963</v>
      </c>
      <c r="R314" s="213">
        <f t="shared" si="130"/>
        <v>0</v>
      </c>
      <c r="S314" s="214">
        <f t="shared" si="130"/>
        <v>707.38085855058841</v>
      </c>
      <c r="T314" s="133" t="str">
        <f>IF(ABS(S314-AI314)&gt;0.01,S314-AI314,"")</f>
        <v/>
      </c>
      <c r="U314" s="215" t="s">
        <v>61</v>
      </c>
      <c r="V314" s="216">
        <f>SUM(V293:V309)</f>
        <v>25.133659307749454</v>
      </c>
      <c r="W314" s="216">
        <f t="shared" ref="W314:AH314" si="131">SUM(W293:W309)</f>
        <v>14.562274849430306</v>
      </c>
      <c r="X314" s="216">
        <f t="shared" si="131"/>
        <v>18.16556365619963</v>
      </c>
      <c r="Y314" s="216">
        <f t="shared" si="131"/>
        <v>243.30489981767337</v>
      </c>
      <c r="Z314" s="216">
        <f t="shared" si="131"/>
        <v>114.39676769829586</v>
      </c>
      <c r="AA314" s="216">
        <f t="shared" si="131"/>
        <v>174.97300066503203</v>
      </c>
      <c r="AB314" s="216">
        <f t="shared" si="131"/>
        <v>96.266855043995804</v>
      </c>
      <c r="AC314" s="216">
        <f t="shared" si="131"/>
        <v>20.577837512211943</v>
      </c>
      <c r="AD314" s="217">
        <f t="shared" si="131"/>
        <v>0.59716595219054802</v>
      </c>
      <c r="AE314" s="217">
        <f t="shared" si="131"/>
        <v>10.424985018313784</v>
      </c>
      <c r="AF314" s="217">
        <f t="shared" si="131"/>
        <v>0</v>
      </c>
      <c r="AG314" s="217">
        <f t="shared" si="131"/>
        <v>5.8968429771574096</v>
      </c>
      <c r="AH314" s="217">
        <f t="shared" si="131"/>
        <v>3.6588435645502022</v>
      </c>
      <c r="AI314" s="218">
        <f>SUM(V314:AC314)</f>
        <v>707.38085855058853</v>
      </c>
      <c r="AJ314" s="133" t="str">
        <f t="shared" si="128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6.5933851749701594E-2</v>
      </c>
      <c r="C315" s="105">
        <f t="shared" ref="C315:H315" si="132">IF($I314=0,"-",C314/$I314)</f>
        <v>0.39813340624103144</v>
      </c>
      <c r="D315" s="105">
        <f t="shared" si="132"/>
        <v>0.19684315853540335</v>
      </c>
      <c r="E315" s="105">
        <f t="shared" si="132"/>
        <v>0.3093642563631035</v>
      </c>
      <c r="F315" s="105">
        <f t="shared" si="132"/>
        <v>0</v>
      </c>
      <c r="G315" s="105">
        <f t="shared" si="132"/>
        <v>2.972532711076005E-2</v>
      </c>
      <c r="H315" s="106">
        <f t="shared" si="132"/>
        <v>0</v>
      </c>
      <c r="I315" s="107">
        <f>SUM(B315:H315)</f>
        <v>0.99999999999999989</v>
      </c>
      <c r="J315" s="133"/>
      <c r="K315" s="30" t="s">
        <v>85</v>
      </c>
      <c r="L315" s="80">
        <f t="shared" ref="L315:R315" si="133">IF($S314=0,"-",L314/$S314)</f>
        <v>5.6960970349028375E-2</v>
      </c>
      <c r="M315" s="80">
        <f t="shared" si="133"/>
        <v>0.34395177205699495</v>
      </c>
      <c r="N315" s="80">
        <f t="shared" si="133"/>
        <v>0.17005494172111593</v>
      </c>
      <c r="O315" s="80">
        <f t="shared" si="133"/>
        <v>0.26726313973956028</v>
      </c>
      <c r="P315" s="80">
        <f t="shared" si="133"/>
        <v>0.13608914332407154</v>
      </c>
      <c r="Q315" s="80">
        <f t="shared" si="133"/>
        <v>2.5680032809228918E-2</v>
      </c>
      <c r="R315" s="81">
        <f t="shared" si="133"/>
        <v>0</v>
      </c>
      <c r="S315" s="82">
        <f>SUM(L315:R315)</f>
        <v>1</v>
      </c>
      <c r="U315" s="40" t="s">
        <v>85</v>
      </c>
      <c r="V315" s="108">
        <f>+V314/$AI314</f>
        <v>3.5530590068902766E-2</v>
      </c>
      <c r="W315" s="108">
        <f t="shared" ref="W315:AH315" si="134">+W314/$AI314</f>
        <v>2.058618730406158E-2</v>
      </c>
      <c r="X315" s="108">
        <f t="shared" si="134"/>
        <v>2.5680032809228912E-2</v>
      </c>
      <c r="Y315" s="108">
        <f t="shared" si="134"/>
        <v>0.3439517720569949</v>
      </c>
      <c r="Z315" s="108">
        <f t="shared" si="134"/>
        <v>0.16171877753759539</v>
      </c>
      <c r="AA315" s="108">
        <f t="shared" si="134"/>
        <v>0.24735331547357498</v>
      </c>
      <c r="AB315" s="108">
        <f t="shared" si="134"/>
        <v>0.13608914332407152</v>
      </c>
      <c r="AC315" s="108">
        <f t="shared" si="134"/>
        <v>2.9090181425569791E-2</v>
      </c>
      <c r="AD315" s="108">
        <f t="shared" si="134"/>
        <v>8.4419297606402725E-4</v>
      </c>
      <c r="AE315" s="108">
        <f t="shared" si="134"/>
        <v>1.4737442909714016E-2</v>
      </c>
      <c r="AF315" s="108">
        <f t="shared" si="134"/>
        <v>0</v>
      </c>
      <c r="AG315" s="108">
        <f t="shared" si="134"/>
        <v>8.3361641835205183E-3</v>
      </c>
      <c r="AH315" s="108">
        <f t="shared" si="134"/>
        <v>5.1723813562712332E-3</v>
      </c>
      <c r="AI315" s="109">
        <f>SUM(V315:AC315)</f>
        <v>0.99999999999999978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0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0</v>
      </c>
      <c r="J319" s="141"/>
      <c r="K319" s="192" t="s">
        <v>6</v>
      </c>
      <c r="L319" s="144">
        <v>0</v>
      </c>
      <c r="M319" s="144">
        <v>0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0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0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0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7.646307491442057</v>
      </c>
      <c r="C323" s="148">
        <v>45.180720549548056</v>
      </c>
      <c r="D323" s="148">
        <v>0.51622502971651596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53.343253070706631</v>
      </c>
      <c r="J323" s="141"/>
      <c r="K323" s="161" t="s">
        <v>15</v>
      </c>
      <c r="L323" s="148">
        <v>7.646307491442057</v>
      </c>
      <c r="M323" s="148">
        <v>45.180720549548056</v>
      </c>
      <c r="N323" s="148">
        <v>0.51622502971651596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53.343253070706631</v>
      </c>
      <c r="U323" s="204" t="s">
        <v>15</v>
      </c>
      <c r="V323" s="196">
        <v>7.646307491442057</v>
      </c>
      <c r="W323" s="196">
        <v>0</v>
      </c>
      <c r="X323" s="196">
        <v>0</v>
      </c>
      <c r="Y323" s="196">
        <v>45.180720549548056</v>
      </c>
      <c r="Z323" s="196">
        <v>0.51622502971651596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53.343253070706631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1.0310287818287824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1.0310287818287824</v>
      </c>
      <c r="J324" s="141"/>
      <c r="K324" s="155" t="s">
        <v>14</v>
      </c>
      <c r="L324" s="156">
        <v>1.0310287818287824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1.0310287818287824</v>
      </c>
      <c r="U324" s="200" t="s">
        <v>55</v>
      </c>
      <c r="V324" s="201">
        <v>1.0310287818287824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1.0310287818287824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4.5770650420195935E-3</v>
      </c>
      <c r="F325" s="292"/>
      <c r="G325" s="148">
        <v>0</v>
      </c>
      <c r="H325" s="160">
        <v>0</v>
      </c>
      <c r="I325" s="146">
        <f t="shared" si="135"/>
        <v>4.5770650420195935E-3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4.5770650420195935E-3</v>
      </c>
      <c r="P325" s="148">
        <v>3.3474512507277328</v>
      </c>
      <c r="Q325" s="148">
        <v>0</v>
      </c>
      <c r="R325" s="149">
        <v>0</v>
      </c>
      <c r="S325" s="150">
        <f t="shared" si="136"/>
        <v>3.3520283157697524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6.2929400211085055E-6</v>
      </c>
      <c r="AB325" s="196">
        <v>3.3474512507277328</v>
      </c>
      <c r="AC325" s="197">
        <v>4.570772101998485E-3</v>
      </c>
      <c r="AD325" s="196">
        <v>0</v>
      </c>
      <c r="AE325" s="196">
        <v>0</v>
      </c>
      <c r="AF325" s="196">
        <v>0</v>
      </c>
      <c r="AG325" s="196">
        <v>0</v>
      </c>
      <c r="AH325" s="196">
        <v>4.570772101998485E-3</v>
      </c>
      <c r="AI325" s="199">
        <f t="shared" si="137"/>
        <v>3.3520283157697524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0.32059210244455799</v>
      </c>
      <c r="Q326" s="156">
        <v>0</v>
      </c>
      <c r="R326" s="157">
        <v>0</v>
      </c>
      <c r="S326" s="158">
        <f t="shared" si="136"/>
        <v>0.32059210244455799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0.32059210244455799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0.32059210244455799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0.34693884309465101</v>
      </c>
      <c r="C328" s="152">
        <v>0</v>
      </c>
      <c r="D328" s="152">
        <v>3.836735441282022</v>
      </c>
      <c r="E328" s="152">
        <v>0</v>
      </c>
      <c r="F328" s="292"/>
      <c r="G328" s="152">
        <v>0</v>
      </c>
      <c r="H328" s="153">
        <v>0</v>
      </c>
      <c r="I328" s="154">
        <f t="shared" si="135"/>
        <v>4.1836742843766732</v>
      </c>
      <c r="J328" s="141"/>
      <c r="K328" s="155" t="s">
        <v>16</v>
      </c>
      <c r="L328" s="156">
        <v>0.34693884309465101</v>
      </c>
      <c r="M328" s="156">
        <v>0</v>
      </c>
      <c r="N328" s="156">
        <v>3.836735441282022</v>
      </c>
      <c r="O328" s="156">
        <v>0</v>
      </c>
      <c r="P328" s="156">
        <v>0.28475121951219567</v>
      </c>
      <c r="Q328" s="156">
        <v>0</v>
      </c>
      <c r="R328" s="157">
        <v>0</v>
      </c>
      <c r="S328" s="158">
        <f t="shared" si="136"/>
        <v>4.4684255038888692</v>
      </c>
      <c r="U328" s="200" t="s">
        <v>16</v>
      </c>
      <c r="V328" s="201">
        <v>0.34693884309465101</v>
      </c>
      <c r="W328" s="201">
        <v>0</v>
      </c>
      <c r="X328" s="201">
        <v>0</v>
      </c>
      <c r="Y328" s="201">
        <v>0</v>
      </c>
      <c r="Z328" s="201">
        <v>3.836735441282022</v>
      </c>
      <c r="AA328" s="201">
        <v>0</v>
      </c>
      <c r="AB328" s="201">
        <v>0.28475121951219567</v>
      </c>
      <c r="AC328" s="202">
        <v>0</v>
      </c>
      <c r="AD328" s="201">
        <v>0</v>
      </c>
      <c r="AE328" s="201">
        <v>0</v>
      </c>
      <c r="AF328" s="201">
        <v>0</v>
      </c>
      <c r="AG328" s="201">
        <v>0</v>
      </c>
      <c r="AH328" s="201">
        <v>0</v>
      </c>
      <c r="AI328" s="203">
        <f t="shared" si="137"/>
        <v>4.4684255038888692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53.005264353636207</v>
      </c>
      <c r="C329" s="148">
        <v>659.02911504109602</v>
      </c>
      <c r="D329" s="148">
        <v>90.547754281442323</v>
      </c>
      <c r="E329" s="148">
        <v>47.297725113148061</v>
      </c>
      <c r="F329" s="292"/>
      <c r="G329" s="148">
        <v>0</v>
      </c>
      <c r="H329" s="160">
        <v>0</v>
      </c>
      <c r="I329" s="146">
        <f t="shared" si="135"/>
        <v>849.87985878932261</v>
      </c>
      <c r="J329" s="141"/>
      <c r="K329" s="161" t="s">
        <v>139</v>
      </c>
      <c r="L329" s="148">
        <v>53.005264353636207</v>
      </c>
      <c r="M329" s="148">
        <v>659.02911504109602</v>
      </c>
      <c r="N329" s="148">
        <v>90.547754281442323</v>
      </c>
      <c r="O329" s="148">
        <v>47.297725113148061</v>
      </c>
      <c r="P329" s="148">
        <v>0.23877473166557514</v>
      </c>
      <c r="Q329" s="148">
        <v>0</v>
      </c>
      <c r="R329" s="149">
        <v>0</v>
      </c>
      <c r="S329" s="150">
        <f t="shared" si="136"/>
        <v>850.11863352098817</v>
      </c>
      <c r="U329" s="204" t="s">
        <v>139</v>
      </c>
      <c r="V329" s="196">
        <v>53.005264353636207</v>
      </c>
      <c r="W329" s="196">
        <v>0</v>
      </c>
      <c r="X329" s="196">
        <v>0</v>
      </c>
      <c r="Y329" s="196">
        <v>659.02911504109602</v>
      </c>
      <c r="Z329" s="196">
        <v>87.955069455052254</v>
      </c>
      <c r="AA329" s="196">
        <v>2.1919031619302025</v>
      </c>
      <c r="AB329" s="196">
        <v>0.23877473166557514</v>
      </c>
      <c r="AC329" s="197">
        <v>47.698506777607939</v>
      </c>
      <c r="AD329" s="196">
        <v>0</v>
      </c>
      <c r="AE329" s="196">
        <v>0</v>
      </c>
      <c r="AF329" s="196">
        <v>0</v>
      </c>
      <c r="AG329" s="196">
        <v>2.5926848263900721</v>
      </c>
      <c r="AH329" s="196">
        <v>45.105821951217862</v>
      </c>
      <c r="AI329" s="199">
        <f t="shared" si="137"/>
        <v>850.11863352098817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30.965517896351777</v>
      </c>
      <c r="C330" s="152">
        <v>204.30759981196678</v>
      </c>
      <c r="D330" s="152">
        <v>1.3591495859339007</v>
      </c>
      <c r="E330" s="152">
        <v>1046.4183724254635</v>
      </c>
      <c r="F330" s="292"/>
      <c r="G330" s="152">
        <v>47.429041439594648</v>
      </c>
      <c r="H330" s="153">
        <v>0</v>
      </c>
      <c r="I330" s="154">
        <f t="shared" si="135"/>
        <v>1330.4796811593105</v>
      </c>
      <c r="J330" s="141"/>
      <c r="K330" s="155" t="s">
        <v>24</v>
      </c>
      <c r="L330" s="156">
        <v>30.965517896351777</v>
      </c>
      <c r="M330" s="156">
        <v>204.30759981196678</v>
      </c>
      <c r="N330" s="156">
        <v>1.3591495859339007</v>
      </c>
      <c r="O330" s="156">
        <v>1046.4183724254635</v>
      </c>
      <c r="P330" s="156">
        <v>0</v>
      </c>
      <c r="Q330" s="156">
        <v>47.429041439594648</v>
      </c>
      <c r="R330" s="157">
        <v>0</v>
      </c>
      <c r="S330" s="158">
        <f t="shared" si="136"/>
        <v>1330.4796811593105</v>
      </c>
      <c r="U330" s="200" t="s">
        <v>24</v>
      </c>
      <c r="V330" s="201">
        <v>11.343320336410422</v>
      </c>
      <c r="W330" s="201">
        <v>19.622197559941355</v>
      </c>
      <c r="X330" s="201">
        <v>47.429041439594648</v>
      </c>
      <c r="Y330" s="201">
        <v>204.30759981196678</v>
      </c>
      <c r="Z330" s="201">
        <v>0.17482034971953583</v>
      </c>
      <c r="AA330" s="201">
        <v>1045.1394842812895</v>
      </c>
      <c r="AB330" s="201">
        <v>0</v>
      </c>
      <c r="AC330" s="202">
        <v>2.4632173803884969</v>
      </c>
      <c r="AD330" s="201">
        <v>0</v>
      </c>
      <c r="AE330" s="201">
        <v>0</v>
      </c>
      <c r="AF330" s="201">
        <v>0</v>
      </c>
      <c r="AG330" s="201">
        <v>1.1843292362143649</v>
      </c>
      <c r="AH330" s="201">
        <v>1.2788881441741318</v>
      </c>
      <c r="AI330" s="203">
        <f t="shared" si="137"/>
        <v>1330.4796811593105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0.26355506370276843</v>
      </c>
      <c r="C331" s="148">
        <v>3.0812174195800508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3.3447724832828194</v>
      </c>
      <c r="J331" s="141"/>
      <c r="K331" s="161" t="s">
        <v>23</v>
      </c>
      <c r="L331" s="148">
        <v>0.26355506370276843</v>
      </c>
      <c r="M331" s="148">
        <v>3.0812174195800508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3.3447724832828194</v>
      </c>
      <c r="U331" s="204" t="s">
        <v>23</v>
      </c>
      <c r="V331" s="196">
        <v>0.26355506370276843</v>
      </c>
      <c r="W331" s="196">
        <v>0</v>
      </c>
      <c r="X331" s="196">
        <v>0</v>
      </c>
      <c r="Y331" s="196">
        <v>3.0812174195800508</v>
      </c>
      <c r="Z331" s="196">
        <v>0</v>
      </c>
      <c r="AA331" s="196">
        <v>0</v>
      </c>
      <c r="AB331" s="196">
        <v>0</v>
      </c>
      <c r="AC331" s="197">
        <v>0</v>
      </c>
      <c r="AD331" s="196">
        <v>0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3.3447724832828194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1.0528976603195204</v>
      </c>
      <c r="C333" s="148">
        <v>6484.829366042205</v>
      </c>
      <c r="D333" s="148">
        <v>0</v>
      </c>
      <c r="E333" s="148">
        <v>0</v>
      </c>
      <c r="F333" s="292"/>
      <c r="G333" s="148">
        <v>0</v>
      </c>
      <c r="H333" s="160">
        <v>0</v>
      </c>
      <c r="I333" s="146">
        <f t="shared" si="135"/>
        <v>6485.8822637025241</v>
      </c>
      <c r="J333" s="141"/>
      <c r="K333" s="161" t="s">
        <v>21</v>
      </c>
      <c r="L333" s="148">
        <v>1.0528976603195204</v>
      </c>
      <c r="M333" s="148">
        <v>6484.829366042205</v>
      </c>
      <c r="N333" s="148">
        <v>0</v>
      </c>
      <c r="O333" s="148">
        <v>0</v>
      </c>
      <c r="P333" s="148">
        <v>0.17336819700885667</v>
      </c>
      <c r="Q333" s="148">
        <v>0</v>
      </c>
      <c r="R333" s="149">
        <v>0</v>
      </c>
      <c r="S333" s="150">
        <f t="shared" si="136"/>
        <v>6486.0556318995332</v>
      </c>
      <c r="U333" s="204" t="s">
        <v>21</v>
      </c>
      <c r="V333" s="196">
        <v>1.0528976603195204</v>
      </c>
      <c r="W333" s="196">
        <v>0</v>
      </c>
      <c r="X333" s="196">
        <v>0</v>
      </c>
      <c r="Y333" s="196">
        <v>6484.829366042205</v>
      </c>
      <c r="Z333" s="196">
        <v>0</v>
      </c>
      <c r="AA333" s="196">
        <v>0</v>
      </c>
      <c r="AB333" s="196">
        <v>0.17336819700885667</v>
      </c>
      <c r="AC333" s="197">
        <v>0</v>
      </c>
      <c r="AD333" s="196">
        <v>0</v>
      </c>
      <c r="AE333" s="196">
        <v>0</v>
      </c>
      <c r="AF333" s="196">
        <v>0</v>
      </c>
      <c r="AG333" s="196">
        <v>0</v>
      </c>
      <c r="AH333" s="196">
        <v>0</v>
      </c>
      <c r="AI333" s="199">
        <f t="shared" si="137"/>
        <v>6486.0556318995332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0.29478968006901274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0.29478968006901274</v>
      </c>
      <c r="J334" s="141"/>
      <c r="K334" s="155" t="s">
        <v>20</v>
      </c>
      <c r="L334" s="156">
        <v>0</v>
      </c>
      <c r="M334" s="156">
        <v>0.29478968006901274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0.29478968006901274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0.29478968006901274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0.29478968006901274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4.0194316360803124E-2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4.0194316360803124E-2</v>
      </c>
      <c r="J335" s="141"/>
      <c r="K335" s="163" t="s">
        <v>62</v>
      </c>
      <c r="L335" s="148">
        <v>4.0194316360803124E-2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4.0194316360803124E-2</v>
      </c>
      <c r="U335" s="205" t="s">
        <v>60</v>
      </c>
      <c r="V335" s="196">
        <v>4.0194316360803124E-2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4.0194316360803124E-2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4.0194316360803124E-2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4.0194316360803124E-2</v>
      </c>
      <c r="J336" s="141"/>
      <c r="K336" s="168" t="s">
        <v>22</v>
      </c>
      <c r="L336" s="169">
        <v>4.0194316360803124E-2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4.0194316360803124E-2</v>
      </c>
      <c r="U336" s="206" t="s">
        <v>63</v>
      </c>
      <c r="V336" s="207">
        <v>4.0194316360803124E-2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4.0194316360803124E-2</v>
      </c>
      <c r="AJ336" s="133" t="str">
        <f t="shared" si="138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94.351704406736559</v>
      </c>
      <c r="C340" s="187">
        <f t="shared" ref="C340:I340" si="139">SUM(C319:C335)</f>
        <v>7396.7228085444649</v>
      </c>
      <c r="D340" s="187">
        <f t="shared" si="139"/>
        <v>96.259864338374769</v>
      </c>
      <c r="E340" s="187">
        <f t="shared" si="139"/>
        <v>1093.7206746036536</v>
      </c>
      <c r="F340" s="187">
        <f t="shared" si="139"/>
        <v>0</v>
      </c>
      <c r="G340" s="187">
        <f t="shared" si="139"/>
        <v>47.429041439594648</v>
      </c>
      <c r="H340" s="213">
        <f t="shared" si="139"/>
        <v>0</v>
      </c>
      <c r="I340" s="146">
        <f t="shared" si="139"/>
        <v>8728.4840933328251</v>
      </c>
      <c r="J340" s="141"/>
      <c r="K340" s="188" t="s">
        <v>25</v>
      </c>
      <c r="L340" s="187">
        <f>SUM(L319:L335)</f>
        <v>94.351704406736559</v>
      </c>
      <c r="M340" s="187">
        <f t="shared" ref="M340:S340" si="140">SUM(M319:M335)</f>
        <v>7396.7228085444649</v>
      </c>
      <c r="N340" s="187">
        <f t="shared" si="140"/>
        <v>96.259864338374769</v>
      </c>
      <c r="O340" s="187">
        <f t="shared" si="140"/>
        <v>1093.7206746036536</v>
      </c>
      <c r="P340" s="187">
        <f t="shared" si="140"/>
        <v>4.3649375013589182</v>
      </c>
      <c r="Q340" s="187">
        <f t="shared" si="140"/>
        <v>47.429041439594648</v>
      </c>
      <c r="R340" s="213">
        <f t="shared" si="140"/>
        <v>0</v>
      </c>
      <c r="S340" s="214">
        <f t="shared" si="140"/>
        <v>8732.8490308341843</v>
      </c>
      <c r="T340" s="133" t="str">
        <f>IF(ABS(S340-AI340)&gt;0.01,S340-AI340,"")</f>
        <v/>
      </c>
      <c r="U340" s="215" t="s">
        <v>61</v>
      </c>
      <c r="V340" s="216">
        <f>SUM(V319:V335)</f>
        <v>74.729506846795204</v>
      </c>
      <c r="W340" s="216">
        <f t="shared" ref="W340:AH340" si="141">SUM(W319:W335)</f>
        <v>19.622197559941355</v>
      </c>
      <c r="X340" s="216">
        <f t="shared" si="141"/>
        <v>47.429041439594648</v>
      </c>
      <c r="Y340" s="216">
        <f t="shared" si="141"/>
        <v>7396.7228085444649</v>
      </c>
      <c r="Z340" s="216">
        <f t="shared" si="141"/>
        <v>92.482850275770332</v>
      </c>
      <c r="AA340" s="216">
        <f t="shared" si="141"/>
        <v>1047.3313937361597</v>
      </c>
      <c r="AB340" s="216">
        <f t="shared" si="141"/>
        <v>4.3649375013589182</v>
      </c>
      <c r="AC340" s="216">
        <f t="shared" si="141"/>
        <v>50.166294930098438</v>
      </c>
      <c r="AD340" s="217">
        <f t="shared" si="141"/>
        <v>0</v>
      </c>
      <c r="AE340" s="217">
        <f t="shared" si="141"/>
        <v>0</v>
      </c>
      <c r="AF340" s="217">
        <f t="shared" si="141"/>
        <v>0</v>
      </c>
      <c r="AG340" s="217">
        <f t="shared" si="141"/>
        <v>3.7770140626044371</v>
      </c>
      <c r="AH340" s="217">
        <f t="shared" si="141"/>
        <v>46.389280867493994</v>
      </c>
      <c r="AI340" s="218">
        <f>SUM(V340:AC340)</f>
        <v>8732.8490308341843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1.0809632394106814E-2</v>
      </c>
      <c r="C341" s="105">
        <f t="shared" ref="C341:H341" si="142">IF($I340=0,"-",C340/$I340)</f>
        <v>0.84742353075883881</v>
      </c>
      <c r="D341" s="105">
        <f t="shared" si="142"/>
        <v>1.1028245375609038E-2</v>
      </c>
      <c r="E341" s="105">
        <f t="shared" si="142"/>
        <v>0.12530476803401433</v>
      </c>
      <c r="F341" s="105">
        <f t="shared" si="142"/>
        <v>0</v>
      </c>
      <c r="G341" s="105">
        <f t="shared" si="142"/>
        <v>5.4338234374308935E-3</v>
      </c>
      <c r="H341" s="106">
        <f t="shared" si="142"/>
        <v>0</v>
      </c>
      <c r="I341" s="107">
        <f>SUM(B341:H341)</f>
        <v>1</v>
      </c>
      <c r="J341" s="133"/>
      <c r="K341" s="30" t="s">
        <v>85</v>
      </c>
      <c r="L341" s="80">
        <f t="shared" ref="L341:R341" si="143">IF($S340=0,"-",L340/$S340)</f>
        <v>1.0804229418554811E-2</v>
      </c>
      <c r="M341" s="80">
        <f t="shared" si="143"/>
        <v>0.84699996329123661</v>
      </c>
      <c r="N341" s="80">
        <f t="shared" si="143"/>
        <v>1.1022733130791313E-2</v>
      </c>
      <c r="O341" s="80">
        <f t="shared" si="143"/>
        <v>0.12524213698667119</v>
      </c>
      <c r="P341" s="80">
        <f t="shared" si="143"/>
        <v>4.9982972177202152E-4</v>
      </c>
      <c r="Q341" s="80">
        <f t="shared" si="143"/>
        <v>5.4311074509740039E-3</v>
      </c>
      <c r="R341" s="81">
        <f t="shared" si="143"/>
        <v>0</v>
      </c>
      <c r="S341" s="82">
        <f>SUM(L341:R341)</f>
        <v>0.99999999999999989</v>
      </c>
      <c r="U341" s="40" t="s">
        <v>85</v>
      </c>
      <c r="V341" s="108">
        <f>+V340/$AI340</f>
        <v>8.5572883010960332E-3</v>
      </c>
      <c r="W341" s="108">
        <f t="shared" ref="W341:AH341" si="144">+W340/$AI340</f>
        <v>2.2469411174587763E-3</v>
      </c>
      <c r="X341" s="108">
        <f t="shared" si="144"/>
        <v>5.4311074509740039E-3</v>
      </c>
      <c r="Y341" s="108">
        <f t="shared" si="144"/>
        <v>0.84699996329123661</v>
      </c>
      <c r="Z341" s="108">
        <f t="shared" si="144"/>
        <v>1.0590226620113245E-2</v>
      </c>
      <c r="AA341" s="108">
        <f t="shared" si="144"/>
        <v>0.11993009269234051</v>
      </c>
      <c r="AB341" s="108">
        <f t="shared" si="144"/>
        <v>4.9982972177202152E-4</v>
      </c>
      <c r="AC341" s="108">
        <f t="shared" si="144"/>
        <v>5.7445508050087551E-3</v>
      </c>
      <c r="AD341" s="108">
        <f t="shared" si="144"/>
        <v>0</v>
      </c>
      <c r="AE341" s="108">
        <f t="shared" si="144"/>
        <v>0</v>
      </c>
      <c r="AF341" s="108">
        <f t="shared" si="144"/>
        <v>0</v>
      </c>
      <c r="AG341" s="108">
        <f t="shared" si="144"/>
        <v>4.3250651067806758E-4</v>
      </c>
      <c r="AH341" s="108">
        <f t="shared" si="144"/>
        <v>5.3120442943306867E-3</v>
      </c>
      <c r="AI341" s="109">
        <f>SUM(V341:AC341)</f>
        <v>0.99999999999999989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15.25009102716816</v>
      </c>
      <c r="C349" s="148">
        <v>0</v>
      </c>
      <c r="D349" s="148">
        <v>1.8300109232601764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17.080101950428336</v>
      </c>
      <c r="J349" s="141"/>
      <c r="K349" s="161" t="s">
        <v>15</v>
      </c>
      <c r="L349" s="148">
        <v>15.25009102716816</v>
      </c>
      <c r="M349" s="148">
        <v>0</v>
      </c>
      <c r="N349" s="148">
        <v>1.8300109232601764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17.080101950428336</v>
      </c>
      <c r="U349" s="204" t="s">
        <v>15</v>
      </c>
      <c r="V349" s="196">
        <v>15.25009102716816</v>
      </c>
      <c r="W349" s="196">
        <v>0</v>
      </c>
      <c r="X349" s="196">
        <v>0</v>
      </c>
      <c r="Y349" s="196">
        <v>0</v>
      </c>
      <c r="Z349" s="196">
        <v>1.8300109232601764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17.080101950428336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8.6178897223606124E-2</v>
      </c>
      <c r="C350" s="152">
        <v>0</v>
      </c>
      <c r="D350" s="152">
        <v>1.0341467666832719E-2</v>
      </c>
      <c r="E350" s="152">
        <v>0</v>
      </c>
      <c r="F350" s="292"/>
      <c r="G350" s="152">
        <v>0</v>
      </c>
      <c r="H350" s="153">
        <v>0</v>
      </c>
      <c r="I350" s="154">
        <f t="shared" si="145"/>
        <v>9.6520364890438845E-2</v>
      </c>
      <c r="J350" s="141"/>
      <c r="K350" s="155" t="s">
        <v>14</v>
      </c>
      <c r="L350" s="156">
        <v>8.6178897223606124E-2</v>
      </c>
      <c r="M350" s="156">
        <v>0</v>
      </c>
      <c r="N350" s="156">
        <v>1.0341467666832719E-2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9.6520364890438845E-2</v>
      </c>
      <c r="U350" s="200" t="s">
        <v>55</v>
      </c>
      <c r="V350" s="201">
        <v>8.6178897223606124E-2</v>
      </c>
      <c r="W350" s="201">
        <v>0</v>
      </c>
      <c r="X350" s="201">
        <v>0</v>
      </c>
      <c r="Y350" s="201">
        <v>0</v>
      </c>
      <c r="Z350" s="201">
        <v>1.0341467666832719E-2</v>
      </c>
      <c r="AA350" s="201">
        <v>0</v>
      </c>
      <c r="AB350" s="201">
        <v>0</v>
      </c>
      <c r="AC350" s="202">
        <v>0</v>
      </c>
      <c r="AD350" s="201">
        <v>0</v>
      </c>
      <c r="AE350" s="201">
        <v>0</v>
      </c>
      <c r="AF350" s="201">
        <v>0</v>
      </c>
      <c r="AG350" s="201">
        <v>0</v>
      </c>
      <c r="AH350" s="201">
        <v>0</v>
      </c>
      <c r="AI350" s="203">
        <f t="shared" si="147"/>
        <v>9.6520364890438845E-2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18.410825989867465</v>
      </c>
      <c r="F351" s="292"/>
      <c r="G351" s="148">
        <v>0</v>
      </c>
      <c r="H351" s="160">
        <v>0</v>
      </c>
      <c r="I351" s="146">
        <f t="shared" si="145"/>
        <v>18.410825989867465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18.410825989867465</v>
      </c>
      <c r="P351" s="148">
        <v>207.24043822958487</v>
      </c>
      <c r="Q351" s="148">
        <v>0</v>
      </c>
      <c r="R351" s="149">
        <v>0</v>
      </c>
      <c r="S351" s="150">
        <f t="shared" si="146"/>
        <v>225.65126421945234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1.5088581851740865</v>
      </c>
      <c r="AB351" s="196">
        <v>207.24043822958487</v>
      </c>
      <c r="AC351" s="197">
        <v>16.901967804693378</v>
      </c>
      <c r="AD351" s="196">
        <v>0</v>
      </c>
      <c r="AE351" s="196">
        <v>0</v>
      </c>
      <c r="AF351" s="196">
        <v>0</v>
      </c>
      <c r="AG351" s="196">
        <v>0</v>
      </c>
      <c r="AH351" s="196">
        <v>16.901967804693378</v>
      </c>
      <c r="AI351" s="199">
        <f t="shared" si="147"/>
        <v>225.65126421945234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18.871308294698089</v>
      </c>
      <c r="Q352" s="156">
        <v>0</v>
      </c>
      <c r="R352" s="157">
        <v>0</v>
      </c>
      <c r="S352" s="158">
        <f t="shared" si="146"/>
        <v>18.871308294698089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18.871308294698089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18.871308294698089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0</v>
      </c>
      <c r="D354" s="152">
        <v>0</v>
      </c>
      <c r="E354" s="152">
        <v>1.6289654861298886</v>
      </c>
      <c r="F354" s="292"/>
      <c r="G354" s="152">
        <v>0</v>
      </c>
      <c r="H354" s="153">
        <v>0</v>
      </c>
      <c r="I354" s="154">
        <f t="shared" si="145"/>
        <v>1.6289654861298886</v>
      </c>
      <c r="J354" s="141"/>
      <c r="K354" s="155" t="s">
        <v>16</v>
      </c>
      <c r="L354" s="156">
        <v>0</v>
      </c>
      <c r="M354" s="156">
        <v>0</v>
      </c>
      <c r="N354" s="156">
        <v>0</v>
      </c>
      <c r="O354" s="156">
        <v>1.6289654861298886</v>
      </c>
      <c r="P354" s="156">
        <v>0</v>
      </c>
      <c r="Q354" s="156">
        <v>0</v>
      </c>
      <c r="R354" s="157">
        <v>0</v>
      </c>
      <c r="S354" s="158">
        <f t="shared" si="146"/>
        <v>1.6289654861298886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0</v>
      </c>
      <c r="Z354" s="201">
        <v>0</v>
      </c>
      <c r="AA354" s="201">
        <v>1.6289654861298886</v>
      </c>
      <c r="AB354" s="201">
        <v>0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1.6289654861298886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292.09744837330823</v>
      </c>
      <c r="C355" s="148">
        <v>0</v>
      </c>
      <c r="D355" s="148">
        <v>0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292.09744837330823</v>
      </c>
      <c r="J355" s="141"/>
      <c r="K355" s="161" t="s">
        <v>139</v>
      </c>
      <c r="L355" s="148">
        <v>292.09744837330823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292.09744837330823</v>
      </c>
      <c r="U355" s="204" t="s">
        <v>139</v>
      </c>
      <c r="V355" s="196">
        <v>292.09744837330823</v>
      </c>
      <c r="W355" s="196">
        <v>0</v>
      </c>
      <c r="X355" s="196">
        <v>0</v>
      </c>
      <c r="Y355" s="196">
        <v>0</v>
      </c>
      <c r="Z355" s="196">
        <v>0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292.09744837330823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37.666164109015021</v>
      </c>
      <c r="C356" s="152">
        <v>21.151387999453075</v>
      </c>
      <c r="D356" s="152">
        <v>7.261479273736386</v>
      </c>
      <c r="E356" s="152">
        <v>719.50586496120638</v>
      </c>
      <c r="F356" s="292"/>
      <c r="G356" s="152">
        <v>63.629626805664429</v>
      </c>
      <c r="H356" s="153">
        <v>0</v>
      </c>
      <c r="I356" s="154">
        <f t="shared" si="145"/>
        <v>849.21452314907526</v>
      </c>
      <c r="J356" s="141"/>
      <c r="K356" s="155" t="s">
        <v>24</v>
      </c>
      <c r="L356" s="156">
        <v>37.666164109015021</v>
      </c>
      <c r="M356" s="156">
        <v>21.151387999453075</v>
      </c>
      <c r="N356" s="156">
        <v>7.261479273736386</v>
      </c>
      <c r="O356" s="156">
        <v>719.50586496120638</v>
      </c>
      <c r="P356" s="156">
        <v>0</v>
      </c>
      <c r="Q356" s="156">
        <v>63.629626805664429</v>
      </c>
      <c r="R356" s="157">
        <v>0</v>
      </c>
      <c r="S356" s="158">
        <f t="shared" si="146"/>
        <v>849.21452314907526</v>
      </c>
      <c r="U356" s="200" t="s">
        <v>24</v>
      </c>
      <c r="V356" s="201">
        <v>12.58048389422871</v>
      </c>
      <c r="W356" s="201">
        <v>25.085680214786311</v>
      </c>
      <c r="X356" s="201">
        <v>63.629626805664429</v>
      </c>
      <c r="Y356" s="201">
        <v>21.151387999453075</v>
      </c>
      <c r="Z356" s="201">
        <v>4.8491299245057746</v>
      </c>
      <c r="AA356" s="201">
        <v>716.95403901569762</v>
      </c>
      <c r="AB356" s="201">
        <v>0</v>
      </c>
      <c r="AC356" s="202">
        <v>4.9641752947393636</v>
      </c>
      <c r="AD356" s="201">
        <v>0</v>
      </c>
      <c r="AE356" s="201">
        <v>0</v>
      </c>
      <c r="AF356" s="201">
        <v>0</v>
      </c>
      <c r="AG356" s="201">
        <v>2.4123493492306114</v>
      </c>
      <c r="AH356" s="201">
        <v>2.5518259455087526</v>
      </c>
      <c r="AI356" s="203">
        <f t="shared" si="147"/>
        <v>849.21452314907526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170.8597118392035</v>
      </c>
      <c r="C357" s="148">
        <v>42.573389252928543</v>
      </c>
      <c r="D357" s="148">
        <v>710.75144853290305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924.18454962503506</v>
      </c>
      <c r="J357" s="141"/>
      <c r="K357" s="161" t="s">
        <v>23</v>
      </c>
      <c r="L357" s="148">
        <v>170.8597118392035</v>
      </c>
      <c r="M357" s="148">
        <v>42.573389252928543</v>
      </c>
      <c r="N357" s="148">
        <v>710.75144853290305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924.18454962503506</v>
      </c>
      <c r="U357" s="204" t="s">
        <v>23</v>
      </c>
      <c r="V357" s="196">
        <v>170.8597118392035</v>
      </c>
      <c r="W357" s="196">
        <v>0</v>
      </c>
      <c r="X357" s="196">
        <v>0</v>
      </c>
      <c r="Y357" s="196">
        <v>42.573389252928543</v>
      </c>
      <c r="Z357" s="196">
        <v>3.8368908194168969</v>
      </c>
      <c r="AA357" s="196">
        <v>0</v>
      </c>
      <c r="AB357" s="196">
        <v>0</v>
      </c>
      <c r="AC357" s="197">
        <v>706.91455771348615</v>
      </c>
      <c r="AD357" s="196">
        <v>0</v>
      </c>
      <c r="AE357" s="196">
        <v>0</v>
      </c>
      <c r="AF357" s="196">
        <v>0</v>
      </c>
      <c r="AG357" s="196">
        <v>706.91455771348615</v>
      </c>
      <c r="AH357" s="196">
        <v>0</v>
      </c>
      <c r="AI357" s="199">
        <f t="shared" si="147"/>
        <v>924.18454962503506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0</v>
      </c>
      <c r="C358" s="152">
        <v>0</v>
      </c>
      <c r="D358" s="152">
        <v>0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0</v>
      </c>
      <c r="J358" s="141"/>
      <c r="K358" s="155" t="s">
        <v>58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0" t="s">
        <v>58</v>
      </c>
      <c r="V358" s="201">
        <v>0</v>
      </c>
      <c r="W358" s="201">
        <v>0</v>
      </c>
      <c r="X358" s="201">
        <v>0</v>
      </c>
      <c r="Y358" s="201">
        <v>0</v>
      </c>
      <c r="Z358" s="201">
        <v>0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286.24234176933936</v>
      </c>
      <c r="C359" s="148">
        <v>286.18096604521747</v>
      </c>
      <c r="D359" s="148">
        <v>1945.4325126328945</v>
      </c>
      <c r="E359" s="148">
        <v>0</v>
      </c>
      <c r="F359" s="292"/>
      <c r="G359" s="148">
        <v>0</v>
      </c>
      <c r="H359" s="160">
        <v>0</v>
      </c>
      <c r="I359" s="146">
        <f t="shared" si="145"/>
        <v>2517.8558204474512</v>
      </c>
      <c r="J359" s="141"/>
      <c r="K359" s="161" t="s">
        <v>21</v>
      </c>
      <c r="L359" s="148">
        <v>286.24234176933936</v>
      </c>
      <c r="M359" s="148">
        <v>286.18096604521747</v>
      </c>
      <c r="N359" s="148">
        <v>1945.4325126328945</v>
      </c>
      <c r="O359" s="148">
        <v>0</v>
      </c>
      <c r="P359" s="148">
        <v>12.243847646274721</v>
      </c>
      <c r="Q359" s="148">
        <v>0</v>
      </c>
      <c r="R359" s="149">
        <v>0</v>
      </c>
      <c r="S359" s="150">
        <f t="shared" si="146"/>
        <v>2530.099668093726</v>
      </c>
      <c r="U359" s="204" t="s">
        <v>21</v>
      </c>
      <c r="V359" s="196">
        <v>286.24234176933936</v>
      </c>
      <c r="W359" s="196">
        <v>0</v>
      </c>
      <c r="X359" s="196">
        <v>0</v>
      </c>
      <c r="Y359" s="196">
        <v>286.18096604521747</v>
      </c>
      <c r="Z359" s="196">
        <v>977.56303539882458</v>
      </c>
      <c r="AA359" s="196">
        <v>0</v>
      </c>
      <c r="AB359" s="196">
        <v>12.243847646274721</v>
      </c>
      <c r="AC359" s="197">
        <v>967.86947723406979</v>
      </c>
      <c r="AD359" s="196">
        <v>0</v>
      </c>
      <c r="AE359" s="196">
        <v>0</v>
      </c>
      <c r="AF359" s="196">
        <v>0</v>
      </c>
      <c r="AG359" s="196">
        <v>967.86947723406979</v>
      </c>
      <c r="AH359" s="196">
        <v>0</v>
      </c>
      <c r="AI359" s="199">
        <f t="shared" si="147"/>
        <v>2530.099668093726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399.04293185071919</v>
      </c>
      <c r="C360" s="152">
        <v>0</v>
      </c>
      <c r="D360" s="152">
        <v>57.006133121531313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456.04906497225051</v>
      </c>
      <c r="J360" s="141"/>
      <c r="K360" s="155" t="s">
        <v>20</v>
      </c>
      <c r="L360" s="156">
        <v>399.04293185071919</v>
      </c>
      <c r="M360" s="156">
        <v>0</v>
      </c>
      <c r="N360" s="156">
        <v>57.006133121531313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456.04906497225051</v>
      </c>
      <c r="U360" s="200" t="s">
        <v>59</v>
      </c>
      <c r="V360" s="201">
        <v>399.04293185071919</v>
      </c>
      <c r="W360" s="201">
        <v>0</v>
      </c>
      <c r="X360" s="201">
        <v>0</v>
      </c>
      <c r="Y360" s="201">
        <v>0</v>
      </c>
      <c r="Z360" s="201">
        <v>0</v>
      </c>
      <c r="AA360" s="201">
        <v>0</v>
      </c>
      <c r="AB360" s="201">
        <v>0</v>
      </c>
      <c r="AC360" s="202">
        <v>57.006133121531313</v>
      </c>
      <c r="AD360" s="201">
        <v>0</v>
      </c>
      <c r="AE360" s="201">
        <v>0</v>
      </c>
      <c r="AF360" s="201">
        <v>0</v>
      </c>
      <c r="AG360" s="201">
        <v>57.006133121531313</v>
      </c>
      <c r="AH360" s="201">
        <v>0</v>
      </c>
      <c r="AI360" s="203">
        <f t="shared" si="147"/>
        <v>456.04906497225051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1201.2448678659771</v>
      </c>
      <c r="C366" s="187">
        <f t="shared" ref="C366:I366" si="149">SUM(C345:C361)</f>
        <v>349.90574329759909</v>
      </c>
      <c r="D366" s="187">
        <f t="shared" si="149"/>
        <v>2722.2919259519922</v>
      </c>
      <c r="E366" s="187">
        <f t="shared" si="149"/>
        <v>739.54565643720377</v>
      </c>
      <c r="F366" s="187">
        <f t="shared" si="149"/>
        <v>0</v>
      </c>
      <c r="G366" s="187">
        <f t="shared" si="149"/>
        <v>63.629626805664429</v>
      </c>
      <c r="H366" s="213">
        <f t="shared" si="149"/>
        <v>0</v>
      </c>
      <c r="I366" s="146">
        <f t="shared" si="149"/>
        <v>5076.6178203584368</v>
      </c>
      <c r="J366" s="141"/>
      <c r="K366" s="188" t="s">
        <v>25</v>
      </c>
      <c r="L366" s="187">
        <f>SUM(L345:L361)</f>
        <v>1201.2448678659771</v>
      </c>
      <c r="M366" s="187">
        <f t="shared" ref="M366:S366" si="150">SUM(M345:M361)</f>
        <v>349.90574329759909</v>
      </c>
      <c r="N366" s="187">
        <f t="shared" si="150"/>
        <v>2722.2919259519922</v>
      </c>
      <c r="O366" s="187">
        <f t="shared" si="150"/>
        <v>739.54565643720377</v>
      </c>
      <c r="P366" s="187">
        <f t="shared" si="150"/>
        <v>238.35559417055768</v>
      </c>
      <c r="Q366" s="187">
        <f t="shared" si="150"/>
        <v>63.629626805664429</v>
      </c>
      <c r="R366" s="213">
        <f t="shared" si="150"/>
        <v>0</v>
      </c>
      <c r="S366" s="214">
        <f t="shared" si="150"/>
        <v>5314.973414528994</v>
      </c>
      <c r="T366" s="133" t="str">
        <f>IF(ABS(S366-AI366)&gt;0.01,S366-AI366,"")</f>
        <v/>
      </c>
      <c r="U366" s="215" t="s">
        <v>61</v>
      </c>
      <c r="V366" s="216">
        <f>SUM(V345:V361)</f>
        <v>1176.1591876511909</v>
      </c>
      <c r="W366" s="216">
        <f t="shared" ref="W366:AH366" si="151">SUM(W345:W361)</f>
        <v>25.085680214786311</v>
      </c>
      <c r="X366" s="216">
        <f t="shared" si="151"/>
        <v>63.629626805664429</v>
      </c>
      <c r="Y366" s="216">
        <f t="shared" si="151"/>
        <v>349.90574329759909</v>
      </c>
      <c r="Z366" s="216">
        <f t="shared" si="151"/>
        <v>988.08940853367426</v>
      </c>
      <c r="AA366" s="216">
        <f t="shared" si="151"/>
        <v>720.09186268700159</v>
      </c>
      <c r="AB366" s="216">
        <f t="shared" si="151"/>
        <v>238.35559417055768</v>
      </c>
      <c r="AC366" s="216">
        <f t="shared" si="151"/>
        <v>1753.65631116852</v>
      </c>
      <c r="AD366" s="217">
        <f t="shared" si="151"/>
        <v>0</v>
      </c>
      <c r="AE366" s="217">
        <f t="shared" si="151"/>
        <v>0</v>
      </c>
      <c r="AF366" s="217">
        <f t="shared" si="151"/>
        <v>0</v>
      </c>
      <c r="AG366" s="217">
        <f t="shared" si="151"/>
        <v>1734.2025174183179</v>
      </c>
      <c r="AH366" s="217">
        <f t="shared" si="151"/>
        <v>19.453793750202131</v>
      </c>
      <c r="AI366" s="218">
        <f>SUM(V366:AC366)</f>
        <v>5314.9734145289949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0.2366230648777029</v>
      </c>
      <c r="C367" s="105">
        <f t="shared" ref="C367:H367" si="152">IF($I366=0,"-",C366/$I366)</f>
        <v>6.8924972428374337E-2</v>
      </c>
      <c r="D367" s="105">
        <f t="shared" si="152"/>
        <v>0.53624125791682775</v>
      </c>
      <c r="E367" s="105">
        <f t="shared" si="152"/>
        <v>0.14567684285223342</v>
      </c>
      <c r="F367" s="105">
        <f t="shared" si="152"/>
        <v>0</v>
      </c>
      <c r="G367" s="105">
        <f t="shared" si="152"/>
        <v>1.2533861924861587E-2</v>
      </c>
      <c r="H367" s="106">
        <f t="shared" si="152"/>
        <v>0</v>
      </c>
      <c r="I367" s="107">
        <f>SUM(B367:H367)</f>
        <v>1</v>
      </c>
      <c r="J367" s="133"/>
      <c r="K367" s="30" t="s">
        <v>85</v>
      </c>
      <c r="L367" s="80">
        <f t="shared" ref="L367:R367" si="153">IF($S366=0,"-",L366/$S366)</f>
        <v>0.22601145371343873</v>
      </c>
      <c r="M367" s="80">
        <f t="shared" si="153"/>
        <v>6.5833959270821168E-2</v>
      </c>
      <c r="N367" s="80">
        <f t="shared" si="153"/>
        <v>0.51219295255745656</v>
      </c>
      <c r="O367" s="80">
        <f t="shared" si="153"/>
        <v>0.13914381103310586</v>
      </c>
      <c r="P367" s="80">
        <f t="shared" si="153"/>
        <v>4.4846055771227307E-2</v>
      </c>
      <c r="Q367" s="80">
        <f t="shared" si="153"/>
        <v>1.1971767653950383E-2</v>
      </c>
      <c r="R367" s="81">
        <f t="shared" si="153"/>
        <v>0</v>
      </c>
      <c r="S367" s="82">
        <f>SUM(L367:R367)</f>
        <v>1</v>
      </c>
      <c r="U367" s="40" t="s">
        <v>85</v>
      </c>
      <c r="V367" s="108">
        <f>+V366/$AI366</f>
        <v>0.2212916407890293</v>
      </c>
      <c r="W367" s="108">
        <f t="shared" ref="W367:AH367" si="154">+W366/$AI366</f>
        <v>4.7198129244094E-3</v>
      </c>
      <c r="X367" s="108">
        <f t="shared" si="154"/>
        <v>1.1971767653950381E-2</v>
      </c>
      <c r="Y367" s="108">
        <f t="shared" si="154"/>
        <v>6.5833959270821155E-2</v>
      </c>
      <c r="Z367" s="108">
        <f t="shared" si="154"/>
        <v>0.18590674524027459</v>
      </c>
      <c r="AA367" s="108">
        <f t="shared" si="154"/>
        <v>0.13548362456876278</v>
      </c>
      <c r="AB367" s="108">
        <f t="shared" si="154"/>
        <v>4.4846055771227293E-2</v>
      </c>
      <c r="AC367" s="108">
        <f t="shared" si="154"/>
        <v>0.32994639378152496</v>
      </c>
      <c r="AD367" s="108">
        <f t="shared" si="154"/>
        <v>0</v>
      </c>
      <c r="AE367" s="108">
        <f t="shared" si="154"/>
        <v>0</v>
      </c>
      <c r="AF367" s="108">
        <f t="shared" si="154"/>
        <v>0</v>
      </c>
      <c r="AG367" s="108">
        <f t="shared" si="154"/>
        <v>0.32628620731718194</v>
      </c>
      <c r="AH367" s="108">
        <f t="shared" si="154"/>
        <v>3.660186464343039E-3</v>
      </c>
      <c r="AI367" s="109">
        <f>SUM(V367:AC367)</f>
        <v>0.99999999999999978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18.650223102167892</v>
      </c>
      <c r="C375" s="148">
        <v>0.29023820156401775</v>
      </c>
      <c r="D375" s="148">
        <v>8.293556609691846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27.234017913423756</v>
      </c>
      <c r="J375" s="141"/>
      <c r="K375" s="161" t="s">
        <v>15</v>
      </c>
      <c r="L375" s="148">
        <v>18.650223102167892</v>
      </c>
      <c r="M375" s="148">
        <v>0.29023820156401775</v>
      </c>
      <c r="N375" s="148">
        <v>8.293556609691846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27.234017913423756</v>
      </c>
      <c r="U375" s="204" t="s">
        <v>15</v>
      </c>
      <c r="V375" s="196">
        <v>18.650223102167892</v>
      </c>
      <c r="W375" s="196">
        <v>0</v>
      </c>
      <c r="X375" s="196">
        <v>0</v>
      </c>
      <c r="Y375" s="196">
        <v>0.29023820156401775</v>
      </c>
      <c r="Z375" s="196">
        <v>8.293556609691846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27.234017913423756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0.29569192332356986</v>
      </c>
      <c r="C376" s="152">
        <v>0</v>
      </c>
      <c r="D376" s="152">
        <v>1.3306136549560628</v>
      </c>
      <c r="E376" s="152">
        <v>0</v>
      </c>
      <c r="F376" s="292"/>
      <c r="G376" s="152">
        <v>0</v>
      </c>
      <c r="H376" s="153">
        <v>0</v>
      </c>
      <c r="I376" s="154">
        <f t="shared" si="155"/>
        <v>1.6263055782796325</v>
      </c>
      <c r="J376" s="141"/>
      <c r="K376" s="155" t="s">
        <v>14</v>
      </c>
      <c r="L376" s="156">
        <v>0.29569192332356986</v>
      </c>
      <c r="M376" s="156">
        <v>0</v>
      </c>
      <c r="N376" s="156">
        <v>1.3306136549560628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1.6263055782796325</v>
      </c>
      <c r="U376" s="200" t="s">
        <v>55</v>
      </c>
      <c r="V376" s="201">
        <v>0.29569192332356986</v>
      </c>
      <c r="W376" s="201">
        <v>0</v>
      </c>
      <c r="X376" s="201">
        <v>0</v>
      </c>
      <c r="Y376" s="201">
        <v>0</v>
      </c>
      <c r="Z376" s="201">
        <v>1.3306136549560628</v>
      </c>
      <c r="AA376" s="201">
        <v>0</v>
      </c>
      <c r="AB376" s="201">
        <v>0</v>
      </c>
      <c r="AC376" s="202">
        <v>0</v>
      </c>
      <c r="AD376" s="201">
        <v>0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1.6263055782796325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761.29629261473724</v>
      </c>
      <c r="F377" s="292"/>
      <c r="G377" s="148">
        <v>0</v>
      </c>
      <c r="H377" s="160">
        <v>0</v>
      </c>
      <c r="I377" s="146">
        <f t="shared" si="155"/>
        <v>761.29629261473724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761.29629261473724</v>
      </c>
      <c r="P377" s="148">
        <v>383.39061786756861</v>
      </c>
      <c r="Q377" s="148">
        <v>0</v>
      </c>
      <c r="R377" s="149">
        <v>0</v>
      </c>
      <c r="S377" s="150">
        <f t="shared" si="156"/>
        <v>1144.6869104823058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761.29629261473724</v>
      </c>
      <c r="AB377" s="196">
        <v>383.39061786756861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1144.6869104823058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2.2016224023667639</v>
      </c>
      <c r="F378" s="292"/>
      <c r="G378" s="152">
        <v>0</v>
      </c>
      <c r="H378" s="153">
        <v>0</v>
      </c>
      <c r="I378" s="154">
        <f t="shared" si="155"/>
        <v>2.2016224023667639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2.2016224023667639</v>
      </c>
      <c r="P378" s="156">
        <v>15.810456963437323</v>
      </c>
      <c r="Q378" s="156">
        <v>0</v>
      </c>
      <c r="R378" s="157">
        <v>0</v>
      </c>
      <c r="S378" s="158">
        <f t="shared" si="156"/>
        <v>18.012079365804087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0.25070923922301713</v>
      </c>
      <c r="AB378" s="201">
        <v>15.810456963437323</v>
      </c>
      <c r="AC378" s="202">
        <v>1.9509131631437469</v>
      </c>
      <c r="AD378" s="201">
        <v>0</v>
      </c>
      <c r="AE378" s="201">
        <v>0</v>
      </c>
      <c r="AF378" s="201">
        <v>0</v>
      </c>
      <c r="AG378" s="201">
        <v>0</v>
      </c>
      <c r="AH378" s="201">
        <v>1.9509131631437469</v>
      </c>
      <c r="AI378" s="203">
        <f t="shared" si="157"/>
        <v>18.012079365804087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15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0.20485780117453489</v>
      </c>
      <c r="C380" s="152">
        <v>0</v>
      </c>
      <c r="D380" s="152">
        <v>10.713131829604647</v>
      </c>
      <c r="E380" s="152">
        <v>0.13967577352809096</v>
      </c>
      <c r="F380" s="292"/>
      <c r="G380" s="152">
        <v>0</v>
      </c>
      <c r="H380" s="153">
        <v>0</v>
      </c>
      <c r="I380" s="154">
        <f t="shared" si="155"/>
        <v>11.057665404307274</v>
      </c>
      <c r="J380" s="141"/>
      <c r="K380" s="155" t="s">
        <v>16</v>
      </c>
      <c r="L380" s="156">
        <v>0.20485780117453489</v>
      </c>
      <c r="M380" s="156">
        <v>0</v>
      </c>
      <c r="N380" s="156">
        <v>10.713131829604647</v>
      </c>
      <c r="O380" s="156">
        <v>0.13967577352809096</v>
      </c>
      <c r="P380" s="156">
        <v>8.780350877192953E-3</v>
      </c>
      <c r="Q380" s="156">
        <v>0</v>
      </c>
      <c r="R380" s="157">
        <v>0</v>
      </c>
      <c r="S380" s="158">
        <f t="shared" si="156"/>
        <v>11.066445755184468</v>
      </c>
      <c r="U380" s="200" t="s">
        <v>16</v>
      </c>
      <c r="V380" s="201">
        <v>0.20485780117453489</v>
      </c>
      <c r="W380" s="201">
        <v>0</v>
      </c>
      <c r="X380" s="201">
        <v>0</v>
      </c>
      <c r="Y380" s="201">
        <v>0</v>
      </c>
      <c r="Z380" s="201">
        <v>10.713131829604647</v>
      </c>
      <c r="AA380" s="201">
        <v>0.1241562431360817</v>
      </c>
      <c r="AB380" s="201">
        <v>8.780350877192953E-3</v>
      </c>
      <c r="AC380" s="202">
        <v>1.5519530392009272E-2</v>
      </c>
      <c r="AD380" s="201">
        <v>0</v>
      </c>
      <c r="AE380" s="201">
        <v>0</v>
      </c>
      <c r="AF380" s="201">
        <v>0</v>
      </c>
      <c r="AG380" s="201">
        <v>0</v>
      </c>
      <c r="AH380" s="201">
        <v>1.5519530392009272E-2</v>
      </c>
      <c r="AI380" s="203">
        <f t="shared" si="157"/>
        <v>11.066445755184466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34.270713506427029</v>
      </c>
      <c r="C381" s="148">
        <v>0</v>
      </c>
      <c r="D381" s="148">
        <v>34.076863837848173</v>
      </c>
      <c r="E381" s="148">
        <v>0.37869981679661724</v>
      </c>
      <c r="F381" s="292"/>
      <c r="G381" s="148">
        <v>0.26404592739572602</v>
      </c>
      <c r="H381" s="160">
        <v>0</v>
      </c>
      <c r="I381" s="146">
        <f t="shared" si="155"/>
        <v>68.990323088467548</v>
      </c>
      <c r="J381" s="141"/>
      <c r="K381" s="161" t="s">
        <v>139</v>
      </c>
      <c r="L381" s="148">
        <v>34.270713506427029</v>
      </c>
      <c r="M381" s="148">
        <v>0</v>
      </c>
      <c r="N381" s="148">
        <v>34.076863837848173</v>
      </c>
      <c r="O381" s="148">
        <v>0.37869981679661724</v>
      </c>
      <c r="P381" s="148">
        <v>8.3311041233241151E-2</v>
      </c>
      <c r="Q381" s="148">
        <v>0.26404592739572602</v>
      </c>
      <c r="R381" s="149">
        <v>0</v>
      </c>
      <c r="S381" s="150">
        <f t="shared" si="156"/>
        <v>69.073634129700793</v>
      </c>
      <c r="U381" s="204" t="s">
        <v>139</v>
      </c>
      <c r="V381" s="196">
        <v>34.099182648343785</v>
      </c>
      <c r="W381" s="196">
        <v>5.1837237280142605E-2</v>
      </c>
      <c r="X381" s="196">
        <v>0.26404592739572602</v>
      </c>
      <c r="Y381" s="196">
        <v>0</v>
      </c>
      <c r="Z381" s="196">
        <v>33.266907005345942</v>
      </c>
      <c r="AA381" s="196">
        <v>0.31750307834087327</v>
      </c>
      <c r="AB381" s="196">
        <v>8.3311041233241151E-2</v>
      </c>
      <c r="AC381" s="197">
        <v>0.99084719176108127</v>
      </c>
      <c r="AD381" s="196">
        <v>0.11969362080310719</v>
      </c>
      <c r="AE381" s="196">
        <v>0</v>
      </c>
      <c r="AF381" s="196">
        <v>0</v>
      </c>
      <c r="AG381" s="196">
        <v>0.80995683250223005</v>
      </c>
      <c r="AH381" s="196">
        <v>6.1196738455743978E-2</v>
      </c>
      <c r="AI381" s="199">
        <f t="shared" si="157"/>
        <v>69.073634129700793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27.082261570885677</v>
      </c>
      <c r="C382" s="152">
        <v>2.0439130713364763E-2</v>
      </c>
      <c r="D382" s="152">
        <v>2.0830918994230014</v>
      </c>
      <c r="E382" s="152">
        <v>88.617364901050465</v>
      </c>
      <c r="F382" s="292"/>
      <c r="G382" s="152">
        <v>63.193956958050713</v>
      </c>
      <c r="H382" s="153">
        <v>8.6119932781031361E-3</v>
      </c>
      <c r="I382" s="154">
        <f t="shared" si="155"/>
        <v>181.00572645340131</v>
      </c>
      <c r="J382" s="141"/>
      <c r="K382" s="155" t="s">
        <v>24</v>
      </c>
      <c r="L382" s="156">
        <v>27.082261570885677</v>
      </c>
      <c r="M382" s="156">
        <v>2.0439130713364763E-2</v>
      </c>
      <c r="N382" s="156">
        <v>2.0830918994230014</v>
      </c>
      <c r="O382" s="156">
        <v>88.617364901050465</v>
      </c>
      <c r="P382" s="156">
        <v>0</v>
      </c>
      <c r="Q382" s="156">
        <v>63.193956958050713</v>
      </c>
      <c r="R382" s="157">
        <v>8.6119932781031361E-3</v>
      </c>
      <c r="S382" s="158">
        <f t="shared" si="156"/>
        <v>181.00572645340131</v>
      </c>
      <c r="U382" s="200" t="s">
        <v>24</v>
      </c>
      <c r="V382" s="201">
        <v>15.69826286174211</v>
      </c>
      <c r="W382" s="201">
        <v>11.371436681615243</v>
      </c>
      <c r="X382" s="201">
        <v>63.193956958050713</v>
      </c>
      <c r="Y382" s="201">
        <v>2.0439130713364763E-2</v>
      </c>
      <c r="Z382" s="201">
        <v>2.0830918994230014</v>
      </c>
      <c r="AA382" s="201">
        <v>85.9017852499681</v>
      </c>
      <c r="AB382" s="201">
        <v>0</v>
      </c>
      <c r="AC382" s="202">
        <v>2.7367536718887924</v>
      </c>
      <c r="AD382" s="201">
        <v>1.2562027528326447E-2</v>
      </c>
      <c r="AE382" s="201">
        <v>0</v>
      </c>
      <c r="AF382" s="201">
        <v>8.6119932781031361E-3</v>
      </c>
      <c r="AG382" s="201">
        <v>0</v>
      </c>
      <c r="AH382" s="201">
        <v>2.7155796510823627</v>
      </c>
      <c r="AI382" s="203">
        <f t="shared" si="157"/>
        <v>181.00572645340134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11.40735812570318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11.40735812570318</v>
      </c>
      <c r="J383" s="141"/>
      <c r="K383" s="161" t="s">
        <v>23</v>
      </c>
      <c r="L383" s="148">
        <v>11.40735812570318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11.40735812570318</v>
      </c>
      <c r="U383" s="204" t="s">
        <v>23</v>
      </c>
      <c r="V383" s="196">
        <v>11.339341509962191</v>
      </c>
      <c r="W383" s="196">
        <v>1.6657130385548623E-2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5.1359485355441388E-2</v>
      </c>
      <c r="AD383" s="196">
        <v>5.1359485355441388E-2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11.40735812570318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0.10773111421731887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0.10773111421731887</v>
      </c>
      <c r="J384" s="141"/>
      <c r="K384" s="155" t="s">
        <v>58</v>
      </c>
      <c r="L384" s="156">
        <v>0.10773111421731887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0.10773111421731887</v>
      </c>
      <c r="U384" s="200" t="s">
        <v>58</v>
      </c>
      <c r="V384" s="201">
        <v>0.10773111421731887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0.10773111421731887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52.38771350289641</v>
      </c>
      <c r="C385" s="148">
        <v>0</v>
      </c>
      <c r="D385" s="148">
        <v>3.2492923500164252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55.637005852912836</v>
      </c>
      <c r="J385" s="141"/>
      <c r="K385" s="161" t="s">
        <v>21</v>
      </c>
      <c r="L385" s="148">
        <v>52.38771350289641</v>
      </c>
      <c r="M385" s="148">
        <v>0</v>
      </c>
      <c r="N385" s="148">
        <v>3.2492923500164252</v>
      </c>
      <c r="O385" s="148">
        <v>0</v>
      </c>
      <c r="P385" s="148">
        <v>61.577089562115312</v>
      </c>
      <c r="Q385" s="148">
        <v>0</v>
      </c>
      <c r="R385" s="149">
        <v>0</v>
      </c>
      <c r="S385" s="150">
        <f t="shared" si="156"/>
        <v>117.21409541502814</v>
      </c>
      <c r="U385" s="204" t="s">
        <v>21</v>
      </c>
      <c r="V385" s="196">
        <v>52.38771350289641</v>
      </c>
      <c r="W385" s="196">
        <v>0</v>
      </c>
      <c r="X385" s="196">
        <v>0</v>
      </c>
      <c r="Y385" s="196">
        <v>0</v>
      </c>
      <c r="Z385" s="196">
        <v>3.2492923500164252</v>
      </c>
      <c r="AA385" s="196">
        <v>0</v>
      </c>
      <c r="AB385" s="196">
        <v>61.577089562115312</v>
      </c>
      <c r="AC385" s="197">
        <v>0</v>
      </c>
      <c r="AD385" s="196">
        <v>0</v>
      </c>
      <c r="AE385" s="196">
        <v>0</v>
      </c>
      <c r="AF385" s="196">
        <v>0</v>
      </c>
      <c r="AG385" s="196">
        <v>0</v>
      </c>
      <c r="AH385" s="196">
        <v>0</v>
      </c>
      <c r="AI385" s="199">
        <f t="shared" si="157"/>
        <v>117.21409541502814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5.7460703610586514E-2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5.7460703610586514E-2</v>
      </c>
      <c r="J386" s="141"/>
      <c r="K386" s="155" t="s">
        <v>20</v>
      </c>
      <c r="L386" s="156">
        <v>5.7460703610586514E-2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5.7460703610586514E-2</v>
      </c>
      <c r="U386" s="200" t="s">
        <v>59</v>
      </c>
      <c r="V386" s="201">
        <v>5.7460703610586514E-2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5.7460703610586514E-2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0.4306990723152484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0.4306990723152484</v>
      </c>
      <c r="J387" s="141"/>
      <c r="K387" s="163" t="s">
        <v>62</v>
      </c>
      <c r="L387" s="148">
        <v>0.4306990723152484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0.4306990723152484</v>
      </c>
      <c r="U387" s="205" t="s">
        <v>60</v>
      </c>
      <c r="V387" s="196">
        <v>0.25982827213036713</v>
      </c>
      <c r="W387" s="196">
        <v>1.2679458670962927E-2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0.15819134151391831</v>
      </c>
      <c r="AD387" s="198">
        <v>0.15819134151391831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0.4306990723152484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0.4306990723152484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0.4306990723152484</v>
      </c>
      <c r="J388" s="141"/>
      <c r="K388" s="168" t="s">
        <v>22</v>
      </c>
      <c r="L388" s="169">
        <v>0.4306990723152484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0.4306990723152484</v>
      </c>
      <c r="U388" s="206" t="s">
        <v>63</v>
      </c>
      <c r="V388" s="207">
        <v>0.25982827213036713</v>
      </c>
      <c r="W388" s="207">
        <v>1.2679458670962927E-2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0.15819134151391831</v>
      </c>
      <c r="AD388" s="207">
        <v>0.15819134151391831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0.4306990723152484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144.89471042272143</v>
      </c>
      <c r="C392" s="187">
        <f t="shared" ref="C392:I392" si="159">SUM(C371:C387)</f>
        <v>0.31067733227738253</v>
      </c>
      <c r="D392" s="187">
        <f t="shared" si="159"/>
        <v>59.746550181540158</v>
      </c>
      <c r="E392" s="187">
        <f t="shared" si="159"/>
        <v>852.63365550847914</v>
      </c>
      <c r="F392" s="187">
        <f t="shared" si="159"/>
        <v>0</v>
      </c>
      <c r="G392" s="187">
        <f t="shared" si="159"/>
        <v>63.45800288544644</v>
      </c>
      <c r="H392" s="213">
        <f t="shared" si="159"/>
        <v>8.6119932781031361E-3</v>
      </c>
      <c r="I392" s="146">
        <f t="shared" si="159"/>
        <v>1121.0522083237429</v>
      </c>
      <c r="J392" s="141"/>
      <c r="K392" s="188" t="s">
        <v>25</v>
      </c>
      <c r="L392" s="187">
        <f>SUM(L371:L387)</f>
        <v>144.89471042272143</v>
      </c>
      <c r="M392" s="187">
        <f t="shared" ref="M392:S392" si="160">SUM(M371:M387)</f>
        <v>0.31067733227738253</v>
      </c>
      <c r="N392" s="187">
        <f t="shared" si="160"/>
        <v>59.746550181540158</v>
      </c>
      <c r="O392" s="187">
        <f t="shared" si="160"/>
        <v>852.63365550847914</v>
      </c>
      <c r="P392" s="187">
        <f t="shared" si="160"/>
        <v>460.87025578523168</v>
      </c>
      <c r="Q392" s="187">
        <f t="shared" si="160"/>
        <v>63.45800288544644</v>
      </c>
      <c r="R392" s="213">
        <f t="shared" si="160"/>
        <v>8.6119932781031361E-3</v>
      </c>
      <c r="S392" s="214">
        <f t="shared" si="160"/>
        <v>1581.9224641089747</v>
      </c>
      <c r="T392" s="133" t="str">
        <f>IF(ABS(S392-AI392)&gt;0.01,S392-AI392,"")</f>
        <v/>
      </c>
      <c r="U392" s="215" t="s">
        <v>61</v>
      </c>
      <c r="V392" s="216">
        <f>SUM(V371:V387)</f>
        <v>133.10029343956876</v>
      </c>
      <c r="W392" s="216">
        <f t="shared" ref="W392:AH392" si="161">SUM(W371:W387)</f>
        <v>11.452610507951897</v>
      </c>
      <c r="X392" s="216">
        <f t="shared" si="161"/>
        <v>63.45800288544644</v>
      </c>
      <c r="Y392" s="216">
        <f t="shared" si="161"/>
        <v>0.31067733227738253</v>
      </c>
      <c r="Z392" s="216">
        <f t="shared" si="161"/>
        <v>58.936593349037928</v>
      </c>
      <c r="AA392" s="216">
        <f t="shared" si="161"/>
        <v>847.89044642540534</v>
      </c>
      <c r="AB392" s="216">
        <f t="shared" si="161"/>
        <v>460.87025578523168</v>
      </c>
      <c r="AC392" s="216">
        <f t="shared" si="161"/>
        <v>5.90358438405499</v>
      </c>
      <c r="AD392" s="217">
        <f t="shared" si="161"/>
        <v>0.34180647520079332</v>
      </c>
      <c r="AE392" s="217">
        <f t="shared" si="161"/>
        <v>0</v>
      </c>
      <c r="AF392" s="217">
        <f t="shared" si="161"/>
        <v>8.6119932781031361E-3</v>
      </c>
      <c r="AG392" s="217">
        <f t="shared" si="161"/>
        <v>0.80995683250223005</v>
      </c>
      <c r="AH392" s="217">
        <f t="shared" si="161"/>
        <v>4.7432090830738627</v>
      </c>
      <c r="AI392" s="218">
        <f>SUM(V392:AC392)</f>
        <v>1581.9224641089743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0.12924885152260279</v>
      </c>
      <c r="C393" s="105">
        <f t="shared" ref="C393:H393" si="162">IF($I392=0,"-",C392/$I392)</f>
        <v>2.7713011933844174E-4</v>
      </c>
      <c r="D393" s="105">
        <f t="shared" si="162"/>
        <v>5.329506488451273E-2</v>
      </c>
      <c r="E393" s="105">
        <f t="shared" si="162"/>
        <v>0.76056551976591924</v>
      </c>
      <c r="F393" s="105">
        <f t="shared" si="162"/>
        <v>0</v>
      </c>
      <c r="G393" s="105">
        <f t="shared" si="162"/>
        <v>5.6605751644994512E-2</v>
      </c>
      <c r="H393" s="106">
        <f t="shared" si="162"/>
        <v>7.6820626320162627E-6</v>
      </c>
      <c r="I393" s="107">
        <f>SUM(B393:H393)</f>
        <v>0.99999999999999978</v>
      </c>
      <c r="J393" s="133"/>
      <c r="K393" s="30" t="s">
        <v>85</v>
      </c>
      <c r="L393" s="80">
        <f t="shared" ref="L393:R393" si="163">IF($S392=0,"-",L392/$S392)</f>
        <v>9.1594065897745533E-2</v>
      </c>
      <c r="M393" s="80">
        <f t="shared" si="163"/>
        <v>1.9639226278537805E-4</v>
      </c>
      <c r="N393" s="80">
        <f t="shared" si="163"/>
        <v>3.7768317687550311E-2</v>
      </c>
      <c r="O393" s="80">
        <f t="shared" si="163"/>
        <v>0.53898574351981854</v>
      </c>
      <c r="P393" s="80">
        <f t="shared" si="163"/>
        <v>0.2913355529373679</v>
      </c>
      <c r="Q393" s="80">
        <f t="shared" si="163"/>
        <v>4.0114483690064706E-2</v>
      </c>
      <c r="R393" s="81">
        <f t="shared" si="163"/>
        <v>5.4440046674183123E-6</v>
      </c>
      <c r="S393" s="82">
        <f>SUM(L393:R393)</f>
        <v>0.99999999999999989</v>
      </c>
      <c r="U393" s="40" t="s">
        <v>85</v>
      </c>
      <c r="V393" s="108">
        <f>+V392/$AI392</f>
        <v>8.4138316800841537E-2</v>
      </c>
      <c r="W393" s="108">
        <f t="shared" ref="W393:AH393" si="164">+W392/$AI392</f>
        <v>7.239678788177926E-3</v>
      </c>
      <c r="X393" s="108">
        <f t="shared" si="164"/>
        <v>4.011448369006472E-2</v>
      </c>
      <c r="Y393" s="108">
        <f t="shared" si="164"/>
        <v>1.9639226278537811E-4</v>
      </c>
      <c r="Z393" s="108">
        <f t="shared" si="164"/>
        <v>3.7256309766252833E-2</v>
      </c>
      <c r="AA393" s="108">
        <f t="shared" si="164"/>
        <v>0.53598736073514441</v>
      </c>
      <c r="AB393" s="108">
        <f t="shared" si="164"/>
        <v>0.29133555293736796</v>
      </c>
      <c r="AC393" s="108">
        <f t="shared" si="164"/>
        <v>3.7319050193652908E-3</v>
      </c>
      <c r="AD393" s="108">
        <f t="shared" si="164"/>
        <v>2.1607030872610911E-4</v>
      </c>
      <c r="AE393" s="108">
        <f t="shared" si="164"/>
        <v>0</v>
      </c>
      <c r="AF393" s="108">
        <f t="shared" si="164"/>
        <v>5.444004667418314E-6</v>
      </c>
      <c r="AG393" s="108">
        <f t="shared" si="164"/>
        <v>5.1200792129748424E-4</v>
      </c>
      <c r="AH393" s="108">
        <f t="shared" si="164"/>
        <v>2.9983827846742786E-3</v>
      </c>
      <c r="AI393" s="109">
        <f>SUM(V393:AC393)</f>
        <v>1.0000000000000002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0.14999525597238267</v>
      </c>
      <c r="C401" s="148">
        <v>7.9954827277389558E-3</v>
      </c>
      <c r="D401" s="148">
        <v>4.8612534984652865E-2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0.20660327368477449</v>
      </c>
      <c r="J401" s="141"/>
      <c r="K401" s="161" t="s">
        <v>15</v>
      </c>
      <c r="L401" s="148">
        <v>0.14999525597238267</v>
      </c>
      <c r="M401" s="148">
        <v>7.9954827277389558E-3</v>
      </c>
      <c r="N401" s="148">
        <v>4.8612534984652865E-2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0.20660327368477449</v>
      </c>
      <c r="U401" s="204" t="s">
        <v>15</v>
      </c>
      <c r="V401" s="196">
        <v>0.14999525597238267</v>
      </c>
      <c r="W401" s="196">
        <v>0</v>
      </c>
      <c r="X401" s="196">
        <v>0</v>
      </c>
      <c r="Y401" s="196">
        <v>7.9954827277389558E-3</v>
      </c>
      <c r="Z401" s="196">
        <v>4.8612534984652865E-2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0.20660327368477449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2.7921928072134807E-3</v>
      </c>
      <c r="C402" s="152">
        <v>1.4883756968088932E-4</v>
      </c>
      <c r="D402" s="152">
        <v>9.0493242365980722E-4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3.8459628005541773E-3</v>
      </c>
      <c r="J402" s="141"/>
      <c r="K402" s="155" t="s">
        <v>14</v>
      </c>
      <c r="L402" s="156">
        <v>2.7921928072134807E-3</v>
      </c>
      <c r="M402" s="156">
        <v>1.4883756968088932E-4</v>
      </c>
      <c r="N402" s="156">
        <v>9.0493242365980722E-4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3.8459628005541773E-3</v>
      </c>
      <c r="U402" s="200" t="s">
        <v>55</v>
      </c>
      <c r="V402" s="201">
        <v>2.7921928072134807E-3</v>
      </c>
      <c r="W402" s="201">
        <v>0</v>
      </c>
      <c r="X402" s="201">
        <v>0</v>
      </c>
      <c r="Y402" s="201">
        <v>1.4883756968088932E-4</v>
      </c>
      <c r="Z402" s="201">
        <v>9.0493242365980722E-4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3.8459628005541773E-3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2.1381181316681267E-2</v>
      </c>
      <c r="F403" s="292"/>
      <c r="G403" s="148">
        <v>0</v>
      </c>
      <c r="H403" s="160">
        <v>0</v>
      </c>
      <c r="I403" s="146">
        <f t="shared" si="165"/>
        <v>2.1381181316681267E-2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2.1381181316681267E-2</v>
      </c>
      <c r="P403" s="148">
        <v>0.1699662030186051</v>
      </c>
      <c r="Q403" s="148">
        <v>0</v>
      </c>
      <c r="R403" s="149">
        <v>0</v>
      </c>
      <c r="S403" s="150">
        <f t="shared" si="166"/>
        <v>0.19134738433528636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2.1381181316681267E-2</v>
      </c>
      <c r="AB403" s="196">
        <v>0.1699662030186051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0.19134738433528636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292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3.4365758587138251E-2</v>
      </c>
      <c r="Q404" s="156">
        <v>0</v>
      </c>
      <c r="R404" s="157">
        <v>0</v>
      </c>
      <c r="S404" s="158">
        <f t="shared" si="166"/>
        <v>3.4365758587138251E-2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0</v>
      </c>
      <c r="AB404" s="201">
        <v>3.4365758587138251E-2</v>
      </c>
      <c r="AC404" s="202">
        <v>0</v>
      </c>
      <c r="AD404" s="201">
        <v>0</v>
      </c>
      <c r="AE404" s="201">
        <v>0</v>
      </c>
      <c r="AF404" s="201">
        <v>0</v>
      </c>
      <c r="AG404" s="201">
        <v>0</v>
      </c>
      <c r="AH404" s="201">
        <v>0</v>
      </c>
      <c r="AI404" s="203">
        <f t="shared" si="167"/>
        <v>3.4365758587138251E-2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</v>
      </c>
      <c r="C406" s="152">
        <v>0</v>
      </c>
      <c r="D406" s="152">
        <v>0</v>
      </c>
      <c r="E406" s="152">
        <v>4.7885442701807328</v>
      </c>
      <c r="F406" s="292"/>
      <c r="G406" s="152">
        <v>0</v>
      </c>
      <c r="H406" s="153">
        <v>0</v>
      </c>
      <c r="I406" s="154">
        <f t="shared" si="165"/>
        <v>4.7885442701807328</v>
      </c>
      <c r="J406" s="141"/>
      <c r="K406" s="155" t="s">
        <v>16</v>
      </c>
      <c r="L406" s="156">
        <v>0</v>
      </c>
      <c r="M406" s="156">
        <v>0</v>
      </c>
      <c r="N406" s="156">
        <v>0</v>
      </c>
      <c r="O406" s="156">
        <v>4.7885442701807328</v>
      </c>
      <c r="P406" s="156">
        <v>0</v>
      </c>
      <c r="Q406" s="156">
        <v>0</v>
      </c>
      <c r="R406" s="157">
        <v>0</v>
      </c>
      <c r="S406" s="158">
        <f t="shared" si="166"/>
        <v>4.7885442701807328</v>
      </c>
      <c r="U406" s="200" t="s">
        <v>16</v>
      </c>
      <c r="V406" s="201">
        <v>0</v>
      </c>
      <c r="W406" s="201">
        <v>0</v>
      </c>
      <c r="X406" s="201">
        <v>0</v>
      </c>
      <c r="Y406" s="201">
        <v>0</v>
      </c>
      <c r="Z406" s="201">
        <v>0</v>
      </c>
      <c r="AA406" s="201">
        <v>0</v>
      </c>
      <c r="AB406" s="201">
        <v>0</v>
      </c>
      <c r="AC406" s="202">
        <v>4.7885442701807328</v>
      </c>
      <c r="AD406" s="201">
        <v>0</v>
      </c>
      <c r="AE406" s="201">
        <v>0</v>
      </c>
      <c r="AF406" s="201">
        <v>0</v>
      </c>
      <c r="AG406" s="201">
        <v>0</v>
      </c>
      <c r="AH406" s="201">
        <v>4.7885442701807328</v>
      </c>
      <c r="AI406" s="203">
        <f t="shared" si="167"/>
        <v>4.7885442701807328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0.47577835497757942</v>
      </c>
      <c r="C407" s="148">
        <v>3.930723407652176</v>
      </c>
      <c r="D407" s="148">
        <v>2.697697887513685</v>
      </c>
      <c r="E407" s="148">
        <v>0.87421793296890327</v>
      </c>
      <c r="F407" s="292"/>
      <c r="G407" s="148">
        <v>0</v>
      </c>
      <c r="H407" s="160">
        <v>0</v>
      </c>
      <c r="I407" s="146">
        <f t="shared" si="165"/>
        <v>7.9784175831123445</v>
      </c>
      <c r="J407" s="141"/>
      <c r="K407" s="161" t="s">
        <v>139</v>
      </c>
      <c r="L407" s="148">
        <v>0.47577835497757942</v>
      </c>
      <c r="M407" s="148">
        <v>3.930723407652176</v>
      </c>
      <c r="N407" s="148">
        <v>2.697697887513685</v>
      </c>
      <c r="O407" s="148">
        <v>0.87421793296890327</v>
      </c>
      <c r="P407" s="148">
        <v>0</v>
      </c>
      <c r="Q407" s="148">
        <v>0</v>
      </c>
      <c r="R407" s="149">
        <v>0</v>
      </c>
      <c r="S407" s="150">
        <f t="shared" si="166"/>
        <v>7.9784175831123445</v>
      </c>
      <c r="U407" s="204" t="s">
        <v>139</v>
      </c>
      <c r="V407" s="196">
        <v>0.47577835497757942</v>
      </c>
      <c r="W407" s="196">
        <v>0</v>
      </c>
      <c r="X407" s="196">
        <v>0</v>
      </c>
      <c r="Y407" s="196">
        <v>3.930723407652176</v>
      </c>
      <c r="Z407" s="196">
        <v>2.697697887513685</v>
      </c>
      <c r="AA407" s="196">
        <v>0.87421793296890327</v>
      </c>
      <c r="AB407" s="196">
        <v>0</v>
      </c>
      <c r="AC407" s="197">
        <v>0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</v>
      </c>
      <c r="AI407" s="199">
        <f t="shared" si="167"/>
        <v>7.9784175831123445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0.49218189624213193</v>
      </c>
      <c r="C408" s="152">
        <v>5.7815967579067339E-2</v>
      </c>
      <c r="D408" s="152">
        <v>0.34036123511316135</v>
      </c>
      <c r="E408" s="152">
        <v>7.4541957521924873</v>
      </c>
      <c r="F408" s="292"/>
      <c r="G408" s="152">
        <v>1.0995592798822145</v>
      </c>
      <c r="H408" s="153">
        <v>0</v>
      </c>
      <c r="I408" s="154">
        <f t="shared" si="165"/>
        <v>9.4441141310090622</v>
      </c>
      <c r="J408" s="141"/>
      <c r="K408" s="155" t="s">
        <v>24</v>
      </c>
      <c r="L408" s="156">
        <v>0.49218189624213193</v>
      </c>
      <c r="M408" s="156">
        <v>5.7815967579067339E-2</v>
      </c>
      <c r="N408" s="156">
        <v>0.34036123511316135</v>
      </c>
      <c r="O408" s="156">
        <v>7.4541957521924873</v>
      </c>
      <c r="P408" s="156">
        <v>0</v>
      </c>
      <c r="Q408" s="156">
        <v>1.0995592798822145</v>
      </c>
      <c r="R408" s="157">
        <v>0</v>
      </c>
      <c r="S408" s="158">
        <f t="shared" si="166"/>
        <v>9.4441141310090622</v>
      </c>
      <c r="U408" s="200" t="s">
        <v>24</v>
      </c>
      <c r="V408" s="201">
        <v>0.12424995651559445</v>
      </c>
      <c r="W408" s="201">
        <v>0.26698213961054057</v>
      </c>
      <c r="X408" s="201">
        <v>1.0995592798822145</v>
      </c>
      <c r="Y408" s="201">
        <v>5.7815967579067339E-2</v>
      </c>
      <c r="Z408" s="201">
        <v>0.34036123511316135</v>
      </c>
      <c r="AA408" s="201">
        <v>7.4420359451150659</v>
      </c>
      <c r="AB408" s="201">
        <v>0</v>
      </c>
      <c r="AC408" s="202">
        <v>0.11310960719341817</v>
      </c>
      <c r="AD408" s="201">
        <v>0.1009498001159969</v>
      </c>
      <c r="AE408" s="201">
        <v>0</v>
      </c>
      <c r="AF408" s="201">
        <v>0</v>
      </c>
      <c r="AG408" s="201">
        <v>0</v>
      </c>
      <c r="AH408" s="201">
        <v>1.2159807077421283E-2</v>
      </c>
      <c r="AI408" s="203">
        <f t="shared" si="167"/>
        <v>9.4441141310090622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2.9127886888836056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2.9127886888836056</v>
      </c>
      <c r="J409" s="141"/>
      <c r="K409" s="161" t="s">
        <v>23</v>
      </c>
      <c r="L409" s="148">
        <v>2.9127886888836056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2.9127886888836056</v>
      </c>
      <c r="U409" s="204" t="s">
        <v>23</v>
      </c>
      <c r="V409" s="196">
        <v>2.9127886888836056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</v>
      </c>
      <c r="AD409" s="196">
        <v>0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2.9127886888836056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1.0185889587859893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1.0185889587859893</v>
      </c>
      <c r="J411" s="141"/>
      <c r="K411" s="161" t="s">
        <v>21</v>
      </c>
      <c r="L411" s="148">
        <v>1.0185889587859893</v>
      </c>
      <c r="M411" s="148">
        <v>0</v>
      </c>
      <c r="N411" s="148">
        <v>0</v>
      </c>
      <c r="O411" s="148">
        <v>0</v>
      </c>
      <c r="P411" s="148">
        <v>1.0506911975741435E-2</v>
      </c>
      <c r="Q411" s="148">
        <v>0</v>
      </c>
      <c r="R411" s="149">
        <v>0</v>
      </c>
      <c r="S411" s="150">
        <f t="shared" si="166"/>
        <v>1.0290958707617308</v>
      </c>
      <c r="U411" s="204" t="s">
        <v>21</v>
      </c>
      <c r="V411" s="196">
        <v>1.0185889587859893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1.0506911975741435E-2</v>
      </c>
      <c r="AC411" s="197">
        <v>0</v>
      </c>
      <c r="AD411" s="196">
        <v>0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1.0290958707617308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0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0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5.0521253476689028</v>
      </c>
      <c r="C418" s="187">
        <f t="shared" ref="C418:I418" si="169">SUM(C397:C413)</f>
        <v>3.9966836955286631</v>
      </c>
      <c r="D418" s="187">
        <f t="shared" si="169"/>
        <v>3.0875765900351593</v>
      </c>
      <c r="E418" s="187">
        <f t="shared" si="169"/>
        <v>13.138339136658804</v>
      </c>
      <c r="F418" s="187">
        <f t="shared" si="169"/>
        <v>0</v>
      </c>
      <c r="G418" s="187">
        <f t="shared" si="169"/>
        <v>1.0995592798822145</v>
      </c>
      <c r="H418" s="213">
        <f t="shared" si="169"/>
        <v>0</v>
      </c>
      <c r="I418" s="146">
        <f t="shared" si="169"/>
        <v>26.374284049773745</v>
      </c>
      <c r="J418" s="141"/>
      <c r="K418" s="188" t="s">
        <v>25</v>
      </c>
      <c r="L418" s="187">
        <f>SUM(L397:L413)</f>
        <v>5.0521253476689028</v>
      </c>
      <c r="M418" s="187">
        <f t="shared" ref="M418:S418" si="170">SUM(M397:M413)</f>
        <v>3.9966836955286631</v>
      </c>
      <c r="N418" s="187">
        <f t="shared" si="170"/>
        <v>3.0875765900351593</v>
      </c>
      <c r="O418" s="187">
        <f t="shared" si="170"/>
        <v>13.138339136658804</v>
      </c>
      <c r="P418" s="187">
        <f t="shared" si="170"/>
        <v>0.21483887358148479</v>
      </c>
      <c r="Q418" s="187">
        <f t="shared" si="170"/>
        <v>1.0995592798822145</v>
      </c>
      <c r="R418" s="213">
        <f t="shared" si="170"/>
        <v>0</v>
      </c>
      <c r="S418" s="214">
        <f t="shared" si="170"/>
        <v>26.589122923355227</v>
      </c>
      <c r="T418" s="133" t="str">
        <f>IF(ABS(S418-AI418)&gt;0.01,S418-AI418,"")</f>
        <v/>
      </c>
      <c r="U418" s="215" t="s">
        <v>61</v>
      </c>
      <c r="V418" s="216">
        <f>SUM(V397:V413)</f>
        <v>4.6841934079423648</v>
      </c>
      <c r="W418" s="216">
        <f t="shared" ref="W418:AH418" si="171">SUM(W397:W413)</f>
        <v>0.26698213961054057</v>
      </c>
      <c r="X418" s="216">
        <f t="shared" si="171"/>
        <v>1.0995592798822145</v>
      </c>
      <c r="Y418" s="216">
        <f t="shared" si="171"/>
        <v>3.9966836955286631</v>
      </c>
      <c r="Z418" s="216">
        <f t="shared" si="171"/>
        <v>3.0875765900351593</v>
      </c>
      <c r="AA418" s="216">
        <f t="shared" si="171"/>
        <v>8.3376350594006503</v>
      </c>
      <c r="AB418" s="216">
        <f t="shared" si="171"/>
        <v>0.21483887358148479</v>
      </c>
      <c r="AC418" s="216">
        <f t="shared" si="171"/>
        <v>4.9016538773741507</v>
      </c>
      <c r="AD418" s="217">
        <f t="shared" si="171"/>
        <v>0.1009498001159969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4.8007040772581542</v>
      </c>
      <c r="AI418" s="218">
        <f>SUM(V418:AC418)</f>
        <v>26.589122923355227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0.19155497598094015</v>
      </c>
      <c r="C419" s="105">
        <f t="shared" ref="C419:H419" si="172">IF($I418=0,"-",C418/$I418)</f>
        <v>0.15153714459077228</v>
      </c>
      <c r="D419" s="105">
        <f t="shared" si="172"/>
        <v>0.11706769306830327</v>
      </c>
      <c r="E419" s="105">
        <f t="shared" si="172"/>
        <v>0.49814960329781965</v>
      </c>
      <c r="F419" s="105">
        <f t="shared" si="172"/>
        <v>0</v>
      </c>
      <c r="G419" s="105">
        <f t="shared" si="172"/>
        <v>4.1690583062164568E-2</v>
      </c>
      <c r="H419" s="106">
        <f t="shared" si="172"/>
        <v>0</v>
      </c>
      <c r="I419" s="107">
        <f>SUM(B419:H419)</f>
        <v>1</v>
      </c>
      <c r="J419" s="133"/>
      <c r="K419" s="30" t="s">
        <v>85</v>
      </c>
      <c r="L419" s="80">
        <f t="shared" ref="L419:R419" si="173">IF($S418=0,"-",L418/$S418)</f>
        <v>0.19000722070569845</v>
      </c>
      <c r="M419" s="80">
        <f t="shared" si="173"/>
        <v>0.15031273152745009</v>
      </c>
      <c r="N419" s="80">
        <f t="shared" si="173"/>
        <v>0.11612179156624639</v>
      </c>
      <c r="O419" s="80">
        <f t="shared" si="173"/>
        <v>0.49412457772792545</v>
      </c>
      <c r="P419" s="80">
        <f t="shared" si="173"/>
        <v>8.0799533779572566E-3</v>
      </c>
      <c r="Q419" s="80">
        <f t="shared" si="173"/>
        <v>4.1353725094722432E-2</v>
      </c>
      <c r="R419" s="81">
        <f t="shared" si="173"/>
        <v>0</v>
      </c>
      <c r="S419" s="82">
        <f>SUM(L419:R419)</f>
        <v>1</v>
      </c>
      <c r="U419" s="40" t="s">
        <v>85</v>
      </c>
      <c r="V419" s="108">
        <f>+V418/$AI418</f>
        <v>0.17616953449140985</v>
      </c>
      <c r="W419" s="108">
        <f t="shared" ref="W419:AH419" si="174">+W418/$AI418</f>
        <v>1.0041028445358386E-2</v>
      </c>
      <c r="X419" s="108">
        <f t="shared" si="174"/>
        <v>4.1353725094722432E-2</v>
      </c>
      <c r="Y419" s="108">
        <f t="shared" si="174"/>
        <v>0.15031273152745009</v>
      </c>
      <c r="Z419" s="108">
        <f t="shared" si="174"/>
        <v>0.11612179156624639</v>
      </c>
      <c r="AA419" s="108">
        <f t="shared" si="174"/>
        <v>0.31357315107513678</v>
      </c>
      <c r="AB419" s="108">
        <f t="shared" si="174"/>
        <v>8.0799533779572566E-3</v>
      </c>
      <c r="AC419" s="108">
        <f t="shared" si="174"/>
        <v>0.18434808442171891</v>
      </c>
      <c r="AD419" s="108">
        <f t="shared" si="174"/>
        <v>3.7966577689302079E-3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0.1805514266527887</v>
      </c>
      <c r="AI419" s="109">
        <f>SUM(V419:AC419)</f>
        <v>1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2.4698966329997116</v>
      </c>
      <c r="C427" s="148">
        <v>0</v>
      </c>
      <c r="D427" s="148">
        <v>0.76792079822335746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3.237817431223069</v>
      </c>
      <c r="J427" s="141"/>
      <c r="K427" s="161" t="s">
        <v>15</v>
      </c>
      <c r="L427" s="148">
        <v>2.4698966329997116</v>
      </c>
      <c r="M427" s="148">
        <v>0</v>
      </c>
      <c r="N427" s="148">
        <v>0.76792079822335746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3.237817431223069</v>
      </c>
      <c r="U427" s="204" t="s">
        <v>15</v>
      </c>
      <c r="V427" s="196">
        <v>2.4698966329997116</v>
      </c>
      <c r="W427" s="196">
        <v>0</v>
      </c>
      <c r="X427" s="196">
        <v>0</v>
      </c>
      <c r="Y427" s="196">
        <v>0</v>
      </c>
      <c r="Z427" s="196">
        <v>0.76792079822335746</v>
      </c>
      <c r="AA427" s="196">
        <v>0</v>
      </c>
      <c r="AB427" s="196">
        <v>0</v>
      </c>
      <c r="AC427" s="197">
        <v>0</v>
      </c>
      <c r="AD427" s="198">
        <v>0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3.237817431223069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0.1572015356086866</v>
      </c>
      <c r="C428" s="152">
        <v>0</v>
      </c>
      <c r="D428" s="152">
        <v>0</v>
      </c>
      <c r="E428" s="152">
        <v>0</v>
      </c>
      <c r="F428" s="292"/>
      <c r="G428" s="152">
        <v>0</v>
      </c>
      <c r="H428" s="153">
        <v>0</v>
      </c>
      <c r="I428" s="154">
        <f t="shared" si="175"/>
        <v>0.1572015356086866</v>
      </c>
      <c r="J428" s="141"/>
      <c r="K428" s="155" t="s">
        <v>14</v>
      </c>
      <c r="L428" s="156">
        <v>0.1572015356086866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0.1572015356086866</v>
      </c>
      <c r="U428" s="200" t="s">
        <v>55</v>
      </c>
      <c r="V428" s="201">
        <v>0.13362130526738361</v>
      </c>
      <c r="W428" s="201">
        <v>0</v>
      </c>
      <c r="X428" s="201">
        <v>0</v>
      </c>
      <c r="Y428" s="201">
        <v>0</v>
      </c>
      <c r="Z428" s="201">
        <v>0</v>
      </c>
      <c r="AA428" s="201">
        <v>0</v>
      </c>
      <c r="AB428" s="201">
        <v>0</v>
      </c>
      <c r="AC428" s="202">
        <v>2.358023034130299E-2</v>
      </c>
      <c r="AD428" s="201">
        <v>2.358023034130299E-2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0.1572015356086866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0.55303560178479982</v>
      </c>
      <c r="F429" s="292"/>
      <c r="G429" s="148">
        <v>0</v>
      </c>
      <c r="H429" s="160">
        <v>0</v>
      </c>
      <c r="I429" s="146">
        <f t="shared" si="175"/>
        <v>0.55303560178479982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0.55303560178479982</v>
      </c>
      <c r="P429" s="148">
        <v>19.687322802601102</v>
      </c>
      <c r="Q429" s="148">
        <v>0</v>
      </c>
      <c r="R429" s="149">
        <v>0</v>
      </c>
      <c r="S429" s="150">
        <f t="shared" si="176"/>
        <v>20.240358404385901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1.5164255267479774E-2</v>
      </c>
      <c r="AB429" s="196">
        <v>19.687322802601102</v>
      </c>
      <c r="AC429" s="197">
        <v>0.53787134651732005</v>
      </c>
      <c r="AD429" s="196">
        <v>0</v>
      </c>
      <c r="AE429" s="196">
        <v>0</v>
      </c>
      <c r="AF429" s="196">
        <v>0</v>
      </c>
      <c r="AG429" s="196">
        <v>0</v>
      </c>
      <c r="AH429" s="196">
        <v>0.53787134651732005</v>
      </c>
      <c r="AI429" s="199">
        <f t="shared" si="177"/>
        <v>20.240358404385901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1.4772486184301137</v>
      </c>
      <c r="Q430" s="156">
        <v>0</v>
      </c>
      <c r="R430" s="157">
        <v>0</v>
      </c>
      <c r="S430" s="158">
        <f t="shared" si="176"/>
        <v>1.4772486184301137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1.4772486184301137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1.4772486184301137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3.2405262873879695E-2</v>
      </c>
      <c r="C432" s="152">
        <v>0</v>
      </c>
      <c r="D432" s="152">
        <v>0.42456786230759447</v>
      </c>
      <c r="E432" s="152">
        <v>4.0889549880859313E-2</v>
      </c>
      <c r="F432" s="292"/>
      <c r="G432" s="152">
        <v>0</v>
      </c>
      <c r="H432" s="153">
        <v>0</v>
      </c>
      <c r="I432" s="154">
        <f t="shared" si="175"/>
        <v>0.49786267506233345</v>
      </c>
      <c r="J432" s="141"/>
      <c r="K432" s="155" t="s">
        <v>16</v>
      </c>
      <c r="L432" s="156">
        <v>3.2405262873879695E-2</v>
      </c>
      <c r="M432" s="156">
        <v>0</v>
      </c>
      <c r="N432" s="156">
        <v>0.42456786230759447</v>
      </c>
      <c r="O432" s="156">
        <v>4.0889549880859313E-2</v>
      </c>
      <c r="P432" s="156">
        <v>0</v>
      </c>
      <c r="Q432" s="156">
        <v>0</v>
      </c>
      <c r="R432" s="157">
        <v>0</v>
      </c>
      <c r="S432" s="158">
        <f t="shared" si="176"/>
        <v>0.49786267506233345</v>
      </c>
      <c r="U432" s="200" t="s">
        <v>16</v>
      </c>
      <c r="V432" s="201">
        <v>3.2405262873879695E-2</v>
      </c>
      <c r="W432" s="201">
        <v>0</v>
      </c>
      <c r="X432" s="201">
        <v>0</v>
      </c>
      <c r="Y432" s="201">
        <v>0</v>
      </c>
      <c r="Z432" s="201">
        <v>0.42456786230759447</v>
      </c>
      <c r="AA432" s="201">
        <v>2.9459329885345182E-3</v>
      </c>
      <c r="AB432" s="201">
        <v>0</v>
      </c>
      <c r="AC432" s="202">
        <v>3.7943616892324797E-2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3.7943616892324797E-2</v>
      </c>
      <c r="AI432" s="203">
        <f t="shared" si="177"/>
        <v>0.49786267506233345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38.707546579195146</v>
      </c>
      <c r="C433" s="148">
        <v>28.637320785126153</v>
      </c>
      <c r="D433" s="148">
        <v>58.554003505488652</v>
      </c>
      <c r="E433" s="148">
        <v>7.3356953165220657</v>
      </c>
      <c r="F433" s="292"/>
      <c r="G433" s="148">
        <v>0</v>
      </c>
      <c r="H433" s="160">
        <v>0</v>
      </c>
      <c r="I433" s="146">
        <f t="shared" si="175"/>
        <v>133.23456618633202</v>
      </c>
      <c r="J433" s="141"/>
      <c r="K433" s="161" t="s">
        <v>139</v>
      </c>
      <c r="L433" s="148">
        <v>38.707546579195146</v>
      </c>
      <c r="M433" s="148">
        <v>28.637320785126153</v>
      </c>
      <c r="N433" s="148">
        <v>58.554003505488652</v>
      </c>
      <c r="O433" s="148">
        <v>7.3356953165220657</v>
      </c>
      <c r="P433" s="148">
        <v>0</v>
      </c>
      <c r="Q433" s="148">
        <v>0</v>
      </c>
      <c r="R433" s="149">
        <v>0</v>
      </c>
      <c r="S433" s="150">
        <f t="shared" si="176"/>
        <v>133.23456618633202</v>
      </c>
      <c r="U433" s="204" t="s">
        <v>139</v>
      </c>
      <c r="V433" s="196">
        <v>37.202895437567612</v>
      </c>
      <c r="W433" s="196">
        <v>1.4904799120388013</v>
      </c>
      <c r="X433" s="196">
        <v>0</v>
      </c>
      <c r="Y433" s="196">
        <v>28.637320785126153</v>
      </c>
      <c r="Z433" s="196">
        <v>53.46161383286347</v>
      </c>
      <c r="AA433" s="196">
        <v>7.3356953165220657</v>
      </c>
      <c r="AB433" s="196">
        <v>0</v>
      </c>
      <c r="AC433" s="197">
        <v>5.1065609022139196</v>
      </c>
      <c r="AD433" s="196">
        <v>1.4171229588735864E-2</v>
      </c>
      <c r="AE433" s="196">
        <v>0</v>
      </c>
      <c r="AF433" s="196">
        <v>0</v>
      </c>
      <c r="AG433" s="196">
        <v>5.0923896726251785</v>
      </c>
      <c r="AH433" s="196">
        <v>0</v>
      </c>
      <c r="AI433" s="199">
        <f t="shared" si="177"/>
        <v>133.23456618633202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12.246288916546565</v>
      </c>
      <c r="C434" s="152">
        <v>1.8958060182958265</v>
      </c>
      <c r="D434" s="152">
        <v>16.123147686366892</v>
      </c>
      <c r="E434" s="152">
        <v>148.93850725804077</v>
      </c>
      <c r="F434" s="292"/>
      <c r="G434" s="152">
        <v>16.970518087766408</v>
      </c>
      <c r="H434" s="153">
        <v>0</v>
      </c>
      <c r="I434" s="154">
        <f t="shared" si="175"/>
        <v>196.17426796701645</v>
      </c>
      <c r="J434" s="141"/>
      <c r="K434" s="155" t="s">
        <v>24</v>
      </c>
      <c r="L434" s="156">
        <v>12.246288916546565</v>
      </c>
      <c r="M434" s="156">
        <v>1.8958060182958265</v>
      </c>
      <c r="N434" s="156">
        <v>16.123147686366892</v>
      </c>
      <c r="O434" s="156">
        <v>148.93850725804077</v>
      </c>
      <c r="P434" s="156">
        <v>0</v>
      </c>
      <c r="Q434" s="156">
        <v>16.970518087766408</v>
      </c>
      <c r="R434" s="157">
        <v>0</v>
      </c>
      <c r="S434" s="158">
        <f t="shared" si="176"/>
        <v>196.17426796701645</v>
      </c>
      <c r="U434" s="200" t="s">
        <v>24</v>
      </c>
      <c r="V434" s="201">
        <v>2.1104079855887479</v>
      </c>
      <c r="W434" s="201">
        <v>10.135880930957816</v>
      </c>
      <c r="X434" s="201">
        <v>16.970518087766408</v>
      </c>
      <c r="Y434" s="201">
        <v>1.8958060182958265</v>
      </c>
      <c r="Z434" s="201">
        <v>16.071073242065566</v>
      </c>
      <c r="AA434" s="201">
        <v>148.49336333605424</v>
      </c>
      <c r="AB434" s="201">
        <v>0</v>
      </c>
      <c r="AC434" s="202">
        <v>0.49721836628783916</v>
      </c>
      <c r="AD434" s="201">
        <v>0</v>
      </c>
      <c r="AE434" s="201">
        <v>7.3887850414214055E-3</v>
      </c>
      <c r="AF434" s="201">
        <v>0</v>
      </c>
      <c r="AG434" s="201">
        <v>5.2074444301325393E-2</v>
      </c>
      <c r="AH434" s="201">
        <v>0.43775513694509238</v>
      </c>
      <c r="AI434" s="203">
        <f t="shared" si="177"/>
        <v>196.17426796701642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1.1919739908356384</v>
      </c>
      <c r="C435" s="148">
        <v>9.6407748345232538E-2</v>
      </c>
      <c r="D435" s="148">
        <v>1.4627620478879189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2.7511437870687896</v>
      </c>
      <c r="J435" s="141"/>
      <c r="K435" s="161" t="s">
        <v>23</v>
      </c>
      <c r="L435" s="148">
        <v>1.1919739908356384</v>
      </c>
      <c r="M435" s="148">
        <v>9.6407748345232538E-2</v>
      </c>
      <c r="N435" s="148">
        <v>1.4627620478879189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2.7511437870687896</v>
      </c>
      <c r="U435" s="204" t="s">
        <v>23</v>
      </c>
      <c r="V435" s="196">
        <v>1.1883850426415545</v>
      </c>
      <c r="W435" s="196">
        <v>0</v>
      </c>
      <c r="X435" s="196">
        <v>0</v>
      </c>
      <c r="Y435" s="196">
        <v>9.6407748345232538E-2</v>
      </c>
      <c r="Z435" s="196">
        <v>1.3592956090257335</v>
      </c>
      <c r="AA435" s="196">
        <v>0</v>
      </c>
      <c r="AB435" s="196">
        <v>0</v>
      </c>
      <c r="AC435" s="197">
        <v>0.10705538705626917</v>
      </c>
      <c r="AD435" s="196">
        <v>3.5889481940839397E-3</v>
      </c>
      <c r="AE435" s="196">
        <v>0</v>
      </c>
      <c r="AF435" s="196">
        <v>0</v>
      </c>
      <c r="AG435" s="196">
        <v>0.10346643886218541</v>
      </c>
      <c r="AH435" s="196">
        <v>0</v>
      </c>
      <c r="AI435" s="199">
        <f t="shared" si="177"/>
        <v>2.75114378706879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0.35941764659678427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0.35941764659678427</v>
      </c>
      <c r="J436" s="141"/>
      <c r="K436" s="155" t="s">
        <v>58</v>
      </c>
      <c r="L436" s="156">
        <v>0.35941764659678427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0.35941764659678427</v>
      </c>
      <c r="U436" s="200" t="s">
        <v>58</v>
      </c>
      <c r="V436" s="201">
        <v>0.35941764659678427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0.35941764659678427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6.6915369353130583</v>
      </c>
      <c r="C437" s="148">
        <v>0</v>
      </c>
      <c r="D437" s="148">
        <v>0</v>
      </c>
      <c r="E437" s="148">
        <v>8.2797419897018051E-3</v>
      </c>
      <c r="F437" s="292"/>
      <c r="G437" s="148">
        <v>0</v>
      </c>
      <c r="H437" s="160">
        <v>0</v>
      </c>
      <c r="I437" s="146">
        <f t="shared" si="175"/>
        <v>6.6998166773027599</v>
      </c>
      <c r="J437" s="141"/>
      <c r="K437" s="161" t="s">
        <v>21</v>
      </c>
      <c r="L437" s="148">
        <v>6.6915369353130583</v>
      </c>
      <c r="M437" s="148">
        <v>0</v>
      </c>
      <c r="N437" s="148">
        <v>0</v>
      </c>
      <c r="O437" s="148">
        <v>8.2797419897018051E-3</v>
      </c>
      <c r="P437" s="148">
        <v>1.1182271435881321</v>
      </c>
      <c r="Q437" s="148">
        <v>0</v>
      </c>
      <c r="R437" s="149">
        <v>0</v>
      </c>
      <c r="S437" s="150">
        <f t="shared" si="176"/>
        <v>7.8180438208908924</v>
      </c>
      <c r="U437" s="204" t="s">
        <v>21</v>
      </c>
      <c r="V437" s="196">
        <v>6.6915369353130583</v>
      </c>
      <c r="W437" s="196">
        <v>0</v>
      </c>
      <c r="X437" s="196">
        <v>0</v>
      </c>
      <c r="Y437" s="196">
        <v>0</v>
      </c>
      <c r="Z437" s="196">
        <v>0</v>
      </c>
      <c r="AA437" s="196">
        <v>0</v>
      </c>
      <c r="AB437" s="196">
        <v>1.1182271435881321</v>
      </c>
      <c r="AC437" s="197">
        <v>8.2797419897018051E-3</v>
      </c>
      <c r="AD437" s="196">
        <v>0</v>
      </c>
      <c r="AE437" s="196">
        <v>0</v>
      </c>
      <c r="AF437" s="196">
        <v>0</v>
      </c>
      <c r="AG437" s="196">
        <v>0</v>
      </c>
      <c r="AH437" s="196">
        <v>8.2797419897018051E-3</v>
      </c>
      <c r="AI437" s="199">
        <f t="shared" si="177"/>
        <v>7.8180438208908924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1.1219060572302757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1.1219060572302757</v>
      </c>
      <c r="J438" s="141"/>
      <c r="K438" s="155" t="s">
        <v>20</v>
      </c>
      <c r="L438" s="156">
        <v>1.1219060572302757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1.1219060572302757</v>
      </c>
      <c r="U438" s="200" t="s">
        <v>59</v>
      </c>
      <c r="V438" s="201">
        <v>1.1219060572302757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1.1219060572302757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7.6035250361364906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7.6035250361364906</v>
      </c>
      <c r="J439" s="141"/>
      <c r="K439" s="163" t="s">
        <v>62</v>
      </c>
      <c r="L439" s="148">
        <v>7.6035250361364906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7.6035250361364906</v>
      </c>
      <c r="U439" s="205" t="s">
        <v>60</v>
      </c>
      <c r="V439" s="196">
        <v>7.6035250361364906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7.6035250361364906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7.6035250361364906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7.6035250361364906</v>
      </c>
      <c r="J440" s="141"/>
      <c r="K440" s="168" t="s">
        <v>22</v>
      </c>
      <c r="L440" s="169">
        <v>7.6035250361364906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7.6035250361364906</v>
      </c>
      <c r="U440" s="206" t="s">
        <v>63</v>
      </c>
      <c r="V440" s="207">
        <v>7.6035250361364906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7.6035250361364906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70.581698593336242</v>
      </c>
      <c r="C444" s="187">
        <f t="shared" ref="C444:I444" si="179">SUM(C423:C439)</f>
        <v>30.629534551767211</v>
      </c>
      <c r="D444" s="187">
        <f t="shared" si="179"/>
        <v>77.332401900274419</v>
      </c>
      <c r="E444" s="187">
        <f t="shared" si="179"/>
        <v>156.87640746821819</v>
      </c>
      <c r="F444" s="187">
        <f t="shared" si="179"/>
        <v>0</v>
      </c>
      <c r="G444" s="187">
        <f t="shared" si="179"/>
        <v>16.970518087766408</v>
      </c>
      <c r="H444" s="213">
        <f t="shared" si="179"/>
        <v>0</v>
      </c>
      <c r="I444" s="146">
        <f t="shared" si="179"/>
        <v>352.39056060136244</v>
      </c>
      <c r="J444" s="141"/>
      <c r="K444" s="188" t="s">
        <v>25</v>
      </c>
      <c r="L444" s="187">
        <f>SUM(L423:L439)</f>
        <v>70.581698593336242</v>
      </c>
      <c r="M444" s="187">
        <f t="shared" ref="M444:S444" si="180">SUM(M423:M439)</f>
        <v>30.629534551767211</v>
      </c>
      <c r="N444" s="187">
        <f t="shared" si="180"/>
        <v>77.332401900274419</v>
      </c>
      <c r="O444" s="187">
        <f t="shared" si="180"/>
        <v>156.87640746821819</v>
      </c>
      <c r="P444" s="187">
        <f t="shared" si="180"/>
        <v>22.282798564619348</v>
      </c>
      <c r="Q444" s="187">
        <f t="shared" si="180"/>
        <v>16.970518087766408</v>
      </c>
      <c r="R444" s="213">
        <f t="shared" si="180"/>
        <v>0</v>
      </c>
      <c r="S444" s="214">
        <f t="shared" si="180"/>
        <v>374.67335916598176</v>
      </c>
      <c r="T444" s="133" t="str">
        <f>IF(ABS(S444-AI444)&gt;0.01,S444-AI444,"")</f>
        <v/>
      </c>
      <c r="U444" s="215" t="s">
        <v>61</v>
      </c>
      <c r="V444" s="216">
        <f>SUM(V423:V439)</f>
        <v>58.913997342215502</v>
      </c>
      <c r="W444" s="216">
        <f t="shared" ref="W444:AH444" si="181">SUM(W423:W439)</f>
        <v>11.626360842996617</v>
      </c>
      <c r="X444" s="216">
        <f t="shared" si="181"/>
        <v>16.970518087766408</v>
      </c>
      <c r="Y444" s="216">
        <f t="shared" si="181"/>
        <v>30.629534551767211</v>
      </c>
      <c r="Z444" s="216">
        <f t="shared" si="181"/>
        <v>72.084471344485735</v>
      </c>
      <c r="AA444" s="216">
        <f t="shared" si="181"/>
        <v>155.84716884083232</v>
      </c>
      <c r="AB444" s="216">
        <f t="shared" si="181"/>
        <v>22.282798564619348</v>
      </c>
      <c r="AC444" s="216">
        <f t="shared" si="181"/>
        <v>6.3185095912986782</v>
      </c>
      <c r="AD444" s="217">
        <f t="shared" si="181"/>
        <v>4.1340408124122791E-2</v>
      </c>
      <c r="AE444" s="217">
        <f t="shared" si="181"/>
        <v>7.3887850414214055E-3</v>
      </c>
      <c r="AF444" s="217">
        <f t="shared" si="181"/>
        <v>0</v>
      </c>
      <c r="AG444" s="217">
        <f t="shared" si="181"/>
        <v>5.2479305557886899</v>
      </c>
      <c r="AH444" s="217">
        <f t="shared" si="181"/>
        <v>1.0218498423444391</v>
      </c>
      <c r="AI444" s="218">
        <f>SUM(V444:AC444)</f>
        <v>374.67335916598176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0.20029395359764171</v>
      </c>
      <c r="C445" s="105">
        <f t="shared" ref="C445:H445" si="182">IF($I444=0,"-",C444/$I444)</f>
        <v>8.6919282115551624E-2</v>
      </c>
      <c r="D445" s="105">
        <f t="shared" si="182"/>
        <v>0.21945083253167999</v>
      </c>
      <c r="E445" s="105">
        <f t="shared" si="182"/>
        <v>0.44517766650873131</v>
      </c>
      <c r="F445" s="105">
        <f t="shared" si="182"/>
        <v>0</v>
      </c>
      <c r="G445" s="105">
        <f t="shared" si="182"/>
        <v>4.8158265246395465E-2</v>
      </c>
      <c r="H445" s="106">
        <f t="shared" si="182"/>
        <v>0</v>
      </c>
      <c r="I445" s="107">
        <f>SUM(B445:H445)</f>
        <v>1</v>
      </c>
      <c r="J445" s="133"/>
      <c r="K445" s="30" t="s">
        <v>85</v>
      </c>
      <c r="L445" s="80">
        <f t="shared" ref="L445:R445" si="183">IF($S444=0,"-",L444/$S444)</f>
        <v>0.18838195154961171</v>
      </c>
      <c r="M445" s="80">
        <f t="shared" si="183"/>
        <v>8.1749966477328878E-2</v>
      </c>
      <c r="N445" s="80">
        <f t="shared" si="183"/>
        <v>0.2063995210986321</v>
      </c>
      <c r="O445" s="80">
        <f t="shared" si="183"/>
        <v>0.4187017935233589</v>
      </c>
      <c r="P445" s="80">
        <f t="shared" si="183"/>
        <v>5.947259931749773E-2</v>
      </c>
      <c r="Q445" s="80">
        <f t="shared" si="183"/>
        <v>4.5294168033570816E-2</v>
      </c>
      <c r="R445" s="81">
        <f t="shared" si="183"/>
        <v>0</v>
      </c>
      <c r="S445" s="82">
        <f>SUM(L445:R445)</f>
        <v>1.0000000000000002</v>
      </c>
      <c r="U445" s="40" t="s">
        <v>85</v>
      </c>
      <c r="V445" s="108">
        <f>+V444/$AI444</f>
        <v>0.1572409564249706</v>
      </c>
      <c r="W445" s="108">
        <f t="shared" ref="W445:AH445" si="184">+W444/$AI444</f>
        <v>3.1030657927952902E-2</v>
      </c>
      <c r="X445" s="108">
        <f t="shared" si="184"/>
        <v>4.5294168033570816E-2</v>
      </c>
      <c r="Y445" s="108">
        <f t="shared" si="184"/>
        <v>8.1749966477328878E-2</v>
      </c>
      <c r="Z445" s="108">
        <f t="shared" si="184"/>
        <v>0.19239283920518094</v>
      </c>
      <c r="AA445" s="108">
        <f t="shared" si="184"/>
        <v>0.41595476440531076</v>
      </c>
      <c r="AB445" s="108">
        <f t="shared" si="184"/>
        <v>5.947259931749773E-2</v>
      </c>
      <c r="AC445" s="108">
        <f t="shared" si="184"/>
        <v>1.6864048208187533E-2</v>
      </c>
      <c r="AD445" s="108">
        <f t="shared" si="184"/>
        <v>1.1033719668819268E-4</v>
      </c>
      <c r="AE445" s="108">
        <f t="shared" si="184"/>
        <v>1.9720604256114577E-5</v>
      </c>
      <c r="AF445" s="108">
        <f t="shared" si="184"/>
        <v>0</v>
      </c>
      <c r="AG445" s="108">
        <f t="shared" si="184"/>
        <v>1.4006681893451186E-2</v>
      </c>
      <c r="AH445" s="108">
        <f t="shared" si="184"/>
        <v>2.7273085137920245E-3</v>
      </c>
      <c r="AI445" s="109">
        <f>SUM(V445:AC445)</f>
        <v>1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8.3406366739537066E-2</v>
      </c>
      <c r="G449" s="302"/>
      <c r="H449" s="304"/>
      <c r="I449" s="146">
        <f>SUM(B449:H449)</f>
        <v>8.3406366739537066E-2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178.68446853842173</v>
      </c>
      <c r="G455" s="305"/>
      <c r="H455" s="307"/>
      <c r="I455" s="146">
        <f t="shared" si="185"/>
        <v>178.68446853842173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817.54468640133416</v>
      </c>
      <c r="G460" s="305"/>
      <c r="H460" s="307"/>
      <c r="I460" s="154">
        <f t="shared" si="185"/>
        <v>817.54468640133416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10.538631003405563</v>
      </c>
      <c r="G463" s="305"/>
      <c r="H463" s="307"/>
      <c r="I463" s="146">
        <f t="shared" si="185"/>
        <v>10.538631003405563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1006.851192309901</v>
      </c>
      <c r="G470" s="187">
        <f t="shared" si="187"/>
        <v>0</v>
      </c>
      <c r="H470" s="213">
        <f t="shared" si="187"/>
        <v>0</v>
      </c>
      <c r="I470" s="146">
        <f t="shared" si="187"/>
        <v>1006.851192309901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19123.058614576436</v>
      </c>
      <c r="G481" s="305"/>
      <c r="H481" s="307"/>
      <c r="I481" s="146">
        <f t="shared" si="191"/>
        <v>19123.058614576436</v>
      </c>
      <c r="J481" s="141"/>
      <c r="K481" s="161" t="s">
        <v>56</v>
      </c>
      <c r="L481" s="305"/>
      <c r="M481" s="306"/>
      <c r="N481" s="306"/>
      <c r="O481" s="307"/>
      <c r="P481" s="148">
        <v>10901.128031199134</v>
      </c>
      <c r="Q481" s="305"/>
      <c r="R481" s="312"/>
      <c r="S481" s="150">
        <f t="shared" si="192"/>
        <v>10901.128031199134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4535.6853944674476</v>
      </c>
      <c r="G482" s="305"/>
      <c r="H482" s="307"/>
      <c r="I482" s="154">
        <f t="shared" si="191"/>
        <v>4535.6853944674476</v>
      </c>
      <c r="J482" s="141"/>
      <c r="K482" s="155" t="s">
        <v>11</v>
      </c>
      <c r="L482" s="305"/>
      <c r="M482" s="306"/>
      <c r="N482" s="306"/>
      <c r="O482" s="307"/>
      <c r="P482" s="156">
        <v>1880.4755521209004</v>
      </c>
      <c r="Q482" s="305"/>
      <c r="R482" s="312"/>
      <c r="S482" s="158">
        <f t="shared" si="192"/>
        <v>1880.4755521209004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3.6669334270399228</v>
      </c>
      <c r="G484" s="305"/>
      <c r="H484" s="307"/>
      <c r="I484" s="154">
        <f t="shared" si="191"/>
        <v>3.6669334270399228</v>
      </c>
      <c r="J484" s="141"/>
      <c r="K484" s="155" t="s">
        <v>16</v>
      </c>
      <c r="L484" s="305"/>
      <c r="M484" s="306"/>
      <c r="N484" s="306"/>
      <c r="O484" s="307"/>
      <c r="P484" s="156">
        <v>2.453582277855975</v>
      </c>
      <c r="Q484" s="305"/>
      <c r="R484" s="312"/>
      <c r="S484" s="158">
        <f t="shared" si="192"/>
        <v>2.453582277855975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13.742763094365637</v>
      </c>
      <c r="G485" s="305"/>
      <c r="H485" s="307"/>
      <c r="I485" s="146">
        <f t="shared" si="191"/>
        <v>13.742763094365637</v>
      </c>
      <c r="J485" s="141"/>
      <c r="K485" s="161" t="s">
        <v>139</v>
      </c>
      <c r="L485" s="305"/>
      <c r="M485" s="306"/>
      <c r="N485" s="306"/>
      <c r="O485" s="307"/>
      <c r="P485" s="148">
        <v>0.38710335807957108</v>
      </c>
      <c r="Q485" s="305"/>
      <c r="R485" s="312"/>
      <c r="S485" s="150">
        <f t="shared" si="192"/>
        <v>0.38710335807957108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207.00733922478781</v>
      </c>
      <c r="G486" s="305"/>
      <c r="H486" s="307"/>
      <c r="I486" s="154">
        <f t="shared" si="191"/>
        <v>207.00733922478781</v>
      </c>
      <c r="J486" s="141"/>
      <c r="K486" s="155" t="s">
        <v>24</v>
      </c>
      <c r="L486" s="305"/>
      <c r="M486" s="306"/>
      <c r="N486" s="306"/>
      <c r="O486" s="307"/>
      <c r="P486" s="156">
        <v>5.6843418860808015E-12</v>
      </c>
      <c r="Q486" s="305"/>
      <c r="R486" s="312"/>
      <c r="S486" s="158">
        <f t="shared" si="192"/>
        <v>5.6843418860808015E-12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1456.0115329199607</v>
      </c>
      <c r="G489" s="305"/>
      <c r="H489" s="307"/>
      <c r="I489" s="146">
        <f t="shared" si="191"/>
        <v>1456.0115329199607</v>
      </c>
      <c r="J489" s="141"/>
      <c r="K489" s="161" t="s">
        <v>21</v>
      </c>
      <c r="L489" s="305"/>
      <c r="M489" s="306"/>
      <c r="N489" s="306"/>
      <c r="O489" s="307"/>
      <c r="P489" s="148">
        <v>834.87483308517039</v>
      </c>
      <c r="Q489" s="305"/>
      <c r="R489" s="312"/>
      <c r="S489" s="150">
        <f t="shared" si="192"/>
        <v>834.87483308517039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25339.172577710036</v>
      </c>
      <c r="G496" s="187">
        <f t="shared" si="193"/>
        <v>0</v>
      </c>
      <c r="H496" s="213">
        <f t="shared" si="193"/>
        <v>0</v>
      </c>
      <c r="I496" s="146">
        <f t="shared" si="193"/>
        <v>25339.172577710036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13619.319102041147</v>
      </c>
      <c r="Q496" s="187">
        <f t="shared" si="194"/>
        <v>0</v>
      </c>
      <c r="R496" s="213">
        <f t="shared" si="194"/>
        <v>0</v>
      </c>
      <c r="S496" s="214">
        <f t="shared" si="194"/>
        <v>13619.319102041147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1980.4473875880003</v>
      </c>
      <c r="G511" s="305"/>
      <c r="H511" s="307"/>
      <c r="I511" s="146">
        <f t="shared" si="197"/>
        <v>1980.4473875880003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313.0308</v>
      </c>
      <c r="G512" s="305"/>
      <c r="H512" s="307"/>
      <c r="I512" s="154">
        <f t="shared" si="197"/>
        <v>313.0308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2293.4781875880003</v>
      </c>
      <c r="G522" s="187">
        <f t="shared" si="199"/>
        <v>0</v>
      </c>
      <c r="H522" s="213">
        <f t="shared" si="199"/>
        <v>0</v>
      </c>
      <c r="I522" s="146">
        <f t="shared" si="199"/>
        <v>2293.4781875880003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5.1610008718440703</v>
      </c>
      <c r="G533" s="305"/>
      <c r="H533" s="307"/>
      <c r="I533" s="146">
        <f t="shared" si="203"/>
        <v>5.1610008718440703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0.75593793391026232</v>
      </c>
      <c r="G534" s="305"/>
      <c r="H534" s="307"/>
      <c r="I534" s="154">
        <f t="shared" si="203"/>
        <v>0.75593793391026232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5.9169388057543326</v>
      </c>
      <c r="G548" s="187">
        <f t="shared" si="205"/>
        <v>0</v>
      </c>
      <c r="H548" s="213">
        <f t="shared" si="205"/>
        <v>0</v>
      </c>
      <c r="I548" s="146">
        <f t="shared" si="205"/>
        <v>5.9169388057543326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5.7783202355144319</v>
      </c>
      <c r="G560" s="305"/>
      <c r="H560" s="307"/>
      <c r="I560" s="154">
        <f t="shared" si="209"/>
        <v>5.7783202355144319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436.16138632143475</v>
      </c>
      <c r="G561" s="305"/>
      <c r="H561" s="307"/>
      <c r="I561" s="146">
        <f t="shared" si="209"/>
        <v>436.16138632143475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441.9397065569492</v>
      </c>
      <c r="G574" s="187">
        <f t="shared" si="211"/>
        <v>0</v>
      </c>
      <c r="H574" s="213">
        <f t="shared" si="211"/>
        <v>0</v>
      </c>
      <c r="I574" s="146">
        <f t="shared" si="211"/>
        <v>441.9397065569492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8.3406366739537066E-2</v>
      </c>
      <c r="Q579" s="144">
        <v>0</v>
      </c>
      <c r="R579" s="193">
        <v>0</v>
      </c>
      <c r="S579" s="194">
        <f>SUM(L579:R579)</f>
        <v>8.3406366739537066E-2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12.351299684003118</v>
      </c>
      <c r="C583" s="148">
        <v>1.4960486917106879</v>
      </c>
      <c r="D583" s="148">
        <v>0.3225808917680496</v>
      </c>
      <c r="E583" s="148">
        <v>0.71944698431388843</v>
      </c>
      <c r="F583" s="292"/>
      <c r="G583" s="148">
        <v>0</v>
      </c>
      <c r="H583" s="160">
        <v>0</v>
      </c>
      <c r="I583" s="146">
        <f t="shared" si="215"/>
        <v>14.889376251795746</v>
      </c>
      <c r="J583" s="141"/>
      <c r="K583" s="161" t="s">
        <v>15</v>
      </c>
      <c r="L583" s="148">
        <v>12.351299684003118</v>
      </c>
      <c r="M583" s="148">
        <v>1.4960486917106879</v>
      </c>
      <c r="N583" s="148">
        <v>0.3225808917680496</v>
      </c>
      <c r="O583" s="148">
        <v>0.71944698431388843</v>
      </c>
      <c r="P583" s="148">
        <v>0</v>
      </c>
      <c r="Q583" s="148">
        <v>0</v>
      </c>
      <c r="R583" s="149">
        <v>0</v>
      </c>
      <c r="S583" s="150">
        <f t="shared" si="216"/>
        <v>14.889376251795746</v>
      </c>
    </row>
    <row r="584" spans="1:19" x14ac:dyDescent="0.25">
      <c r="A584" s="151" t="s">
        <v>14</v>
      </c>
      <c r="B584" s="152">
        <v>353.45472375710023</v>
      </c>
      <c r="C584" s="152">
        <v>5.3639740713269948</v>
      </c>
      <c r="D584" s="152">
        <v>6.3423497870327026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365.16104761545989</v>
      </c>
      <c r="J584" s="141"/>
      <c r="K584" s="155" t="s">
        <v>14</v>
      </c>
      <c r="L584" s="156">
        <v>353.45472375710023</v>
      </c>
      <c r="M584" s="156">
        <v>5.3639740713269948</v>
      </c>
      <c r="N584" s="156">
        <v>6.3423497870327026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365.16104761545989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0.11819700133001865</v>
      </c>
      <c r="E585" s="148">
        <v>55.137087365664947</v>
      </c>
      <c r="F585" s="292"/>
      <c r="G585" s="148">
        <v>0</v>
      </c>
      <c r="H585" s="160">
        <v>0</v>
      </c>
      <c r="I585" s="146">
        <f t="shared" si="215"/>
        <v>55.255284366994964</v>
      </c>
      <c r="J585" s="141"/>
      <c r="K585" s="161" t="s">
        <v>56</v>
      </c>
      <c r="L585" s="148">
        <v>0</v>
      </c>
      <c r="M585" s="148">
        <v>0</v>
      </c>
      <c r="N585" s="148">
        <v>0.11819700133001865</v>
      </c>
      <c r="O585" s="148">
        <v>55.137087365664947</v>
      </c>
      <c r="P585" s="148">
        <v>1274.9972701438442</v>
      </c>
      <c r="Q585" s="148">
        <v>0</v>
      </c>
      <c r="R585" s="149">
        <v>0</v>
      </c>
      <c r="S585" s="150">
        <f t="shared" si="216"/>
        <v>1330.2525545108392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5.0692055556929828E-2</v>
      </c>
      <c r="E586" s="152">
        <v>1.4821094324878026</v>
      </c>
      <c r="F586" s="292"/>
      <c r="G586" s="152">
        <v>0</v>
      </c>
      <c r="H586" s="153">
        <v>0</v>
      </c>
      <c r="I586" s="154">
        <f t="shared" si="215"/>
        <v>1.5328014880447325</v>
      </c>
      <c r="J586" s="141"/>
      <c r="K586" s="155" t="s">
        <v>11</v>
      </c>
      <c r="L586" s="156">
        <v>0</v>
      </c>
      <c r="M586" s="156">
        <v>0</v>
      </c>
      <c r="N586" s="156">
        <v>5.0692055556929828E-2</v>
      </c>
      <c r="O586" s="156">
        <v>1.4821094324878026</v>
      </c>
      <c r="P586" s="156">
        <v>77.593801285568333</v>
      </c>
      <c r="Q586" s="156">
        <v>0</v>
      </c>
      <c r="R586" s="157">
        <v>0</v>
      </c>
      <c r="S586" s="158">
        <f t="shared" si="216"/>
        <v>79.126602773613058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436.16138632143475</v>
      </c>
      <c r="Q587" s="148">
        <v>0</v>
      </c>
      <c r="R587" s="149">
        <v>0</v>
      </c>
      <c r="S587" s="150">
        <f t="shared" si="216"/>
        <v>436.16138632143475</v>
      </c>
    </row>
    <row r="588" spans="1:19" x14ac:dyDescent="0.25">
      <c r="A588" s="151" t="s">
        <v>16</v>
      </c>
      <c r="B588" s="152">
        <v>24.727547383517727</v>
      </c>
      <c r="C588" s="152">
        <v>0.13398113903161946</v>
      </c>
      <c r="D588" s="152">
        <v>3.1383315425602571</v>
      </c>
      <c r="E588" s="152">
        <v>0.42780894935152836</v>
      </c>
      <c r="F588" s="292"/>
      <c r="G588" s="152">
        <v>0</v>
      </c>
      <c r="H588" s="153">
        <v>0</v>
      </c>
      <c r="I588" s="154">
        <f t="shared" si="215"/>
        <v>28.427669014461131</v>
      </c>
      <c r="J588" s="141"/>
      <c r="K588" s="155" t="s">
        <v>16</v>
      </c>
      <c r="L588" s="156">
        <v>24.727547383517727</v>
      </c>
      <c r="M588" s="156">
        <v>0.13398113903161946</v>
      </c>
      <c r="N588" s="156">
        <v>3.1383315425602571</v>
      </c>
      <c r="O588" s="156">
        <v>0.42780894935152836</v>
      </c>
      <c r="P588" s="156">
        <v>0</v>
      </c>
      <c r="Q588" s="156">
        <v>0</v>
      </c>
      <c r="R588" s="157">
        <v>0</v>
      </c>
      <c r="S588" s="158">
        <f t="shared" si="216"/>
        <v>28.427669014461131</v>
      </c>
    </row>
    <row r="589" spans="1:19" x14ac:dyDescent="0.25">
      <c r="A589" s="159" t="s">
        <v>139</v>
      </c>
      <c r="B589" s="148">
        <v>323.6041350410448</v>
      </c>
      <c r="C589" s="148">
        <v>50.995734797522417</v>
      </c>
      <c r="D589" s="148">
        <v>9.9457592127539787</v>
      </c>
      <c r="E589" s="148">
        <v>7.8314840240349373</v>
      </c>
      <c r="F589" s="292"/>
      <c r="G589" s="148">
        <v>0</v>
      </c>
      <c r="H589" s="160">
        <v>0</v>
      </c>
      <c r="I589" s="146">
        <f t="shared" si="215"/>
        <v>392.37711307535608</v>
      </c>
      <c r="J589" s="141"/>
      <c r="K589" s="161" t="s">
        <v>139</v>
      </c>
      <c r="L589" s="148">
        <v>323.6041350410448</v>
      </c>
      <c r="M589" s="148">
        <v>50.995734797522417</v>
      </c>
      <c r="N589" s="148">
        <v>9.9457592127539787</v>
      </c>
      <c r="O589" s="148">
        <v>7.8314840240349373</v>
      </c>
      <c r="P589" s="148">
        <v>1980.4473875880003</v>
      </c>
      <c r="Q589" s="148">
        <v>0</v>
      </c>
      <c r="R589" s="149">
        <v>0</v>
      </c>
      <c r="S589" s="150">
        <f t="shared" si="216"/>
        <v>2372.8245006633565</v>
      </c>
    </row>
    <row r="590" spans="1:19" x14ac:dyDescent="0.25">
      <c r="A590" s="151" t="s">
        <v>24</v>
      </c>
      <c r="B590" s="152">
        <v>523.20402415135345</v>
      </c>
      <c r="C590" s="152">
        <v>0</v>
      </c>
      <c r="D590" s="152">
        <v>1153.941948668413</v>
      </c>
      <c r="E590" s="152">
        <v>254.28658699427106</v>
      </c>
      <c r="F590" s="292"/>
      <c r="G590" s="152">
        <v>790.5809941527624</v>
      </c>
      <c r="H590" s="153">
        <v>0.20581435991611768</v>
      </c>
      <c r="I590" s="154">
        <f t="shared" si="215"/>
        <v>2722.219368326716</v>
      </c>
      <c r="J590" s="141"/>
      <c r="K590" s="155" t="s">
        <v>24</v>
      </c>
      <c r="L590" s="156">
        <v>523.20402415135345</v>
      </c>
      <c r="M590" s="156">
        <v>0</v>
      </c>
      <c r="N590" s="156">
        <v>1153.941948668413</v>
      </c>
      <c r="O590" s="156">
        <v>254.28658699427106</v>
      </c>
      <c r="P590" s="156">
        <v>1337.582825626122</v>
      </c>
      <c r="Q590" s="156">
        <v>790.5809941527624</v>
      </c>
      <c r="R590" s="157">
        <v>0.20581435991611768</v>
      </c>
      <c r="S590" s="158">
        <f t="shared" si="216"/>
        <v>4059.802193952838</v>
      </c>
    </row>
    <row r="591" spans="1:19" x14ac:dyDescent="0.25">
      <c r="A591" s="159" t="s">
        <v>23</v>
      </c>
      <c r="B591" s="148">
        <v>3430.1340438804054</v>
      </c>
      <c r="C591" s="148">
        <v>21.746437716370988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3451.8804815967765</v>
      </c>
      <c r="J591" s="141"/>
      <c r="K591" s="161" t="s">
        <v>23</v>
      </c>
      <c r="L591" s="148">
        <v>3430.1340438804054</v>
      </c>
      <c r="M591" s="148">
        <v>21.746437716370988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3451.8804815967765</v>
      </c>
    </row>
    <row r="592" spans="1:19" x14ac:dyDescent="0.25">
      <c r="A592" s="151" t="s">
        <v>58</v>
      </c>
      <c r="B592" s="152">
        <v>15.561781536486684</v>
      </c>
      <c r="C592" s="152">
        <v>0</v>
      </c>
      <c r="D592" s="152">
        <v>2.7664264961355998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18.328208032622285</v>
      </c>
      <c r="J592" s="141"/>
      <c r="K592" s="155" t="s">
        <v>58</v>
      </c>
      <c r="L592" s="156">
        <v>15.561781536486684</v>
      </c>
      <c r="M592" s="156">
        <v>0</v>
      </c>
      <c r="N592" s="156">
        <v>2.7664264961355998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18.328208032622285</v>
      </c>
    </row>
    <row r="593" spans="1:85" x14ac:dyDescent="0.25">
      <c r="A593" s="159" t="s">
        <v>21</v>
      </c>
      <c r="B593" s="148">
        <v>163.65053998854793</v>
      </c>
      <c r="C593" s="148">
        <v>0</v>
      </c>
      <c r="D593" s="148">
        <v>10.093837360586148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173.74437734913408</v>
      </c>
      <c r="J593" s="141"/>
      <c r="K593" s="161" t="s">
        <v>21</v>
      </c>
      <c r="L593" s="148">
        <v>163.65053998854793</v>
      </c>
      <c r="M593" s="148">
        <v>0</v>
      </c>
      <c r="N593" s="148">
        <v>10.093837360586148</v>
      </c>
      <c r="O593" s="148">
        <v>0</v>
      </c>
      <c r="P593" s="148">
        <v>78.019892381658991</v>
      </c>
      <c r="Q593" s="148">
        <v>0</v>
      </c>
      <c r="R593" s="149">
        <v>0</v>
      </c>
      <c r="S593" s="150">
        <f t="shared" si="216"/>
        <v>251.76426973079307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735.274620662095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735.274620662095</v>
      </c>
      <c r="J595" s="141"/>
      <c r="K595" s="163" t="s">
        <v>62</v>
      </c>
      <c r="L595" s="148">
        <v>735.274620662095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735.274620662095</v>
      </c>
    </row>
    <row r="596" spans="1:85" ht="14.4" x14ac:dyDescent="0.3">
      <c r="A596" s="164" t="s">
        <v>22</v>
      </c>
      <c r="B596" s="165">
        <v>735.274620662095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735.274620662095</v>
      </c>
      <c r="J596" s="141"/>
      <c r="K596" s="168" t="s">
        <v>22</v>
      </c>
      <c r="L596" s="169">
        <v>735.274620662095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735.274620662095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5581.9627160845548</v>
      </c>
      <c r="C600" s="187">
        <f t="shared" ref="C600:I600" si="217">SUM(C579:C595)</f>
        <v>79.736176415962703</v>
      </c>
      <c r="D600" s="187">
        <f t="shared" si="217"/>
        <v>1186.7201230161368</v>
      </c>
      <c r="E600" s="187">
        <f t="shared" si="217"/>
        <v>319.88452375012417</v>
      </c>
      <c r="F600" s="187">
        <f t="shared" si="217"/>
        <v>0</v>
      </c>
      <c r="G600" s="187">
        <f t="shared" si="217"/>
        <v>790.5809941527624</v>
      </c>
      <c r="H600" s="213">
        <f t="shared" si="217"/>
        <v>0.20581435991611768</v>
      </c>
      <c r="I600" s="146">
        <f t="shared" si="217"/>
        <v>7959.0903477794573</v>
      </c>
      <c r="J600" s="141"/>
      <c r="K600" s="188" t="s">
        <v>25</v>
      </c>
      <c r="L600" s="187">
        <f>SUM(L579:L595)</f>
        <v>5581.9627160845548</v>
      </c>
      <c r="M600" s="187">
        <f t="shared" ref="M600:S600" si="218">SUM(M579:M595)</f>
        <v>79.736176415962703</v>
      </c>
      <c r="N600" s="187">
        <f t="shared" si="218"/>
        <v>1186.7201230161368</v>
      </c>
      <c r="O600" s="187">
        <f t="shared" si="218"/>
        <v>319.88452375012417</v>
      </c>
      <c r="P600" s="187">
        <f t="shared" si="218"/>
        <v>5184.8859697133685</v>
      </c>
      <c r="Q600" s="187">
        <f t="shared" si="218"/>
        <v>790.5809941527624</v>
      </c>
      <c r="R600" s="213">
        <f t="shared" si="218"/>
        <v>0.20581435991611768</v>
      </c>
      <c r="S600" s="214">
        <f t="shared" si="218"/>
        <v>13143.976317492823</v>
      </c>
    </row>
    <row r="601" spans="1:85" s="4" customFormat="1" ht="15" thickBot="1" x14ac:dyDescent="0.35">
      <c r="A601" s="19" t="s">
        <v>85</v>
      </c>
      <c r="B601" s="105">
        <f>IF($I600=0,"-",B600/$I600)</f>
        <v>0.70133174422902389</v>
      </c>
      <c r="C601" s="105">
        <f t="shared" ref="C601:H601" si="219">IF($I600=0,"-",C600/$I600)</f>
        <v>1.0018252454969135E-2</v>
      </c>
      <c r="D601" s="105">
        <f t="shared" si="219"/>
        <v>0.14910248171101931</v>
      </c>
      <c r="E601" s="105">
        <f t="shared" si="219"/>
        <v>4.019109091271595E-2</v>
      </c>
      <c r="F601" s="105">
        <f t="shared" si="219"/>
        <v>0</v>
      </c>
      <c r="G601" s="105">
        <f t="shared" si="219"/>
        <v>9.9330571661789241E-2</v>
      </c>
      <c r="H601" s="106">
        <f t="shared" si="219"/>
        <v>2.5859030482489594E-5</v>
      </c>
      <c r="I601" s="107">
        <f>SUM(B601:H601)</f>
        <v>1</v>
      </c>
      <c r="K601" s="30" t="s">
        <v>85</v>
      </c>
      <c r="L601" s="80">
        <f t="shared" ref="L601:R601" si="220">IF($S600=0,"-",L600/$S600)</f>
        <v>0.42467839116962885</v>
      </c>
      <c r="M601" s="80">
        <f t="shared" si="220"/>
        <v>6.0663664092155149E-3</v>
      </c>
      <c r="N601" s="80">
        <f t="shared" si="220"/>
        <v>9.0286234115986325E-2</v>
      </c>
      <c r="O601" s="80">
        <f t="shared" si="220"/>
        <v>2.433696744602331E-2</v>
      </c>
      <c r="P601" s="80">
        <f t="shared" si="220"/>
        <v>0.39446860253491167</v>
      </c>
      <c r="Q601" s="80">
        <f t="shared" si="220"/>
        <v>6.014777986936936E-2</v>
      </c>
      <c r="R601" s="81">
        <f t="shared" si="220"/>
        <v>1.5658454865154245E-5</v>
      </c>
      <c r="S601" s="82">
        <f>SUM(L601:R601)</f>
        <v>1.0000000000000002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13.829527203797657</v>
      </c>
      <c r="C605" s="144">
        <v>0</v>
      </c>
      <c r="D605" s="144">
        <v>0</v>
      </c>
      <c r="E605" s="144">
        <v>0</v>
      </c>
      <c r="F605" s="291"/>
      <c r="G605" s="144">
        <v>0</v>
      </c>
      <c r="H605" s="145">
        <v>0</v>
      </c>
      <c r="I605" s="146">
        <f>SUM(B605:H605)</f>
        <v>13.829527203797657</v>
      </c>
      <c r="J605" s="141"/>
      <c r="K605" s="192" t="s">
        <v>6</v>
      </c>
      <c r="L605" s="144">
        <v>13.829527203797657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13.829527203797657</v>
      </c>
      <c r="U605" s="33" t="s">
        <v>6</v>
      </c>
      <c r="V605" s="196">
        <v>13.829527203797657</v>
      </c>
      <c r="W605" s="196">
        <v>0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13.829527203797657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25.435470728186441</v>
      </c>
      <c r="C606" s="152">
        <v>0</v>
      </c>
      <c r="D606" s="152">
        <v>1.6239413337083377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27.059412061894779</v>
      </c>
      <c r="J606" s="141"/>
      <c r="K606" s="155" t="s">
        <v>7</v>
      </c>
      <c r="L606" s="156">
        <v>25.435470728186441</v>
      </c>
      <c r="M606" s="156">
        <v>0</v>
      </c>
      <c r="N606" s="156">
        <v>1.6239413337083377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27.059412061894779</v>
      </c>
      <c r="U606" s="34" t="s">
        <v>7</v>
      </c>
      <c r="V606" s="201">
        <v>25.435470728186441</v>
      </c>
      <c r="W606" s="201">
        <v>1.2852649617833589</v>
      </c>
      <c r="X606" s="201">
        <v>0.33867637192497885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27.059412061894779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25.828003340449541</v>
      </c>
      <c r="C607" s="148">
        <v>0</v>
      </c>
      <c r="D607" s="148">
        <v>1.4488843110441347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27.276887651493677</v>
      </c>
      <c r="J607" s="141"/>
      <c r="K607" s="161" t="s">
        <v>9</v>
      </c>
      <c r="L607" s="148">
        <v>25.828003340449541</v>
      </c>
      <c r="M607" s="148">
        <v>0</v>
      </c>
      <c r="N607" s="148">
        <v>1.4488843110441347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27.276887651493677</v>
      </c>
      <c r="U607" s="259" t="s">
        <v>9</v>
      </c>
      <c r="V607" s="196">
        <v>25.828003340449541</v>
      </c>
      <c r="W607" s="196">
        <v>1.4488843110441347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27.276887651493677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0</v>
      </c>
      <c r="C609" s="148">
        <v>0</v>
      </c>
      <c r="D609" s="148">
        <v>0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0</v>
      </c>
      <c r="J609" s="141"/>
      <c r="K609" s="161" t="s">
        <v>15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59" t="s">
        <v>15</v>
      </c>
      <c r="V609" s="196">
        <v>0</v>
      </c>
      <c r="W609" s="196">
        <v>0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0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3584.6614209371191</v>
      </c>
      <c r="C610" s="152">
        <v>0</v>
      </c>
      <c r="D610" s="152">
        <v>396.84696012135271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3981.508381058472</v>
      </c>
      <c r="J610" s="141"/>
      <c r="K610" s="155" t="s">
        <v>14</v>
      </c>
      <c r="L610" s="156">
        <v>3584.6614209371191</v>
      </c>
      <c r="M610" s="156">
        <v>0</v>
      </c>
      <c r="N610" s="156">
        <v>396.84696012135271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3981.508381058472</v>
      </c>
      <c r="U610" s="34" t="s">
        <v>14</v>
      </c>
      <c r="V610" s="201">
        <v>3584.6614209371191</v>
      </c>
      <c r="W610" s="201">
        <v>396.84696012135271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3981.508381058472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6027.0369060011135</v>
      </c>
      <c r="Q611" s="148">
        <v>0</v>
      </c>
      <c r="R611" s="149">
        <v>0</v>
      </c>
      <c r="S611" s="150">
        <f t="shared" si="224"/>
        <v>6027.0369060011135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6027.0369060011135</v>
      </c>
      <c r="AF611" s="237">
        <f t="shared" si="222"/>
        <v>6027.0369060011135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2542.4994219340829</v>
      </c>
      <c r="Q612" s="156">
        <v>0</v>
      </c>
      <c r="R612" s="157">
        <v>0</v>
      </c>
      <c r="S612" s="158">
        <f t="shared" si="224"/>
        <v>2542.4994219340829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2542.4994219340829</v>
      </c>
      <c r="AF612" s="203">
        <f t="shared" si="222"/>
        <v>2542.4994219340829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63.141797626221191</v>
      </c>
      <c r="C614" s="152">
        <v>0</v>
      </c>
      <c r="D614" s="152">
        <v>18.290012622870563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81.431810249091754</v>
      </c>
      <c r="J614" s="141"/>
      <c r="K614" s="155" t="s">
        <v>16</v>
      </c>
      <c r="L614" s="156">
        <v>63.141797626221191</v>
      </c>
      <c r="M614" s="156">
        <v>0</v>
      </c>
      <c r="N614" s="156">
        <v>18.290012622870563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81.431810249091754</v>
      </c>
      <c r="U614" s="34" t="s">
        <v>16</v>
      </c>
      <c r="V614" s="201">
        <v>63.141797626221191</v>
      </c>
      <c r="W614" s="201">
        <v>17.562671428072019</v>
      </c>
      <c r="X614" s="201">
        <v>0.72734119479854387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81.431810249091754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702.54810739587458</v>
      </c>
      <c r="C615" s="148">
        <v>0</v>
      </c>
      <c r="D615" s="148">
        <v>66.801485491070707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769.34959288694529</v>
      </c>
      <c r="J615" s="141"/>
      <c r="K615" s="161" t="s">
        <v>139</v>
      </c>
      <c r="L615" s="148">
        <v>702.54810739587458</v>
      </c>
      <c r="M615" s="148">
        <v>0</v>
      </c>
      <c r="N615" s="148">
        <v>66.801485491070707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769.34959288694529</v>
      </c>
      <c r="U615" s="35" t="s">
        <v>139</v>
      </c>
      <c r="V615" s="196">
        <v>702.54810739587458</v>
      </c>
      <c r="W615" s="196">
        <v>66.021103384529042</v>
      </c>
      <c r="X615" s="196">
        <v>0.78038210654165974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769.34959288694529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945.6867318322445</v>
      </c>
      <c r="C616" s="152">
        <v>0</v>
      </c>
      <c r="D616" s="152">
        <v>1356.1559872681878</v>
      </c>
      <c r="E616" s="152">
        <v>1773.2822901795034</v>
      </c>
      <c r="F616" s="292"/>
      <c r="G616" s="152">
        <v>693.37384325173002</v>
      </c>
      <c r="H616" s="153">
        <v>0</v>
      </c>
      <c r="I616" s="154">
        <f t="shared" si="223"/>
        <v>4768.4988525316658</v>
      </c>
      <c r="J616" s="141"/>
      <c r="K616" s="155" t="s">
        <v>24</v>
      </c>
      <c r="L616" s="156">
        <v>945.6867318322445</v>
      </c>
      <c r="M616" s="156">
        <v>0</v>
      </c>
      <c r="N616" s="156">
        <v>1356.1559872681878</v>
      </c>
      <c r="O616" s="156">
        <v>1773.2822901795034</v>
      </c>
      <c r="P616" s="156">
        <v>0</v>
      </c>
      <c r="Q616" s="156">
        <v>693.37384325173002</v>
      </c>
      <c r="R616" s="157">
        <v>0</v>
      </c>
      <c r="S616" s="158">
        <f t="shared" si="224"/>
        <v>4768.4988525316658</v>
      </c>
      <c r="U616" s="34" t="s">
        <v>24</v>
      </c>
      <c r="V616" s="201">
        <v>945.6867318322445</v>
      </c>
      <c r="W616" s="201">
        <v>921.80309742945497</v>
      </c>
      <c r="X616" s="201">
        <v>434.35288983873278</v>
      </c>
      <c r="Y616" s="201">
        <v>512.66257432440227</v>
      </c>
      <c r="Z616" s="201">
        <v>550.64151639708109</v>
      </c>
      <c r="AA616" s="201">
        <v>151.25475428842108</v>
      </c>
      <c r="AB616" s="201">
        <v>397.19700931510044</v>
      </c>
      <c r="AC616" s="201">
        <v>296.17683393662963</v>
      </c>
      <c r="AD616" s="201">
        <v>558.72344516959902</v>
      </c>
      <c r="AE616" s="235">
        <f t="shared" si="226"/>
        <v>0</v>
      </c>
      <c r="AF616" s="203">
        <f t="shared" si="222"/>
        <v>4768.4988525316658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2477.4471036798536</v>
      </c>
      <c r="C617" s="148">
        <v>0</v>
      </c>
      <c r="D617" s="148">
        <v>238.46776284254287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2715.9148665223966</v>
      </c>
      <c r="J617" s="141"/>
      <c r="K617" s="161" t="s">
        <v>23</v>
      </c>
      <c r="L617" s="148">
        <v>2477.4471036798536</v>
      </c>
      <c r="M617" s="148">
        <v>0</v>
      </c>
      <c r="N617" s="148">
        <v>238.46776284254287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2715.9148665223966</v>
      </c>
      <c r="U617" s="261" t="s">
        <v>23</v>
      </c>
      <c r="V617" s="196">
        <v>2477.4471036798536</v>
      </c>
      <c r="W617" s="196">
        <v>238.46776284254287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2715.9148665223966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4522.2966478958142</v>
      </c>
      <c r="C618" s="152">
        <v>0</v>
      </c>
      <c r="D618" s="152">
        <v>372.17231225320472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4894.468960149019</v>
      </c>
      <c r="J618" s="141"/>
      <c r="K618" s="155" t="s">
        <v>58</v>
      </c>
      <c r="L618" s="156">
        <v>4522.2966478958142</v>
      </c>
      <c r="M618" s="156">
        <v>0</v>
      </c>
      <c r="N618" s="156">
        <v>372.17231225320472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4894.468960149019</v>
      </c>
      <c r="U618" s="34" t="s">
        <v>58</v>
      </c>
      <c r="V618" s="201">
        <v>4522.2966478958142</v>
      </c>
      <c r="W618" s="201">
        <v>342.83290799746391</v>
      </c>
      <c r="X618" s="201">
        <v>29.339404255740838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4894.468960149019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1301.9711222140381</v>
      </c>
      <c r="C619" s="148">
        <v>0</v>
      </c>
      <c r="D619" s="148">
        <v>211.2835535991793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1513.2546758132175</v>
      </c>
      <c r="J619" s="141"/>
      <c r="K619" s="161" t="s">
        <v>21</v>
      </c>
      <c r="L619" s="148">
        <v>1301.9711222140381</v>
      </c>
      <c r="M619" s="148">
        <v>0</v>
      </c>
      <c r="N619" s="148">
        <v>211.2835535991793</v>
      </c>
      <c r="O619" s="148">
        <v>0</v>
      </c>
      <c r="P619" s="148">
        <v>451.13385129265288</v>
      </c>
      <c r="Q619" s="148">
        <v>0</v>
      </c>
      <c r="R619" s="149">
        <v>0</v>
      </c>
      <c r="S619" s="150">
        <f t="shared" si="224"/>
        <v>1964.3885271058705</v>
      </c>
      <c r="U619" s="261" t="s">
        <v>21</v>
      </c>
      <c r="V619" s="196">
        <v>1301.9711222140381</v>
      </c>
      <c r="W619" s="196">
        <v>210.7991875666728</v>
      </c>
      <c r="X619" s="196">
        <v>0.48436603250650712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451.13385129265288</v>
      </c>
      <c r="AF619" s="237">
        <f t="shared" si="222"/>
        <v>1964.3885271058705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643.49968784802411</v>
      </c>
      <c r="C621" s="148">
        <v>0</v>
      </c>
      <c r="D621" s="148">
        <v>414.86738408601178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1058.3670719340359</v>
      </c>
      <c r="J621" s="141"/>
      <c r="K621" s="163" t="s">
        <v>62</v>
      </c>
      <c r="L621" s="148">
        <v>643.49968784802411</v>
      </c>
      <c r="M621" s="148">
        <v>0</v>
      </c>
      <c r="N621" s="148">
        <v>414.86738408601178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1058.3670719340359</v>
      </c>
      <c r="U621" s="262" t="s">
        <v>62</v>
      </c>
      <c r="V621" s="196">
        <v>643.49968784802411</v>
      </c>
      <c r="W621" s="196">
        <v>414.86738408601178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1058.3670719340359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643.49968784802411</v>
      </c>
      <c r="C622" s="165">
        <v>0</v>
      </c>
      <c r="D622" s="165">
        <v>414.86738408601178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1058.3670719340359</v>
      </c>
      <c r="J622" s="141"/>
      <c r="K622" s="168" t="s">
        <v>22</v>
      </c>
      <c r="L622" s="169">
        <v>643.49968784802411</v>
      </c>
      <c r="M622" s="169">
        <v>0</v>
      </c>
      <c r="N622" s="169">
        <v>414.86738408601178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1058.3670719340359</v>
      </c>
      <c r="U622" s="263" t="s">
        <v>134</v>
      </c>
      <c r="V622" s="201">
        <v>643.49968784802411</v>
      </c>
      <c r="W622" s="201">
        <v>414.86738408601178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1058.3670719340359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14306.345620701622</v>
      </c>
      <c r="C626" s="187">
        <f t="shared" ref="C626:I626" si="227">SUM(C605:C621)</f>
        <v>0</v>
      </c>
      <c r="D626" s="187">
        <f t="shared" si="227"/>
        <v>3077.9582839291734</v>
      </c>
      <c r="E626" s="187">
        <f t="shared" si="227"/>
        <v>1773.2822901795034</v>
      </c>
      <c r="F626" s="187">
        <f t="shared" si="227"/>
        <v>0</v>
      </c>
      <c r="G626" s="187">
        <f t="shared" si="227"/>
        <v>693.37384325173002</v>
      </c>
      <c r="H626" s="213">
        <f t="shared" si="227"/>
        <v>0</v>
      </c>
      <c r="I626" s="146">
        <f t="shared" si="227"/>
        <v>19850.960038062032</v>
      </c>
      <c r="J626" s="141"/>
      <c r="K626" s="188" t="s">
        <v>25</v>
      </c>
      <c r="L626" s="187">
        <f>SUM(L605:L621)</f>
        <v>14306.345620701622</v>
      </c>
      <c r="M626" s="187">
        <f t="shared" ref="M626:S626" si="228">SUM(M605:M621)</f>
        <v>0</v>
      </c>
      <c r="N626" s="187">
        <f t="shared" si="228"/>
        <v>3077.9582839291734</v>
      </c>
      <c r="O626" s="187">
        <f t="shared" si="228"/>
        <v>1773.2822901795034</v>
      </c>
      <c r="P626" s="187">
        <f t="shared" si="228"/>
        <v>9020.6701792278491</v>
      </c>
      <c r="Q626" s="187">
        <f t="shared" si="228"/>
        <v>693.37384325173002</v>
      </c>
      <c r="R626" s="213">
        <f t="shared" si="228"/>
        <v>0</v>
      </c>
      <c r="S626" s="214">
        <f t="shared" si="228"/>
        <v>28871.630217289883</v>
      </c>
      <c r="U626" s="215" t="s">
        <v>61</v>
      </c>
      <c r="V626" s="216">
        <f>SUM(V605:V621)</f>
        <v>14306.345620701622</v>
      </c>
      <c r="W626" s="216">
        <f t="shared" ref="W626:AE626" si="229">SUM(W605:W621)</f>
        <v>2611.935224128928</v>
      </c>
      <c r="X626" s="216">
        <f t="shared" si="229"/>
        <v>466.02305980024528</v>
      </c>
      <c r="Y626" s="216">
        <f t="shared" si="229"/>
        <v>512.66257432440227</v>
      </c>
      <c r="Z626" s="216">
        <f t="shared" si="229"/>
        <v>550.64151639708109</v>
      </c>
      <c r="AA626" s="216">
        <f t="shared" si="229"/>
        <v>151.25475428842108</v>
      </c>
      <c r="AB626" s="216">
        <f t="shared" si="229"/>
        <v>397.19700931510044</v>
      </c>
      <c r="AC626" s="216">
        <f t="shared" si="229"/>
        <v>296.17683393662963</v>
      </c>
      <c r="AD626" s="216">
        <f t="shared" si="229"/>
        <v>558.72344516959902</v>
      </c>
      <c r="AE626" s="216">
        <f t="shared" si="229"/>
        <v>9020.6701792278491</v>
      </c>
      <c r="AF626" s="238">
        <f>SUM(AF605:AF621)</f>
        <v>28871.630217289883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0.72068784548811637</v>
      </c>
      <c r="C627" s="105">
        <f t="shared" ref="C627:H627" si="230">IF($I626=0,"-",C626/$I626)</f>
        <v>0</v>
      </c>
      <c r="D627" s="105">
        <f t="shared" si="230"/>
        <v>0.1550533716267388</v>
      </c>
      <c r="E627" s="105">
        <f t="shared" si="230"/>
        <v>8.9329800008635843E-2</v>
      </c>
      <c r="F627" s="105">
        <f t="shared" si="230"/>
        <v>0</v>
      </c>
      <c r="G627" s="105">
        <f t="shared" si="230"/>
        <v>3.4928982876508842E-2</v>
      </c>
      <c r="H627" s="106">
        <f t="shared" si="230"/>
        <v>0</v>
      </c>
      <c r="I627" s="107">
        <f>SUM(B627:H627)</f>
        <v>0.99999999999999989</v>
      </c>
      <c r="K627" s="30" t="s">
        <v>85</v>
      </c>
      <c r="L627" s="80">
        <f t="shared" ref="L627:R627" si="231">IF($S626=0,"-",L626/$S626)</f>
        <v>0.49551568487927689</v>
      </c>
      <c r="M627" s="80">
        <f t="shared" si="231"/>
        <v>0</v>
      </c>
      <c r="N627" s="80">
        <f t="shared" si="231"/>
        <v>0.10660839934441688</v>
      </c>
      <c r="O627" s="80">
        <f t="shared" si="231"/>
        <v>6.1419541495705589E-2</v>
      </c>
      <c r="P627" s="80">
        <f t="shared" si="231"/>
        <v>0.31244062463178085</v>
      </c>
      <c r="Q627" s="80">
        <f t="shared" si="231"/>
        <v>2.401574964881964E-2</v>
      </c>
      <c r="R627" s="81">
        <f t="shared" si="231"/>
        <v>0</v>
      </c>
      <c r="S627" s="82">
        <f>SUM(L627:R627)</f>
        <v>0.99999999999999978</v>
      </c>
      <c r="U627" s="40" t="s">
        <v>85</v>
      </c>
      <c r="V627" s="108">
        <f>V626/$AF626</f>
        <v>0.49551568487927689</v>
      </c>
      <c r="W627" s="108">
        <f t="shared" ref="W627:AF627" si="232">W626/$AF626</f>
        <v>9.0467188879579122E-2</v>
      </c>
      <c r="X627" s="108">
        <f t="shared" si="232"/>
        <v>1.6141210464837751E-2</v>
      </c>
      <c r="Y627" s="108">
        <f t="shared" si="232"/>
        <v>1.7756620269311719E-2</v>
      </c>
      <c r="Z627" s="108">
        <f t="shared" si="232"/>
        <v>1.9072061821688455E-2</v>
      </c>
      <c r="AA627" s="108">
        <f t="shared" si="232"/>
        <v>5.2388712777930221E-3</v>
      </c>
      <c r="AB627" s="108">
        <f t="shared" si="232"/>
        <v>1.3757346098082037E-2</v>
      </c>
      <c r="AC627" s="108">
        <f t="shared" si="232"/>
        <v>1.0258403550737604E-2</v>
      </c>
      <c r="AD627" s="239">
        <f t="shared" si="232"/>
        <v>1.9351988126912398E-2</v>
      </c>
      <c r="AE627" s="239">
        <f t="shared" si="232"/>
        <v>0.31244062463178085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0.1007061610223801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0.1007061610223801</v>
      </c>
      <c r="J631" s="141"/>
      <c r="K631" s="192" t="s">
        <v>6</v>
      </c>
      <c r="L631" s="144">
        <v>0.1007061610223801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0.1007061610223801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1.1521266015232114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1.1521266015232114</v>
      </c>
      <c r="J632" s="141"/>
      <c r="K632" s="155" t="s">
        <v>7</v>
      </c>
      <c r="L632" s="156">
        <v>1.1521266015232114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1.1521266015232114</v>
      </c>
    </row>
    <row r="633" spans="1:85" x14ac:dyDescent="0.25">
      <c r="A633" s="159" t="s">
        <v>9</v>
      </c>
      <c r="B633" s="148">
        <v>0.62811005680229659</v>
      </c>
      <c r="C633" s="148">
        <v>0</v>
      </c>
      <c r="D633" s="148">
        <v>2.0121162968074848E-3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0.63012217309910412</v>
      </c>
      <c r="J633" s="141"/>
      <c r="K633" s="161" t="s">
        <v>9</v>
      </c>
      <c r="L633" s="148">
        <v>0.62811005680229659</v>
      </c>
      <c r="M633" s="148">
        <v>0</v>
      </c>
      <c r="N633" s="148">
        <v>2.0121162968074848E-3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0.63012217309910412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0</v>
      </c>
      <c r="C635" s="148">
        <v>0</v>
      </c>
      <c r="D635" s="148">
        <v>0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0</v>
      </c>
      <c r="J635" s="141"/>
      <c r="K635" s="161" t="s">
        <v>15</v>
      </c>
      <c r="L635" s="148">
        <v>0</v>
      </c>
      <c r="M635" s="148">
        <v>0</v>
      </c>
      <c r="N635" s="148">
        <v>0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0</v>
      </c>
    </row>
    <row r="636" spans="1:85" x14ac:dyDescent="0.25">
      <c r="A636" s="151" t="s">
        <v>14</v>
      </c>
      <c r="B636" s="152">
        <v>11.822162664222702</v>
      </c>
      <c r="C636" s="152">
        <v>0.2668002780170039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12.088962942239705</v>
      </c>
      <c r="J636" s="141"/>
      <c r="K636" s="155" t="s">
        <v>14</v>
      </c>
      <c r="L636" s="156">
        <v>11.822162664222702</v>
      </c>
      <c r="M636" s="156">
        <v>0.2668002780170039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12.088962942239705</v>
      </c>
    </row>
    <row r="637" spans="1:85" x14ac:dyDescent="0.25">
      <c r="A637" s="159" t="s">
        <v>56</v>
      </c>
      <c r="B637" s="148">
        <v>0</v>
      </c>
      <c r="C637" s="148">
        <v>0.34759352774658769</v>
      </c>
      <c r="D637" s="148">
        <v>0</v>
      </c>
      <c r="E637" s="148">
        <v>16.870681532066616</v>
      </c>
      <c r="F637" s="148">
        <v>666.27010829046026</v>
      </c>
      <c r="G637" s="148">
        <v>0</v>
      </c>
      <c r="H637" s="160">
        <v>0</v>
      </c>
      <c r="I637" s="146">
        <f t="shared" si="233"/>
        <v>683.48838335027347</v>
      </c>
      <c r="J637" s="141"/>
      <c r="K637" s="161" t="s">
        <v>56</v>
      </c>
      <c r="L637" s="148">
        <v>0</v>
      </c>
      <c r="M637" s="148">
        <v>0.34759352774658769</v>
      </c>
      <c r="N637" s="148">
        <v>0</v>
      </c>
      <c r="O637" s="148">
        <v>16.870681532066616</v>
      </c>
      <c r="P637" s="148">
        <v>666.27010829046026</v>
      </c>
      <c r="Q637" s="148">
        <v>0</v>
      </c>
      <c r="R637" s="149">
        <v>0</v>
      </c>
      <c r="S637" s="150">
        <f t="shared" si="234"/>
        <v>683.48838335027347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17.132483540992371</v>
      </c>
      <c r="F638" s="152">
        <v>0</v>
      </c>
      <c r="G638" s="152">
        <v>0</v>
      </c>
      <c r="H638" s="153">
        <v>0</v>
      </c>
      <c r="I638" s="154">
        <f t="shared" si="233"/>
        <v>17.132483540992371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17.132483540992371</v>
      </c>
      <c r="P638" s="156">
        <v>0</v>
      </c>
      <c r="Q638" s="156">
        <v>0</v>
      </c>
      <c r="R638" s="157">
        <v>0</v>
      </c>
      <c r="S638" s="158">
        <f t="shared" si="234"/>
        <v>17.132483540992371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8.0556785744838209</v>
      </c>
      <c r="C640" s="152">
        <v>0</v>
      </c>
      <c r="D640" s="152">
        <v>3.899940729256425E-2</v>
      </c>
      <c r="E640" s="152">
        <v>0.23730020952492553</v>
      </c>
      <c r="F640" s="152">
        <v>0</v>
      </c>
      <c r="G640" s="152">
        <v>0</v>
      </c>
      <c r="H640" s="153">
        <v>0</v>
      </c>
      <c r="I640" s="154">
        <f t="shared" si="233"/>
        <v>8.3319781913013102</v>
      </c>
      <c r="J640" s="141"/>
      <c r="K640" s="155" t="s">
        <v>16</v>
      </c>
      <c r="L640" s="156">
        <v>8.0556785744838209</v>
      </c>
      <c r="M640" s="156">
        <v>0</v>
      </c>
      <c r="N640" s="156">
        <v>3.899940729256425E-2</v>
      </c>
      <c r="O640" s="156">
        <v>0.23730020952492553</v>
      </c>
      <c r="P640" s="156">
        <v>0</v>
      </c>
      <c r="Q640" s="156">
        <v>0</v>
      </c>
      <c r="R640" s="157">
        <v>0</v>
      </c>
      <c r="S640" s="158">
        <f t="shared" si="234"/>
        <v>8.3319781913013102</v>
      </c>
    </row>
    <row r="641" spans="1:70" x14ac:dyDescent="0.25">
      <c r="A641" s="159" t="s">
        <v>139</v>
      </c>
      <c r="B641" s="148">
        <v>8.7235813843715615</v>
      </c>
      <c r="C641" s="148">
        <v>0</v>
      </c>
      <c r="D641" s="148">
        <v>2.2546648896212842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10.978246273992845</v>
      </c>
      <c r="J641" s="141"/>
      <c r="K641" s="161" t="s">
        <v>139</v>
      </c>
      <c r="L641" s="148">
        <v>8.7235813843715615</v>
      </c>
      <c r="M641" s="148">
        <v>0</v>
      </c>
      <c r="N641" s="148">
        <v>2.2546648896212842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10.978246273992845</v>
      </c>
    </row>
    <row r="642" spans="1:70" x14ac:dyDescent="0.25">
      <c r="A642" s="151" t="s">
        <v>24</v>
      </c>
      <c r="B642" s="152">
        <v>101.56597803759662</v>
      </c>
      <c r="C642" s="152">
        <v>0.13196705878550541</v>
      </c>
      <c r="D642" s="152">
        <v>2.1008212831320523</v>
      </c>
      <c r="E642" s="152">
        <v>168.77085250697442</v>
      </c>
      <c r="F642" s="152">
        <v>0</v>
      </c>
      <c r="G642" s="152">
        <v>56.91294965481174</v>
      </c>
      <c r="H642" s="153">
        <v>0.79848818147798972</v>
      </c>
      <c r="I642" s="154">
        <f t="shared" si="233"/>
        <v>330.28105672277832</v>
      </c>
      <c r="J642" s="141"/>
      <c r="K642" s="155" t="s">
        <v>24</v>
      </c>
      <c r="L642" s="156">
        <v>101.56597803759662</v>
      </c>
      <c r="M642" s="156">
        <v>0.13196705878550541</v>
      </c>
      <c r="N642" s="156">
        <v>2.1008212831320523</v>
      </c>
      <c r="O642" s="156">
        <v>168.77085250697442</v>
      </c>
      <c r="P642" s="156">
        <v>0</v>
      </c>
      <c r="Q642" s="156">
        <v>56.91294965481174</v>
      </c>
      <c r="R642" s="157">
        <v>0.79848818147798972</v>
      </c>
      <c r="S642" s="158">
        <f t="shared" si="234"/>
        <v>330.28105672277832</v>
      </c>
    </row>
    <row r="643" spans="1:70" x14ac:dyDescent="0.25">
      <c r="A643" s="159" t="s">
        <v>23</v>
      </c>
      <c r="B643" s="148">
        <v>38.392563433766661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38.392563433766661</v>
      </c>
      <c r="J643" s="141"/>
      <c r="K643" s="161" t="s">
        <v>23</v>
      </c>
      <c r="L643" s="148">
        <v>38.392563433766661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38.392563433766661</v>
      </c>
    </row>
    <row r="644" spans="1:70" x14ac:dyDescent="0.25">
      <c r="A644" s="151" t="s">
        <v>58</v>
      </c>
      <c r="B644" s="152">
        <v>191.08491443968134</v>
      </c>
      <c r="C644" s="152">
        <v>8.6554980873992307</v>
      </c>
      <c r="D644" s="152">
        <v>108.80520193708388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308.54561446416443</v>
      </c>
      <c r="J644" s="141"/>
      <c r="K644" s="155" t="s">
        <v>58</v>
      </c>
      <c r="L644" s="156">
        <v>191.08491443968134</v>
      </c>
      <c r="M644" s="156">
        <v>8.6554980873992307</v>
      </c>
      <c r="N644" s="156">
        <v>108.80520193708388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308.54561446416443</v>
      </c>
    </row>
    <row r="645" spans="1:70" x14ac:dyDescent="0.25">
      <c r="A645" s="159" t="s">
        <v>21</v>
      </c>
      <c r="B645" s="148">
        <v>324.23488191280171</v>
      </c>
      <c r="C645" s="148">
        <v>0</v>
      </c>
      <c r="D645" s="148">
        <v>0</v>
      </c>
      <c r="E645" s="148">
        <v>0.99552218174738993</v>
      </c>
      <c r="F645" s="148">
        <v>40.055336574667216</v>
      </c>
      <c r="G645" s="148">
        <v>0</v>
      </c>
      <c r="H645" s="160">
        <v>0</v>
      </c>
      <c r="I645" s="146">
        <f t="shared" si="233"/>
        <v>365.2857406692163</v>
      </c>
      <c r="J645" s="141"/>
      <c r="K645" s="161" t="s">
        <v>21</v>
      </c>
      <c r="L645" s="148">
        <v>324.23488191280171</v>
      </c>
      <c r="M645" s="148">
        <v>0</v>
      </c>
      <c r="N645" s="148">
        <v>0</v>
      </c>
      <c r="O645" s="148">
        <v>0.99552218174738993</v>
      </c>
      <c r="P645" s="148">
        <v>40.055336574667216</v>
      </c>
      <c r="Q645" s="148">
        <v>0</v>
      </c>
      <c r="R645" s="149">
        <v>0</v>
      </c>
      <c r="S645" s="150">
        <f t="shared" si="234"/>
        <v>365.2857406692163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14.290906203162532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14.290906203162532</v>
      </c>
      <c r="J647" s="141"/>
      <c r="K647" s="163" t="s">
        <v>62</v>
      </c>
      <c r="L647" s="148">
        <v>14.290906203162532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14.290906203162532</v>
      </c>
    </row>
    <row r="648" spans="1:70" ht="14.4" x14ac:dyDescent="0.3">
      <c r="A648" s="164" t="s">
        <v>22</v>
      </c>
      <c r="B648" s="165">
        <v>14.290906203162532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14.290906203162532</v>
      </c>
      <c r="J648" s="141"/>
      <c r="K648" s="168" t="s">
        <v>22</v>
      </c>
      <c r="L648" s="169">
        <v>14.290906203162532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14.290906203162532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700.05160946943488</v>
      </c>
      <c r="C652" s="187">
        <f t="shared" ref="C652:I652" si="235">SUM(C631:C647)</f>
        <v>9.4018589519483271</v>
      </c>
      <c r="D652" s="187">
        <f t="shared" si="235"/>
        <v>113.20169963342659</v>
      </c>
      <c r="E652" s="187">
        <f t="shared" si="235"/>
        <v>204.00683997130574</v>
      </c>
      <c r="F652" s="187">
        <f t="shared" si="235"/>
        <v>706.32544486512745</v>
      </c>
      <c r="G652" s="187">
        <f t="shared" si="235"/>
        <v>56.91294965481174</v>
      </c>
      <c r="H652" s="213">
        <f t="shared" si="235"/>
        <v>0.79848818147798972</v>
      </c>
      <c r="I652" s="146">
        <f t="shared" si="235"/>
        <v>1790.6988907275322</v>
      </c>
      <c r="J652" s="141"/>
      <c r="K652" s="188" t="s">
        <v>25</v>
      </c>
      <c r="L652" s="187">
        <f>SUM(L631:L647)</f>
        <v>700.05160946943488</v>
      </c>
      <c r="M652" s="187">
        <f t="shared" ref="M652:S652" si="236">SUM(M631:M647)</f>
        <v>9.4018589519483271</v>
      </c>
      <c r="N652" s="187">
        <f t="shared" si="236"/>
        <v>113.20169963342659</v>
      </c>
      <c r="O652" s="187">
        <f t="shared" si="236"/>
        <v>204.00683997130574</v>
      </c>
      <c r="P652" s="187">
        <f t="shared" si="236"/>
        <v>706.32544486512745</v>
      </c>
      <c r="Q652" s="187">
        <f t="shared" si="236"/>
        <v>56.91294965481174</v>
      </c>
      <c r="R652" s="213">
        <f t="shared" si="236"/>
        <v>0.79848818147798972</v>
      </c>
      <c r="S652" s="214">
        <f t="shared" si="236"/>
        <v>1790.6988907275322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0.39093764624214133</v>
      </c>
      <c r="C653" s="105">
        <f t="shared" ref="C653:H653" si="237">IF($I652=0,"-",C652/$I652)</f>
        <v>5.2503851991154713E-3</v>
      </c>
      <c r="D653" s="105">
        <f t="shared" si="237"/>
        <v>6.3216490622515858E-2</v>
      </c>
      <c r="E653" s="105">
        <f t="shared" si="237"/>
        <v>0.1139258202636296</v>
      </c>
      <c r="F653" s="105">
        <f t="shared" si="237"/>
        <v>0.39444121427816309</v>
      </c>
      <c r="G653" s="105">
        <f t="shared" si="237"/>
        <v>3.1782534712851092E-2</v>
      </c>
      <c r="H653" s="106">
        <f t="shared" si="237"/>
        <v>4.4590868158385735E-4</v>
      </c>
      <c r="I653" s="107">
        <f>SUM(B653:H653)</f>
        <v>1.0000000000000002</v>
      </c>
      <c r="K653" s="30" t="s">
        <v>85</v>
      </c>
      <c r="L653" s="80">
        <f t="shared" ref="L653:R653" si="238">IF($S652=0,"-",L652/$S652)</f>
        <v>0.39093764624214133</v>
      </c>
      <c r="M653" s="80">
        <f t="shared" si="238"/>
        <v>5.2503851991154713E-3</v>
      </c>
      <c r="N653" s="80">
        <f t="shared" si="238"/>
        <v>6.3216490622515858E-2</v>
      </c>
      <c r="O653" s="80">
        <f t="shared" si="238"/>
        <v>0.1139258202636296</v>
      </c>
      <c r="P653" s="80">
        <f t="shared" si="238"/>
        <v>0.39444121427816309</v>
      </c>
      <c r="Q653" s="80">
        <f t="shared" si="238"/>
        <v>3.1782534712851092E-2</v>
      </c>
      <c r="R653" s="81">
        <f t="shared" si="238"/>
        <v>4.4590868158385735E-4</v>
      </c>
      <c r="S653" s="82">
        <f>SUM(L653:R653)</f>
        <v>1.0000000000000002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4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154</v>
      </c>
      <c r="B1" s="327"/>
      <c r="C1" s="327"/>
      <c r="D1" s="327"/>
      <c r="E1" s="327"/>
      <c r="F1" s="327"/>
      <c r="G1" s="327"/>
      <c r="H1" s="327"/>
      <c r="I1" s="328"/>
      <c r="K1" s="335" t="s">
        <v>155</v>
      </c>
      <c r="L1" s="336"/>
      <c r="M1" s="336"/>
      <c r="N1" s="336"/>
      <c r="O1" s="336"/>
      <c r="P1" s="336"/>
      <c r="Q1" s="336"/>
      <c r="R1" s="336"/>
      <c r="S1" s="337"/>
      <c r="U1" s="344" t="s">
        <v>156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15.583973792676025</v>
      </c>
      <c r="C7" s="46">
        <f>C33+C85</f>
        <v>0</v>
      </c>
      <c r="D7" s="46">
        <f>D33+D85</f>
        <v>451.91174486384125</v>
      </c>
      <c r="E7" s="46">
        <f>E33+E85</f>
        <v>0</v>
      </c>
      <c r="F7" s="46">
        <f>F59+F85</f>
        <v>0.11158663520477731</v>
      </c>
      <c r="G7" s="46">
        <f>G33+G85</f>
        <v>0</v>
      </c>
      <c r="H7" s="46">
        <f>H33+H85</f>
        <v>0</v>
      </c>
      <c r="I7" s="146">
        <f>SUM(B7:H7)</f>
        <v>467.60730529172207</v>
      </c>
      <c r="J7" s="141"/>
      <c r="K7" s="147" t="s">
        <v>6</v>
      </c>
      <c r="L7" s="148">
        <f>L33+L85</f>
        <v>15.583973792676025</v>
      </c>
      <c r="M7" s="148">
        <f t="shared" ref="M7:O7" si="0">M33+M85</f>
        <v>0</v>
      </c>
      <c r="N7" s="148">
        <f t="shared" si="0"/>
        <v>451.91174486384125</v>
      </c>
      <c r="O7" s="148">
        <f t="shared" si="0"/>
        <v>0</v>
      </c>
      <c r="P7" s="148">
        <f>P33+P59+P85</f>
        <v>0.11158663520477731</v>
      </c>
      <c r="Q7" s="148">
        <f t="shared" ref="Q7:R22" si="1">Q33+Q85</f>
        <v>0</v>
      </c>
      <c r="R7" s="148">
        <f t="shared" si="1"/>
        <v>0</v>
      </c>
      <c r="S7" s="150">
        <f>SUM(L7:R7)</f>
        <v>467.60730529172207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29.178117190749823</v>
      </c>
      <c r="C8" s="52">
        <f t="shared" si="2"/>
        <v>0</v>
      </c>
      <c r="D8" s="52">
        <f t="shared" si="2"/>
        <v>1.7060837798584911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30.884200970608315</v>
      </c>
      <c r="J8" s="141"/>
      <c r="K8" s="155" t="s">
        <v>7</v>
      </c>
      <c r="L8" s="156">
        <f t="shared" ref="L8:O23" si="6">L34+L86</f>
        <v>29.178117190749823</v>
      </c>
      <c r="M8" s="156">
        <f t="shared" si="6"/>
        <v>0</v>
      </c>
      <c r="N8" s="156">
        <f t="shared" si="6"/>
        <v>1.7060837798584911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30.884200970608315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29.437048974675314</v>
      </c>
      <c r="C9" s="49">
        <f t="shared" si="2"/>
        <v>0</v>
      </c>
      <c r="D9" s="49">
        <f t="shared" si="2"/>
        <v>1.9645430305353528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31.401592005210667</v>
      </c>
      <c r="J9" s="141"/>
      <c r="K9" s="147" t="s">
        <v>9</v>
      </c>
      <c r="L9" s="148">
        <f t="shared" si="6"/>
        <v>29.437048974675314</v>
      </c>
      <c r="M9" s="148">
        <f t="shared" si="6"/>
        <v>0</v>
      </c>
      <c r="N9" s="148">
        <f t="shared" si="6"/>
        <v>1.9645430305353528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31.401592005210667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0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0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0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202.83056806568885</v>
      </c>
      <c r="C11" s="49">
        <f t="shared" si="2"/>
        <v>79.632019622916602</v>
      </c>
      <c r="D11" s="49">
        <f t="shared" si="2"/>
        <v>175.11474282217719</v>
      </c>
      <c r="E11" s="49">
        <f t="shared" si="2"/>
        <v>1.5757386206190929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459.15306913140176</v>
      </c>
      <c r="J11" s="141"/>
      <c r="K11" s="147" t="s">
        <v>15</v>
      </c>
      <c r="L11" s="148">
        <f t="shared" si="6"/>
        <v>202.83056806568885</v>
      </c>
      <c r="M11" s="148">
        <f t="shared" si="6"/>
        <v>79.632019622916602</v>
      </c>
      <c r="N11" s="148">
        <f t="shared" si="6"/>
        <v>175.11474282217719</v>
      </c>
      <c r="O11" s="148">
        <f t="shared" si="6"/>
        <v>1.5757386206190929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459.15306913140176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4212.6480016205396</v>
      </c>
      <c r="C12" s="52">
        <f t="shared" si="2"/>
        <v>5.9843331991705186</v>
      </c>
      <c r="D12" s="52">
        <f t="shared" si="2"/>
        <v>437.74850367548044</v>
      </c>
      <c r="E12" s="52">
        <f t="shared" si="2"/>
        <v>0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4656.3808384951908</v>
      </c>
      <c r="J12" s="141"/>
      <c r="K12" s="155" t="s">
        <v>14</v>
      </c>
      <c r="L12" s="156">
        <f t="shared" si="6"/>
        <v>4212.6480016205396</v>
      </c>
      <c r="M12" s="156">
        <f t="shared" si="6"/>
        <v>5.9843331991705186</v>
      </c>
      <c r="N12" s="156">
        <f t="shared" si="6"/>
        <v>437.74850367548044</v>
      </c>
      <c r="O12" s="156">
        <f t="shared" si="6"/>
        <v>0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4656.3808384951908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0.34868802388042103</v>
      </c>
      <c r="D13" s="49">
        <f t="shared" si="2"/>
        <v>0.1179767859240208</v>
      </c>
      <c r="E13" s="49">
        <f t="shared" si="2"/>
        <v>895.98537717988074</v>
      </c>
      <c r="F13" s="49">
        <f t="shared" si="3"/>
        <v>19441.774250195438</v>
      </c>
      <c r="G13" s="49">
        <f t="shared" si="4"/>
        <v>0</v>
      </c>
      <c r="H13" s="49">
        <f t="shared" si="4"/>
        <v>0</v>
      </c>
      <c r="I13" s="146">
        <f t="shared" si="5"/>
        <v>20338.226292185122</v>
      </c>
      <c r="J13" s="141"/>
      <c r="K13" s="161" t="s">
        <v>56</v>
      </c>
      <c r="L13" s="148">
        <f t="shared" si="6"/>
        <v>0</v>
      </c>
      <c r="M13" s="148">
        <f t="shared" si="6"/>
        <v>0.34868802388042103</v>
      </c>
      <c r="N13" s="148">
        <f t="shared" si="6"/>
        <v>0.1179767859240208</v>
      </c>
      <c r="O13" s="148">
        <f t="shared" si="6"/>
        <v>895.98537717988074</v>
      </c>
      <c r="P13" s="148">
        <f t="shared" si="7"/>
        <v>19441.774250195434</v>
      </c>
      <c r="Q13" s="148">
        <f t="shared" si="1"/>
        <v>0</v>
      </c>
      <c r="R13" s="148">
        <f t="shared" si="1"/>
        <v>0</v>
      </c>
      <c r="S13" s="150">
        <f t="shared" si="8"/>
        <v>20338.226292185118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5.0692055556929801E-2</v>
      </c>
      <c r="E14" s="52">
        <f t="shared" si="2"/>
        <v>22.304656274873651</v>
      </c>
      <c r="F14" s="52">
        <f t="shared" si="3"/>
        <v>4452.8553708624668</v>
      </c>
      <c r="G14" s="52">
        <f t="shared" si="4"/>
        <v>0</v>
      </c>
      <c r="H14" s="52">
        <f t="shared" si="4"/>
        <v>0</v>
      </c>
      <c r="I14" s="154">
        <f t="shared" si="5"/>
        <v>4475.2107191928972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5.0692055556929801E-2</v>
      </c>
      <c r="O14" s="156">
        <f t="shared" si="6"/>
        <v>22.304656274873651</v>
      </c>
      <c r="P14" s="156">
        <f t="shared" si="7"/>
        <v>4452.8553708624668</v>
      </c>
      <c r="Q14" s="156">
        <f t="shared" si="1"/>
        <v>0</v>
      </c>
      <c r="R14" s="156">
        <f t="shared" si="1"/>
        <v>0</v>
      </c>
      <c r="S14" s="158">
        <f t="shared" si="8"/>
        <v>4475.2107191928972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0</v>
      </c>
      <c r="F15" s="49">
        <f t="shared" si="3"/>
        <v>540.68901914776154</v>
      </c>
      <c r="G15" s="49">
        <f t="shared" si="4"/>
        <v>0</v>
      </c>
      <c r="H15" s="49">
        <f t="shared" si="4"/>
        <v>0</v>
      </c>
      <c r="I15" s="146">
        <f t="shared" si="5"/>
        <v>540.68901914776154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0</v>
      </c>
      <c r="O15" s="148">
        <f t="shared" si="6"/>
        <v>0</v>
      </c>
      <c r="P15" s="148">
        <f t="shared" si="7"/>
        <v>540.68901914776154</v>
      </c>
      <c r="Q15" s="148">
        <f t="shared" si="1"/>
        <v>0</v>
      </c>
      <c r="R15" s="148">
        <f t="shared" si="1"/>
        <v>0</v>
      </c>
      <c r="S15" s="150">
        <f t="shared" si="8"/>
        <v>540.68901914776154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121.86620488059438</v>
      </c>
      <c r="C16" s="52">
        <f t="shared" si="2"/>
        <v>0.32364402235786716</v>
      </c>
      <c r="D16" s="52">
        <f t="shared" si="2"/>
        <v>74.852597185438981</v>
      </c>
      <c r="E16" s="52">
        <f t="shared" si="2"/>
        <v>11.264407981499522</v>
      </c>
      <c r="F16" s="52">
        <f t="shared" si="3"/>
        <v>11.197366616215664</v>
      </c>
      <c r="G16" s="52">
        <f t="shared" si="4"/>
        <v>0</v>
      </c>
      <c r="H16" s="52">
        <f t="shared" si="4"/>
        <v>0</v>
      </c>
      <c r="I16" s="154">
        <f t="shared" si="5"/>
        <v>219.50422068610641</v>
      </c>
      <c r="J16" s="141"/>
      <c r="K16" s="155" t="s">
        <v>16</v>
      </c>
      <c r="L16" s="156">
        <f t="shared" si="6"/>
        <v>121.86620488059438</v>
      </c>
      <c r="M16" s="156">
        <f t="shared" si="6"/>
        <v>0.32364402235786716</v>
      </c>
      <c r="N16" s="156">
        <f t="shared" si="6"/>
        <v>74.852597185438981</v>
      </c>
      <c r="O16" s="156">
        <f t="shared" si="6"/>
        <v>11.264407981499522</v>
      </c>
      <c r="P16" s="156">
        <f t="shared" si="7"/>
        <v>11.197366616215623</v>
      </c>
      <c r="Q16" s="156">
        <f t="shared" si="1"/>
        <v>0</v>
      </c>
      <c r="R16" s="156">
        <f t="shared" si="1"/>
        <v>0</v>
      </c>
      <c r="S16" s="158">
        <f t="shared" si="8"/>
        <v>219.50422068610635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1818.3071419167134</v>
      </c>
      <c r="C17" s="49">
        <f t="shared" si="2"/>
        <v>1614.8682518960659</v>
      </c>
      <c r="D17" s="49">
        <f t="shared" si="2"/>
        <v>2388.0844492743586</v>
      </c>
      <c r="E17" s="49">
        <f t="shared" si="2"/>
        <v>81.6987257116064</v>
      </c>
      <c r="F17" s="49">
        <f t="shared" si="3"/>
        <v>2227.300499499413</v>
      </c>
      <c r="G17" s="49">
        <f t="shared" si="4"/>
        <v>0.22372353072955944</v>
      </c>
      <c r="H17" s="49">
        <f t="shared" si="4"/>
        <v>0</v>
      </c>
      <c r="I17" s="146">
        <f t="shared" si="5"/>
        <v>8130.4827918288865</v>
      </c>
      <c r="J17" s="141"/>
      <c r="K17" s="161" t="s">
        <v>139</v>
      </c>
      <c r="L17" s="148">
        <f t="shared" si="6"/>
        <v>1818.3071419167134</v>
      </c>
      <c r="M17" s="148">
        <f t="shared" si="6"/>
        <v>1614.8682518960659</v>
      </c>
      <c r="N17" s="148">
        <f t="shared" si="6"/>
        <v>2388.0844492743586</v>
      </c>
      <c r="O17" s="148">
        <f t="shared" si="6"/>
        <v>81.6987257116064</v>
      </c>
      <c r="P17" s="148">
        <f t="shared" si="7"/>
        <v>2227.3004994994117</v>
      </c>
      <c r="Q17" s="148">
        <f t="shared" si="1"/>
        <v>0.22372353072955944</v>
      </c>
      <c r="R17" s="148">
        <f t="shared" si="1"/>
        <v>0</v>
      </c>
      <c r="S17" s="150">
        <f t="shared" si="8"/>
        <v>8130.4827918288856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1957.2070154809521</v>
      </c>
      <c r="C18" s="52">
        <f t="shared" si="2"/>
        <v>243.15007111311843</v>
      </c>
      <c r="D18" s="52">
        <f t="shared" si="2"/>
        <v>3915.7136062781383</v>
      </c>
      <c r="E18" s="52">
        <f t="shared" si="2"/>
        <v>8160.4196499895124</v>
      </c>
      <c r="F18" s="52">
        <f t="shared" si="3"/>
        <v>1332.3409507621568</v>
      </c>
      <c r="G18" s="52">
        <f t="shared" si="4"/>
        <v>2134.3629931045098</v>
      </c>
      <c r="H18" s="52">
        <f t="shared" si="4"/>
        <v>63.781959743900607</v>
      </c>
      <c r="I18" s="154">
        <f t="shared" si="5"/>
        <v>17806.976246472288</v>
      </c>
      <c r="J18" s="141"/>
      <c r="K18" s="155" t="s">
        <v>24</v>
      </c>
      <c r="L18" s="156">
        <f t="shared" si="6"/>
        <v>1957.2070154809521</v>
      </c>
      <c r="M18" s="156">
        <f t="shared" si="6"/>
        <v>243.15007111311843</v>
      </c>
      <c r="N18" s="156">
        <f t="shared" si="6"/>
        <v>3915.7136062781383</v>
      </c>
      <c r="O18" s="156">
        <f t="shared" si="6"/>
        <v>8160.4196499895124</v>
      </c>
      <c r="P18" s="156">
        <f t="shared" si="7"/>
        <v>1332.3409507621536</v>
      </c>
      <c r="Q18" s="156">
        <f t="shared" si="1"/>
        <v>2134.3629931045098</v>
      </c>
      <c r="R18" s="156">
        <f t="shared" si="1"/>
        <v>63.781959743900607</v>
      </c>
      <c r="S18" s="158">
        <f t="shared" si="8"/>
        <v>17806.976246472288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5833.5592152676263</v>
      </c>
      <c r="C19" s="49">
        <f t="shared" si="2"/>
        <v>97.605846586308772</v>
      </c>
      <c r="D19" s="49">
        <f t="shared" si="2"/>
        <v>916.1643295769652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6847.3293914309006</v>
      </c>
      <c r="J19" s="141"/>
      <c r="K19" s="161" t="s">
        <v>23</v>
      </c>
      <c r="L19" s="148">
        <f t="shared" si="6"/>
        <v>5833.5592152676263</v>
      </c>
      <c r="M19" s="148">
        <f t="shared" si="6"/>
        <v>97.605846586308772</v>
      </c>
      <c r="N19" s="148">
        <f t="shared" si="6"/>
        <v>916.1643295769652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6847.3293914309006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5023.6011563948032</v>
      </c>
      <c r="C20" s="52">
        <f t="shared" si="2"/>
        <v>9.1949842643354085</v>
      </c>
      <c r="D20" s="52">
        <f t="shared" si="2"/>
        <v>513.84757774998775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5546.6437184091264</v>
      </c>
      <c r="J20" s="141"/>
      <c r="K20" s="155" t="s">
        <v>58</v>
      </c>
      <c r="L20" s="156">
        <f t="shared" si="6"/>
        <v>5023.6011563948032</v>
      </c>
      <c r="M20" s="156">
        <f t="shared" si="6"/>
        <v>9.1949842643354085</v>
      </c>
      <c r="N20" s="156">
        <f t="shared" si="6"/>
        <v>513.84757774998775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5546.6437184091264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2352.1283211512327</v>
      </c>
      <c r="C21" s="49">
        <f t="shared" si="2"/>
        <v>7556.5300369807928</v>
      </c>
      <c r="D21" s="49">
        <f t="shared" si="2"/>
        <v>3006.1264769076161</v>
      </c>
      <c r="E21" s="49">
        <f t="shared" si="2"/>
        <v>36.399537582623644</v>
      </c>
      <c r="F21" s="49">
        <f t="shared" si="3"/>
        <v>1505.4099867979351</v>
      </c>
      <c r="G21" s="49">
        <f t="shared" si="4"/>
        <v>0</v>
      </c>
      <c r="H21" s="49">
        <f t="shared" si="4"/>
        <v>0</v>
      </c>
      <c r="I21" s="146">
        <f t="shared" si="5"/>
        <v>14456.5943594202</v>
      </c>
      <c r="J21" s="141"/>
      <c r="K21" s="161" t="s">
        <v>21</v>
      </c>
      <c r="L21" s="148">
        <f t="shared" si="6"/>
        <v>2352.1283211512327</v>
      </c>
      <c r="M21" s="148">
        <f t="shared" si="6"/>
        <v>7556.5300369807928</v>
      </c>
      <c r="N21" s="148">
        <f t="shared" si="6"/>
        <v>3006.1264769076161</v>
      </c>
      <c r="O21" s="148">
        <f t="shared" si="6"/>
        <v>36.399537582623644</v>
      </c>
      <c r="P21" s="148">
        <f t="shared" si="7"/>
        <v>1505.409986797933</v>
      </c>
      <c r="Q21" s="148">
        <f t="shared" si="1"/>
        <v>0</v>
      </c>
      <c r="R21" s="148">
        <f t="shared" si="1"/>
        <v>0</v>
      </c>
      <c r="S21" s="150">
        <f t="shared" si="8"/>
        <v>14456.594359420198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255.52029151566913</v>
      </c>
      <c r="C22" s="52">
        <f t="shared" si="2"/>
        <v>0.27899215528799615</v>
      </c>
      <c r="D22" s="52">
        <f t="shared" si="2"/>
        <v>1168.5537634410809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1424.353047112038</v>
      </c>
      <c r="J22" s="141"/>
      <c r="K22" s="155" t="s">
        <v>20</v>
      </c>
      <c r="L22" s="156">
        <f t="shared" si="6"/>
        <v>255.52029151566913</v>
      </c>
      <c r="M22" s="156">
        <f t="shared" si="6"/>
        <v>0.27899215528799615</v>
      </c>
      <c r="N22" s="156">
        <f t="shared" si="6"/>
        <v>1168.5537634410809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1424.353047112038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1458.2278240036189</v>
      </c>
      <c r="C23" s="49">
        <f t="shared" si="2"/>
        <v>0</v>
      </c>
      <c r="D23" s="49">
        <f t="shared" si="2"/>
        <v>388.83593455932032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1847.0637585629393</v>
      </c>
      <c r="J23" s="141"/>
      <c r="K23" s="163" t="s">
        <v>62</v>
      </c>
      <c r="L23" s="148">
        <f t="shared" si="6"/>
        <v>1458.2278240036189</v>
      </c>
      <c r="M23" s="148">
        <f t="shared" si="6"/>
        <v>0</v>
      </c>
      <c r="N23" s="148">
        <f t="shared" si="6"/>
        <v>388.83593455932032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1847.0637585629393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1458.2278240036189</v>
      </c>
      <c r="C24" s="59">
        <f t="shared" si="11"/>
        <v>0</v>
      </c>
      <c r="D24" s="59">
        <f t="shared" si="11"/>
        <v>388.83593455932032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1847.0637585629393</v>
      </c>
      <c r="J24" s="141"/>
      <c r="K24" s="168" t="s">
        <v>22</v>
      </c>
      <c r="L24" s="169">
        <f t="shared" ref="L24:O27" si="13">L50+L102</f>
        <v>1458.2278240036189</v>
      </c>
      <c r="M24" s="169">
        <f t="shared" si="13"/>
        <v>0</v>
      </c>
      <c r="N24" s="169">
        <f t="shared" si="13"/>
        <v>388.83593455932032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1847.0637585629393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23310.094880255543</v>
      </c>
      <c r="C28" s="187">
        <f t="shared" ref="C28:I28" si="14">SUM(C7:C23)</f>
        <v>9607.9168678642363</v>
      </c>
      <c r="D28" s="187">
        <f t="shared" si="14"/>
        <v>13440.793021986281</v>
      </c>
      <c r="E28" s="187">
        <f t="shared" si="14"/>
        <v>9209.6480933406147</v>
      </c>
      <c r="F28" s="187">
        <f t="shared" si="14"/>
        <v>29511.679030516592</v>
      </c>
      <c r="G28" s="187">
        <f t="shared" si="14"/>
        <v>2134.5867166352396</v>
      </c>
      <c r="H28" s="187">
        <f t="shared" si="14"/>
        <v>63.781959743900607</v>
      </c>
      <c r="I28" s="187">
        <f t="shared" si="14"/>
        <v>87278.500570342396</v>
      </c>
      <c r="J28" s="278"/>
      <c r="K28" s="188" t="s">
        <v>25</v>
      </c>
      <c r="L28" s="187">
        <f>SUM(L7:L23)</f>
        <v>23310.094880255543</v>
      </c>
      <c r="M28" s="187">
        <f t="shared" ref="M28:S28" si="15">SUM(M7:M23)</f>
        <v>9607.9168678642363</v>
      </c>
      <c r="N28" s="187">
        <f t="shared" si="15"/>
        <v>13440.793021986281</v>
      </c>
      <c r="O28" s="187">
        <f t="shared" si="15"/>
        <v>9209.6480933406147</v>
      </c>
      <c r="P28" s="187">
        <f t="shared" si="15"/>
        <v>29511.679030516585</v>
      </c>
      <c r="Q28" s="187">
        <f t="shared" si="15"/>
        <v>2134.5867166352396</v>
      </c>
      <c r="R28" s="187">
        <f t="shared" si="15"/>
        <v>63.781959743900607</v>
      </c>
      <c r="S28" s="187">
        <f t="shared" si="15"/>
        <v>87278.500570342396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0.26707716938226611</v>
      </c>
      <c r="C29" s="78">
        <f t="shared" ref="C29:H29" si="16">IF($I28=0,"-",C28/$I28)</f>
        <v>0.1100834318311954</v>
      </c>
      <c r="D29" s="78">
        <f t="shared" si="16"/>
        <v>0.15399889931832214</v>
      </c>
      <c r="E29" s="78">
        <f t="shared" si="16"/>
        <v>0.10552023732257028</v>
      </c>
      <c r="F29" s="78">
        <f t="shared" si="16"/>
        <v>0.33813228730632877</v>
      </c>
      <c r="G29" s="78">
        <f t="shared" si="16"/>
        <v>2.4457188227183881E-2</v>
      </c>
      <c r="H29" s="78">
        <f t="shared" si="16"/>
        <v>7.3078661213359553E-4</v>
      </c>
      <c r="I29" s="79">
        <f>SUM(B29:H29)</f>
        <v>1.0000000000000002</v>
      </c>
      <c r="K29" s="30" t="s">
        <v>85</v>
      </c>
      <c r="L29" s="80">
        <f>IF($I28=0,"-",L28/$I28)</f>
        <v>0.26707716938226611</v>
      </c>
      <c r="M29" s="80">
        <f t="shared" ref="M29:R29" si="17">IF($I28=0,"-",M28/$I28)</f>
        <v>0.1100834318311954</v>
      </c>
      <c r="N29" s="80">
        <f t="shared" si="17"/>
        <v>0.15399889931832214</v>
      </c>
      <c r="O29" s="80">
        <f t="shared" si="17"/>
        <v>0.10552023732257028</v>
      </c>
      <c r="P29" s="80">
        <f t="shared" si="17"/>
        <v>0.33813228730632866</v>
      </c>
      <c r="Q29" s="80">
        <f t="shared" si="17"/>
        <v>2.4457188227183881E-2</v>
      </c>
      <c r="R29" s="81">
        <f t="shared" si="17"/>
        <v>7.3078661213359553E-4</v>
      </c>
      <c r="S29" s="82">
        <f>SUM(L29:R29)</f>
        <v>1.0000000000000002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1.9198036808666691E-2</v>
      </c>
      <c r="C33" s="46">
        <f t="shared" ref="C33:E33" si="18">C111+C137+C163+C189+C215+C241+C267+C293+C319+C345+C371+C397+C423</f>
        <v>0</v>
      </c>
      <c r="D33" s="46">
        <f t="shared" si="18"/>
        <v>451.91174486384125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451.93094290064994</v>
      </c>
      <c r="J33" s="141"/>
      <c r="K33" s="192" t="s">
        <v>6</v>
      </c>
      <c r="L33" s="46">
        <f t="shared" ref="L33:R48" si="20">L111+L137+L163+L189+L215+L241+L267+L293+L319+L345+L371+L397+L423</f>
        <v>1.9198036808666691E-2</v>
      </c>
      <c r="M33" s="46">
        <f t="shared" si="20"/>
        <v>0</v>
      </c>
      <c r="N33" s="46">
        <f t="shared" si="20"/>
        <v>451.91174486384125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451.93094290064994</v>
      </c>
      <c r="T33" s="141"/>
      <c r="U33" s="195" t="s">
        <v>6</v>
      </c>
      <c r="V33" s="89">
        <f t="shared" ref="V33:AH48" si="21">V111+V137+V163+V189+V215+V241+V267+V293+V319+V345+V371+V397+V423</f>
        <v>1.9198036808666691E-2</v>
      </c>
      <c r="W33" s="89">
        <f t="shared" si="21"/>
        <v>0</v>
      </c>
      <c r="X33" s="89">
        <f t="shared" si="21"/>
        <v>0</v>
      </c>
      <c r="Y33" s="89">
        <f t="shared" si="21"/>
        <v>0</v>
      </c>
      <c r="Z33" s="89">
        <f t="shared" si="21"/>
        <v>451.91174486384125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451.93094290064994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0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0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0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0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0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0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0.3501672321139061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0.3501672321139061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0.3501672321139061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0.3501672321139061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0.3501672321139061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0.3501672321139061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0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0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0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0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0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0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166.84319888758731</v>
      </c>
      <c r="C37" s="49">
        <f t="shared" si="22"/>
        <v>76.316742058147952</v>
      </c>
      <c r="D37" s="49">
        <f t="shared" si="22"/>
        <v>173.68820719415288</v>
      </c>
      <c r="E37" s="49">
        <f t="shared" si="22"/>
        <v>0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416.84814813988817</v>
      </c>
      <c r="J37" s="141"/>
      <c r="K37" s="161" t="s">
        <v>15</v>
      </c>
      <c r="L37" s="49">
        <f t="shared" si="20"/>
        <v>166.84319888758731</v>
      </c>
      <c r="M37" s="49">
        <f t="shared" si="20"/>
        <v>76.316742058147952</v>
      </c>
      <c r="N37" s="49">
        <f t="shared" si="20"/>
        <v>173.68820719415288</v>
      </c>
      <c r="O37" s="49">
        <f t="shared" si="20"/>
        <v>0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416.84814813988817</v>
      </c>
      <c r="T37" s="141"/>
      <c r="U37" s="204" t="s">
        <v>15</v>
      </c>
      <c r="V37" s="89">
        <f t="shared" si="21"/>
        <v>166.09563538445053</v>
      </c>
      <c r="W37" s="89">
        <f t="shared" si="21"/>
        <v>0</v>
      </c>
      <c r="X37" s="89">
        <f t="shared" si="21"/>
        <v>0</v>
      </c>
      <c r="Y37" s="89">
        <f t="shared" si="21"/>
        <v>76.316742058147952</v>
      </c>
      <c r="Z37" s="89">
        <f t="shared" si="21"/>
        <v>172.09113325860267</v>
      </c>
      <c r="AA37" s="89">
        <f t="shared" si="21"/>
        <v>0</v>
      </c>
      <c r="AB37" s="89">
        <f t="shared" si="21"/>
        <v>0</v>
      </c>
      <c r="AC37" s="90">
        <f t="shared" si="21"/>
        <v>2.3446374386869802</v>
      </c>
      <c r="AD37" s="89">
        <f t="shared" si="21"/>
        <v>0.74756350313675179</v>
      </c>
      <c r="AE37" s="89">
        <f t="shared" si="21"/>
        <v>0</v>
      </c>
      <c r="AF37" s="89">
        <f t="shared" si="21"/>
        <v>0</v>
      </c>
      <c r="AG37" s="89">
        <f t="shared" si="21"/>
        <v>1.5970739355502284</v>
      </c>
      <c r="AH37" s="89">
        <f t="shared" si="21"/>
        <v>0</v>
      </c>
      <c r="AI37" s="199">
        <f t="shared" si="25"/>
        <v>416.84814813988811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21.078843559181355</v>
      </c>
      <c r="C38" s="52">
        <f t="shared" si="22"/>
        <v>0.11517901858520777</v>
      </c>
      <c r="D38" s="52">
        <f t="shared" si="22"/>
        <v>9.4813293384853363</v>
      </c>
      <c r="E38" s="52">
        <f t="shared" si="22"/>
        <v>0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30.675351916251898</v>
      </c>
      <c r="J38" s="141"/>
      <c r="K38" s="155" t="s">
        <v>14</v>
      </c>
      <c r="L38" s="55">
        <f t="shared" si="20"/>
        <v>21.078843559181355</v>
      </c>
      <c r="M38" s="55">
        <f t="shared" si="20"/>
        <v>0.11517901858520777</v>
      </c>
      <c r="N38" s="55">
        <f t="shared" si="20"/>
        <v>9.4813293384853363</v>
      </c>
      <c r="O38" s="55">
        <f t="shared" si="20"/>
        <v>0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30.675351916251898</v>
      </c>
      <c r="T38" s="141"/>
      <c r="U38" s="200" t="s">
        <v>55</v>
      </c>
      <c r="V38" s="93">
        <f t="shared" si="21"/>
        <v>21.052832582142898</v>
      </c>
      <c r="W38" s="93">
        <f t="shared" si="21"/>
        <v>0</v>
      </c>
      <c r="X38" s="93">
        <f t="shared" si="21"/>
        <v>0</v>
      </c>
      <c r="Y38" s="93">
        <f t="shared" si="21"/>
        <v>0.11517901858520777</v>
      </c>
      <c r="Z38" s="93">
        <f t="shared" si="21"/>
        <v>9.4813293384853363</v>
      </c>
      <c r="AA38" s="93">
        <f t="shared" si="21"/>
        <v>0</v>
      </c>
      <c r="AB38" s="93">
        <f t="shared" si="21"/>
        <v>0</v>
      </c>
      <c r="AC38" s="94">
        <f t="shared" si="21"/>
        <v>2.6010977038456579E-2</v>
      </c>
      <c r="AD38" s="93">
        <f t="shared" si="21"/>
        <v>2.6010977038456579E-2</v>
      </c>
      <c r="AE38" s="93">
        <f t="shared" si="21"/>
        <v>0</v>
      </c>
      <c r="AF38" s="93">
        <f t="shared" si="21"/>
        <v>0</v>
      </c>
      <c r="AG38" s="93">
        <f t="shared" si="21"/>
        <v>0</v>
      </c>
      <c r="AH38" s="93">
        <f t="shared" si="21"/>
        <v>0</v>
      </c>
      <c r="AI38" s="203">
        <f t="shared" si="25"/>
        <v>30.675351916251902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824.02721329678729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824.02721329678729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824.02721329678729</v>
      </c>
      <c r="P39" s="49">
        <f t="shared" si="20"/>
        <v>1013.5991531805474</v>
      </c>
      <c r="Q39" s="49">
        <f t="shared" si="20"/>
        <v>0</v>
      </c>
      <c r="R39" s="49">
        <f t="shared" si="20"/>
        <v>0</v>
      </c>
      <c r="S39" s="150">
        <f t="shared" si="24"/>
        <v>1837.6263664773346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777.40174940783879</v>
      </c>
      <c r="AB39" s="89">
        <f t="shared" si="21"/>
        <v>1013.5991531805474</v>
      </c>
      <c r="AC39" s="90">
        <f t="shared" si="21"/>
        <v>46.625463888948502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46.625463888948502</v>
      </c>
      <c r="AI39" s="199">
        <f t="shared" si="25"/>
        <v>1837.6263664773346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3.6900633013934767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3.6900633013934767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3.6900633013934767</v>
      </c>
      <c r="P40" s="55">
        <f t="shared" si="20"/>
        <v>27.2092008809391</v>
      </c>
      <c r="Q40" s="55">
        <f t="shared" si="20"/>
        <v>0</v>
      </c>
      <c r="R40" s="55">
        <f t="shared" si="20"/>
        <v>0</v>
      </c>
      <c r="S40" s="158">
        <f t="shared" si="24"/>
        <v>30.899264182332576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0.89178902118601178</v>
      </c>
      <c r="AB40" s="93">
        <f t="shared" si="21"/>
        <v>27.2092008809391</v>
      </c>
      <c r="AC40" s="94">
        <f t="shared" si="21"/>
        <v>2.7982742802074649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2.7982742802074649</v>
      </c>
      <c r="AI40" s="203">
        <f t="shared" si="25"/>
        <v>30.899264182332576</v>
      </c>
      <c r="AJ40" s="133" t="str">
        <f t="shared" si="26"/>
        <v/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0</v>
      </c>
      <c r="E41" s="49">
        <f t="shared" si="22"/>
        <v>0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0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0</v>
      </c>
      <c r="O41" s="49">
        <f t="shared" si="20"/>
        <v>0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0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0</v>
      </c>
      <c r="AA41" s="89">
        <f t="shared" si="21"/>
        <v>0</v>
      </c>
      <c r="AB41" s="89">
        <f t="shared" si="21"/>
        <v>0</v>
      </c>
      <c r="AC41" s="90">
        <f t="shared" si="21"/>
        <v>0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0</v>
      </c>
      <c r="AI41" s="199">
        <f t="shared" si="25"/>
        <v>0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14.732642795320144</v>
      </c>
      <c r="C42" s="52">
        <f t="shared" si="22"/>
        <v>0.17995725193065656</v>
      </c>
      <c r="D42" s="52">
        <f t="shared" si="22"/>
        <v>50.733539277581933</v>
      </c>
      <c r="E42" s="52">
        <f t="shared" si="22"/>
        <v>10.53692059716121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76.183059921993944</v>
      </c>
      <c r="J42" s="141"/>
      <c r="K42" s="155" t="s">
        <v>16</v>
      </c>
      <c r="L42" s="55">
        <f t="shared" si="20"/>
        <v>14.732642795320144</v>
      </c>
      <c r="M42" s="55">
        <f t="shared" si="20"/>
        <v>0.17995725193065656</v>
      </c>
      <c r="N42" s="55">
        <f t="shared" si="20"/>
        <v>50.733539277581933</v>
      </c>
      <c r="O42" s="55">
        <f t="shared" si="20"/>
        <v>10.53692059716121</v>
      </c>
      <c r="P42" s="55">
        <f t="shared" si="20"/>
        <v>1.2351609297115491</v>
      </c>
      <c r="Q42" s="55">
        <f t="shared" si="20"/>
        <v>0</v>
      </c>
      <c r="R42" s="55">
        <f t="shared" si="20"/>
        <v>0</v>
      </c>
      <c r="S42" s="158">
        <f t="shared" si="24"/>
        <v>77.418220851705499</v>
      </c>
      <c r="T42" s="141"/>
      <c r="U42" s="200" t="s">
        <v>16</v>
      </c>
      <c r="V42" s="93">
        <f t="shared" si="21"/>
        <v>14.732642795320144</v>
      </c>
      <c r="W42" s="93">
        <f t="shared" si="21"/>
        <v>0</v>
      </c>
      <c r="X42" s="93">
        <f t="shared" si="21"/>
        <v>0</v>
      </c>
      <c r="Y42" s="93">
        <f t="shared" si="21"/>
        <v>0.17995725193065656</v>
      </c>
      <c r="Z42" s="93">
        <f t="shared" si="21"/>
        <v>50.733539277581933</v>
      </c>
      <c r="AA42" s="93">
        <f t="shared" si="21"/>
        <v>4.2996128827349231</v>
      </c>
      <c r="AB42" s="93">
        <f t="shared" si="21"/>
        <v>1.2351609297115491</v>
      </c>
      <c r="AC42" s="94">
        <f t="shared" si="21"/>
        <v>6.2373077144262874</v>
      </c>
      <c r="AD42" s="93">
        <f t="shared" si="21"/>
        <v>0</v>
      </c>
      <c r="AE42" s="93">
        <f t="shared" si="21"/>
        <v>0</v>
      </c>
      <c r="AF42" s="93">
        <f t="shared" si="21"/>
        <v>0</v>
      </c>
      <c r="AG42" s="93">
        <f t="shared" si="21"/>
        <v>0</v>
      </c>
      <c r="AH42" s="93">
        <f t="shared" si="21"/>
        <v>6.2373077144262874</v>
      </c>
      <c r="AI42" s="203">
        <f t="shared" si="25"/>
        <v>77.418220851705499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762.98330963456306</v>
      </c>
      <c r="C43" s="49">
        <f t="shared" si="22"/>
        <v>1570.4261623794473</v>
      </c>
      <c r="D43" s="49">
        <f t="shared" si="22"/>
        <v>2304.3072290581749</v>
      </c>
      <c r="E43" s="49">
        <f t="shared" si="22"/>
        <v>74.873693864805006</v>
      </c>
      <c r="F43" s="292">
        <v>0</v>
      </c>
      <c r="G43" s="49">
        <f t="shared" si="19"/>
        <v>0.22372353072955944</v>
      </c>
      <c r="H43" s="49">
        <f t="shared" si="19"/>
        <v>0</v>
      </c>
      <c r="I43" s="146">
        <f t="shared" si="23"/>
        <v>4712.8141184677197</v>
      </c>
      <c r="J43" s="141"/>
      <c r="K43" s="161" t="s">
        <v>139</v>
      </c>
      <c r="L43" s="49">
        <f t="shared" si="20"/>
        <v>762.98330963456306</v>
      </c>
      <c r="M43" s="49">
        <f t="shared" si="20"/>
        <v>1570.4261623794473</v>
      </c>
      <c r="N43" s="49">
        <f t="shared" si="20"/>
        <v>2304.3072290581749</v>
      </c>
      <c r="O43" s="49">
        <f t="shared" si="20"/>
        <v>74.873693864805006</v>
      </c>
      <c r="P43" s="49">
        <f t="shared" si="20"/>
        <v>13.612043949799371</v>
      </c>
      <c r="Q43" s="49">
        <f t="shared" si="20"/>
        <v>0.22372353072955944</v>
      </c>
      <c r="R43" s="49">
        <f t="shared" si="20"/>
        <v>0</v>
      </c>
      <c r="S43" s="150">
        <f t="shared" si="24"/>
        <v>4726.4261624175188</v>
      </c>
      <c r="T43" s="141"/>
      <c r="U43" s="204" t="s">
        <v>139</v>
      </c>
      <c r="V43" s="89">
        <f t="shared" si="21"/>
        <v>753.68712446240147</v>
      </c>
      <c r="W43" s="89">
        <f t="shared" si="21"/>
        <v>6.7154787602589927</v>
      </c>
      <c r="X43" s="89">
        <f t="shared" si="21"/>
        <v>0.22372353072955944</v>
      </c>
      <c r="Y43" s="89">
        <f t="shared" si="21"/>
        <v>1570.4261623794473</v>
      </c>
      <c r="Z43" s="89">
        <f t="shared" si="21"/>
        <v>2201.5178354727327</v>
      </c>
      <c r="AA43" s="89">
        <f t="shared" si="21"/>
        <v>25.054185280626882</v>
      </c>
      <c r="AB43" s="89">
        <f t="shared" si="21"/>
        <v>13.612043949799371</v>
      </c>
      <c r="AC43" s="90">
        <f t="shared" si="21"/>
        <v>155.18960858152388</v>
      </c>
      <c r="AD43" s="89">
        <f t="shared" si="21"/>
        <v>2.5807064119027174</v>
      </c>
      <c r="AE43" s="89">
        <f t="shared" si="21"/>
        <v>0</v>
      </c>
      <c r="AF43" s="89">
        <f t="shared" si="21"/>
        <v>0</v>
      </c>
      <c r="AG43" s="89">
        <f t="shared" si="21"/>
        <v>102.78939358544301</v>
      </c>
      <c r="AH43" s="89">
        <f t="shared" si="21"/>
        <v>49.819508584178131</v>
      </c>
      <c r="AI43" s="199">
        <f t="shared" si="25"/>
        <v>4726.4261624175206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388.90216730205213</v>
      </c>
      <c r="C44" s="52">
        <f t="shared" si="22"/>
        <v>243.01571297662684</v>
      </c>
      <c r="D44" s="52">
        <f t="shared" si="22"/>
        <v>1420.5124817901128</v>
      </c>
      <c r="E44" s="52">
        <f t="shared" si="22"/>
        <v>5948.1419566981549</v>
      </c>
      <c r="F44" s="292">
        <v>0</v>
      </c>
      <c r="G44" s="52">
        <f t="shared" si="19"/>
        <v>606.79501400155675</v>
      </c>
      <c r="H44" s="52">
        <f t="shared" si="19"/>
        <v>62.76895686339774</v>
      </c>
      <c r="I44" s="154">
        <f t="shared" si="23"/>
        <v>8670.1362896319006</v>
      </c>
      <c r="J44" s="141"/>
      <c r="K44" s="155" t="s">
        <v>24</v>
      </c>
      <c r="L44" s="55">
        <f t="shared" si="20"/>
        <v>388.90216730205213</v>
      </c>
      <c r="M44" s="55">
        <f t="shared" si="20"/>
        <v>243.01571297662684</v>
      </c>
      <c r="N44" s="55">
        <f t="shared" si="20"/>
        <v>1420.5124817901128</v>
      </c>
      <c r="O44" s="55">
        <f t="shared" si="20"/>
        <v>5948.1419566981549</v>
      </c>
      <c r="P44" s="55">
        <f t="shared" si="20"/>
        <v>15.768521440889661</v>
      </c>
      <c r="Q44" s="55">
        <f t="shared" si="20"/>
        <v>606.79501400155675</v>
      </c>
      <c r="R44" s="55">
        <f t="shared" si="20"/>
        <v>62.76895686339774</v>
      </c>
      <c r="S44" s="158">
        <f t="shared" si="24"/>
        <v>8685.9048110727908</v>
      </c>
      <c r="T44" s="141"/>
      <c r="U44" s="200" t="s">
        <v>24</v>
      </c>
      <c r="V44" s="93">
        <f t="shared" si="21"/>
        <v>85.780377612862452</v>
      </c>
      <c r="W44" s="93">
        <f t="shared" si="21"/>
        <v>299.66750880869614</v>
      </c>
      <c r="X44" s="93">
        <f t="shared" si="21"/>
        <v>606.79501400155675</v>
      </c>
      <c r="Y44" s="93">
        <f t="shared" si="21"/>
        <v>243.01571297662684</v>
      </c>
      <c r="Z44" s="93">
        <f t="shared" si="21"/>
        <v>1412.0970325222229</v>
      </c>
      <c r="AA44" s="93">
        <f t="shared" si="21"/>
        <v>5923.7054438003315</v>
      </c>
      <c r="AB44" s="93">
        <f t="shared" si="21"/>
        <v>15.768521440889661</v>
      </c>
      <c r="AC44" s="94">
        <f t="shared" si="21"/>
        <v>99.075199909604578</v>
      </c>
      <c r="AD44" s="93">
        <f t="shared" si="21"/>
        <v>3.4542808804934966</v>
      </c>
      <c r="AE44" s="93">
        <f t="shared" si="21"/>
        <v>11.300156632336094</v>
      </c>
      <c r="AF44" s="93">
        <f t="shared" si="21"/>
        <v>62.76895686339774</v>
      </c>
      <c r="AG44" s="93">
        <f t="shared" si="21"/>
        <v>8.4154492678899153</v>
      </c>
      <c r="AH44" s="93">
        <f t="shared" si="21"/>
        <v>13.136356265487336</v>
      </c>
      <c r="AI44" s="203">
        <f t="shared" si="25"/>
        <v>8685.9048110727927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372.95494078662261</v>
      </c>
      <c r="C45" s="49">
        <f t="shared" si="22"/>
        <v>78.935033183560478</v>
      </c>
      <c r="D45" s="49">
        <f t="shared" si="22"/>
        <v>677.71946113625074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1129.6094351064339</v>
      </c>
      <c r="J45" s="141"/>
      <c r="K45" s="161" t="s">
        <v>23</v>
      </c>
      <c r="L45" s="49">
        <f t="shared" si="20"/>
        <v>372.95494078662261</v>
      </c>
      <c r="M45" s="49">
        <f t="shared" si="20"/>
        <v>78.935033183560478</v>
      </c>
      <c r="N45" s="49">
        <f t="shared" si="20"/>
        <v>677.71946113625074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1129.6094351064339</v>
      </c>
      <c r="T45" s="141"/>
      <c r="U45" s="204" t="s">
        <v>23</v>
      </c>
      <c r="V45" s="89">
        <f t="shared" si="21"/>
        <v>371.72496799503278</v>
      </c>
      <c r="W45" s="89">
        <f t="shared" si="21"/>
        <v>1.5167168047234759E-2</v>
      </c>
      <c r="X45" s="89">
        <f t="shared" si="21"/>
        <v>0</v>
      </c>
      <c r="Y45" s="89">
        <f t="shared" si="21"/>
        <v>78.935033183560478</v>
      </c>
      <c r="Z45" s="89">
        <f t="shared" si="21"/>
        <v>23.337866811429738</v>
      </c>
      <c r="AA45" s="89">
        <f t="shared" si="21"/>
        <v>0</v>
      </c>
      <c r="AB45" s="89">
        <f t="shared" si="21"/>
        <v>0</v>
      </c>
      <c r="AC45" s="90">
        <f t="shared" si="21"/>
        <v>655.59639994836368</v>
      </c>
      <c r="AD45" s="89">
        <f t="shared" si="21"/>
        <v>1.2148056235426405</v>
      </c>
      <c r="AE45" s="89">
        <f t="shared" si="21"/>
        <v>0</v>
      </c>
      <c r="AF45" s="89">
        <f t="shared" si="21"/>
        <v>0</v>
      </c>
      <c r="AG45" s="89">
        <f t="shared" si="21"/>
        <v>654.38159432482109</v>
      </c>
      <c r="AH45" s="89">
        <f t="shared" si="21"/>
        <v>0</v>
      </c>
      <c r="AI45" s="199">
        <f t="shared" si="25"/>
        <v>1129.6094351064339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0.49111124669572032</v>
      </c>
      <c r="C46" s="52">
        <f t="shared" si="22"/>
        <v>1.3583073393151736E-3</v>
      </c>
      <c r="D46" s="52">
        <f t="shared" si="22"/>
        <v>0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0.49246955403503551</v>
      </c>
      <c r="J46" s="141"/>
      <c r="K46" s="155" t="s">
        <v>58</v>
      </c>
      <c r="L46" s="55">
        <f t="shared" si="20"/>
        <v>0.49111124669572032</v>
      </c>
      <c r="M46" s="55">
        <f t="shared" si="20"/>
        <v>1.3583073393151736E-3</v>
      </c>
      <c r="N46" s="55">
        <f t="shared" si="20"/>
        <v>0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0.49246955403503551</v>
      </c>
      <c r="T46" s="141"/>
      <c r="U46" s="200" t="s">
        <v>58</v>
      </c>
      <c r="V46" s="93">
        <f t="shared" si="21"/>
        <v>0.49111124669572032</v>
      </c>
      <c r="W46" s="93">
        <f t="shared" si="21"/>
        <v>0</v>
      </c>
      <c r="X46" s="93">
        <f t="shared" si="21"/>
        <v>0</v>
      </c>
      <c r="Y46" s="93">
        <f t="shared" si="21"/>
        <v>1.3583073393151736E-3</v>
      </c>
      <c r="Z46" s="93">
        <f t="shared" si="21"/>
        <v>0</v>
      </c>
      <c r="AA46" s="93">
        <f t="shared" si="21"/>
        <v>0</v>
      </c>
      <c r="AB46" s="93">
        <f t="shared" si="21"/>
        <v>0</v>
      </c>
      <c r="AC46" s="94">
        <f t="shared" si="21"/>
        <v>0</v>
      </c>
      <c r="AD46" s="93">
        <f t="shared" si="21"/>
        <v>0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0.49246955403503551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407.93534705792774</v>
      </c>
      <c r="C47" s="49">
        <f t="shared" si="22"/>
        <v>7556.5300369807928</v>
      </c>
      <c r="D47" s="49">
        <f t="shared" si="22"/>
        <v>2766.2420376512991</v>
      </c>
      <c r="E47" s="49">
        <f t="shared" si="22"/>
        <v>35.347248425597485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10766.054670115618</v>
      </c>
      <c r="J47" s="141"/>
      <c r="K47" s="161" t="s">
        <v>21</v>
      </c>
      <c r="L47" s="49">
        <f t="shared" si="20"/>
        <v>407.93534705792774</v>
      </c>
      <c r="M47" s="49">
        <f t="shared" si="20"/>
        <v>7556.5300369807928</v>
      </c>
      <c r="N47" s="49">
        <f t="shared" si="20"/>
        <v>2766.2420376512991</v>
      </c>
      <c r="O47" s="49">
        <f t="shared" si="20"/>
        <v>35.347248425597485</v>
      </c>
      <c r="P47" s="49">
        <f t="shared" si="20"/>
        <v>103.57867459825341</v>
      </c>
      <c r="Q47" s="49">
        <f t="shared" si="20"/>
        <v>0</v>
      </c>
      <c r="R47" s="49">
        <f t="shared" si="20"/>
        <v>0</v>
      </c>
      <c r="S47" s="150">
        <f t="shared" si="24"/>
        <v>10869.633344713871</v>
      </c>
      <c r="T47" s="141"/>
      <c r="U47" s="204" t="s">
        <v>21</v>
      </c>
      <c r="V47" s="89">
        <f t="shared" si="21"/>
        <v>407.93534705792774</v>
      </c>
      <c r="W47" s="89">
        <f t="shared" si="21"/>
        <v>0</v>
      </c>
      <c r="X47" s="89">
        <f t="shared" si="21"/>
        <v>0</v>
      </c>
      <c r="Y47" s="89">
        <f t="shared" si="21"/>
        <v>7556.5300369807928</v>
      </c>
      <c r="Z47" s="89">
        <f t="shared" si="21"/>
        <v>1669.5984126487306</v>
      </c>
      <c r="AA47" s="89">
        <f t="shared" si="21"/>
        <v>0</v>
      </c>
      <c r="AB47" s="89">
        <f t="shared" si="21"/>
        <v>103.57867459825341</v>
      </c>
      <c r="AC47" s="90">
        <f t="shared" si="21"/>
        <v>1131.9908734281657</v>
      </c>
      <c r="AD47" s="89">
        <f t="shared" si="21"/>
        <v>0</v>
      </c>
      <c r="AE47" s="89">
        <f t="shared" si="21"/>
        <v>0</v>
      </c>
      <c r="AF47" s="89">
        <f t="shared" si="21"/>
        <v>0</v>
      </c>
      <c r="AG47" s="89">
        <f t="shared" si="21"/>
        <v>1096.6436250025686</v>
      </c>
      <c r="AH47" s="89">
        <f t="shared" si="21"/>
        <v>35.347248425597485</v>
      </c>
      <c r="AI47" s="199">
        <f t="shared" si="25"/>
        <v>10869.63334471387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255.52029151566913</v>
      </c>
      <c r="C48" s="52">
        <f t="shared" si="22"/>
        <v>0.27899215528799615</v>
      </c>
      <c r="D48" s="52">
        <f t="shared" si="22"/>
        <v>1168.5537634410809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1424.353047112038</v>
      </c>
      <c r="J48" s="141"/>
      <c r="K48" s="155" t="s">
        <v>20</v>
      </c>
      <c r="L48" s="55">
        <f t="shared" si="20"/>
        <v>255.52029151566913</v>
      </c>
      <c r="M48" s="55">
        <f t="shared" si="20"/>
        <v>0.27899215528799615</v>
      </c>
      <c r="N48" s="55">
        <f t="shared" si="20"/>
        <v>1168.5537634410809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1424.353047112038</v>
      </c>
      <c r="T48" s="141"/>
      <c r="U48" s="200" t="s">
        <v>59</v>
      </c>
      <c r="V48" s="93">
        <f t="shared" si="21"/>
        <v>255.52029151566913</v>
      </c>
      <c r="W48" s="93">
        <f t="shared" si="21"/>
        <v>0</v>
      </c>
      <c r="X48" s="93">
        <f t="shared" si="21"/>
        <v>0</v>
      </c>
      <c r="Y48" s="93">
        <f t="shared" si="21"/>
        <v>0.27899215528799615</v>
      </c>
      <c r="Z48" s="93">
        <f t="shared" si="21"/>
        <v>1132.230918821389</v>
      </c>
      <c r="AA48" s="93">
        <f t="shared" si="21"/>
        <v>0</v>
      </c>
      <c r="AB48" s="93">
        <f t="shared" si="21"/>
        <v>0</v>
      </c>
      <c r="AC48" s="94">
        <f t="shared" si="21"/>
        <v>36.322844619691878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36.322844619691878</v>
      </c>
      <c r="AH48" s="93">
        <f t="shared" si="21"/>
        <v>0</v>
      </c>
      <c r="AI48" s="203">
        <f t="shared" si="25"/>
        <v>1424.353047112038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144.82790242902379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144.82790242902379</v>
      </c>
      <c r="J49" s="141"/>
      <c r="K49" s="163" t="s">
        <v>62</v>
      </c>
      <c r="L49" s="49">
        <f t="shared" ref="L49:R53" si="28">L127+L153+L179+L205+L231+L257+L283+L309+L335+L361+L387+L413+L439</f>
        <v>144.82790242902379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144.82790242902379</v>
      </c>
      <c r="T49" s="141"/>
      <c r="U49" s="205" t="s">
        <v>60</v>
      </c>
      <c r="V49" s="89">
        <f t="shared" ref="V49:AH53" si="29">V127+V153+V179+V205+V231+V257+V283+V309+V335+V361+V387+V413+V439</f>
        <v>131.93127985823372</v>
      </c>
      <c r="W49" s="89">
        <f t="shared" si="29"/>
        <v>12.621001351864752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0.27562121892532176</v>
      </c>
      <c r="AD49" s="89">
        <f t="shared" si="29"/>
        <v>0.27562121892532176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144.82790242902379</v>
      </c>
      <c r="AJ49" s="133" t="str">
        <f t="shared" si="26"/>
        <v/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144.82790242902379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144.82790242902379</v>
      </c>
      <c r="J50" s="141"/>
      <c r="K50" s="168" t="s">
        <v>22</v>
      </c>
      <c r="L50" s="62">
        <f t="shared" si="28"/>
        <v>144.82790242902379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144.82790242902379</v>
      </c>
      <c r="T50" s="141"/>
      <c r="U50" s="206" t="s">
        <v>63</v>
      </c>
      <c r="V50" s="96">
        <f t="shared" si="29"/>
        <v>131.93127985823372</v>
      </c>
      <c r="W50" s="96">
        <f t="shared" si="29"/>
        <v>12.621001351864752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0.27562121892532176</v>
      </c>
      <c r="AD50" s="96">
        <f t="shared" si="29"/>
        <v>0.27562121892532176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144.82790242902379</v>
      </c>
      <c r="AJ50" s="133" t="str">
        <f t="shared" si="26"/>
        <v/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2536.2889532514514</v>
      </c>
      <c r="C54" s="187">
        <f t="shared" ref="C54:I54" si="31">SUM(C33:C49)</f>
        <v>9525.79917431172</v>
      </c>
      <c r="D54" s="187">
        <f t="shared" si="31"/>
        <v>9023.4999609830938</v>
      </c>
      <c r="E54" s="187">
        <f t="shared" si="31"/>
        <v>6896.6170961838989</v>
      </c>
      <c r="F54" s="187">
        <f t="shared" si="31"/>
        <v>0</v>
      </c>
      <c r="G54" s="187">
        <f t="shared" si="31"/>
        <v>607.01873753228631</v>
      </c>
      <c r="H54" s="187">
        <f t="shared" si="31"/>
        <v>62.76895686339774</v>
      </c>
      <c r="I54" s="187">
        <f t="shared" si="31"/>
        <v>28651.99287912585</v>
      </c>
      <c r="J54" s="141"/>
      <c r="K54" s="188" t="s">
        <v>25</v>
      </c>
      <c r="L54" s="187">
        <f>SUM(L33:L49)</f>
        <v>2536.2889532514514</v>
      </c>
      <c r="M54" s="187">
        <f t="shared" ref="M54:S54" si="32">SUM(M33:M49)</f>
        <v>9525.79917431172</v>
      </c>
      <c r="N54" s="187">
        <f t="shared" si="32"/>
        <v>9023.4999609830938</v>
      </c>
      <c r="O54" s="187">
        <f t="shared" si="32"/>
        <v>6896.6170961838989</v>
      </c>
      <c r="P54" s="187">
        <f t="shared" si="32"/>
        <v>1175.0027549801405</v>
      </c>
      <c r="Q54" s="187">
        <f t="shared" si="32"/>
        <v>607.01873753228631</v>
      </c>
      <c r="R54" s="213">
        <f t="shared" si="32"/>
        <v>62.76895686339774</v>
      </c>
      <c r="S54" s="214">
        <f t="shared" si="32"/>
        <v>29826.995634105991</v>
      </c>
      <c r="T54" s="141" t="str">
        <f>IF(ABS(S54-AI54)&gt;0.01,S54-AI54,"")</f>
        <v/>
      </c>
      <c r="U54" s="215" t="s">
        <v>61</v>
      </c>
      <c r="V54" s="216">
        <f>SUM(V33:V49)</f>
        <v>2208.9708085475454</v>
      </c>
      <c r="W54" s="216">
        <f t="shared" ref="W54:AH54" si="33">SUM(W33:W49)</f>
        <v>319.01915608886713</v>
      </c>
      <c r="X54" s="216">
        <f t="shared" si="33"/>
        <v>607.01873753228631</v>
      </c>
      <c r="Y54" s="216">
        <f t="shared" si="33"/>
        <v>9525.79917431172</v>
      </c>
      <c r="Z54" s="216">
        <f t="shared" si="33"/>
        <v>7123.3499802471306</v>
      </c>
      <c r="AA54" s="216">
        <f t="shared" si="33"/>
        <v>6731.3527803927182</v>
      </c>
      <c r="AB54" s="216">
        <f t="shared" si="33"/>
        <v>1175.0027549801405</v>
      </c>
      <c r="AC54" s="216">
        <f t="shared" si="33"/>
        <v>2136.4822420055825</v>
      </c>
      <c r="AD54" s="217">
        <f t="shared" si="33"/>
        <v>8.2989886150393843</v>
      </c>
      <c r="AE54" s="217">
        <f t="shared" si="33"/>
        <v>11.300156632336094</v>
      </c>
      <c r="AF54" s="217">
        <f t="shared" si="33"/>
        <v>62.76895686339774</v>
      </c>
      <c r="AG54" s="217">
        <f t="shared" si="33"/>
        <v>1900.1499807359648</v>
      </c>
      <c r="AH54" s="217">
        <f t="shared" si="33"/>
        <v>153.96415915884521</v>
      </c>
      <c r="AI54" s="218">
        <f>SUM(V54:AC54)</f>
        <v>29826.995634105991</v>
      </c>
      <c r="AJ54" s="133" t="str">
        <f t="shared" si="26"/>
        <v/>
      </c>
    </row>
    <row r="55" spans="1:36" ht="15" thickBot="1" x14ac:dyDescent="0.35">
      <c r="A55" s="18" t="s">
        <v>85</v>
      </c>
      <c r="B55" s="105">
        <f>IF($I54=0,"-",B54/$I54)</f>
        <v>8.8520507594403386E-2</v>
      </c>
      <c r="C55" s="105">
        <f t="shared" ref="C55:H55" si="34">IF($I54=0,"-",C54/$I54)</f>
        <v>0.3324655012479657</v>
      </c>
      <c r="D55" s="105">
        <f t="shared" si="34"/>
        <v>0.31493446194303237</v>
      </c>
      <c r="E55" s="105">
        <f t="shared" si="34"/>
        <v>0.24070287624594403</v>
      </c>
      <c r="F55" s="105">
        <f t="shared" si="34"/>
        <v>0</v>
      </c>
      <c r="G55" s="105">
        <f t="shared" si="34"/>
        <v>2.1185916808408964E-2</v>
      </c>
      <c r="H55" s="106">
        <f t="shared" si="34"/>
        <v>2.1907361602455057E-3</v>
      </c>
      <c r="I55" s="107">
        <f>SUM(B55:H55)</f>
        <v>0.99999999999999989</v>
      </c>
      <c r="K55" s="30" t="s">
        <v>85</v>
      </c>
      <c r="L55" s="80">
        <f>IF($S54=0,"-",L54/$S54)</f>
        <v>8.5033336389780584E-2</v>
      </c>
      <c r="M55" s="80">
        <f t="shared" ref="M55:R55" si="35">IF($S54=0,"-",M54/$S54)</f>
        <v>0.31936837659302653</v>
      </c>
      <c r="N55" s="80">
        <f t="shared" si="35"/>
        <v>0.30252795392724963</v>
      </c>
      <c r="O55" s="80">
        <f t="shared" si="35"/>
        <v>0.23122064256105934</v>
      </c>
      <c r="P55" s="80">
        <f t="shared" si="35"/>
        <v>3.9393935929523227E-2</v>
      </c>
      <c r="Q55" s="80">
        <f t="shared" si="35"/>
        <v>2.0351320159050293E-2</v>
      </c>
      <c r="R55" s="81">
        <f t="shared" si="35"/>
        <v>2.1044344403103044E-3</v>
      </c>
      <c r="S55" s="82">
        <f>SUM(L55:R55)</f>
        <v>0.99999999999999989</v>
      </c>
      <c r="U55" s="40" t="s">
        <v>85</v>
      </c>
      <c r="V55" s="108">
        <f>+V54/$AI54</f>
        <v>7.4059447208342857E-2</v>
      </c>
      <c r="W55" s="108">
        <f t="shared" ref="W55:AH55" si="36">+W54/$AI54</f>
        <v>1.0695651684210572E-2</v>
      </c>
      <c r="X55" s="108">
        <f t="shared" si="36"/>
        <v>2.0351320159050293E-2</v>
      </c>
      <c r="Y55" s="108">
        <f t="shared" si="36"/>
        <v>0.31936837659302653</v>
      </c>
      <c r="Z55" s="108">
        <f t="shared" si="36"/>
        <v>0.23882224236160954</v>
      </c>
      <c r="AA55" s="108">
        <f t="shared" si="36"/>
        <v>0.22567987949465759</v>
      </c>
      <c r="AB55" s="108">
        <f t="shared" si="36"/>
        <v>3.9393935929523227E-2</v>
      </c>
      <c r="AC55" s="108">
        <f t="shared" si="36"/>
        <v>7.1629146569579388E-2</v>
      </c>
      <c r="AD55" s="108">
        <f t="shared" si="36"/>
        <v>2.7823749722717022E-4</v>
      </c>
      <c r="AE55" s="108">
        <f t="shared" si="36"/>
        <v>3.788566830852656E-4</v>
      </c>
      <c r="AF55" s="108">
        <f t="shared" si="36"/>
        <v>2.1044344403103044E-3</v>
      </c>
      <c r="AG55" s="108">
        <f t="shared" si="36"/>
        <v>6.3705711565640172E-2</v>
      </c>
      <c r="AH55" s="108">
        <f t="shared" si="36"/>
        <v>5.1619063833165035E-3</v>
      </c>
      <c r="AI55" s="109">
        <f>SUM(V55:AC55)</f>
        <v>1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0.11158663520477731</v>
      </c>
      <c r="G59" s="302"/>
      <c r="H59" s="304"/>
      <c r="I59" s="146">
        <f>SUM(B59:H59)</f>
        <v>0.11158663520477731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18773.406202791037</v>
      </c>
      <c r="G65" s="305"/>
      <c r="H65" s="307"/>
      <c r="I65" s="146">
        <f t="shared" si="38"/>
        <v>18773.406202791037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10485.250773295274</v>
      </c>
      <c r="Q65" s="305"/>
      <c r="R65" s="312"/>
      <c r="S65" s="150">
        <f t="shared" si="40"/>
        <v>10485.250773295274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4452.8553708624668</v>
      </c>
      <c r="G66" s="305"/>
      <c r="H66" s="307"/>
      <c r="I66" s="154">
        <f t="shared" si="38"/>
        <v>4452.8553708624668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1804.0944474693608</v>
      </c>
      <c r="Q66" s="305"/>
      <c r="R66" s="312"/>
      <c r="S66" s="158">
        <f t="shared" si="40"/>
        <v>1804.0944474693608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540.68901914776154</v>
      </c>
      <c r="G67" s="305"/>
      <c r="H67" s="307"/>
      <c r="I67" s="146">
        <f t="shared" si="38"/>
        <v>540.68901914776154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11.197366616215664</v>
      </c>
      <c r="G68" s="305"/>
      <c r="H68" s="307"/>
      <c r="I68" s="154">
        <f t="shared" si="38"/>
        <v>11.197366616215664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9.962205686504074</v>
      </c>
      <c r="Q68" s="305"/>
      <c r="R68" s="312"/>
      <c r="S68" s="158">
        <f t="shared" si="40"/>
        <v>9.962205686504074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2227.300499499413</v>
      </c>
      <c r="G69" s="305"/>
      <c r="H69" s="307"/>
      <c r="I69" s="146">
        <f t="shared" si="38"/>
        <v>2227.300499499413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0.52585990161207974</v>
      </c>
      <c r="Q69" s="305"/>
      <c r="R69" s="312"/>
      <c r="S69" s="150">
        <f t="shared" si="40"/>
        <v>0.52585990161207974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1332.3409507621568</v>
      </c>
      <c r="G70" s="305"/>
      <c r="H70" s="307"/>
      <c r="I70" s="154">
        <f t="shared" si="38"/>
        <v>1332.3409507621568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-3.2969182939268649E-12</v>
      </c>
      <c r="Q70" s="305"/>
      <c r="R70" s="312"/>
      <c r="S70" s="158">
        <f t="shared" si="40"/>
        <v>-3.2969182939268649E-12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1462.9883180421677</v>
      </c>
      <c r="G73" s="305"/>
      <c r="H73" s="307"/>
      <c r="I73" s="146">
        <f t="shared" si="38"/>
        <v>1462.9883180421677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808.72221281074121</v>
      </c>
      <c r="Q73" s="305"/>
      <c r="R73" s="312"/>
      <c r="S73" s="150">
        <f t="shared" si="40"/>
        <v>808.72221281074121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28800.889314356424</v>
      </c>
      <c r="G80" s="187">
        <f t="shared" si="41"/>
        <v>0</v>
      </c>
      <c r="H80" s="213">
        <f t="shared" si="41"/>
        <v>0</v>
      </c>
      <c r="I80" s="187">
        <f t="shared" si="41"/>
        <v>28800.889314356424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13108.555499163489</v>
      </c>
      <c r="Q80" s="187">
        <f t="shared" si="42"/>
        <v>0</v>
      </c>
      <c r="R80" s="213">
        <f t="shared" si="42"/>
        <v>0</v>
      </c>
      <c r="S80" s="214">
        <f t="shared" si="42"/>
        <v>13108.555499163489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15.564775755867357</v>
      </c>
      <c r="C85" s="144">
        <f t="shared" ref="C85:H85" si="45">C579+C605+C631</f>
        <v>0</v>
      </c>
      <c r="D85" s="144">
        <f t="shared" si="45"/>
        <v>0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15.564775755867357</v>
      </c>
      <c r="J85" s="141"/>
      <c r="K85" s="192" t="s">
        <v>6</v>
      </c>
      <c r="L85" s="144">
        <f t="shared" ref="L85:R100" si="46">L579+L605+L631</f>
        <v>15.564775755867357</v>
      </c>
      <c r="M85" s="144">
        <f t="shared" si="46"/>
        <v>0</v>
      </c>
      <c r="N85" s="144">
        <f t="shared" si="46"/>
        <v>0</v>
      </c>
      <c r="O85" s="144">
        <f t="shared" si="46"/>
        <v>0</v>
      </c>
      <c r="P85" s="144">
        <f t="shared" si="46"/>
        <v>0.11158663520477731</v>
      </c>
      <c r="Q85" s="144">
        <f t="shared" si="46"/>
        <v>0</v>
      </c>
      <c r="R85" s="144">
        <f t="shared" si="46"/>
        <v>0</v>
      </c>
      <c r="S85" s="194">
        <f>SUM(L85:R85)</f>
        <v>15.676362391072134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29.178117190749823</v>
      </c>
      <c r="C86" s="152">
        <f t="shared" si="47"/>
        <v>0</v>
      </c>
      <c r="D86" s="152">
        <f t="shared" si="47"/>
        <v>1.7060837798584911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30.884200970608315</v>
      </c>
      <c r="J86" s="141"/>
      <c r="K86" s="155" t="s">
        <v>7</v>
      </c>
      <c r="L86" s="156">
        <f t="shared" si="46"/>
        <v>29.178117190749823</v>
      </c>
      <c r="M86" s="156">
        <f t="shared" si="46"/>
        <v>0</v>
      </c>
      <c r="N86" s="156">
        <f t="shared" si="46"/>
        <v>1.7060837798584911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30.884200970608315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29.437048974675314</v>
      </c>
      <c r="C87" s="148">
        <f t="shared" si="47"/>
        <v>0</v>
      </c>
      <c r="D87" s="148">
        <f t="shared" si="47"/>
        <v>1.6143757984214466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31.051424773096759</v>
      </c>
      <c r="J87" s="141"/>
      <c r="K87" s="161" t="s">
        <v>9</v>
      </c>
      <c r="L87" s="148">
        <f t="shared" si="46"/>
        <v>29.437048974675314</v>
      </c>
      <c r="M87" s="148">
        <f t="shared" si="46"/>
        <v>0</v>
      </c>
      <c r="N87" s="148">
        <f t="shared" si="46"/>
        <v>1.6143757984214466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31.051424773096759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35.987369178101559</v>
      </c>
      <c r="C89" s="148">
        <f t="shared" si="47"/>
        <v>3.3152775647686434</v>
      </c>
      <c r="D89" s="148">
        <f t="shared" si="47"/>
        <v>1.4265356280243247</v>
      </c>
      <c r="E89" s="148">
        <f t="shared" si="47"/>
        <v>1.5757386206190929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42.304920991513619</v>
      </c>
      <c r="J89" s="141"/>
      <c r="K89" s="161" t="s">
        <v>15</v>
      </c>
      <c r="L89" s="148">
        <f t="shared" si="46"/>
        <v>35.987369178101559</v>
      </c>
      <c r="M89" s="148">
        <f t="shared" si="46"/>
        <v>3.3152775647686434</v>
      </c>
      <c r="N89" s="148">
        <f t="shared" si="46"/>
        <v>1.4265356280243247</v>
      </c>
      <c r="O89" s="148">
        <f t="shared" si="46"/>
        <v>1.5757386206190929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42.304920991513619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4191.5691580613584</v>
      </c>
      <c r="C90" s="152">
        <f t="shared" si="47"/>
        <v>5.8691541805853111</v>
      </c>
      <c r="D90" s="152">
        <f t="shared" si="47"/>
        <v>428.26717433699508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4625.7054865789387</v>
      </c>
      <c r="J90" s="141"/>
      <c r="K90" s="155" t="s">
        <v>14</v>
      </c>
      <c r="L90" s="156">
        <f t="shared" si="46"/>
        <v>4191.5691580613584</v>
      </c>
      <c r="M90" s="156">
        <f t="shared" si="46"/>
        <v>5.8691541805853111</v>
      </c>
      <c r="N90" s="156">
        <f t="shared" si="46"/>
        <v>428.26717433699508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4625.7054865789387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0.34868802388042103</v>
      </c>
      <c r="D91" s="148">
        <f t="shared" si="47"/>
        <v>0.1179767859240208</v>
      </c>
      <c r="E91" s="148">
        <f t="shared" si="47"/>
        <v>71.958163883093491</v>
      </c>
      <c r="F91" s="148">
        <f t="shared" si="47"/>
        <v>668.3680474044022</v>
      </c>
      <c r="G91" s="148">
        <f t="shared" si="47"/>
        <v>0</v>
      </c>
      <c r="H91" s="148">
        <f t="shared" si="47"/>
        <v>0</v>
      </c>
      <c r="I91" s="146">
        <f t="shared" si="48"/>
        <v>740.79287609730011</v>
      </c>
      <c r="J91" s="141"/>
      <c r="K91" s="161" t="s">
        <v>56</v>
      </c>
      <c r="L91" s="148">
        <f t="shared" si="46"/>
        <v>0</v>
      </c>
      <c r="M91" s="148">
        <f t="shared" si="46"/>
        <v>0.34868802388042103</v>
      </c>
      <c r="N91" s="148">
        <f t="shared" si="46"/>
        <v>0.1179767859240208</v>
      </c>
      <c r="O91" s="148">
        <f t="shared" si="46"/>
        <v>71.958163883093491</v>
      </c>
      <c r="P91" s="148">
        <f t="shared" si="46"/>
        <v>7942.9243237196133</v>
      </c>
      <c r="Q91" s="148">
        <f t="shared" si="46"/>
        <v>0</v>
      </c>
      <c r="R91" s="148">
        <f t="shared" si="46"/>
        <v>0</v>
      </c>
      <c r="S91" s="150">
        <f t="shared" si="49"/>
        <v>8015.3491524125111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5.0692055556929801E-2</v>
      </c>
      <c r="E92" s="152">
        <f t="shared" si="47"/>
        <v>18.614592973480175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18.665285029037104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5.0692055556929801E-2</v>
      </c>
      <c r="O92" s="156">
        <f t="shared" si="46"/>
        <v>18.614592973480175</v>
      </c>
      <c r="P92" s="156">
        <f t="shared" si="46"/>
        <v>2621.5517225121666</v>
      </c>
      <c r="Q92" s="156">
        <f t="shared" si="46"/>
        <v>0</v>
      </c>
      <c r="R92" s="156">
        <f t="shared" si="46"/>
        <v>0</v>
      </c>
      <c r="S92" s="158">
        <f t="shared" si="49"/>
        <v>2640.2170075412037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540.68901914776154</v>
      </c>
      <c r="Q93" s="148">
        <f t="shared" si="46"/>
        <v>0</v>
      </c>
      <c r="R93" s="148">
        <f t="shared" si="46"/>
        <v>0</v>
      </c>
      <c r="S93" s="150">
        <f t="shared" si="49"/>
        <v>540.68901914776154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107.13356208527424</v>
      </c>
      <c r="C94" s="152">
        <f t="shared" si="47"/>
        <v>0.14368677042721059</v>
      </c>
      <c r="D94" s="152">
        <f t="shared" si="47"/>
        <v>24.119057907857044</v>
      </c>
      <c r="E94" s="152">
        <f t="shared" si="47"/>
        <v>0.72748738433831306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132.1237941478968</v>
      </c>
      <c r="J94" s="141"/>
      <c r="K94" s="155" t="s">
        <v>16</v>
      </c>
      <c r="L94" s="156">
        <f t="shared" si="46"/>
        <v>107.13356208527424</v>
      </c>
      <c r="M94" s="156">
        <f t="shared" si="46"/>
        <v>0.14368677042721059</v>
      </c>
      <c r="N94" s="156">
        <f t="shared" si="46"/>
        <v>24.119057907857044</v>
      </c>
      <c r="O94" s="156">
        <f t="shared" si="46"/>
        <v>0.72748738433831306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132.1237941478968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1055.3238322821503</v>
      </c>
      <c r="C95" s="148">
        <f t="shared" si="47"/>
        <v>44.442089516618523</v>
      </c>
      <c r="D95" s="148">
        <f t="shared" si="47"/>
        <v>83.777220216183736</v>
      </c>
      <c r="E95" s="148">
        <f t="shared" si="47"/>
        <v>6.8250318468013935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1190.368173861754</v>
      </c>
      <c r="J95" s="141"/>
      <c r="K95" s="161" t="s">
        <v>139</v>
      </c>
      <c r="L95" s="148">
        <f t="shared" si="46"/>
        <v>1055.3238322821503</v>
      </c>
      <c r="M95" s="148">
        <f t="shared" si="46"/>
        <v>44.442089516618523</v>
      </c>
      <c r="N95" s="148">
        <f t="shared" si="46"/>
        <v>83.777220216183736</v>
      </c>
      <c r="O95" s="148">
        <f t="shared" si="46"/>
        <v>6.8250318468013935</v>
      </c>
      <c r="P95" s="148">
        <f t="shared" si="46"/>
        <v>2213.1625956480002</v>
      </c>
      <c r="Q95" s="148">
        <f t="shared" si="46"/>
        <v>0</v>
      </c>
      <c r="R95" s="148">
        <f t="shared" si="46"/>
        <v>0</v>
      </c>
      <c r="S95" s="150">
        <f t="shared" si="49"/>
        <v>3403.5307695097545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1568.3048481789001</v>
      </c>
      <c r="C96" s="152">
        <f t="shared" si="47"/>
        <v>0.13435813649158104</v>
      </c>
      <c r="D96" s="152">
        <f t="shared" si="47"/>
        <v>2495.2011244880255</v>
      </c>
      <c r="E96" s="152">
        <f t="shared" si="47"/>
        <v>2212.2776932913575</v>
      </c>
      <c r="F96" s="152">
        <f t="shared" si="47"/>
        <v>0</v>
      </c>
      <c r="G96" s="152">
        <f t="shared" si="47"/>
        <v>1527.5679791029531</v>
      </c>
      <c r="H96" s="152">
        <f t="shared" si="47"/>
        <v>1.0130028805028652</v>
      </c>
      <c r="I96" s="154">
        <f t="shared" si="48"/>
        <v>7804.4990060782302</v>
      </c>
      <c r="J96" s="141"/>
      <c r="K96" s="155" t="s">
        <v>24</v>
      </c>
      <c r="L96" s="156">
        <f t="shared" si="46"/>
        <v>1568.3048481789001</v>
      </c>
      <c r="M96" s="156">
        <f t="shared" si="46"/>
        <v>0.13435813649158104</v>
      </c>
      <c r="N96" s="156">
        <f t="shared" si="46"/>
        <v>2495.2011244880255</v>
      </c>
      <c r="O96" s="156">
        <f t="shared" si="46"/>
        <v>2212.2776932913575</v>
      </c>
      <c r="P96" s="156">
        <f t="shared" si="46"/>
        <v>1316.5724293212672</v>
      </c>
      <c r="Q96" s="156">
        <f t="shared" si="46"/>
        <v>1527.5679791029531</v>
      </c>
      <c r="R96" s="156">
        <f t="shared" si="46"/>
        <v>1.0130028805028652</v>
      </c>
      <c r="S96" s="158">
        <f t="shared" si="49"/>
        <v>9121.0714353994972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5460.6042744810038</v>
      </c>
      <c r="C97" s="148">
        <f t="shared" si="47"/>
        <v>18.670813402748291</v>
      </c>
      <c r="D97" s="148">
        <f t="shared" si="47"/>
        <v>238.4448684407144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5717.7199563244667</v>
      </c>
      <c r="J97" s="141"/>
      <c r="K97" s="161" t="s">
        <v>23</v>
      </c>
      <c r="L97" s="148">
        <f t="shared" si="46"/>
        <v>5460.6042744810038</v>
      </c>
      <c r="M97" s="148">
        <f t="shared" si="46"/>
        <v>18.670813402748291</v>
      </c>
      <c r="N97" s="148">
        <f t="shared" si="46"/>
        <v>238.4448684407144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5717.7199563244667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5023.110045148107</v>
      </c>
      <c r="C98" s="152">
        <f t="shared" si="47"/>
        <v>9.1936259569960939</v>
      </c>
      <c r="D98" s="152">
        <f t="shared" si="47"/>
        <v>513.84757774998775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5546.1512488550907</v>
      </c>
      <c r="J98" s="141"/>
      <c r="K98" s="155" t="s">
        <v>58</v>
      </c>
      <c r="L98" s="156">
        <f t="shared" si="46"/>
        <v>5023.110045148107</v>
      </c>
      <c r="M98" s="156">
        <f t="shared" si="46"/>
        <v>9.1936259569960939</v>
      </c>
      <c r="N98" s="156">
        <f t="shared" si="46"/>
        <v>513.84757774998775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5546.1512488550907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1944.1929740933051</v>
      </c>
      <c r="C99" s="148">
        <f t="shared" si="47"/>
        <v>0</v>
      </c>
      <c r="D99" s="148">
        <f t="shared" si="47"/>
        <v>239.88443925631688</v>
      </c>
      <c r="E99" s="148">
        <f t="shared" si="47"/>
        <v>1.0522891570261601</v>
      </c>
      <c r="F99" s="148">
        <f t="shared" si="47"/>
        <v>42.42166875576735</v>
      </c>
      <c r="G99" s="148">
        <f t="shared" si="47"/>
        <v>0</v>
      </c>
      <c r="H99" s="148">
        <f t="shared" si="47"/>
        <v>0</v>
      </c>
      <c r="I99" s="146">
        <f t="shared" si="48"/>
        <v>2227.5513712624156</v>
      </c>
      <c r="J99" s="141"/>
      <c r="K99" s="161" t="s">
        <v>21</v>
      </c>
      <c r="L99" s="148">
        <f t="shared" si="46"/>
        <v>1944.1929740933051</v>
      </c>
      <c r="M99" s="148">
        <f t="shared" si="46"/>
        <v>0</v>
      </c>
      <c r="N99" s="148">
        <f t="shared" si="46"/>
        <v>239.88443925631688</v>
      </c>
      <c r="O99" s="148">
        <f t="shared" si="46"/>
        <v>1.0522891570261601</v>
      </c>
      <c r="P99" s="148">
        <f t="shared" si="46"/>
        <v>593.10909938893849</v>
      </c>
      <c r="Q99" s="148">
        <f t="shared" si="46"/>
        <v>0</v>
      </c>
      <c r="R99" s="148">
        <f t="shared" si="46"/>
        <v>0</v>
      </c>
      <c r="S99" s="150">
        <f t="shared" si="49"/>
        <v>2778.2388018955867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1313.3999215745951</v>
      </c>
      <c r="C101" s="148">
        <f t="shared" si="47"/>
        <v>0</v>
      </c>
      <c r="D101" s="148">
        <f t="shared" si="47"/>
        <v>388.83593455932032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1702.2358561339154</v>
      </c>
      <c r="J101" s="141"/>
      <c r="K101" s="163" t="s">
        <v>62</v>
      </c>
      <c r="L101" s="148">
        <f t="shared" ref="L101:R105" si="50">L595+L621+L647</f>
        <v>1313.3999215745951</v>
      </c>
      <c r="M101" s="148">
        <f t="shared" si="50"/>
        <v>0</v>
      </c>
      <c r="N101" s="148">
        <f t="shared" si="50"/>
        <v>388.83593455932032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1702.2358561339154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1313.3999215745951</v>
      </c>
      <c r="C102" s="165">
        <f t="shared" si="51"/>
        <v>0</v>
      </c>
      <c r="D102" s="165">
        <f t="shared" si="51"/>
        <v>388.83593455932032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1702.2358561339154</v>
      </c>
      <c r="J102" s="141"/>
      <c r="K102" s="168" t="s">
        <v>22</v>
      </c>
      <c r="L102" s="169">
        <f t="shared" si="50"/>
        <v>1313.3999215745951</v>
      </c>
      <c r="M102" s="169">
        <f t="shared" si="50"/>
        <v>0</v>
      </c>
      <c r="N102" s="169">
        <f t="shared" si="50"/>
        <v>388.83593455932032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1702.2358561339154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20773.805927004087</v>
      </c>
      <c r="C106" s="187">
        <f t="shared" ref="C106:I106" si="52">SUM(C85:C101)</f>
        <v>82.117693552516073</v>
      </c>
      <c r="D106" s="187">
        <f t="shared" si="52"/>
        <v>4417.2930610031854</v>
      </c>
      <c r="E106" s="187">
        <f t="shared" si="52"/>
        <v>2313.0309971567162</v>
      </c>
      <c r="F106" s="187">
        <f t="shared" si="52"/>
        <v>710.78971616016952</v>
      </c>
      <c r="G106" s="187">
        <f t="shared" si="52"/>
        <v>1527.5679791029531</v>
      </c>
      <c r="H106" s="187">
        <f t="shared" si="52"/>
        <v>1.0130028805028652</v>
      </c>
      <c r="I106" s="187">
        <f t="shared" si="52"/>
        <v>29825.618376860133</v>
      </c>
      <c r="J106" s="141"/>
      <c r="K106" s="188" t="s">
        <v>25</v>
      </c>
      <c r="L106" s="187">
        <f>SUM(L85:L101)</f>
        <v>20773.805927004087</v>
      </c>
      <c r="M106" s="187">
        <f t="shared" ref="M106:S106" si="53">SUM(M85:M101)</f>
        <v>82.117693552516073</v>
      </c>
      <c r="N106" s="187">
        <f t="shared" si="53"/>
        <v>4417.2930610031854</v>
      </c>
      <c r="O106" s="187">
        <f t="shared" si="53"/>
        <v>2313.0309971567162</v>
      </c>
      <c r="P106" s="187">
        <f t="shared" si="53"/>
        <v>15228.120776372953</v>
      </c>
      <c r="Q106" s="187">
        <f t="shared" si="53"/>
        <v>1527.5679791029531</v>
      </c>
      <c r="R106" s="213">
        <f t="shared" si="53"/>
        <v>1.0130028805028652</v>
      </c>
      <c r="S106" s="214">
        <f t="shared" si="53"/>
        <v>44342.949437072908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0.6965088087870529</v>
      </c>
      <c r="C107" s="105">
        <f t="shared" ref="C107:H107" si="54">IF($I106=0,"-",C106/$I106)</f>
        <v>2.7532603855826895E-3</v>
      </c>
      <c r="D107" s="105">
        <f t="shared" si="54"/>
        <v>0.14810398916759063</v>
      </c>
      <c r="E107" s="105">
        <f t="shared" si="54"/>
        <v>7.7551820315358663E-2</v>
      </c>
      <c r="F107" s="105">
        <f t="shared" si="54"/>
        <v>2.3831516489583586E-2</v>
      </c>
      <c r="G107" s="105">
        <f t="shared" si="54"/>
        <v>5.1216640667812584E-2</v>
      </c>
      <c r="H107" s="106">
        <f t="shared" si="54"/>
        <v>3.3964187018794286E-5</v>
      </c>
      <c r="I107" s="107">
        <f>SUM(B107:H107)</f>
        <v>0.99999999999999989</v>
      </c>
      <c r="K107" s="30" t="s">
        <v>85</v>
      </c>
      <c r="L107" s="80">
        <f t="shared" ref="L107:R107" si="55">IF($S106=0,"-",L106/$S106)</f>
        <v>0.46848047301148066</v>
      </c>
      <c r="M107" s="80">
        <f t="shared" si="55"/>
        <v>1.8518771212783064E-3</v>
      </c>
      <c r="N107" s="80">
        <f t="shared" si="55"/>
        <v>9.9616582051488642E-2</v>
      </c>
      <c r="O107" s="80">
        <f t="shared" si="55"/>
        <v>5.2162317268478933E-2</v>
      </c>
      <c r="P107" s="80">
        <f t="shared" si="55"/>
        <v>0.34341695736733036</v>
      </c>
      <c r="Q107" s="80">
        <f t="shared" si="55"/>
        <v>3.4448948446037068E-2</v>
      </c>
      <c r="R107" s="81">
        <f t="shared" si="55"/>
        <v>2.2844733906129042E-5</v>
      </c>
      <c r="S107" s="82">
        <f>SUM(L107:R107)</f>
        <v>1.0000000000000002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0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0.71458983240474505</v>
      </c>
      <c r="C115" s="148">
        <v>4.6954627449105395</v>
      </c>
      <c r="D115" s="148">
        <v>0</v>
      </c>
      <c r="E115" s="148">
        <v>0</v>
      </c>
      <c r="F115" s="292"/>
      <c r="G115" s="148">
        <v>0</v>
      </c>
      <c r="H115" s="160">
        <v>0</v>
      </c>
      <c r="I115" s="146">
        <f t="shared" si="56"/>
        <v>5.4100525773152848</v>
      </c>
      <c r="J115" s="141"/>
      <c r="K115" s="161" t="s">
        <v>15</v>
      </c>
      <c r="L115" s="148">
        <v>0.71458983240474505</v>
      </c>
      <c r="M115" s="148">
        <v>4.6954627449105395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5.4100525773152848</v>
      </c>
      <c r="U115" s="204" t="s">
        <v>15</v>
      </c>
      <c r="V115" s="196">
        <v>0.71458983240474505</v>
      </c>
      <c r="W115" s="196">
        <v>0</v>
      </c>
      <c r="X115" s="196">
        <v>0</v>
      </c>
      <c r="Y115" s="196">
        <v>4.6954627449105395</v>
      </c>
      <c r="Z115" s="196">
        <v>0</v>
      </c>
      <c r="AA115" s="196">
        <v>0</v>
      </c>
      <c r="AB115" s="196">
        <v>0</v>
      </c>
      <c r="AC115" s="197">
        <v>0</v>
      </c>
      <c r="AD115" s="198">
        <v>0</v>
      </c>
      <c r="AE115" s="198">
        <v>0</v>
      </c>
      <c r="AF115" s="198">
        <v>0</v>
      </c>
      <c r="AG115" s="198">
        <v>0</v>
      </c>
      <c r="AH115" s="198">
        <v>0</v>
      </c>
      <c r="AI115" s="199">
        <f t="shared" si="58"/>
        <v>5.4100525773152848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0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1.2420796678322643</v>
      </c>
      <c r="F117" s="292"/>
      <c r="G117" s="148">
        <v>0</v>
      </c>
      <c r="H117" s="160">
        <v>0</v>
      </c>
      <c r="I117" s="146">
        <f t="shared" si="56"/>
        <v>1.2420796678322643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1.2420796678322643</v>
      </c>
      <c r="P117" s="148">
        <v>13.878647603965312</v>
      </c>
      <c r="Q117" s="148">
        <v>0</v>
      </c>
      <c r="R117" s="149">
        <v>0</v>
      </c>
      <c r="S117" s="150">
        <f t="shared" si="57"/>
        <v>15.120727271797577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0.10069608135645906</v>
      </c>
      <c r="AB117" s="196">
        <v>13.878647603965312</v>
      </c>
      <c r="AC117" s="197">
        <v>1.1413835864758053</v>
      </c>
      <c r="AD117" s="196">
        <v>0</v>
      </c>
      <c r="AE117" s="196">
        <v>0</v>
      </c>
      <c r="AF117" s="196">
        <v>0</v>
      </c>
      <c r="AG117" s="196">
        <v>0</v>
      </c>
      <c r="AH117" s="196">
        <v>1.1413835864758053</v>
      </c>
      <c r="AI117" s="199">
        <f t="shared" si="58"/>
        <v>15.120727271797577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0.12129721029583516</v>
      </c>
      <c r="Q118" s="156">
        <v>0</v>
      </c>
      <c r="R118" s="157">
        <v>0</v>
      </c>
      <c r="S118" s="158">
        <f t="shared" si="57"/>
        <v>0.12129721029583516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0.12129721029583516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0.12129721029583516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0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0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35.690357856814174</v>
      </c>
      <c r="C121" s="148">
        <v>10.816528695658793</v>
      </c>
      <c r="D121" s="148">
        <v>464.32839819787733</v>
      </c>
      <c r="E121" s="148">
        <v>9.4862057742314541</v>
      </c>
      <c r="F121" s="292"/>
      <c r="G121" s="148">
        <v>0</v>
      </c>
      <c r="H121" s="160">
        <v>0</v>
      </c>
      <c r="I121" s="146">
        <f t="shared" si="56"/>
        <v>520.3214905245818</v>
      </c>
      <c r="J121" s="141"/>
      <c r="K121" s="161" t="s">
        <v>139</v>
      </c>
      <c r="L121" s="148">
        <v>35.690357856814174</v>
      </c>
      <c r="M121" s="148">
        <v>10.816528695658793</v>
      </c>
      <c r="N121" s="148">
        <v>464.32839819787733</v>
      </c>
      <c r="O121" s="148">
        <v>9.4862057742314541</v>
      </c>
      <c r="P121" s="148">
        <v>1.4929976118418549</v>
      </c>
      <c r="Q121" s="148">
        <v>0</v>
      </c>
      <c r="R121" s="149">
        <v>0</v>
      </c>
      <c r="S121" s="150">
        <f t="shared" si="57"/>
        <v>521.81448813642362</v>
      </c>
      <c r="U121" s="204" t="s">
        <v>139</v>
      </c>
      <c r="V121" s="196">
        <v>35.621677850280548</v>
      </c>
      <c r="W121" s="196">
        <v>0</v>
      </c>
      <c r="X121" s="196">
        <v>0</v>
      </c>
      <c r="Y121" s="196">
        <v>10.816528695658793</v>
      </c>
      <c r="Z121" s="196">
        <v>464.32839819787733</v>
      </c>
      <c r="AA121" s="196">
        <v>7.9378238320598316</v>
      </c>
      <c r="AB121" s="196">
        <v>1.4929976118418549</v>
      </c>
      <c r="AC121" s="197">
        <v>1.617061948705252</v>
      </c>
      <c r="AD121" s="196">
        <v>6.8680006533629115E-2</v>
      </c>
      <c r="AE121" s="196">
        <v>0</v>
      </c>
      <c r="AF121" s="196">
        <v>0</v>
      </c>
      <c r="AG121" s="196">
        <v>0</v>
      </c>
      <c r="AH121" s="196">
        <v>1.5483819421716229</v>
      </c>
      <c r="AI121" s="199">
        <f t="shared" si="58"/>
        <v>521.81448813642351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8.9098810413538185</v>
      </c>
      <c r="C122" s="152">
        <v>0.55093583965190418</v>
      </c>
      <c r="D122" s="152">
        <v>121.87970601599967</v>
      </c>
      <c r="E122" s="152">
        <v>175.81860647168139</v>
      </c>
      <c r="F122" s="292"/>
      <c r="G122" s="152">
        <v>11.477585999904964</v>
      </c>
      <c r="H122" s="153">
        <v>0.13180100750476451</v>
      </c>
      <c r="I122" s="154">
        <f t="shared" si="56"/>
        <v>318.7685163760965</v>
      </c>
      <c r="J122" s="141"/>
      <c r="K122" s="155" t="s">
        <v>24</v>
      </c>
      <c r="L122" s="156">
        <v>8.9098810413538185</v>
      </c>
      <c r="M122" s="156">
        <v>0.55093583965190418</v>
      </c>
      <c r="N122" s="156">
        <v>121.87970601599967</v>
      </c>
      <c r="O122" s="156">
        <v>175.81860647168139</v>
      </c>
      <c r="P122" s="156">
        <v>0.49119005396663162</v>
      </c>
      <c r="Q122" s="156">
        <v>11.477585999904964</v>
      </c>
      <c r="R122" s="157">
        <v>0.13180100750476451</v>
      </c>
      <c r="S122" s="158">
        <f t="shared" si="57"/>
        <v>319.25970643006315</v>
      </c>
      <c r="U122" s="200" t="s">
        <v>24</v>
      </c>
      <c r="V122" s="201">
        <v>4.7458935724914886</v>
      </c>
      <c r="W122" s="201">
        <v>4.1163107064233788</v>
      </c>
      <c r="X122" s="201">
        <v>11.477585999904964</v>
      </c>
      <c r="Y122" s="201">
        <v>0.55093583965190418</v>
      </c>
      <c r="Z122" s="201">
        <v>121.87970601599967</v>
      </c>
      <c r="AA122" s="201">
        <v>175.33357113578165</v>
      </c>
      <c r="AB122" s="201">
        <v>0.49119005396663162</v>
      </c>
      <c r="AC122" s="202">
        <v>0.6645131058434629</v>
      </c>
      <c r="AD122" s="201">
        <v>4.7676762438952074E-2</v>
      </c>
      <c r="AE122" s="201">
        <v>0</v>
      </c>
      <c r="AF122" s="201">
        <v>0.13180100750476451</v>
      </c>
      <c r="AG122" s="201">
        <v>0</v>
      </c>
      <c r="AH122" s="201">
        <v>0.48503533589974629</v>
      </c>
      <c r="AI122" s="203">
        <f t="shared" si="58"/>
        <v>319.2597064300632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0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2.5472970369564182E-2</v>
      </c>
      <c r="C125" s="148">
        <v>0</v>
      </c>
      <c r="D125" s="148">
        <v>5.1717848932145462E-2</v>
      </c>
      <c r="E125" s="148">
        <v>0</v>
      </c>
      <c r="F125" s="292"/>
      <c r="G125" s="148">
        <v>0</v>
      </c>
      <c r="H125" s="160">
        <v>0</v>
      </c>
      <c r="I125" s="146">
        <f t="shared" si="56"/>
        <v>7.7190819301709651E-2</v>
      </c>
      <c r="J125" s="141"/>
      <c r="K125" s="161" t="s">
        <v>21</v>
      </c>
      <c r="L125" s="148">
        <v>2.5472970369564182E-2</v>
      </c>
      <c r="M125" s="148">
        <v>0</v>
      </c>
      <c r="N125" s="148">
        <v>5.1717848932145462E-2</v>
      </c>
      <c r="O125" s="148">
        <v>0</v>
      </c>
      <c r="P125" s="148">
        <v>1.1005497064971097E-2</v>
      </c>
      <c r="Q125" s="148">
        <v>0</v>
      </c>
      <c r="R125" s="149">
        <v>0</v>
      </c>
      <c r="S125" s="150">
        <f t="shared" si="57"/>
        <v>8.8196316366680752E-2</v>
      </c>
      <c r="U125" s="204" t="s">
        <v>21</v>
      </c>
      <c r="V125" s="196">
        <v>2.5472970369564182E-2</v>
      </c>
      <c r="W125" s="196">
        <v>0</v>
      </c>
      <c r="X125" s="196">
        <v>0</v>
      </c>
      <c r="Y125" s="196">
        <v>0</v>
      </c>
      <c r="Z125" s="196">
        <v>5.1717848932145462E-2</v>
      </c>
      <c r="AA125" s="196">
        <v>0</v>
      </c>
      <c r="AB125" s="196">
        <v>1.1005497064971097E-2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8.8196316366680752E-2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45.340301700942305</v>
      </c>
      <c r="C132" s="187">
        <f t="shared" ref="C132:I132" si="60">SUM(C111:C127)</f>
        <v>16.062927280221235</v>
      </c>
      <c r="D132" s="187">
        <f t="shared" si="60"/>
        <v>586.25982206280923</v>
      </c>
      <c r="E132" s="187">
        <f t="shared" si="60"/>
        <v>186.5468919137451</v>
      </c>
      <c r="F132" s="187">
        <f t="shared" si="60"/>
        <v>0</v>
      </c>
      <c r="G132" s="187">
        <f t="shared" si="60"/>
        <v>11.477585999904964</v>
      </c>
      <c r="H132" s="213">
        <f t="shared" si="60"/>
        <v>0.13180100750476451</v>
      </c>
      <c r="I132" s="146">
        <f t="shared" si="60"/>
        <v>845.81932996512751</v>
      </c>
      <c r="J132" s="141"/>
      <c r="K132" s="188" t="s">
        <v>25</v>
      </c>
      <c r="L132" s="187">
        <f>SUM(L111:L127)</f>
        <v>45.340301700942305</v>
      </c>
      <c r="M132" s="187">
        <f t="shared" ref="M132:S132" si="61">SUM(M111:M127)</f>
        <v>16.062927280221235</v>
      </c>
      <c r="N132" s="187">
        <f t="shared" si="61"/>
        <v>586.25982206280923</v>
      </c>
      <c r="O132" s="187">
        <f t="shared" si="61"/>
        <v>186.5468919137451</v>
      </c>
      <c r="P132" s="187">
        <f t="shared" si="61"/>
        <v>15.995137977134604</v>
      </c>
      <c r="Q132" s="187">
        <f t="shared" si="61"/>
        <v>11.477585999904964</v>
      </c>
      <c r="R132" s="213">
        <f t="shared" si="61"/>
        <v>0.13180100750476451</v>
      </c>
      <c r="S132" s="214">
        <f t="shared" si="61"/>
        <v>861.81446794226213</v>
      </c>
      <c r="T132" s="133" t="str">
        <f>IF(ABS(S132-AI132)&gt;0.01,S132-AI132,"")</f>
        <v/>
      </c>
      <c r="U132" s="215" t="s">
        <v>61</v>
      </c>
      <c r="V132" s="216">
        <f>SUM(V111:V127)</f>
        <v>41.107634225546349</v>
      </c>
      <c r="W132" s="216">
        <f t="shared" ref="W132:AH132" si="62">SUM(W111:W127)</f>
        <v>4.1163107064233788</v>
      </c>
      <c r="X132" s="216">
        <f t="shared" si="62"/>
        <v>11.477585999904964</v>
      </c>
      <c r="Y132" s="216">
        <f t="shared" si="62"/>
        <v>16.062927280221235</v>
      </c>
      <c r="Z132" s="216">
        <f t="shared" si="62"/>
        <v>586.25982206280923</v>
      </c>
      <c r="AA132" s="216">
        <f t="shared" si="62"/>
        <v>183.37209104919793</v>
      </c>
      <c r="AB132" s="216">
        <f t="shared" si="62"/>
        <v>15.995137977134604</v>
      </c>
      <c r="AC132" s="216">
        <f t="shared" si="62"/>
        <v>3.4229586410245201</v>
      </c>
      <c r="AD132" s="217">
        <f t="shared" si="62"/>
        <v>0.11635676897258118</v>
      </c>
      <c r="AE132" s="217">
        <f t="shared" si="62"/>
        <v>0</v>
      </c>
      <c r="AF132" s="217">
        <f t="shared" si="62"/>
        <v>0.13180100750476451</v>
      </c>
      <c r="AG132" s="217">
        <f t="shared" si="62"/>
        <v>0</v>
      </c>
      <c r="AH132" s="217">
        <f t="shared" si="62"/>
        <v>3.1748008645471746</v>
      </c>
      <c r="AI132" s="218">
        <f>SUM(V132:AC132)</f>
        <v>861.81446794226213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5.360518504916606E-2</v>
      </c>
      <c r="C133" s="105">
        <f t="shared" ref="C133:H133" si="63">IF($I132=0,"-",C132/$I132)</f>
        <v>1.8990967351010406E-2</v>
      </c>
      <c r="D133" s="105">
        <f t="shared" si="63"/>
        <v>0.69312653576619054</v>
      </c>
      <c r="E133" s="105">
        <f t="shared" si="63"/>
        <v>0.22055170094237062</v>
      </c>
      <c r="F133" s="105">
        <f t="shared" si="63"/>
        <v>0</v>
      </c>
      <c r="G133" s="105">
        <f t="shared" si="63"/>
        <v>1.3569784460208749E-2</v>
      </c>
      <c r="H133" s="106">
        <f t="shared" si="63"/>
        <v>1.5582643105377901E-4</v>
      </c>
      <c r="I133" s="107">
        <f>SUM(B133:H133)</f>
        <v>1.0000000000000002</v>
      </c>
      <c r="J133" s="133"/>
      <c r="K133" s="30" t="s">
        <v>85</v>
      </c>
      <c r="L133" s="80">
        <f t="shared" ref="L133:R133" si="64">IF($S132=0,"-",L132/$S132)</f>
        <v>5.2610281432383554E-2</v>
      </c>
      <c r="M133" s="80">
        <f t="shared" si="64"/>
        <v>1.8638498050020415E-2</v>
      </c>
      <c r="N133" s="80">
        <f t="shared" si="64"/>
        <v>0.68026221869146686</v>
      </c>
      <c r="O133" s="80">
        <f t="shared" si="64"/>
        <v>0.21645829682943191</v>
      </c>
      <c r="P133" s="80">
        <f t="shared" si="64"/>
        <v>1.8559839237006416E-2</v>
      </c>
      <c r="Q133" s="80">
        <f t="shared" si="64"/>
        <v>1.3317931442146446E-2</v>
      </c>
      <c r="R133" s="81">
        <f t="shared" si="64"/>
        <v>1.5293431754454442E-4</v>
      </c>
      <c r="S133" s="82">
        <f>SUM(L133:R133)</f>
        <v>1.0000000000000002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1.0000000000000002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43.701256203445894</v>
      </c>
      <c r="C141" s="148">
        <v>56.688778127361587</v>
      </c>
      <c r="D141" s="148">
        <v>8.8563559065370807</v>
      </c>
      <c r="E141" s="148">
        <v>0</v>
      </c>
      <c r="F141" s="292"/>
      <c r="G141" s="148">
        <v>0</v>
      </c>
      <c r="H141" s="160">
        <v>0</v>
      </c>
      <c r="I141" s="146">
        <f t="shared" si="65"/>
        <v>109.24639023734456</v>
      </c>
      <c r="J141" s="141"/>
      <c r="K141" s="161" t="s">
        <v>15</v>
      </c>
      <c r="L141" s="148">
        <v>43.701256203445894</v>
      </c>
      <c r="M141" s="148">
        <v>56.688778127361587</v>
      </c>
      <c r="N141" s="148">
        <v>8.8563559065370807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109.24639023734456</v>
      </c>
      <c r="U141" s="204" t="s">
        <v>15</v>
      </c>
      <c r="V141" s="196">
        <v>43.701256203445894</v>
      </c>
      <c r="W141" s="196">
        <v>0</v>
      </c>
      <c r="X141" s="196">
        <v>0</v>
      </c>
      <c r="Y141" s="196">
        <v>56.688778127361587</v>
      </c>
      <c r="Z141" s="196">
        <v>8.8563559065370807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109.24639023734456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11.435049005298577</v>
      </c>
      <c r="C142" s="152">
        <v>0</v>
      </c>
      <c r="D142" s="152">
        <v>0</v>
      </c>
      <c r="E142" s="152">
        <v>0</v>
      </c>
      <c r="F142" s="292"/>
      <c r="G142" s="152">
        <v>0</v>
      </c>
      <c r="H142" s="153">
        <v>0</v>
      </c>
      <c r="I142" s="154">
        <f t="shared" si="65"/>
        <v>11.435049005298577</v>
      </c>
      <c r="J142" s="141"/>
      <c r="K142" s="155" t="s">
        <v>14</v>
      </c>
      <c r="L142" s="156">
        <v>11.435049005298577</v>
      </c>
      <c r="M142" s="156">
        <v>0</v>
      </c>
      <c r="N142" s="156">
        <v>0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11.435049005298577</v>
      </c>
      <c r="U142" s="200" t="s">
        <v>55</v>
      </c>
      <c r="V142" s="201">
        <v>11.435049005298577</v>
      </c>
      <c r="W142" s="201">
        <v>0</v>
      </c>
      <c r="X142" s="201">
        <v>0</v>
      </c>
      <c r="Y142" s="201">
        <v>0</v>
      </c>
      <c r="Z142" s="201">
        <v>0</v>
      </c>
      <c r="AA142" s="201">
        <v>0</v>
      </c>
      <c r="AB142" s="201">
        <v>0</v>
      </c>
      <c r="AC142" s="202">
        <v>0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</v>
      </c>
      <c r="AI142" s="203">
        <f t="shared" si="67"/>
        <v>11.435049005298577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1.4890568299373255E-2</v>
      </c>
      <c r="F143" s="292"/>
      <c r="G143" s="148">
        <v>0</v>
      </c>
      <c r="H143" s="160">
        <v>0</v>
      </c>
      <c r="I143" s="146">
        <f t="shared" si="65"/>
        <v>1.4890568299373255E-2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1.4890568299373255E-2</v>
      </c>
      <c r="P143" s="148">
        <v>2.3970071442334473</v>
      </c>
      <c r="Q143" s="148">
        <v>0</v>
      </c>
      <c r="R143" s="149">
        <v>0</v>
      </c>
      <c r="S143" s="150">
        <f t="shared" si="66"/>
        <v>2.4118977125328205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1.4890568299373255E-2</v>
      </c>
      <c r="AB143" s="196">
        <v>2.3970071442334473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2.4118977125328205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0.12432776863278451</v>
      </c>
      <c r="Q144" s="156">
        <v>0</v>
      </c>
      <c r="R144" s="157">
        <v>0</v>
      </c>
      <c r="S144" s="158">
        <f t="shared" si="66"/>
        <v>0.12432776863278451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0.12432776863278451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0.12432776863278451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1.1793598827389666</v>
      </c>
      <c r="C146" s="152">
        <v>0.11793598827389637</v>
      </c>
      <c r="D146" s="152">
        <v>1.5331678475606558</v>
      </c>
      <c r="E146" s="152">
        <v>4.7174395309556104E-2</v>
      </c>
      <c r="F146" s="292"/>
      <c r="G146" s="152">
        <v>0</v>
      </c>
      <c r="H146" s="153">
        <v>0</v>
      </c>
      <c r="I146" s="154">
        <f t="shared" si="65"/>
        <v>2.8776381138830751</v>
      </c>
      <c r="J146" s="141"/>
      <c r="K146" s="155" t="s">
        <v>16</v>
      </c>
      <c r="L146" s="156">
        <v>1.1793598827389666</v>
      </c>
      <c r="M146" s="156">
        <v>0.11793598827389637</v>
      </c>
      <c r="N146" s="156">
        <v>1.5331678475606558</v>
      </c>
      <c r="O146" s="156">
        <v>4.7174395309556104E-2</v>
      </c>
      <c r="P146" s="156">
        <v>4.9016393442622895E-2</v>
      </c>
      <c r="Q146" s="156">
        <v>0</v>
      </c>
      <c r="R146" s="157">
        <v>0</v>
      </c>
      <c r="S146" s="158">
        <f t="shared" si="66"/>
        <v>2.926654507325698</v>
      </c>
      <c r="U146" s="200" t="s">
        <v>16</v>
      </c>
      <c r="V146" s="201">
        <v>1.1793598827389666</v>
      </c>
      <c r="W146" s="201">
        <v>0</v>
      </c>
      <c r="X146" s="201">
        <v>0</v>
      </c>
      <c r="Y146" s="201">
        <v>0.11793598827389637</v>
      </c>
      <c r="Z146" s="201">
        <v>1.5331678475606558</v>
      </c>
      <c r="AA146" s="201">
        <v>0</v>
      </c>
      <c r="AB146" s="201">
        <v>4.9016393442622895E-2</v>
      </c>
      <c r="AC146" s="202">
        <v>4.7174395309556104E-2</v>
      </c>
      <c r="AD146" s="201">
        <v>0</v>
      </c>
      <c r="AE146" s="201">
        <v>0</v>
      </c>
      <c r="AF146" s="201">
        <v>0</v>
      </c>
      <c r="AG146" s="201">
        <v>0</v>
      </c>
      <c r="AH146" s="201">
        <v>4.7174395309556104E-2</v>
      </c>
      <c r="AI146" s="203">
        <f t="shared" si="67"/>
        <v>2.926654507325698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23.909187394588141</v>
      </c>
      <c r="C147" s="148">
        <v>151.97439594266501</v>
      </c>
      <c r="D147" s="148">
        <v>13.087336445100942</v>
      </c>
      <c r="E147" s="148">
        <v>0</v>
      </c>
      <c r="F147" s="292"/>
      <c r="G147" s="148">
        <v>0</v>
      </c>
      <c r="H147" s="160">
        <v>0</v>
      </c>
      <c r="I147" s="146">
        <f t="shared" si="65"/>
        <v>188.97091978235409</v>
      </c>
      <c r="J147" s="141"/>
      <c r="K147" s="161" t="s">
        <v>139</v>
      </c>
      <c r="L147" s="148">
        <v>23.909187394588141</v>
      </c>
      <c r="M147" s="148">
        <v>151.97439594266501</v>
      </c>
      <c r="N147" s="148">
        <v>13.087336445100942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188.97091978235409</v>
      </c>
      <c r="U147" s="204" t="s">
        <v>139</v>
      </c>
      <c r="V147" s="196">
        <v>22.517930735390333</v>
      </c>
      <c r="W147" s="196">
        <v>0.11602466400644509</v>
      </c>
      <c r="X147" s="196">
        <v>0</v>
      </c>
      <c r="Y147" s="196">
        <v>151.97439594266501</v>
      </c>
      <c r="Z147" s="196">
        <v>13.079853421168279</v>
      </c>
      <c r="AA147" s="196">
        <v>0</v>
      </c>
      <c r="AB147" s="196">
        <v>0</v>
      </c>
      <c r="AC147" s="197">
        <v>1.2827150191240244</v>
      </c>
      <c r="AD147" s="196">
        <v>1.2752319951913609</v>
      </c>
      <c r="AE147" s="196">
        <v>0</v>
      </c>
      <c r="AF147" s="196">
        <v>0</v>
      </c>
      <c r="AG147" s="196">
        <v>7.4830239326632341E-3</v>
      </c>
      <c r="AH147" s="196">
        <v>0</v>
      </c>
      <c r="AI147" s="199">
        <f t="shared" si="67"/>
        <v>188.97091978235409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25.841711739658361</v>
      </c>
      <c r="C148" s="152">
        <v>3.615162053747452</v>
      </c>
      <c r="D148" s="152">
        <v>199.02785749631852</v>
      </c>
      <c r="E148" s="152">
        <v>751.86913632021606</v>
      </c>
      <c r="F148" s="292"/>
      <c r="G148" s="152">
        <v>58.079229508337399</v>
      </c>
      <c r="H148" s="153">
        <v>0</v>
      </c>
      <c r="I148" s="154">
        <f t="shared" si="65"/>
        <v>1038.4330971182778</v>
      </c>
      <c r="J148" s="141"/>
      <c r="K148" s="155" t="s">
        <v>24</v>
      </c>
      <c r="L148" s="156">
        <v>25.841711739658361</v>
      </c>
      <c r="M148" s="156">
        <v>3.615162053747452</v>
      </c>
      <c r="N148" s="156">
        <v>199.02785749631852</v>
      </c>
      <c r="O148" s="156">
        <v>751.86913632021606</v>
      </c>
      <c r="P148" s="156">
        <v>1.4609837669056186E-3</v>
      </c>
      <c r="Q148" s="156">
        <v>58.079229508337399</v>
      </c>
      <c r="R148" s="157">
        <v>0</v>
      </c>
      <c r="S148" s="158">
        <f t="shared" si="66"/>
        <v>1038.4345581020448</v>
      </c>
      <c r="U148" s="200" t="s">
        <v>24</v>
      </c>
      <c r="V148" s="201">
        <v>0.69513243493187105</v>
      </c>
      <c r="W148" s="201">
        <v>25.14657930472649</v>
      </c>
      <c r="X148" s="201">
        <v>58.079229508337399</v>
      </c>
      <c r="Y148" s="201">
        <v>3.615162053747452</v>
      </c>
      <c r="Z148" s="201">
        <v>199.02785749631852</v>
      </c>
      <c r="AA148" s="201">
        <v>750.94550537718794</v>
      </c>
      <c r="AB148" s="201">
        <v>1.4609837669056186E-3</v>
      </c>
      <c r="AC148" s="202">
        <v>0.92363094302813187</v>
      </c>
      <c r="AD148" s="201">
        <v>0</v>
      </c>
      <c r="AE148" s="201">
        <v>0.92210932555858949</v>
      </c>
      <c r="AF148" s="201">
        <v>0</v>
      </c>
      <c r="AG148" s="201">
        <v>0</v>
      </c>
      <c r="AH148" s="201">
        <v>1.5216174695424423E-3</v>
      </c>
      <c r="AI148" s="203">
        <f t="shared" si="67"/>
        <v>1038.4345581020448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9.941751240602839</v>
      </c>
      <c r="C149" s="148">
        <v>37.104884786399737</v>
      </c>
      <c r="D149" s="148">
        <v>10.632551189656816</v>
      </c>
      <c r="E149" s="148">
        <v>0</v>
      </c>
      <c r="F149" s="292"/>
      <c r="G149" s="148">
        <v>0</v>
      </c>
      <c r="H149" s="160">
        <v>0</v>
      </c>
      <c r="I149" s="146">
        <f t="shared" si="65"/>
        <v>57.679187216659393</v>
      </c>
      <c r="J149" s="141"/>
      <c r="K149" s="161" t="s">
        <v>23</v>
      </c>
      <c r="L149" s="148">
        <v>9.941751240602839</v>
      </c>
      <c r="M149" s="148">
        <v>37.104884786399737</v>
      </c>
      <c r="N149" s="148">
        <v>10.632551189656816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57.679187216659393</v>
      </c>
      <c r="U149" s="204" t="s">
        <v>23</v>
      </c>
      <c r="V149" s="196">
        <v>9.802153883319809</v>
      </c>
      <c r="W149" s="196">
        <v>0</v>
      </c>
      <c r="X149" s="196">
        <v>0</v>
      </c>
      <c r="Y149" s="196">
        <v>37.104884786399737</v>
      </c>
      <c r="Z149" s="196">
        <v>10.632551189656816</v>
      </c>
      <c r="AA149" s="196">
        <v>0</v>
      </c>
      <c r="AB149" s="196">
        <v>0</v>
      </c>
      <c r="AC149" s="197">
        <v>0.13959735728303041</v>
      </c>
      <c r="AD149" s="196">
        <v>0.13959735728303041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57.679187216659393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9.253956864962615E-4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9.253956864962615E-4</v>
      </c>
      <c r="J151" s="141"/>
      <c r="K151" s="161" t="s">
        <v>21</v>
      </c>
      <c r="L151" s="148">
        <v>0</v>
      </c>
      <c r="M151" s="148">
        <v>9.253956864962615E-4</v>
      </c>
      <c r="N151" s="148">
        <v>0</v>
      </c>
      <c r="O151" s="148">
        <v>0</v>
      </c>
      <c r="P151" s="148">
        <v>0.14078716881447648</v>
      </c>
      <c r="Q151" s="148">
        <v>0</v>
      </c>
      <c r="R151" s="149">
        <v>0</v>
      </c>
      <c r="S151" s="150">
        <f t="shared" si="66"/>
        <v>0.14171256450097275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9.253956864962615E-4</v>
      </c>
      <c r="Z151" s="196">
        <v>0</v>
      </c>
      <c r="AA151" s="196">
        <v>0</v>
      </c>
      <c r="AB151" s="196">
        <v>0.14078716881447648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0.14171256450097275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1.533980993270069E-3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1.533980993270069E-3</v>
      </c>
      <c r="J153" s="141"/>
      <c r="K153" s="163" t="s">
        <v>62</v>
      </c>
      <c r="L153" s="148">
        <v>1.533980993270069E-3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1.533980993270069E-3</v>
      </c>
      <c r="U153" s="205" t="s">
        <v>60</v>
      </c>
      <c r="V153" s="196">
        <v>1.533980993270069E-3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1.533980993270069E-3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1.533980993270069E-3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1.533980993270069E-3</v>
      </c>
      <c r="J154" s="141"/>
      <c r="K154" s="168" t="s">
        <v>22</v>
      </c>
      <c r="L154" s="169">
        <v>1.533980993270069E-3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1.533980993270069E-3</v>
      </c>
      <c r="U154" s="206" t="s">
        <v>63</v>
      </c>
      <c r="V154" s="207">
        <v>1.533980993270069E-3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1.533980993270069E-3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116.00984944732606</v>
      </c>
      <c r="C158" s="187">
        <f t="shared" ref="C158:I158" si="69">SUM(C137:C153)</f>
        <v>249.50208229413417</v>
      </c>
      <c r="D158" s="187">
        <f t="shared" si="69"/>
        <v>233.13726888517402</v>
      </c>
      <c r="E158" s="187">
        <f t="shared" si="69"/>
        <v>751.93120128382498</v>
      </c>
      <c r="F158" s="187">
        <f t="shared" si="69"/>
        <v>0</v>
      </c>
      <c r="G158" s="187">
        <f t="shared" si="69"/>
        <v>58.079229508337399</v>
      </c>
      <c r="H158" s="213">
        <f t="shared" si="69"/>
        <v>0</v>
      </c>
      <c r="I158" s="146">
        <f t="shared" si="69"/>
        <v>1408.6596314187966</v>
      </c>
      <c r="J158" s="141"/>
      <c r="K158" s="188" t="s">
        <v>25</v>
      </c>
      <c r="L158" s="187">
        <f>SUM(L137:L153)</f>
        <v>116.00984944732606</v>
      </c>
      <c r="M158" s="187">
        <f t="shared" ref="M158:S158" si="70">SUM(M137:M153)</f>
        <v>249.50208229413417</v>
      </c>
      <c r="N158" s="187">
        <f t="shared" si="70"/>
        <v>233.13726888517402</v>
      </c>
      <c r="O158" s="187">
        <f t="shared" si="70"/>
        <v>751.93120128382498</v>
      </c>
      <c r="P158" s="187">
        <f t="shared" si="70"/>
        <v>2.7125994588902369</v>
      </c>
      <c r="Q158" s="187">
        <f t="shared" si="70"/>
        <v>58.079229508337399</v>
      </c>
      <c r="R158" s="213">
        <f t="shared" si="70"/>
        <v>0</v>
      </c>
      <c r="S158" s="214">
        <f t="shared" si="70"/>
        <v>1411.3722308776869</v>
      </c>
      <c r="T158" s="133" t="str">
        <f>IF(ABS(S158-AI158)&gt;0.01,S158-AI158,"")</f>
        <v/>
      </c>
      <c r="U158" s="215" t="s">
        <v>61</v>
      </c>
      <c r="V158" s="216">
        <f>SUM(V137:V153)</f>
        <v>89.332416126118716</v>
      </c>
      <c r="W158" s="216">
        <f t="shared" ref="W158:AH158" si="71">SUM(W137:W153)</f>
        <v>25.262603968732936</v>
      </c>
      <c r="X158" s="216">
        <f t="shared" si="71"/>
        <v>58.079229508337399</v>
      </c>
      <c r="Y158" s="216">
        <f t="shared" si="71"/>
        <v>249.50208229413417</v>
      </c>
      <c r="Z158" s="216">
        <f t="shared" si="71"/>
        <v>233.12978586124134</v>
      </c>
      <c r="AA158" s="216">
        <f t="shared" si="71"/>
        <v>750.96039594548733</v>
      </c>
      <c r="AB158" s="216">
        <f t="shared" si="71"/>
        <v>2.7125994588902369</v>
      </c>
      <c r="AC158" s="216">
        <f t="shared" si="71"/>
        <v>2.3931177147447427</v>
      </c>
      <c r="AD158" s="217">
        <f t="shared" si="71"/>
        <v>1.4148293524743913</v>
      </c>
      <c r="AE158" s="217">
        <f t="shared" si="71"/>
        <v>0.92210932555858949</v>
      </c>
      <c r="AF158" s="217">
        <f t="shared" si="71"/>
        <v>0</v>
      </c>
      <c r="AG158" s="217">
        <f t="shared" si="71"/>
        <v>7.4830239326632341E-3</v>
      </c>
      <c r="AH158" s="217">
        <f t="shared" si="71"/>
        <v>4.8696012779098546E-2</v>
      </c>
      <c r="AI158" s="218">
        <f>SUM(V158:AC158)</f>
        <v>1411.3722308776869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8.2354776739418156E-2</v>
      </c>
      <c r="C159" s="105">
        <f t="shared" ref="C159:H159" si="72">IF($I158=0,"-",C158/$I158)</f>
        <v>0.17712020471747075</v>
      </c>
      <c r="D159" s="105">
        <f t="shared" si="72"/>
        <v>0.16550291048687116</v>
      </c>
      <c r="E159" s="105">
        <f t="shared" si="72"/>
        <v>0.53379197111404597</v>
      </c>
      <c r="F159" s="105">
        <f t="shared" si="72"/>
        <v>0</v>
      </c>
      <c r="G159" s="105">
        <f t="shared" si="72"/>
        <v>4.1230136942193921E-2</v>
      </c>
      <c r="H159" s="106">
        <f t="shared" si="72"/>
        <v>0</v>
      </c>
      <c r="I159" s="107">
        <f>SUM(B159:H159)</f>
        <v>1</v>
      </c>
      <c r="J159" s="133"/>
      <c r="K159" s="30" t="s">
        <v>85</v>
      </c>
      <c r="L159" s="80">
        <f t="shared" ref="L159:R159" si="73">IF($S158=0,"-",L158/$S158)</f>
        <v>8.219649424105735E-2</v>
      </c>
      <c r="M159" s="80">
        <f t="shared" si="73"/>
        <v>0.17677978695880736</v>
      </c>
      <c r="N159" s="80">
        <f t="shared" si="73"/>
        <v>0.16518482069056542</v>
      </c>
      <c r="O159" s="80">
        <f t="shared" si="73"/>
        <v>0.53276604486983792</v>
      </c>
      <c r="P159" s="80">
        <f t="shared" si="73"/>
        <v>1.9219589273081835E-3</v>
      </c>
      <c r="Q159" s="80">
        <f t="shared" si="73"/>
        <v>4.1150894312423733E-2</v>
      </c>
      <c r="R159" s="81">
        <f t="shared" si="73"/>
        <v>0</v>
      </c>
      <c r="S159" s="82">
        <f>SUM(L159:R159)</f>
        <v>0.99999999999999989</v>
      </c>
      <c r="U159" s="40" t="s">
        <v>85</v>
      </c>
      <c r="V159" s="108">
        <f>+V158/$AI158</f>
        <v>6.3294724220672643E-2</v>
      </c>
      <c r="W159" s="108">
        <f t="shared" ref="W159:AH159" si="74">+W158/$AI158</f>
        <v>1.789932054495853E-2</v>
      </c>
      <c r="X159" s="108">
        <f t="shared" si="74"/>
        <v>4.1150894312423733E-2</v>
      </c>
      <c r="Y159" s="108">
        <f t="shared" si="74"/>
        <v>0.17677978695880736</v>
      </c>
      <c r="Z159" s="108">
        <f t="shared" si="74"/>
        <v>0.16517951874132131</v>
      </c>
      <c r="AA159" s="108">
        <f t="shared" si="74"/>
        <v>0.53207819986545246</v>
      </c>
      <c r="AB159" s="108">
        <f t="shared" si="74"/>
        <v>1.9219589273081835E-3</v>
      </c>
      <c r="AC159" s="108">
        <f t="shared" si="74"/>
        <v>1.6955964290558132E-3</v>
      </c>
      <c r="AD159" s="108">
        <f t="shared" si="74"/>
        <v>1.0024494754261636E-3</v>
      </c>
      <c r="AE159" s="108">
        <f t="shared" si="74"/>
        <v>6.5334240350269567E-4</v>
      </c>
      <c r="AF159" s="108">
        <f t="shared" si="74"/>
        <v>0</v>
      </c>
      <c r="AG159" s="108">
        <f t="shared" si="74"/>
        <v>5.3019492441124355E-6</v>
      </c>
      <c r="AH159" s="108">
        <f t="shared" si="74"/>
        <v>3.4502600882841561E-5</v>
      </c>
      <c r="AI159" s="109">
        <f>SUM(V159:AC159)</f>
        <v>1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7.3983782678080438E-7</v>
      </c>
      <c r="E163" s="144">
        <v>0</v>
      </c>
      <c r="F163" s="291"/>
      <c r="G163" s="144">
        <v>0</v>
      </c>
      <c r="H163" s="145">
        <v>0</v>
      </c>
      <c r="I163" s="146">
        <f>SUM(B163:H163)</f>
        <v>7.3983782678080438E-7</v>
      </c>
      <c r="J163" s="141"/>
      <c r="K163" s="192" t="s">
        <v>6</v>
      </c>
      <c r="L163" s="144">
        <v>0</v>
      </c>
      <c r="M163" s="144">
        <v>0</v>
      </c>
      <c r="N163" s="144">
        <v>7.3983782678080438E-7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7.3983782678080438E-7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7.3983782678080438E-7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7.3983782678080438E-7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5.5444045782863459E-2</v>
      </c>
      <c r="E165" s="148">
        <v>0</v>
      </c>
      <c r="F165" s="292"/>
      <c r="G165" s="148">
        <v>0</v>
      </c>
      <c r="H165" s="160">
        <v>0</v>
      </c>
      <c r="I165" s="146">
        <f t="shared" si="75"/>
        <v>5.5444045782863459E-2</v>
      </c>
      <c r="J165" s="141"/>
      <c r="K165" s="161" t="s">
        <v>9</v>
      </c>
      <c r="L165" s="148">
        <v>0</v>
      </c>
      <c r="M165" s="148">
        <v>0</v>
      </c>
      <c r="N165" s="148">
        <v>5.5444045782863459E-2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5.5444045782863459E-2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5.5444045782863459E-2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5.5444045782863459E-2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1.1745259494457178E-4</v>
      </c>
      <c r="C167" s="148">
        <v>0</v>
      </c>
      <c r="D167" s="148">
        <v>7.4428072951648351E-4</v>
      </c>
      <c r="E167" s="148">
        <v>0</v>
      </c>
      <c r="F167" s="292"/>
      <c r="G167" s="148">
        <v>0</v>
      </c>
      <c r="H167" s="160">
        <v>0</v>
      </c>
      <c r="I167" s="146">
        <f t="shared" si="75"/>
        <v>8.617333244610553E-4</v>
      </c>
      <c r="J167" s="141"/>
      <c r="K167" s="161" t="s">
        <v>15</v>
      </c>
      <c r="L167" s="148">
        <v>1.1745259494457178E-4</v>
      </c>
      <c r="M167" s="148">
        <v>0</v>
      </c>
      <c r="N167" s="148">
        <v>7.4428072951648351E-4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8.617333244610553E-4</v>
      </c>
      <c r="U167" s="204" t="s">
        <v>15</v>
      </c>
      <c r="V167" s="196">
        <v>1.1745259494457178E-4</v>
      </c>
      <c r="W167" s="196">
        <v>0</v>
      </c>
      <c r="X167" s="196">
        <v>0</v>
      </c>
      <c r="Y167" s="196">
        <v>0</v>
      </c>
      <c r="Z167" s="196">
        <v>7.4428072951648351E-4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8.617333244610553E-4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1.1986656021732058E-5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1.1986656021732058E-5</v>
      </c>
      <c r="J168" s="141"/>
      <c r="K168" s="155" t="s">
        <v>14</v>
      </c>
      <c r="L168" s="156">
        <v>1.1986656021732058E-5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1.1986656021732058E-5</v>
      </c>
      <c r="U168" s="200" t="s">
        <v>55</v>
      </c>
      <c r="V168" s="201">
        <v>1.1986656021732058E-5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1.1986656021732058E-5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1.2520498794549369E-2</v>
      </c>
      <c r="F169" s="292"/>
      <c r="G169" s="148">
        <v>0</v>
      </c>
      <c r="H169" s="160">
        <v>0</v>
      </c>
      <c r="I169" s="146">
        <f t="shared" si="75"/>
        <v>1.2520498794549369E-2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1.2520498794549369E-2</v>
      </c>
      <c r="P169" s="148">
        <v>1.828839176608889</v>
      </c>
      <c r="Q169" s="148">
        <v>0</v>
      </c>
      <c r="R169" s="149">
        <v>0</v>
      </c>
      <c r="S169" s="150">
        <f t="shared" si="76"/>
        <v>1.8413596754034383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8.5756841058557309E-5</v>
      </c>
      <c r="AB169" s="196">
        <v>1.828839176608889</v>
      </c>
      <c r="AC169" s="197">
        <v>1.2434741953490812E-2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1.2434741953490812E-2</v>
      </c>
      <c r="AI169" s="199">
        <f t="shared" si="77"/>
        <v>1.8413596754034383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2.1885896128938156E-4</v>
      </c>
      <c r="Q170" s="156">
        <v>0</v>
      </c>
      <c r="R170" s="157">
        <v>0</v>
      </c>
      <c r="S170" s="158">
        <f t="shared" si="76"/>
        <v>2.1885896128938156E-4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2.1885896128938156E-4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2.1885896128938156E-4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0</v>
      </c>
      <c r="C172" s="152">
        <v>0</v>
      </c>
      <c r="D172" s="152">
        <v>1.9323375609701183E-4</v>
      </c>
      <c r="E172" s="152">
        <v>0</v>
      </c>
      <c r="F172" s="292"/>
      <c r="G172" s="152">
        <v>0</v>
      </c>
      <c r="H172" s="153">
        <v>0</v>
      </c>
      <c r="I172" s="154">
        <f t="shared" si="75"/>
        <v>1.9323375609701183E-4</v>
      </c>
      <c r="J172" s="141"/>
      <c r="K172" s="155" t="s">
        <v>16</v>
      </c>
      <c r="L172" s="156">
        <v>0</v>
      </c>
      <c r="M172" s="156">
        <v>0</v>
      </c>
      <c r="N172" s="156">
        <v>1.9323375609701183E-4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1.9323375609701183E-4</v>
      </c>
      <c r="U172" s="200" t="s">
        <v>16</v>
      </c>
      <c r="V172" s="201">
        <v>0</v>
      </c>
      <c r="W172" s="201">
        <v>0</v>
      </c>
      <c r="X172" s="201">
        <v>0</v>
      </c>
      <c r="Y172" s="201">
        <v>0</v>
      </c>
      <c r="Z172" s="201">
        <v>1.9323375609701183E-4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1.9323375609701183E-4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9.5090860845897893</v>
      </c>
      <c r="C173" s="148">
        <v>0</v>
      </c>
      <c r="D173" s="148">
        <v>109.45644833160773</v>
      </c>
      <c r="E173" s="148">
        <v>1.9828259797898555</v>
      </c>
      <c r="F173" s="292"/>
      <c r="G173" s="148">
        <v>0</v>
      </c>
      <c r="H173" s="160">
        <v>0</v>
      </c>
      <c r="I173" s="146">
        <f t="shared" si="75"/>
        <v>120.94836039598738</v>
      </c>
      <c r="J173" s="141"/>
      <c r="K173" s="161" t="s">
        <v>139</v>
      </c>
      <c r="L173" s="148">
        <v>9.5090860845897893</v>
      </c>
      <c r="M173" s="148">
        <v>0</v>
      </c>
      <c r="N173" s="148">
        <v>109.45644833160773</v>
      </c>
      <c r="O173" s="148">
        <v>1.9828259797898555</v>
      </c>
      <c r="P173" s="148">
        <v>0</v>
      </c>
      <c r="Q173" s="148">
        <v>0</v>
      </c>
      <c r="R173" s="149">
        <v>0</v>
      </c>
      <c r="S173" s="150">
        <f t="shared" si="76"/>
        <v>120.94836039598738</v>
      </c>
      <c r="U173" s="204" t="s">
        <v>139</v>
      </c>
      <c r="V173" s="196">
        <v>9.5090860845897893</v>
      </c>
      <c r="W173" s="196">
        <v>0</v>
      </c>
      <c r="X173" s="196">
        <v>0</v>
      </c>
      <c r="Y173" s="196">
        <v>0</v>
      </c>
      <c r="Z173" s="196">
        <v>86.795579991152266</v>
      </c>
      <c r="AA173" s="196">
        <v>1.9828259797898555</v>
      </c>
      <c r="AB173" s="196">
        <v>0</v>
      </c>
      <c r="AC173" s="197">
        <v>22.660868340455458</v>
      </c>
      <c r="AD173" s="196">
        <v>0</v>
      </c>
      <c r="AE173" s="196">
        <v>0</v>
      </c>
      <c r="AF173" s="196">
        <v>0</v>
      </c>
      <c r="AG173" s="196">
        <v>22.660868340455458</v>
      </c>
      <c r="AH173" s="196">
        <v>0</v>
      </c>
      <c r="AI173" s="199">
        <f t="shared" si="77"/>
        <v>120.94836039598738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0.76001378687899968</v>
      </c>
      <c r="C174" s="152">
        <v>9.4490818208124536E-2</v>
      </c>
      <c r="D174" s="152">
        <v>3.7138384465292225</v>
      </c>
      <c r="E174" s="152">
        <v>16.940031708459347</v>
      </c>
      <c r="F174" s="292"/>
      <c r="G174" s="152">
        <v>1.5571988401757131</v>
      </c>
      <c r="H174" s="153">
        <v>0</v>
      </c>
      <c r="I174" s="154">
        <f t="shared" si="75"/>
        <v>23.065573600251405</v>
      </c>
      <c r="J174" s="141"/>
      <c r="K174" s="155" t="s">
        <v>24</v>
      </c>
      <c r="L174" s="156">
        <v>0.76001378687899968</v>
      </c>
      <c r="M174" s="156">
        <v>9.4490818208124536E-2</v>
      </c>
      <c r="N174" s="156">
        <v>3.7138384465292225</v>
      </c>
      <c r="O174" s="156">
        <v>16.940031708459347</v>
      </c>
      <c r="P174" s="156">
        <v>1.1327745062260893E-3</v>
      </c>
      <c r="Q174" s="156">
        <v>1.5571988401757131</v>
      </c>
      <c r="R174" s="157">
        <v>0</v>
      </c>
      <c r="S174" s="158">
        <f t="shared" si="76"/>
        <v>23.066706374757629</v>
      </c>
      <c r="U174" s="200" t="s">
        <v>24</v>
      </c>
      <c r="V174" s="201">
        <v>0.20568631980963412</v>
      </c>
      <c r="W174" s="201">
        <v>0.55432746706936553</v>
      </c>
      <c r="X174" s="201">
        <v>1.5571988401757131</v>
      </c>
      <c r="Y174" s="201">
        <v>9.4490818208124536E-2</v>
      </c>
      <c r="Z174" s="201">
        <v>3.7138384465292225</v>
      </c>
      <c r="AA174" s="201">
        <v>16.939050400761573</v>
      </c>
      <c r="AB174" s="201">
        <v>1.1327745062260893E-3</v>
      </c>
      <c r="AC174" s="202">
        <v>9.8130769777517038E-4</v>
      </c>
      <c r="AD174" s="201">
        <v>0</v>
      </c>
      <c r="AE174" s="201">
        <v>0</v>
      </c>
      <c r="AF174" s="201">
        <v>0</v>
      </c>
      <c r="AG174" s="201">
        <v>0</v>
      </c>
      <c r="AH174" s="201">
        <v>9.8130769777517038E-4</v>
      </c>
      <c r="AI174" s="203">
        <f t="shared" si="77"/>
        <v>23.066706374757633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47.249337502152954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47.249337502152954</v>
      </c>
      <c r="J175" s="141"/>
      <c r="K175" s="161" t="s">
        <v>23</v>
      </c>
      <c r="L175" s="148">
        <v>47.249337502152954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47.249337502152954</v>
      </c>
      <c r="U175" s="204" t="s">
        <v>23</v>
      </c>
      <c r="V175" s="196">
        <v>47.249337502152954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47.249337502152954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0</v>
      </c>
      <c r="C177" s="148">
        <v>0</v>
      </c>
      <c r="D177" s="148">
        <v>0</v>
      </c>
      <c r="E177" s="148">
        <v>1.128796224868619E-3</v>
      </c>
      <c r="F177" s="292"/>
      <c r="G177" s="148">
        <v>0</v>
      </c>
      <c r="H177" s="160">
        <v>0</v>
      </c>
      <c r="I177" s="146">
        <f t="shared" si="75"/>
        <v>1.128796224868619E-3</v>
      </c>
      <c r="J177" s="141"/>
      <c r="K177" s="161" t="s">
        <v>21</v>
      </c>
      <c r="L177" s="148">
        <v>0</v>
      </c>
      <c r="M177" s="148">
        <v>0</v>
      </c>
      <c r="N177" s="148">
        <v>0</v>
      </c>
      <c r="O177" s="148">
        <v>1.128796224868619E-3</v>
      </c>
      <c r="P177" s="148">
        <v>0.10023637987238602</v>
      </c>
      <c r="Q177" s="148">
        <v>0</v>
      </c>
      <c r="R177" s="149">
        <v>0</v>
      </c>
      <c r="S177" s="150">
        <f t="shared" si="76"/>
        <v>0.10136517609725465</v>
      </c>
      <c r="U177" s="204" t="s">
        <v>21</v>
      </c>
      <c r="V177" s="196">
        <v>0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0.10023637987238602</v>
      </c>
      <c r="AC177" s="197">
        <v>1.128796224868619E-3</v>
      </c>
      <c r="AD177" s="196">
        <v>0</v>
      </c>
      <c r="AE177" s="196">
        <v>0</v>
      </c>
      <c r="AF177" s="196">
        <v>0</v>
      </c>
      <c r="AG177" s="196">
        <v>0</v>
      </c>
      <c r="AH177" s="196">
        <v>1.128796224868619E-3</v>
      </c>
      <c r="AI177" s="199">
        <f t="shared" si="77"/>
        <v>0.10136517609725465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57.518566812872706</v>
      </c>
      <c r="C184" s="187">
        <f t="shared" ref="C184:I184" si="79">SUM(C163:C179)</f>
        <v>9.4490818208124536E-2</v>
      </c>
      <c r="D184" s="187">
        <f t="shared" si="79"/>
        <v>113.22666907824326</v>
      </c>
      <c r="E184" s="187">
        <f t="shared" si="79"/>
        <v>18.936506983268622</v>
      </c>
      <c r="F184" s="187">
        <f t="shared" si="79"/>
        <v>0</v>
      </c>
      <c r="G184" s="187">
        <f t="shared" si="79"/>
        <v>1.5571988401757131</v>
      </c>
      <c r="H184" s="213">
        <f t="shared" si="79"/>
        <v>0</v>
      </c>
      <c r="I184" s="146">
        <f t="shared" si="79"/>
        <v>191.33343253276843</v>
      </c>
      <c r="J184" s="141"/>
      <c r="K184" s="188" t="s">
        <v>25</v>
      </c>
      <c r="L184" s="187">
        <f>SUM(L163:L179)</f>
        <v>57.518566812872706</v>
      </c>
      <c r="M184" s="187">
        <f t="shared" ref="M184:S184" si="80">SUM(M163:M179)</f>
        <v>9.4490818208124536E-2</v>
      </c>
      <c r="N184" s="187">
        <f t="shared" si="80"/>
        <v>113.22666907824326</v>
      </c>
      <c r="O184" s="187">
        <f t="shared" si="80"/>
        <v>18.936506983268622</v>
      </c>
      <c r="P184" s="187">
        <f t="shared" si="80"/>
        <v>1.9304271899487906</v>
      </c>
      <c r="Q184" s="187">
        <f t="shared" si="80"/>
        <v>1.5571988401757131</v>
      </c>
      <c r="R184" s="213">
        <f t="shared" si="80"/>
        <v>0</v>
      </c>
      <c r="S184" s="214">
        <f t="shared" si="80"/>
        <v>193.26385972271726</v>
      </c>
      <c r="T184" s="133" t="str">
        <f>IF(ABS(S184-AI184)&gt;0.01,S184-AI184,"")</f>
        <v/>
      </c>
      <c r="U184" s="215" t="s">
        <v>61</v>
      </c>
      <c r="V184" s="216">
        <f>SUM(V163:V179)</f>
        <v>56.964239345803342</v>
      </c>
      <c r="W184" s="216">
        <f t="shared" ref="W184:AH184" si="81">SUM(W163:W179)</f>
        <v>0.55432746706936553</v>
      </c>
      <c r="X184" s="216">
        <f t="shared" si="81"/>
        <v>1.5571988401757131</v>
      </c>
      <c r="Y184" s="216">
        <f t="shared" si="81"/>
        <v>9.4490818208124536E-2</v>
      </c>
      <c r="Z184" s="216">
        <f t="shared" si="81"/>
        <v>90.565800737787796</v>
      </c>
      <c r="AA184" s="216">
        <f t="shared" si="81"/>
        <v>18.921962137392487</v>
      </c>
      <c r="AB184" s="216">
        <f t="shared" si="81"/>
        <v>1.9304271899487906</v>
      </c>
      <c r="AC184" s="216">
        <f t="shared" si="81"/>
        <v>22.675413186331593</v>
      </c>
      <c r="AD184" s="217">
        <f t="shared" si="81"/>
        <v>0</v>
      </c>
      <c r="AE184" s="217">
        <f t="shared" si="81"/>
        <v>0</v>
      </c>
      <c r="AF184" s="217">
        <f t="shared" si="81"/>
        <v>0</v>
      </c>
      <c r="AG184" s="217">
        <f t="shared" si="81"/>
        <v>22.660868340455458</v>
      </c>
      <c r="AH184" s="217">
        <f t="shared" si="81"/>
        <v>1.45448458761346E-2</v>
      </c>
      <c r="AI184" s="218">
        <f>SUM(V184:AC184)</f>
        <v>193.2638597227172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0.30061953131490432</v>
      </c>
      <c r="C185" s="105">
        <f t="shared" ref="C185:H185" si="82">IF($I184=0,"-",C184/$I184)</f>
        <v>4.9385419451951611E-4</v>
      </c>
      <c r="D185" s="105">
        <f t="shared" si="82"/>
        <v>0.59177670927349124</v>
      </c>
      <c r="E185" s="105">
        <f t="shared" si="82"/>
        <v>9.8971239540300876E-2</v>
      </c>
      <c r="F185" s="105">
        <f t="shared" si="82"/>
        <v>0</v>
      </c>
      <c r="G185" s="105">
        <f t="shared" si="82"/>
        <v>8.1386656767840192E-3</v>
      </c>
      <c r="H185" s="106">
        <f t="shared" si="82"/>
        <v>0</v>
      </c>
      <c r="I185" s="107">
        <f>SUM(B185:H185)</f>
        <v>0.99999999999999989</v>
      </c>
      <c r="J185" s="133"/>
      <c r="K185" s="30" t="s">
        <v>85</v>
      </c>
      <c r="L185" s="80">
        <f t="shared" ref="L185:R185" si="83">IF($S184=0,"-",L184/$S184)</f>
        <v>0.29761677581828649</v>
      </c>
      <c r="M185" s="80">
        <f t="shared" si="83"/>
        <v>4.8892130346405154E-4</v>
      </c>
      <c r="N185" s="80">
        <f t="shared" si="83"/>
        <v>0.58586571354154737</v>
      </c>
      <c r="O185" s="80">
        <f t="shared" si="83"/>
        <v>9.7982659615913306E-2</v>
      </c>
      <c r="P185" s="80">
        <f t="shared" si="83"/>
        <v>9.9885575746983691E-3</v>
      </c>
      <c r="Q185" s="80">
        <f t="shared" si="83"/>
        <v>8.057372146090239E-3</v>
      </c>
      <c r="R185" s="81">
        <f t="shared" si="83"/>
        <v>0</v>
      </c>
      <c r="S185" s="82">
        <f>SUM(L185:R185)</f>
        <v>0.99999999999999989</v>
      </c>
      <c r="U185" s="40" t="s">
        <v>85</v>
      </c>
      <c r="V185" s="108">
        <f>+V184/$AI184</f>
        <v>0.2947485340897778</v>
      </c>
      <c r="W185" s="108">
        <f t="shared" ref="W185:AH185" si="84">+W184/$AI184</f>
        <v>2.8682417285087838E-3</v>
      </c>
      <c r="X185" s="108">
        <f t="shared" si="84"/>
        <v>8.0573721460902407E-3</v>
      </c>
      <c r="Y185" s="108">
        <f t="shared" si="84"/>
        <v>4.8892130346405176E-4</v>
      </c>
      <c r="Z185" s="108">
        <f t="shared" si="84"/>
        <v>0.46861219095865053</v>
      </c>
      <c r="AA185" s="108">
        <f t="shared" si="84"/>
        <v>9.7907400610442771E-2</v>
      </c>
      <c r="AB185" s="108">
        <f t="shared" si="84"/>
        <v>9.9885575746983726E-3</v>
      </c>
      <c r="AC185" s="108">
        <f t="shared" si="84"/>
        <v>0.11732878158836756</v>
      </c>
      <c r="AD185" s="108">
        <f t="shared" si="84"/>
        <v>0</v>
      </c>
      <c r="AE185" s="108">
        <f t="shared" si="84"/>
        <v>0</v>
      </c>
      <c r="AF185" s="108">
        <f t="shared" si="84"/>
        <v>0</v>
      </c>
      <c r="AG185" s="108">
        <f t="shared" si="84"/>
        <v>0.11725352258289699</v>
      </c>
      <c r="AH185" s="108">
        <f t="shared" si="84"/>
        <v>7.5259005470565616E-5</v>
      </c>
      <c r="AI185" s="109">
        <f>SUM(V185:AC185)</f>
        <v>1.0000000000000002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0</v>
      </c>
      <c r="C189" s="144">
        <v>0</v>
      </c>
      <c r="D189" s="144">
        <v>451.91174412400341</v>
      </c>
      <c r="E189" s="144">
        <v>0</v>
      </c>
      <c r="F189" s="291"/>
      <c r="G189" s="144">
        <v>0</v>
      </c>
      <c r="H189" s="145">
        <v>0</v>
      </c>
      <c r="I189" s="146">
        <f>SUM(B189:H189)</f>
        <v>451.91174412400341</v>
      </c>
      <c r="J189" s="141"/>
      <c r="K189" s="192" t="s">
        <v>6</v>
      </c>
      <c r="L189" s="144">
        <v>0</v>
      </c>
      <c r="M189" s="144">
        <v>0</v>
      </c>
      <c r="N189" s="144">
        <v>451.91174412400341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451.91174412400341</v>
      </c>
      <c r="U189" s="195" t="s">
        <v>6</v>
      </c>
      <c r="V189" s="196">
        <v>0</v>
      </c>
      <c r="W189" s="196">
        <v>0</v>
      </c>
      <c r="X189" s="196">
        <v>0</v>
      </c>
      <c r="Y189" s="196">
        <v>0</v>
      </c>
      <c r="Z189" s="196">
        <v>451.91174412400341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451.91174412400341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0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0.29472318633104266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0.29472318633104266</v>
      </c>
      <c r="J191" s="141"/>
      <c r="K191" s="161" t="s">
        <v>9</v>
      </c>
      <c r="L191" s="148">
        <v>0</v>
      </c>
      <c r="M191" s="148">
        <v>0</v>
      </c>
      <c r="N191" s="148">
        <v>0.29472318633104266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0.29472318633104266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0.29472318633104266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0.29472318633104266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85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0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0.87334125106103466</v>
      </c>
      <c r="C193" s="148">
        <v>0.32634633009685821</v>
      </c>
      <c r="D193" s="148">
        <v>114.45095141078885</v>
      </c>
      <c r="E193" s="148">
        <v>0</v>
      </c>
      <c r="F193" s="292"/>
      <c r="G193" s="148">
        <v>0</v>
      </c>
      <c r="H193" s="160">
        <v>0</v>
      </c>
      <c r="I193" s="146">
        <f t="shared" si="85"/>
        <v>115.65063899194674</v>
      </c>
      <c r="J193" s="141"/>
      <c r="K193" s="161" t="s">
        <v>15</v>
      </c>
      <c r="L193" s="148">
        <v>0.87334125106103466</v>
      </c>
      <c r="M193" s="148">
        <v>0.32634633009685821</v>
      </c>
      <c r="N193" s="148">
        <v>114.45095141078885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115.65063899194674</v>
      </c>
      <c r="U193" s="204" t="s">
        <v>15</v>
      </c>
      <c r="V193" s="196">
        <v>0.87334125106103466</v>
      </c>
      <c r="W193" s="196">
        <v>0</v>
      </c>
      <c r="X193" s="196">
        <v>0</v>
      </c>
      <c r="Y193" s="196">
        <v>0.32634633009685821</v>
      </c>
      <c r="Z193" s="196">
        <v>112.85387747523862</v>
      </c>
      <c r="AA193" s="196">
        <v>0</v>
      </c>
      <c r="AB193" s="196">
        <v>0</v>
      </c>
      <c r="AC193" s="197">
        <v>1.5970739355502284</v>
      </c>
      <c r="AD193" s="198">
        <v>0</v>
      </c>
      <c r="AE193" s="198">
        <v>0</v>
      </c>
      <c r="AF193" s="198">
        <v>0</v>
      </c>
      <c r="AG193" s="198">
        <v>1.5970739355502284</v>
      </c>
      <c r="AH193" s="198">
        <v>0</v>
      </c>
      <c r="AI193" s="199">
        <f t="shared" si="87"/>
        <v>115.65063899194674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3.4666603272464034</v>
      </c>
      <c r="C194" s="152">
        <v>0</v>
      </c>
      <c r="D194" s="152">
        <v>5.4170499850438389</v>
      </c>
      <c r="E194" s="152">
        <v>0</v>
      </c>
      <c r="F194" s="292"/>
      <c r="G194" s="152">
        <v>0</v>
      </c>
      <c r="H194" s="153">
        <v>0</v>
      </c>
      <c r="I194" s="154">
        <f t="shared" si="85"/>
        <v>8.8837103122902423</v>
      </c>
      <c r="J194" s="141"/>
      <c r="K194" s="155" t="s">
        <v>14</v>
      </c>
      <c r="L194" s="156">
        <v>3.4666603272464034</v>
      </c>
      <c r="M194" s="156">
        <v>0</v>
      </c>
      <c r="N194" s="156">
        <v>5.4170499850438389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8.8837103122902423</v>
      </c>
      <c r="U194" s="200" t="s">
        <v>55</v>
      </c>
      <c r="V194" s="201">
        <v>3.4666603272464034</v>
      </c>
      <c r="W194" s="201">
        <v>0</v>
      </c>
      <c r="X194" s="201">
        <v>0</v>
      </c>
      <c r="Y194" s="201">
        <v>0</v>
      </c>
      <c r="Z194" s="201">
        <v>5.4170499850438389</v>
      </c>
      <c r="AA194" s="201">
        <v>0</v>
      </c>
      <c r="AB194" s="201">
        <v>0</v>
      </c>
      <c r="AC194" s="202">
        <v>0</v>
      </c>
      <c r="AD194" s="201">
        <v>0</v>
      </c>
      <c r="AE194" s="201">
        <v>0</v>
      </c>
      <c r="AF194" s="201">
        <v>0</v>
      </c>
      <c r="AG194" s="201">
        <v>0</v>
      </c>
      <c r="AH194" s="201">
        <v>0</v>
      </c>
      <c r="AI194" s="203">
        <f t="shared" si="87"/>
        <v>8.8837103122902423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7.4383547459938946</v>
      </c>
      <c r="F195" s="292"/>
      <c r="G195" s="148">
        <v>0</v>
      </c>
      <c r="H195" s="160">
        <v>0</v>
      </c>
      <c r="I195" s="146">
        <f t="shared" si="85"/>
        <v>7.4383547459938946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7.4383547459938946</v>
      </c>
      <c r="P195" s="148">
        <v>127.9022054177522</v>
      </c>
      <c r="Q195" s="148">
        <v>0</v>
      </c>
      <c r="R195" s="149">
        <v>0</v>
      </c>
      <c r="S195" s="150">
        <f t="shared" si="86"/>
        <v>135.34056016374609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0.41042110154510753</v>
      </c>
      <c r="AB195" s="196">
        <v>127.9022054177522</v>
      </c>
      <c r="AC195" s="197">
        <v>7.0279336444487868</v>
      </c>
      <c r="AD195" s="196">
        <v>0</v>
      </c>
      <c r="AE195" s="196">
        <v>0</v>
      </c>
      <c r="AF195" s="196">
        <v>0</v>
      </c>
      <c r="AG195" s="196">
        <v>0</v>
      </c>
      <c r="AH195" s="196">
        <v>7.0279336444487868</v>
      </c>
      <c r="AI195" s="199">
        <f t="shared" si="87"/>
        <v>135.34056016374609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1.0705067456519817E-3</v>
      </c>
      <c r="F196" s="292"/>
      <c r="G196" s="152">
        <v>0</v>
      </c>
      <c r="H196" s="153">
        <v>0</v>
      </c>
      <c r="I196" s="154">
        <f t="shared" si="85"/>
        <v>1.0705067456519817E-3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1.0705067456519817E-3</v>
      </c>
      <c r="P196" s="156">
        <v>0.10085316079546583</v>
      </c>
      <c r="Q196" s="156">
        <v>0</v>
      </c>
      <c r="R196" s="157">
        <v>0</v>
      </c>
      <c r="S196" s="158">
        <f t="shared" si="86"/>
        <v>0.10192366754111781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1.0705067456519817E-3</v>
      </c>
      <c r="AB196" s="201">
        <v>0.10085316079546583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0.10192366754111781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</v>
      </c>
      <c r="E197" s="148">
        <v>0</v>
      </c>
      <c r="F197" s="292"/>
      <c r="G197" s="148">
        <v>0</v>
      </c>
      <c r="H197" s="160">
        <v>0</v>
      </c>
      <c r="I197" s="146">
        <f t="shared" si="85"/>
        <v>0</v>
      </c>
      <c r="J197" s="141"/>
      <c r="K197" s="161" t="s">
        <v>57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0.42793779813229632</v>
      </c>
      <c r="C198" s="152">
        <v>0</v>
      </c>
      <c r="D198" s="152">
        <v>2.6002215596588809</v>
      </c>
      <c r="E198" s="152">
        <v>0.15245941211101427</v>
      </c>
      <c r="F198" s="292"/>
      <c r="G198" s="152">
        <v>0</v>
      </c>
      <c r="H198" s="153">
        <v>0</v>
      </c>
      <c r="I198" s="154">
        <f t="shared" si="85"/>
        <v>3.1806187699021913</v>
      </c>
      <c r="J198" s="141"/>
      <c r="K198" s="155" t="s">
        <v>16</v>
      </c>
      <c r="L198" s="156">
        <v>0.42793779813229632</v>
      </c>
      <c r="M198" s="156">
        <v>0</v>
      </c>
      <c r="N198" s="156">
        <v>2.6002215596588809</v>
      </c>
      <c r="O198" s="156">
        <v>0.15245941211101427</v>
      </c>
      <c r="P198" s="156">
        <v>0.14192837465564773</v>
      </c>
      <c r="Q198" s="156">
        <v>0</v>
      </c>
      <c r="R198" s="157">
        <v>0</v>
      </c>
      <c r="S198" s="158">
        <f t="shared" si="86"/>
        <v>3.3225471445578392</v>
      </c>
      <c r="U198" s="200" t="s">
        <v>16</v>
      </c>
      <c r="V198" s="201">
        <v>0.42793779813229632</v>
      </c>
      <c r="W198" s="201">
        <v>0</v>
      </c>
      <c r="X198" s="201">
        <v>0</v>
      </c>
      <c r="Y198" s="201">
        <v>0</v>
      </c>
      <c r="Z198" s="201">
        <v>2.6002215596588809</v>
      </c>
      <c r="AA198" s="201">
        <v>0.15245941211101427</v>
      </c>
      <c r="AB198" s="201">
        <v>0.14192837465564773</v>
      </c>
      <c r="AC198" s="202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3">
        <f t="shared" si="87"/>
        <v>3.3225471445578392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117.72070033094771</v>
      </c>
      <c r="C199" s="148">
        <v>61.807301740296154</v>
      </c>
      <c r="D199" s="148">
        <v>1254.4900447887248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1434.0180468599688</v>
      </c>
      <c r="J199" s="141"/>
      <c r="K199" s="161" t="s">
        <v>139</v>
      </c>
      <c r="L199" s="148">
        <v>117.72070033094771</v>
      </c>
      <c r="M199" s="148">
        <v>61.807301740296154</v>
      </c>
      <c r="N199" s="148">
        <v>1254.4900447887248</v>
      </c>
      <c r="O199" s="148">
        <v>0</v>
      </c>
      <c r="P199" s="148">
        <v>6.0366927965838588</v>
      </c>
      <c r="Q199" s="148">
        <v>0</v>
      </c>
      <c r="R199" s="149">
        <v>0</v>
      </c>
      <c r="S199" s="150">
        <f t="shared" si="86"/>
        <v>1440.0547396565526</v>
      </c>
      <c r="U199" s="204" t="s">
        <v>139</v>
      </c>
      <c r="V199" s="196">
        <v>117.70623811693996</v>
      </c>
      <c r="W199" s="196">
        <v>0</v>
      </c>
      <c r="X199" s="196">
        <v>0</v>
      </c>
      <c r="Y199" s="196">
        <v>61.807301740296154</v>
      </c>
      <c r="Z199" s="196">
        <v>1181.8057118931993</v>
      </c>
      <c r="AA199" s="196">
        <v>0</v>
      </c>
      <c r="AB199" s="196">
        <v>6.0366927965838588</v>
      </c>
      <c r="AC199" s="197">
        <v>72.698795109533293</v>
      </c>
      <c r="AD199" s="196">
        <v>1.4462214007750832E-2</v>
      </c>
      <c r="AE199" s="196">
        <v>0</v>
      </c>
      <c r="AF199" s="196">
        <v>0</v>
      </c>
      <c r="AG199" s="196">
        <v>72.6843328955255</v>
      </c>
      <c r="AH199" s="196">
        <v>0</v>
      </c>
      <c r="AI199" s="199">
        <f t="shared" si="87"/>
        <v>1440.0547396565523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29.518156905061186</v>
      </c>
      <c r="C200" s="152">
        <v>3.0919535022617182</v>
      </c>
      <c r="D200" s="152">
        <v>398.29070850255772</v>
      </c>
      <c r="E200" s="152">
        <v>869.32735138577118</v>
      </c>
      <c r="F200" s="292"/>
      <c r="G200" s="152">
        <v>54.469593264481603</v>
      </c>
      <c r="H200" s="153">
        <v>0</v>
      </c>
      <c r="I200" s="154">
        <f t="shared" si="85"/>
        <v>1354.6977635601334</v>
      </c>
      <c r="J200" s="141"/>
      <c r="K200" s="155" t="s">
        <v>24</v>
      </c>
      <c r="L200" s="156">
        <v>29.518156905061186</v>
      </c>
      <c r="M200" s="156">
        <v>3.0919535022617182</v>
      </c>
      <c r="N200" s="156">
        <v>398.29070850255772</v>
      </c>
      <c r="O200" s="156">
        <v>869.32735138577118</v>
      </c>
      <c r="P200" s="156">
        <v>0.13138030216152993</v>
      </c>
      <c r="Q200" s="156">
        <v>54.469593264481603</v>
      </c>
      <c r="R200" s="157">
        <v>0</v>
      </c>
      <c r="S200" s="158">
        <f t="shared" si="86"/>
        <v>1354.8291438622948</v>
      </c>
      <c r="U200" s="200" t="s">
        <v>24</v>
      </c>
      <c r="V200" s="201">
        <v>4.1027725328094311</v>
      </c>
      <c r="W200" s="201">
        <v>25.415384372251754</v>
      </c>
      <c r="X200" s="201">
        <v>54.469593264481603</v>
      </c>
      <c r="Y200" s="201">
        <v>3.0919535022617182</v>
      </c>
      <c r="Z200" s="201">
        <v>398.29070850255772</v>
      </c>
      <c r="AA200" s="201">
        <v>869.18146588635284</v>
      </c>
      <c r="AB200" s="201">
        <v>0.13138030216152993</v>
      </c>
      <c r="AC200" s="202">
        <v>0.1458854994183488</v>
      </c>
      <c r="AD200" s="201">
        <v>0</v>
      </c>
      <c r="AE200" s="201">
        <v>0</v>
      </c>
      <c r="AF200" s="201">
        <v>0</v>
      </c>
      <c r="AG200" s="201">
        <v>0</v>
      </c>
      <c r="AH200" s="201">
        <v>0.1458854994183488</v>
      </c>
      <c r="AI200" s="203">
        <f t="shared" si="87"/>
        <v>1354.829143862295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5.6237682411053314</v>
      </c>
      <c r="C201" s="148">
        <v>0</v>
      </c>
      <c r="D201" s="148">
        <v>0</v>
      </c>
      <c r="E201" s="148">
        <v>0</v>
      </c>
      <c r="F201" s="292"/>
      <c r="G201" s="148">
        <v>0</v>
      </c>
      <c r="H201" s="160">
        <v>0</v>
      </c>
      <c r="I201" s="146">
        <f t="shared" si="85"/>
        <v>5.6237682411053314</v>
      </c>
      <c r="J201" s="141"/>
      <c r="K201" s="161" t="s">
        <v>23</v>
      </c>
      <c r="L201" s="148">
        <v>5.6237682411053314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5.6237682411053314</v>
      </c>
      <c r="U201" s="204" t="s">
        <v>23</v>
      </c>
      <c r="V201" s="196">
        <v>5.6237682411053314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0</v>
      </c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9">
        <f t="shared" si="87"/>
        <v>5.6237682411053314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9.1740572572871187E-4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9.1740572572871187E-4</v>
      </c>
      <c r="J202" s="141"/>
      <c r="K202" s="155" t="s">
        <v>58</v>
      </c>
      <c r="L202" s="156">
        <v>9.1740572572871187E-4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9.1740572572871187E-4</v>
      </c>
      <c r="U202" s="200" t="s">
        <v>58</v>
      </c>
      <c r="V202" s="201">
        <v>9.1740572572871187E-4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9.1740572572871187E-4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9.0525927496824288</v>
      </c>
      <c r="C203" s="148">
        <v>0</v>
      </c>
      <c r="D203" s="148">
        <v>563.22590406653978</v>
      </c>
      <c r="E203" s="148">
        <v>34.213001779938558</v>
      </c>
      <c r="F203" s="292"/>
      <c r="G203" s="148">
        <v>0</v>
      </c>
      <c r="H203" s="160">
        <v>0</v>
      </c>
      <c r="I203" s="146">
        <f t="shared" si="85"/>
        <v>606.49149859616068</v>
      </c>
      <c r="J203" s="141"/>
      <c r="K203" s="161" t="s">
        <v>21</v>
      </c>
      <c r="L203" s="148">
        <v>9.0525927496824288</v>
      </c>
      <c r="M203" s="148">
        <v>0</v>
      </c>
      <c r="N203" s="148">
        <v>563.22590406653978</v>
      </c>
      <c r="O203" s="148">
        <v>34.213001779938558</v>
      </c>
      <c r="P203" s="148">
        <v>7.8480540868685278</v>
      </c>
      <c r="Q203" s="148">
        <v>0</v>
      </c>
      <c r="R203" s="149">
        <v>0</v>
      </c>
      <c r="S203" s="150">
        <f t="shared" si="86"/>
        <v>614.33955268302918</v>
      </c>
      <c r="U203" s="204" t="s">
        <v>21</v>
      </c>
      <c r="V203" s="196">
        <v>9.0525927496824288</v>
      </c>
      <c r="W203" s="196">
        <v>0</v>
      </c>
      <c r="X203" s="196">
        <v>0</v>
      </c>
      <c r="Y203" s="196">
        <v>0</v>
      </c>
      <c r="Z203" s="196">
        <v>560.39092840115882</v>
      </c>
      <c r="AA203" s="196">
        <v>0</v>
      </c>
      <c r="AB203" s="196">
        <v>7.8480540868685278</v>
      </c>
      <c r="AC203" s="197">
        <v>37.047977445319532</v>
      </c>
      <c r="AD203" s="196">
        <v>0</v>
      </c>
      <c r="AE203" s="196">
        <v>0</v>
      </c>
      <c r="AF203" s="196">
        <v>0</v>
      </c>
      <c r="AG203" s="196">
        <v>2.8349756653809699</v>
      </c>
      <c r="AH203" s="196">
        <v>34.213001779938558</v>
      </c>
      <c r="AI203" s="199">
        <f t="shared" si="87"/>
        <v>614.3395526830293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1132.2304154429298</v>
      </c>
      <c r="E204" s="152">
        <v>0</v>
      </c>
      <c r="F204" s="292"/>
      <c r="G204" s="152">
        <v>0</v>
      </c>
      <c r="H204" s="153">
        <v>0</v>
      </c>
      <c r="I204" s="154">
        <f t="shared" si="85"/>
        <v>1132.2304154429298</v>
      </c>
      <c r="J204" s="141"/>
      <c r="K204" s="155" t="s">
        <v>20</v>
      </c>
      <c r="L204" s="156">
        <v>0</v>
      </c>
      <c r="M204" s="156">
        <v>0</v>
      </c>
      <c r="N204" s="156">
        <v>1132.2304154429298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1132.2304154429298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1132.2304154429298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1132.2304154429298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166.68407500896208</v>
      </c>
      <c r="C210" s="187">
        <f t="shared" ref="C210:I210" si="89">SUM(C189:C205)</f>
        <v>65.225601572654739</v>
      </c>
      <c r="D210" s="187">
        <f t="shared" si="89"/>
        <v>3922.9117630665783</v>
      </c>
      <c r="E210" s="187">
        <f t="shared" si="89"/>
        <v>911.13223783056026</v>
      </c>
      <c r="F210" s="187">
        <f t="shared" si="89"/>
        <v>0</v>
      </c>
      <c r="G210" s="187">
        <f t="shared" si="89"/>
        <v>54.469593264481603</v>
      </c>
      <c r="H210" s="213">
        <f t="shared" si="89"/>
        <v>0</v>
      </c>
      <c r="I210" s="146">
        <f t="shared" si="89"/>
        <v>5120.4232707432366</v>
      </c>
      <c r="J210" s="141"/>
      <c r="K210" s="188" t="s">
        <v>25</v>
      </c>
      <c r="L210" s="187">
        <f>SUM(L189:L205)</f>
        <v>166.68407500896208</v>
      </c>
      <c r="M210" s="187">
        <f t="shared" ref="M210:S210" si="90">SUM(M189:M205)</f>
        <v>65.225601572654739</v>
      </c>
      <c r="N210" s="187">
        <f t="shared" si="90"/>
        <v>3922.9117630665783</v>
      </c>
      <c r="O210" s="187">
        <f t="shared" si="90"/>
        <v>911.13223783056026</v>
      </c>
      <c r="P210" s="187">
        <f t="shared" si="90"/>
        <v>142.1611141388172</v>
      </c>
      <c r="Q210" s="187">
        <f t="shared" si="90"/>
        <v>54.469593264481603</v>
      </c>
      <c r="R210" s="213">
        <f t="shared" si="90"/>
        <v>0</v>
      </c>
      <c r="S210" s="214">
        <f t="shared" si="90"/>
        <v>5262.5843848820532</v>
      </c>
      <c r="T210" s="133" t="str">
        <f>IF(ABS(S210-AI210)&gt;0.01,S210-AI210,"")</f>
        <v/>
      </c>
      <c r="U210" s="215" t="s">
        <v>61</v>
      </c>
      <c r="V210" s="216">
        <f>SUM(V189:V205)</f>
        <v>141.2542284227026</v>
      </c>
      <c r="W210" s="216">
        <f t="shared" ref="W210:AH210" si="91">SUM(W189:W205)</f>
        <v>25.415384372251754</v>
      </c>
      <c r="X210" s="216">
        <f t="shared" si="91"/>
        <v>54.469593264481603</v>
      </c>
      <c r="Y210" s="216">
        <f t="shared" si="91"/>
        <v>65.225601572654739</v>
      </c>
      <c r="Z210" s="216">
        <f t="shared" si="91"/>
        <v>3845.7953805701213</v>
      </c>
      <c r="AA210" s="216">
        <f t="shared" si="91"/>
        <v>869.7454169067546</v>
      </c>
      <c r="AB210" s="216">
        <f t="shared" si="91"/>
        <v>142.1611141388172</v>
      </c>
      <c r="AC210" s="216">
        <f t="shared" si="91"/>
        <v>118.51766563427019</v>
      </c>
      <c r="AD210" s="217">
        <f t="shared" si="91"/>
        <v>1.4462214007750832E-2</v>
      </c>
      <c r="AE210" s="217">
        <f t="shared" si="91"/>
        <v>0</v>
      </c>
      <c r="AF210" s="217">
        <f t="shared" si="91"/>
        <v>0</v>
      </c>
      <c r="AG210" s="217">
        <f t="shared" si="91"/>
        <v>77.116382496456694</v>
      </c>
      <c r="AH210" s="217">
        <f t="shared" si="91"/>
        <v>41.386820923805693</v>
      </c>
      <c r="AI210" s="218">
        <f>SUM(V210:AC210)</f>
        <v>5262.5843848820541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3.2552792258669597E-2</v>
      </c>
      <c r="C211" s="105">
        <f t="shared" ref="C211:H211" si="92">IF($I210=0,"-",C210/$I210)</f>
        <v>1.2738322229206483E-2</v>
      </c>
      <c r="D211" s="105">
        <f t="shared" si="92"/>
        <v>0.76613036767508524</v>
      </c>
      <c r="E211" s="105">
        <f t="shared" si="92"/>
        <v>0.17794080482301772</v>
      </c>
      <c r="F211" s="105">
        <f t="shared" si="92"/>
        <v>0</v>
      </c>
      <c r="G211" s="105">
        <f t="shared" si="92"/>
        <v>1.0637713014021059E-2</v>
      </c>
      <c r="H211" s="106">
        <f t="shared" si="92"/>
        <v>0</v>
      </c>
      <c r="I211" s="107">
        <f>SUM(B211:H211)</f>
        <v>1.0000000000000002</v>
      </c>
      <c r="J211" s="133"/>
      <c r="K211" s="30" t="s">
        <v>85</v>
      </c>
      <c r="L211" s="80">
        <f t="shared" ref="L211:R211" si="93">IF($S210=0,"-",L210/$S210)</f>
        <v>3.1673425605829572E-2</v>
      </c>
      <c r="M211" s="80">
        <f t="shared" si="93"/>
        <v>1.2394214857633413E-2</v>
      </c>
      <c r="N211" s="80">
        <f t="shared" si="93"/>
        <v>0.74543446264463076</v>
      </c>
      <c r="O211" s="80">
        <f t="shared" si="93"/>
        <v>0.1731339910573198</v>
      </c>
      <c r="P211" s="80">
        <f t="shared" si="93"/>
        <v>2.7013555269005604E-2</v>
      </c>
      <c r="Q211" s="80">
        <f t="shared" si="93"/>
        <v>1.0350350565580983E-2</v>
      </c>
      <c r="R211" s="81">
        <f t="shared" si="93"/>
        <v>0</v>
      </c>
      <c r="S211" s="82">
        <f>SUM(L211:R211)</f>
        <v>1.0000000000000002</v>
      </c>
      <c r="U211" s="40" t="s">
        <v>85</v>
      </c>
      <c r="V211" s="108">
        <f>+V210/$AI210</f>
        <v>2.6841228205002628E-2</v>
      </c>
      <c r="W211" s="108">
        <f t="shared" ref="W211:AH211" si="94">+W210/$AI210</f>
        <v>4.8294492807114137E-3</v>
      </c>
      <c r="X211" s="108">
        <f t="shared" si="94"/>
        <v>1.0350350565580981E-2</v>
      </c>
      <c r="Y211" s="108">
        <f t="shared" si="94"/>
        <v>1.2394214857633411E-2</v>
      </c>
      <c r="Z211" s="108">
        <f t="shared" si="94"/>
        <v>0.73078075320141667</v>
      </c>
      <c r="AA211" s="108">
        <f t="shared" si="94"/>
        <v>0.16526963812785445</v>
      </c>
      <c r="AB211" s="108">
        <f t="shared" si="94"/>
        <v>2.7013555269005597E-2</v>
      </c>
      <c r="AC211" s="108">
        <f t="shared" si="94"/>
        <v>2.2520810492794866E-2</v>
      </c>
      <c r="AD211" s="108">
        <f t="shared" si="94"/>
        <v>2.7481201155266531E-6</v>
      </c>
      <c r="AE211" s="108">
        <f t="shared" si="94"/>
        <v>0</v>
      </c>
      <c r="AF211" s="108">
        <f t="shared" si="94"/>
        <v>0</v>
      </c>
      <c r="AG211" s="108">
        <f t="shared" si="94"/>
        <v>1.4653709443213999E-2</v>
      </c>
      <c r="AH211" s="108">
        <f t="shared" si="94"/>
        <v>7.8643529294653326E-3</v>
      </c>
      <c r="AI211" s="109">
        <f>SUM(V211:AC211)</f>
        <v>1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0.38972607547641092</v>
      </c>
      <c r="C219" s="148">
        <v>0</v>
      </c>
      <c r="D219" s="148">
        <v>0.43334162904958412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0.82306770452599509</v>
      </c>
      <c r="J219" s="141"/>
      <c r="K219" s="161" t="s">
        <v>15</v>
      </c>
      <c r="L219" s="148">
        <v>0.38972607547641092</v>
      </c>
      <c r="M219" s="148">
        <v>0</v>
      </c>
      <c r="N219" s="148">
        <v>0.43334162904958412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0.82306770452599509</v>
      </c>
      <c r="U219" s="204" t="s">
        <v>15</v>
      </c>
      <c r="V219" s="196">
        <v>0.38972607547641092</v>
      </c>
      <c r="W219" s="196">
        <v>0</v>
      </c>
      <c r="X219" s="196">
        <v>0</v>
      </c>
      <c r="Y219" s="196">
        <v>0</v>
      </c>
      <c r="Z219" s="196">
        <v>0.43334162904958412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0.82306770452599509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95"/>
        <v>0</v>
      </c>
      <c r="J220" s="141"/>
      <c r="K220" s="155" t="s">
        <v>14</v>
      </c>
      <c r="L220" s="156">
        <v>0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0</v>
      </c>
      <c r="U220" s="200" t="s">
        <v>55</v>
      </c>
      <c r="V220" s="201">
        <v>0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0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0.56189974746438698</v>
      </c>
      <c r="F221" s="292"/>
      <c r="G221" s="148">
        <v>0</v>
      </c>
      <c r="H221" s="160">
        <v>0</v>
      </c>
      <c r="I221" s="146">
        <f t="shared" si="95"/>
        <v>0.56189974746438698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0.56189974746438698</v>
      </c>
      <c r="P221" s="148">
        <v>4.9607132728413514</v>
      </c>
      <c r="Q221" s="148">
        <v>0</v>
      </c>
      <c r="R221" s="149">
        <v>0</v>
      </c>
      <c r="S221" s="150">
        <f t="shared" si="96"/>
        <v>5.5226130203057382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5.737563476402395E-2</v>
      </c>
      <c r="AB221" s="196">
        <v>4.9607132728413514</v>
      </c>
      <c r="AC221" s="197">
        <v>0.50452411270036301</v>
      </c>
      <c r="AD221" s="196">
        <v>0</v>
      </c>
      <c r="AE221" s="196">
        <v>0</v>
      </c>
      <c r="AF221" s="196">
        <v>0</v>
      </c>
      <c r="AG221" s="196">
        <v>0</v>
      </c>
      <c r="AH221" s="196">
        <v>0.50452411270036301</v>
      </c>
      <c r="AI221" s="199">
        <f t="shared" si="97"/>
        <v>5.5226130203057382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5.1376362880551536E-2</v>
      </c>
      <c r="F222" s="292"/>
      <c r="G222" s="152">
        <v>0</v>
      </c>
      <c r="H222" s="153">
        <v>0</v>
      </c>
      <c r="I222" s="154">
        <f t="shared" si="95"/>
        <v>5.1376362880551536E-2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5.1376362880551536E-2</v>
      </c>
      <c r="P222" s="156">
        <v>0</v>
      </c>
      <c r="Q222" s="156">
        <v>0</v>
      </c>
      <c r="R222" s="157">
        <v>0</v>
      </c>
      <c r="S222" s="158">
        <f t="shared" si="96"/>
        <v>5.1376362880551536E-2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5.1376362880551536E-2</v>
      </c>
      <c r="AB222" s="201">
        <v>0</v>
      </c>
      <c r="AC222" s="202">
        <v>0</v>
      </c>
      <c r="AD222" s="201">
        <v>0</v>
      </c>
      <c r="AE222" s="201">
        <v>0</v>
      </c>
      <c r="AF222" s="201">
        <v>0</v>
      </c>
      <c r="AG222" s="201">
        <v>0</v>
      </c>
      <c r="AH222" s="201">
        <v>0</v>
      </c>
      <c r="AI222" s="203">
        <f t="shared" si="97"/>
        <v>5.1376362880551536E-2</v>
      </c>
      <c r="AJ222" s="133" t="str">
        <f t="shared" si="98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0</v>
      </c>
      <c r="F224" s="292"/>
      <c r="G224" s="152">
        <v>0</v>
      </c>
      <c r="H224" s="153">
        <v>0</v>
      </c>
      <c r="I224" s="154">
        <f t="shared" si="95"/>
        <v>0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97"/>
        <v>0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11.036964885820417</v>
      </c>
      <c r="C225" s="148">
        <v>0</v>
      </c>
      <c r="D225" s="148">
        <v>1.1946162105201514</v>
      </c>
      <c r="E225" s="148">
        <v>0</v>
      </c>
      <c r="F225" s="292"/>
      <c r="G225" s="148">
        <v>0</v>
      </c>
      <c r="H225" s="160">
        <v>0</v>
      </c>
      <c r="I225" s="146">
        <f t="shared" si="95"/>
        <v>12.23158109634057</v>
      </c>
      <c r="J225" s="141"/>
      <c r="K225" s="161" t="s">
        <v>139</v>
      </c>
      <c r="L225" s="148">
        <v>11.036964885820417</v>
      </c>
      <c r="M225" s="148">
        <v>0</v>
      </c>
      <c r="N225" s="148">
        <v>1.1946162105201514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12.23158109634057</v>
      </c>
      <c r="U225" s="204" t="s">
        <v>139</v>
      </c>
      <c r="V225" s="196">
        <v>10.780597057202</v>
      </c>
      <c r="W225" s="196">
        <v>0</v>
      </c>
      <c r="X225" s="196">
        <v>0</v>
      </c>
      <c r="Y225" s="196">
        <v>0</v>
      </c>
      <c r="Z225" s="196">
        <v>1.0631336582354918</v>
      </c>
      <c r="AA225" s="196">
        <v>0</v>
      </c>
      <c r="AB225" s="196">
        <v>0</v>
      </c>
      <c r="AC225" s="197">
        <v>0.38785038090307805</v>
      </c>
      <c r="AD225" s="196">
        <v>0.25636782861841717</v>
      </c>
      <c r="AE225" s="196">
        <v>0</v>
      </c>
      <c r="AF225" s="196">
        <v>0</v>
      </c>
      <c r="AG225" s="196">
        <v>0.13148255228465966</v>
      </c>
      <c r="AH225" s="196">
        <v>0</v>
      </c>
      <c r="AI225" s="199">
        <f t="shared" si="97"/>
        <v>12.23158109634057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14.20242578592287</v>
      </c>
      <c r="C226" s="152">
        <v>0.37490459532073978</v>
      </c>
      <c r="D226" s="152">
        <v>5.9150686364157483</v>
      </c>
      <c r="E226" s="152">
        <v>49.869718199622667</v>
      </c>
      <c r="F226" s="292"/>
      <c r="G226" s="152">
        <v>14.203882904997826</v>
      </c>
      <c r="H226" s="153">
        <v>1.8244345084029563E-2</v>
      </c>
      <c r="I226" s="154">
        <f t="shared" si="95"/>
        <v>84.584244467363874</v>
      </c>
      <c r="J226" s="141"/>
      <c r="K226" s="155" t="s">
        <v>24</v>
      </c>
      <c r="L226" s="156">
        <v>14.20242578592287</v>
      </c>
      <c r="M226" s="156">
        <v>0.37490459532073978</v>
      </c>
      <c r="N226" s="156">
        <v>5.9150686364157483</v>
      </c>
      <c r="O226" s="156">
        <v>49.869718199622667</v>
      </c>
      <c r="P226" s="156">
        <v>0.5569388047709376</v>
      </c>
      <c r="Q226" s="156">
        <v>14.203882904997826</v>
      </c>
      <c r="R226" s="157">
        <v>1.8244345084029563E-2</v>
      </c>
      <c r="S226" s="158">
        <f t="shared" si="96"/>
        <v>85.141183272134811</v>
      </c>
      <c r="U226" s="200" t="s">
        <v>24</v>
      </c>
      <c r="V226" s="201">
        <v>0.94098776676951057</v>
      </c>
      <c r="W226" s="201">
        <v>13.26143801915336</v>
      </c>
      <c r="X226" s="201">
        <v>14.203882904997826</v>
      </c>
      <c r="Y226" s="201">
        <v>0.37490459532073978</v>
      </c>
      <c r="Z226" s="201">
        <v>5.9150686364157483</v>
      </c>
      <c r="AA226" s="201">
        <v>49.012917005239622</v>
      </c>
      <c r="AB226" s="201">
        <v>0.5569388047709376</v>
      </c>
      <c r="AC226" s="202">
        <v>0.87504553946707364</v>
      </c>
      <c r="AD226" s="201">
        <v>0</v>
      </c>
      <c r="AE226" s="201">
        <v>0.37008547754688059</v>
      </c>
      <c r="AF226" s="201">
        <v>1.8244345084029563E-2</v>
      </c>
      <c r="AG226" s="201">
        <v>0</v>
      </c>
      <c r="AH226" s="201">
        <v>0.48671571683616344</v>
      </c>
      <c r="AI226" s="203">
        <f t="shared" si="97"/>
        <v>85.141183272134811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0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0</v>
      </c>
      <c r="J227" s="141"/>
      <c r="K227" s="161" t="s">
        <v>23</v>
      </c>
      <c r="L227" s="148">
        <v>0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0</v>
      </c>
      <c r="U227" s="204" t="s">
        <v>23</v>
      </c>
      <c r="V227" s="196">
        <v>0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0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</v>
      </c>
      <c r="C229" s="148">
        <v>0</v>
      </c>
      <c r="D229" s="148">
        <v>0</v>
      </c>
      <c r="E229" s="148">
        <v>3.4920064304649029E-2</v>
      </c>
      <c r="F229" s="292"/>
      <c r="G229" s="148">
        <v>0</v>
      </c>
      <c r="H229" s="160">
        <v>0</v>
      </c>
      <c r="I229" s="146">
        <f t="shared" si="95"/>
        <v>3.4920064304649029E-2</v>
      </c>
      <c r="J229" s="141"/>
      <c r="K229" s="161" t="s">
        <v>21</v>
      </c>
      <c r="L229" s="148">
        <v>0</v>
      </c>
      <c r="M229" s="148">
        <v>0</v>
      </c>
      <c r="N229" s="148">
        <v>0</v>
      </c>
      <c r="O229" s="148">
        <v>3.4920064304649029E-2</v>
      </c>
      <c r="P229" s="148">
        <v>0.32225306081062044</v>
      </c>
      <c r="Q229" s="148">
        <v>0</v>
      </c>
      <c r="R229" s="149">
        <v>0</v>
      </c>
      <c r="S229" s="150">
        <f t="shared" si="96"/>
        <v>0.35717312511526944</v>
      </c>
      <c r="U229" s="204" t="s">
        <v>21</v>
      </c>
      <c r="V229" s="196">
        <v>0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0.32225306081062044</v>
      </c>
      <c r="AC229" s="197">
        <v>3.4920064304649029E-2</v>
      </c>
      <c r="AD229" s="196">
        <v>0</v>
      </c>
      <c r="AE229" s="196">
        <v>0</v>
      </c>
      <c r="AF229" s="196">
        <v>0</v>
      </c>
      <c r="AG229" s="196">
        <v>0</v>
      </c>
      <c r="AH229" s="196">
        <v>3.4920064304649029E-2</v>
      </c>
      <c r="AI229" s="199">
        <f t="shared" si="97"/>
        <v>0.35717312511526944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25.629116747219697</v>
      </c>
      <c r="C236" s="187">
        <f t="shared" ref="C236:I236" si="99">SUM(C215:C231)</f>
        <v>0.37490459532073978</v>
      </c>
      <c r="D236" s="187">
        <f t="shared" si="99"/>
        <v>7.5430264759854841</v>
      </c>
      <c r="E236" s="187">
        <f t="shared" si="99"/>
        <v>50.517914374272259</v>
      </c>
      <c r="F236" s="187">
        <f t="shared" si="99"/>
        <v>0</v>
      </c>
      <c r="G236" s="187">
        <f t="shared" si="99"/>
        <v>14.203882904997826</v>
      </c>
      <c r="H236" s="213">
        <f t="shared" si="99"/>
        <v>1.8244345084029563E-2</v>
      </c>
      <c r="I236" s="146">
        <f t="shared" si="99"/>
        <v>98.287089442880017</v>
      </c>
      <c r="J236" s="141"/>
      <c r="K236" s="188" t="s">
        <v>25</v>
      </c>
      <c r="L236" s="187">
        <f>SUM(L215:L231)</f>
        <v>25.629116747219697</v>
      </c>
      <c r="M236" s="187">
        <f t="shared" ref="M236:S236" si="100">SUM(M215:M231)</f>
        <v>0.37490459532073978</v>
      </c>
      <c r="N236" s="187">
        <f t="shared" si="100"/>
        <v>7.5430264759854841</v>
      </c>
      <c r="O236" s="187">
        <f t="shared" si="100"/>
        <v>50.517914374272259</v>
      </c>
      <c r="P236" s="187">
        <f t="shared" si="100"/>
        <v>5.8399051384229095</v>
      </c>
      <c r="Q236" s="187">
        <f t="shared" si="100"/>
        <v>14.203882904997826</v>
      </c>
      <c r="R236" s="213">
        <f t="shared" si="100"/>
        <v>1.8244345084029563E-2</v>
      </c>
      <c r="S236" s="214">
        <f t="shared" si="100"/>
        <v>104.12699458130292</v>
      </c>
      <c r="T236" s="133" t="str">
        <f>IF(ABS(S236-AI236)&gt;0.01,S236-AI236,"")</f>
        <v/>
      </c>
      <c r="U236" s="215" t="s">
        <v>61</v>
      </c>
      <c r="V236" s="216">
        <f>SUM(V215:V231)</f>
        <v>12.11131089944792</v>
      </c>
      <c r="W236" s="216">
        <f t="shared" ref="W236:AH236" si="101">SUM(W215:W231)</f>
        <v>13.26143801915336</v>
      </c>
      <c r="X236" s="216">
        <f t="shared" si="101"/>
        <v>14.203882904997826</v>
      </c>
      <c r="Y236" s="216">
        <f t="shared" si="101"/>
        <v>0.37490459532073978</v>
      </c>
      <c r="Z236" s="216">
        <f t="shared" si="101"/>
        <v>7.4115439237008243</v>
      </c>
      <c r="AA236" s="216">
        <f t="shared" si="101"/>
        <v>49.121669002884197</v>
      </c>
      <c r="AB236" s="216">
        <f t="shared" si="101"/>
        <v>5.8399051384229095</v>
      </c>
      <c r="AC236" s="216">
        <f t="shared" si="101"/>
        <v>1.8023400973751638</v>
      </c>
      <c r="AD236" s="217">
        <f t="shared" si="101"/>
        <v>0.25636782861841717</v>
      </c>
      <c r="AE236" s="217">
        <f t="shared" si="101"/>
        <v>0.37008547754688059</v>
      </c>
      <c r="AF236" s="217">
        <f t="shared" si="101"/>
        <v>1.8244345084029563E-2</v>
      </c>
      <c r="AG236" s="217">
        <f t="shared" si="101"/>
        <v>0.13148255228465966</v>
      </c>
      <c r="AH236" s="217">
        <f t="shared" si="101"/>
        <v>1.0261598938411756</v>
      </c>
      <c r="AI236" s="218">
        <f>SUM(V236:AC236)</f>
        <v>104.12699458130294</v>
      </c>
      <c r="AJ236" s="133" t="str">
        <f t="shared" si="98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0.26075771388178276</v>
      </c>
      <c r="C237" s="105">
        <f t="shared" ref="C237:H237" si="102">IF($I236=0,"-",C236/$I236)</f>
        <v>3.8143829209493201E-3</v>
      </c>
      <c r="D237" s="105">
        <f t="shared" si="102"/>
        <v>7.6744835143064724E-2</v>
      </c>
      <c r="E237" s="105">
        <f t="shared" si="102"/>
        <v>0.51398321652032408</v>
      </c>
      <c r="F237" s="105">
        <f t="shared" si="102"/>
        <v>0</v>
      </c>
      <c r="G237" s="105">
        <f t="shared" si="102"/>
        <v>0.144514228526957</v>
      </c>
      <c r="H237" s="106">
        <f t="shared" si="102"/>
        <v>1.8562300692231146E-4</v>
      </c>
      <c r="I237" s="107">
        <f>SUM(B237:H237)</f>
        <v>1.0000000000000002</v>
      </c>
      <c r="J237" s="133"/>
      <c r="K237" s="30" t="s">
        <v>85</v>
      </c>
      <c r="L237" s="80">
        <f t="shared" ref="L237:R237" si="103">IF($S236=0,"-",L236/$S236)</f>
        <v>0.24613326112287187</v>
      </c>
      <c r="M237" s="80">
        <f t="shared" si="103"/>
        <v>3.6004553557724382E-3</v>
      </c>
      <c r="N237" s="80">
        <f t="shared" si="103"/>
        <v>7.244064333476799E-2</v>
      </c>
      <c r="O237" s="80">
        <f t="shared" si="103"/>
        <v>0.48515675092137223</v>
      </c>
      <c r="P237" s="80">
        <f t="shared" si="103"/>
        <v>5.6084449204601594E-2</v>
      </c>
      <c r="Q237" s="80">
        <f t="shared" si="103"/>
        <v>0.1364092276177947</v>
      </c>
      <c r="R237" s="81">
        <f t="shared" si="103"/>
        <v>1.7521244281937167E-4</v>
      </c>
      <c r="S237" s="82">
        <f>SUM(L237:R237)</f>
        <v>1</v>
      </c>
      <c r="U237" s="40" t="s">
        <v>85</v>
      </c>
      <c r="V237" s="108">
        <f>+V236/$AI236</f>
        <v>0.11631288263094294</v>
      </c>
      <c r="W237" s="108">
        <f t="shared" ref="W237:AH237" si="104">+W236/$AI236</f>
        <v>0.12735830965330278</v>
      </c>
      <c r="X237" s="108">
        <f t="shared" si="104"/>
        <v>0.13640922761779467</v>
      </c>
      <c r="Y237" s="108">
        <f t="shared" si="104"/>
        <v>3.6004553557724378E-3</v>
      </c>
      <c r="Z237" s="108">
        <f t="shared" si="104"/>
        <v>7.1177929925883426E-2</v>
      </c>
      <c r="AA237" s="108">
        <f t="shared" si="104"/>
        <v>0.47174768848753934</v>
      </c>
      <c r="AB237" s="108">
        <f t="shared" si="104"/>
        <v>5.6084449204601587E-2</v>
      </c>
      <c r="AC237" s="108">
        <f t="shared" si="104"/>
        <v>1.7309057124162808E-2</v>
      </c>
      <c r="AD237" s="108">
        <f t="shared" si="104"/>
        <v>2.4620688386261234E-3</v>
      </c>
      <c r="AE237" s="108">
        <f t="shared" si="104"/>
        <v>3.5541741988713194E-3</v>
      </c>
      <c r="AF237" s="108">
        <f t="shared" si="104"/>
        <v>1.7521244281937167E-4</v>
      </c>
      <c r="AG237" s="108">
        <f t="shared" si="104"/>
        <v>1.2627134088845457E-3</v>
      </c>
      <c r="AH237" s="108">
        <f t="shared" si="104"/>
        <v>9.8548882349614366E-3</v>
      </c>
      <c r="AI237" s="109">
        <f>SUM(V237:AC237)</f>
        <v>1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57.288650821613238</v>
      </c>
      <c r="C245" s="148">
        <v>2.9245156710729733E-2</v>
      </c>
      <c r="D245" s="148">
        <v>31.514267530517603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88.832163508841575</v>
      </c>
      <c r="J245" s="141"/>
      <c r="K245" s="161" t="s">
        <v>15</v>
      </c>
      <c r="L245" s="148">
        <v>57.288650821613238</v>
      </c>
      <c r="M245" s="148">
        <v>2.9245156710729733E-2</v>
      </c>
      <c r="N245" s="148">
        <v>31.514267530517603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88.832163508841575</v>
      </c>
      <c r="U245" s="204" t="s">
        <v>15</v>
      </c>
      <c r="V245" s="196">
        <v>56.677635940335492</v>
      </c>
      <c r="W245" s="196">
        <v>0</v>
      </c>
      <c r="X245" s="196">
        <v>0</v>
      </c>
      <c r="Y245" s="196">
        <v>2.9245156710729733E-2</v>
      </c>
      <c r="Z245" s="196">
        <v>31.514267530517603</v>
      </c>
      <c r="AA245" s="196">
        <v>0</v>
      </c>
      <c r="AB245" s="196">
        <v>0</v>
      </c>
      <c r="AC245" s="197">
        <v>0.61101488127774595</v>
      </c>
      <c r="AD245" s="198">
        <v>0.61101488127774595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88.83216350884156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3.4790761071544614</v>
      </c>
      <c r="C246" s="152">
        <v>0</v>
      </c>
      <c r="D246" s="152">
        <v>0</v>
      </c>
      <c r="E246" s="152">
        <v>0</v>
      </c>
      <c r="F246" s="292"/>
      <c r="G246" s="152">
        <v>0</v>
      </c>
      <c r="H246" s="153">
        <v>0</v>
      </c>
      <c r="I246" s="154">
        <f t="shared" si="105"/>
        <v>3.4790761071544614</v>
      </c>
      <c r="J246" s="141"/>
      <c r="K246" s="155" t="s">
        <v>14</v>
      </c>
      <c r="L246" s="156">
        <v>3.4790761071544614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3.4790761071544614</v>
      </c>
      <c r="U246" s="200" t="s">
        <v>55</v>
      </c>
      <c r="V246" s="201">
        <v>3.4790761071544614</v>
      </c>
      <c r="W246" s="201">
        <v>0</v>
      </c>
      <c r="X246" s="201">
        <v>0</v>
      </c>
      <c r="Y246" s="201">
        <v>0</v>
      </c>
      <c r="Z246" s="201">
        <v>0</v>
      </c>
      <c r="AA246" s="201">
        <v>0</v>
      </c>
      <c r="AB246" s="201">
        <v>0</v>
      </c>
      <c r="AC246" s="202">
        <v>0</v>
      </c>
      <c r="AD246" s="201">
        <v>0</v>
      </c>
      <c r="AE246" s="201">
        <v>0</v>
      </c>
      <c r="AF246" s="201">
        <v>0</v>
      </c>
      <c r="AG246" s="201">
        <v>0</v>
      </c>
      <c r="AH246" s="201">
        <v>0</v>
      </c>
      <c r="AI246" s="203">
        <f t="shared" si="107"/>
        <v>3.4790761071544614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11.146839110553232</v>
      </c>
      <c r="F247" s="292"/>
      <c r="G247" s="148">
        <v>0</v>
      </c>
      <c r="H247" s="160">
        <v>0</v>
      </c>
      <c r="I247" s="146">
        <f t="shared" si="105"/>
        <v>11.146839110553232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11.146839110553232</v>
      </c>
      <c r="P247" s="148">
        <v>41.232806369772391</v>
      </c>
      <c r="Q247" s="148">
        <v>0</v>
      </c>
      <c r="R247" s="149">
        <v>0</v>
      </c>
      <c r="S247" s="150">
        <f t="shared" si="106"/>
        <v>52.379645480325621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2.3813021636175207</v>
      </c>
      <c r="AB247" s="196">
        <v>41.232806369772391</v>
      </c>
      <c r="AC247" s="197">
        <v>8.7655369469357112</v>
      </c>
      <c r="AD247" s="196">
        <v>0</v>
      </c>
      <c r="AE247" s="196">
        <v>0</v>
      </c>
      <c r="AF247" s="196">
        <v>0</v>
      </c>
      <c r="AG247" s="196">
        <v>0</v>
      </c>
      <c r="AH247" s="196">
        <v>8.7655369469357112</v>
      </c>
      <c r="AI247" s="199">
        <f t="shared" si="107"/>
        <v>52.379645480325621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1.5544471802384241</v>
      </c>
      <c r="F248" s="292"/>
      <c r="G248" s="152">
        <v>0</v>
      </c>
      <c r="H248" s="153">
        <v>0</v>
      </c>
      <c r="I248" s="154">
        <f t="shared" si="105"/>
        <v>1.5544471802384241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1.5544471802384241</v>
      </c>
      <c r="P248" s="156">
        <v>4.5161612716960393</v>
      </c>
      <c r="Q248" s="156">
        <v>0</v>
      </c>
      <c r="R248" s="157">
        <v>0</v>
      </c>
      <c r="S248" s="158">
        <f t="shared" si="106"/>
        <v>6.0706084519344632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0.60212173734975349</v>
      </c>
      <c r="AB248" s="201">
        <v>4.5161612716960393</v>
      </c>
      <c r="AC248" s="202">
        <v>0.9523254428886706</v>
      </c>
      <c r="AD248" s="201">
        <v>0</v>
      </c>
      <c r="AE248" s="201">
        <v>0</v>
      </c>
      <c r="AF248" s="201">
        <v>0</v>
      </c>
      <c r="AG248" s="201">
        <v>0</v>
      </c>
      <c r="AH248" s="201">
        <v>0.9523254428886706</v>
      </c>
      <c r="AI248" s="203">
        <f t="shared" si="107"/>
        <v>6.0706084519344632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0</v>
      </c>
      <c r="J249" s="141"/>
      <c r="K249" s="161" t="s">
        <v>57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12.42461314437379</v>
      </c>
      <c r="C250" s="152">
        <v>0</v>
      </c>
      <c r="D250" s="152">
        <v>23.651536076235121</v>
      </c>
      <c r="E250" s="152">
        <v>3.7309251604135225</v>
      </c>
      <c r="F250" s="292"/>
      <c r="G250" s="152">
        <v>0</v>
      </c>
      <c r="H250" s="153">
        <v>0</v>
      </c>
      <c r="I250" s="154">
        <f t="shared" si="105"/>
        <v>39.807074381022431</v>
      </c>
      <c r="J250" s="141"/>
      <c r="K250" s="155" t="s">
        <v>16</v>
      </c>
      <c r="L250" s="156">
        <v>12.42461314437379</v>
      </c>
      <c r="M250" s="156">
        <v>0</v>
      </c>
      <c r="N250" s="156">
        <v>23.651536076235121</v>
      </c>
      <c r="O250" s="156">
        <v>3.7309251604135225</v>
      </c>
      <c r="P250" s="156">
        <v>0.70881652104845128</v>
      </c>
      <c r="Q250" s="156">
        <v>0</v>
      </c>
      <c r="R250" s="157">
        <v>0</v>
      </c>
      <c r="S250" s="158">
        <f t="shared" si="106"/>
        <v>40.515890902070886</v>
      </c>
      <c r="U250" s="200" t="s">
        <v>16</v>
      </c>
      <c r="V250" s="201">
        <v>12.42461314437379</v>
      </c>
      <c r="W250" s="201">
        <v>0</v>
      </c>
      <c r="X250" s="201">
        <v>0</v>
      </c>
      <c r="Y250" s="201">
        <v>0</v>
      </c>
      <c r="Z250" s="201">
        <v>23.651536076235121</v>
      </c>
      <c r="AA250" s="201">
        <v>2.9404749145632136</v>
      </c>
      <c r="AB250" s="201">
        <v>0.70881652104845128</v>
      </c>
      <c r="AC250" s="202">
        <v>0.79045024585030887</v>
      </c>
      <c r="AD250" s="201">
        <v>0</v>
      </c>
      <c r="AE250" s="201">
        <v>0</v>
      </c>
      <c r="AF250" s="201">
        <v>0</v>
      </c>
      <c r="AG250" s="201">
        <v>0</v>
      </c>
      <c r="AH250" s="201">
        <v>0.79045024585030887</v>
      </c>
      <c r="AI250" s="203">
        <f t="shared" si="107"/>
        <v>40.515890902070886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146.10147379554869</v>
      </c>
      <c r="C251" s="148">
        <v>0</v>
      </c>
      <c r="D251" s="148">
        <v>161.25094215969904</v>
      </c>
      <c r="E251" s="148">
        <v>9.9457857037516604</v>
      </c>
      <c r="F251" s="292"/>
      <c r="G251" s="148">
        <v>1.6050290943345608E-2</v>
      </c>
      <c r="H251" s="160">
        <v>0</v>
      </c>
      <c r="I251" s="146">
        <f t="shared" si="105"/>
        <v>317.31425194994267</v>
      </c>
      <c r="J251" s="141"/>
      <c r="K251" s="161" t="s">
        <v>139</v>
      </c>
      <c r="L251" s="148">
        <v>146.10147379554869</v>
      </c>
      <c r="M251" s="148">
        <v>0</v>
      </c>
      <c r="N251" s="148">
        <v>161.25094215969904</v>
      </c>
      <c r="O251" s="148">
        <v>9.9457857037516604</v>
      </c>
      <c r="P251" s="148">
        <v>4.7711428752271816</v>
      </c>
      <c r="Q251" s="148">
        <v>1.6050290943345608E-2</v>
      </c>
      <c r="R251" s="149">
        <v>0</v>
      </c>
      <c r="S251" s="150">
        <f t="shared" si="106"/>
        <v>322.08539482516983</v>
      </c>
      <c r="U251" s="204" t="s">
        <v>139</v>
      </c>
      <c r="V251" s="196">
        <v>140.10749264275628</v>
      </c>
      <c r="W251" s="196">
        <v>5.3563387609265005</v>
      </c>
      <c r="X251" s="196">
        <v>1.6050290943345608E-2</v>
      </c>
      <c r="Y251" s="196">
        <v>0</v>
      </c>
      <c r="Z251" s="196">
        <v>160.86395181139838</v>
      </c>
      <c r="AA251" s="196">
        <v>6.4009897806307512</v>
      </c>
      <c r="AB251" s="196">
        <v>4.7711428752271816</v>
      </c>
      <c r="AC251" s="197">
        <v>4.569428663287491</v>
      </c>
      <c r="AD251" s="196">
        <v>0.63764239186591498</v>
      </c>
      <c r="AE251" s="196">
        <v>0</v>
      </c>
      <c r="AF251" s="196">
        <v>0</v>
      </c>
      <c r="AG251" s="196">
        <v>0.38699034830066786</v>
      </c>
      <c r="AH251" s="196">
        <v>3.5447959231209087</v>
      </c>
      <c r="AI251" s="199">
        <f t="shared" si="107"/>
        <v>322.08539482516994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181.37757516320457</v>
      </c>
      <c r="C252" s="152">
        <v>2.6584734137644004</v>
      </c>
      <c r="D252" s="152">
        <v>337.49183768674499</v>
      </c>
      <c r="E252" s="152">
        <v>849.12455492089725</v>
      </c>
      <c r="F252" s="292"/>
      <c r="G252" s="152">
        <v>201.27924783249247</v>
      </c>
      <c r="H252" s="153">
        <v>62.608488164853668</v>
      </c>
      <c r="I252" s="154">
        <f t="shared" si="105"/>
        <v>1634.5401771819575</v>
      </c>
      <c r="J252" s="141"/>
      <c r="K252" s="155" t="s">
        <v>24</v>
      </c>
      <c r="L252" s="156">
        <v>181.37757516320457</v>
      </c>
      <c r="M252" s="156">
        <v>2.6584734137644004</v>
      </c>
      <c r="N252" s="156">
        <v>337.49183768674499</v>
      </c>
      <c r="O252" s="156">
        <v>849.12455492089725</v>
      </c>
      <c r="P252" s="156">
        <v>2.553989043959302</v>
      </c>
      <c r="Q252" s="156">
        <v>201.27924783249247</v>
      </c>
      <c r="R252" s="157">
        <v>62.608488164853668</v>
      </c>
      <c r="S252" s="158">
        <f t="shared" si="106"/>
        <v>1637.0941662259168</v>
      </c>
      <c r="U252" s="200" t="s">
        <v>24</v>
      </c>
      <c r="V252" s="201">
        <v>27.05342606331541</v>
      </c>
      <c r="W252" s="201">
        <v>151.30037823886263</v>
      </c>
      <c r="X252" s="201">
        <v>201.27924783249247</v>
      </c>
      <c r="Y252" s="201">
        <v>2.6584734137644004</v>
      </c>
      <c r="Z252" s="201">
        <v>337.49183768674499</v>
      </c>
      <c r="AA252" s="201">
        <v>846.81340246775846</v>
      </c>
      <c r="AB252" s="201">
        <v>2.553989043959302</v>
      </c>
      <c r="AC252" s="202">
        <v>67.943411479019005</v>
      </c>
      <c r="AD252" s="201">
        <v>3.0237708610265339</v>
      </c>
      <c r="AE252" s="201">
        <v>0</v>
      </c>
      <c r="AF252" s="201">
        <v>62.608488164853668</v>
      </c>
      <c r="AG252" s="201">
        <v>0</v>
      </c>
      <c r="AH252" s="201">
        <v>2.3111524531388112</v>
      </c>
      <c r="AI252" s="203">
        <f t="shared" si="107"/>
        <v>1637.0941662259165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136.71846968996104</v>
      </c>
      <c r="C253" s="148">
        <v>0</v>
      </c>
      <c r="D253" s="148">
        <v>4.6023888654185452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141.32085855537957</v>
      </c>
      <c r="J253" s="141"/>
      <c r="K253" s="161" t="s">
        <v>23</v>
      </c>
      <c r="L253" s="148">
        <v>136.71846968996104</v>
      </c>
      <c r="M253" s="148">
        <v>0</v>
      </c>
      <c r="N253" s="148">
        <v>4.6023888654185452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141.32085855537957</v>
      </c>
      <c r="U253" s="204" t="s">
        <v>23</v>
      </c>
      <c r="V253" s="196">
        <v>135.6958542156066</v>
      </c>
      <c r="W253" s="196">
        <v>0</v>
      </c>
      <c r="X253" s="196">
        <v>0</v>
      </c>
      <c r="Y253" s="196">
        <v>0</v>
      </c>
      <c r="Z253" s="196">
        <v>4.4588157758962916</v>
      </c>
      <c r="AA253" s="196">
        <v>0</v>
      </c>
      <c r="AB253" s="196">
        <v>0</v>
      </c>
      <c r="AC253" s="197">
        <v>1.1661885638766918</v>
      </c>
      <c r="AD253" s="196">
        <v>1.0226154743544382</v>
      </c>
      <c r="AE253" s="196">
        <v>0</v>
      </c>
      <c r="AF253" s="196">
        <v>0</v>
      </c>
      <c r="AG253" s="196">
        <v>0.14357308952225351</v>
      </c>
      <c r="AH253" s="196">
        <v>0</v>
      </c>
      <c r="AI253" s="199">
        <f t="shared" si="107"/>
        <v>141.32085855537957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0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0</v>
      </c>
      <c r="J254" s="141"/>
      <c r="K254" s="155" t="s">
        <v>58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0" t="s">
        <v>58</v>
      </c>
      <c r="V254" s="201">
        <v>0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9.2692136945889008</v>
      </c>
      <c r="C255" s="148">
        <v>0</v>
      </c>
      <c r="D255" s="148">
        <v>0.9006964654785754</v>
      </c>
      <c r="E255" s="148">
        <v>0</v>
      </c>
      <c r="F255" s="292"/>
      <c r="G255" s="148">
        <v>0</v>
      </c>
      <c r="H255" s="160">
        <v>0</v>
      </c>
      <c r="I255" s="146">
        <f t="shared" si="105"/>
        <v>10.169910160067476</v>
      </c>
      <c r="J255" s="141"/>
      <c r="K255" s="161" t="s">
        <v>21</v>
      </c>
      <c r="L255" s="148">
        <v>9.2692136945889008</v>
      </c>
      <c r="M255" s="148">
        <v>0</v>
      </c>
      <c r="N255" s="148">
        <v>0.9006964654785754</v>
      </c>
      <c r="O255" s="148">
        <v>0</v>
      </c>
      <c r="P255" s="148">
        <v>3.0412263381822382</v>
      </c>
      <c r="Q255" s="148">
        <v>0</v>
      </c>
      <c r="R255" s="149">
        <v>0</v>
      </c>
      <c r="S255" s="150">
        <f t="shared" si="106"/>
        <v>13.211136498249713</v>
      </c>
      <c r="U255" s="204" t="s">
        <v>21</v>
      </c>
      <c r="V255" s="196">
        <v>9.2692136945889008</v>
      </c>
      <c r="W255" s="196">
        <v>0</v>
      </c>
      <c r="X255" s="196">
        <v>0</v>
      </c>
      <c r="Y255" s="196">
        <v>0</v>
      </c>
      <c r="Z255" s="196">
        <v>0.9006964654785754</v>
      </c>
      <c r="AA255" s="196">
        <v>0</v>
      </c>
      <c r="AB255" s="196">
        <v>3.0412263381822382</v>
      </c>
      <c r="AC255" s="197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9">
        <f t="shared" si="107"/>
        <v>13.211136498249713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5.0868846445214378E-3</v>
      </c>
      <c r="C256" s="152">
        <v>0</v>
      </c>
      <c r="D256" s="152">
        <v>4.942964064246772E-4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5.5811810509461147E-3</v>
      </c>
      <c r="J256" s="141"/>
      <c r="K256" s="155" t="s">
        <v>20</v>
      </c>
      <c r="L256" s="156">
        <v>5.0868846445214378E-3</v>
      </c>
      <c r="M256" s="156">
        <v>0</v>
      </c>
      <c r="N256" s="156">
        <v>4.942964064246772E-4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5.5811810509461147E-3</v>
      </c>
      <c r="U256" s="200" t="s">
        <v>59</v>
      </c>
      <c r="V256" s="201">
        <v>5.0868846445214378E-3</v>
      </c>
      <c r="W256" s="201">
        <v>0</v>
      </c>
      <c r="X256" s="201">
        <v>0</v>
      </c>
      <c r="Y256" s="201">
        <v>0</v>
      </c>
      <c r="Z256" s="201">
        <v>4.942964064246772E-4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5.5811810509461147E-3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134.32581482355874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134.32581482355874</v>
      </c>
      <c r="J257" s="141"/>
      <c r="K257" s="163" t="s">
        <v>62</v>
      </c>
      <c r="L257" s="148">
        <v>134.32581482355874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134.32581482355874</v>
      </c>
      <c r="U257" s="205" t="s">
        <v>60</v>
      </c>
      <c r="V257" s="196">
        <v>121.59212365721821</v>
      </c>
      <c r="W257" s="196">
        <v>12.609608347153818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0.12408281918672109</v>
      </c>
      <c r="AD257" s="198">
        <v>0.12408281918672109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134.32581482355874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134.32581482355874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134.32581482355874</v>
      </c>
      <c r="J258" s="141"/>
      <c r="K258" s="168" t="s">
        <v>22</v>
      </c>
      <c r="L258" s="169">
        <v>134.32581482355874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134.32581482355874</v>
      </c>
      <c r="U258" s="206" t="s">
        <v>63</v>
      </c>
      <c r="V258" s="207">
        <v>121.59212365721821</v>
      </c>
      <c r="W258" s="207">
        <v>12.609608347153818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0.12408281918672109</v>
      </c>
      <c r="AD258" s="207">
        <v>0.12408281918672109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134.32581482355874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680.9899741246478</v>
      </c>
      <c r="C262" s="187">
        <f t="shared" ref="C262:I262" si="109">SUM(C241:C257)</f>
        <v>2.6877185704751301</v>
      </c>
      <c r="D262" s="187">
        <f t="shared" si="109"/>
        <v>559.41216308050036</v>
      </c>
      <c r="E262" s="187">
        <f t="shared" si="109"/>
        <v>875.50255207585406</v>
      </c>
      <c r="F262" s="187">
        <f t="shared" si="109"/>
        <v>0</v>
      </c>
      <c r="G262" s="187">
        <f t="shared" si="109"/>
        <v>201.29529812343583</v>
      </c>
      <c r="H262" s="213">
        <f t="shared" si="109"/>
        <v>62.608488164853668</v>
      </c>
      <c r="I262" s="146">
        <f t="shared" si="109"/>
        <v>2382.4961941397669</v>
      </c>
      <c r="J262" s="141"/>
      <c r="K262" s="188" t="s">
        <v>25</v>
      </c>
      <c r="L262" s="187">
        <f>SUM(L241:L257)</f>
        <v>680.9899741246478</v>
      </c>
      <c r="M262" s="187">
        <f t="shared" ref="M262:S262" si="110">SUM(M241:M257)</f>
        <v>2.6877185704751301</v>
      </c>
      <c r="N262" s="187">
        <f t="shared" si="110"/>
        <v>559.41216308050036</v>
      </c>
      <c r="O262" s="187">
        <f t="shared" si="110"/>
        <v>875.50255207585406</v>
      </c>
      <c r="P262" s="187">
        <f t="shared" si="110"/>
        <v>56.824142419885618</v>
      </c>
      <c r="Q262" s="187">
        <f t="shared" si="110"/>
        <v>201.29529812343583</v>
      </c>
      <c r="R262" s="213">
        <f t="shared" si="110"/>
        <v>62.608488164853668</v>
      </c>
      <c r="S262" s="214">
        <f t="shared" si="110"/>
        <v>2439.3203365596519</v>
      </c>
      <c r="T262" s="133" t="str">
        <f>IF(ABS(S262-AI262)&gt;0.01,S262-AI262,"")</f>
        <v/>
      </c>
      <c r="U262" s="215" t="s">
        <v>61</v>
      </c>
      <c r="V262" s="216">
        <f>SUM(V241:V257)</f>
        <v>506.3045223499937</v>
      </c>
      <c r="W262" s="216">
        <f t="shared" ref="W262:AH262" si="111">SUM(W241:W257)</f>
        <v>169.26632534694295</v>
      </c>
      <c r="X262" s="216">
        <f t="shared" si="111"/>
        <v>201.29529812343583</v>
      </c>
      <c r="Y262" s="216">
        <f t="shared" si="111"/>
        <v>2.6877185704751301</v>
      </c>
      <c r="Z262" s="216">
        <f t="shared" si="111"/>
        <v>558.88159964267732</v>
      </c>
      <c r="AA262" s="216">
        <f t="shared" si="111"/>
        <v>859.13829106391972</v>
      </c>
      <c r="AB262" s="216">
        <f t="shared" si="111"/>
        <v>56.824142419885618</v>
      </c>
      <c r="AC262" s="216">
        <f t="shared" si="111"/>
        <v>84.922439042322338</v>
      </c>
      <c r="AD262" s="217">
        <f t="shared" si="111"/>
        <v>5.4191264277113538</v>
      </c>
      <c r="AE262" s="217">
        <f t="shared" si="111"/>
        <v>0</v>
      </c>
      <c r="AF262" s="217">
        <f t="shared" si="111"/>
        <v>62.608488164853668</v>
      </c>
      <c r="AG262" s="217">
        <f t="shared" si="111"/>
        <v>0.53056343782292137</v>
      </c>
      <c r="AH262" s="217">
        <f t="shared" si="111"/>
        <v>16.36426101193441</v>
      </c>
      <c r="AI262" s="218">
        <f>SUM(V262:AC262)</f>
        <v>2439.3203365596523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0.28583045622472802</v>
      </c>
      <c r="C263" s="105">
        <f t="shared" ref="C263:H263" si="112">IF($I262=0,"-",C262/$I262)</f>
        <v>1.1281103311250274E-3</v>
      </c>
      <c r="D263" s="105">
        <f t="shared" si="112"/>
        <v>0.23480086325278846</v>
      </c>
      <c r="E263" s="105">
        <f t="shared" si="112"/>
        <v>0.36747280194164855</v>
      </c>
      <c r="F263" s="105">
        <f t="shared" si="112"/>
        <v>0</v>
      </c>
      <c r="G263" s="105">
        <f t="shared" si="112"/>
        <v>8.448924225715973E-2</v>
      </c>
      <c r="H263" s="106">
        <f t="shared" si="112"/>
        <v>2.6278525992550147E-2</v>
      </c>
      <c r="I263" s="107">
        <f>SUM(B263:H263)</f>
        <v>0.99999999999999989</v>
      </c>
      <c r="J263" s="133"/>
      <c r="K263" s="30" t="s">
        <v>85</v>
      </c>
      <c r="L263" s="80">
        <f t="shared" ref="L263:R263" si="113">IF($S262=0,"-",L262/$S262)</f>
        <v>0.27917201522006607</v>
      </c>
      <c r="M263" s="80">
        <f t="shared" si="113"/>
        <v>1.1018309199462553E-3</v>
      </c>
      <c r="N263" s="80">
        <f t="shared" si="113"/>
        <v>0.22933116028109674</v>
      </c>
      <c r="O263" s="80">
        <f t="shared" si="113"/>
        <v>0.35891249663036795</v>
      </c>
      <c r="P263" s="80">
        <f t="shared" si="113"/>
        <v>2.329507181497481E-2</v>
      </c>
      <c r="Q263" s="80">
        <f t="shared" si="113"/>
        <v>8.2521059291186416E-2</v>
      </c>
      <c r="R263" s="81">
        <f t="shared" si="113"/>
        <v>2.5666365842362017E-2</v>
      </c>
      <c r="S263" s="82">
        <f>SUM(L263:R263)</f>
        <v>1.0000000000000002</v>
      </c>
      <c r="U263" s="40" t="s">
        <v>85</v>
      </c>
      <c r="V263" s="108">
        <f>+V262/$AI262</f>
        <v>0.20755966929053324</v>
      </c>
      <c r="W263" s="108">
        <f t="shared" ref="W263:AH263" si="114">+W262/$AI262</f>
        <v>6.9390773655284385E-2</v>
      </c>
      <c r="X263" s="108">
        <f t="shared" si="114"/>
        <v>8.2521059291186402E-2</v>
      </c>
      <c r="Y263" s="108">
        <f t="shared" si="114"/>
        <v>1.1018309199462551E-3</v>
      </c>
      <c r="Z263" s="108">
        <f t="shared" si="114"/>
        <v>0.22911365566316227</v>
      </c>
      <c r="AA263" s="108">
        <f t="shared" si="114"/>
        <v>0.35220396361538303</v>
      </c>
      <c r="AB263" s="108">
        <f t="shared" si="114"/>
        <v>2.3295071814974807E-2</v>
      </c>
      <c r="AC263" s="108">
        <f t="shared" si="114"/>
        <v>3.4813975749529692E-2</v>
      </c>
      <c r="AD263" s="108">
        <f t="shared" si="114"/>
        <v>2.2215722742484631E-3</v>
      </c>
      <c r="AE263" s="108">
        <f t="shared" si="114"/>
        <v>0</v>
      </c>
      <c r="AF263" s="108">
        <f t="shared" si="114"/>
        <v>2.5666365842362013E-2</v>
      </c>
      <c r="AG263" s="108">
        <f t="shared" si="114"/>
        <v>2.1750461793435989E-4</v>
      </c>
      <c r="AH263" s="108">
        <f t="shared" si="114"/>
        <v>6.7085330149848606E-3</v>
      </c>
      <c r="AI263" s="109">
        <f>SUM(V263:AC263)</f>
        <v>1.0000000000000002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1.9198036808666691E-2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1.9198036808666691E-2</v>
      </c>
      <c r="J267" s="141"/>
      <c r="K267" s="192" t="s">
        <v>6</v>
      </c>
      <c r="L267" s="144">
        <v>1.9198036808666691E-2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1.9198036808666691E-2</v>
      </c>
      <c r="U267" s="195" t="s">
        <v>6</v>
      </c>
      <c r="V267" s="196">
        <v>1.9198036808666691E-2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1.9198036808666691E-2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3.5114374817040694</v>
      </c>
      <c r="C271" s="148">
        <v>2.5457921742354501</v>
      </c>
      <c r="D271" s="148">
        <v>0.96564530746861921</v>
      </c>
      <c r="E271" s="148">
        <v>0</v>
      </c>
      <c r="F271" s="292"/>
      <c r="G271" s="148">
        <v>0</v>
      </c>
      <c r="H271" s="160">
        <v>0</v>
      </c>
      <c r="I271" s="146">
        <f t="shared" si="115"/>
        <v>7.022874963408138</v>
      </c>
      <c r="J271" s="141"/>
      <c r="K271" s="161" t="s">
        <v>15</v>
      </c>
      <c r="L271" s="148">
        <v>3.5114374817040694</v>
      </c>
      <c r="M271" s="148">
        <v>2.5457921742354501</v>
      </c>
      <c r="N271" s="148">
        <v>0.96564530746861921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7.022874963408138</v>
      </c>
      <c r="U271" s="204" t="s">
        <v>15</v>
      </c>
      <c r="V271" s="196">
        <v>3.5114374817040694</v>
      </c>
      <c r="W271" s="196">
        <v>0</v>
      </c>
      <c r="X271" s="196">
        <v>0</v>
      </c>
      <c r="Y271" s="196">
        <v>2.5457921742354501</v>
      </c>
      <c r="Z271" s="196">
        <v>0.96564530746861921</v>
      </c>
      <c r="AA271" s="196">
        <v>0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7.022874963408138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0.87016276468340714</v>
      </c>
      <c r="C272" s="152">
        <v>0</v>
      </c>
      <c r="D272" s="152">
        <v>2.5513006119655435</v>
      </c>
      <c r="E272" s="152">
        <v>0</v>
      </c>
      <c r="F272" s="292"/>
      <c r="G272" s="152">
        <v>0</v>
      </c>
      <c r="H272" s="153">
        <v>0</v>
      </c>
      <c r="I272" s="154">
        <f t="shared" si="115"/>
        <v>3.4214633766489504</v>
      </c>
      <c r="J272" s="141"/>
      <c r="K272" s="155" t="s">
        <v>14</v>
      </c>
      <c r="L272" s="156">
        <v>0.87016276468340714</v>
      </c>
      <c r="M272" s="156">
        <v>0</v>
      </c>
      <c r="N272" s="156">
        <v>2.5513006119655435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3.4214633766489504</v>
      </c>
      <c r="U272" s="200" t="s">
        <v>55</v>
      </c>
      <c r="V272" s="201">
        <v>0.87016276468340714</v>
      </c>
      <c r="W272" s="201">
        <v>0</v>
      </c>
      <c r="X272" s="201">
        <v>0</v>
      </c>
      <c r="Y272" s="201">
        <v>0</v>
      </c>
      <c r="Z272" s="201">
        <v>2.5513006119655435</v>
      </c>
      <c r="AA272" s="201">
        <v>0</v>
      </c>
      <c r="AB272" s="201">
        <v>0</v>
      </c>
      <c r="AC272" s="202">
        <v>0</v>
      </c>
      <c r="AD272" s="201">
        <v>0</v>
      </c>
      <c r="AE272" s="201">
        <v>0</v>
      </c>
      <c r="AF272" s="201">
        <v>0</v>
      </c>
      <c r="AG272" s="201">
        <v>0</v>
      </c>
      <c r="AH272" s="201">
        <v>0</v>
      </c>
      <c r="AI272" s="203">
        <f t="shared" si="117"/>
        <v>3.4214633766489504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17.527832270221971</v>
      </c>
      <c r="F273" s="292"/>
      <c r="G273" s="148">
        <v>0</v>
      </c>
      <c r="H273" s="160">
        <v>0</v>
      </c>
      <c r="I273" s="146">
        <f t="shared" si="115"/>
        <v>17.527832270221971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17.527832270221971</v>
      </c>
      <c r="P273" s="148">
        <v>166.04298772614246</v>
      </c>
      <c r="Q273" s="148">
        <v>0</v>
      </c>
      <c r="R273" s="149">
        <v>0</v>
      </c>
      <c r="S273" s="150">
        <f t="shared" si="116"/>
        <v>183.57081999636443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1.6862786048537453</v>
      </c>
      <c r="AB273" s="196">
        <v>166.04298772614246</v>
      </c>
      <c r="AC273" s="197">
        <v>15.841553665368227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15.841553665368227</v>
      </c>
      <c r="AI273" s="199">
        <f t="shared" si="117"/>
        <v>183.57081999636443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292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0.11527249248202144</v>
      </c>
      <c r="Q274" s="156">
        <v>0</v>
      </c>
      <c r="R274" s="157">
        <v>0</v>
      </c>
      <c r="S274" s="158">
        <f t="shared" si="116"/>
        <v>0.11527249248202144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0.11527249248202144</v>
      </c>
      <c r="AC274" s="202">
        <v>0</v>
      </c>
      <c r="AD274" s="201">
        <v>0</v>
      </c>
      <c r="AE274" s="201">
        <v>0</v>
      </c>
      <c r="AF274" s="201">
        <v>0</v>
      </c>
      <c r="AG274" s="201">
        <v>0</v>
      </c>
      <c r="AH274" s="201">
        <v>0</v>
      </c>
      <c r="AI274" s="203">
        <f t="shared" si="117"/>
        <v>0.11527249248202144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0.25253312819525742</v>
      </c>
      <c r="C276" s="152">
        <v>0</v>
      </c>
      <c r="D276" s="152">
        <v>7.7063335249262366</v>
      </c>
      <c r="E276" s="152">
        <v>0</v>
      </c>
      <c r="F276" s="292"/>
      <c r="G276" s="152">
        <v>0</v>
      </c>
      <c r="H276" s="153">
        <v>0</v>
      </c>
      <c r="I276" s="154">
        <f t="shared" si="115"/>
        <v>7.9588666531214942</v>
      </c>
      <c r="J276" s="141"/>
      <c r="K276" s="155" t="s">
        <v>16</v>
      </c>
      <c r="L276" s="156">
        <v>0.25253312819525742</v>
      </c>
      <c r="M276" s="156">
        <v>0</v>
      </c>
      <c r="N276" s="156">
        <v>7.7063335249262366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7.9588666531214942</v>
      </c>
      <c r="U276" s="200" t="s">
        <v>16</v>
      </c>
      <c r="V276" s="201">
        <v>0.25253312819525742</v>
      </c>
      <c r="W276" s="201">
        <v>0</v>
      </c>
      <c r="X276" s="201">
        <v>0</v>
      </c>
      <c r="Y276" s="201">
        <v>0</v>
      </c>
      <c r="Z276" s="201">
        <v>7.7063335249262366</v>
      </c>
      <c r="AA276" s="201">
        <v>0</v>
      </c>
      <c r="AB276" s="201">
        <v>0</v>
      </c>
      <c r="AC276" s="202">
        <v>0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</v>
      </c>
      <c r="AI276" s="203">
        <f t="shared" si="117"/>
        <v>7.9588666531214942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21.832928779105771</v>
      </c>
      <c r="C277" s="148">
        <v>446.8969900396188</v>
      </c>
      <c r="D277" s="148">
        <v>45.736979212795376</v>
      </c>
      <c r="E277" s="148">
        <v>0</v>
      </c>
      <c r="F277" s="292"/>
      <c r="G277" s="148">
        <v>0</v>
      </c>
      <c r="H277" s="160">
        <v>0</v>
      </c>
      <c r="I277" s="146">
        <f t="shared" si="115"/>
        <v>514.46689803151992</v>
      </c>
      <c r="J277" s="141"/>
      <c r="K277" s="161" t="s">
        <v>139</v>
      </c>
      <c r="L277" s="148">
        <v>21.832928779105771</v>
      </c>
      <c r="M277" s="148">
        <v>446.8969900396188</v>
      </c>
      <c r="N277" s="148">
        <v>45.736979212795376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514.46689803151992</v>
      </c>
      <c r="U277" s="204" t="s">
        <v>139</v>
      </c>
      <c r="V277" s="196">
        <v>21.832928779105771</v>
      </c>
      <c r="W277" s="196">
        <v>0</v>
      </c>
      <c r="X277" s="196">
        <v>0</v>
      </c>
      <c r="Y277" s="196">
        <v>446.8969900396188</v>
      </c>
      <c r="Z277" s="196">
        <v>45.736979212795376</v>
      </c>
      <c r="AA277" s="196">
        <v>0</v>
      </c>
      <c r="AB277" s="196">
        <v>0</v>
      </c>
      <c r="AC277" s="197">
        <v>0</v>
      </c>
      <c r="AD277" s="196">
        <v>0</v>
      </c>
      <c r="AE277" s="196">
        <v>0</v>
      </c>
      <c r="AF277" s="196">
        <v>0</v>
      </c>
      <c r="AG277" s="196">
        <v>0</v>
      </c>
      <c r="AH277" s="196">
        <v>0</v>
      </c>
      <c r="AI277" s="199">
        <f t="shared" si="117"/>
        <v>514.46689803151992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3.2971090721191048</v>
      </c>
      <c r="C278" s="152">
        <v>0.30692265945679548</v>
      </c>
      <c r="D278" s="152">
        <v>308.21735647720755</v>
      </c>
      <c r="E278" s="152">
        <v>1117.6808959889634</v>
      </c>
      <c r="F278" s="292"/>
      <c r="G278" s="152">
        <v>50.530439952535531</v>
      </c>
      <c r="H278" s="153">
        <v>0</v>
      </c>
      <c r="I278" s="154">
        <f t="shared" si="115"/>
        <v>1480.0327241502823</v>
      </c>
      <c r="J278" s="141"/>
      <c r="K278" s="155" t="s">
        <v>24</v>
      </c>
      <c r="L278" s="156">
        <v>3.2971090721191048</v>
      </c>
      <c r="M278" s="156">
        <v>0.30692265945679548</v>
      </c>
      <c r="N278" s="156">
        <v>308.21735647720755</v>
      </c>
      <c r="O278" s="156">
        <v>1117.6808959889634</v>
      </c>
      <c r="P278" s="156">
        <v>7.3286209776917853E-3</v>
      </c>
      <c r="Q278" s="156">
        <v>50.530439952535531</v>
      </c>
      <c r="R278" s="157">
        <v>0</v>
      </c>
      <c r="S278" s="158">
        <f t="shared" si="116"/>
        <v>1480.04005277126</v>
      </c>
      <c r="U278" s="200" t="s">
        <v>24</v>
      </c>
      <c r="V278" s="201">
        <v>2.8881118371063312</v>
      </c>
      <c r="W278" s="201">
        <v>0.40899723501277341</v>
      </c>
      <c r="X278" s="201">
        <v>50.530439952535531</v>
      </c>
      <c r="Y278" s="201">
        <v>0.30692265945679548</v>
      </c>
      <c r="Z278" s="201">
        <v>308.21735647720755</v>
      </c>
      <c r="AA278" s="201">
        <v>1117.6760338478239</v>
      </c>
      <c r="AB278" s="201">
        <v>7.3286209776917853E-3</v>
      </c>
      <c r="AC278" s="202">
        <v>4.8621411395438439E-3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4.8621411395438439E-3</v>
      </c>
      <c r="AI278" s="203">
        <f t="shared" si="117"/>
        <v>1480.04005277126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</v>
      </c>
      <c r="C281" s="148">
        <v>0</v>
      </c>
      <c r="D281" s="148">
        <v>0</v>
      </c>
      <c r="E281" s="148">
        <v>1.0892922318603577</v>
      </c>
      <c r="F281" s="292"/>
      <c r="G281" s="148">
        <v>0</v>
      </c>
      <c r="H281" s="160">
        <v>0</v>
      </c>
      <c r="I281" s="146">
        <f t="shared" si="115"/>
        <v>1.0892922318603577</v>
      </c>
      <c r="J281" s="141"/>
      <c r="K281" s="161" t="s">
        <v>21</v>
      </c>
      <c r="L281" s="148">
        <v>0</v>
      </c>
      <c r="M281" s="148">
        <v>0</v>
      </c>
      <c r="N281" s="148">
        <v>0</v>
      </c>
      <c r="O281" s="148">
        <v>1.0892922318603577</v>
      </c>
      <c r="P281" s="148">
        <v>9.9427753769464715</v>
      </c>
      <c r="Q281" s="148">
        <v>0</v>
      </c>
      <c r="R281" s="149">
        <v>0</v>
      </c>
      <c r="S281" s="150">
        <f t="shared" si="116"/>
        <v>11.032067608806829</v>
      </c>
      <c r="U281" s="204" t="s">
        <v>21</v>
      </c>
      <c r="V281" s="196">
        <v>0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9.9427753769464715</v>
      </c>
      <c r="AC281" s="197">
        <v>1.0892922318603577</v>
      </c>
      <c r="AD281" s="196">
        <v>0</v>
      </c>
      <c r="AE281" s="196">
        <v>0</v>
      </c>
      <c r="AF281" s="196">
        <v>0</v>
      </c>
      <c r="AG281" s="196">
        <v>0</v>
      </c>
      <c r="AH281" s="196">
        <v>1.0892922318603577</v>
      </c>
      <c r="AI281" s="199">
        <f t="shared" si="117"/>
        <v>11.032067608806829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29.783369262616276</v>
      </c>
      <c r="C288" s="187">
        <f t="shared" ref="C288:I288" si="119">SUM(C267:C283)</f>
        <v>449.74970487331103</v>
      </c>
      <c r="D288" s="187">
        <f t="shared" si="119"/>
        <v>365.17761513436335</v>
      </c>
      <c r="E288" s="187">
        <f t="shared" si="119"/>
        <v>1136.2980204910457</v>
      </c>
      <c r="F288" s="187">
        <f t="shared" si="119"/>
        <v>0</v>
      </c>
      <c r="G288" s="187">
        <f t="shared" si="119"/>
        <v>50.530439952535531</v>
      </c>
      <c r="H288" s="213">
        <f t="shared" si="119"/>
        <v>0</v>
      </c>
      <c r="I288" s="146">
        <f t="shared" si="119"/>
        <v>2031.5391497138717</v>
      </c>
      <c r="J288" s="141"/>
      <c r="K288" s="188" t="s">
        <v>25</v>
      </c>
      <c r="L288" s="187">
        <f>SUM(L267:L283)</f>
        <v>29.783369262616276</v>
      </c>
      <c r="M288" s="187">
        <f t="shared" ref="M288:S288" si="120">SUM(M267:M283)</f>
        <v>449.74970487331103</v>
      </c>
      <c r="N288" s="187">
        <f t="shared" si="120"/>
        <v>365.17761513436335</v>
      </c>
      <c r="O288" s="187">
        <f t="shared" si="120"/>
        <v>1136.2980204910457</v>
      </c>
      <c r="P288" s="187">
        <f t="shared" si="120"/>
        <v>176.10836421654864</v>
      </c>
      <c r="Q288" s="187">
        <f t="shared" si="120"/>
        <v>50.530439952535531</v>
      </c>
      <c r="R288" s="213">
        <f t="shared" si="120"/>
        <v>0</v>
      </c>
      <c r="S288" s="214">
        <f t="shared" si="120"/>
        <v>2207.6475139304202</v>
      </c>
      <c r="T288" s="133" t="str">
        <f>IF(ABS(S288-AI288)&gt;0.01,S288-AI288,"")</f>
        <v/>
      </c>
      <c r="U288" s="215" t="s">
        <v>61</v>
      </c>
      <c r="V288" s="216">
        <f>SUM(V267:V283)</f>
        <v>29.374372027603499</v>
      </c>
      <c r="W288" s="216">
        <f t="shared" ref="W288:AH288" si="121">SUM(W267:W283)</f>
        <v>0.40899723501277341</v>
      </c>
      <c r="X288" s="216">
        <f t="shared" si="121"/>
        <v>50.530439952535531</v>
      </c>
      <c r="Y288" s="216">
        <f t="shared" si="121"/>
        <v>449.74970487331103</v>
      </c>
      <c r="Z288" s="216">
        <f t="shared" si="121"/>
        <v>365.17761513436335</v>
      </c>
      <c r="AA288" s="216">
        <f t="shared" si="121"/>
        <v>1119.3623124526775</v>
      </c>
      <c r="AB288" s="216">
        <f t="shared" si="121"/>
        <v>176.10836421654864</v>
      </c>
      <c r="AC288" s="216">
        <f t="shared" si="121"/>
        <v>16.93570803836813</v>
      </c>
      <c r="AD288" s="217">
        <f t="shared" si="121"/>
        <v>0</v>
      </c>
      <c r="AE288" s="217">
        <f t="shared" si="121"/>
        <v>0</v>
      </c>
      <c r="AF288" s="217">
        <f t="shared" si="121"/>
        <v>0</v>
      </c>
      <c r="AG288" s="217">
        <f t="shared" si="121"/>
        <v>0</v>
      </c>
      <c r="AH288" s="217">
        <f t="shared" si="121"/>
        <v>16.93570803836813</v>
      </c>
      <c r="AI288" s="218">
        <f>SUM(V288:AC288)</f>
        <v>2207.6475139304202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1.466049486017095E-2</v>
      </c>
      <c r="C289" s="105">
        <f t="shared" ref="C289:H289" si="122">IF($I288=0,"-",C288/$I288)</f>
        <v>0.22138372520985145</v>
      </c>
      <c r="D289" s="105">
        <f t="shared" si="122"/>
        <v>0.17975416087147328</v>
      </c>
      <c r="E289" s="105">
        <f t="shared" si="122"/>
        <v>0.559328635459024</v>
      </c>
      <c r="F289" s="105">
        <f t="shared" si="122"/>
        <v>0</v>
      </c>
      <c r="G289" s="105">
        <f t="shared" si="122"/>
        <v>2.4872983599480421E-2</v>
      </c>
      <c r="H289" s="106">
        <f t="shared" si="122"/>
        <v>0</v>
      </c>
      <c r="I289" s="107">
        <f>SUM(B289:H289)</f>
        <v>1</v>
      </c>
      <c r="J289" s="133"/>
      <c r="K289" s="30" t="s">
        <v>85</v>
      </c>
      <c r="L289" s="80">
        <f t="shared" ref="L289:R289" si="123">IF($S288=0,"-",L288/$S288)</f>
        <v>1.3490998483535526E-2</v>
      </c>
      <c r="M289" s="80">
        <f t="shared" si="123"/>
        <v>0.20372351203503136</v>
      </c>
      <c r="N289" s="80">
        <f t="shared" si="123"/>
        <v>0.16541481954436357</v>
      </c>
      <c r="O289" s="80">
        <f t="shared" si="123"/>
        <v>0.51470989518069377</v>
      </c>
      <c r="P289" s="80">
        <f t="shared" si="123"/>
        <v>7.9771957753804329E-2</v>
      </c>
      <c r="Q289" s="80">
        <f t="shared" si="123"/>
        <v>2.2888817002571601E-2</v>
      </c>
      <c r="R289" s="81">
        <f t="shared" si="123"/>
        <v>0</v>
      </c>
      <c r="S289" s="82">
        <f>SUM(L289:R289)</f>
        <v>1</v>
      </c>
      <c r="U289" s="40" t="s">
        <v>85</v>
      </c>
      <c r="V289" s="108">
        <f>+V288/$AI288</f>
        <v>1.3305734652950266E-2</v>
      </c>
      <c r="W289" s="108">
        <f t="shared" ref="W289:AH289" si="124">+W288/$AI288</f>
        <v>1.8526383058525893E-4</v>
      </c>
      <c r="X289" s="108">
        <f t="shared" si="124"/>
        <v>2.2888817002571601E-2</v>
      </c>
      <c r="Y289" s="108">
        <f t="shared" si="124"/>
        <v>0.20372351203503136</v>
      </c>
      <c r="Z289" s="108">
        <f t="shared" si="124"/>
        <v>0.16541481954436357</v>
      </c>
      <c r="AA289" s="108">
        <f t="shared" si="124"/>
        <v>0.50703851289185342</v>
      </c>
      <c r="AB289" s="108">
        <f t="shared" si="124"/>
        <v>7.9771957753804329E-2</v>
      </c>
      <c r="AC289" s="108">
        <f t="shared" si="124"/>
        <v>7.6713822888402929E-3</v>
      </c>
      <c r="AD289" s="108">
        <f t="shared" si="124"/>
        <v>0</v>
      </c>
      <c r="AE289" s="108">
        <f t="shared" si="124"/>
        <v>0</v>
      </c>
      <c r="AF289" s="108">
        <f t="shared" si="124"/>
        <v>0</v>
      </c>
      <c r="AG289" s="108">
        <f t="shared" si="124"/>
        <v>0</v>
      </c>
      <c r="AH289" s="108">
        <f t="shared" si="124"/>
        <v>7.6713822888402929E-3</v>
      </c>
      <c r="AI289" s="109">
        <f>SUM(V289:AC289)</f>
        <v>1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1.5587103872856252</v>
      </c>
      <c r="C297" s="148">
        <v>4.7071361400577514</v>
      </c>
      <c r="D297" s="148">
        <v>0.62187770053943747</v>
      </c>
      <c r="E297" s="148">
        <v>0</v>
      </c>
      <c r="F297" s="292"/>
      <c r="G297" s="148">
        <v>0</v>
      </c>
      <c r="H297" s="160">
        <v>0</v>
      </c>
      <c r="I297" s="146">
        <f t="shared" si="125"/>
        <v>6.8877242278828144</v>
      </c>
      <c r="J297" s="141"/>
      <c r="K297" s="161" t="s">
        <v>15</v>
      </c>
      <c r="L297" s="148">
        <v>1.5587103872856252</v>
      </c>
      <c r="M297" s="148">
        <v>4.7071361400577514</v>
      </c>
      <c r="N297" s="148">
        <v>0.62187770053943747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6.8877242278828144</v>
      </c>
      <c r="U297" s="204" t="s">
        <v>15</v>
      </c>
      <c r="V297" s="196">
        <v>1.4221617654266192</v>
      </c>
      <c r="W297" s="196">
        <v>0</v>
      </c>
      <c r="X297" s="196">
        <v>0</v>
      </c>
      <c r="Y297" s="196">
        <v>4.7071361400577514</v>
      </c>
      <c r="Z297" s="196">
        <v>0.62187770053943747</v>
      </c>
      <c r="AA297" s="196">
        <v>0</v>
      </c>
      <c r="AB297" s="196">
        <v>0</v>
      </c>
      <c r="AC297" s="197">
        <v>0.1365486218590059</v>
      </c>
      <c r="AD297" s="198">
        <v>0.1365486218590059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6.8877242278828135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4.1656057956649083E-2</v>
      </c>
      <c r="C298" s="152">
        <v>0.11502752367574705</v>
      </c>
      <c r="D298" s="152">
        <v>0.37821807167457494</v>
      </c>
      <c r="E298" s="152">
        <v>0</v>
      </c>
      <c r="F298" s="292"/>
      <c r="G298" s="152">
        <v>0</v>
      </c>
      <c r="H298" s="153">
        <v>0</v>
      </c>
      <c r="I298" s="154">
        <f t="shared" si="125"/>
        <v>0.53490165330697104</v>
      </c>
      <c r="J298" s="141"/>
      <c r="K298" s="155" t="s">
        <v>14</v>
      </c>
      <c r="L298" s="156">
        <v>4.1656057956649083E-2</v>
      </c>
      <c r="M298" s="156">
        <v>0.11502752367574705</v>
      </c>
      <c r="N298" s="156">
        <v>0.37821807167457494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0.53490165330697104</v>
      </c>
      <c r="U298" s="200" t="s">
        <v>55</v>
      </c>
      <c r="V298" s="201">
        <v>4.1656057956649083E-2</v>
      </c>
      <c r="W298" s="201">
        <v>0</v>
      </c>
      <c r="X298" s="201">
        <v>0</v>
      </c>
      <c r="Y298" s="201">
        <v>0.11502752367574705</v>
      </c>
      <c r="Z298" s="201">
        <v>0.37821807167457494</v>
      </c>
      <c r="AA298" s="201">
        <v>0</v>
      </c>
      <c r="AB298" s="201">
        <v>0</v>
      </c>
      <c r="AC298" s="202">
        <v>0</v>
      </c>
      <c r="AD298" s="201">
        <v>0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0.53490165330697104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0.14086805969537189</v>
      </c>
      <c r="F299" s="292"/>
      <c r="G299" s="148">
        <v>0</v>
      </c>
      <c r="H299" s="160">
        <v>0</v>
      </c>
      <c r="I299" s="146">
        <f t="shared" si="125"/>
        <v>0.14086805969537189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0.14086805969537189</v>
      </c>
      <c r="P299" s="148">
        <v>88.205740909189942</v>
      </c>
      <c r="Q299" s="148">
        <v>0</v>
      </c>
      <c r="R299" s="149">
        <v>0</v>
      </c>
      <c r="S299" s="150">
        <f t="shared" si="126"/>
        <v>88.34660896888532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2.2544502290419011E-4</v>
      </c>
      <c r="AB299" s="196">
        <v>88.205740909189942</v>
      </c>
      <c r="AC299" s="197">
        <v>0.14064261467246769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0.14064261467246769</v>
      </c>
      <c r="AI299" s="199">
        <f t="shared" si="127"/>
        <v>88.34660896888532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0.21601440145745557</v>
      </c>
      <c r="Q300" s="156">
        <v>0</v>
      </c>
      <c r="R300" s="157">
        <v>0</v>
      </c>
      <c r="S300" s="158">
        <f t="shared" si="126"/>
        <v>0.21601440145745557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0.21601440145745557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0.21601440145745557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2.1386642640262108E-3</v>
      </c>
      <c r="C302" s="152">
        <v>6.2021263656760202E-2</v>
      </c>
      <c r="D302" s="152">
        <v>0.41703953148511153</v>
      </c>
      <c r="E302" s="152">
        <v>0.16039981980196594</v>
      </c>
      <c r="F302" s="292"/>
      <c r="G302" s="152">
        <v>0</v>
      </c>
      <c r="H302" s="153">
        <v>0</v>
      </c>
      <c r="I302" s="154">
        <f t="shared" si="125"/>
        <v>0.64159927920786386</v>
      </c>
      <c r="J302" s="141"/>
      <c r="K302" s="155" t="s">
        <v>16</v>
      </c>
      <c r="L302" s="156">
        <v>2.1386642640262108E-3</v>
      </c>
      <c r="M302" s="156">
        <v>6.2021263656760202E-2</v>
      </c>
      <c r="N302" s="156">
        <v>0.41703953148511153</v>
      </c>
      <c r="O302" s="156">
        <v>0.16039981980196594</v>
      </c>
      <c r="P302" s="156">
        <v>3.7413333333333271E-2</v>
      </c>
      <c r="Q302" s="156">
        <v>0</v>
      </c>
      <c r="R302" s="157">
        <v>0</v>
      </c>
      <c r="S302" s="158">
        <f t="shared" si="126"/>
        <v>0.67901261254119716</v>
      </c>
      <c r="U302" s="200" t="s">
        <v>16</v>
      </c>
      <c r="V302" s="201">
        <v>2.1386642640262108E-3</v>
      </c>
      <c r="W302" s="201">
        <v>0</v>
      </c>
      <c r="X302" s="201">
        <v>0</v>
      </c>
      <c r="Y302" s="201">
        <v>6.2021263656760202E-2</v>
      </c>
      <c r="Z302" s="201">
        <v>0.41703953148511153</v>
      </c>
      <c r="AA302" s="201">
        <v>2.9941299696367E-2</v>
      </c>
      <c r="AB302" s="201">
        <v>3.7413333333333271E-2</v>
      </c>
      <c r="AC302" s="202">
        <v>0.13045852010559894</v>
      </c>
      <c r="AD302" s="201">
        <v>0</v>
      </c>
      <c r="AE302" s="201">
        <v>0</v>
      </c>
      <c r="AF302" s="201">
        <v>0</v>
      </c>
      <c r="AG302" s="201">
        <v>0</v>
      </c>
      <c r="AH302" s="201">
        <v>0.13045852010559894</v>
      </c>
      <c r="AI302" s="203">
        <f t="shared" si="127"/>
        <v>0.67901261254119727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21.36790104042997</v>
      </c>
      <c r="C303" s="148">
        <v>232.80960171550356</v>
      </c>
      <c r="D303" s="148">
        <v>93.912335837051671</v>
      </c>
      <c r="E303" s="148">
        <v>0.85152332307854572</v>
      </c>
      <c r="F303" s="292"/>
      <c r="G303" s="148">
        <v>0</v>
      </c>
      <c r="H303" s="160">
        <v>0</v>
      </c>
      <c r="I303" s="146">
        <f t="shared" si="125"/>
        <v>348.94136191606373</v>
      </c>
      <c r="J303" s="141"/>
      <c r="K303" s="161" t="s">
        <v>139</v>
      </c>
      <c r="L303" s="148">
        <v>21.36790104042997</v>
      </c>
      <c r="M303" s="148">
        <v>232.80960171550356</v>
      </c>
      <c r="N303" s="148">
        <v>93.912335837051671</v>
      </c>
      <c r="O303" s="148">
        <v>0.85152332307854572</v>
      </c>
      <c r="P303" s="148">
        <v>0.9901357744596696</v>
      </c>
      <c r="Q303" s="148">
        <v>0</v>
      </c>
      <c r="R303" s="149">
        <v>0</v>
      </c>
      <c r="S303" s="150">
        <f t="shared" si="126"/>
        <v>349.93149769052337</v>
      </c>
      <c r="U303" s="204" t="s">
        <v>139</v>
      </c>
      <c r="V303" s="196">
        <v>21.042217167462539</v>
      </c>
      <c r="W303" s="196">
        <v>0.10196367654751655</v>
      </c>
      <c r="X303" s="196">
        <v>0</v>
      </c>
      <c r="Y303" s="196">
        <v>232.80960171550356</v>
      </c>
      <c r="Z303" s="196">
        <v>93.912335837051671</v>
      </c>
      <c r="AA303" s="196">
        <v>4.2926402492260693E-2</v>
      </c>
      <c r="AB303" s="196">
        <v>0.9901357744596696</v>
      </c>
      <c r="AC303" s="197">
        <v>1.0323171170062013</v>
      </c>
      <c r="AD303" s="196">
        <v>0.22372019641991622</v>
      </c>
      <c r="AE303" s="196">
        <v>0</v>
      </c>
      <c r="AF303" s="196">
        <v>0</v>
      </c>
      <c r="AG303" s="196">
        <v>0</v>
      </c>
      <c r="AH303" s="196">
        <v>0.80859692058628507</v>
      </c>
      <c r="AI303" s="199">
        <f t="shared" si="127"/>
        <v>349.93149769052337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15.639091913937062</v>
      </c>
      <c r="C304" s="152">
        <v>9.3369878485250339</v>
      </c>
      <c r="D304" s="152">
        <v>19.919375287378791</v>
      </c>
      <c r="E304" s="152">
        <v>180.20565954675729</v>
      </c>
      <c r="F304" s="292"/>
      <c r="G304" s="152">
        <v>17.42666796534855</v>
      </c>
      <c r="H304" s="153">
        <v>0</v>
      </c>
      <c r="I304" s="154">
        <f t="shared" si="125"/>
        <v>242.52778256194671</v>
      </c>
      <c r="J304" s="141"/>
      <c r="K304" s="155" t="s">
        <v>24</v>
      </c>
      <c r="L304" s="156">
        <v>15.639091913937062</v>
      </c>
      <c r="M304" s="156">
        <v>9.3369878485250339</v>
      </c>
      <c r="N304" s="156">
        <v>19.919375287378791</v>
      </c>
      <c r="O304" s="156">
        <v>180.20565954675729</v>
      </c>
      <c r="P304" s="156">
        <v>3.9176365131728357</v>
      </c>
      <c r="Q304" s="156">
        <v>17.42666796534855</v>
      </c>
      <c r="R304" s="157">
        <v>0</v>
      </c>
      <c r="S304" s="158">
        <f t="shared" si="126"/>
        <v>246.44541907511953</v>
      </c>
      <c r="U304" s="200" t="s">
        <v>24</v>
      </c>
      <c r="V304" s="201">
        <v>1.5045010761586264</v>
      </c>
      <c r="W304" s="201">
        <v>13.873516292035653</v>
      </c>
      <c r="X304" s="201">
        <v>17.42666796534855</v>
      </c>
      <c r="Y304" s="201">
        <v>9.3369878485250339</v>
      </c>
      <c r="Z304" s="201">
        <v>14.889118161797146</v>
      </c>
      <c r="AA304" s="201">
        <v>167.7743665843241</v>
      </c>
      <c r="AB304" s="201">
        <v>3.9176365131728357</v>
      </c>
      <c r="AC304" s="202">
        <v>17.722624633757611</v>
      </c>
      <c r="AD304" s="201">
        <v>0.26107454574278283</v>
      </c>
      <c r="AE304" s="201">
        <v>10.000942216614636</v>
      </c>
      <c r="AF304" s="201">
        <v>0</v>
      </c>
      <c r="AG304" s="201">
        <v>5.0302571255816435</v>
      </c>
      <c r="AH304" s="201">
        <v>2.430350745818548</v>
      </c>
      <c r="AI304" s="203">
        <f t="shared" si="127"/>
        <v>246.44541907511953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6.6315301759895973E-2</v>
      </c>
      <c r="C305" s="148">
        <v>0</v>
      </c>
      <c r="D305" s="148">
        <v>3.5575450710623224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3.6238603728222185</v>
      </c>
      <c r="J305" s="141"/>
      <c r="K305" s="161" t="s">
        <v>23</v>
      </c>
      <c r="L305" s="148">
        <v>6.6315301759895973E-2</v>
      </c>
      <c r="M305" s="148">
        <v>0</v>
      </c>
      <c r="N305" s="148">
        <v>3.5575450710623224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3.6238603728222185</v>
      </c>
      <c r="U305" s="204" t="s">
        <v>23</v>
      </c>
      <c r="V305" s="196">
        <v>6.4629577175674816E-2</v>
      </c>
      <c r="W305" s="196">
        <v>0</v>
      </c>
      <c r="X305" s="196">
        <v>0</v>
      </c>
      <c r="Y305" s="196">
        <v>0</v>
      </c>
      <c r="Z305" s="196">
        <v>3.1298666909969857</v>
      </c>
      <c r="AA305" s="196">
        <v>0</v>
      </c>
      <c r="AB305" s="196">
        <v>0</v>
      </c>
      <c r="AC305" s="197">
        <v>0.4293641046495586</v>
      </c>
      <c r="AD305" s="196">
        <v>1.6857245842211558E-3</v>
      </c>
      <c r="AE305" s="196">
        <v>0</v>
      </c>
      <c r="AF305" s="196">
        <v>0</v>
      </c>
      <c r="AG305" s="196">
        <v>0.42767838006533659</v>
      </c>
      <c r="AH305" s="196">
        <v>0</v>
      </c>
      <c r="AI305" s="199">
        <f t="shared" si="127"/>
        <v>3.623860372822219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0</v>
      </c>
      <c r="C306" s="152">
        <v>1.3583073393151736E-3</v>
      </c>
      <c r="D306" s="152">
        <v>0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1.3583073393151736E-3</v>
      </c>
      <c r="J306" s="141"/>
      <c r="K306" s="155" t="s">
        <v>58</v>
      </c>
      <c r="L306" s="156">
        <v>0</v>
      </c>
      <c r="M306" s="156">
        <v>1.3583073393151736E-3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1.3583073393151736E-3</v>
      </c>
      <c r="U306" s="200" t="s">
        <v>58</v>
      </c>
      <c r="V306" s="201">
        <v>0</v>
      </c>
      <c r="W306" s="201">
        <v>0</v>
      </c>
      <c r="X306" s="201">
        <v>0</v>
      </c>
      <c r="Y306" s="201">
        <v>1.3583073393151736E-3</v>
      </c>
      <c r="Z306" s="201">
        <v>0</v>
      </c>
      <c r="AA306" s="201">
        <v>0</v>
      </c>
      <c r="AB306" s="201">
        <v>0</v>
      </c>
      <c r="AC306" s="202">
        <v>0</v>
      </c>
      <c r="AD306" s="201">
        <v>0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1.3583073393151736E-3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1.1334590754266045</v>
      </c>
      <c r="C307" s="148">
        <v>0.57169697741220538</v>
      </c>
      <c r="D307" s="148">
        <v>2.8412014297857453E-2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1.7335680671366673</v>
      </c>
      <c r="J307" s="141"/>
      <c r="K307" s="161" t="s">
        <v>21</v>
      </c>
      <c r="L307" s="148">
        <v>1.1334590754266045</v>
      </c>
      <c r="M307" s="148">
        <v>0.57169697741220538</v>
      </c>
      <c r="N307" s="148">
        <v>2.8412014297857453E-2</v>
      </c>
      <c r="O307" s="148">
        <v>0</v>
      </c>
      <c r="P307" s="148">
        <v>5.1441763660805249</v>
      </c>
      <c r="Q307" s="148">
        <v>0</v>
      </c>
      <c r="R307" s="149">
        <v>0</v>
      </c>
      <c r="S307" s="150">
        <f t="shared" si="126"/>
        <v>6.8777444332171918</v>
      </c>
      <c r="U307" s="204" t="s">
        <v>21</v>
      </c>
      <c r="V307" s="196">
        <v>1.1334590754266045</v>
      </c>
      <c r="W307" s="196">
        <v>0</v>
      </c>
      <c r="X307" s="196">
        <v>0</v>
      </c>
      <c r="Y307" s="196">
        <v>0.57169697741220538</v>
      </c>
      <c r="Z307" s="196">
        <v>2.8412014297857453E-2</v>
      </c>
      <c r="AA307" s="196">
        <v>0</v>
      </c>
      <c r="AB307" s="196">
        <v>5.1441763660805249</v>
      </c>
      <c r="AC307" s="197">
        <v>0</v>
      </c>
      <c r="AD307" s="196">
        <v>0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6.8777444332171918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3.6231626681870521E-4</v>
      </c>
      <c r="C308" s="152">
        <v>1.8274600212589732E-4</v>
      </c>
      <c r="D308" s="152">
        <v>9.0820526090233495E-6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5.5414432155362586E-4</v>
      </c>
      <c r="J308" s="141"/>
      <c r="K308" s="155" t="s">
        <v>20</v>
      </c>
      <c r="L308" s="156">
        <v>3.6231626681870521E-4</v>
      </c>
      <c r="M308" s="156">
        <v>1.8274600212589732E-4</v>
      </c>
      <c r="N308" s="156">
        <v>9.0820526090233495E-6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5.5414432155362586E-4</v>
      </c>
      <c r="U308" s="200" t="s">
        <v>59</v>
      </c>
      <c r="V308" s="201">
        <v>3.6231626681870521E-4</v>
      </c>
      <c r="W308" s="201">
        <v>0</v>
      </c>
      <c r="X308" s="201">
        <v>0</v>
      </c>
      <c r="Y308" s="201">
        <v>1.8274600212589732E-4</v>
      </c>
      <c r="Z308" s="201">
        <v>9.0820526090233495E-6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5.5414432155362586E-4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6.2827014442434492E-2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6.2827014442434492E-2</v>
      </c>
      <c r="J309" s="141"/>
      <c r="K309" s="163" t="s">
        <v>62</v>
      </c>
      <c r="L309" s="148">
        <v>6.2827014442434492E-2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6.2827014442434492E-2</v>
      </c>
      <c r="U309" s="205" t="s">
        <v>60</v>
      </c>
      <c r="V309" s="196">
        <v>5.3429911573573505E-2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9.3971028688609806E-3</v>
      </c>
      <c r="AD309" s="198">
        <v>9.3971028688609806E-3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6.2827014442434492E-2</v>
      </c>
      <c r="AJ309" s="133" t="str">
        <f t="shared" si="128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6.2827014442434492E-2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6.2827014442434492E-2</v>
      </c>
      <c r="J310" s="141"/>
      <c r="K310" s="168" t="s">
        <v>22</v>
      </c>
      <c r="L310" s="169">
        <v>6.2827014442434492E-2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6.2827014442434492E-2</v>
      </c>
      <c r="U310" s="206" t="s">
        <v>63</v>
      </c>
      <c r="V310" s="207">
        <v>5.3429911573573505E-2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9.3971028688609806E-3</v>
      </c>
      <c r="AD310" s="207">
        <v>9.3971028688609806E-3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6.2827014442434492E-2</v>
      </c>
      <c r="AJ310" s="133" t="str">
        <f t="shared" si="128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39.872461771769082</v>
      </c>
      <c r="C314" s="187">
        <f t="shared" ref="C314:I314" si="129">SUM(C293:C309)</f>
        <v>247.60401252217252</v>
      </c>
      <c r="D314" s="187">
        <f t="shared" si="129"/>
        <v>118.83481259554237</v>
      </c>
      <c r="E314" s="187">
        <f t="shared" si="129"/>
        <v>181.35845074933317</v>
      </c>
      <c r="F314" s="187">
        <f t="shared" si="129"/>
        <v>0</v>
      </c>
      <c r="G314" s="187">
        <f t="shared" si="129"/>
        <v>17.42666796534855</v>
      </c>
      <c r="H314" s="213">
        <f t="shared" si="129"/>
        <v>0</v>
      </c>
      <c r="I314" s="146">
        <f t="shared" si="129"/>
        <v>605.09640560416562</v>
      </c>
      <c r="J314" s="141"/>
      <c r="K314" s="188" t="s">
        <v>25</v>
      </c>
      <c r="L314" s="187">
        <f>SUM(L293:L309)</f>
        <v>39.872461771769082</v>
      </c>
      <c r="M314" s="187">
        <f t="shared" ref="M314:S314" si="130">SUM(M293:M309)</f>
        <v>247.60401252217252</v>
      </c>
      <c r="N314" s="187">
        <f t="shared" si="130"/>
        <v>118.83481259554237</v>
      </c>
      <c r="O314" s="187">
        <f t="shared" si="130"/>
        <v>181.35845074933317</v>
      </c>
      <c r="P314" s="187">
        <f t="shared" si="130"/>
        <v>98.511117297693772</v>
      </c>
      <c r="Q314" s="187">
        <f t="shared" si="130"/>
        <v>17.42666796534855</v>
      </c>
      <c r="R314" s="213">
        <f t="shared" si="130"/>
        <v>0</v>
      </c>
      <c r="S314" s="214">
        <f t="shared" si="130"/>
        <v>703.6075229018594</v>
      </c>
      <c r="T314" s="133" t="str">
        <f>IF(ABS(S314-AI314)&gt;0.01,S314-AI314,"")</f>
        <v/>
      </c>
      <c r="U314" s="215" t="s">
        <v>61</v>
      </c>
      <c r="V314" s="216">
        <f>SUM(V293:V309)</f>
        <v>25.264555611711131</v>
      </c>
      <c r="W314" s="216">
        <f t="shared" ref="W314:AH314" si="131">SUM(W293:W309)</f>
        <v>13.975479968583169</v>
      </c>
      <c r="X314" s="216">
        <f t="shared" si="131"/>
        <v>17.42666796534855</v>
      </c>
      <c r="Y314" s="216">
        <f t="shared" si="131"/>
        <v>247.60401252217252</v>
      </c>
      <c r="Z314" s="216">
        <f t="shared" si="131"/>
        <v>113.3768770898954</v>
      </c>
      <c r="AA314" s="216">
        <f t="shared" si="131"/>
        <v>167.84745973153562</v>
      </c>
      <c r="AB314" s="216">
        <f t="shared" si="131"/>
        <v>98.511117297693772</v>
      </c>
      <c r="AC314" s="216">
        <f t="shared" si="131"/>
        <v>19.601352714919305</v>
      </c>
      <c r="AD314" s="217">
        <f t="shared" si="131"/>
        <v>0.63242619147478707</v>
      </c>
      <c r="AE314" s="217">
        <f t="shared" si="131"/>
        <v>10.000942216614636</v>
      </c>
      <c r="AF314" s="217">
        <f t="shared" si="131"/>
        <v>0</v>
      </c>
      <c r="AG314" s="217">
        <f t="shared" si="131"/>
        <v>5.4579355056469803</v>
      </c>
      <c r="AH314" s="217">
        <f t="shared" si="131"/>
        <v>3.5100488011828999</v>
      </c>
      <c r="AI314" s="218">
        <f>SUM(V314:AC314)</f>
        <v>703.60752290185951</v>
      </c>
      <c r="AJ314" s="133" t="str">
        <f t="shared" si="128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6.5894395343429543E-2</v>
      </c>
      <c r="C315" s="105">
        <f t="shared" ref="C315:H315" si="132">IF($I314=0,"-",C314/$I314)</f>
        <v>0.40919762574849439</v>
      </c>
      <c r="D315" s="105">
        <f t="shared" si="132"/>
        <v>0.19638988348788877</v>
      </c>
      <c r="E315" s="105">
        <f t="shared" si="132"/>
        <v>0.2997182747569847</v>
      </c>
      <c r="F315" s="105">
        <f t="shared" si="132"/>
        <v>0</v>
      </c>
      <c r="G315" s="105">
        <f t="shared" si="132"/>
        <v>2.8799820663202729E-2</v>
      </c>
      <c r="H315" s="106">
        <f t="shared" si="132"/>
        <v>0</v>
      </c>
      <c r="I315" s="107">
        <f>SUM(B315:H315)</f>
        <v>1.0000000000000002</v>
      </c>
      <c r="J315" s="133"/>
      <c r="K315" s="30" t="s">
        <v>85</v>
      </c>
      <c r="L315" s="80">
        <f t="shared" ref="L315:R315" si="133">IF($S314=0,"-",L314/$S314)</f>
        <v>5.6668612079820775E-2</v>
      </c>
      <c r="M315" s="80">
        <f t="shared" si="133"/>
        <v>0.35190643144489064</v>
      </c>
      <c r="N315" s="80">
        <f t="shared" si="133"/>
        <v>0.16889360719941832</v>
      </c>
      <c r="O315" s="80">
        <f t="shared" si="133"/>
        <v>0.25775513314775833</v>
      </c>
      <c r="P315" s="80">
        <f t="shared" si="133"/>
        <v>0.14000861857105854</v>
      </c>
      <c r="Q315" s="80">
        <f t="shared" si="133"/>
        <v>2.4767597557053489E-2</v>
      </c>
      <c r="R315" s="81">
        <f t="shared" si="133"/>
        <v>0</v>
      </c>
      <c r="S315" s="82">
        <f>SUM(L315:R315)</f>
        <v>1</v>
      </c>
      <c r="U315" s="40" t="s">
        <v>85</v>
      </c>
      <c r="V315" s="108">
        <f>+V314/$AI314</f>
        <v>3.5907170957345032E-2</v>
      </c>
      <c r="W315" s="108">
        <f t="shared" ref="W315:AH315" si="134">+W314/$AI314</f>
        <v>1.9862607368017718E-2</v>
      </c>
      <c r="X315" s="108">
        <f t="shared" si="134"/>
        <v>2.4767597557053486E-2</v>
      </c>
      <c r="Y315" s="108">
        <f t="shared" si="134"/>
        <v>0.35190643144489059</v>
      </c>
      <c r="Z315" s="108">
        <f t="shared" si="134"/>
        <v>0.16113653336493591</v>
      </c>
      <c r="AA315" s="108">
        <f t="shared" si="134"/>
        <v>0.2385526792540382</v>
      </c>
      <c r="AB315" s="108">
        <f t="shared" si="134"/>
        <v>0.14000861857105854</v>
      </c>
      <c r="AC315" s="108">
        <f t="shared" si="134"/>
        <v>2.7858361482660465E-2</v>
      </c>
      <c r="AD315" s="108">
        <f t="shared" si="134"/>
        <v>8.9883375445802202E-4</v>
      </c>
      <c r="AE315" s="108">
        <f t="shared" si="134"/>
        <v>1.4213807969772924E-2</v>
      </c>
      <c r="AF315" s="108">
        <f t="shared" si="134"/>
        <v>0</v>
      </c>
      <c r="AG315" s="108">
        <f t="shared" si="134"/>
        <v>7.7570738344823857E-3</v>
      </c>
      <c r="AH315" s="108">
        <f t="shared" si="134"/>
        <v>4.9886459239471322E-3</v>
      </c>
      <c r="AI315" s="109">
        <f>SUM(V315:AC315)</f>
        <v>1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0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0</v>
      </c>
      <c r="J319" s="141"/>
      <c r="K319" s="192" t="s">
        <v>6</v>
      </c>
      <c r="L319" s="144">
        <v>0</v>
      </c>
      <c r="M319" s="144">
        <v>0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0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0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0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1.1673248799212836</v>
      </c>
      <c r="C323" s="148">
        <v>6.8975226603542756</v>
      </c>
      <c r="D323" s="148">
        <v>7.8809585084126013E-2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8.1436571253596863</v>
      </c>
      <c r="J323" s="141"/>
      <c r="K323" s="161" t="s">
        <v>15</v>
      </c>
      <c r="L323" s="148">
        <v>1.1673248799212836</v>
      </c>
      <c r="M323" s="148">
        <v>6.8975226603542756</v>
      </c>
      <c r="N323" s="148">
        <v>7.8809585084126013E-2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8.1436571253596863</v>
      </c>
      <c r="U323" s="204" t="s">
        <v>15</v>
      </c>
      <c r="V323" s="196">
        <v>1.1673248799212836</v>
      </c>
      <c r="W323" s="196">
        <v>0</v>
      </c>
      <c r="X323" s="196">
        <v>0</v>
      </c>
      <c r="Y323" s="196">
        <v>6.8975226603542756</v>
      </c>
      <c r="Z323" s="196">
        <v>7.8809585084126013E-2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8.1436571253596863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1.3187370798795426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1.3187370798795426</v>
      </c>
      <c r="J324" s="141"/>
      <c r="K324" s="155" t="s">
        <v>14</v>
      </c>
      <c r="L324" s="156">
        <v>1.3187370798795426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1.3187370798795426</v>
      </c>
      <c r="U324" s="200" t="s">
        <v>55</v>
      </c>
      <c r="V324" s="201">
        <v>1.3187370798795426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1.3187370798795426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3.5792220048989263E-3</v>
      </c>
      <c r="F325" s="292"/>
      <c r="G325" s="148">
        <v>0</v>
      </c>
      <c r="H325" s="160">
        <v>0</v>
      </c>
      <c r="I325" s="146">
        <f t="shared" si="135"/>
        <v>3.5792220048989263E-3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3.5792220048989263E-3</v>
      </c>
      <c r="P325" s="148">
        <v>2.810193116806631</v>
      </c>
      <c r="Q325" s="148">
        <v>0</v>
      </c>
      <c r="R325" s="149">
        <v>0</v>
      </c>
      <c r="S325" s="150">
        <f t="shared" si="136"/>
        <v>2.8137723388115301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4.9210201717217055E-6</v>
      </c>
      <c r="AB325" s="196">
        <v>2.810193116806631</v>
      </c>
      <c r="AC325" s="197">
        <v>3.5743009847272046E-3</v>
      </c>
      <c r="AD325" s="196">
        <v>0</v>
      </c>
      <c r="AE325" s="196">
        <v>0</v>
      </c>
      <c r="AF325" s="196">
        <v>0</v>
      </c>
      <c r="AG325" s="196">
        <v>0</v>
      </c>
      <c r="AH325" s="196">
        <v>3.5743009847272046E-3</v>
      </c>
      <c r="AI325" s="199">
        <f t="shared" si="137"/>
        <v>2.8137723388115301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0.29260764977096515</v>
      </c>
      <c r="Q326" s="156">
        <v>0</v>
      </c>
      <c r="R326" s="157">
        <v>0</v>
      </c>
      <c r="S326" s="158">
        <f t="shared" si="136"/>
        <v>0.29260764977096515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0.29260764977096515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0.29260764977096515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0.1749051817614638</v>
      </c>
      <c r="C328" s="152">
        <v>0</v>
      </c>
      <c r="D328" s="152">
        <v>1.9342455394797167</v>
      </c>
      <c r="E328" s="152">
        <v>0</v>
      </c>
      <c r="F328" s="292"/>
      <c r="G328" s="152">
        <v>0</v>
      </c>
      <c r="H328" s="153">
        <v>0</v>
      </c>
      <c r="I328" s="154">
        <f t="shared" si="135"/>
        <v>2.1091507212411806</v>
      </c>
      <c r="J328" s="141"/>
      <c r="K328" s="155" t="s">
        <v>16</v>
      </c>
      <c r="L328" s="156">
        <v>0.1749051817614638</v>
      </c>
      <c r="M328" s="156">
        <v>0</v>
      </c>
      <c r="N328" s="156">
        <v>1.9342455394797167</v>
      </c>
      <c r="O328" s="156">
        <v>0</v>
      </c>
      <c r="P328" s="156">
        <v>0.28475121951219567</v>
      </c>
      <c r="Q328" s="156">
        <v>0</v>
      </c>
      <c r="R328" s="157">
        <v>0</v>
      </c>
      <c r="S328" s="158">
        <f t="shared" si="136"/>
        <v>2.3939019407533761</v>
      </c>
      <c r="U328" s="200" t="s">
        <v>16</v>
      </c>
      <c r="V328" s="201">
        <v>0.1749051817614638</v>
      </c>
      <c r="W328" s="201">
        <v>0</v>
      </c>
      <c r="X328" s="201">
        <v>0</v>
      </c>
      <c r="Y328" s="201">
        <v>0</v>
      </c>
      <c r="Z328" s="201">
        <v>1.9342455394797167</v>
      </c>
      <c r="AA328" s="201">
        <v>0</v>
      </c>
      <c r="AB328" s="201">
        <v>0.28475121951219567</v>
      </c>
      <c r="AC328" s="202">
        <v>0</v>
      </c>
      <c r="AD328" s="201">
        <v>0</v>
      </c>
      <c r="AE328" s="201">
        <v>0</v>
      </c>
      <c r="AF328" s="201">
        <v>0</v>
      </c>
      <c r="AG328" s="201">
        <v>0</v>
      </c>
      <c r="AH328" s="201">
        <v>0</v>
      </c>
      <c r="AI328" s="203">
        <f t="shared" si="137"/>
        <v>2.3939019407533761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51.552543921032701</v>
      </c>
      <c r="C329" s="148">
        <v>640.96704002316187</v>
      </c>
      <c r="D329" s="148">
        <v>88.066103178008319</v>
      </c>
      <c r="E329" s="148">
        <v>46.001431763319303</v>
      </c>
      <c r="F329" s="292"/>
      <c r="G329" s="148">
        <v>0</v>
      </c>
      <c r="H329" s="160">
        <v>0</v>
      </c>
      <c r="I329" s="146">
        <f t="shared" si="135"/>
        <v>826.58711888552216</v>
      </c>
      <c r="J329" s="141"/>
      <c r="K329" s="161" t="s">
        <v>139</v>
      </c>
      <c r="L329" s="148">
        <v>51.552543921032701</v>
      </c>
      <c r="M329" s="148">
        <v>640.96704002316187</v>
      </c>
      <c r="N329" s="148">
        <v>88.066103178008319</v>
      </c>
      <c r="O329" s="148">
        <v>46.001431763319303</v>
      </c>
      <c r="P329" s="148">
        <v>0.23102960924228466</v>
      </c>
      <c r="Q329" s="148">
        <v>0</v>
      </c>
      <c r="R329" s="149">
        <v>0</v>
      </c>
      <c r="S329" s="150">
        <f t="shared" si="136"/>
        <v>826.8181484947645</v>
      </c>
      <c r="U329" s="204" t="s">
        <v>139</v>
      </c>
      <c r="V329" s="196">
        <v>51.552543921032701</v>
      </c>
      <c r="W329" s="196">
        <v>0</v>
      </c>
      <c r="X329" s="196">
        <v>0</v>
      </c>
      <c r="Y329" s="196">
        <v>640.96704002316187</v>
      </c>
      <c r="Z329" s="196">
        <v>85.544476316681283</v>
      </c>
      <c r="AA329" s="196">
        <v>2.1318294589036499</v>
      </c>
      <c r="AB329" s="196">
        <v>0.23102960924228466</v>
      </c>
      <c r="AC329" s="197">
        <v>46.391229165742679</v>
      </c>
      <c r="AD329" s="196">
        <v>0</v>
      </c>
      <c r="AE329" s="196">
        <v>0</v>
      </c>
      <c r="AF329" s="196">
        <v>0</v>
      </c>
      <c r="AG329" s="196">
        <v>2.5216268613270314</v>
      </c>
      <c r="AH329" s="196">
        <v>43.86960230441565</v>
      </c>
      <c r="AI329" s="199">
        <f t="shared" si="137"/>
        <v>826.8181484947645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30.634682850723159</v>
      </c>
      <c r="C330" s="152">
        <v>202.12478102843116</v>
      </c>
      <c r="D330" s="152">
        <v>1.3446284557921848</v>
      </c>
      <c r="E330" s="152">
        <v>1035.2384570387169</v>
      </c>
      <c r="F330" s="292"/>
      <c r="G330" s="152">
        <v>46.92231039956129</v>
      </c>
      <c r="H330" s="153">
        <v>0</v>
      </c>
      <c r="I330" s="154">
        <f t="shared" si="135"/>
        <v>1316.2648597732245</v>
      </c>
      <c r="J330" s="141"/>
      <c r="K330" s="155" t="s">
        <v>24</v>
      </c>
      <c r="L330" s="156">
        <v>30.634682850723159</v>
      </c>
      <c r="M330" s="156">
        <v>202.12478102843116</v>
      </c>
      <c r="N330" s="156">
        <v>1.3446284557921848</v>
      </c>
      <c r="O330" s="156">
        <v>1035.2384570387169</v>
      </c>
      <c r="P330" s="156">
        <v>1.2671519633080397</v>
      </c>
      <c r="Q330" s="156">
        <v>46.92231039956129</v>
      </c>
      <c r="R330" s="157">
        <v>0</v>
      </c>
      <c r="S330" s="158">
        <f t="shared" si="136"/>
        <v>1317.5320117365327</v>
      </c>
      <c r="U330" s="200" t="s">
        <v>24</v>
      </c>
      <c r="V330" s="201">
        <v>11.222128502524818</v>
      </c>
      <c r="W330" s="201">
        <v>19.412554348198341</v>
      </c>
      <c r="X330" s="201">
        <v>46.92231039956129</v>
      </c>
      <c r="Y330" s="201">
        <v>202.12478102843116</v>
      </c>
      <c r="Z330" s="201">
        <v>0.17295257219455254</v>
      </c>
      <c r="AA330" s="201">
        <v>1033.97323251286</v>
      </c>
      <c r="AB330" s="201">
        <v>1.2671519633080397</v>
      </c>
      <c r="AC330" s="202">
        <v>2.4369004094545135</v>
      </c>
      <c r="AD330" s="201">
        <v>0</v>
      </c>
      <c r="AE330" s="201">
        <v>0</v>
      </c>
      <c r="AF330" s="201">
        <v>0</v>
      </c>
      <c r="AG330" s="201">
        <v>1.1716758835976322</v>
      </c>
      <c r="AH330" s="201">
        <v>1.2652245258568811</v>
      </c>
      <c r="AI330" s="203">
        <f t="shared" si="137"/>
        <v>1317.5320117365327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0.20108290119847158</v>
      </c>
      <c r="C331" s="148">
        <v>2.350856512668539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2.5519394138670104</v>
      </c>
      <c r="J331" s="141"/>
      <c r="K331" s="161" t="s">
        <v>23</v>
      </c>
      <c r="L331" s="148">
        <v>0.20108290119847158</v>
      </c>
      <c r="M331" s="148">
        <v>2.350856512668539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2.5519394138670104</v>
      </c>
      <c r="U331" s="204" t="s">
        <v>23</v>
      </c>
      <c r="V331" s="196">
        <v>0.20108290119847158</v>
      </c>
      <c r="W331" s="196">
        <v>0</v>
      </c>
      <c r="X331" s="196">
        <v>0</v>
      </c>
      <c r="Y331" s="196">
        <v>2.350856512668539</v>
      </c>
      <c r="Z331" s="196">
        <v>0</v>
      </c>
      <c r="AA331" s="196">
        <v>0</v>
      </c>
      <c r="AB331" s="196">
        <v>0</v>
      </c>
      <c r="AC331" s="197">
        <v>0</v>
      </c>
      <c r="AD331" s="196">
        <v>0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2.5519394138670104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1.1742981228754257</v>
      </c>
      <c r="C333" s="148">
        <v>7232.5385825245858</v>
      </c>
      <c r="D333" s="148">
        <v>0</v>
      </c>
      <c r="E333" s="148">
        <v>0</v>
      </c>
      <c r="F333" s="292"/>
      <c r="G333" s="148">
        <v>0</v>
      </c>
      <c r="H333" s="160">
        <v>0</v>
      </c>
      <c r="I333" s="146">
        <f t="shared" si="135"/>
        <v>7233.7128806474611</v>
      </c>
      <c r="J333" s="141"/>
      <c r="K333" s="161" t="s">
        <v>21</v>
      </c>
      <c r="L333" s="148">
        <v>1.1742981228754257</v>
      </c>
      <c r="M333" s="148">
        <v>7232.5385825245858</v>
      </c>
      <c r="N333" s="148">
        <v>0</v>
      </c>
      <c r="O333" s="148">
        <v>0</v>
      </c>
      <c r="P333" s="148">
        <v>0.15377231059909349</v>
      </c>
      <c r="Q333" s="148">
        <v>0</v>
      </c>
      <c r="R333" s="149">
        <v>0</v>
      </c>
      <c r="S333" s="150">
        <f t="shared" si="136"/>
        <v>7233.8666529580605</v>
      </c>
      <c r="U333" s="204" t="s">
        <v>21</v>
      </c>
      <c r="V333" s="196">
        <v>1.1742981228754257</v>
      </c>
      <c r="W333" s="196">
        <v>0</v>
      </c>
      <c r="X333" s="196">
        <v>0</v>
      </c>
      <c r="Y333" s="196">
        <v>7232.5385825245858</v>
      </c>
      <c r="Z333" s="196">
        <v>0</v>
      </c>
      <c r="AA333" s="196">
        <v>0</v>
      </c>
      <c r="AB333" s="196">
        <v>0.15377231059909349</v>
      </c>
      <c r="AC333" s="197">
        <v>0</v>
      </c>
      <c r="AD333" s="196">
        <v>0</v>
      </c>
      <c r="AE333" s="196">
        <v>0</v>
      </c>
      <c r="AF333" s="196">
        <v>0</v>
      </c>
      <c r="AG333" s="196">
        <v>0</v>
      </c>
      <c r="AH333" s="196">
        <v>0</v>
      </c>
      <c r="AI333" s="199">
        <f t="shared" si="137"/>
        <v>7233.8666529580605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0.27880940928587022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0.27880940928587022</v>
      </c>
      <c r="J334" s="141"/>
      <c r="K334" s="155" t="s">
        <v>20</v>
      </c>
      <c r="L334" s="156">
        <v>0</v>
      </c>
      <c r="M334" s="156">
        <v>0.27880940928587022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0.27880940928587022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0.27880940928587022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0.27880940928587022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2.524575341796996E-2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2.524575341796996E-2</v>
      </c>
      <c r="J335" s="141"/>
      <c r="K335" s="163" t="s">
        <v>62</v>
      </c>
      <c r="L335" s="148">
        <v>2.524575341796996E-2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2.524575341796996E-2</v>
      </c>
      <c r="U335" s="205" t="s">
        <v>60</v>
      </c>
      <c r="V335" s="196">
        <v>2.524575341796996E-2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2.524575341796996E-2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2.524575341796996E-2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2.524575341796996E-2</v>
      </c>
      <c r="J336" s="141"/>
      <c r="K336" s="168" t="s">
        <v>22</v>
      </c>
      <c r="L336" s="169">
        <v>2.524575341796996E-2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2.524575341796996E-2</v>
      </c>
      <c r="U336" s="206" t="s">
        <v>63</v>
      </c>
      <c r="V336" s="207">
        <v>2.524575341796996E-2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2.524575341796996E-2</v>
      </c>
      <c r="AJ336" s="133" t="str">
        <f t="shared" si="138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86.248820690810021</v>
      </c>
      <c r="C340" s="187">
        <f t="shared" ref="C340:I340" si="139">SUM(C319:C335)</f>
        <v>8085.1575921584872</v>
      </c>
      <c r="D340" s="187">
        <f t="shared" si="139"/>
        <v>91.423786758364358</v>
      </c>
      <c r="E340" s="187">
        <f t="shared" si="139"/>
        <v>1081.243468024041</v>
      </c>
      <c r="F340" s="187">
        <f t="shared" si="139"/>
        <v>0</v>
      </c>
      <c r="G340" s="187">
        <f t="shared" si="139"/>
        <v>46.92231039956129</v>
      </c>
      <c r="H340" s="213">
        <f t="shared" si="139"/>
        <v>0</v>
      </c>
      <c r="I340" s="146">
        <f t="shared" si="139"/>
        <v>9390.9959780312656</v>
      </c>
      <c r="J340" s="141"/>
      <c r="K340" s="188" t="s">
        <v>25</v>
      </c>
      <c r="L340" s="187">
        <f>SUM(L319:L335)</f>
        <v>86.248820690810021</v>
      </c>
      <c r="M340" s="187">
        <f t="shared" ref="M340:S340" si="140">SUM(M319:M335)</f>
        <v>8085.1575921584872</v>
      </c>
      <c r="N340" s="187">
        <f t="shared" si="140"/>
        <v>91.423786758364358</v>
      </c>
      <c r="O340" s="187">
        <f t="shared" si="140"/>
        <v>1081.243468024041</v>
      </c>
      <c r="P340" s="187">
        <f t="shared" si="140"/>
        <v>5.0395058692392087</v>
      </c>
      <c r="Q340" s="187">
        <f t="shared" si="140"/>
        <v>46.92231039956129</v>
      </c>
      <c r="R340" s="213">
        <f t="shared" si="140"/>
        <v>0</v>
      </c>
      <c r="S340" s="214">
        <f t="shared" si="140"/>
        <v>9396.0354839005049</v>
      </c>
      <c r="T340" s="133" t="str">
        <f>IF(ABS(S340-AI340)&gt;0.01,S340-AI340,"")</f>
        <v/>
      </c>
      <c r="U340" s="215" t="s">
        <v>61</v>
      </c>
      <c r="V340" s="216">
        <f>SUM(V319:V335)</f>
        <v>66.83626634261168</v>
      </c>
      <c r="W340" s="216">
        <f t="shared" ref="W340:AH340" si="141">SUM(W319:W335)</f>
        <v>19.412554348198341</v>
      </c>
      <c r="X340" s="216">
        <f t="shared" si="141"/>
        <v>46.92231039956129</v>
      </c>
      <c r="Y340" s="216">
        <f t="shared" si="141"/>
        <v>8085.1575921584872</v>
      </c>
      <c r="Z340" s="216">
        <f t="shared" si="141"/>
        <v>87.730484013439678</v>
      </c>
      <c r="AA340" s="216">
        <f t="shared" si="141"/>
        <v>1036.105066892784</v>
      </c>
      <c r="AB340" s="216">
        <f t="shared" si="141"/>
        <v>5.0395058692392087</v>
      </c>
      <c r="AC340" s="216">
        <f t="shared" si="141"/>
        <v>48.831703876181919</v>
      </c>
      <c r="AD340" s="217">
        <f t="shared" si="141"/>
        <v>0</v>
      </c>
      <c r="AE340" s="217">
        <f t="shared" si="141"/>
        <v>0</v>
      </c>
      <c r="AF340" s="217">
        <f t="shared" si="141"/>
        <v>0</v>
      </c>
      <c r="AG340" s="217">
        <f t="shared" si="141"/>
        <v>3.6933027449246634</v>
      </c>
      <c r="AH340" s="217">
        <f t="shared" si="141"/>
        <v>45.138401131257254</v>
      </c>
      <c r="AI340" s="218">
        <f>SUM(V340:AC340)</f>
        <v>9396.0354839005031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9.1842037726962457E-3</v>
      </c>
      <c r="C341" s="105">
        <f t="shared" ref="C341:H341" si="142">IF($I340=0,"-",C340/$I340)</f>
        <v>0.86094782822529381</v>
      </c>
      <c r="D341" s="105">
        <f t="shared" si="142"/>
        <v>9.7352599204850784E-3</v>
      </c>
      <c r="E341" s="105">
        <f t="shared" si="142"/>
        <v>0.11513618689151155</v>
      </c>
      <c r="F341" s="105">
        <f t="shared" si="142"/>
        <v>0</v>
      </c>
      <c r="G341" s="105">
        <f t="shared" si="142"/>
        <v>4.9965211900131297E-3</v>
      </c>
      <c r="H341" s="106">
        <f t="shared" si="142"/>
        <v>0</v>
      </c>
      <c r="I341" s="107">
        <f>SUM(B341:H341)</f>
        <v>0.99999999999999978</v>
      </c>
      <c r="J341" s="133"/>
      <c r="K341" s="30" t="s">
        <v>85</v>
      </c>
      <c r="L341" s="80">
        <f t="shared" ref="L341:R341" si="143">IF($S340=0,"-",L340/$S340)</f>
        <v>9.1792778814630653E-3</v>
      </c>
      <c r="M341" s="80">
        <f t="shared" si="143"/>
        <v>0.86048606415034068</v>
      </c>
      <c r="N341" s="80">
        <f t="shared" si="143"/>
        <v>9.7300384736746758E-3</v>
      </c>
      <c r="O341" s="80">
        <f t="shared" si="143"/>
        <v>0.11507443430547716</v>
      </c>
      <c r="P341" s="80">
        <f t="shared" si="143"/>
        <v>5.3634385245501402E-4</v>
      </c>
      <c r="Q341" s="80">
        <f t="shared" si="143"/>
        <v>4.9938413365892042E-3</v>
      </c>
      <c r="R341" s="81">
        <f t="shared" si="143"/>
        <v>0</v>
      </c>
      <c r="S341" s="82">
        <f>SUM(L341:R341)</f>
        <v>0.99999999999999989</v>
      </c>
      <c r="U341" s="40" t="s">
        <v>85</v>
      </c>
      <c r="V341" s="108">
        <f>+V340/$AI340</f>
        <v>7.1132411597562908E-3</v>
      </c>
      <c r="W341" s="108">
        <f t="shared" ref="W341:AH341" si="144">+W340/$AI340</f>
        <v>2.0660367217067766E-3</v>
      </c>
      <c r="X341" s="108">
        <f t="shared" si="144"/>
        <v>4.993841336589205E-3</v>
      </c>
      <c r="Y341" s="108">
        <f t="shared" si="144"/>
        <v>0.8604860641503409</v>
      </c>
      <c r="Z341" s="108">
        <f t="shared" si="144"/>
        <v>9.3369681461676225E-3</v>
      </c>
      <c r="AA341" s="108">
        <f t="shared" si="144"/>
        <v>0.11027045062442375</v>
      </c>
      <c r="AB341" s="108">
        <f t="shared" si="144"/>
        <v>5.3634385245501413E-4</v>
      </c>
      <c r="AC341" s="108">
        <f t="shared" si="144"/>
        <v>5.1970540085605121E-3</v>
      </c>
      <c r="AD341" s="108">
        <f t="shared" si="144"/>
        <v>0</v>
      </c>
      <c r="AE341" s="108">
        <f t="shared" si="144"/>
        <v>0</v>
      </c>
      <c r="AF341" s="108">
        <f t="shared" si="144"/>
        <v>0</v>
      </c>
      <c r="AG341" s="108">
        <f t="shared" si="144"/>
        <v>3.9307032750705314E-4</v>
      </c>
      <c r="AH341" s="108">
        <f t="shared" si="144"/>
        <v>4.8039836810534588E-3</v>
      </c>
      <c r="AI341" s="109">
        <f>SUM(V341:AC341)</f>
        <v>1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24.523756093027441</v>
      </c>
      <c r="C349" s="148">
        <v>0</v>
      </c>
      <c r="D349" s="148">
        <v>2.9428507311632881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27.466606824190727</v>
      </c>
      <c r="J349" s="141"/>
      <c r="K349" s="161" t="s">
        <v>15</v>
      </c>
      <c r="L349" s="148">
        <v>24.523756093027441</v>
      </c>
      <c r="M349" s="148">
        <v>0</v>
      </c>
      <c r="N349" s="148">
        <v>2.9428507311632881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27.466606824190727</v>
      </c>
      <c r="U349" s="204" t="s">
        <v>15</v>
      </c>
      <c r="V349" s="196">
        <v>24.523756093027441</v>
      </c>
      <c r="W349" s="196">
        <v>0</v>
      </c>
      <c r="X349" s="196">
        <v>0</v>
      </c>
      <c r="Y349" s="196">
        <v>0</v>
      </c>
      <c r="Z349" s="196">
        <v>2.9428507311632881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27.466606824190727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4.0353411921477414E-2</v>
      </c>
      <c r="C350" s="152">
        <v>0</v>
      </c>
      <c r="D350" s="152">
        <v>4.8424094305772819E-3</v>
      </c>
      <c r="E350" s="152">
        <v>0</v>
      </c>
      <c r="F350" s="292"/>
      <c r="G350" s="152">
        <v>0</v>
      </c>
      <c r="H350" s="153">
        <v>0</v>
      </c>
      <c r="I350" s="154">
        <f t="shared" si="145"/>
        <v>4.5195821352054695E-2</v>
      </c>
      <c r="J350" s="141"/>
      <c r="K350" s="155" t="s">
        <v>14</v>
      </c>
      <c r="L350" s="156">
        <v>4.0353411921477414E-2</v>
      </c>
      <c r="M350" s="156">
        <v>0</v>
      </c>
      <c r="N350" s="156">
        <v>4.8424094305772819E-3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4.5195821352054695E-2</v>
      </c>
      <c r="U350" s="200" t="s">
        <v>55</v>
      </c>
      <c r="V350" s="201">
        <v>4.0353411921477414E-2</v>
      </c>
      <c r="W350" s="201">
        <v>0</v>
      </c>
      <c r="X350" s="201">
        <v>0</v>
      </c>
      <c r="Y350" s="201">
        <v>0</v>
      </c>
      <c r="Z350" s="201">
        <v>4.8424094305772819E-3</v>
      </c>
      <c r="AA350" s="201">
        <v>0</v>
      </c>
      <c r="AB350" s="201">
        <v>0</v>
      </c>
      <c r="AC350" s="202">
        <v>0</v>
      </c>
      <c r="AD350" s="201">
        <v>0</v>
      </c>
      <c r="AE350" s="201">
        <v>0</v>
      </c>
      <c r="AF350" s="201">
        <v>0</v>
      </c>
      <c r="AG350" s="201">
        <v>0</v>
      </c>
      <c r="AH350" s="201">
        <v>0</v>
      </c>
      <c r="AI350" s="203">
        <f t="shared" si="147"/>
        <v>4.5195821352054695E-2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13.744669772207949</v>
      </c>
      <c r="F351" s="292"/>
      <c r="G351" s="148">
        <v>0</v>
      </c>
      <c r="H351" s="160">
        <v>0</v>
      </c>
      <c r="I351" s="146">
        <f t="shared" si="145"/>
        <v>13.744669772207949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13.744669772207949</v>
      </c>
      <c r="P351" s="148">
        <v>154.72758503881829</v>
      </c>
      <c r="Q351" s="148">
        <v>0</v>
      </c>
      <c r="R351" s="149">
        <v>0</v>
      </c>
      <c r="S351" s="150">
        <f t="shared" si="146"/>
        <v>168.47225481102623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1.1264436207112347</v>
      </c>
      <c r="AB351" s="196">
        <v>154.72758503881829</v>
      </c>
      <c r="AC351" s="197">
        <v>12.618226151496714</v>
      </c>
      <c r="AD351" s="196">
        <v>0</v>
      </c>
      <c r="AE351" s="196">
        <v>0</v>
      </c>
      <c r="AF351" s="196">
        <v>0</v>
      </c>
      <c r="AG351" s="196">
        <v>0</v>
      </c>
      <c r="AH351" s="196">
        <v>12.618226151496714</v>
      </c>
      <c r="AI351" s="199">
        <f t="shared" si="147"/>
        <v>168.47225481102623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0.34340373952279651</v>
      </c>
      <c r="Q352" s="156">
        <v>0</v>
      </c>
      <c r="R352" s="157">
        <v>0</v>
      </c>
      <c r="S352" s="158">
        <f t="shared" si="146"/>
        <v>0.34340373952279651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0.34340373952279651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0.34340373952279651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0</v>
      </c>
      <c r="D354" s="152">
        <v>0</v>
      </c>
      <c r="E354" s="152">
        <v>1.029348080955458</v>
      </c>
      <c r="F354" s="292"/>
      <c r="G354" s="152">
        <v>0</v>
      </c>
      <c r="H354" s="153">
        <v>0</v>
      </c>
      <c r="I354" s="154">
        <f t="shared" si="145"/>
        <v>1.029348080955458</v>
      </c>
      <c r="J354" s="141"/>
      <c r="K354" s="155" t="s">
        <v>16</v>
      </c>
      <c r="L354" s="156">
        <v>0</v>
      </c>
      <c r="M354" s="156">
        <v>0</v>
      </c>
      <c r="N354" s="156">
        <v>0</v>
      </c>
      <c r="O354" s="156">
        <v>1.029348080955458</v>
      </c>
      <c r="P354" s="156">
        <v>0</v>
      </c>
      <c r="Q354" s="156">
        <v>0</v>
      </c>
      <c r="R354" s="157">
        <v>0</v>
      </c>
      <c r="S354" s="158">
        <f t="shared" si="146"/>
        <v>1.029348080955458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0</v>
      </c>
      <c r="Z354" s="201">
        <v>0</v>
      </c>
      <c r="AA354" s="201">
        <v>1.029348080955458</v>
      </c>
      <c r="AB354" s="201">
        <v>0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1.029348080955458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268.24572533633585</v>
      </c>
      <c r="C355" s="148">
        <v>0</v>
      </c>
      <c r="D355" s="148">
        <v>0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268.24572533633585</v>
      </c>
      <c r="J355" s="141"/>
      <c r="K355" s="161" t="s">
        <v>139</v>
      </c>
      <c r="L355" s="148">
        <v>268.24572533633585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268.24572533633585</v>
      </c>
      <c r="U355" s="204" t="s">
        <v>139</v>
      </c>
      <c r="V355" s="196">
        <v>268.24572533633585</v>
      </c>
      <c r="W355" s="196">
        <v>0</v>
      </c>
      <c r="X355" s="196">
        <v>0</v>
      </c>
      <c r="Y355" s="196">
        <v>0</v>
      </c>
      <c r="Z355" s="196">
        <v>0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268.24572533633585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33.78914563739891</v>
      </c>
      <c r="C356" s="152">
        <v>18.974253058479032</v>
      </c>
      <c r="D356" s="152">
        <v>6.5140474621494073</v>
      </c>
      <c r="E356" s="152">
        <v>645.44635837547787</v>
      </c>
      <c r="F356" s="292"/>
      <c r="G356" s="152">
        <v>57.080161408720613</v>
      </c>
      <c r="H356" s="153">
        <v>0</v>
      </c>
      <c r="I356" s="154">
        <f t="shared" si="145"/>
        <v>761.80396594222589</v>
      </c>
      <c r="J356" s="141"/>
      <c r="K356" s="155" t="s">
        <v>24</v>
      </c>
      <c r="L356" s="156">
        <v>33.78914563739891</v>
      </c>
      <c r="M356" s="156">
        <v>18.974253058479032</v>
      </c>
      <c r="N356" s="156">
        <v>6.5140474621494073</v>
      </c>
      <c r="O356" s="156">
        <v>645.44635837547787</v>
      </c>
      <c r="P356" s="156">
        <v>2.4232892223033033</v>
      </c>
      <c r="Q356" s="156">
        <v>57.080161408720613</v>
      </c>
      <c r="R356" s="157">
        <v>0</v>
      </c>
      <c r="S356" s="158">
        <f t="shared" si="146"/>
        <v>764.2272551645292</v>
      </c>
      <c r="U356" s="200" t="s">
        <v>24</v>
      </c>
      <c r="V356" s="201">
        <v>11.285561260253354</v>
      </c>
      <c r="W356" s="201">
        <v>22.503584377145554</v>
      </c>
      <c r="X356" s="201">
        <v>57.080161408720613</v>
      </c>
      <c r="Y356" s="201">
        <v>18.974253058479032</v>
      </c>
      <c r="Z356" s="201">
        <v>4.3500038060573152</v>
      </c>
      <c r="AA356" s="201">
        <v>643.15719459802142</v>
      </c>
      <c r="AB356" s="201">
        <v>2.4232892223033033</v>
      </c>
      <c r="AC356" s="202">
        <v>4.4532074335485694</v>
      </c>
      <c r="AD356" s="201">
        <v>0</v>
      </c>
      <c r="AE356" s="201">
        <v>0</v>
      </c>
      <c r="AF356" s="201">
        <v>0</v>
      </c>
      <c r="AG356" s="201">
        <v>2.1640436560920921</v>
      </c>
      <c r="AH356" s="201">
        <v>2.2891637774564773</v>
      </c>
      <c r="AI356" s="203">
        <f t="shared" si="147"/>
        <v>764.22725516452908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157.99567986081951</v>
      </c>
      <c r="C357" s="148">
        <v>39.368037711113516</v>
      </c>
      <c r="D357" s="148">
        <v>657.23895419360178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854.60267176553475</v>
      </c>
      <c r="J357" s="141"/>
      <c r="K357" s="161" t="s">
        <v>23</v>
      </c>
      <c r="L357" s="148">
        <v>157.99567986081951</v>
      </c>
      <c r="M357" s="148">
        <v>39.368037711113516</v>
      </c>
      <c r="N357" s="148">
        <v>657.23895419360178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854.60267176553475</v>
      </c>
      <c r="U357" s="204" t="s">
        <v>23</v>
      </c>
      <c r="V357" s="196">
        <v>157.99567986081951</v>
      </c>
      <c r="W357" s="196">
        <v>0</v>
      </c>
      <c r="X357" s="196">
        <v>0</v>
      </c>
      <c r="Y357" s="196">
        <v>39.368037711113516</v>
      </c>
      <c r="Z357" s="196">
        <v>3.5480112136441928</v>
      </c>
      <c r="AA357" s="196">
        <v>0</v>
      </c>
      <c r="AB357" s="196">
        <v>0</v>
      </c>
      <c r="AC357" s="197">
        <v>653.69094297995764</v>
      </c>
      <c r="AD357" s="196">
        <v>0</v>
      </c>
      <c r="AE357" s="196">
        <v>0</v>
      </c>
      <c r="AF357" s="196">
        <v>0</v>
      </c>
      <c r="AG357" s="196">
        <v>653.69094297995764</v>
      </c>
      <c r="AH357" s="196">
        <v>0</v>
      </c>
      <c r="AI357" s="199">
        <f t="shared" si="147"/>
        <v>854.60267176553486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0</v>
      </c>
      <c r="C358" s="152">
        <v>0</v>
      </c>
      <c r="D358" s="152">
        <v>0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0</v>
      </c>
      <c r="J358" s="141"/>
      <c r="K358" s="155" t="s">
        <v>58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0" t="s">
        <v>58</v>
      </c>
      <c r="V358" s="201">
        <v>0</v>
      </c>
      <c r="W358" s="201">
        <v>0</v>
      </c>
      <c r="X358" s="201">
        <v>0</v>
      </c>
      <c r="Y358" s="201">
        <v>0</v>
      </c>
      <c r="Z358" s="201">
        <v>0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323.48819401618124</v>
      </c>
      <c r="C359" s="148">
        <v>323.4188320831077</v>
      </c>
      <c r="D359" s="148">
        <v>2198.5721825847163</v>
      </c>
      <c r="E359" s="148">
        <v>0</v>
      </c>
      <c r="F359" s="292"/>
      <c r="G359" s="148">
        <v>0</v>
      </c>
      <c r="H359" s="160">
        <v>0</v>
      </c>
      <c r="I359" s="146">
        <f t="shared" si="145"/>
        <v>2845.4792086840052</v>
      </c>
      <c r="J359" s="141"/>
      <c r="K359" s="161" t="s">
        <v>21</v>
      </c>
      <c r="L359" s="148">
        <v>323.48819401618124</v>
      </c>
      <c r="M359" s="148">
        <v>323.4188320831077</v>
      </c>
      <c r="N359" s="148">
        <v>2198.5721825847163</v>
      </c>
      <c r="O359" s="148">
        <v>0</v>
      </c>
      <c r="P359" s="148">
        <v>9.6604057794017493</v>
      </c>
      <c r="Q359" s="148">
        <v>0</v>
      </c>
      <c r="R359" s="149">
        <v>0</v>
      </c>
      <c r="S359" s="150">
        <f t="shared" si="146"/>
        <v>2855.1396144634068</v>
      </c>
      <c r="U359" s="204" t="s">
        <v>21</v>
      </c>
      <c r="V359" s="196">
        <v>323.48819401618124</v>
      </c>
      <c r="W359" s="196">
        <v>0</v>
      </c>
      <c r="X359" s="196">
        <v>0</v>
      </c>
      <c r="Y359" s="196">
        <v>323.4188320831077</v>
      </c>
      <c r="Z359" s="196">
        <v>1104.7635332475288</v>
      </c>
      <c r="AA359" s="196">
        <v>0</v>
      </c>
      <c r="AB359" s="196">
        <v>9.6604057794017493</v>
      </c>
      <c r="AC359" s="197">
        <v>1093.8086493371875</v>
      </c>
      <c r="AD359" s="196">
        <v>0</v>
      </c>
      <c r="AE359" s="196">
        <v>0</v>
      </c>
      <c r="AF359" s="196">
        <v>0</v>
      </c>
      <c r="AG359" s="196">
        <v>1093.8086493371875</v>
      </c>
      <c r="AH359" s="196">
        <v>0</v>
      </c>
      <c r="AI359" s="199">
        <f t="shared" si="147"/>
        <v>2855.1396144634073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254.25991233784316</v>
      </c>
      <c r="C360" s="152">
        <v>0</v>
      </c>
      <c r="D360" s="152">
        <v>36.322844619691878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290.58275695753503</v>
      </c>
      <c r="J360" s="141"/>
      <c r="K360" s="155" t="s">
        <v>20</v>
      </c>
      <c r="L360" s="156">
        <v>254.25991233784316</v>
      </c>
      <c r="M360" s="156">
        <v>0</v>
      </c>
      <c r="N360" s="156">
        <v>36.322844619691878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290.58275695753503</v>
      </c>
      <c r="U360" s="200" t="s">
        <v>59</v>
      </c>
      <c r="V360" s="201">
        <v>254.25991233784316</v>
      </c>
      <c r="W360" s="201">
        <v>0</v>
      </c>
      <c r="X360" s="201">
        <v>0</v>
      </c>
      <c r="Y360" s="201">
        <v>0</v>
      </c>
      <c r="Z360" s="201">
        <v>0</v>
      </c>
      <c r="AA360" s="201">
        <v>0</v>
      </c>
      <c r="AB360" s="201">
        <v>0</v>
      </c>
      <c r="AC360" s="202">
        <v>36.322844619691878</v>
      </c>
      <c r="AD360" s="201">
        <v>0</v>
      </c>
      <c r="AE360" s="201">
        <v>0</v>
      </c>
      <c r="AF360" s="201">
        <v>0</v>
      </c>
      <c r="AG360" s="201">
        <v>36.322844619691878</v>
      </c>
      <c r="AH360" s="201">
        <v>0</v>
      </c>
      <c r="AI360" s="203">
        <f t="shared" si="147"/>
        <v>290.58275695753503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1062.3427666935277</v>
      </c>
      <c r="C366" s="187">
        <f t="shared" ref="C366:I366" si="149">SUM(C345:C361)</f>
        <v>381.76112285270028</v>
      </c>
      <c r="D366" s="187">
        <f t="shared" si="149"/>
        <v>2901.5957220007531</v>
      </c>
      <c r="E366" s="187">
        <f t="shared" si="149"/>
        <v>660.22037622864127</v>
      </c>
      <c r="F366" s="187">
        <f t="shared" si="149"/>
        <v>0</v>
      </c>
      <c r="G366" s="187">
        <f t="shared" si="149"/>
        <v>57.080161408720613</v>
      </c>
      <c r="H366" s="213">
        <f t="shared" si="149"/>
        <v>0</v>
      </c>
      <c r="I366" s="146">
        <f t="shared" si="149"/>
        <v>5063.0001491843432</v>
      </c>
      <c r="J366" s="141"/>
      <c r="K366" s="188" t="s">
        <v>25</v>
      </c>
      <c r="L366" s="187">
        <f>SUM(L345:L361)</f>
        <v>1062.3427666935277</v>
      </c>
      <c r="M366" s="187">
        <f t="shared" ref="M366:S366" si="150">SUM(M345:M361)</f>
        <v>381.76112285270028</v>
      </c>
      <c r="N366" s="187">
        <f t="shared" si="150"/>
        <v>2901.5957220007531</v>
      </c>
      <c r="O366" s="187">
        <f t="shared" si="150"/>
        <v>660.22037622864127</v>
      </c>
      <c r="P366" s="187">
        <f t="shared" si="150"/>
        <v>167.15468378004613</v>
      </c>
      <c r="Q366" s="187">
        <f t="shared" si="150"/>
        <v>57.080161408720613</v>
      </c>
      <c r="R366" s="213">
        <f t="shared" si="150"/>
        <v>0</v>
      </c>
      <c r="S366" s="214">
        <f t="shared" si="150"/>
        <v>5230.1548329643892</v>
      </c>
      <c r="T366" s="133" t="str">
        <f>IF(ABS(S366-AI366)&gt;0.01,S366-AI366,"")</f>
        <v/>
      </c>
      <c r="U366" s="215" t="s">
        <v>61</v>
      </c>
      <c r="V366" s="216">
        <f>SUM(V345:V361)</f>
        <v>1039.839182316382</v>
      </c>
      <c r="W366" s="216">
        <f t="shared" ref="W366:AH366" si="151">SUM(W345:W361)</f>
        <v>22.503584377145554</v>
      </c>
      <c r="X366" s="216">
        <f t="shared" si="151"/>
        <v>57.080161408720613</v>
      </c>
      <c r="Y366" s="216">
        <f t="shared" si="151"/>
        <v>381.76112285270028</v>
      </c>
      <c r="Z366" s="216">
        <f t="shared" si="151"/>
        <v>1115.6092414078241</v>
      </c>
      <c r="AA366" s="216">
        <f t="shared" si="151"/>
        <v>645.31298629968808</v>
      </c>
      <c r="AB366" s="216">
        <f t="shared" si="151"/>
        <v>167.15468378004613</v>
      </c>
      <c r="AC366" s="216">
        <f t="shared" si="151"/>
        <v>1800.8938705218823</v>
      </c>
      <c r="AD366" s="217">
        <f t="shared" si="151"/>
        <v>0</v>
      </c>
      <c r="AE366" s="217">
        <f t="shared" si="151"/>
        <v>0</v>
      </c>
      <c r="AF366" s="217">
        <f t="shared" si="151"/>
        <v>0</v>
      </c>
      <c r="AG366" s="217">
        <f t="shared" si="151"/>
        <v>1785.9864805929292</v>
      </c>
      <c r="AH366" s="217">
        <f t="shared" si="151"/>
        <v>14.90738992895319</v>
      </c>
      <c r="AI366" s="218">
        <f>SUM(V366:AC366)</f>
        <v>5230.1548329643883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0.20982475516313637</v>
      </c>
      <c r="C367" s="105">
        <f t="shared" ref="C367:H367" si="152">IF($I366=0,"-",C366/$I366)</f>
        <v>7.5402155165688184E-2</v>
      </c>
      <c r="D367" s="105">
        <f t="shared" si="152"/>
        <v>0.57309809134969203</v>
      </c>
      <c r="E367" s="105">
        <f t="shared" si="152"/>
        <v>0.13040101852159805</v>
      </c>
      <c r="F367" s="105">
        <f t="shared" si="152"/>
        <v>0</v>
      </c>
      <c r="G367" s="105">
        <f t="shared" si="152"/>
        <v>1.1273979799885314E-2</v>
      </c>
      <c r="H367" s="106">
        <f t="shared" si="152"/>
        <v>0</v>
      </c>
      <c r="I367" s="107">
        <f>SUM(B367:H367)</f>
        <v>0.99999999999999989</v>
      </c>
      <c r="J367" s="133"/>
      <c r="K367" s="30" t="s">
        <v>85</v>
      </c>
      <c r="L367" s="80">
        <f t="shared" ref="L367:R367" si="153">IF($S366=0,"-",L366/$S366)</f>
        <v>0.20311879870130048</v>
      </c>
      <c r="M367" s="80">
        <f t="shared" si="153"/>
        <v>7.2992317635904982E-2</v>
      </c>
      <c r="N367" s="80">
        <f t="shared" si="153"/>
        <v>0.55478199301341968</v>
      </c>
      <c r="O367" s="80">
        <f t="shared" si="153"/>
        <v>0.12623342851485647</v>
      </c>
      <c r="P367" s="80">
        <f t="shared" si="153"/>
        <v>3.195979643403881E-2</v>
      </c>
      <c r="Q367" s="80">
        <f t="shared" si="153"/>
        <v>1.0913665700479514E-2</v>
      </c>
      <c r="R367" s="81">
        <f t="shared" si="153"/>
        <v>0</v>
      </c>
      <c r="S367" s="82">
        <f>SUM(L367:R367)</f>
        <v>0.99999999999999989</v>
      </c>
      <c r="U367" s="40" t="s">
        <v>85</v>
      </c>
      <c r="V367" s="108">
        <f>+V366/$AI366</f>
        <v>0.19881613748077392</v>
      </c>
      <c r="W367" s="108">
        <f t="shared" ref="W367:AH367" si="154">+W366/$AI366</f>
        <v>4.3026612205265815E-3</v>
      </c>
      <c r="X367" s="108">
        <f t="shared" si="154"/>
        <v>1.0913665700479516E-2</v>
      </c>
      <c r="Y367" s="108">
        <f t="shared" si="154"/>
        <v>7.2992317635904996E-2</v>
      </c>
      <c r="Z367" s="108">
        <f t="shared" si="154"/>
        <v>0.21330329159213635</v>
      </c>
      <c r="AA367" s="108">
        <f t="shared" si="154"/>
        <v>0.12338315153357181</v>
      </c>
      <c r="AB367" s="108">
        <f t="shared" si="154"/>
        <v>3.1959796434038817E-2</v>
      </c>
      <c r="AC367" s="108">
        <f t="shared" si="154"/>
        <v>0.34432897840256815</v>
      </c>
      <c r="AD367" s="108">
        <f t="shared" si="154"/>
        <v>0</v>
      </c>
      <c r="AE367" s="108">
        <f t="shared" si="154"/>
        <v>0</v>
      </c>
      <c r="AF367" s="108">
        <f t="shared" si="154"/>
        <v>0</v>
      </c>
      <c r="AG367" s="108">
        <f t="shared" si="154"/>
        <v>0.3414787014212835</v>
      </c>
      <c r="AH367" s="108">
        <f t="shared" si="154"/>
        <v>2.8502769812846752E-3</v>
      </c>
      <c r="AI367" s="109">
        <f>SUM(V367:AC367)</f>
        <v>1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26.339561268017857</v>
      </c>
      <c r="C375" s="148">
        <v>0.40990109611751191</v>
      </c>
      <c r="D375" s="148">
        <v>11.712923821557958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38.462386185693326</v>
      </c>
      <c r="J375" s="141"/>
      <c r="K375" s="161" t="s">
        <v>15</v>
      </c>
      <c r="L375" s="148">
        <v>26.339561268017857</v>
      </c>
      <c r="M375" s="148">
        <v>0.40990109611751191</v>
      </c>
      <c r="N375" s="148">
        <v>11.712923821557958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38.462386185693326</v>
      </c>
      <c r="U375" s="204" t="s">
        <v>15</v>
      </c>
      <c r="V375" s="196">
        <v>26.339561268017857</v>
      </c>
      <c r="W375" s="196">
        <v>0</v>
      </c>
      <c r="X375" s="196">
        <v>0</v>
      </c>
      <c r="Y375" s="196">
        <v>0.40990109611751191</v>
      </c>
      <c r="Z375" s="196">
        <v>11.712923821557958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38.462386185693326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0.25088826029361805</v>
      </c>
      <c r="C376" s="152">
        <v>0</v>
      </c>
      <c r="D376" s="152">
        <v>1.1289971713212801</v>
      </c>
      <c r="E376" s="152">
        <v>0</v>
      </c>
      <c r="F376" s="292"/>
      <c r="G376" s="152">
        <v>0</v>
      </c>
      <c r="H376" s="153">
        <v>0</v>
      </c>
      <c r="I376" s="154">
        <f t="shared" si="155"/>
        <v>1.3798854316148981</v>
      </c>
      <c r="J376" s="141"/>
      <c r="K376" s="155" t="s">
        <v>14</v>
      </c>
      <c r="L376" s="156">
        <v>0.25088826029361805</v>
      </c>
      <c r="M376" s="156">
        <v>0</v>
      </c>
      <c r="N376" s="156">
        <v>1.1289971713212801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1.3798854316148981</v>
      </c>
      <c r="U376" s="200" t="s">
        <v>55</v>
      </c>
      <c r="V376" s="201">
        <v>0.25088826029361805</v>
      </c>
      <c r="W376" s="201">
        <v>0</v>
      </c>
      <c r="X376" s="201">
        <v>0</v>
      </c>
      <c r="Y376" s="201">
        <v>0</v>
      </c>
      <c r="Z376" s="201">
        <v>1.1289971713212801</v>
      </c>
      <c r="AA376" s="201">
        <v>0</v>
      </c>
      <c r="AB376" s="201">
        <v>0</v>
      </c>
      <c r="AC376" s="202">
        <v>0</v>
      </c>
      <c r="AD376" s="201">
        <v>0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1.3798854316148981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771.58637062279058</v>
      </c>
      <c r="F377" s="292"/>
      <c r="G377" s="148">
        <v>0</v>
      </c>
      <c r="H377" s="160">
        <v>0</v>
      </c>
      <c r="I377" s="146">
        <f t="shared" si="155"/>
        <v>771.58637062279058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771.58637062279058</v>
      </c>
      <c r="P377" s="148">
        <v>388.58972870159573</v>
      </c>
      <c r="Q377" s="148">
        <v>0</v>
      </c>
      <c r="R377" s="149">
        <v>0</v>
      </c>
      <c r="S377" s="150">
        <f t="shared" si="156"/>
        <v>1160.1760993243863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771.58637062279058</v>
      </c>
      <c r="AB377" s="196">
        <v>388.58972870159573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1160.1760993243863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2.0831692515288491</v>
      </c>
      <c r="F378" s="292"/>
      <c r="G378" s="152">
        <v>0</v>
      </c>
      <c r="H378" s="153">
        <v>0</v>
      </c>
      <c r="I378" s="154">
        <f t="shared" si="155"/>
        <v>2.0831692515288491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2.0831692515288491</v>
      </c>
      <c r="P378" s="156">
        <v>21.121149668338973</v>
      </c>
      <c r="Q378" s="156">
        <v>0</v>
      </c>
      <c r="R378" s="157">
        <v>0</v>
      </c>
      <c r="S378" s="158">
        <f t="shared" si="156"/>
        <v>23.204318919867823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0.23722041421005483</v>
      </c>
      <c r="AB378" s="201">
        <v>21.121149668338973</v>
      </c>
      <c r="AC378" s="202">
        <v>1.8459488373187942</v>
      </c>
      <c r="AD378" s="201">
        <v>0</v>
      </c>
      <c r="AE378" s="201">
        <v>0</v>
      </c>
      <c r="AF378" s="201">
        <v>0</v>
      </c>
      <c r="AG378" s="201">
        <v>0</v>
      </c>
      <c r="AH378" s="201">
        <v>1.8459488373187942</v>
      </c>
      <c r="AI378" s="203">
        <f t="shared" si="157"/>
        <v>23.20431891986782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15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0.23825751770174416</v>
      </c>
      <c r="C380" s="152">
        <v>0</v>
      </c>
      <c r="D380" s="152">
        <v>12.459785187084385</v>
      </c>
      <c r="E380" s="152">
        <v>0.16244830752391531</v>
      </c>
      <c r="F380" s="292"/>
      <c r="G380" s="152">
        <v>0</v>
      </c>
      <c r="H380" s="153">
        <v>0</v>
      </c>
      <c r="I380" s="154">
        <f t="shared" si="155"/>
        <v>12.860491012310044</v>
      </c>
      <c r="J380" s="141"/>
      <c r="K380" s="155" t="s">
        <v>16</v>
      </c>
      <c r="L380" s="156">
        <v>0.23825751770174416</v>
      </c>
      <c r="M380" s="156">
        <v>0</v>
      </c>
      <c r="N380" s="156">
        <v>12.459785187084385</v>
      </c>
      <c r="O380" s="156">
        <v>0.16244830752391531</v>
      </c>
      <c r="P380" s="156">
        <v>1.3235087719298204E-2</v>
      </c>
      <c r="Q380" s="156">
        <v>0</v>
      </c>
      <c r="R380" s="157">
        <v>0</v>
      </c>
      <c r="S380" s="158">
        <f t="shared" si="156"/>
        <v>12.873726100029343</v>
      </c>
      <c r="U380" s="200" t="s">
        <v>16</v>
      </c>
      <c r="V380" s="201">
        <v>0.23825751770174416</v>
      </c>
      <c r="W380" s="201">
        <v>0</v>
      </c>
      <c r="X380" s="201">
        <v>0</v>
      </c>
      <c r="Y380" s="201">
        <v>0</v>
      </c>
      <c r="Z380" s="201">
        <v>12.459785187084385</v>
      </c>
      <c r="AA380" s="201">
        <v>0.14439849557681458</v>
      </c>
      <c r="AB380" s="201">
        <v>1.3235087719298204E-2</v>
      </c>
      <c r="AC380" s="202">
        <v>1.804981194710073E-2</v>
      </c>
      <c r="AD380" s="201">
        <v>0</v>
      </c>
      <c r="AE380" s="201">
        <v>0</v>
      </c>
      <c r="AF380" s="201">
        <v>0</v>
      </c>
      <c r="AG380" s="201">
        <v>0</v>
      </c>
      <c r="AH380" s="201">
        <v>1.804981194710073E-2</v>
      </c>
      <c r="AI380" s="203">
        <f t="shared" si="157"/>
        <v>12.873726100029343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26.95406126449523</v>
      </c>
      <c r="C381" s="148">
        <v>0</v>
      </c>
      <c r="D381" s="148">
        <v>26.801597679457913</v>
      </c>
      <c r="E381" s="148">
        <v>0.29784900920941887</v>
      </c>
      <c r="F381" s="292"/>
      <c r="G381" s="148">
        <v>0.20767323978621383</v>
      </c>
      <c r="H381" s="160">
        <v>0</v>
      </c>
      <c r="I381" s="146">
        <f t="shared" si="155"/>
        <v>54.261181192948783</v>
      </c>
      <c r="J381" s="141"/>
      <c r="K381" s="161" t="s">
        <v>139</v>
      </c>
      <c r="L381" s="148">
        <v>26.95406126449523</v>
      </c>
      <c r="M381" s="148">
        <v>0</v>
      </c>
      <c r="N381" s="148">
        <v>26.801597679457913</v>
      </c>
      <c r="O381" s="148">
        <v>0.29784900920941887</v>
      </c>
      <c r="P381" s="148">
        <v>9.0045282444521743E-2</v>
      </c>
      <c r="Q381" s="148">
        <v>0.20767323978621383</v>
      </c>
      <c r="R381" s="149">
        <v>0</v>
      </c>
      <c r="S381" s="150">
        <f t="shared" si="156"/>
        <v>54.351226475393304</v>
      </c>
      <c r="U381" s="204" t="s">
        <v>139</v>
      </c>
      <c r="V381" s="196">
        <v>26.819151518403707</v>
      </c>
      <c r="W381" s="196">
        <v>4.0770206583796639E-2</v>
      </c>
      <c r="X381" s="196">
        <v>0.20767323978621383</v>
      </c>
      <c r="Y381" s="196">
        <v>0</v>
      </c>
      <c r="Z381" s="196">
        <v>26.164563201586088</v>
      </c>
      <c r="AA381" s="196">
        <v>0.24971751532575426</v>
      </c>
      <c r="AB381" s="196">
        <v>9.0045282444521743E-2</v>
      </c>
      <c r="AC381" s="197">
        <v>0.77930551126321346</v>
      </c>
      <c r="AD381" s="196">
        <v>9.4139539507724981E-2</v>
      </c>
      <c r="AE381" s="196">
        <v>0</v>
      </c>
      <c r="AF381" s="196">
        <v>0</v>
      </c>
      <c r="AG381" s="196">
        <v>0.63703447787182388</v>
      </c>
      <c r="AH381" s="196">
        <v>4.813149388366459E-2</v>
      </c>
      <c r="AI381" s="199">
        <f t="shared" si="157"/>
        <v>54.351226475393297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32.778448901317198</v>
      </c>
      <c r="C382" s="152">
        <v>2.4738074400536842E-2</v>
      </c>
      <c r="D382" s="152">
        <v>2.5212267152529253</v>
      </c>
      <c r="E382" s="152">
        <v>107.25617428867733</v>
      </c>
      <c r="F382" s="292"/>
      <c r="G382" s="152">
        <v>76.485484183061232</v>
      </c>
      <c r="H382" s="153">
        <v>1.0423345955282383E-2</v>
      </c>
      <c r="I382" s="154">
        <f t="shared" si="155"/>
        <v>219.07649550866449</v>
      </c>
      <c r="J382" s="141"/>
      <c r="K382" s="155" t="s">
        <v>24</v>
      </c>
      <c r="L382" s="156">
        <v>32.778448901317198</v>
      </c>
      <c r="M382" s="156">
        <v>2.4738074400536842E-2</v>
      </c>
      <c r="N382" s="156">
        <v>2.5212267152529253</v>
      </c>
      <c r="O382" s="156">
        <v>107.25617428867733</v>
      </c>
      <c r="P382" s="156">
        <v>3.5562838603781088</v>
      </c>
      <c r="Q382" s="156">
        <v>76.485484183061232</v>
      </c>
      <c r="R382" s="157">
        <v>1.0423345955282383E-2</v>
      </c>
      <c r="S382" s="158">
        <f t="shared" si="156"/>
        <v>222.63277936904259</v>
      </c>
      <c r="U382" s="200" t="s">
        <v>24</v>
      </c>
      <c r="V382" s="201">
        <v>19.000064145537724</v>
      </c>
      <c r="W382" s="201">
        <v>13.763180568479365</v>
      </c>
      <c r="X382" s="201">
        <v>76.485484183061232</v>
      </c>
      <c r="Y382" s="201">
        <v>2.4738074400536842E-2</v>
      </c>
      <c r="Z382" s="201">
        <v>2.5212267152529253</v>
      </c>
      <c r="AA382" s="201">
        <v>103.96942925087917</v>
      </c>
      <c r="AB382" s="201">
        <v>3.5562838603781088</v>
      </c>
      <c r="AC382" s="202">
        <v>3.3123725710535363</v>
      </c>
      <c r="AD382" s="201">
        <v>1.5204187300105245E-2</v>
      </c>
      <c r="AE382" s="201">
        <v>0</v>
      </c>
      <c r="AF382" s="201">
        <v>1.0423345955282383E-2</v>
      </c>
      <c r="AG382" s="201">
        <v>0</v>
      </c>
      <c r="AH382" s="201">
        <v>3.2867450377981489</v>
      </c>
      <c r="AI382" s="203">
        <f t="shared" si="157"/>
        <v>222.63277936904259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10.386982251014572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10.386982251014572</v>
      </c>
      <c r="J383" s="141"/>
      <c r="K383" s="161" t="s">
        <v>23</v>
      </c>
      <c r="L383" s="148">
        <v>10.386982251014572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10.386982251014572</v>
      </c>
      <c r="U383" s="204" t="s">
        <v>23</v>
      </c>
      <c r="V383" s="196">
        <v>10.32504964815503</v>
      </c>
      <c r="W383" s="196">
        <v>1.5167168047234759E-2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4.6765434812306987E-2</v>
      </c>
      <c r="AD383" s="196">
        <v>4.6765434812306987E-2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10.386982251014572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0.10623667539031514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0.10623667539031514</v>
      </c>
      <c r="J384" s="141"/>
      <c r="K384" s="155" t="s">
        <v>58</v>
      </c>
      <c r="L384" s="156">
        <v>0.10623667539031514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0.10623667539031514</v>
      </c>
      <c r="U384" s="200" t="s">
        <v>58</v>
      </c>
      <c r="V384" s="201">
        <v>0.10623667539031514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0.10623667539031514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55.835290753616206</v>
      </c>
      <c r="C385" s="148">
        <v>0</v>
      </c>
      <c r="D385" s="148">
        <v>3.4631246713341928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59.298415424950399</v>
      </c>
      <c r="J385" s="141"/>
      <c r="K385" s="161" t="s">
        <v>21</v>
      </c>
      <c r="L385" s="148">
        <v>55.835290753616206</v>
      </c>
      <c r="M385" s="148">
        <v>0</v>
      </c>
      <c r="N385" s="148">
        <v>3.4631246713341928</v>
      </c>
      <c r="O385" s="148">
        <v>0</v>
      </c>
      <c r="P385" s="148">
        <v>65.951127536087824</v>
      </c>
      <c r="Q385" s="148">
        <v>0</v>
      </c>
      <c r="R385" s="149">
        <v>0</v>
      </c>
      <c r="S385" s="150">
        <f t="shared" si="156"/>
        <v>125.24954296103823</v>
      </c>
      <c r="U385" s="204" t="s">
        <v>21</v>
      </c>
      <c r="V385" s="196">
        <v>55.835290753616206</v>
      </c>
      <c r="W385" s="196">
        <v>0</v>
      </c>
      <c r="X385" s="196">
        <v>0</v>
      </c>
      <c r="Y385" s="196">
        <v>0</v>
      </c>
      <c r="Z385" s="196">
        <v>3.4631246713341928</v>
      </c>
      <c r="AA385" s="196">
        <v>0</v>
      </c>
      <c r="AB385" s="196">
        <v>65.951127536087824</v>
      </c>
      <c r="AC385" s="197">
        <v>0</v>
      </c>
      <c r="AD385" s="196">
        <v>0</v>
      </c>
      <c r="AE385" s="196">
        <v>0</v>
      </c>
      <c r="AF385" s="196">
        <v>0</v>
      </c>
      <c r="AG385" s="196">
        <v>0</v>
      </c>
      <c r="AH385" s="196">
        <v>0</v>
      </c>
      <c r="AI385" s="199">
        <f t="shared" si="157"/>
        <v>125.24954296103823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5.6663612564731451E-2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5.6663612564731451E-2</v>
      </c>
      <c r="J386" s="141"/>
      <c r="K386" s="155" t="s">
        <v>20</v>
      </c>
      <c r="L386" s="156">
        <v>5.6663612564731451E-2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5.6663612564731451E-2</v>
      </c>
      <c r="U386" s="200" t="s">
        <v>59</v>
      </c>
      <c r="V386" s="201">
        <v>5.6663612564731451E-2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5.6663612564731451E-2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0.38700047748249744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0.38700047748249744</v>
      </c>
      <c r="J387" s="141"/>
      <c r="K387" s="163" t="s">
        <v>62</v>
      </c>
      <c r="L387" s="148">
        <v>0.38700047748249744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0.38700047748249744</v>
      </c>
      <c r="U387" s="205" t="s">
        <v>60</v>
      </c>
      <c r="V387" s="196">
        <v>0.23346617590182439</v>
      </c>
      <c r="W387" s="196">
        <v>1.139300471093334E-2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0.14214129686973967</v>
      </c>
      <c r="AD387" s="198">
        <v>0.14214129686973967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0.38700047748249744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0.38700047748249744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0.38700047748249744</v>
      </c>
      <c r="J388" s="141"/>
      <c r="K388" s="168" t="s">
        <v>22</v>
      </c>
      <c r="L388" s="169">
        <v>0.38700047748249744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0.38700047748249744</v>
      </c>
      <c r="U388" s="206" t="s">
        <v>63</v>
      </c>
      <c r="V388" s="207">
        <v>0.23346617590182439</v>
      </c>
      <c r="W388" s="207">
        <v>1.139300471093334E-2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0.14214129686973967</v>
      </c>
      <c r="AD388" s="207">
        <v>0.14214129686973967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0.38700047748249744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153.33339098189398</v>
      </c>
      <c r="C392" s="187">
        <f t="shared" ref="C392:I392" si="159">SUM(C371:C387)</f>
        <v>0.43463917051804873</v>
      </c>
      <c r="D392" s="187">
        <f t="shared" si="159"/>
        <v>58.087655246008651</v>
      </c>
      <c r="E392" s="187">
        <f t="shared" si="159"/>
        <v>881.3860114797302</v>
      </c>
      <c r="F392" s="187">
        <f t="shared" si="159"/>
        <v>0</v>
      </c>
      <c r="G392" s="187">
        <f t="shared" si="159"/>
        <v>76.693157422847449</v>
      </c>
      <c r="H392" s="213">
        <f t="shared" si="159"/>
        <v>1.0423345955282383E-2</v>
      </c>
      <c r="I392" s="146">
        <f t="shared" si="159"/>
        <v>1169.9452776469536</v>
      </c>
      <c r="J392" s="141"/>
      <c r="K392" s="188" t="s">
        <v>25</v>
      </c>
      <c r="L392" s="187">
        <f>SUM(L371:L387)</f>
        <v>153.33339098189398</v>
      </c>
      <c r="M392" s="187">
        <f t="shared" ref="M392:S392" si="160">SUM(M371:M387)</f>
        <v>0.43463917051804873</v>
      </c>
      <c r="N392" s="187">
        <f t="shared" si="160"/>
        <v>58.087655246008651</v>
      </c>
      <c r="O392" s="187">
        <f t="shared" si="160"/>
        <v>881.3860114797302</v>
      </c>
      <c r="P392" s="187">
        <f t="shared" si="160"/>
        <v>479.32157013656445</v>
      </c>
      <c r="Q392" s="187">
        <f t="shared" si="160"/>
        <v>76.693157422847449</v>
      </c>
      <c r="R392" s="213">
        <f t="shared" si="160"/>
        <v>1.0423345955282383E-2</v>
      </c>
      <c r="S392" s="214">
        <f t="shared" si="160"/>
        <v>1649.266847783518</v>
      </c>
      <c r="T392" s="133" t="str">
        <f>IF(ABS(S392-AI392)&gt;0.01,S392-AI392,"")</f>
        <v/>
      </c>
      <c r="U392" s="215" t="s">
        <v>61</v>
      </c>
      <c r="V392" s="216">
        <f>SUM(V371:V387)</f>
        <v>139.20462957558274</v>
      </c>
      <c r="W392" s="216">
        <f t="shared" ref="W392:AH392" si="161">SUM(W371:W387)</f>
        <v>13.830510947821331</v>
      </c>
      <c r="X392" s="216">
        <f t="shared" si="161"/>
        <v>76.693157422847449</v>
      </c>
      <c r="Y392" s="216">
        <f t="shared" si="161"/>
        <v>0.43463917051804873</v>
      </c>
      <c r="Z392" s="216">
        <f t="shared" si="161"/>
        <v>57.450620768136822</v>
      </c>
      <c r="AA392" s="216">
        <f t="shared" si="161"/>
        <v>876.18713629878243</v>
      </c>
      <c r="AB392" s="216">
        <f t="shared" si="161"/>
        <v>479.32157013656445</v>
      </c>
      <c r="AC392" s="216">
        <f t="shared" si="161"/>
        <v>6.1445834632646914</v>
      </c>
      <c r="AD392" s="217">
        <f t="shared" si="161"/>
        <v>0.29825045848987686</v>
      </c>
      <c r="AE392" s="217">
        <f t="shared" si="161"/>
        <v>0</v>
      </c>
      <c r="AF392" s="217">
        <f t="shared" si="161"/>
        <v>1.0423345955282383E-2</v>
      </c>
      <c r="AG392" s="217">
        <f t="shared" si="161"/>
        <v>0.63703447787182388</v>
      </c>
      <c r="AH392" s="217">
        <f t="shared" si="161"/>
        <v>5.1988751809477085</v>
      </c>
      <c r="AI392" s="218">
        <f>SUM(V392:AC392)</f>
        <v>1649.266847783518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0.13106031017987865</v>
      </c>
      <c r="C393" s="105">
        <f t="shared" ref="C393:H393" si="162">IF($I392=0,"-",C392/$I392)</f>
        <v>3.7150384622451274E-4</v>
      </c>
      <c r="D393" s="105">
        <f t="shared" si="162"/>
        <v>4.9649890773384844E-2</v>
      </c>
      <c r="E393" s="105">
        <f t="shared" si="162"/>
        <v>0.75335661275749</v>
      </c>
      <c r="F393" s="105">
        <f t="shared" si="162"/>
        <v>0</v>
      </c>
      <c r="G393" s="105">
        <f t="shared" si="162"/>
        <v>6.555277318362801E-2</v>
      </c>
      <c r="H393" s="106">
        <f t="shared" si="162"/>
        <v>8.909259393948992E-6</v>
      </c>
      <c r="I393" s="107">
        <f>SUM(B393:H393)</f>
        <v>0.99999999999999989</v>
      </c>
      <c r="J393" s="133"/>
      <c r="K393" s="30" t="s">
        <v>85</v>
      </c>
      <c r="L393" s="80">
        <f t="shared" ref="L393:R393" si="163">IF($S392=0,"-",L392/$S392)</f>
        <v>9.2970637946164822E-2</v>
      </c>
      <c r="M393" s="80">
        <f t="shared" si="163"/>
        <v>2.6353477674165879E-4</v>
      </c>
      <c r="N393" s="80">
        <f t="shared" si="163"/>
        <v>3.5220289138821768E-2</v>
      </c>
      <c r="O393" s="80">
        <f t="shared" si="163"/>
        <v>0.53441079753967169</v>
      </c>
      <c r="P393" s="80">
        <f t="shared" si="163"/>
        <v>0.29062705697427565</v>
      </c>
      <c r="Q393" s="80">
        <f t="shared" si="163"/>
        <v>4.6501363636767989E-2</v>
      </c>
      <c r="R393" s="81">
        <f t="shared" si="163"/>
        <v>6.3199875564651784E-6</v>
      </c>
      <c r="S393" s="82">
        <f>SUM(L393:R393)</f>
        <v>1</v>
      </c>
      <c r="U393" s="40" t="s">
        <v>85</v>
      </c>
      <c r="V393" s="108">
        <f>+V392/$AI392</f>
        <v>8.4403945766970689E-2</v>
      </c>
      <c r="W393" s="108">
        <f t="shared" ref="W393:AH393" si="164">+W392/$AI392</f>
        <v>8.3858539728779644E-3</v>
      </c>
      <c r="X393" s="108">
        <f t="shared" si="164"/>
        <v>4.6501363636767989E-2</v>
      </c>
      <c r="Y393" s="108">
        <f t="shared" si="164"/>
        <v>2.6353477674165879E-4</v>
      </c>
      <c r="Z393" s="108">
        <f t="shared" si="164"/>
        <v>3.4834036011422792E-2</v>
      </c>
      <c r="AA393" s="108">
        <f t="shared" si="164"/>
        <v>0.53125856344975797</v>
      </c>
      <c r="AB393" s="108">
        <f t="shared" si="164"/>
        <v>0.29062705697427565</v>
      </c>
      <c r="AC393" s="108">
        <f t="shared" si="164"/>
        <v>3.7256454111852899E-3</v>
      </c>
      <c r="AD393" s="108">
        <f t="shared" si="164"/>
        <v>1.8083820631615891E-4</v>
      </c>
      <c r="AE393" s="108">
        <f t="shared" si="164"/>
        <v>0</v>
      </c>
      <c r="AF393" s="108">
        <f t="shared" si="164"/>
        <v>6.3199875564651784E-6</v>
      </c>
      <c r="AG393" s="108">
        <f t="shared" si="164"/>
        <v>3.8625312739896944E-4</v>
      </c>
      <c r="AH393" s="108">
        <f t="shared" si="164"/>
        <v>3.1522340899136966E-3</v>
      </c>
      <c r="AI393" s="109">
        <f>SUM(V393:AC393)</f>
        <v>0.99999999999999989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0.31062110696894585</v>
      </c>
      <c r="C401" s="148">
        <v>1.655762830324873E-2</v>
      </c>
      <c r="D401" s="148">
        <v>0.1006703800837523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0.42784911535594689</v>
      </c>
      <c r="J401" s="141"/>
      <c r="K401" s="161" t="s">
        <v>15</v>
      </c>
      <c r="L401" s="148">
        <v>0.31062110696894585</v>
      </c>
      <c r="M401" s="148">
        <v>1.655762830324873E-2</v>
      </c>
      <c r="N401" s="148">
        <v>0.1006703800837523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0.42784911535594689</v>
      </c>
      <c r="U401" s="204" t="s">
        <v>15</v>
      </c>
      <c r="V401" s="196">
        <v>0.31062110696894585</v>
      </c>
      <c r="W401" s="196">
        <v>0</v>
      </c>
      <c r="X401" s="196">
        <v>0</v>
      </c>
      <c r="Y401" s="196">
        <v>1.655762830324873E-2</v>
      </c>
      <c r="Z401" s="196">
        <v>0.1006703800837523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0.42784911535594689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2.8420445014830909E-3</v>
      </c>
      <c r="C402" s="152">
        <v>1.5149490946071928E-4</v>
      </c>
      <c r="D402" s="152">
        <v>9.2108904952117345E-4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3.9146284604649837E-3</v>
      </c>
      <c r="J402" s="141"/>
      <c r="K402" s="155" t="s">
        <v>14</v>
      </c>
      <c r="L402" s="156">
        <v>2.8420445014830909E-3</v>
      </c>
      <c r="M402" s="156">
        <v>1.5149490946071928E-4</v>
      </c>
      <c r="N402" s="156">
        <v>9.2108904952117345E-4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3.9146284604649837E-3</v>
      </c>
      <c r="U402" s="200" t="s">
        <v>55</v>
      </c>
      <c r="V402" s="201">
        <v>2.8420445014830909E-3</v>
      </c>
      <c r="W402" s="201">
        <v>0</v>
      </c>
      <c r="X402" s="201">
        <v>0</v>
      </c>
      <c r="Y402" s="201">
        <v>1.5149490946071928E-4</v>
      </c>
      <c r="Z402" s="201">
        <v>9.2108904952117345E-4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3.9146284604649837E-3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2.1594577046310785E-2</v>
      </c>
      <c r="F403" s="292"/>
      <c r="G403" s="148">
        <v>0</v>
      </c>
      <c r="H403" s="160">
        <v>0</v>
      </c>
      <c r="I403" s="146">
        <f t="shared" si="165"/>
        <v>2.1594577046310785E-2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2.1594577046310785E-2</v>
      </c>
      <c r="P403" s="148">
        <v>0.17173345152820746</v>
      </c>
      <c r="Q403" s="148">
        <v>0</v>
      </c>
      <c r="R403" s="149">
        <v>0</v>
      </c>
      <c r="S403" s="150">
        <f t="shared" si="166"/>
        <v>0.19332802857451825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2.1594577046310785E-2</v>
      </c>
      <c r="AB403" s="196">
        <v>0.17173345152820746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0.19332802857451825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292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3.4895444007025912E-2</v>
      </c>
      <c r="Q404" s="156">
        <v>0</v>
      </c>
      <c r="R404" s="157">
        <v>0</v>
      </c>
      <c r="S404" s="158">
        <f t="shared" si="166"/>
        <v>3.4895444007025912E-2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0</v>
      </c>
      <c r="AB404" s="201">
        <v>3.4895444007025912E-2</v>
      </c>
      <c r="AC404" s="202">
        <v>0</v>
      </c>
      <c r="AD404" s="201">
        <v>0</v>
      </c>
      <c r="AE404" s="201">
        <v>0</v>
      </c>
      <c r="AF404" s="201">
        <v>0</v>
      </c>
      <c r="AG404" s="201">
        <v>0</v>
      </c>
      <c r="AH404" s="201">
        <v>0</v>
      </c>
      <c r="AI404" s="203">
        <f t="shared" si="167"/>
        <v>3.4895444007025912E-2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</v>
      </c>
      <c r="C406" s="152">
        <v>0</v>
      </c>
      <c r="D406" s="152">
        <v>0</v>
      </c>
      <c r="E406" s="152">
        <v>5.2126547849768583</v>
      </c>
      <c r="F406" s="292"/>
      <c r="G406" s="152">
        <v>0</v>
      </c>
      <c r="H406" s="153">
        <v>0</v>
      </c>
      <c r="I406" s="154">
        <f t="shared" si="165"/>
        <v>5.2126547849768583</v>
      </c>
      <c r="J406" s="141"/>
      <c r="K406" s="155" t="s">
        <v>16</v>
      </c>
      <c r="L406" s="156">
        <v>0</v>
      </c>
      <c r="M406" s="156">
        <v>0</v>
      </c>
      <c r="N406" s="156">
        <v>0</v>
      </c>
      <c r="O406" s="156">
        <v>5.2126547849768583</v>
      </c>
      <c r="P406" s="156">
        <v>0</v>
      </c>
      <c r="Q406" s="156">
        <v>0</v>
      </c>
      <c r="R406" s="157">
        <v>0</v>
      </c>
      <c r="S406" s="158">
        <f t="shared" si="166"/>
        <v>5.2126547849768583</v>
      </c>
      <c r="U406" s="200" t="s">
        <v>16</v>
      </c>
      <c r="V406" s="201">
        <v>0</v>
      </c>
      <c r="W406" s="201">
        <v>0</v>
      </c>
      <c r="X406" s="201">
        <v>0</v>
      </c>
      <c r="Y406" s="201">
        <v>0</v>
      </c>
      <c r="Z406" s="201">
        <v>0</v>
      </c>
      <c r="AA406" s="201">
        <v>0</v>
      </c>
      <c r="AB406" s="201">
        <v>0</v>
      </c>
      <c r="AC406" s="202">
        <v>5.2126547849768583</v>
      </c>
      <c r="AD406" s="201">
        <v>0</v>
      </c>
      <c r="AE406" s="201">
        <v>0</v>
      </c>
      <c r="AF406" s="201">
        <v>0</v>
      </c>
      <c r="AG406" s="201">
        <v>0</v>
      </c>
      <c r="AH406" s="201">
        <v>5.2126547849768583</v>
      </c>
      <c r="AI406" s="203">
        <f t="shared" si="167"/>
        <v>5.2126547849768583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0.48563264208316337</v>
      </c>
      <c r="C407" s="148">
        <v>4.0121362684652091</v>
      </c>
      <c r="D407" s="148">
        <v>2.753572412341406</v>
      </c>
      <c r="E407" s="148">
        <v>0.89232467198760379</v>
      </c>
      <c r="F407" s="292"/>
      <c r="G407" s="148">
        <v>0</v>
      </c>
      <c r="H407" s="160">
        <v>0</v>
      </c>
      <c r="I407" s="146">
        <f t="shared" si="165"/>
        <v>8.1436659948773826</v>
      </c>
      <c r="J407" s="141"/>
      <c r="K407" s="161" t="s">
        <v>139</v>
      </c>
      <c r="L407" s="148">
        <v>0.48563264208316337</v>
      </c>
      <c r="M407" s="148">
        <v>4.0121362684652091</v>
      </c>
      <c r="N407" s="148">
        <v>2.753572412341406</v>
      </c>
      <c r="O407" s="148">
        <v>0.89232467198760379</v>
      </c>
      <c r="P407" s="148">
        <v>0</v>
      </c>
      <c r="Q407" s="148">
        <v>0</v>
      </c>
      <c r="R407" s="149">
        <v>0</v>
      </c>
      <c r="S407" s="150">
        <f t="shared" si="166"/>
        <v>8.1436659948773826</v>
      </c>
      <c r="U407" s="204" t="s">
        <v>139</v>
      </c>
      <c r="V407" s="196">
        <v>0.48563264208316337</v>
      </c>
      <c r="W407" s="196">
        <v>0</v>
      </c>
      <c r="X407" s="196">
        <v>0</v>
      </c>
      <c r="Y407" s="196">
        <v>4.0121362684652091</v>
      </c>
      <c r="Z407" s="196">
        <v>2.753572412341406</v>
      </c>
      <c r="AA407" s="196">
        <v>0.89232467198760379</v>
      </c>
      <c r="AB407" s="196">
        <v>0</v>
      </c>
      <c r="AC407" s="197">
        <v>0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</v>
      </c>
      <c r="AI407" s="199">
        <f t="shared" si="167"/>
        <v>8.1436659948773826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0.51950779107946621</v>
      </c>
      <c r="C408" s="152">
        <v>6.1025904925497275E-2</v>
      </c>
      <c r="D408" s="152">
        <v>0.35925806043001923</v>
      </c>
      <c r="E408" s="152">
        <v>7.868052033328655</v>
      </c>
      <c r="F408" s="292"/>
      <c r="G408" s="152">
        <v>1.1606067127091522</v>
      </c>
      <c r="H408" s="153">
        <v>0</v>
      </c>
      <c r="I408" s="154">
        <f t="shared" si="165"/>
        <v>9.9684505024727894</v>
      </c>
      <c r="J408" s="141"/>
      <c r="K408" s="155" t="s">
        <v>24</v>
      </c>
      <c r="L408" s="156">
        <v>0.51950779107946621</v>
      </c>
      <c r="M408" s="156">
        <v>6.1025904925497275E-2</v>
      </c>
      <c r="N408" s="156">
        <v>0.35925806043001923</v>
      </c>
      <c r="O408" s="156">
        <v>7.868052033328655</v>
      </c>
      <c r="P408" s="156">
        <v>3.6310868631928381E-2</v>
      </c>
      <c r="Q408" s="156">
        <v>1.1606067127091522</v>
      </c>
      <c r="R408" s="157">
        <v>0</v>
      </c>
      <c r="S408" s="158">
        <f t="shared" si="166"/>
        <v>10.004761371104717</v>
      </c>
      <c r="U408" s="200" t="s">
        <v>24</v>
      </c>
      <c r="V408" s="201">
        <v>0.13114830298305205</v>
      </c>
      <c r="W408" s="201">
        <v>0.28180496411129191</v>
      </c>
      <c r="X408" s="201">
        <v>1.1606067127091522</v>
      </c>
      <c r="Y408" s="201">
        <v>6.1025904925497275E-2</v>
      </c>
      <c r="Z408" s="201">
        <v>0.35925806043001923</v>
      </c>
      <c r="AA408" s="201">
        <v>7.8552171148503938</v>
      </c>
      <c r="AB408" s="201">
        <v>3.6310868631928381E-2</v>
      </c>
      <c r="AC408" s="202">
        <v>0.11938944246338305</v>
      </c>
      <c r="AD408" s="201">
        <v>0.10655452398512223</v>
      </c>
      <c r="AE408" s="201">
        <v>0</v>
      </c>
      <c r="AF408" s="201">
        <v>0</v>
      </c>
      <c r="AG408" s="201">
        <v>0</v>
      </c>
      <c r="AH408" s="201">
        <v>1.2834918478260824E-2</v>
      </c>
      <c r="AI408" s="203">
        <f t="shared" si="167"/>
        <v>10.004761371104717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3.3960203651097385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3.3960203651097385</v>
      </c>
      <c r="J409" s="141"/>
      <c r="K409" s="161" t="s">
        <v>23</v>
      </c>
      <c r="L409" s="148">
        <v>3.3960203651097385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3.3960203651097385</v>
      </c>
      <c r="U409" s="204" t="s">
        <v>23</v>
      </c>
      <c r="V409" s="196">
        <v>3.3960203651097385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</v>
      </c>
      <c r="AD409" s="196">
        <v>0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3.3960203651097385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0.75951944228794799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0.75951944228794799</v>
      </c>
      <c r="J411" s="141"/>
      <c r="K411" s="161" t="s">
        <v>21</v>
      </c>
      <c r="L411" s="148">
        <v>0.75951944228794799</v>
      </c>
      <c r="M411" s="148">
        <v>0</v>
      </c>
      <c r="N411" s="148">
        <v>0</v>
      </c>
      <c r="O411" s="148">
        <v>0</v>
      </c>
      <c r="P411" s="148">
        <v>1.1215135245846157E-2</v>
      </c>
      <c r="Q411" s="148">
        <v>0</v>
      </c>
      <c r="R411" s="149">
        <v>0</v>
      </c>
      <c r="S411" s="150">
        <f t="shared" si="166"/>
        <v>0.77073457753379415</v>
      </c>
      <c r="U411" s="204" t="s">
        <v>21</v>
      </c>
      <c r="V411" s="196">
        <v>0.75951944228794799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1.1215135245846157E-2</v>
      </c>
      <c r="AC411" s="197">
        <v>0</v>
      </c>
      <c r="AD411" s="196">
        <v>0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0.77073457753379415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0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0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5.4741433920307445</v>
      </c>
      <c r="C418" s="187">
        <f t="shared" ref="C418:I418" si="169">SUM(C397:C413)</f>
        <v>4.0898712966034152</v>
      </c>
      <c r="D418" s="187">
        <f t="shared" si="169"/>
        <v>3.2144219419046989</v>
      </c>
      <c r="E418" s="187">
        <f t="shared" si="169"/>
        <v>13.994626067339428</v>
      </c>
      <c r="F418" s="187">
        <f t="shared" si="169"/>
        <v>0</v>
      </c>
      <c r="G418" s="187">
        <f t="shared" si="169"/>
        <v>1.1606067127091522</v>
      </c>
      <c r="H418" s="213">
        <f t="shared" si="169"/>
        <v>0</v>
      </c>
      <c r="I418" s="146">
        <f t="shared" si="169"/>
        <v>27.933669410587441</v>
      </c>
      <c r="J418" s="141"/>
      <c r="K418" s="188" t="s">
        <v>25</v>
      </c>
      <c r="L418" s="187">
        <f>SUM(L397:L413)</f>
        <v>5.4741433920307445</v>
      </c>
      <c r="M418" s="187">
        <f t="shared" ref="M418:S418" si="170">SUM(M397:M413)</f>
        <v>4.0898712966034152</v>
      </c>
      <c r="N418" s="187">
        <f t="shared" si="170"/>
        <v>3.2144219419046989</v>
      </c>
      <c r="O418" s="187">
        <f t="shared" si="170"/>
        <v>13.994626067339428</v>
      </c>
      <c r="P418" s="187">
        <f t="shared" si="170"/>
        <v>0.2541548994130079</v>
      </c>
      <c r="Q418" s="187">
        <f t="shared" si="170"/>
        <v>1.1606067127091522</v>
      </c>
      <c r="R418" s="213">
        <f t="shared" si="170"/>
        <v>0</v>
      </c>
      <c r="S418" s="214">
        <f t="shared" si="170"/>
        <v>28.187824310000448</v>
      </c>
      <c r="T418" s="133" t="str">
        <f>IF(ABS(S418-AI418)&gt;0.01,S418-AI418,"")</f>
        <v/>
      </c>
      <c r="U418" s="215" t="s">
        <v>61</v>
      </c>
      <c r="V418" s="216">
        <f>SUM(V397:V413)</f>
        <v>5.0857839039343302</v>
      </c>
      <c r="W418" s="216">
        <f t="shared" ref="W418:AH418" si="171">SUM(W397:W413)</f>
        <v>0.28180496411129191</v>
      </c>
      <c r="X418" s="216">
        <f t="shared" si="171"/>
        <v>1.1606067127091522</v>
      </c>
      <c r="Y418" s="216">
        <f t="shared" si="171"/>
        <v>4.0898712966034152</v>
      </c>
      <c r="Z418" s="216">
        <f t="shared" si="171"/>
        <v>3.2144219419046989</v>
      </c>
      <c r="AA418" s="216">
        <f t="shared" si="171"/>
        <v>8.7691363638843089</v>
      </c>
      <c r="AB418" s="216">
        <f t="shared" si="171"/>
        <v>0.2541548994130079</v>
      </c>
      <c r="AC418" s="216">
        <f t="shared" si="171"/>
        <v>5.3320442274402415</v>
      </c>
      <c r="AD418" s="217">
        <f t="shared" si="171"/>
        <v>0.10655452398512223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5.2254897034551195</v>
      </c>
      <c r="AI418" s="218">
        <f>SUM(V418:AC418)</f>
        <v>28.187824310000451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0.19596936269160292</v>
      </c>
      <c r="C419" s="105">
        <f t="shared" ref="C419:H419" si="172">IF($I418=0,"-",C418/$I418)</f>
        <v>0.14641367865022664</v>
      </c>
      <c r="D419" s="105">
        <f t="shared" si="172"/>
        <v>0.11507338669535361</v>
      </c>
      <c r="E419" s="105">
        <f t="shared" si="172"/>
        <v>0.50099490552555814</v>
      </c>
      <c r="F419" s="105">
        <f t="shared" si="172"/>
        <v>0</v>
      </c>
      <c r="G419" s="105">
        <f t="shared" si="172"/>
        <v>4.1548666437258616E-2</v>
      </c>
      <c r="H419" s="106">
        <f t="shared" si="172"/>
        <v>0</v>
      </c>
      <c r="I419" s="107">
        <f>SUM(B419:H419)</f>
        <v>1</v>
      </c>
      <c r="J419" s="133"/>
      <c r="K419" s="30" t="s">
        <v>85</v>
      </c>
      <c r="L419" s="80">
        <f t="shared" ref="L419:R419" si="173">IF($S418=0,"-",L418/$S418)</f>
        <v>0.19420240923272086</v>
      </c>
      <c r="M419" s="80">
        <f t="shared" si="173"/>
        <v>0.14509354292918644</v>
      </c>
      <c r="N419" s="80">
        <f t="shared" si="173"/>
        <v>0.11403583002907711</v>
      </c>
      <c r="O419" s="80">
        <f t="shared" si="173"/>
        <v>0.49647769595237717</v>
      </c>
      <c r="P419" s="80">
        <f t="shared" si="173"/>
        <v>9.0164780586786571E-3</v>
      </c>
      <c r="Q419" s="80">
        <f t="shared" si="173"/>
        <v>4.117404379795972E-2</v>
      </c>
      <c r="R419" s="81">
        <f t="shared" si="173"/>
        <v>0</v>
      </c>
      <c r="S419" s="82">
        <f>SUM(L419:R419)</f>
        <v>1</v>
      </c>
      <c r="U419" s="40" t="s">
        <v>85</v>
      </c>
      <c r="V419" s="108">
        <f>+V418/$AI418</f>
        <v>0.18042484755128832</v>
      </c>
      <c r="W419" s="108">
        <f t="shared" ref="W419:AH419" si="174">+W418/$AI418</f>
        <v>9.9974003318629105E-3</v>
      </c>
      <c r="X419" s="108">
        <f t="shared" si="174"/>
        <v>4.1174043797959713E-2</v>
      </c>
      <c r="Y419" s="108">
        <f t="shared" si="174"/>
        <v>0.14509354292918641</v>
      </c>
      <c r="Z419" s="108">
        <f t="shared" si="174"/>
        <v>0.11403583002907709</v>
      </c>
      <c r="AA419" s="108">
        <f t="shared" si="174"/>
        <v>0.3110966021160137</v>
      </c>
      <c r="AB419" s="108">
        <f t="shared" si="174"/>
        <v>9.0164780586786553E-3</v>
      </c>
      <c r="AC419" s="108">
        <f t="shared" si="174"/>
        <v>0.18916125518593302</v>
      </c>
      <c r="AD419" s="108">
        <f t="shared" si="174"/>
        <v>3.7801613495696052E-3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0.18538109383636342</v>
      </c>
      <c r="AI419" s="109">
        <f>SUM(V419:AC419)</f>
        <v>0.99999999999999978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6.4641060340658179</v>
      </c>
      <c r="C427" s="148">
        <v>0</v>
      </c>
      <c r="D427" s="148">
        <v>2.0097689106331216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8.4738749446989399</v>
      </c>
      <c r="J427" s="141"/>
      <c r="K427" s="161" t="s">
        <v>15</v>
      </c>
      <c r="L427" s="148">
        <v>6.4641060340658179</v>
      </c>
      <c r="M427" s="148">
        <v>0</v>
      </c>
      <c r="N427" s="148">
        <v>2.0097689106331216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8.4738749446989399</v>
      </c>
      <c r="U427" s="204" t="s">
        <v>15</v>
      </c>
      <c r="V427" s="196">
        <v>6.4641060340658179</v>
      </c>
      <c r="W427" s="196">
        <v>0</v>
      </c>
      <c r="X427" s="196">
        <v>0</v>
      </c>
      <c r="Y427" s="196">
        <v>0</v>
      </c>
      <c r="Z427" s="196">
        <v>2.0097689106331216</v>
      </c>
      <c r="AA427" s="196">
        <v>0</v>
      </c>
      <c r="AB427" s="196">
        <v>0</v>
      </c>
      <c r="AC427" s="197">
        <v>0</v>
      </c>
      <c r="AD427" s="198">
        <v>0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8.4738749446989399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0.17340651358971054</v>
      </c>
      <c r="C428" s="152">
        <v>0</v>
      </c>
      <c r="D428" s="152">
        <v>0</v>
      </c>
      <c r="E428" s="152">
        <v>0</v>
      </c>
      <c r="F428" s="292"/>
      <c r="G428" s="152">
        <v>0</v>
      </c>
      <c r="H428" s="153">
        <v>0</v>
      </c>
      <c r="I428" s="154">
        <f t="shared" si="175"/>
        <v>0.17340651358971054</v>
      </c>
      <c r="J428" s="141"/>
      <c r="K428" s="155" t="s">
        <v>14</v>
      </c>
      <c r="L428" s="156">
        <v>0.17340651358971054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0.17340651358971054</v>
      </c>
      <c r="U428" s="200" t="s">
        <v>55</v>
      </c>
      <c r="V428" s="201">
        <v>0.14739553655125395</v>
      </c>
      <c r="W428" s="201">
        <v>0</v>
      </c>
      <c r="X428" s="201">
        <v>0</v>
      </c>
      <c r="Y428" s="201">
        <v>0</v>
      </c>
      <c r="Z428" s="201">
        <v>0</v>
      </c>
      <c r="AA428" s="201">
        <v>0</v>
      </c>
      <c r="AB428" s="201">
        <v>0</v>
      </c>
      <c r="AC428" s="202">
        <v>2.6010977038456579E-2</v>
      </c>
      <c r="AD428" s="201">
        <v>2.6010977038456579E-2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0.17340651358971054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0.58571443388245414</v>
      </c>
      <c r="F429" s="292"/>
      <c r="G429" s="148">
        <v>0</v>
      </c>
      <c r="H429" s="160">
        <v>0</v>
      </c>
      <c r="I429" s="146">
        <f t="shared" si="175"/>
        <v>0.58571443388245414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0.58571443388245414</v>
      </c>
      <c r="P429" s="148">
        <v>20.850965251292585</v>
      </c>
      <c r="Q429" s="148">
        <v>0</v>
      </c>
      <c r="R429" s="149">
        <v>0</v>
      </c>
      <c r="S429" s="150">
        <f t="shared" si="176"/>
        <v>21.43667968517504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1.6060309970237902E-2</v>
      </c>
      <c r="AB429" s="196">
        <v>20.850965251292585</v>
      </c>
      <c r="AC429" s="197">
        <v>0.56965412391221626</v>
      </c>
      <c r="AD429" s="196">
        <v>0</v>
      </c>
      <c r="AE429" s="196">
        <v>0</v>
      </c>
      <c r="AF429" s="196">
        <v>0</v>
      </c>
      <c r="AG429" s="196">
        <v>0</v>
      </c>
      <c r="AH429" s="196">
        <v>0.56965412391221626</v>
      </c>
      <c r="AI429" s="199">
        <f t="shared" si="177"/>
        <v>21.43667968517504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0.22299921497844899</v>
      </c>
      <c r="Q430" s="156">
        <v>0</v>
      </c>
      <c r="R430" s="157">
        <v>0</v>
      </c>
      <c r="S430" s="158">
        <f t="shared" si="176"/>
        <v>0.22299921497844899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0.22299921497844899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0.22299921497844899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3.2897478152602071E-2</v>
      </c>
      <c r="C432" s="152">
        <v>0</v>
      </c>
      <c r="D432" s="152">
        <v>0.43101677739572802</v>
      </c>
      <c r="E432" s="152">
        <v>4.1510636068919915E-2</v>
      </c>
      <c r="F432" s="292"/>
      <c r="G432" s="152">
        <v>0</v>
      </c>
      <c r="H432" s="153">
        <v>0</v>
      </c>
      <c r="I432" s="154">
        <f t="shared" si="175"/>
        <v>0.50542489161725002</v>
      </c>
      <c r="J432" s="141"/>
      <c r="K432" s="155" t="s">
        <v>16</v>
      </c>
      <c r="L432" s="156">
        <v>3.2897478152602071E-2</v>
      </c>
      <c r="M432" s="156">
        <v>0</v>
      </c>
      <c r="N432" s="156">
        <v>0.43101677739572802</v>
      </c>
      <c r="O432" s="156">
        <v>4.1510636068919915E-2</v>
      </c>
      <c r="P432" s="156">
        <v>0</v>
      </c>
      <c r="Q432" s="156">
        <v>0</v>
      </c>
      <c r="R432" s="157">
        <v>0</v>
      </c>
      <c r="S432" s="158">
        <f t="shared" si="176"/>
        <v>0.50542489161725002</v>
      </c>
      <c r="U432" s="200" t="s">
        <v>16</v>
      </c>
      <c r="V432" s="201">
        <v>3.2897478152602071E-2</v>
      </c>
      <c r="W432" s="201">
        <v>0</v>
      </c>
      <c r="X432" s="201">
        <v>0</v>
      </c>
      <c r="Y432" s="201">
        <v>0</v>
      </c>
      <c r="Z432" s="201">
        <v>0.43101677739572802</v>
      </c>
      <c r="AA432" s="201">
        <v>2.9906798320547341E-3</v>
      </c>
      <c r="AB432" s="201">
        <v>0</v>
      </c>
      <c r="AC432" s="202">
        <v>3.8519956236865181E-2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3.8519956236865181E-2</v>
      </c>
      <c r="AI432" s="203">
        <f t="shared" si="177"/>
        <v>0.50542489161725002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28.576746302771554</v>
      </c>
      <c r="C433" s="148">
        <v>21.142167954077888</v>
      </c>
      <c r="D433" s="148">
        <v>43.228854604991042</v>
      </c>
      <c r="E433" s="148">
        <v>5.4157476394371731</v>
      </c>
      <c r="F433" s="292"/>
      <c r="G433" s="148">
        <v>0</v>
      </c>
      <c r="H433" s="160">
        <v>0</v>
      </c>
      <c r="I433" s="146">
        <f t="shared" si="175"/>
        <v>98.363516501277658</v>
      </c>
      <c r="J433" s="141"/>
      <c r="K433" s="161" t="s">
        <v>139</v>
      </c>
      <c r="L433" s="148">
        <v>28.576746302771554</v>
      </c>
      <c r="M433" s="148">
        <v>21.142167954077888</v>
      </c>
      <c r="N433" s="148">
        <v>43.228854604991042</v>
      </c>
      <c r="O433" s="148">
        <v>5.4157476394371731</v>
      </c>
      <c r="P433" s="148">
        <v>0</v>
      </c>
      <c r="Q433" s="148">
        <v>0</v>
      </c>
      <c r="R433" s="149">
        <v>0</v>
      </c>
      <c r="S433" s="150">
        <f t="shared" si="176"/>
        <v>98.363516501277658</v>
      </c>
      <c r="U433" s="204" t="s">
        <v>139</v>
      </c>
      <c r="V433" s="196">
        <v>27.465902610818816</v>
      </c>
      <c r="W433" s="196">
        <v>1.1003814521947346</v>
      </c>
      <c r="X433" s="196">
        <v>0</v>
      </c>
      <c r="Y433" s="196">
        <v>21.142167954077888</v>
      </c>
      <c r="Z433" s="196">
        <v>39.469279519245852</v>
      </c>
      <c r="AA433" s="196">
        <v>5.4157476394371731</v>
      </c>
      <c r="AB433" s="196">
        <v>0</v>
      </c>
      <c r="AC433" s="197">
        <v>3.7700373255031998</v>
      </c>
      <c r="AD433" s="196">
        <v>1.046223975800367E-2</v>
      </c>
      <c r="AE433" s="196">
        <v>0</v>
      </c>
      <c r="AF433" s="196">
        <v>0</v>
      </c>
      <c r="AG433" s="196">
        <v>3.7595750857451922</v>
      </c>
      <c r="AH433" s="196">
        <v>0</v>
      </c>
      <c r="AI433" s="199">
        <f t="shared" si="177"/>
        <v>98.363516501277658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11.634416713397385</v>
      </c>
      <c r="C434" s="152">
        <v>1.8010841794544432</v>
      </c>
      <c r="D434" s="152">
        <v>15.31757254733621</v>
      </c>
      <c r="E434" s="152">
        <v>141.49696041958626</v>
      </c>
      <c r="F434" s="292"/>
      <c r="G434" s="152">
        <v>16.1226050292304</v>
      </c>
      <c r="H434" s="153">
        <v>0</v>
      </c>
      <c r="I434" s="154">
        <f t="shared" si="175"/>
        <v>186.37263888900469</v>
      </c>
      <c r="J434" s="141"/>
      <c r="K434" s="155" t="s">
        <v>24</v>
      </c>
      <c r="L434" s="156">
        <v>11.634416713397385</v>
      </c>
      <c r="M434" s="156">
        <v>1.8010841794544432</v>
      </c>
      <c r="N434" s="156">
        <v>15.31757254733621</v>
      </c>
      <c r="O434" s="156">
        <v>141.49696041958626</v>
      </c>
      <c r="P434" s="156">
        <v>0.82442842898622182</v>
      </c>
      <c r="Q434" s="156">
        <v>16.1226050292304</v>
      </c>
      <c r="R434" s="157">
        <v>0</v>
      </c>
      <c r="S434" s="158">
        <f t="shared" si="176"/>
        <v>187.1970673179909</v>
      </c>
      <c r="U434" s="200" t="s">
        <v>24</v>
      </c>
      <c r="V434" s="201">
        <v>2.0049637981711976</v>
      </c>
      <c r="W434" s="201">
        <v>9.629452915226187</v>
      </c>
      <c r="X434" s="201">
        <v>16.1226050292304</v>
      </c>
      <c r="Y434" s="201">
        <v>1.8010841794544432</v>
      </c>
      <c r="Z434" s="201">
        <v>15.268099944717664</v>
      </c>
      <c r="AA434" s="201">
        <v>141.0740576184912</v>
      </c>
      <c r="AB434" s="201">
        <v>0.82442842898622182</v>
      </c>
      <c r="AC434" s="202">
        <v>0.4723754037136253</v>
      </c>
      <c r="AD434" s="201">
        <v>0</v>
      </c>
      <c r="AE434" s="201">
        <v>7.0196126159871438E-3</v>
      </c>
      <c r="AF434" s="201">
        <v>0</v>
      </c>
      <c r="AG434" s="201">
        <v>4.9472602618546732E-2</v>
      </c>
      <c r="AH434" s="201">
        <v>0.4158831884790915</v>
      </c>
      <c r="AI434" s="203">
        <f t="shared" si="177"/>
        <v>187.1970673179909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1.3755334328983122</v>
      </c>
      <c r="C435" s="148">
        <v>0.11125417337868758</v>
      </c>
      <c r="D435" s="148">
        <v>1.6880218165113305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3.1748094227883303</v>
      </c>
      <c r="J435" s="141"/>
      <c r="K435" s="161" t="s">
        <v>23</v>
      </c>
      <c r="L435" s="148">
        <v>1.3755334328983122</v>
      </c>
      <c r="M435" s="148">
        <v>0.11125417337868758</v>
      </c>
      <c r="N435" s="148">
        <v>1.6880218165113305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3.1748094227883303</v>
      </c>
      <c r="U435" s="204" t="s">
        <v>23</v>
      </c>
      <c r="V435" s="196">
        <v>1.3713918003896686</v>
      </c>
      <c r="W435" s="196">
        <v>0</v>
      </c>
      <c r="X435" s="196">
        <v>0</v>
      </c>
      <c r="Y435" s="196">
        <v>0.11125417337868758</v>
      </c>
      <c r="Z435" s="196">
        <v>1.568621941235453</v>
      </c>
      <c r="AA435" s="196">
        <v>0</v>
      </c>
      <c r="AB435" s="196">
        <v>0</v>
      </c>
      <c r="AC435" s="197">
        <v>0.1235415077845209</v>
      </c>
      <c r="AD435" s="196">
        <v>4.1416325086435588E-3</v>
      </c>
      <c r="AE435" s="196">
        <v>0</v>
      </c>
      <c r="AF435" s="196">
        <v>0</v>
      </c>
      <c r="AG435" s="196">
        <v>0.11939987527587755</v>
      </c>
      <c r="AH435" s="196">
        <v>0</v>
      </c>
      <c r="AI435" s="199">
        <f t="shared" si="177"/>
        <v>3.1748094227883299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0.38395716557967646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0.38395716557967646</v>
      </c>
      <c r="J436" s="141"/>
      <c r="K436" s="155" t="s">
        <v>58</v>
      </c>
      <c r="L436" s="156">
        <v>0.38395716557967646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0.38395716557967646</v>
      </c>
      <c r="U436" s="200" t="s">
        <v>58</v>
      </c>
      <c r="V436" s="201">
        <v>0.38395716557967646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0.38395716557967646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7.1973062328993649</v>
      </c>
      <c r="C437" s="148">
        <v>0</v>
      </c>
      <c r="D437" s="148">
        <v>0</v>
      </c>
      <c r="E437" s="148">
        <v>8.9055532690549867E-3</v>
      </c>
      <c r="F437" s="292"/>
      <c r="G437" s="148">
        <v>0</v>
      </c>
      <c r="H437" s="160">
        <v>0</v>
      </c>
      <c r="I437" s="146">
        <f t="shared" si="175"/>
        <v>7.2062117861684198</v>
      </c>
      <c r="J437" s="141"/>
      <c r="K437" s="161" t="s">
        <v>21</v>
      </c>
      <c r="L437" s="148">
        <v>7.1973062328993649</v>
      </c>
      <c r="M437" s="148">
        <v>0</v>
      </c>
      <c r="N437" s="148">
        <v>0</v>
      </c>
      <c r="O437" s="148">
        <v>8.9055532690549867E-3</v>
      </c>
      <c r="P437" s="148">
        <v>1.251639562278686</v>
      </c>
      <c r="Q437" s="148">
        <v>0</v>
      </c>
      <c r="R437" s="149">
        <v>0</v>
      </c>
      <c r="S437" s="150">
        <f t="shared" si="176"/>
        <v>8.4578513484471056</v>
      </c>
      <c r="U437" s="204" t="s">
        <v>21</v>
      </c>
      <c r="V437" s="196">
        <v>7.1973062328993649</v>
      </c>
      <c r="W437" s="196">
        <v>0</v>
      </c>
      <c r="X437" s="196">
        <v>0</v>
      </c>
      <c r="Y437" s="196">
        <v>0</v>
      </c>
      <c r="Z437" s="196">
        <v>0</v>
      </c>
      <c r="AA437" s="196">
        <v>0</v>
      </c>
      <c r="AB437" s="196">
        <v>1.251639562278686</v>
      </c>
      <c r="AC437" s="197">
        <v>8.9055532690549867E-3</v>
      </c>
      <c r="AD437" s="196">
        <v>0</v>
      </c>
      <c r="AE437" s="196">
        <v>0</v>
      </c>
      <c r="AF437" s="196">
        <v>0</v>
      </c>
      <c r="AG437" s="196">
        <v>0</v>
      </c>
      <c r="AH437" s="196">
        <v>8.9055532690549867E-3</v>
      </c>
      <c r="AI437" s="199">
        <f t="shared" si="177"/>
        <v>8.4578513484471074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1.1982663643498981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1.1982663643498981</v>
      </c>
      <c r="J438" s="141"/>
      <c r="K438" s="155" t="s">
        <v>20</v>
      </c>
      <c r="L438" s="156">
        <v>1.1982663643498981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1.1982663643498981</v>
      </c>
      <c r="U438" s="200" t="s">
        <v>59</v>
      </c>
      <c r="V438" s="201">
        <v>1.1982663643498981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1.1982663643498981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10.025480379128876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10.025480379128876</v>
      </c>
      <c r="J439" s="141"/>
      <c r="K439" s="163" t="s">
        <v>62</v>
      </c>
      <c r="L439" s="148">
        <v>10.025480379128876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10.025480379128876</v>
      </c>
      <c r="U439" s="205" t="s">
        <v>60</v>
      </c>
      <c r="V439" s="196">
        <v>10.025480379128876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10.025480379128876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10.025480379128876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10.025480379128876</v>
      </c>
      <c r="J440" s="141"/>
      <c r="K440" s="168" t="s">
        <v>22</v>
      </c>
      <c r="L440" s="169">
        <v>10.025480379128876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10.025480379128876</v>
      </c>
      <c r="U440" s="206" t="s">
        <v>63</v>
      </c>
      <c r="V440" s="207">
        <v>10.025480379128876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10.025480379128876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67.062116616833194</v>
      </c>
      <c r="C444" s="187">
        <f t="shared" ref="C444:I444" si="179">SUM(C423:C439)</f>
        <v>23.054506306911016</v>
      </c>
      <c r="D444" s="187">
        <f t="shared" si="179"/>
        <v>62.675234656867431</v>
      </c>
      <c r="E444" s="187">
        <f t="shared" si="179"/>
        <v>147.54883868224385</v>
      </c>
      <c r="F444" s="187">
        <f t="shared" si="179"/>
        <v>0</v>
      </c>
      <c r="G444" s="187">
        <f t="shared" si="179"/>
        <v>16.1226050292304</v>
      </c>
      <c r="H444" s="213">
        <f t="shared" si="179"/>
        <v>0</v>
      </c>
      <c r="I444" s="146">
        <f t="shared" si="179"/>
        <v>316.46330129208582</v>
      </c>
      <c r="J444" s="141"/>
      <c r="K444" s="188" t="s">
        <v>25</v>
      </c>
      <c r="L444" s="187">
        <f>SUM(L423:L439)</f>
        <v>67.062116616833194</v>
      </c>
      <c r="M444" s="187">
        <f t="shared" ref="M444:S444" si="180">SUM(M423:M439)</f>
        <v>23.054506306911016</v>
      </c>
      <c r="N444" s="187">
        <f t="shared" si="180"/>
        <v>62.675234656867431</v>
      </c>
      <c r="O444" s="187">
        <f t="shared" si="180"/>
        <v>147.54883868224385</v>
      </c>
      <c r="P444" s="187">
        <f t="shared" si="180"/>
        <v>23.150032457535946</v>
      </c>
      <c r="Q444" s="187">
        <f t="shared" si="180"/>
        <v>16.1226050292304</v>
      </c>
      <c r="R444" s="213">
        <f t="shared" si="180"/>
        <v>0</v>
      </c>
      <c r="S444" s="214">
        <f t="shared" si="180"/>
        <v>339.61333374962175</v>
      </c>
      <c r="T444" s="133" t="str">
        <f>IF(ABS(S444-AI444)&gt;0.01,S444-AI444,"")</f>
        <v/>
      </c>
      <c r="U444" s="215" t="s">
        <v>61</v>
      </c>
      <c r="V444" s="216">
        <f>SUM(V423:V439)</f>
        <v>56.291667400107158</v>
      </c>
      <c r="W444" s="216">
        <f t="shared" ref="W444:AH444" si="181">SUM(W423:W439)</f>
        <v>10.729834367420921</v>
      </c>
      <c r="X444" s="216">
        <f t="shared" si="181"/>
        <v>16.1226050292304</v>
      </c>
      <c r="Y444" s="216">
        <f t="shared" si="181"/>
        <v>23.054506306911016</v>
      </c>
      <c r="Z444" s="216">
        <f t="shared" si="181"/>
        <v>58.746787093227816</v>
      </c>
      <c r="AA444" s="216">
        <f t="shared" si="181"/>
        <v>146.50885624773065</v>
      </c>
      <c r="AB444" s="216">
        <f t="shared" si="181"/>
        <v>23.150032457535946</v>
      </c>
      <c r="AC444" s="216">
        <f t="shared" si="181"/>
        <v>5.0090448474579388</v>
      </c>
      <c r="AD444" s="217">
        <f t="shared" si="181"/>
        <v>4.0614849305103805E-2</v>
      </c>
      <c r="AE444" s="217">
        <f t="shared" si="181"/>
        <v>7.0196126159871438E-3</v>
      </c>
      <c r="AF444" s="217">
        <f t="shared" si="181"/>
        <v>0</v>
      </c>
      <c r="AG444" s="217">
        <f t="shared" si="181"/>
        <v>3.9284475636396166</v>
      </c>
      <c r="AH444" s="217">
        <f t="shared" si="181"/>
        <v>1.032962821897228</v>
      </c>
      <c r="AI444" s="218">
        <f>SUM(V444:AC444)</f>
        <v>339.6133337496218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0.21191119584174767</v>
      </c>
      <c r="C445" s="105">
        <f t="shared" ref="C445:H445" si="182">IF($I444=0,"-",C444/$I444)</f>
        <v>7.2850489180836864E-2</v>
      </c>
      <c r="D445" s="105">
        <f t="shared" si="182"/>
        <v>0.19804898198612966</v>
      </c>
      <c r="E445" s="105">
        <f t="shared" si="182"/>
        <v>0.46624312544240587</v>
      </c>
      <c r="F445" s="105">
        <f t="shared" si="182"/>
        <v>0</v>
      </c>
      <c r="G445" s="105">
        <f t="shared" si="182"/>
        <v>5.0946207548880164E-2</v>
      </c>
      <c r="H445" s="106">
        <f t="shared" si="182"/>
        <v>0</v>
      </c>
      <c r="I445" s="107">
        <f>SUM(B445:H445)</f>
        <v>1.0000000000000002</v>
      </c>
      <c r="J445" s="133"/>
      <c r="K445" s="30" t="s">
        <v>85</v>
      </c>
      <c r="L445" s="80">
        <f t="shared" ref="L445:R445" si="183">IF($S444=0,"-",L444/$S444)</f>
        <v>0.19746608849661482</v>
      </c>
      <c r="M445" s="80">
        <f t="shared" si="183"/>
        <v>6.7884573471746659E-2</v>
      </c>
      <c r="N445" s="80">
        <f t="shared" si="183"/>
        <v>0.18454880426772183</v>
      </c>
      <c r="O445" s="80">
        <f t="shared" si="183"/>
        <v>0.43446126526652662</v>
      </c>
      <c r="P445" s="80">
        <f t="shared" si="183"/>
        <v>6.8165852624040943E-2</v>
      </c>
      <c r="Q445" s="80">
        <f t="shared" si="183"/>
        <v>4.7473415873349398E-2</v>
      </c>
      <c r="R445" s="81">
        <f t="shared" si="183"/>
        <v>0</v>
      </c>
      <c r="S445" s="82">
        <f>SUM(L445:R445)</f>
        <v>1.0000000000000002</v>
      </c>
      <c r="U445" s="40" t="s">
        <v>85</v>
      </c>
      <c r="V445" s="108">
        <f>+V444/$AI444</f>
        <v>0.16575222998048689</v>
      </c>
      <c r="W445" s="108">
        <f t="shared" ref="W445:AH445" si="184">+W444/$AI444</f>
        <v>3.1594267071184658E-2</v>
      </c>
      <c r="X445" s="108">
        <f t="shared" si="184"/>
        <v>4.7473415873349391E-2</v>
      </c>
      <c r="Y445" s="108">
        <f t="shared" si="184"/>
        <v>6.7884573471746645E-2</v>
      </c>
      <c r="Z445" s="108">
        <f t="shared" si="184"/>
        <v>0.17298139164506005</v>
      </c>
      <c r="AA445" s="108">
        <f t="shared" si="184"/>
        <v>0.43139901084020321</v>
      </c>
      <c r="AB445" s="108">
        <f t="shared" si="184"/>
        <v>6.8165852624040929E-2</v>
      </c>
      <c r="AC445" s="108">
        <f t="shared" si="184"/>
        <v>1.4749258493928366E-2</v>
      </c>
      <c r="AD445" s="108">
        <f t="shared" si="184"/>
        <v>1.1959144494322739E-4</v>
      </c>
      <c r="AE445" s="108">
        <f t="shared" si="184"/>
        <v>2.0669425839335028E-5</v>
      </c>
      <c r="AF445" s="108">
        <f t="shared" si="184"/>
        <v>0</v>
      </c>
      <c r="AG445" s="108">
        <f t="shared" si="184"/>
        <v>1.156741262266176E-2</v>
      </c>
      <c r="AH445" s="108">
        <f t="shared" si="184"/>
        <v>3.0415850004840345E-3</v>
      </c>
      <c r="AI445" s="109">
        <f>SUM(V445:AC445)</f>
        <v>1.0000000000000002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0.11158663520477731</v>
      </c>
      <c r="G449" s="302"/>
      <c r="H449" s="304"/>
      <c r="I449" s="146">
        <f>SUM(B449:H449)</f>
        <v>0.11158663520477731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187.02228025879347</v>
      </c>
      <c r="G455" s="305"/>
      <c r="H455" s="307"/>
      <c r="I455" s="146">
        <f t="shared" si="185"/>
        <v>187.02228025879347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831.73584391506483</v>
      </c>
      <c r="G460" s="305"/>
      <c r="H460" s="307"/>
      <c r="I460" s="154">
        <f t="shared" si="185"/>
        <v>831.73584391506483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11.622767375336972</v>
      </c>
      <c r="G463" s="305"/>
      <c r="H463" s="307"/>
      <c r="I463" s="146">
        <f t="shared" si="185"/>
        <v>11.622767375336972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1030.4924781844002</v>
      </c>
      <c r="G470" s="187">
        <f t="shared" si="187"/>
        <v>0</v>
      </c>
      <c r="H470" s="213">
        <f t="shared" si="187"/>
        <v>0</v>
      </c>
      <c r="I470" s="146">
        <f t="shared" si="187"/>
        <v>1030.4924781844002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18578.678848363761</v>
      </c>
      <c r="G481" s="305"/>
      <c r="H481" s="307"/>
      <c r="I481" s="146">
        <f t="shared" si="191"/>
        <v>18578.678848363761</v>
      </c>
      <c r="J481" s="141"/>
      <c r="K481" s="161" t="s">
        <v>56</v>
      </c>
      <c r="L481" s="305"/>
      <c r="M481" s="306"/>
      <c r="N481" s="306"/>
      <c r="O481" s="307"/>
      <c r="P481" s="148">
        <v>10485.250773295274</v>
      </c>
      <c r="Q481" s="305"/>
      <c r="R481" s="312"/>
      <c r="S481" s="150">
        <f t="shared" si="192"/>
        <v>10485.250773295274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4446.0903741306975</v>
      </c>
      <c r="G482" s="305"/>
      <c r="H482" s="307"/>
      <c r="I482" s="154">
        <f t="shared" si="191"/>
        <v>4446.0903741306975</v>
      </c>
      <c r="J482" s="141"/>
      <c r="K482" s="155" t="s">
        <v>11</v>
      </c>
      <c r="L482" s="305"/>
      <c r="M482" s="306"/>
      <c r="N482" s="306"/>
      <c r="O482" s="307"/>
      <c r="P482" s="156">
        <v>1804.0944474693608</v>
      </c>
      <c r="Q482" s="305"/>
      <c r="R482" s="312"/>
      <c r="S482" s="158">
        <f t="shared" si="192"/>
        <v>1804.0944474693608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11.197366616215664</v>
      </c>
      <c r="G484" s="305"/>
      <c r="H484" s="307"/>
      <c r="I484" s="154">
        <f t="shared" si="191"/>
        <v>11.197366616215664</v>
      </c>
      <c r="J484" s="141"/>
      <c r="K484" s="155" t="s">
        <v>16</v>
      </c>
      <c r="L484" s="305"/>
      <c r="M484" s="306"/>
      <c r="N484" s="306"/>
      <c r="O484" s="307"/>
      <c r="P484" s="156">
        <v>9.962205686504074</v>
      </c>
      <c r="Q484" s="305"/>
      <c r="R484" s="312"/>
      <c r="S484" s="158">
        <f t="shared" si="192"/>
        <v>9.962205686504074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14.137903851412936</v>
      </c>
      <c r="G485" s="305"/>
      <c r="H485" s="307"/>
      <c r="I485" s="146">
        <f t="shared" si="191"/>
        <v>14.137903851412936</v>
      </c>
      <c r="J485" s="141"/>
      <c r="K485" s="161" t="s">
        <v>139</v>
      </c>
      <c r="L485" s="305"/>
      <c r="M485" s="306"/>
      <c r="N485" s="306"/>
      <c r="O485" s="307"/>
      <c r="P485" s="148">
        <v>0.52585990161207974</v>
      </c>
      <c r="Q485" s="305"/>
      <c r="R485" s="312"/>
      <c r="S485" s="150">
        <f t="shared" si="192"/>
        <v>0.52585990161207974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204.33592507638889</v>
      </c>
      <c r="G486" s="305"/>
      <c r="H486" s="307"/>
      <c r="I486" s="154">
        <f t="shared" si="191"/>
        <v>204.33592507638889</v>
      </c>
      <c r="J486" s="141"/>
      <c r="K486" s="155" t="s">
        <v>24</v>
      </c>
      <c r="L486" s="305"/>
      <c r="M486" s="306"/>
      <c r="N486" s="306"/>
      <c r="O486" s="307"/>
      <c r="P486" s="156">
        <v>-3.2969182939268649E-12</v>
      </c>
      <c r="Q486" s="305"/>
      <c r="R486" s="312"/>
      <c r="S486" s="158">
        <f t="shared" si="192"/>
        <v>-3.2969182939268649E-12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1451.3655506668308</v>
      </c>
      <c r="G489" s="305"/>
      <c r="H489" s="307"/>
      <c r="I489" s="146">
        <f t="shared" si="191"/>
        <v>1451.3655506668308</v>
      </c>
      <c r="J489" s="141"/>
      <c r="K489" s="161" t="s">
        <v>21</v>
      </c>
      <c r="L489" s="305"/>
      <c r="M489" s="306"/>
      <c r="N489" s="306"/>
      <c r="O489" s="307"/>
      <c r="P489" s="148">
        <v>808.72221281074121</v>
      </c>
      <c r="Q489" s="305"/>
      <c r="R489" s="312"/>
      <c r="S489" s="150">
        <f t="shared" si="192"/>
        <v>808.72221281074121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24705.805968705306</v>
      </c>
      <c r="G496" s="187">
        <f t="shared" si="193"/>
        <v>0</v>
      </c>
      <c r="H496" s="213">
        <f t="shared" si="193"/>
        <v>0</v>
      </c>
      <c r="I496" s="146">
        <f t="shared" si="193"/>
        <v>24705.805968705306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13108.555499163489</v>
      </c>
      <c r="Q496" s="187">
        <f t="shared" si="194"/>
        <v>0</v>
      </c>
      <c r="R496" s="213">
        <f t="shared" si="194"/>
        <v>0</v>
      </c>
      <c r="S496" s="214">
        <f t="shared" si="194"/>
        <v>13108.555499163489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2213.1625956480002</v>
      </c>
      <c r="G511" s="305"/>
      <c r="H511" s="307"/>
      <c r="I511" s="146">
        <f t="shared" si="197"/>
        <v>2213.1625956480002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296.26918177070331</v>
      </c>
      <c r="G512" s="305"/>
      <c r="H512" s="307"/>
      <c r="I512" s="154">
        <f t="shared" si="197"/>
        <v>296.26918177070331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2509.4317774187034</v>
      </c>
      <c r="G522" s="187">
        <f t="shared" si="199"/>
        <v>0</v>
      </c>
      <c r="H522" s="213">
        <f t="shared" si="199"/>
        <v>0</v>
      </c>
      <c r="I522" s="146">
        <f t="shared" si="199"/>
        <v>2509.4317774187034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7.7050741684851278</v>
      </c>
      <c r="G533" s="305"/>
      <c r="H533" s="307"/>
      <c r="I533" s="146">
        <f t="shared" si="203"/>
        <v>7.7050741684851278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0.76301915989060798</v>
      </c>
      <c r="G534" s="305"/>
      <c r="H534" s="307"/>
      <c r="I534" s="154">
        <f t="shared" si="203"/>
        <v>0.76301915989060798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8.4680933283757351</v>
      </c>
      <c r="G548" s="187">
        <f t="shared" si="205"/>
        <v>0</v>
      </c>
      <c r="H548" s="213">
        <f t="shared" si="205"/>
        <v>0</v>
      </c>
      <c r="I548" s="146">
        <f t="shared" si="205"/>
        <v>8.4680933283757351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6.0019775718784754</v>
      </c>
      <c r="G560" s="305"/>
      <c r="H560" s="307"/>
      <c r="I560" s="154">
        <f t="shared" si="209"/>
        <v>6.0019775718784754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540.68901914776154</v>
      </c>
      <c r="G561" s="305"/>
      <c r="H561" s="307"/>
      <c r="I561" s="146">
        <f t="shared" si="209"/>
        <v>540.68901914776154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546.69099671964</v>
      </c>
      <c r="G574" s="187">
        <f t="shared" si="211"/>
        <v>0</v>
      </c>
      <c r="H574" s="213">
        <f t="shared" si="211"/>
        <v>0</v>
      </c>
      <c r="I574" s="146">
        <f t="shared" si="211"/>
        <v>546.69099671964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0.11158663520477731</v>
      </c>
      <c r="Q579" s="144">
        <v>0</v>
      </c>
      <c r="R579" s="193">
        <v>0</v>
      </c>
      <c r="S579" s="194">
        <f>SUM(L579:R579)</f>
        <v>0.11158663520477731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27.051916751704425</v>
      </c>
      <c r="C583" s="148">
        <v>3.2766579793274837</v>
      </c>
      <c r="D583" s="148">
        <v>0.70651928566691313</v>
      </c>
      <c r="E583" s="148">
        <v>1.5757386206190929</v>
      </c>
      <c r="F583" s="292"/>
      <c r="G583" s="148">
        <v>0</v>
      </c>
      <c r="H583" s="160">
        <v>0</v>
      </c>
      <c r="I583" s="146">
        <f t="shared" si="215"/>
        <v>32.61083263731792</v>
      </c>
      <c r="J583" s="141"/>
      <c r="K583" s="161" t="s">
        <v>15</v>
      </c>
      <c r="L583" s="148">
        <v>27.051916751704425</v>
      </c>
      <c r="M583" s="148">
        <v>3.2766579793274837</v>
      </c>
      <c r="N583" s="148">
        <v>0.70651928566691313</v>
      </c>
      <c r="O583" s="148">
        <v>1.5757386206190929</v>
      </c>
      <c r="P583" s="148">
        <v>0</v>
      </c>
      <c r="Q583" s="148">
        <v>0</v>
      </c>
      <c r="R583" s="149">
        <v>0</v>
      </c>
      <c r="S583" s="150">
        <f t="shared" si="216"/>
        <v>32.61083263731792</v>
      </c>
    </row>
    <row r="584" spans="1:19" x14ac:dyDescent="0.25">
      <c r="A584" s="151" t="s">
        <v>14</v>
      </c>
      <c r="B584" s="152">
        <v>380.9132419886003</v>
      </c>
      <c r="C584" s="152">
        <v>5.780680285535194</v>
      </c>
      <c r="D584" s="152">
        <v>6.8350621927592918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393.52898446689477</v>
      </c>
      <c r="J584" s="141"/>
      <c r="K584" s="155" t="s">
        <v>14</v>
      </c>
      <c r="L584" s="156">
        <v>380.9132419886003</v>
      </c>
      <c r="M584" s="156">
        <v>5.780680285535194</v>
      </c>
      <c r="N584" s="156">
        <v>6.8350621927592918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393.52898446689477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0.1179767859240208</v>
      </c>
      <c r="E585" s="148">
        <v>55.034360258012988</v>
      </c>
      <c r="F585" s="292"/>
      <c r="G585" s="148">
        <v>0</v>
      </c>
      <c r="H585" s="160">
        <v>0</v>
      </c>
      <c r="I585" s="146">
        <f t="shared" si="215"/>
        <v>55.15233704393701</v>
      </c>
      <c r="J585" s="141"/>
      <c r="K585" s="161" t="s">
        <v>56</v>
      </c>
      <c r="L585" s="148">
        <v>0</v>
      </c>
      <c r="M585" s="148">
        <v>0</v>
      </c>
      <c r="N585" s="148">
        <v>0.1179767859240208</v>
      </c>
      <c r="O585" s="148">
        <v>55.034360258012988</v>
      </c>
      <c r="P585" s="148">
        <v>1250.4011411362346</v>
      </c>
      <c r="Q585" s="148">
        <v>0</v>
      </c>
      <c r="R585" s="149">
        <v>0</v>
      </c>
      <c r="S585" s="150">
        <f t="shared" si="216"/>
        <v>1305.5534781801716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5.0692055556929801E-2</v>
      </c>
      <c r="E586" s="152">
        <v>1.4821094324878017</v>
      </c>
      <c r="F586" s="292"/>
      <c r="G586" s="152">
        <v>0</v>
      </c>
      <c r="H586" s="153">
        <v>0</v>
      </c>
      <c r="I586" s="154">
        <f t="shared" si="215"/>
        <v>1.5328014880447316</v>
      </c>
      <c r="J586" s="141"/>
      <c r="K586" s="155" t="s">
        <v>11</v>
      </c>
      <c r="L586" s="156">
        <v>0</v>
      </c>
      <c r="M586" s="156">
        <v>0</v>
      </c>
      <c r="N586" s="156">
        <v>5.0692055556929801E-2</v>
      </c>
      <c r="O586" s="156">
        <v>1.4821094324878017</v>
      </c>
      <c r="P586" s="156">
        <v>77.975533895977222</v>
      </c>
      <c r="Q586" s="156">
        <v>0</v>
      </c>
      <c r="R586" s="157">
        <v>0</v>
      </c>
      <c r="S586" s="158">
        <f t="shared" si="216"/>
        <v>79.508335384021947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540.68901914776154</v>
      </c>
      <c r="Q587" s="148">
        <v>0</v>
      </c>
      <c r="R587" s="149">
        <v>0</v>
      </c>
      <c r="S587" s="150">
        <f t="shared" si="216"/>
        <v>540.68901914776154</v>
      </c>
    </row>
    <row r="588" spans="1:19" x14ac:dyDescent="0.25">
      <c r="A588" s="151" t="s">
        <v>16</v>
      </c>
      <c r="B588" s="152">
        <v>26.518817870961474</v>
      </c>
      <c r="C588" s="152">
        <v>0.14368677042721059</v>
      </c>
      <c r="D588" s="152">
        <v>3.3656731622046343</v>
      </c>
      <c r="E588" s="152">
        <v>0.45879954997003147</v>
      </c>
      <c r="F588" s="292"/>
      <c r="G588" s="152">
        <v>0</v>
      </c>
      <c r="H588" s="153">
        <v>0</v>
      </c>
      <c r="I588" s="154">
        <f t="shared" si="215"/>
        <v>30.486977353563347</v>
      </c>
      <c r="J588" s="141"/>
      <c r="K588" s="155" t="s">
        <v>16</v>
      </c>
      <c r="L588" s="156">
        <v>26.518817870961474</v>
      </c>
      <c r="M588" s="156">
        <v>0.14368677042721059</v>
      </c>
      <c r="N588" s="156">
        <v>3.3656731622046343</v>
      </c>
      <c r="O588" s="156">
        <v>0.45879954997003147</v>
      </c>
      <c r="P588" s="156">
        <v>0</v>
      </c>
      <c r="Q588" s="156">
        <v>0</v>
      </c>
      <c r="R588" s="157">
        <v>0</v>
      </c>
      <c r="S588" s="158">
        <f t="shared" si="216"/>
        <v>30.486977353563347</v>
      </c>
    </row>
    <row r="589" spans="1:19" x14ac:dyDescent="0.25">
      <c r="A589" s="159" t="s">
        <v>139</v>
      </c>
      <c r="B589" s="148">
        <v>282.01660383057646</v>
      </c>
      <c r="C589" s="148">
        <v>44.442089516618523</v>
      </c>
      <c r="D589" s="148">
        <v>8.667593927196835</v>
      </c>
      <c r="E589" s="148">
        <v>6.8250318468013935</v>
      </c>
      <c r="F589" s="292"/>
      <c r="G589" s="148">
        <v>0</v>
      </c>
      <c r="H589" s="160">
        <v>0</v>
      </c>
      <c r="I589" s="146">
        <f t="shared" si="215"/>
        <v>341.95131912119319</v>
      </c>
      <c r="J589" s="141"/>
      <c r="K589" s="161" t="s">
        <v>139</v>
      </c>
      <c r="L589" s="148">
        <v>282.01660383057646</v>
      </c>
      <c r="M589" s="148">
        <v>44.442089516618523</v>
      </c>
      <c r="N589" s="148">
        <v>8.667593927196835</v>
      </c>
      <c r="O589" s="148">
        <v>6.8250318468013935</v>
      </c>
      <c r="P589" s="148">
        <v>2213.1625956480002</v>
      </c>
      <c r="Q589" s="148">
        <v>0</v>
      </c>
      <c r="R589" s="149">
        <v>0</v>
      </c>
      <c r="S589" s="150">
        <f t="shared" si="216"/>
        <v>2555.1139147691933</v>
      </c>
    </row>
    <row r="590" spans="1:19" x14ac:dyDescent="0.25">
      <c r="A590" s="151" t="s">
        <v>24</v>
      </c>
      <c r="B590" s="152">
        <v>508.54296375382512</v>
      </c>
      <c r="C590" s="152">
        <v>0</v>
      </c>
      <c r="D590" s="152">
        <v>1121.6065463707903</v>
      </c>
      <c r="E590" s="152">
        <v>247.1610473613307</v>
      </c>
      <c r="F590" s="292"/>
      <c r="G590" s="152">
        <v>768.42757948204758</v>
      </c>
      <c r="H590" s="153">
        <v>0.20004709395079334</v>
      </c>
      <c r="I590" s="154">
        <f t="shared" si="215"/>
        <v>2645.9381840619444</v>
      </c>
      <c r="J590" s="141"/>
      <c r="K590" s="155" t="s">
        <v>24</v>
      </c>
      <c r="L590" s="156">
        <v>508.54296375382512</v>
      </c>
      <c r="M590" s="156">
        <v>0</v>
      </c>
      <c r="N590" s="156">
        <v>1121.6065463707903</v>
      </c>
      <c r="O590" s="156">
        <v>247.1610473613307</v>
      </c>
      <c r="P590" s="156">
        <v>1316.5724293212672</v>
      </c>
      <c r="Q590" s="156">
        <v>768.42757948204758</v>
      </c>
      <c r="R590" s="157">
        <v>0.20004709395079334</v>
      </c>
      <c r="S590" s="158">
        <f t="shared" si="216"/>
        <v>3962.5106133832119</v>
      </c>
    </row>
    <row r="591" spans="1:19" x14ac:dyDescent="0.25">
      <c r="A591" s="159" t="s">
        <v>23</v>
      </c>
      <c r="B591" s="148">
        <v>2945.00614376454</v>
      </c>
      <c r="C591" s="148">
        <v>18.670813402748291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2963.676957167288</v>
      </c>
      <c r="J591" s="141"/>
      <c r="K591" s="161" t="s">
        <v>23</v>
      </c>
      <c r="L591" s="148">
        <v>2945.00614376454</v>
      </c>
      <c r="M591" s="148">
        <v>18.670813402748291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2963.676957167288</v>
      </c>
    </row>
    <row r="592" spans="1:19" x14ac:dyDescent="0.25">
      <c r="A592" s="151" t="s">
        <v>58</v>
      </c>
      <c r="B592" s="152">
        <v>16.689081367966775</v>
      </c>
      <c r="C592" s="152">
        <v>0</v>
      </c>
      <c r="D592" s="152">
        <v>2.9668272096132799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19.655908577580057</v>
      </c>
      <c r="J592" s="141"/>
      <c r="K592" s="155" t="s">
        <v>58</v>
      </c>
      <c r="L592" s="156">
        <v>16.689081367966775</v>
      </c>
      <c r="M592" s="156">
        <v>0</v>
      </c>
      <c r="N592" s="156">
        <v>2.9668272096132799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19.655908577580057</v>
      </c>
    </row>
    <row r="593" spans="1:85" x14ac:dyDescent="0.25">
      <c r="A593" s="159" t="s">
        <v>21</v>
      </c>
      <c r="B593" s="148">
        <v>179.79251402916583</v>
      </c>
      <c r="C593" s="148">
        <v>0</v>
      </c>
      <c r="D593" s="148">
        <v>11.089461699229961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190.88197572839579</v>
      </c>
      <c r="J593" s="141"/>
      <c r="K593" s="161" t="s">
        <v>21</v>
      </c>
      <c r="L593" s="148">
        <v>179.79251402916583</v>
      </c>
      <c r="M593" s="148">
        <v>0</v>
      </c>
      <c r="N593" s="148">
        <v>11.089461699229961</v>
      </c>
      <c r="O593" s="148">
        <v>0</v>
      </c>
      <c r="P593" s="148">
        <v>80.604477047826293</v>
      </c>
      <c r="Q593" s="148">
        <v>0</v>
      </c>
      <c r="R593" s="149">
        <v>0</v>
      </c>
      <c r="S593" s="150">
        <f t="shared" si="216"/>
        <v>271.48645277622211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694.95204314091143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694.95204314091143</v>
      </c>
      <c r="J595" s="141"/>
      <c r="K595" s="163" t="s">
        <v>62</v>
      </c>
      <c r="L595" s="148">
        <v>694.95204314091143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694.95204314091143</v>
      </c>
    </row>
    <row r="596" spans="1:85" ht="14.4" x14ac:dyDescent="0.3">
      <c r="A596" s="164" t="s">
        <v>22</v>
      </c>
      <c r="B596" s="165">
        <v>694.95204314091143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694.95204314091143</v>
      </c>
      <c r="J596" s="141"/>
      <c r="K596" s="168" t="s">
        <v>22</v>
      </c>
      <c r="L596" s="169">
        <v>694.95204314091143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694.95204314091143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5061.4833264982517</v>
      </c>
      <c r="C600" s="187">
        <f t="shared" ref="C600:I600" si="217">SUM(C579:C595)</f>
        <v>72.313927954656705</v>
      </c>
      <c r="D600" s="187">
        <f t="shared" si="217"/>
        <v>1155.4063526889422</v>
      </c>
      <c r="E600" s="187">
        <f t="shared" si="217"/>
        <v>312.53708706922203</v>
      </c>
      <c r="F600" s="187">
        <f t="shared" si="217"/>
        <v>0</v>
      </c>
      <c r="G600" s="187">
        <f t="shared" si="217"/>
        <v>768.42757948204758</v>
      </c>
      <c r="H600" s="213">
        <f t="shared" si="217"/>
        <v>0.20004709395079334</v>
      </c>
      <c r="I600" s="146">
        <f t="shared" si="217"/>
        <v>7370.368320787069</v>
      </c>
      <c r="J600" s="141"/>
      <c r="K600" s="188" t="s">
        <v>25</v>
      </c>
      <c r="L600" s="187">
        <f>SUM(L579:L595)</f>
        <v>5061.4833264982517</v>
      </c>
      <c r="M600" s="187">
        <f t="shared" ref="M600:S600" si="218">SUM(M579:M595)</f>
        <v>72.313927954656705</v>
      </c>
      <c r="N600" s="187">
        <f t="shared" si="218"/>
        <v>1155.4063526889422</v>
      </c>
      <c r="O600" s="187">
        <f t="shared" si="218"/>
        <v>312.53708706922203</v>
      </c>
      <c r="P600" s="187">
        <f t="shared" si="218"/>
        <v>5479.5167828322719</v>
      </c>
      <c r="Q600" s="187">
        <f t="shared" si="218"/>
        <v>768.42757948204758</v>
      </c>
      <c r="R600" s="213">
        <f t="shared" si="218"/>
        <v>0.20004709395079334</v>
      </c>
      <c r="S600" s="214">
        <f t="shared" si="218"/>
        <v>12849.885103619343</v>
      </c>
    </row>
    <row r="601" spans="1:85" s="4" customFormat="1" ht="15" thickBot="1" x14ac:dyDescent="0.35">
      <c r="A601" s="19" t="s">
        <v>85</v>
      </c>
      <c r="B601" s="105">
        <f>IF($I600=0,"-",B600/$I600)</f>
        <v>0.68673410964049952</v>
      </c>
      <c r="C601" s="105">
        <f t="shared" ref="C601:H601" si="219">IF($I600=0,"-",C600/$I600)</f>
        <v>9.8114401895907453E-3</v>
      </c>
      <c r="D601" s="105">
        <f t="shared" si="219"/>
        <v>0.15676371958648036</v>
      </c>
      <c r="E601" s="105">
        <f t="shared" si="219"/>
        <v>4.2404541193383223E-2</v>
      </c>
      <c r="F601" s="105">
        <f t="shared" si="219"/>
        <v>0</v>
      </c>
      <c r="G601" s="105">
        <f t="shared" si="219"/>
        <v>0.10425904731447512</v>
      </c>
      <c r="H601" s="106">
        <f t="shared" si="219"/>
        <v>2.7142075571255937E-5</v>
      </c>
      <c r="I601" s="107">
        <f>SUM(B601:H601)</f>
        <v>1.0000000000000002</v>
      </c>
      <c r="K601" s="30" t="s">
        <v>85</v>
      </c>
      <c r="L601" s="80">
        <f t="shared" ref="L601:R601" si="220">IF($S600=0,"-",L600/$S600)</f>
        <v>0.39389327497353394</v>
      </c>
      <c r="M601" s="80">
        <f t="shared" si="220"/>
        <v>5.6275933497871135E-3</v>
      </c>
      <c r="N601" s="80">
        <f t="shared" si="220"/>
        <v>8.9915695227773401E-2</v>
      </c>
      <c r="O601" s="80">
        <f t="shared" si="220"/>
        <v>2.4322169774202242E-2</v>
      </c>
      <c r="P601" s="80">
        <f t="shared" si="220"/>
        <v>0.42642535233944562</v>
      </c>
      <c r="Q601" s="80">
        <f t="shared" si="220"/>
        <v>5.9800346328825124E-2</v>
      </c>
      <c r="R601" s="81">
        <f t="shared" si="220"/>
        <v>1.5568006432559259E-5</v>
      </c>
      <c r="S601" s="82">
        <f>SUM(L601:R601)</f>
        <v>1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15.454847296966921</v>
      </c>
      <c r="C605" s="144">
        <v>0</v>
      </c>
      <c r="D605" s="144">
        <v>0</v>
      </c>
      <c r="E605" s="144">
        <v>0</v>
      </c>
      <c r="F605" s="291"/>
      <c r="G605" s="144">
        <v>0</v>
      </c>
      <c r="H605" s="145">
        <v>0</v>
      </c>
      <c r="I605" s="146">
        <f>SUM(B605:H605)</f>
        <v>15.454847296966921</v>
      </c>
      <c r="J605" s="141"/>
      <c r="K605" s="192" t="s">
        <v>6</v>
      </c>
      <c r="L605" s="144">
        <v>15.454847296966921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15.454847296966921</v>
      </c>
      <c r="U605" s="33" t="s">
        <v>6</v>
      </c>
      <c r="V605" s="196">
        <v>15.454847296966921</v>
      </c>
      <c r="W605" s="196">
        <v>0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15.454847296966921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27.905982351257748</v>
      </c>
      <c r="C606" s="152">
        <v>0</v>
      </c>
      <c r="D606" s="152">
        <v>1.7060837798584911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29.61206613111624</v>
      </c>
      <c r="J606" s="141"/>
      <c r="K606" s="155" t="s">
        <v>7</v>
      </c>
      <c r="L606" s="156">
        <v>27.905982351257748</v>
      </c>
      <c r="M606" s="156">
        <v>0</v>
      </c>
      <c r="N606" s="156">
        <v>1.7060837798584911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29.61206613111624</v>
      </c>
      <c r="U606" s="34" t="s">
        <v>7</v>
      </c>
      <c r="V606" s="201">
        <v>27.905982351257748</v>
      </c>
      <c r="W606" s="201">
        <v>1.3527324035996529</v>
      </c>
      <c r="X606" s="201">
        <v>0.35335137625883833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29.61206613111624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28.738166783404697</v>
      </c>
      <c r="C607" s="148">
        <v>0</v>
      </c>
      <c r="D607" s="148">
        <v>1.6121369674532509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30.350303750857947</v>
      </c>
      <c r="J607" s="141"/>
      <c r="K607" s="161" t="s">
        <v>9</v>
      </c>
      <c r="L607" s="148">
        <v>28.738166783404697</v>
      </c>
      <c r="M607" s="148">
        <v>0</v>
      </c>
      <c r="N607" s="148">
        <v>1.6121369674532509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30.350303750857947</v>
      </c>
      <c r="U607" s="259" t="s">
        <v>9</v>
      </c>
      <c r="V607" s="196">
        <v>28.738166783404697</v>
      </c>
      <c r="W607" s="196">
        <v>1.6121369674532509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30.350303750857947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0</v>
      </c>
      <c r="C609" s="148">
        <v>0</v>
      </c>
      <c r="D609" s="148">
        <v>0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0</v>
      </c>
      <c r="J609" s="141"/>
      <c r="K609" s="161" t="s">
        <v>15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59" t="s">
        <v>15</v>
      </c>
      <c r="V609" s="196">
        <v>0</v>
      </c>
      <c r="W609" s="196">
        <v>0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0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3806.7355574187345</v>
      </c>
      <c r="C610" s="152">
        <v>0</v>
      </c>
      <c r="D610" s="152">
        <v>421.43211214423582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4228.1676695629703</v>
      </c>
      <c r="J610" s="141"/>
      <c r="K610" s="155" t="s">
        <v>14</v>
      </c>
      <c r="L610" s="156">
        <v>3806.7355574187345</v>
      </c>
      <c r="M610" s="156">
        <v>0</v>
      </c>
      <c r="N610" s="156">
        <v>421.43211214423582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4228.1676695629703</v>
      </c>
      <c r="U610" s="34" t="s">
        <v>14</v>
      </c>
      <c r="V610" s="201">
        <v>3806.7355574187345</v>
      </c>
      <c r="W610" s="201">
        <v>421.43211214423582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4228.1676695629703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6024.1551351789767</v>
      </c>
      <c r="Q611" s="148">
        <v>0</v>
      </c>
      <c r="R611" s="149">
        <v>0</v>
      </c>
      <c r="S611" s="150">
        <f t="shared" si="224"/>
        <v>6024.1551351789767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6024.1551351789767</v>
      </c>
      <c r="AF611" s="237">
        <f t="shared" si="222"/>
        <v>6024.1551351789767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2543.5761886161895</v>
      </c>
      <c r="Q612" s="156">
        <v>0</v>
      </c>
      <c r="R612" s="157">
        <v>0</v>
      </c>
      <c r="S612" s="158">
        <f t="shared" si="224"/>
        <v>2543.5761886161895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2543.5761886161895</v>
      </c>
      <c r="AF612" s="203">
        <f t="shared" si="222"/>
        <v>2543.5761886161895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71.493543542479088</v>
      </c>
      <c r="C614" s="152">
        <v>0</v>
      </c>
      <c r="D614" s="152">
        <v>20.709226898897604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92.202770441376686</v>
      </c>
      <c r="J614" s="141"/>
      <c r="K614" s="155" t="s">
        <v>16</v>
      </c>
      <c r="L614" s="156">
        <v>71.493543542479088</v>
      </c>
      <c r="M614" s="156">
        <v>0</v>
      </c>
      <c r="N614" s="156">
        <v>20.709226898897604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92.202770441376686</v>
      </c>
      <c r="U614" s="34" t="s">
        <v>16</v>
      </c>
      <c r="V614" s="201">
        <v>71.493543542479088</v>
      </c>
      <c r="W614" s="201">
        <v>19.885680510681155</v>
      </c>
      <c r="X614" s="201">
        <v>0.82354638821644988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92.2027704413767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763.63578913740866</v>
      </c>
      <c r="C615" s="148">
        <v>0</v>
      </c>
      <c r="D615" s="148">
        <v>72.609981510889597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836.24577064829828</v>
      </c>
      <c r="J615" s="141"/>
      <c r="K615" s="161" t="s">
        <v>139</v>
      </c>
      <c r="L615" s="148">
        <v>763.63578913740866</v>
      </c>
      <c r="M615" s="148">
        <v>0</v>
      </c>
      <c r="N615" s="148">
        <v>72.609981510889597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836.24577064829828</v>
      </c>
      <c r="U615" s="35" t="s">
        <v>139</v>
      </c>
      <c r="V615" s="196">
        <v>763.63578913740866</v>
      </c>
      <c r="W615" s="196">
        <v>71.76174393187658</v>
      </c>
      <c r="X615" s="196">
        <v>0.848237579013017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836.24577064829828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956.35565816177404</v>
      </c>
      <c r="C616" s="152">
        <v>0</v>
      </c>
      <c r="D616" s="152">
        <v>1371.4556925854886</v>
      </c>
      <c r="E616" s="152">
        <v>1793.2878771022781</v>
      </c>
      <c r="F616" s="292"/>
      <c r="G616" s="152">
        <v>701.19625864941986</v>
      </c>
      <c r="H616" s="153">
        <v>0</v>
      </c>
      <c r="I616" s="154">
        <f t="shared" si="223"/>
        <v>4822.2954864989606</v>
      </c>
      <c r="J616" s="141"/>
      <c r="K616" s="155" t="s">
        <v>24</v>
      </c>
      <c r="L616" s="156">
        <v>956.35565816177404</v>
      </c>
      <c r="M616" s="156">
        <v>0</v>
      </c>
      <c r="N616" s="156">
        <v>1371.4556925854886</v>
      </c>
      <c r="O616" s="156">
        <v>1793.2878771022781</v>
      </c>
      <c r="P616" s="156">
        <v>0</v>
      </c>
      <c r="Q616" s="156">
        <v>701.19625864941986</v>
      </c>
      <c r="R616" s="157">
        <v>0</v>
      </c>
      <c r="S616" s="158">
        <f t="shared" si="224"/>
        <v>4822.2954864989606</v>
      </c>
      <c r="U616" s="34" t="s">
        <v>24</v>
      </c>
      <c r="V616" s="201">
        <v>956.35565816177404</v>
      </c>
      <c r="W616" s="201">
        <v>932.20257645963295</v>
      </c>
      <c r="X616" s="201">
        <v>439.25311612585568</v>
      </c>
      <c r="Y616" s="201">
        <v>518.44626468746458</v>
      </c>
      <c r="Z616" s="201">
        <v>556.85367267957292</v>
      </c>
      <c r="AA616" s="201">
        <v>152.96116062381262</v>
      </c>
      <c r="AB616" s="201">
        <v>401.67805519218695</v>
      </c>
      <c r="AC616" s="201">
        <v>299.51820345723297</v>
      </c>
      <c r="AD616" s="201">
        <v>565.02677911142791</v>
      </c>
      <c r="AE616" s="235">
        <f t="shared" si="226"/>
        <v>0</v>
      </c>
      <c r="AF616" s="203">
        <f t="shared" si="222"/>
        <v>4822.2954864989606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2477.2092532097345</v>
      </c>
      <c r="C617" s="148">
        <v>0</v>
      </c>
      <c r="D617" s="148">
        <v>238.4448684407144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2715.6541216504488</v>
      </c>
      <c r="J617" s="141"/>
      <c r="K617" s="161" t="s">
        <v>23</v>
      </c>
      <c r="L617" s="148">
        <v>2477.2092532097345</v>
      </c>
      <c r="M617" s="148">
        <v>0</v>
      </c>
      <c r="N617" s="148">
        <v>238.4448684407144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2715.6541216504488</v>
      </c>
      <c r="U617" s="261" t="s">
        <v>23</v>
      </c>
      <c r="V617" s="196">
        <v>2477.2092532097345</v>
      </c>
      <c r="W617" s="196">
        <v>238.4448684407144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2715.6541216504488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4803.4559568395753</v>
      </c>
      <c r="C618" s="152">
        <v>0</v>
      </c>
      <c r="D618" s="152">
        <v>395.31093368127955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5198.7668905208548</v>
      </c>
      <c r="J618" s="141"/>
      <c r="K618" s="155" t="s">
        <v>58</v>
      </c>
      <c r="L618" s="156">
        <v>4803.4559568395753</v>
      </c>
      <c r="M618" s="156">
        <v>0</v>
      </c>
      <c r="N618" s="156">
        <v>395.31093368127955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5198.7668905208548</v>
      </c>
      <c r="U618" s="34" t="s">
        <v>58</v>
      </c>
      <c r="V618" s="201">
        <v>4803.4559568395753</v>
      </c>
      <c r="W618" s="201">
        <v>364.14744594149658</v>
      </c>
      <c r="X618" s="201">
        <v>31.163487739782948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5198.7668905208548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1409.8799864567086</v>
      </c>
      <c r="C619" s="148">
        <v>0</v>
      </c>
      <c r="D619" s="148">
        <v>228.79497755708692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1638.6749640137955</v>
      </c>
      <c r="J619" s="141"/>
      <c r="K619" s="161" t="s">
        <v>21</v>
      </c>
      <c r="L619" s="148">
        <v>1409.8799864567086</v>
      </c>
      <c r="M619" s="148">
        <v>0</v>
      </c>
      <c r="N619" s="148">
        <v>228.79497755708692</v>
      </c>
      <c r="O619" s="148">
        <v>0</v>
      </c>
      <c r="P619" s="148">
        <v>470.08295358534485</v>
      </c>
      <c r="Q619" s="148">
        <v>0</v>
      </c>
      <c r="R619" s="149">
        <v>0</v>
      </c>
      <c r="S619" s="150">
        <f t="shared" si="224"/>
        <v>2108.7579175991405</v>
      </c>
      <c r="U619" s="261" t="s">
        <v>21</v>
      </c>
      <c r="V619" s="196">
        <v>1409.8799864567086</v>
      </c>
      <c r="W619" s="196">
        <v>228.27046671064889</v>
      </c>
      <c r="X619" s="196">
        <v>0.52451084643803536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470.08295358534485</v>
      </c>
      <c r="AF619" s="237">
        <f t="shared" si="222"/>
        <v>2108.7579175991405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603.12237623659928</v>
      </c>
      <c r="C621" s="148">
        <v>0</v>
      </c>
      <c r="D621" s="148">
        <v>388.83593455932032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991.9583107959196</v>
      </c>
      <c r="J621" s="141"/>
      <c r="K621" s="163" t="s">
        <v>62</v>
      </c>
      <c r="L621" s="148">
        <v>603.12237623659928</v>
      </c>
      <c r="M621" s="148">
        <v>0</v>
      </c>
      <c r="N621" s="148">
        <v>388.83593455932032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991.9583107959196</v>
      </c>
      <c r="U621" s="262" t="s">
        <v>62</v>
      </c>
      <c r="V621" s="196">
        <v>603.12237623659928</v>
      </c>
      <c r="W621" s="196">
        <v>388.83593455932032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991.9583107959196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603.12237623659928</v>
      </c>
      <c r="C622" s="165">
        <v>0</v>
      </c>
      <c r="D622" s="165">
        <v>388.83593455932032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991.9583107959196</v>
      </c>
      <c r="J622" s="141"/>
      <c r="K622" s="168" t="s">
        <v>22</v>
      </c>
      <c r="L622" s="169">
        <v>603.12237623659928</v>
      </c>
      <c r="M622" s="169">
        <v>0</v>
      </c>
      <c r="N622" s="169">
        <v>388.83593455932032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991.9583107959196</v>
      </c>
      <c r="U622" s="263" t="s">
        <v>134</v>
      </c>
      <c r="V622" s="201">
        <v>603.12237623659928</v>
      </c>
      <c r="W622" s="201">
        <v>388.83593455932032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991.9583107959196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14963.987117434641</v>
      </c>
      <c r="C626" s="187">
        <f t="shared" ref="C626:I626" si="227">SUM(C605:C621)</f>
        <v>0</v>
      </c>
      <c r="D626" s="187">
        <f t="shared" si="227"/>
        <v>3140.9119481252246</v>
      </c>
      <c r="E626" s="187">
        <f t="shared" si="227"/>
        <v>1793.2878771022781</v>
      </c>
      <c r="F626" s="187">
        <f t="shared" si="227"/>
        <v>0</v>
      </c>
      <c r="G626" s="187">
        <f t="shared" si="227"/>
        <v>701.19625864941986</v>
      </c>
      <c r="H626" s="213">
        <f t="shared" si="227"/>
        <v>0</v>
      </c>
      <c r="I626" s="146">
        <f t="shared" si="227"/>
        <v>20599.383201311568</v>
      </c>
      <c r="J626" s="141"/>
      <c r="K626" s="188" t="s">
        <v>25</v>
      </c>
      <c r="L626" s="187">
        <f>SUM(L605:L621)</f>
        <v>14963.987117434641</v>
      </c>
      <c r="M626" s="187">
        <f t="shared" ref="M626:S626" si="228">SUM(M605:M621)</f>
        <v>0</v>
      </c>
      <c r="N626" s="187">
        <f t="shared" si="228"/>
        <v>3140.9119481252246</v>
      </c>
      <c r="O626" s="187">
        <f t="shared" si="228"/>
        <v>1793.2878771022781</v>
      </c>
      <c r="P626" s="187">
        <f t="shared" si="228"/>
        <v>9037.8142773805102</v>
      </c>
      <c r="Q626" s="187">
        <f t="shared" si="228"/>
        <v>701.19625864941986</v>
      </c>
      <c r="R626" s="213">
        <f t="shared" si="228"/>
        <v>0</v>
      </c>
      <c r="S626" s="214">
        <f t="shared" si="228"/>
        <v>29637.197478692076</v>
      </c>
      <c r="U626" s="215" t="s">
        <v>61</v>
      </c>
      <c r="V626" s="216">
        <f>SUM(V605:V621)</f>
        <v>14963.987117434641</v>
      </c>
      <c r="W626" s="216">
        <f t="shared" ref="W626:AE626" si="229">SUM(W605:W621)</f>
        <v>2667.9456980696596</v>
      </c>
      <c r="X626" s="216">
        <f t="shared" si="229"/>
        <v>472.96625005556501</v>
      </c>
      <c r="Y626" s="216">
        <f t="shared" si="229"/>
        <v>518.44626468746458</v>
      </c>
      <c r="Z626" s="216">
        <f t="shared" si="229"/>
        <v>556.85367267957292</v>
      </c>
      <c r="AA626" s="216">
        <f t="shared" si="229"/>
        <v>152.96116062381262</v>
      </c>
      <c r="AB626" s="216">
        <f t="shared" si="229"/>
        <v>401.67805519218695</v>
      </c>
      <c r="AC626" s="216">
        <f t="shared" si="229"/>
        <v>299.51820345723297</v>
      </c>
      <c r="AD626" s="216">
        <f t="shared" si="229"/>
        <v>565.02677911142791</v>
      </c>
      <c r="AE626" s="216">
        <f t="shared" si="229"/>
        <v>9037.8142773805102</v>
      </c>
      <c r="AF626" s="238">
        <f>SUM(AF605:AF621)</f>
        <v>29637.197478692076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0.72642889212730799</v>
      </c>
      <c r="C627" s="105">
        <f t="shared" ref="C627:H627" si="230">IF($I626=0,"-",C626/$I626)</f>
        <v>0</v>
      </c>
      <c r="D627" s="105">
        <f t="shared" si="230"/>
        <v>0.15247601918125597</v>
      </c>
      <c r="E627" s="105">
        <f t="shared" si="230"/>
        <v>8.7055416153824408E-2</v>
      </c>
      <c r="F627" s="105">
        <f t="shared" si="230"/>
        <v>0</v>
      </c>
      <c r="G627" s="105">
        <f t="shared" si="230"/>
        <v>3.4039672537611441E-2</v>
      </c>
      <c r="H627" s="106">
        <f t="shared" si="230"/>
        <v>0</v>
      </c>
      <c r="I627" s="107">
        <f>SUM(B627:H627)</f>
        <v>0.99999999999999978</v>
      </c>
      <c r="K627" s="30" t="s">
        <v>85</v>
      </c>
      <c r="L627" s="80">
        <f t="shared" ref="L627:R627" si="231">IF($S626=0,"-",L626/$S626)</f>
        <v>0.50490560479590318</v>
      </c>
      <c r="M627" s="80">
        <f t="shared" si="231"/>
        <v>0</v>
      </c>
      <c r="N627" s="80">
        <f t="shared" si="231"/>
        <v>0.10597870970706359</v>
      </c>
      <c r="O627" s="80">
        <f t="shared" si="231"/>
        <v>6.0508011204216533E-2</v>
      </c>
      <c r="P627" s="80">
        <f t="shared" si="231"/>
        <v>0.3049483435091434</v>
      </c>
      <c r="Q627" s="80">
        <f t="shared" si="231"/>
        <v>2.3659330783673153E-2</v>
      </c>
      <c r="R627" s="81">
        <f t="shared" si="231"/>
        <v>0</v>
      </c>
      <c r="S627" s="82">
        <f>SUM(L627:R627)</f>
        <v>0.99999999999999989</v>
      </c>
      <c r="U627" s="40" t="s">
        <v>85</v>
      </c>
      <c r="V627" s="108">
        <f>V626/$AF626</f>
        <v>0.50490560479590318</v>
      </c>
      <c r="W627" s="108">
        <f t="shared" ref="W627:AF627" si="232">W626/$AF626</f>
        <v>9.0020174815375262E-2</v>
      </c>
      <c r="X627" s="108">
        <f t="shared" si="232"/>
        <v>1.5958534891688334E-2</v>
      </c>
      <c r="Y627" s="108">
        <f t="shared" si="232"/>
        <v>1.7493093436388718E-2</v>
      </c>
      <c r="Z627" s="108">
        <f t="shared" si="232"/>
        <v>1.8789012459087193E-2</v>
      </c>
      <c r="AA627" s="108">
        <f t="shared" si="232"/>
        <v>5.1611209438336874E-3</v>
      </c>
      <c r="AB627" s="108">
        <f t="shared" si="232"/>
        <v>1.3553172680412071E-2</v>
      </c>
      <c r="AC627" s="108">
        <f t="shared" si="232"/>
        <v>1.0106158103261086E-2</v>
      </c>
      <c r="AD627" s="239">
        <f t="shared" si="232"/>
        <v>1.9064784364906936E-2</v>
      </c>
      <c r="AE627" s="239">
        <f t="shared" si="232"/>
        <v>0.3049483435091434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0.10992845890043623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0.10992845890043623</v>
      </c>
      <c r="J631" s="141"/>
      <c r="K631" s="192" t="s">
        <v>6</v>
      </c>
      <c r="L631" s="144">
        <v>0.10992845890043623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0.10992845890043623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1.2721348394920771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1.2721348394920771</v>
      </c>
      <c r="J632" s="141"/>
      <c r="K632" s="155" t="s">
        <v>7</v>
      </c>
      <c r="L632" s="156">
        <v>1.2721348394920771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1.2721348394920771</v>
      </c>
    </row>
    <row r="633" spans="1:85" x14ac:dyDescent="0.25">
      <c r="A633" s="159" t="s">
        <v>9</v>
      </c>
      <c r="B633" s="148">
        <v>0.69888219127061701</v>
      </c>
      <c r="C633" s="148">
        <v>0</v>
      </c>
      <c r="D633" s="148">
        <v>2.2388309681956879E-3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0.70112102223881267</v>
      </c>
      <c r="J633" s="141"/>
      <c r="K633" s="161" t="s">
        <v>9</v>
      </c>
      <c r="L633" s="148">
        <v>0.69888219127061701</v>
      </c>
      <c r="M633" s="148">
        <v>0</v>
      </c>
      <c r="N633" s="148">
        <v>2.2388309681956879E-3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0.70112102223881267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8.935452426397136</v>
      </c>
      <c r="C635" s="148">
        <v>3.8619585441159787E-2</v>
      </c>
      <c r="D635" s="148">
        <v>0.72001634235741152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9.6940883541957064</v>
      </c>
      <c r="J635" s="141"/>
      <c r="K635" s="161" t="s">
        <v>15</v>
      </c>
      <c r="L635" s="148">
        <v>8.935452426397136</v>
      </c>
      <c r="M635" s="148">
        <v>3.8619585441159787E-2</v>
      </c>
      <c r="N635" s="148">
        <v>0.72001634235741152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9.6940883541957064</v>
      </c>
    </row>
    <row r="636" spans="1:85" x14ac:dyDescent="0.25">
      <c r="A636" s="151" t="s">
        <v>14</v>
      </c>
      <c r="B636" s="152">
        <v>3.92035865402354</v>
      </c>
      <c r="C636" s="152">
        <v>8.8473895050116727E-2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4.0088325490736567</v>
      </c>
      <c r="J636" s="141"/>
      <c r="K636" s="155" t="s">
        <v>14</v>
      </c>
      <c r="L636" s="156">
        <v>3.92035865402354</v>
      </c>
      <c r="M636" s="156">
        <v>8.8473895050116727E-2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4.0088325490736567</v>
      </c>
    </row>
    <row r="637" spans="1:85" x14ac:dyDescent="0.25">
      <c r="A637" s="159" t="s">
        <v>56</v>
      </c>
      <c r="B637" s="148">
        <v>0</v>
      </c>
      <c r="C637" s="148">
        <v>0.34868802388042103</v>
      </c>
      <c r="D637" s="148">
        <v>0</v>
      </c>
      <c r="E637" s="148">
        <v>16.923803625080506</v>
      </c>
      <c r="F637" s="148">
        <v>668.3680474044022</v>
      </c>
      <c r="G637" s="148">
        <v>0</v>
      </c>
      <c r="H637" s="160">
        <v>0</v>
      </c>
      <c r="I637" s="146">
        <f t="shared" si="233"/>
        <v>685.64053905336311</v>
      </c>
      <c r="J637" s="141"/>
      <c r="K637" s="161" t="s">
        <v>56</v>
      </c>
      <c r="L637" s="148">
        <v>0</v>
      </c>
      <c r="M637" s="148">
        <v>0.34868802388042103</v>
      </c>
      <c r="N637" s="148">
        <v>0</v>
      </c>
      <c r="O637" s="148">
        <v>16.923803625080506</v>
      </c>
      <c r="P637" s="148">
        <v>668.3680474044022</v>
      </c>
      <c r="Q637" s="148">
        <v>0</v>
      </c>
      <c r="R637" s="149">
        <v>0</v>
      </c>
      <c r="S637" s="150">
        <f t="shared" si="234"/>
        <v>685.64053905336311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17.132483540992371</v>
      </c>
      <c r="F638" s="152">
        <v>0</v>
      </c>
      <c r="G638" s="152">
        <v>0</v>
      </c>
      <c r="H638" s="153">
        <v>0</v>
      </c>
      <c r="I638" s="154">
        <f t="shared" si="233"/>
        <v>17.132483540992371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17.132483540992371</v>
      </c>
      <c r="P638" s="156">
        <v>0</v>
      </c>
      <c r="Q638" s="156">
        <v>0</v>
      </c>
      <c r="R638" s="157">
        <v>0</v>
      </c>
      <c r="S638" s="158">
        <f t="shared" si="234"/>
        <v>17.132483540992371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9.1212006718336802</v>
      </c>
      <c r="C640" s="152">
        <v>0</v>
      </c>
      <c r="D640" s="152">
        <v>4.4157846754808695E-2</v>
      </c>
      <c r="E640" s="152">
        <v>0.26868783436828159</v>
      </c>
      <c r="F640" s="152">
        <v>0</v>
      </c>
      <c r="G640" s="152">
        <v>0</v>
      </c>
      <c r="H640" s="153">
        <v>0</v>
      </c>
      <c r="I640" s="154">
        <f t="shared" si="233"/>
        <v>9.43404635295677</v>
      </c>
      <c r="J640" s="141"/>
      <c r="K640" s="155" t="s">
        <v>16</v>
      </c>
      <c r="L640" s="156">
        <v>9.1212006718336802</v>
      </c>
      <c r="M640" s="156">
        <v>0</v>
      </c>
      <c r="N640" s="156">
        <v>4.4157846754808695E-2</v>
      </c>
      <c r="O640" s="156">
        <v>0.26868783436828159</v>
      </c>
      <c r="P640" s="156">
        <v>0</v>
      </c>
      <c r="Q640" s="156">
        <v>0</v>
      </c>
      <c r="R640" s="157">
        <v>0</v>
      </c>
      <c r="S640" s="158">
        <f t="shared" si="234"/>
        <v>9.43404635295677</v>
      </c>
    </row>
    <row r="641" spans="1:70" x14ac:dyDescent="0.25">
      <c r="A641" s="159" t="s">
        <v>139</v>
      </c>
      <c r="B641" s="148">
        <v>9.6714393141652124</v>
      </c>
      <c r="C641" s="148">
        <v>0</v>
      </c>
      <c r="D641" s="148">
        <v>2.4996447780973075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12.17108409226252</v>
      </c>
      <c r="J641" s="141"/>
      <c r="K641" s="161" t="s">
        <v>139</v>
      </c>
      <c r="L641" s="148">
        <v>9.6714393141652124</v>
      </c>
      <c r="M641" s="148">
        <v>0</v>
      </c>
      <c r="N641" s="148">
        <v>2.4996447780973075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12.17108409226252</v>
      </c>
    </row>
    <row r="642" spans="1:70" x14ac:dyDescent="0.25">
      <c r="A642" s="151" t="s">
        <v>24</v>
      </c>
      <c r="B642" s="152">
        <v>103.40622626330109</v>
      </c>
      <c r="C642" s="152">
        <v>0.13435813649158104</v>
      </c>
      <c r="D642" s="152">
        <v>2.1388855317466309</v>
      </c>
      <c r="E642" s="152">
        <v>171.82876882774892</v>
      </c>
      <c r="F642" s="152">
        <v>0</v>
      </c>
      <c r="G642" s="152">
        <v>57.944140971485773</v>
      </c>
      <c r="H642" s="153">
        <v>0.8129557865520719</v>
      </c>
      <c r="I642" s="154">
        <f t="shared" si="233"/>
        <v>336.26533551732609</v>
      </c>
      <c r="J642" s="141"/>
      <c r="K642" s="155" t="s">
        <v>24</v>
      </c>
      <c r="L642" s="156">
        <v>103.40622626330109</v>
      </c>
      <c r="M642" s="156">
        <v>0.13435813649158104</v>
      </c>
      <c r="N642" s="156">
        <v>2.1388855317466309</v>
      </c>
      <c r="O642" s="156">
        <v>171.82876882774892</v>
      </c>
      <c r="P642" s="156">
        <v>0</v>
      </c>
      <c r="Q642" s="156">
        <v>57.944140971485773</v>
      </c>
      <c r="R642" s="157">
        <v>0.8129557865520719</v>
      </c>
      <c r="S642" s="158">
        <f t="shared" si="234"/>
        <v>336.26533551732609</v>
      </c>
    </row>
    <row r="643" spans="1:70" x14ac:dyDescent="0.25">
      <c r="A643" s="159" t="s">
        <v>23</v>
      </c>
      <c r="B643" s="148">
        <v>38.38887750672982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38.38887750672982</v>
      </c>
      <c r="J643" s="141"/>
      <c r="K643" s="161" t="s">
        <v>23</v>
      </c>
      <c r="L643" s="148">
        <v>38.38887750672982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38.38887750672982</v>
      </c>
    </row>
    <row r="644" spans="1:70" x14ac:dyDescent="0.25">
      <c r="A644" s="151" t="s">
        <v>58</v>
      </c>
      <c r="B644" s="152">
        <v>202.96500694056502</v>
      </c>
      <c r="C644" s="152">
        <v>9.1936259569960939</v>
      </c>
      <c r="D644" s="152">
        <v>115.569816859095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327.72844975665612</v>
      </c>
      <c r="J644" s="141"/>
      <c r="K644" s="155" t="s">
        <v>58</v>
      </c>
      <c r="L644" s="156">
        <v>202.96500694056502</v>
      </c>
      <c r="M644" s="156">
        <v>9.1936259569960939</v>
      </c>
      <c r="N644" s="156">
        <v>115.569816859095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327.72844975665612</v>
      </c>
    </row>
    <row r="645" spans="1:70" x14ac:dyDescent="0.25">
      <c r="A645" s="159" t="s">
        <v>21</v>
      </c>
      <c r="B645" s="148">
        <v>354.52047360743052</v>
      </c>
      <c r="C645" s="148">
        <v>0</v>
      </c>
      <c r="D645" s="148">
        <v>0</v>
      </c>
      <c r="E645" s="148">
        <v>1.0522891570261601</v>
      </c>
      <c r="F645" s="148">
        <v>42.42166875576735</v>
      </c>
      <c r="G645" s="148">
        <v>0</v>
      </c>
      <c r="H645" s="160">
        <v>0</v>
      </c>
      <c r="I645" s="146">
        <f t="shared" si="233"/>
        <v>397.99443152022405</v>
      </c>
      <c r="J645" s="141"/>
      <c r="K645" s="161" t="s">
        <v>21</v>
      </c>
      <c r="L645" s="148">
        <v>354.52047360743052</v>
      </c>
      <c r="M645" s="148">
        <v>0</v>
      </c>
      <c r="N645" s="148">
        <v>0</v>
      </c>
      <c r="O645" s="148">
        <v>1.0522891570261601</v>
      </c>
      <c r="P645" s="148">
        <v>42.42166875576735</v>
      </c>
      <c r="Q645" s="148">
        <v>0</v>
      </c>
      <c r="R645" s="149">
        <v>0</v>
      </c>
      <c r="S645" s="150">
        <f t="shared" si="234"/>
        <v>397.99443152022405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15.325502197084287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15.325502197084287</v>
      </c>
      <c r="J647" s="141"/>
      <c r="K647" s="163" t="s">
        <v>62</v>
      </c>
      <c r="L647" s="148">
        <v>15.325502197084287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15.325502197084287</v>
      </c>
    </row>
    <row r="648" spans="1:70" ht="14.4" x14ac:dyDescent="0.3">
      <c r="A648" s="164" t="s">
        <v>22</v>
      </c>
      <c r="B648" s="165">
        <v>15.325502197084287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15.325502197084287</v>
      </c>
      <c r="J648" s="141"/>
      <c r="K648" s="168" t="s">
        <v>22</v>
      </c>
      <c r="L648" s="169">
        <v>15.325502197084287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15.325502197084287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748.33548307119338</v>
      </c>
      <c r="C652" s="187">
        <f t="shared" ref="C652:I652" si="235">SUM(C631:C647)</f>
        <v>9.803765597859373</v>
      </c>
      <c r="D652" s="187">
        <f t="shared" si="235"/>
        <v>120.97476018901935</v>
      </c>
      <c r="E652" s="187">
        <f t="shared" si="235"/>
        <v>207.20603298521624</v>
      </c>
      <c r="F652" s="187">
        <f t="shared" si="235"/>
        <v>710.78971616016952</v>
      </c>
      <c r="G652" s="187">
        <f t="shared" si="235"/>
        <v>57.944140971485773</v>
      </c>
      <c r="H652" s="213">
        <f t="shared" si="235"/>
        <v>0.8129557865520719</v>
      </c>
      <c r="I652" s="146">
        <f t="shared" si="235"/>
        <v>1855.8668547614957</v>
      </c>
      <c r="J652" s="141"/>
      <c r="K652" s="188" t="s">
        <v>25</v>
      </c>
      <c r="L652" s="187">
        <f>SUM(L631:L647)</f>
        <v>748.33548307119338</v>
      </c>
      <c r="M652" s="187">
        <f t="shared" ref="M652:S652" si="236">SUM(M631:M647)</f>
        <v>9.803765597859373</v>
      </c>
      <c r="N652" s="187">
        <f t="shared" si="236"/>
        <v>120.97476018901935</v>
      </c>
      <c r="O652" s="187">
        <f t="shared" si="236"/>
        <v>207.20603298521624</v>
      </c>
      <c r="P652" s="187">
        <f t="shared" si="236"/>
        <v>710.78971616016952</v>
      </c>
      <c r="Q652" s="187">
        <f t="shared" si="236"/>
        <v>57.944140971485773</v>
      </c>
      <c r="R652" s="213">
        <f t="shared" si="236"/>
        <v>0.8129557865520719</v>
      </c>
      <c r="S652" s="214">
        <f t="shared" si="236"/>
        <v>1855.8668547614957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0.40322692393111614</v>
      </c>
      <c r="C653" s="105">
        <f t="shared" ref="C653:H653" si="237">IF($I652=0,"-",C652/$I652)</f>
        <v>5.2825802522990213E-3</v>
      </c>
      <c r="D653" s="105">
        <f t="shared" si="237"/>
        <v>6.5185042708554797E-2</v>
      </c>
      <c r="E653" s="105">
        <f t="shared" si="237"/>
        <v>0.11164919102553025</v>
      </c>
      <c r="F653" s="105">
        <f t="shared" si="237"/>
        <v>0.38299607234028421</v>
      </c>
      <c r="G653" s="105">
        <f t="shared" si="237"/>
        <v>3.1222143346556177E-2</v>
      </c>
      <c r="H653" s="106">
        <f t="shared" si="237"/>
        <v>4.3804639565942779E-4</v>
      </c>
      <c r="I653" s="107">
        <f>SUM(B653:H653)</f>
        <v>1</v>
      </c>
      <c r="K653" s="30" t="s">
        <v>85</v>
      </c>
      <c r="L653" s="80">
        <f t="shared" ref="L653:R653" si="238">IF($S652=0,"-",L652/$S652)</f>
        <v>0.40322692393111614</v>
      </c>
      <c r="M653" s="80">
        <f t="shared" si="238"/>
        <v>5.2825802522990213E-3</v>
      </c>
      <c r="N653" s="80">
        <f t="shared" si="238"/>
        <v>6.5185042708554797E-2</v>
      </c>
      <c r="O653" s="80">
        <f t="shared" si="238"/>
        <v>0.11164919102553025</v>
      </c>
      <c r="P653" s="80">
        <f t="shared" si="238"/>
        <v>0.38299607234028421</v>
      </c>
      <c r="Q653" s="80">
        <f t="shared" si="238"/>
        <v>3.1222143346556177E-2</v>
      </c>
      <c r="R653" s="81">
        <f t="shared" si="238"/>
        <v>4.3804639565942779E-4</v>
      </c>
      <c r="S653" s="82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3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151</v>
      </c>
      <c r="B1" s="327"/>
      <c r="C1" s="327"/>
      <c r="D1" s="327"/>
      <c r="E1" s="327"/>
      <c r="F1" s="327"/>
      <c r="G1" s="327"/>
      <c r="H1" s="327"/>
      <c r="I1" s="328"/>
      <c r="K1" s="335" t="s">
        <v>152</v>
      </c>
      <c r="L1" s="336"/>
      <c r="M1" s="336"/>
      <c r="N1" s="336"/>
      <c r="O1" s="336"/>
      <c r="P1" s="336"/>
      <c r="Q1" s="336"/>
      <c r="R1" s="336"/>
      <c r="S1" s="337"/>
      <c r="U1" s="344" t="s">
        <v>153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6.0529292084246142</v>
      </c>
      <c r="C7" s="46">
        <f>C33+C85</f>
        <v>0</v>
      </c>
      <c r="D7" s="46">
        <f>D33+D85</f>
        <v>361.57408485449599</v>
      </c>
      <c r="E7" s="46">
        <f>E33+E85</f>
        <v>0</v>
      </c>
      <c r="F7" s="46">
        <f>F59+F85</f>
        <v>0.11023777685292199</v>
      </c>
      <c r="G7" s="46">
        <f>G33+G85</f>
        <v>0</v>
      </c>
      <c r="H7" s="46">
        <f>H33+H85</f>
        <v>0</v>
      </c>
      <c r="I7" s="146">
        <f>SUM(B7:H7)</f>
        <v>367.73725183977348</v>
      </c>
      <c r="J7" s="141"/>
      <c r="K7" s="147" t="s">
        <v>6</v>
      </c>
      <c r="L7" s="148">
        <f>L33+L85</f>
        <v>6.0529292084246142</v>
      </c>
      <c r="M7" s="148">
        <f t="shared" ref="M7:O7" si="0">M33+M85</f>
        <v>0</v>
      </c>
      <c r="N7" s="148">
        <f t="shared" si="0"/>
        <v>361.57408485449599</v>
      </c>
      <c r="O7" s="148">
        <f t="shared" si="0"/>
        <v>0</v>
      </c>
      <c r="P7" s="148">
        <f>P33+P59+P85</f>
        <v>0.11023777685292199</v>
      </c>
      <c r="Q7" s="148">
        <f t="shared" ref="Q7:R22" si="1">Q33+Q85</f>
        <v>0</v>
      </c>
      <c r="R7" s="148">
        <f t="shared" si="1"/>
        <v>0</v>
      </c>
      <c r="S7" s="150">
        <f>SUM(L7:R7)</f>
        <v>367.73725183977348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36.634558867335322</v>
      </c>
      <c r="C8" s="52">
        <f t="shared" si="2"/>
        <v>0</v>
      </c>
      <c r="D8" s="52">
        <f t="shared" si="2"/>
        <v>1.4784852664161665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38.113044133751487</v>
      </c>
      <c r="J8" s="141"/>
      <c r="K8" s="155" t="s">
        <v>7</v>
      </c>
      <c r="L8" s="156">
        <f t="shared" ref="L8:O23" si="6">L34+L86</f>
        <v>36.634558867335322</v>
      </c>
      <c r="M8" s="156">
        <f t="shared" si="6"/>
        <v>0</v>
      </c>
      <c r="N8" s="156">
        <f t="shared" si="6"/>
        <v>1.4784852664161665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38.113044133751487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23.482351045395653</v>
      </c>
      <c r="C9" s="49">
        <f t="shared" si="2"/>
        <v>0</v>
      </c>
      <c r="D9" s="49">
        <f t="shared" si="2"/>
        <v>1.7995927401339751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25.281943785529627</v>
      </c>
      <c r="J9" s="141"/>
      <c r="K9" s="147" t="s">
        <v>9</v>
      </c>
      <c r="L9" s="148">
        <f t="shared" si="6"/>
        <v>23.482351045395653</v>
      </c>
      <c r="M9" s="148">
        <f t="shared" si="6"/>
        <v>0</v>
      </c>
      <c r="N9" s="148">
        <f t="shared" si="6"/>
        <v>1.7995927401339751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25.281943785529627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0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0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0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293.06839669159035</v>
      </c>
      <c r="C11" s="49">
        <f t="shared" si="2"/>
        <v>173.82549088992894</v>
      </c>
      <c r="D11" s="49">
        <f t="shared" si="2"/>
        <v>210.65917541610554</v>
      </c>
      <c r="E11" s="49">
        <f t="shared" si="2"/>
        <v>3.0708567214159208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680.62391971904071</v>
      </c>
      <c r="J11" s="141"/>
      <c r="K11" s="147" t="s">
        <v>15</v>
      </c>
      <c r="L11" s="148">
        <f t="shared" si="6"/>
        <v>293.06839669159035</v>
      </c>
      <c r="M11" s="148">
        <f t="shared" si="6"/>
        <v>173.82549088992894</v>
      </c>
      <c r="N11" s="148">
        <f t="shared" si="6"/>
        <v>210.65917541610554</v>
      </c>
      <c r="O11" s="148">
        <f t="shared" si="6"/>
        <v>3.0708567214159208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680.62391971904071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3944.8095357795482</v>
      </c>
      <c r="C12" s="52">
        <f t="shared" si="2"/>
        <v>3.7778486196251317</v>
      </c>
      <c r="D12" s="52">
        <f t="shared" si="2"/>
        <v>417.15050911007415</v>
      </c>
      <c r="E12" s="52">
        <f t="shared" si="2"/>
        <v>0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4365.7378935092474</v>
      </c>
      <c r="J12" s="141"/>
      <c r="K12" s="155" t="s">
        <v>14</v>
      </c>
      <c r="L12" s="156">
        <f t="shared" si="6"/>
        <v>3944.8095357795482</v>
      </c>
      <c r="M12" s="156">
        <f t="shared" si="6"/>
        <v>3.7778486196251317</v>
      </c>
      <c r="N12" s="156">
        <f t="shared" si="6"/>
        <v>417.15050911007415</v>
      </c>
      <c r="O12" s="156">
        <f t="shared" si="6"/>
        <v>0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4365.7378935092474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0.35089802651226326</v>
      </c>
      <c r="D13" s="49">
        <f t="shared" si="2"/>
        <v>0.11919387625502252</v>
      </c>
      <c r="E13" s="49">
        <f t="shared" si="2"/>
        <v>777.77995547238686</v>
      </c>
      <c r="F13" s="49">
        <f t="shared" si="3"/>
        <v>18939.917433259485</v>
      </c>
      <c r="G13" s="49">
        <f t="shared" si="4"/>
        <v>0</v>
      </c>
      <c r="H13" s="49">
        <f t="shared" si="4"/>
        <v>0</v>
      </c>
      <c r="I13" s="146">
        <f t="shared" si="5"/>
        <v>19718.167480634638</v>
      </c>
      <c r="J13" s="141"/>
      <c r="K13" s="161" t="s">
        <v>56</v>
      </c>
      <c r="L13" s="148">
        <f t="shared" si="6"/>
        <v>0</v>
      </c>
      <c r="M13" s="148">
        <f t="shared" si="6"/>
        <v>0.35089802651226326</v>
      </c>
      <c r="N13" s="148">
        <f t="shared" si="6"/>
        <v>0.11919387625502252</v>
      </c>
      <c r="O13" s="148">
        <f t="shared" si="6"/>
        <v>777.77995547238686</v>
      </c>
      <c r="P13" s="148">
        <f t="shared" si="7"/>
        <v>18939.917433259485</v>
      </c>
      <c r="Q13" s="148">
        <f t="shared" si="1"/>
        <v>0</v>
      </c>
      <c r="R13" s="148">
        <f t="shared" si="1"/>
        <v>0</v>
      </c>
      <c r="S13" s="150">
        <f t="shared" si="8"/>
        <v>19718.167480634638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5.7789513260732214E-2</v>
      </c>
      <c r="E14" s="52">
        <f t="shared" si="2"/>
        <v>26.500006707340599</v>
      </c>
      <c r="F14" s="52">
        <f t="shared" si="3"/>
        <v>4508.8602356554875</v>
      </c>
      <c r="G14" s="52">
        <f t="shared" si="4"/>
        <v>0</v>
      </c>
      <c r="H14" s="52">
        <f t="shared" si="4"/>
        <v>0</v>
      </c>
      <c r="I14" s="154">
        <f t="shared" si="5"/>
        <v>4535.4180318760891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5.7789513260732214E-2</v>
      </c>
      <c r="O14" s="156">
        <f t="shared" si="6"/>
        <v>26.500006707340599</v>
      </c>
      <c r="P14" s="156">
        <f t="shared" si="7"/>
        <v>4508.8602356554875</v>
      </c>
      <c r="Q14" s="156">
        <f t="shared" si="1"/>
        <v>0</v>
      </c>
      <c r="R14" s="156">
        <f t="shared" si="1"/>
        <v>0</v>
      </c>
      <c r="S14" s="158">
        <f t="shared" si="8"/>
        <v>4535.4180318760891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0</v>
      </c>
      <c r="F15" s="49">
        <f t="shared" si="3"/>
        <v>512.57190341098499</v>
      </c>
      <c r="G15" s="49">
        <f t="shared" si="4"/>
        <v>0</v>
      </c>
      <c r="H15" s="49">
        <f t="shared" si="4"/>
        <v>0</v>
      </c>
      <c r="I15" s="146">
        <f t="shared" si="5"/>
        <v>512.57190341098499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0</v>
      </c>
      <c r="O15" s="148">
        <f t="shared" si="6"/>
        <v>0</v>
      </c>
      <c r="P15" s="148">
        <f t="shared" si="7"/>
        <v>512.57190341098499</v>
      </c>
      <c r="Q15" s="148">
        <f t="shared" si="1"/>
        <v>0</v>
      </c>
      <c r="R15" s="148">
        <f t="shared" si="1"/>
        <v>0</v>
      </c>
      <c r="S15" s="150">
        <f t="shared" si="8"/>
        <v>512.57190341098499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196.79473549854998</v>
      </c>
      <c r="C16" s="52">
        <f t="shared" si="2"/>
        <v>0.25945823152683217</v>
      </c>
      <c r="D16" s="52">
        <f t="shared" si="2"/>
        <v>66.746530183603539</v>
      </c>
      <c r="E16" s="52">
        <f t="shared" si="2"/>
        <v>9.4348875371854106</v>
      </c>
      <c r="F16" s="52">
        <f t="shared" si="3"/>
        <v>7.5226131415449604</v>
      </c>
      <c r="G16" s="52">
        <f t="shared" si="4"/>
        <v>0</v>
      </c>
      <c r="H16" s="52">
        <f t="shared" si="4"/>
        <v>0</v>
      </c>
      <c r="I16" s="154">
        <f t="shared" si="5"/>
        <v>280.75822459241078</v>
      </c>
      <c r="J16" s="141"/>
      <c r="K16" s="155" t="s">
        <v>16</v>
      </c>
      <c r="L16" s="156">
        <f t="shared" si="6"/>
        <v>196.79473549854998</v>
      </c>
      <c r="M16" s="156">
        <f t="shared" si="6"/>
        <v>0.25945823152683217</v>
      </c>
      <c r="N16" s="156">
        <f t="shared" si="6"/>
        <v>66.746530183603539</v>
      </c>
      <c r="O16" s="156">
        <f t="shared" si="6"/>
        <v>9.4348875371854106</v>
      </c>
      <c r="P16" s="156">
        <f t="shared" si="7"/>
        <v>7.5226131415450386</v>
      </c>
      <c r="Q16" s="156">
        <f t="shared" si="1"/>
        <v>0</v>
      </c>
      <c r="R16" s="156">
        <f t="shared" si="1"/>
        <v>0</v>
      </c>
      <c r="S16" s="158">
        <f t="shared" si="8"/>
        <v>280.75822459241084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1751.1532154732313</v>
      </c>
      <c r="C17" s="49">
        <f t="shared" si="2"/>
        <v>1503.9036331263533</v>
      </c>
      <c r="D17" s="49">
        <f t="shared" si="2"/>
        <v>2223.9511039201016</v>
      </c>
      <c r="E17" s="49">
        <f t="shared" si="2"/>
        <v>80.776503204581019</v>
      </c>
      <c r="F17" s="49">
        <f t="shared" si="3"/>
        <v>2146.5422543500276</v>
      </c>
      <c r="G17" s="49">
        <f t="shared" si="4"/>
        <v>0.2271836182212312</v>
      </c>
      <c r="H17" s="49">
        <f t="shared" si="4"/>
        <v>0</v>
      </c>
      <c r="I17" s="146">
        <f t="shared" si="5"/>
        <v>7706.553893692515</v>
      </c>
      <c r="J17" s="141"/>
      <c r="K17" s="161" t="s">
        <v>139</v>
      </c>
      <c r="L17" s="148">
        <f t="shared" si="6"/>
        <v>1751.1532154732313</v>
      </c>
      <c r="M17" s="148">
        <f t="shared" si="6"/>
        <v>1503.9036331263533</v>
      </c>
      <c r="N17" s="148">
        <f t="shared" si="6"/>
        <v>2223.9511039201016</v>
      </c>
      <c r="O17" s="148">
        <f t="shared" si="6"/>
        <v>80.776503204581019</v>
      </c>
      <c r="P17" s="148">
        <f t="shared" si="7"/>
        <v>2146.5422543500276</v>
      </c>
      <c r="Q17" s="148">
        <f t="shared" si="1"/>
        <v>0.2271836182212312</v>
      </c>
      <c r="R17" s="148">
        <f t="shared" si="1"/>
        <v>0</v>
      </c>
      <c r="S17" s="150">
        <f t="shared" si="8"/>
        <v>7706.553893692515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1850.5292067948383</v>
      </c>
      <c r="C18" s="52">
        <f t="shared" si="2"/>
        <v>253.46493557862698</v>
      </c>
      <c r="D18" s="52">
        <f t="shared" si="2"/>
        <v>3710.0295980131677</v>
      </c>
      <c r="E18" s="52">
        <f t="shared" si="2"/>
        <v>8032.8982613338931</v>
      </c>
      <c r="F18" s="52">
        <f t="shared" si="3"/>
        <v>1307.2024933665584</v>
      </c>
      <c r="G18" s="52">
        <f t="shared" si="4"/>
        <v>2000.317438873577</v>
      </c>
      <c r="H18" s="52">
        <f t="shared" si="4"/>
        <v>64.488970918364785</v>
      </c>
      <c r="I18" s="154">
        <f t="shared" si="5"/>
        <v>17218.930904879027</v>
      </c>
      <c r="J18" s="141"/>
      <c r="K18" s="155" t="s">
        <v>24</v>
      </c>
      <c r="L18" s="156">
        <f t="shared" si="6"/>
        <v>1850.5292067948383</v>
      </c>
      <c r="M18" s="156">
        <f t="shared" si="6"/>
        <v>253.46493557862698</v>
      </c>
      <c r="N18" s="156">
        <f t="shared" si="6"/>
        <v>3710.0295980131677</v>
      </c>
      <c r="O18" s="156">
        <f t="shared" si="6"/>
        <v>8032.8982613338931</v>
      </c>
      <c r="P18" s="156">
        <f t="shared" si="7"/>
        <v>1307.2024933665584</v>
      </c>
      <c r="Q18" s="156">
        <f t="shared" si="1"/>
        <v>2000.317438873577</v>
      </c>
      <c r="R18" s="156">
        <f t="shared" si="1"/>
        <v>64.488970918364785</v>
      </c>
      <c r="S18" s="158">
        <f t="shared" si="8"/>
        <v>17218.930904879027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5130.8645045118001</v>
      </c>
      <c r="C19" s="49">
        <f t="shared" si="2"/>
        <v>100.48420761058472</v>
      </c>
      <c r="D19" s="49">
        <f t="shared" si="2"/>
        <v>976.44626471546962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6207.7949768378548</v>
      </c>
      <c r="J19" s="141"/>
      <c r="K19" s="161" t="s">
        <v>23</v>
      </c>
      <c r="L19" s="148">
        <f t="shared" si="6"/>
        <v>5130.8645045118001</v>
      </c>
      <c r="M19" s="148">
        <f t="shared" si="6"/>
        <v>100.48420761058472</v>
      </c>
      <c r="N19" s="148">
        <f t="shared" si="6"/>
        <v>976.44626471546962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6207.7949768378548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4435.9118988148857</v>
      </c>
      <c r="C20" s="52">
        <f t="shared" si="2"/>
        <v>8.1612543808882574</v>
      </c>
      <c r="D20" s="52">
        <f t="shared" si="2"/>
        <v>505.80766910327947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4949.8808222990529</v>
      </c>
      <c r="J20" s="141"/>
      <c r="K20" s="155" t="s">
        <v>58</v>
      </c>
      <c r="L20" s="156">
        <f t="shared" si="6"/>
        <v>4435.9118988148857</v>
      </c>
      <c r="M20" s="156">
        <f t="shared" si="6"/>
        <v>8.1612543808882574</v>
      </c>
      <c r="N20" s="156">
        <f t="shared" si="6"/>
        <v>505.80766910327947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4949.8808222990529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2199.4297086546744</v>
      </c>
      <c r="C21" s="49">
        <f t="shared" si="2"/>
        <v>7574.0345640841206</v>
      </c>
      <c r="D21" s="49">
        <f t="shared" si="2"/>
        <v>3707.5092382475655</v>
      </c>
      <c r="E21" s="49">
        <f t="shared" si="2"/>
        <v>56.733651307000585</v>
      </c>
      <c r="F21" s="49">
        <f t="shared" si="3"/>
        <v>1708.1079043862806</v>
      </c>
      <c r="G21" s="49">
        <f t="shared" si="4"/>
        <v>0</v>
      </c>
      <c r="H21" s="49">
        <f t="shared" si="4"/>
        <v>0</v>
      </c>
      <c r="I21" s="146">
        <f t="shared" si="5"/>
        <v>15245.815066679641</v>
      </c>
      <c r="J21" s="141"/>
      <c r="K21" s="161" t="s">
        <v>21</v>
      </c>
      <c r="L21" s="148">
        <f t="shared" si="6"/>
        <v>2199.4297086546744</v>
      </c>
      <c r="M21" s="148">
        <f t="shared" si="6"/>
        <v>7574.0345640841206</v>
      </c>
      <c r="N21" s="148">
        <f t="shared" si="6"/>
        <v>3707.5092382475655</v>
      </c>
      <c r="O21" s="148">
        <f t="shared" si="6"/>
        <v>56.733651307000585</v>
      </c>
      <c r="P21" s="148">
        <f t="shared" si="7"/>
        <v>1708.1079043862806</v>
      </c>
      <c r="Q21" s="148">
        <f t="shared" si="1"/>
        <v>0</v>
      </c>
      <c r="R21" s="148">
        <f t="shared" si="1"/>
        <v>0</v>
      </c>
      <c r="S21" s="150">
        <f t="shared" si="8"/>
        <v>15245.815066679641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248.91023225723339</v>
      </c>
      <c r="C22" s="52">
        <f t="shared" si="2"/>
        <v>0.32860958233438636</v>
      </c>
      <c r="D22" s="52">
        <f t="shared" si="2"/>
        <v>1085.7853353841963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1335.0241772237641</v>
      </c>
      <c r="J22" s="141"/>
      <c r="K22" s="155" t="s">
        <v>20</v>
      </c>
      <c r="L22" s="156">
        <f t="shared" si="6"/>
        <v>248.91023225723339</v>
      </c>
      <c r="M22" s="156">
        <f t="shared" si="6"/>
        <v>0.32860958233438636</v>
      </c>
      <c r="N22" s="156">
        <f t="shared" si="6"/>
        <v>1085.7853353841963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1335.0241772237641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1130.7849748391902</v>
      </c>
      <c r="C23" s="49">
        <f t="shared" si="2"/>
        <v>0</v>
      </c>
      <c r="D23" s="49">
        <f t="shared" si="2"/>
        <v>457.95417785913935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1588.7391526983297</v>
      </c>
      <c r="J23" s="141"/>
      <c r="K23" s="163" t="s">
        <v>62</v>
      </c>
      <c r="L23" s="148">
        <f t="shared" si="6"/>
        <v>1130.7849748391902</v>
      </c>
      <c r="M23" s="148">
        <f t="shared" si="6"/>
        <v>0</v>
      </c>
      <c r="N23" s="148">
        <f t="shared" si="6"/>
        <v>457.95417785913935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1588.7391526983297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1130.7849748391902</v>
      </c>
      <c r="C24" s="59">
        <f t="shared" si="11"/>
        <v>0</v>
      </c>
      <c r="D24" s="59">
        <f t="shared" si="11"/>
        <v>457.95417785913935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1588.7391526983297</v>
      </c>
      <c r="J24" s="141"/>
      <c r="K24" s="168" t="s">
        <v>22</v>
      </c>
      <c r="L24" s="169">
        <f t="shared" ref="L24:O27" si="13">L50+L102</f>
        <v>1130.7849748391902</v>
      </c>
      <c r="M24" s="169">
        <f t="shared" si="13"/>
        <v>0</v>
      </c>
      <c r="N24" s="169">
        <f t="shared" si="13"/>
        <v>457.95417785913935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1588.7391526983297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21248.426248436699</v>
      </c>
      <c r="C28" s="187">
        <f t="shared" ref="C28:I28" si="14">SUM(C7:C23)</f>
        <v>9618.5909001305026</v>
      </c>
      <c r="D28" s="187">
        <f t="shared" si="14"/>
        <v>13727.068748203264</v>
      </c>
      <c r="E28" s="187">
        <f t="shared" si="14"/>
        <v>8987.1941222838032</v>
      </c>
      <c r="F28" s="187">
        <f t="shared" si="14"/>
        <v>29130.835075347222</v>
      </c>
      <c r="G28" s="187">
        <f t="shared" si="14"/>
        <v>2000.5446224917982</v>
      </c>
      <c r="H28" s="187">
        <f t="shared" si="14"/>
        <v>64.488970918364785</v>
      </c>
      <c r="I28" s="187">
        <f t="shared" si="14"/>
        <v>84777.148687811656</v>
      </c>
      <c r="J28" s="278"/>
      <c r="K28" s="188" t="s">
        <v>25</v>
      </c>
      <c r="L28" s="187">
        <f>SUM(L7:L23)</f>
        <v>21248.426248436699</v>
      </c>
      <c r="M28" s="187">
        <f t="shared" ref="M28:S28" si="15">SUM(M7:M23)</f>
        <v>9618.5909001305026</v>
      </c>
      <c r="N28" s="187">
        <f t="shared" si="15"/>
        <v>13727.068748203264</v>
      </c>
      <c r="O28" s="187">
        <f t="shared" si="15"/>
        <v>8987.1941222838032</v>
      </c>
      <c r="P28" s="187">
        <f t="shared" si="15"/>
        <v>29130.835075347222</v>
      </c>
      <c r="Q28" s="187">
        <f t="shared" si="15"/>
        <v>2000.5446224917982</v>
      </c>
      <c r="R28" s="187">
        <f t="shared" si="15"/>
        <v>64.488970918364785</v>
      </c>
      <c r="S28" s="187">
        <f t="shared" si="15"/>
        <v>84777.148687811656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0.25063860459241383</v>
      </c>
      <c r="C29" s="78">
        <f t="shared" ref="C29:H29" si="16">IF($I28=0,"-",C28/$I28)</f>
        <v>0.11345735317839677</v>
      </c>
      <c r="D29" s="78">
        <f t="shared" si="16"/>
        <v>0.16191944363159261</v>
      </c>
      <c r="E29" s="78">
        <f t="shared" si="16"/>
        <v>0.10600962949790602</v>
      </c>
      <c r="F29" s="78">
        <f t="shared" si="16"/>
        <v>0.34361659393170108</v>
      </c>
      <c r="G29" s="78">
        <f t="shared" si="16"/>
        <v>2.3597687035438301E-2</v>
      </c>
      <c r="H29" s="78">
        <f t="shared" si="16"/>
        <v>7.6068813255141139E-4</v>
      </c>
      <c r="I29" s="79">
        <f>SUM(B29:H29)</f>
        <v>1</v>
      </c>
      <c r="K29" s="30" t="s">
        <v>85</v>
      </c>
      <c r="L29" s="80">
        <f>IF($I28=0,"-",L28/$I28)</f>
        <v>0.25063860459241383</v>
      </c>
      <c r="M29" s="80">
        <f t="shared" ref="M29:R29" si="17">IF($I28=0,"-",M28/$I28)</f>
        <v>0.11345735317839677</v>
      </c>
      <c r="N29" s="80">
        <f t="shared" si="17"/>
        <v>0.16191944363159261</v>
      </c>
      <c r="O29" s="80">
        <f t="shared" si="17"/>
        <v>0.10600962949790602</v>
      </c>
      <c r="P29" s="80">
        <f t="shared" si="17"/>
        <v>0.34361659393170108</v>
      </c>
      <c r="Q29" s="80">
        <f t="shared" si="17"/>
        <v>2.3597687035438301E-2</v>
      </c>
      <c r="R29" s="81">
        <f t="shared" si="17"/>
        <v>7.6068813255141139E-4</v>
      </c>
      <c r="S29" s="82">
        <f>SUM(L29:R29)</f>
        <v>1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1.4795490192036506E-2</v>
      </c>
      <c r="C33" s="46">
        <f t="shared" ref="C33:E33" si="18">C111+C137+C163+C189+C215+C241+C267+C293+C319+C345+C371+C397+C423</f>
        <v>0</v>
      </c>
      <c r="D33" s="46">
        <f t="shared" si="18"/>
        <v>361.57408485449599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361.58888034468805</v>
      </c>
      <c r="J33" s="141"/>
      <c r="K33" s="192" t="s">
        <v>6</v>
      </c>
      <c r="L33" s="46">
        <f t="shared" ref="L33:R48" si="20">L111+L137+L163+L189+L215+L241+L267+L293+L319+L345+L371+L397+L423</f>
        <v>1.4795490192036506E-2</v>
      </c>
      <c r="M33" s="46">
        <f t="shared" si="20"/>
        <v>0</v>
      </c>
      <c r="N33" s="46">
        <f t="shared" si="20"/>
        <v>361.57408485449599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361.58888034468805</v>
      </c>
      <c r="T33" s="141"/>
      <c r="U33" s="195" t="s">
        <v>6</v>
      </c>
      <c r="V33" s="89">
        <f t="shared" ref="V33:AH48" si="21">V111+V137+V163+V189+V215+V241+V267+V293+V319+V345+V371+V397+V423</f>
        <v>1.4795490192036506E-2</v>
      </c>
      <c r="W33" s="89">
        <f t="shared" si="21"/>
        <v>0</v>
      </c>
      <c r="X33" s="89">
        <f t="shared" si="21"/>
        <v>0</v>
      </c>
      <c r="Y33" s="89">
        <f t="shared" si="21"/>
        <v>0</v>
      </c>
      <c r="Z33" s="89">
        <f t="shared" si="21"/>
        <v>361.57408485449599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361.58888034468805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0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0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0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0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0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0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0.22624471868206564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0.22624471868206564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0.22624471868206564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0.22624471868206564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0.22624471868206564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0.22624471868206564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0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0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0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0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0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0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199.51479941758984</v>
      </c>
      <c r="C37" s="49">
        <f t="shared" si="22"/>
        <v>167.26333426460843</v>
      </c>
      <c r="D37" s="49">
        <f t="shared" si="22"/>
        <v>205.99190528875252</v>
      </c>
      <c r="E37" s="49">
        <f t="shared" si="22"/>
        <v>0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572.77003897095074</v>
      </c>
      <c r="J37" s="141"/>
      <c r="K37" s="161" t="s">
        <v>15</v>
      </c>
      <c r="L37" s="49">
        <f t="shared" si="20"/>
        <v>199.51479941758984</v>
      </c>
      <c r="M37" s="49">
        <f t="shared" si="20"/>
        <v>167.26333426460843</v>
      </c>
      <c r="N37" s="49">
        <f t="shared" si="20"/>
        <v>205.99190528875252</v>
      </c>
      <c r="O37" s="49">
        <f t="shared" si="20"/>
        <v>0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572.77003897095074</v>
      </c>
      <c r="T37" s="141"/>
      <c r="U37" s="204" t="s">
        <v>15</v>
      </c>
      <c r="V37" s="89">
        <f t="shared" si="21"/>
        <v>198.68142582196629</v>
      </c>
      <c r="W37" s="89">
        <f t="shared" si="21"/>
        <v>0</v>
      </c>
      <c r="X37" s="89">
        <f t="shared" si="21"/>
        <v>0</v>
      </c>
      <c r="Y37" s="89">
        <f t="shared" si="21"/>
        <v>167.26333426460843</v>
      </c>
      <c r="Z37" s="89">
        <f t="shared" si="21"/>
        <v>204.05170649241126</v>
      </c>
      <c r="AA37" s="89">
        <f t="shared" si="21"/>
        <v>0</v>
      </c>
      <c r="AB37" s="89">
        <f t="shared" si="21"/>
        <v>0</v>
      </c>
      <c r="AC37" s="90">
        <f t="shared" si="21"/>
        <v>2.773572391964803</v>
      </c>
      <c r="AD37" s="89">
        <f t="shared" si="21"/>
        <v>0.83337359562355107</v>
      </c>
      <c r="AE37" s="89">
        <f t="shared" si="21"/>
        <v>0</v>
      </c>
      <c r="AF37" s="89">
        <f t="shared" si="21"/>
        <v>0</v>
      </c>
      <c r="AG37" s="89">
        <f t="shared" si="21"/>
        <v>1.9401987963412519</v>
      </c>
      <c r="AH37" s="89">
        <f t="shared" si="21"/>
        <v>0</v>
      </c>
      <c r="AI37" s="199">
        <f t="shared" si="25"/>
        <v>572.77003897095074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18.4708517931793</v>
      </c>
      <c r="C38" s="52">
        <f t="shared" si="22"/>
        <v>5.2238886589628587E-2</v>
      </c>
      <c r="D38" s="52">
        <f t="shared" si="22"/>
        <v>8.8476222370014153</v>
      </c>
      <c r="E38" s="52">
        <f t="shared" si="22"/>
        <v>0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27.370712916770344</v>
      </c>
      <c r="J38" s="141"/>
      <c r="K38" s="155" t="s">
        <v>14</v>
      </c>
      <c r="L38" s="55">
        <f t="shared" si="20"/>
        <v>18.4708517931793</v>
      </c>
      <c r="M38" s="55">
        <f t="shared" si="20"/>
        <v>5.2238886589628587E-2</v>
      </c>
      <c r="N38" s="55">
        <f t="shared" si="20"/>
        <v>8.8476222370014153</v>
      </c>
      <c r="O38" s="55">
        <f t="shared" si="20"/>
        <v>0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27.370712916770344</v>
      </c>
      <c r="T38" s="141"/>
      <c r="U38" s="200" t="s">
        <v>55</v>
      </c>
      <c r="V38" s="93">
        <f t="shared" si="21"/>
        <v>18.453642084003583</v>
      </c>
      <c r="W38" s="93">
        <f t="shared" si="21"/>
        <v>0</v>
      </c>
      <c r="X38" s="93">
        <f t="shared" si="21"/>
        <v>0</v>
      </c>
      <c r="Y38" s="93">
        <f t="shared" si="21"/>
        <v>5.2238886589628587E-2</v>
      </c>
      <c r="Z38" s="93">
        <f t="shared" si="21"/>
        <v>8.8476222370014153</v>
      </c>
      <c r="AA38" s="93">
        <f t="shared" si="21"/>
        <v>0</v>
      </c>
      <c r="AB38" s="93">
        <f t="shared" si="21"/>
        <v>0</v>
      </c>
      <c r="AC38" s="94">
        <f t="shared" si="21"/>
        <v>1.7209709175715859E-2</v>
      </c>
      <c r="AD38" s="93">
        <f t="shared" si="21"/>
        <v>1.7209709175715859E-2</v>
      </c>
      <c r="AE38" s="93">
        <f t="shared" si="21"/>
        <v>0</v>
      </c>
      <c r="AF38" s="93">
        <f t="shared" si="21"/>
        <v>0</v>
      </c>
      <c r="AG38" s="93">
        <f t="shared" si="21"/>
        <v>0</v>
      </c>
      <c r="AH38" s="93">
        <f t="shared" si="21"/>
        <v>0</v>
      </c>
      <c r="AI38" s="203">
        <f t="shared" si="25"/>
        <v>27.370712916770344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705.1467736884216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705.1467736884216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705.1467736884216</v>
      </c>
      <c r="P39" s="49">
        <f t="shared" si="20"/>
        <v>898.04798835383622</v>
      </c>
      <c r="Q39" s="49">
        <f t="shared" si="20"/>
        <v>0</v>
      </c>
      <c r="R39" s="49">
        <f t="shared" si="20"/>
        <v>0</v>
      </c>
      <c r="S39" s="150">
        <f t="shared" si="24"/>
        <v>1603.1947620422579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662.32145140409091</v>
      </c>
      <c r="AB39" s="89">
        <f t="shared" si="21"/>
        <v>898.04798835383622</v>
      </c>
      <c r="AC39" s="90">
        <f t="shared" si="21"/>
        <v>42.825322284330667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42.825322284330667</v>
      </c>
      <c r="AI39" s="199">
        <f t="shared" si="25"/>
        <v>1603.1947620422577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3.2512063934421334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3.2512063934421334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3.2512063934421334</v>
      </c>
      <c r="P40" s="55">
        <f t="shared" si="20"/>
        <v>29.34139105690868</v>
      </c>
      <c r="Q40" s="55">
        <f t="shared" si="20"/>
        <v>0</v>
      </c>
      <c r="R40" s="55">
        <f t="shared" si="20"/>
        <v>0</v>
      </c>
      <c r="S40" s="158">
        <f t="shared" si="24"/>
        <v>32.592597450350816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0.82857536479218785</v>
      </c>
      <c r="AB40" s="93">
        <f t="shared" si="21"/>
        <v>29.34139105690868</v>
      </c>
      <c r="AC40" s="94">
        <f t="shared" si="21"/>
        <v>2.4226310286499455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2.4226310286499455</v>
      </c>
      <c r="AI40" s="203">
        <f t="shared" si="25"/>
        <v>32.592597450350809</v>
      </c>
      <c r="AJ40" s="133" t="str">
        <f t="shared" si="26"/>
        <v/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0</v>
      </c>
      <c r="E41" s="49">
        <f t="shared" si="22"/>
        <v>0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0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0</v>
      </c>
      <c r="O41" s="49">
        <f t="shared" si="20"/>
        <v>0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0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0</v>
      </c>
      <c r="AA41" s="89">
        <f t="shared" si="21"/>
        <v>0</v>
      </c>
      <c r="AB41" s="89">
        <f t="shared" si="21"/>
        <v>0</v>
      </c>
      <c r="AC41" s="90">
        <f t="shared" si="21"/>
        <v>0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0</v>
      </c>
      <c r="AI41" s="199">
        <f t="shared" si="25"/>
        <v>0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12.105991698022654</v>
      </c>
      <c r="C42" s="52">
        <f t="shared" si="22"/>
        <v>0.20701549586322934</v>
      </c>
      <c r="D42" s="52">
        <f t="shared" si="22"/>
        <v>43.707862609868428</v>
      </c>
      <c r="E42" s="52">
        <f t="shared" si="22"/>
        <v>8.745740640947778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64.766610444702081</v>
      </c>
      <c r="J42" s="141"/>
      <c r="K42" s="155" t="s">
        <v>16</v>
      </c>
      <c r="L42" s="55">
        <f t="shared" si="20"/>
        <v>12.105991698022654</v>
      </c>
      <c r="M42" s="55">
        <f t="shared" si="20"/>
        <v>0.20701549586322934</v>
      </c>
      <c r="N42" s="55">
        <f t="shared" si="20"/>
        <v>43.707862609868428</v>
      </c>
      <c r="O42" s="55">
        <f t="shared" si="20"/>
        <v>8.745740640947778</v>
      </c>
      <c r="P42" s="55">
        <f t="shared" si="20"/>
        <v>1.0735825798012311</v>
      </c>
      <c r="Q42" s="55">
        <f t="shared" si="20"/>
        <v>0</v>
      </c>
      <c r="R42" s="55">
        <f t="shared" si="20"/>
        <v>0</v>
      </c>
      <c r="S42" s="158">
        <f t="shared" si="24"/>
        <v>65.840193024503307</v>
      </c>
      <c r="T42" s="141"/>
      <c r="U42" s="200" t="s">
        <v>16</v>
      </c>
      <c r="V42" s="93">
        <f t="shared" si="21"/>
        <v>12.105991698022654</v>
      </c>
      <c r="W42" s="93">
        <f t="shared" si="21"/>
        <v>0</v>
      </c>
      <c r="X42" s="93">
        <f t="shared" si="21"/>
        <v>0</v>
      </c>
      <c r="Y42" s="93">
        <f t="shared" si="21"/>
        <v>0.20701549586322934</v>
      </c>
      <c r="Z42" s="93">
        <f t="shared" si="21"/>
        <v>43.707862609868428</v>
      </c>
      <c r="AA42" s="93">
        <f t="shared" si="21"/>
        <v>4.3870138012318742</v>
      </c>
      <c r="AB42" s="93">
        <f t="shared" si="21"/>
        <v>1.0735825798012311</v>
      </c>
      <c r="AC42" s="94">
        <f t="shared" si="21"/>
        <v>4.3587268397159029</v>
      </c>
      <c r="AD42" s="93">
        <f t="shared" si="21"/>
        <v>0</v>
      </c>
      <c r="AE42" s="93">
        <f t="shared" si="21"/>
        <v>0</v>
      </c>
      <c r="AF42" s="93">
        <f t="shared" si="21"/>
        <v>0</v>
      </c>
      <c r="AG42" s="93">
        <f t="shared" si="21"/>
        <v>0</v>
      </c>
      <c r="AH42" s="93">
        <f t="shared" si="21"/>
        <v>4.3587268397159029</v>
      </c>
      <c r="AI42" s="203">
        <f t="shared" si="25"/>
        <v>65.840193024503321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736.2852277525102</v>
      </c>
      <c r="C43" s="49">
        <f t="shared" si="22"/>
        <v>1457.073713981847</v>
      </c>
      <c r="D43" s="49">
        <f t="shared" si="22"/>
        <v>2139.1952859490584</v>
      </c>
      <c r="E43" s="49">
        <f t="shared" si="22"/>
        <v>73.584769129501737</v>
      </c>
      <c r="F43" s="292">
        <v>0</v>
      </c>
      <c r="G43" s="49">
        <f t="shared" si="19"/>
        <v>0.2271836182212312</v>
      </c>
      <c r="H43" s="49">
        <f t="shared" si="19"/>
        <v>0</v>
      </c>
      <c r="I43" s="146">
        <f t="shared" si="23"/>
        <v>4406.3661804311387</v>
      </c>
      <c r="J43" s="141"/>
      <c r="K43" s="161" t="s">
        <v>139</v>
      </c>
      <c r="L43" s="49">
        <f t="shared" si="20"/>
        <v>736.2852277525102</v>
      </c>
      <c r="M43" s="49">
        <f t="shared" si="20"/>
        <v>1457.073713981847</v>
      </c>
      <c r="N43" s="49">
        <f t="shared" si="20"/>
        <v>2139.1952859490584</v>
      </c>
      <c r="O43" s="49">
        <f t="shared" si="20"/>
        <v>73.584769129501737</v>
      </c>
      <c r="P43" s="49">
        <f t="shared" si="20"/>
        <v>10.383621363671972</v>
      </c>
      <c r="Q43" s="49">
        <f t="shared" si="20"/>
        <v>0.2271836182212312</v>
      </c>
      <c r="R43" s="49">
        <f t="shared" si="20"/>
        <v>0</v>
      </c>
      <c r="S43" s="150">
        <f t="shared" si="24"/>
        <v>4416.749801794811</v>
      </c>
      <c r="T43" s="141"/>
      <c r="U43" s="204" t="s">
        <v>139</v>
      </c>
      <c r="V43" s="89">
        <f t="shared" si="21"/>
        <v>726.96530738864908</v>
      </c>
      <c r="W43" s="89">
        <f t="shared" si="21"/>
        <v>6.8442052901152231</v>
      </c>
      <c r="X43" s="89">
        <f t="shared" si="21"/>
        <v>0.2271836182212312</v>
      </c>
      <c r="Y43" s="89">
        <f t="shared" si="21"/>
        <v>1457.073713981847</v>
      </c>
      <c r="Z43" s="89">
        <f t="shared" si="21"/>
        <v>2038.1288966143272</v>
      </c>
      <c r="AA43" s="89">
        <f t="shared" si="21"/>
        <v>24.240247136855892</v>
      </c>
      <c r="AB43" s="89">
        <f t="shared" si="21"/>
        <v>10.383621363671972</v>
      </c>
      <c r="AC43" s="90">
        <f t="shared" si="21"/>
        <v>152.88662640112338</v>
      </c>
      <c r="AD43" s="89">
        <f t="shared" si="21"/>
        <v>2.4757150737460307</v>
      </c>
      <c r="AE43" s="89">
        <f t="shared" si="21"/>
        <v>0</v>
      </c>
      <c r="AF43" s="89">
        <f t="shared" si="21"/>
        <v>0</v>
      </c>
      <c r="AG43" s="89">
        <f t="shared" si="21"/>
        <v>101.06638933473145</v>
      </c>
      <c r="AH43" s="89">
        <f t="shared" si="21"/>
        <v>49.344521992645845</v>
      </c>
      <c r="AI43" s="199">
        <f t="shared" si="25"/>
        <v>4416.749801794811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377.10955726182993</v>
      </c>
      <c r="C44" s="52">
        <f t="shared" si="22"/>
        <v>253.33058311788346</v>
      </c>
      <c r="D44" s="52">
        <f t="shared" si="22"/>
        <v>1370.3469835261492</v>
      </c>
      <c r="E44" s="52">
        <f t="shared" si="22"/>
        <v>5854.3565138838985</v>
      </c>
      <c r="F44" s="292">
        <v>0</v>
      </c>
      <c r="G44" s="52">
        <f t="shared" si="19"/>
        <v>579.38628894819465</v>
      </c>
      <c r="H44" s="52">
        <f t="shared" si="19"/>
        <v>63.503829173569585</v>
      </c>
      <c r="I44" s="154">
        <f t="shared" si="23"/>
        <v>8498.0337559115251</v>
      </c>
      <c r="J44" s="141"/>
      <c r="K44" s="155" t="s">
        <v>24</v>
      </c>
      <c r="L44" s="55">
        <f t="shared" si="20"/>
        <v>377.10955726182993</v>
      </c>
      <c r="M44" s="55">
        <f t="shared" si="20"/>
        <v>253.33058311788346</v>
      </c>
      <c r="N44" s="55">
        <f t="shared" si="20"/>
        <v>1370.3469835261492</v>
      </c>
      <c r="O44" s="55">
        <f t="shared" si="20"/>
        <v>5854.3565138838985</v>
      </c>
      <c r="P44" s="55">
        <f t="shared" si="20"/>
        <v>15.111399378318806</v>
      </c>
      <c r="Q44" s="55">
        <f t="shared" si="20"/>
        <v>579.38628894819465</v>
      </c>
      <c r="R44" s="55">
        <f t="shared" si="20"/>
        <v>63.503829173569585</v>
      </c>
      <c r="S44" s="158">
        <f t="shared" si="24"/>
        <v>8513.1451552898434</v>
      </c>
      <c r="T44" s="141"/>
      <c r="U44" s="200" t="s">
        <v>24</v>
      </c>
      <c r="V44" s="93">
        <f t="shared" si="21"/>
        <v>80.124086693983514</v>
      </c>
      <c r="W44" s="93">
        <f t="shared" si="21"/>
        <v>293.52526268169078</v>
      </c>
      <c r="X44" s="93">
        <f t="shared" si="21"/>
        <v>579.38628894819465</v>
      </c>
      <c r="Y44" s="93">
        <f t="shared" si="21"/>
        <v>253.33058311788346</v>
      </c>
      <c r="Z44" s="93">
        <f t="shared" si="21"/>
        <v>1362.166899507456</v>
      </c>
      <c r="AA44" s="93">
        <f t="shared" si="21"/>
        <v>5831.7398040570542</v>
      </c>
      <c r="AB44" s="93">
        <f t="shared" si="21"/>
        <v>15.111399378318806</v>
      </c>
      <c r="AC44" s="94">
        <f t="shared" si="21"/>
        <v>97.760830905262296</v>
      </c>
      <c r="AD44" s="93">
        <f t="shared" si="21"/>
        <v>3.4602078861556445</v>
      </c>
      <c r="AE44" s="93">
        <f t="shared" si="21"/>
        <v>10.612689404828942</v>
      </c>
      <c r="AF44" s="93">
        <f t="shared" si="21"/>
        <v>63.503829173569585</v>
      </c>
      <c r="AG44" s="93">
        <f t="shared" si="21"/>
        <v>8.1800840186929218</v>
      </c>
      <c r="AH44" s="93">
        <f t="shared" si="21"/>
        <v>12.004020422015213</v>
      </c>
      <c r="AI44" s="203">
        <f t="shared" si="25"/>
        <v>8513.1451552898434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413.67015625970544</v>
      </c>
      <c r="C45" s="49">
        <f t="shared" si="22"/>
        <v>83.72097301017601</v>
      </c>
      <c r="D45" s="49">
        <f t="shared" si="22"/>
        <v>726.48486970283261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1223.8759989727141</v>
      </c>
      <c r="J45" s="141"/>
      <c r="K45" s="161" t="s">
        <v>23</v>
      </c>
      <c r="L45" s="49">
        <f t="shared" si="20"/>
        <v>413.67015625970544</v>
      </c>
      <c r="M45" s="49">
        <f t="shared" si="20"/>
        <v>83.72097301017601</v>
      </c>
      <c r="N45" s="49">
        <f t="shared" si="20"/>
        <v>726.48486970283261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1223.8759989727141</v>
      </c>
      <c r="T45" s="141"/>
      <c r="U45" s="204" t="s">
        <v>23</v>
      </c>
      <c r="V45" s="89">
        <f t="shared" si="21"/>
        <v>412.21460646802012</v>
      </c>
      <c r="W45" s="89">
        <f t="shared" si="21"/>
        <v>1.2497483389969038E-2</v>
      </c>
      <c r="X45" s="89">
        <f t="shared" si="21"/>
        <v>0</v>
      </c>
      <c r="Y45" s="89">
        <f t="shared" si="21"/>
        <v>83.72097301017601</v>
      </c>
      <c r="Z45" s="89">
        <f t="shared" si="21"/>
        <v>23.321624212770189</v>
      </c>
      <c r="AA45" s="89">
        <f t="shared" si="21"/>
        <v>0</v>
      </c>
      <c r="AB45" s="89">
        <f t="shared" si="21"/>
        <v>0</v>
      </c>
      <c r="AC45" s="90">
        <f t="shared" si="21"/>
        <v>704.60629779835767</v>
      </c>
      <c r="AD45" s="89">
        <f t="shared" si="21"/>
        <v>1.4430523082952444</v>
      </c>
      <c r="AE45" s="89">
        <f t="shared" si="21"/>
        <v>0</v>
      </c>
      <c r="AF45" s="89">
        <f t="shared" si="21"/>
        <v>0</v>
      </c>
      <c r="AG45" s="89">
        <f t="shared" si="21"/>
        <v>703.16324549006231</v>
      </c>
      <c r="AH45" s="89">
        <f t="shared" si="21"/>
        <v>0</v>
      </c>
      <c r="AI45" s="199">
        <f t="shared" si="25"/>
        <v>1223.8759989727139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0.5297894850703011</v>
      </c>
      <c r="C46" s="52">
        <f t="shared" si="22"/>
        <v>1.2498412946862956E-3</v>
      </c>
      <c r="D46" s="52">
        <f t="shared" si="22"/>
        <v>1.1078299831480379E-3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0.53214715634813547</v>
      </c>
      <c r="J46" s="141"/>
      <c r="K46" s="155" t="s">
        <v>58</v>
      </c>
      <c r="L46" s="55">
        <f t="shared" si="20"/>
        <v>0.5297894850703011</v>
      </c>
      <c r="M46" s="55">
        <f t="shared" si="20"/>
        <v>1.2498412946862956E-3</v>
      </c>
      <c r="N46" s="55">
        <f t="shared" si="20"/>
        <v>1.1078299831480379E-3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0.53214715634813547</v>
      </c>
      <c r="T46" s="141"/>
      <c r="U46" s="200" t="s">
        <v>58</v>
      </c>
      <c r="V46" s="93">
        <f t="shared" si="21"/>
        <v>0.5297894850703011</v>
      </c>
      <c r="W46" s="93">
        <f t="shared" si="21"/>
        <v>0</v>
      </c>
      <c r="X46" s="93">
        <f t="shared" si="21"/>
        <v>0</v>
      </c>
      <c r="Y46" s="93">
        <f t="shared" si="21"/>
        <v>1.2498412946862956E-3</v>
      </c>
      <c r="Z46" s="93">
        <f t="shared" si="21"/>
        <v>1.1078299831480379E-3</v>
      </c>
      <c r="AA46" s="93">
        <f t="shared" si="21"/>
        <v>0</v>
      </c>
      <c r="AB46" s="93">
        <f t="shared" si="21"/>
        <v>0</v>
      </c>
      <c r="AC46" s="94">
        <f t="shared" si="21"/>
        <v>0</v>
      </c>
      <c r="AD46" s="93">
        <f t="shared" si="21"/>
        <v>0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0.53214715634813547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465.3811322186167</v>
      </c>
      <c r="C47" s="49">
        <f t="shared" si="22"/>
        <v>7574.0345640841206</v>
      </c>
      <c r="D47" s="49">
        <f t="shared" si="22"/>
        <v>3478.6427344260592</v>
      </c>
      <c r="E47" s="49">
        <f t="shared" si="22"/>
        <v>55.6414367638355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11573.699867492633</v>
      </c>
      <c r="J47" s="141"/>
      <c r="K47" s="161" t="s">
        <v>21</v>
      </c>
      <c r="L47" s="49">
        <f t="shared" si="20"/>
        <v>465.3811322186167</v>
      </c>
      <c r="M47" s="49">
        <f t="shared" si="20"/>
        <v>7574.0345640841206</v>
      </c>
      <c r="N47" s="49">
        <f t="shared" si="20"/>
        <v>3478.6427344260592</v>
      </c>
      <c r="O47" s="49">
        <f t="shared" si="20"/>
        <v>55.6414367638355</v>
      </c>
      <c r="P47" s="49">
        <f t="shared" si="20"/>
        <v>93.189651917106673</v>
      </c>
      <c r="Q47" s="49">
        <f t="shared" si="20"/>
        <v>0</v>
      </c>
      <c r="R47" s="49">
        <f t="shared" si="20"/>
        <v>0</v>
      </c>
      <c r="S47" s="150">
        <f t="shared" si="24"/>
        <v>11666.889519409739</v>
      </c>
      <c r="T47" s="141"/>
      <c r="U47" s="204" t="s">
        <v>21</v>
      </c>
      <c r="V47" s="89">
        <f t="shared" si="21"/>
        <v>465.3811322186167</v>
      </c>
      <c r="W47" s="89">
        <f t="shared" si="21"/>
        <v>0</v>
      </c>
      <c r="X47" s="89">
        <f t="shared" si="21"/>
        <v>0</v>
      </c>
      <c r="Y47" s="89">
        <f t="shared" si="21"/>
        <v>7574.0345640841206</v>
      </c>
      <c r="Z47" s="89">
        <f t="shared" si="21"/>
        <v>2193.1826334579082</v>
      </c>
      <c r="AA47" s="89">
        <f t="shared" si="21"/>
        <v>0</v>
      </c>
      <c r="AB47" s="89">
        <f t="shared" si="21"/>
        <v>93.189651917106673</v>
      </c>
      <c r="AC47" s="90">
        <f t="shared" si="21"/>
        <v>1341.1015377319861</v>
      </c>
      <c r="AD47" s="89">
        <f t="shared" si="21"/>
        <v>0</v>
      </c>
      <c r="AE47" s="89">
        <f t="shared" si="21"/>
        <v>0</v>
      </c>
      <c r="AF47" s="89">
        <f t="shared" si="21"/>
        <v>0</v>
      </c>
      <c r="AG47" s="89">
        <f t="shared" si="21"/>
        <v>1285.4601009681508</v>
      </c>
      <c r="AH47" s="89">
        <f t="shared" si="21"/>
        <v>55.6414367638355</v>
      </c>
      <c r="AI47" s="199">
        <f t="shared" si="25"/>
        <v>11666.889519409737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248.91023225723339</v>
      </c>
      <c r="C48" s="52">
        <f t="shared" si="22"/>
        <v>0.32860958233438636</v>
      </c>
      <c r="D48" s="52">
        <f t="shared" si="22"/>
        <v>1085.7853353841963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1335.0241772237641</v>
      </c>
      <c r="J48" s="141"/>
      <c r="K48" s="155" t="s">
        <v>20</v>
      </c>
      <c r="L48" s="55">
        <f t="shared" si="20"/>
        <v>248.91023225723339</v>
      </c>
      <c r="M48" s="55">
        <f t="shared" si="20"/>
        <v>0.32860958233438636</v>
      </c>
      <c r="N48" s="55">
        <f t="shared" si="20"/>
        <v>1085.7853353841963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1335.0241772237641</v>
      </c>
      <c r="T48" s="141"/>
      <c r="U48" s="200" t="s">
        <v>59</v>
      </c>
      <c r="V48" s="93">
        <f t="shared" si="21"/>
        <v>248.91023225723339</v>
      </c>
      <c r="W48" s="93">
        <f t="shared" si="21"/>
        <v>0</v>
      </c>
      <c r="X48" s="93">
        <f t="shared" si="21"/>
        <v>0</v>
      </c>
      <c r="Y48" s="93">
        <f t="shared" si="21"/>
        <v>0.32860958233438636</v>
      </c>
      <c r="Z48" s="93">
        <f t="shared" si="21"/>
        <v>1050.3739270896133</v>
      </c>
      <c r="AA48" s="93">
        <f t="shared" si="21"/>
        <v>0</v>
      </c>
      <c r="AB48" s="93">
        <f t="shared" si="21"/>
        <v>0</v>
      </c>
      <c r="AC48" s="94">
        <f t="shared" si="21"/>
        <v>35.411408294582998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35.411408294582998</v>
      </c>
      <c r="AH48" s="93">
        <f t="shared" si="21"/>
        <v>0</v>
      </c>
      <c r="AI48" s="203">
        <f t="shared" si="25"/>
        <v>1335.0241772237641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106.66486678183395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106.66486678183395</v>
      </c>
      <c r="J49" s="141"/>
      <c r="K49" s="163" t="s">
        <v>62</v>
      </c>
      <c r="L49" s="49">
        <f t="shared" ref="L49:R53" si="28">L127+L153+L179+L205+L231+L257+L283+L309+L335+L361+L387+L413+L439</f>
        <v>106.66486678183395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106.66486678183395</v>
      </c>
      <c r="T49" s="141"/>
      <c r="U49" s="205" t="s">
        <v>60</v>
      </c>
      <c r="V49" s="89">
        <f t="shared" ref="V49:AH53" si="29">V127+V153+V179+V205+V231+V257+V283+V309+V335+V361+V387+V413+V439</f>
        <v>97.408140350271339</v>
      </c>
      <c r="W49" s="89">
        <f t="shared" si="29"/>
        <v>9.0738916894510275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0.17484845581987196</v>
      </c>
      <c r="AD49" s="89">
        <f t="shared" si="29"/>
        <v>0.17484845581987196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106.65688049554224</v>
      </c>
      <c r="AJ49" s="133">
        <f t="shared" si="26"/>
        <v>7.9862862917110533E-3</v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106.66486678183395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106.66486678183395</v>
      </c>
      <c r="J50" s="141"/>
      <c r="K50" s="168" t="s">
        <v>22</v>
      </c>
      <c r="L50" s="62">
        <f t="shared" si="28"/>
        <v>106.66486678183395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106.66486678183395</v>
      </c>
      <c r="T50" s="141"/>
      <c r="U50" s="206" t="s">
        <v>63</v>
      </c>
      <c r="V50" s="96">
        <f t="shared" si="29"/>
        <v>97.408140350271339</v>
      </c>
      <c r="W50" s="96">
        <f t="shared" si="29"/>
        <v>9.0738916894510275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0.18283474211157436</v>
      </c>
      <c r="AD50" s="96">
        <f t="shared" si="29"/>
        <v>0.18283474211157436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106.66486678183395</v>
      </c>
      <c r="AJ50" s="133" t="str">
        <f t="shared" si="26"/>
        <v/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2578.6574004157837</v>
      </c>
      <c r="C54" s="187">
        <f t="shared" ref="C54:I54" si="31">SUM(C33:C49)</f>
        <v>9536.0122822647172</v>
      </c>
      <c r="D54" s="187">
        <f t="shared" si="31"/>
        <v>9420.804036527079</v>
      </c>
      <c r="E54" s="187">
        <f t="shared" si="31"/>
        <v>6700.7264405000469</v>
      </c>
      <c r="F54" s="187">
        <f t="shared" si="31"/>
        <v>0</v>
      </c>
      <c r="G54" s="187">
        <f t="shared" si="31"/>
        <v>579.61347256641591</v>
      </c>
      <c r="H54" s="187">
        <f t="shared" si="31"/>
        <v>63.503829173569585</v>
      </c>
      <c r="I54" s="187">
        <f t="shared" si="31"/>
        <v>28879.317461447612</v>
      </c>
      <c r="J54" s="141"/>
      <c r="K54" s="188" t="s">
        <v>25</v>
      </c>
      <c r="L54" s="187">
        <f>SUM(L33:L49)</f>
        <v>2578.6574004157837</v>
      </c>
      <c r="M54" s="187">
        <f t="shared" ref="M54:S54" si="32">SUM(M33:M49)</f>
        <v>9536.0122822647172</v>
      </c>
      <c r="N54" s="187">
        <f t="shared" si="32"/>
        <v>9420.804036527079</v>
      </c>
      <c r="O54" s="187">
        <f t="shared" si="32"/>
        <v>6700.7264405000469</v>
      </c>
      <c r="P54" s="187">
        <f t="shared" si="32"/>
        <v>1047.1476346496436</v>
      </c>
      <c r="Q54" s="187">
        <f t="shared" si="32"/>
        <v>579.61347256641591</v>
      </c>
      <c r="R54" s="213">
        <f t="shared" si="32"/>
        <v>63.503829173569585</v>
      </c>
      <c r="S54" s="214">
        <f t="shared" si="32"/>
        <v>29926.465096097254</v>
      </c>
      <c r="T54" s="141" t="str">
        <f>IF(ABS(S54-AI54)&gt;0.01,S54-AI54,"")</f>
        <v/>
      </c>
      <c r="U54" s="215" t="s">
        <v>61</v>
      </c>
      <c r="V54" s="216">
        <f>SUM(V33:V49)</f>
        <v>2260.7891499560292</v>
      </c>
      <c r="W54" s="216">
        <f t="shared" ref="W54:AH54" si="33">SUM(W33:W49)</f>
        <v>309.45585714464698</v>
      </c>
      <c r="X54" s="216">
        <f t="shared" si="33"/>
        <v>579.61347256641591</v>
      </c>
      <c r="Y54" s="216">
        <f t="shared" si="33"/>
        <v>9536.0122822647172</v>
      </c>
      <c r="Z54" s="216">
        <f t="shared" si="33"/>
        <v>7285.5826096245164</v>
      </c>
      <c r="AA54" s="216">
        <f t="shared" si="33"/>
        <v>6523.5170917640253</v>
      </c>
      <c r="AB54" s="216">
        <f t="shared" si="33"/>
        <v>1047.1476346496436</v>
      </c>
      <c r="AC54" s="216">
        <f t="shared" si="33"/>
        <v>2384.3390118409693</v>
      </c>
      <c r="AD54" s="217">
        <f t="shared" si="33"/>
        <v>8.4044070288160579</v>
      </c>
      <c r="AE54" s="217">
        <f t="shared" si="33"/>
        <v>10.612689404828942</v>
      </c>
      <c r="AF54" s="217">
        <f t="shared" si="33"/>
        <v>63.503829173569585</v>
      </c>
      <c r="AG54" s="217">
        <f t="shared" si="33"/>
        <v>2135.2214269025617</v>
      </c>
      <c r="AH54" s="217">
        <f t="shared" si="33"/>
        <v>166.59665933119308</v>
      </c>
      <c r="AI54" s="218">
        <f>SUM(V54:AC54)</f>
        <v>29926.457109810959</v>
      </c>
      <c r="AJ54" s="133">
        <f t="shared" si="26"/>
        <v>7.9862862949084956E-3</v>
      </c>
    </row>
    <row r="55" spans="1:36" ht="15" thickBot="1" x14ac:dyDescent="0.35">
      <c r="A55" s="18" t="s">
        <v>85</v>
      </c>
      <c r="B55" s="105">
        <f>IF($I54=0,"-",B54/$I54)</f>
        <v>8.9290801413785398E-2</v>
      </c>
      <c r="C55" s="105">
        <f t="shared" ref="C55:H55" si="34">IF($I54=0,"-",C54/$I54)</f>
        <v>0.33020213497063422</v>
      </c>
      <c r="D55" s="105">
        <f t="shared" si="34"/>
        <v>0.3262128355042796</v>
      </c>
      <c r="E55" s="105">
        <f t="shared" si="34"/>
        <v>0.23202509718053996</v>
      </c>
      <c r="F55" s="105">
        <f t="shared" si="34"/>
        <v>0</v>
      </c>
      <c r="G55" s="105">
        <f t="shared" si="34"/>
        <v>2.0070192910208829E-2</v>
      </c>
      <c r="H55" s="106">
        <f t="shared" si="34"/>
        <v>2.1989380205520402E-3</v>
      </c>
      <c r="I55" s="107">
        <f>SUM(B55:H55)</f>
        <v>1</v>
      </c>
      <c r="K55" s="30" t="s">
        <v>85</v>
      </c>
      <c r="L55" s="80">
        <f>IF($S54=0,"-",L54/$S54)</f>
        <v>8.6166454746172794E-2</v>
      </c>
      <c r="M55" s="80">
        <f t="shared" ref="M55:R55" si="35">IF($S54=0,"-",M54/$S54)</f>
        <v>0.31864813474105635</v>
      </c>
      <c r="N55" s="80">
        <f t="shared" si="35"/>
        <v>0.31479842361187044</v>
      </c>
      <c r="O55" s="80">
        <f t="shared" si="35"/>
        <v>0.22390637915247452</v>
      </c>
      <c r="P55" s="80">
        <f t="shared" si="35"/>
        <v>3.4990689053556255E-2</v>
      </c>
      <c r="Q55" s="80">
        <f t="shared" si="35"/>
        <v>1.9367923030842824E-2</v>
      </c>
      <c r="R55" s="81">
        <f t="shared" si="35"/>
        <v>2.1219956640268615E-3</v>
      </c>
      <c r="S55" s="82">
        <f>SUM(L55:R55)</f>
        <v>1</v>
      </c>
      <c r="U55" s="40" t="s">
        <v>85</v>
      </c>
      <c r="V55" s="108">
        <f>+V54/$AI54</f>
        <v>7.5544831172643614E-2</v>
      </c>
      <c r="W55" s="108">
        <f t="shared" ref="W55:AH55" si="36">+W54/$AI54</f>
        <v>1.0340544355422424E-2</v>
      </c>
      <c r="X55" s="108">
        <f t="shared" si="36"/>
        <v>1.9367928199439218E-2</v>
      </c>
      <c r="Y55" s="108">
        <f t="shared" si="36"/>
        <v>0.31864821977668961</v>
      </c>
      <c r="Z55" s="108">
        <f t="shared" si="36"/>
        <v>0.24344955311252139</v>
      </c>
      <c r="AA55" s="108">
        <f t="shared" si="36"/>
        <v>0.21798494448664235</v>
      </c>
      <c r="AB55" s="108">
        <f t="shared" si="36"/>
        <v>3.4990698391302436E-2</v>
      </c>
      <c r="AC55" s="108">
        <f t="shared" si="36"/>
        <v>7.9673280505339131E-2</v>
      </c>
      <c r="AD55" s="108">
        <f t="shared" si="36"/>
        <v>2.8083534906846001E-4</v>
      </c>
      <c r="AE55" s="108">
        <f t="shared" si="36"/>
        <v>3.546256533437005E-4</v>
      </c>
      <c r="AF55" s="108">
        <f t="shared" si="36"/>
        <v>2.1219962303105624E-3</v>
      </c>
      <c r="AG55" s="108">
        <f t="shared" si="36"/>
        <v>7.1348954507633983E-2</v>
      </c>
      <c r="AH55" s="108">
        <f t="shared" si="36"/>
        <v>5.5668687649824324E-3</v>
      </c>
      <c r="AI55" s="109">
        <f>SUM(V55:AC55)</f>
        <v>1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0.11023777685292199</v>
      </c>
      <c r="G59" s="302"/>
      <c r="H59" s="304"/>
      <c r="I59" s="146">
        <f>SUM(B59:H59)</f>
        <v>0.11023777685292199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18267.313234789828</v>
      </c>
      <c r="G65" s="305"/>
      <c r="H65" s="307"/>
      <c r="I65" s="146">
        <f t="shared" si="38"/>
        <v>18267.313234789828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10164.926430704058</v>
      </c>
      <c r="Q65" s="305"/>
      <c r="R65" s="312"/>
      <c r="S65" s="150">
        <f t="shared" si="40"/>
        <v>10164.926430704058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4508.8602356554875</v>
      </c>
      <c r="G66" s="305"/>
      <c r="H66" s="307"/>
      <c r="I66" s="154">
        <f t="shared" si="38"/>
        <v>4508.8602356554875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1843.9352219692744</v>
      </c>
      <c r="Q66" s="305"/>
      <c r="R66" s="312"/>
      <c r="S66" s="158">
        <f t="shared" si="40"/>
        <v>1843.9352219692744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512.57190341098499</v>
      </c>
      <c r="G67" s="305"/>
      <c r="H67" s="307"/>
      <c r="I67" s="146">
        <f t="shared" si="38"/>
        <v>512.57190341098499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7.5226131415449604</v>
      </c>
      <c r="G68" s="305"/>
      <c r="H68" s="307"/>
      <c r="I68" s="154">
        <f t="shared" si="38"/>
        <v>7.5226131415449604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6.4490305617438075</v>
      </c>
      <c r="Q68" s="305"/>
      <c r="R68" s="312"/>
      <c r="S68" s="158">
        <f t="shared" si="40"/>
        <v>6.4490305617438075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2146.5422543500276</v>
      </c>
      <c r="G69" s="305"/>
      <c r="H69" s="307"/>
      <c r="I69" s="146">
        <f t="shared" si="38"/>
        <v>2146.5422543500276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1.2939343623555775</v>
      </c>
      <c r="Q69" s="305"/>
      <c r="R69" s="312"/>
      <c r="S69" s="150">
        <f t="shared" si="40"/>
        <v>1.2939343623555775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1307.2024933665584</v>
      </c>
      <c r="G70" s="305"/>
      <c r="H70" s="307"/>
      <c r="I70" s="154">
        <f t="shared" si="38"/>
        <v>1307.2024933665584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-4.0023540037736893E-14</v>
      </c>
      <c r="Q70" s="305"/>
      <c r="R70" s="312"/>
      <c r="S70" s="158">
        <f t="shared" si="40"/>
        <v>-4.0023540037736893E-14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1664.0110769902005</v>
      </c>
      <c r="G73" s="305"/>
      <c r="H73" s="307"/>
      <c r="I73" s="146">
        <f t="shared" si="38"/>
        <v>1664.0110769902005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1009.1140265487562</v>
      </c>
      <c r="Q73" s="305"/>
      <c r="R73" s="312"/>
      <c r="S73" s="150">
        <f t="shared" si="40"/>
        <v>1009.1140265487562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28414.134049481487</v>
      </c>
      <c r="G80" s="187">
        <f t="shared" si="41"/>
        <v>0</v>
      </c>
      <c r="H80" s="213">
        <f t="shared" si="41"/>
        <v>0</v>
      </c>
      <c r="I80" s="187">
        <f t="shared" si="41"/>
        <v>28414.134049481487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13025.718644146185</v>
      </c>
      <c r="Q80" s="187">
        <f t="shared" si="42"/>
        <v>0</v>
      </c>
      <c r="R80" s="213">
        <f t="shared" si="42"/>
        <v>0</v>
      </c>
      <c r="S80" s="214">
        <f t="shared" si="42"/>
        <v>13025.718644146185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6.0381337182325776</v>
      </c>
      <c r="C85" s="144">
        <f t="shared" ref="C85:H85" si="45">C579+C605+C631</f>
        <v>0</v>
      </c>
      <c r="D85" s="144">
        <f t="shared" si="45"/>
        <v>0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6.0381337182325776</v>
      </c>
      <c r="J85" s="141"/>
      <c r="K85" s="192" t="s">
        <v>6</v>
      </c>
      <c r="L85" s="144">
        <f t="shared" ref="L85:R100" si="46">L579+L605+L631</f>
        <v>6.0381337182325776</v>
      </c>
      <c r="M85" s="144">
        <f t="shared" si="46"/>
        <v>0</v>
      </c>
      <c r="N85" s="144">
        <f t="shared" si="46"/>
        <v>0</v>
      </c>
      <c r="O85" s="144">
        <f t="shared" si="46"/>
        <v>0</v>
      </c>
      <c r="P85" s="144">
        <f t="shared" si="46"/>
        <v>0.11023777685292199</v>
      </c>
      <c r="Q85" s="144">
        <f t="shared" si="46"/>
        <v>0</v>
      </c>
      <c r="R85" s="144">
        <f t="shared" si="46"/>
        <v>0</v>
      </c>
      <c r="S85" s="194">
        <f>SUM(L85:R85)</f>
        <v>6.1483714950854997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36.634558867335322</v>
      </c>
      <c r="C86" s="152">
        <f t="shared" si="47"/>
        <v>0</v>
      </c>
      <c r="D86" s="152">
        <f t="shared" si="47"/>
        <v>1.4784852664161665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38.113044133751487</v>
      </c>
      <c r="J86" s="141"/>
      <c r="K86" s="155" t="s">
        <v>7</v>
      </c>
      <c r="L86" s="156">
        <f t="shared" si="46"/>
        <v>36.634558867335322</v>
      </c>
      <c r="M86" s="156">
        <f t="shared" si="46"/>
        <v>0</v>
      </c>
      <c r="N86" s="156">
        <f t="shared" si="46"/>
        <v>1.4784852664161665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38.113044133751487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23.482351045395653</v>
      </c>
      <c r="C87" s="148">
        <f t="shared" si="47"/>
        <v>0</v>
      </c>
      <c r="D87" s="148">
        <f t="shared" si="47"/>
        <v>1.5733480214519093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25.055699066847563</v>
      </c>
      <c r="J87" s="141"/>
      <c r="K87" s="161" t="s">
        <v>9</v>
      </c>
      <c r="L87" s="148">
        <f t="shared" si="46"/>
        <v>23.482351045395653</v>
      </c>
      <c r="M87" s="148">
        <f t="shared" si="46"/>
        <v>0</v>
      </c>
      <c r="N87" s="148">
        <f t="shared" si="46"/>
        <v>1.5733480214519093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25.055699066847563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93.553597274000481</v>
      </c>
      <c r="C89" s="148">
        <f t="shared" si="47"/>
        <v>6.5621566253205224</v>
      </c>
      <c r="D89" s="148">
        <f t="shared" si="47"/>
        <v>4.6672701273530262</v>
      </c>
      <c r="E89" s="148">
        <f t="shared" si="47"/>
        <v>3.0708567214159208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107.85388074808995</v>
      </c>
      <c r="J89" s="141"/>
      <c r="K89" s="161" t="s">
        <v>15</v>
      </c>
      <c r="L89" s="148">
        <f t="shared" si="46"/>
        <v>93.553597274000481</v>
      </c>
      <c r="M89" s="148">
        <f t="shared" si="46"/>
        <v>6.5621566253205224</v>
      </c>
      <c r="N89" s="148">
        <f t="shared" si="46"/>
        <v>4.6672701273530262</v>
      </c>
      <c r="O89" s="148">
        <f t="shared" si="46"/>
        <v>3.0708567214159208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107.85388074808995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3926.3386839863688</v>
      </c>
      <c r="C90" s="152">
        <f t="shared" si="47"/>
        <v>3.7256097330355034</v>
      </c>
      <c r="D90" s="152">
        <f t="shared" si="47"/>
        <v>408.30288687307274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4338.3671805924769</v>
      </c>
      <c r="J90" s="141"/>
      <c r="K90" s="155" t="s">
        <v>14</v>
      </c>
      <c r="L90" s="156">
        <f t="shared" si="46"/>
        <v>3926.3386839863688</v>
      </c>
      <c r="M90" s="156">
        <f t="shared" si="46"/>
        <v>3.7256097330355034</v>
      </c>
      <c r="N90" s="156">
        <f t="shared" si="46"/>
        <v>408.30288687307274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4338.3671805924769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0.35089802651226326</v>
      </c>
      <c r="D91" s="148">
        <f t="shared" si="47"/>
        <v>0.11919387625502252</v>
      </c>
      <c r="E91" s="148">
        <f t="shared" si="47"/>
        <v>72.633181783965213</v>
      </c>
      <c r="F91" s="148">
        <f t="shared" si="47"/>
        <v>672.60419846965806</v>
      </c>
      <c r="G91" s="148">
        <f t="shared" si="47"/>
        <v>0</v>
      </c>
      <c r="H91" s="148">
        <f t="shared" si="47"/>
        <v>0</v>
      </c>
      <c r="I91" s="146">
        <f t="shared" si="48"/>
        <v>745.70747215639051</v>
      </c>
      <c r="J91" s="141"/>
      <c r="K91" s="161" t="s">
        <v>56</v>
      </c>
      <c r="L91" s="148">
        <f t="shared" si="46"/>
        <v>0</v>
      </c>
      <c r="M91" s="148">
        <f t="shared" si="46"/>
        <v>0.35089802651226326</v>
      </c>
      <c r="N91" s="148">
        <f t="shared" si="46"/>
        <v>0.11919387625502252</v>
      </c>
      <c r="O91" s="148">
        <f t="shared" si="46"/>
        <v>72.633181783965213</v>
      </c>
      <c r="P91" s="148">
        <f t="shared" si="46"/>
        <v>7876.9430142015935</v>
      </c>
      <c r="Q91" s="148">
        <f t="shared" si="46"/>
        <v>0</v>
      </c>
      <c r="R91" s="148">
        <f t="shared" si="46"/>
        <v>0</v>
      </c>
      <c r="S91" s="150">
        <f t="shared" si="49"/>
        <v>7950.0462878883263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5.7789513260732214E-2</v>
      </c>
      <c r="E92" s="152">
        <f t="shared" si="47"/>
        <v>23.248800313898467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23.3065898271592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5.7789513260732214E-2</v>
      </c>
      <c r="O92" s="156">
        <f t="shared" si="46"/>
        <v>23.248800313898467</v>
      </c>
      <c r="P92" s="156">
        <f t="shared" si="46"/>
        <v>2635.5836226293045</v>
      </c>
      <c r="Q92" s="156">
        <f t="shared" si="46"/>
        <v>0</v>
      </c>
      <c r="R92" s="156">
        <f t="shared" si="46"/>
        <v>0</v>
      </c>
      <c r="S92" s="158">
        <f t="shared" si="49"/>
        <v>2658.8902124564638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512.57190341098499</v>
      </c>
      <c r="Q93" s="148">
        <f t="shared" si="46"/>
        <v>0</v>
      </c>
      <c r="R93" s="148">
        <f t="shared" si="46"/>
        <v>0</v>
      </c>
      <c r="S93" s="150">
        <f t="shared" si="49"/>
        <v>512.57190341098499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184.68874380052733</v>
      </c>
      <c r="C94" s="152">
        <f t="shared" si="47"/>
        <v>5.2442735663602816E-2</v>
      </c>
      <c r="D94" s="152">
        <f t="shared" si="47"/>
        <v>23.038667573735111</v>
      </c>
      <c r="E94" s="152">
        <f t="shared" si="47"/>
        <v>0.68914689623763303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208.46900100616367</v>
      </c>
      <c r="J94" s="141"/>
      <c r="K94" s="155" t="s">
        <v>16</v>
      </c>
      <c r="L94" s="156">
        <f t="shared" si="46"/>
        <v>184.68874380052733</v>
      </c>
      <c r="M94" s="156">
        <f t="shared" si="46"/>
        <v>5.2442735663602816E-2</v>
      </c>
      <c r="N94" s="156">
        <f t="shared" si="46"/>
        <v>23.038667573735111</v>
      </c>
      <c r="O94" s="156">
        <f t="shared" si="46"/>
        <v>0.68914689623763303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208.46900100616367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1014.867987720721</v>
      </c>
      <c r="C95" s="148">
        <f t="shared" si="47"/>
        <v>46.829919144506206</v>
      </c>
      <c r="D95" s="148">
        <f t="shared" si="47"/>
        <v>84.755817971042944</v>
      </c>
      <c r="E95" s="148">
        <f t="shared" si="47"/>
        <v>7.1917340750792809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1153.6454589113494</v>
      </c>
      <c r="J95" s="141"/>
      <c r="K95" s="161" t="s">
        <v>139</v>
      </c>
      <c r="L95" s="148">
        <f t="shared" si="46"/>
        <v>1014.867987720721</v>
      </c>
      <c r="M95" s="148">
        <f t="shared" si="46"/>
        <v>46.829919144506206</v>
      </c>
      <c r="N95" s="148">
        <f t="shared" si="46"/>
        <v>84.755817971042944</v>
      </c>
      <c r="O95" s="148">
        <f t="shared" si="46"/>
        <v>7.1917340750792809</v>
      </c>
      <c r="P95" s="148">
        <f t="shared" si="46"/>
        <v>2134.8646986240001</v>
      </c>
      <c r="Q95" s="148">
        <f t="shared" si="46"/>
        <v>0</v>
      </c>
      <c r="R95" s="148">
        <f t="shared" si="46"/>
        <v>0</v>
      </c>
      <c r="S95" s="150">
        <f t="shared" si="49"/>
        <v>3288.5101575353492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1473.4196495330084</v>
      </c>
      <c r="C96" s="152">
        <f t="shared" si="47"/>
        <v>0.13435246074351131</v>
      </c>
      <c r="D96" s="152">
        <f t="shared" si="47"/>
        <v>2339.6826144870183</v>
      </c>
      <c r="E96" s="152">
        <f t="shared" si="47"/>
        <v>2178.5417474499945</v>
      </c>
      <c r="F96" s="152">
        <f t="shared" si="47"/>
        <v>0</v>
      </c>
      <c r="G96" s="152">
        <f t="shared" si="47"/>
        <v>1420.9311499253824</v>
      </c>
      <c r="H96" s="152">
        <f t="shared" si="47"/>
        <v>0.98514174479519623</v>
      </c>
      <c r="I96" s="154">
        <f t="shared" si="48"/>
        <v>7413.6946556009425</v>
      </c>
      <c r="J96" s="141"/>
      <c r="K96" s="155" t="s">
        <v>24</v>
      </c>
      <c r="L96" s="156">
        <f t="shared" si="46"/>
        <v>1473.4196495330084</v>
      </c>
      <c r="M96" s="156">
        <f t="shared" si="46"/>
        <v>0.13435246074351131</v>
      </c>
      <c r="N96" s="156">
        <f t="shared" si="46"/>
        <v>2339.6826144870183</v>
      </c>
      <c r="O96" s="156">
        <f t="shared" si="46"/>
        <v>2178.5417474499945</v>
      </c>
      <c r="P96" s="156">
        <f t="shared" si="46"/>
        <v>1292.0910939882397</v>
      </c>
      <c r="Q96" s="156">
        <f t="shared" si="46"/>
        <v>1420.9311499253824</v>
      </c>
      <c r="R96" s="156">
        <f t="shared" si="46"/>
        <v>0.98514174479519623</v>
      </c>
      <c r="S96" s="158">
        <f t="shared" si="49"/>
        <v>8705.7857495891822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4717.1943482520946</v>
      </c>
      <c r="C97" s="148">
        <f t="shared" si="47"/>
        <v>16.763234600408715</v>
      </c>
      <c r="D97" s="148">
        <f t="shared" si="47"/>
        <v>249.96139501263696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4983.9189778651398</v>
      </c>
      <c r="J97" s="141"/>
      <c r="K97" s="161" t="s">
        <v>23</v>
      </c>
      <c r="L97" s="148">
        <f t="shared" si="46"/>
        <v>4717.1943482520946</v>
      </c>
      <c r="M97" s="148">
        <f t="shared" si="46"/>
        <v>16.763234600408715</v>
      </c>
      <c r="N97" s="148">
        <f t="shared" si="46"/>
        <v>249.96139501263696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4983.9189778651398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4435.3821093298156</v>
      </c>
      <c r="C98" s="152">
        <f t="shared" si="47"/>
        <v>8.1600045395935705</v>
      </c>
      <c r="D98" s="152">
        <f t="shared" si="47"/>
        <v>505.80656127329632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4949.3486751427054</v>
      </c>
      <c r="J98" s="141"/>
      <c r="K98" s="155" t="s">
        <v>58</v>
      </c>
      <c r="L98" s="156">
        <f t="shared" si="46"/>
        <v>4435.3821093298156</v>
      </c>
      <c r="M98" s="156">
        <f t="shared" si="46"/>
        <v>8.1600045395935705</v>
      </c>
      <c r="N98" s="156">
        <f t="shared" si="46"/>
        <v>505.80656127329632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4949.3486751427054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1734.0485764360578</v>
      </c>
      <c r="C99" s="148">
        <f t="shared" si="47"/>
        <v>0</v>
      </c>
      <c r="D99" s="148">
        <f t="shared" si="47"/>
        <v>228.86650382150614</v>
      </c>
      <c r="E99" s="148">
        <f t="shared" si="47"/>
        <v>1.0922145431650823</v>
      </c>
      <c r="F99" s="148">
        <f t="shared" si="47"/>
        <v>44.09682739607991</v>
      </c>
      <c r="G99" s="148">
        <f t="shared" si="47"/>
        <v>0</v>
      </c>
      <c r="H99" s="148">
        <f t="shared" si="47"/>
        <v>0</v>
      </c>
      <c r="I99" s="146">
        <f t="shared" si="48"/>
        <v>2008.1041221968089</v>
      </c>
      <c r="J99" s="141"/>
      <c r="K99" s="161" t="s">
        <v>21</v>
      </c>
      <c r="L99" s="148">
        <f t="shared" si="46"/>
        <v>1734.0485764360578</v>
      </c>
      <c r="M99" s="148">
        <f t="shared" si="46"/>
        <v>0</v>
      </c>
      <c r="N99" s="148">
        <f t="shared" si="46"/>
        <v>228.86650382150614</v>
      </c>
      <c r="O99" s="148">
        <f t="shared" si="46"/>
        <v>1.0922145431650823</v>
      </c>
      <c r="P99" s="148">
        <f t="shared" si="46"/>
        <v>605.80422592041771</v>
      </c>
      <c r="Q99" s="148">
        <f t="shared" si="46"/>
        <v>0</v>
      </c>
      <c r="R99" s="148">
        <f t="shared" si="46"/>
        <v>0</v>
      </c>
      <c r="S99" s="150">
        <f t="shared" si="49"/>
        <v>2569.8115207211467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1024.1201080573562</v>
      </c>
      <c r="C101" s="148">
        <f t="shared" si="47"/>
        <v>0</v>
      </c>
      <c r="D101" s="148">
        <f t="shared" si="47"/>
        <v>457.95417785913935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1482.0742859164957</v>
      </c>
      <c r="J101" s="141"/>
      <c r="K101" s="163" t="s">
        <v>62</v>
      </c>
      <c r="L101" s="148">
        <f t="shared" ref="L101:R105" si="50">L595+L621+L647</f>
        <v>1024.1201080573562</v>
      </c>
      <c r="M101" s="148">
        <f t="shared" si="50"/>
        <v>0</v>
      </c>
      <c r="N101" s="148">
        <f t="shared" si="50"/>
        <v>457.95417785913935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1482.0742859164957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1024.1201080573562</v>
      </c>
      <c r="C102" s="165">
        <f t="shared" si="51"/>
        <v>0</v>
      </c>
      <c r="D102" s="165">
        <f t="shared" si="51"/>
        <v>457.95417785913935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1482.0742859164957</v>
      </c>
      <c r="J102" s="141"/>
      <c r="K102" s="168" t="s">
        <v>22</v>
      </c>
      <c r="L102" s="169">
        <f t="shared" si="50"/>
        <v>1024.1201080573562</v>
      </c>
      <c r="M102" s="169">
        <f t="shared" si="50"/>
        <v>0</v>
      </c>
      <c r="N102" s="169">
        <f t="shared" si="50"/>
        <v>457.95417785913935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1482.0742859164957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18669.768848020914</v>
      </c>
      <c r="C106" s="187">
        <f t="shared" ref="C106:I106" si="52">SUM(C85:C101)</f>
        <v>82.578617865783897</v>
      </c>
      <c r="D106" s="187">
        <f t="shared" si="52"/>
        <v>4306.2647116761846</v>
      </c>
      <c r="E106" s="187">
        <f t="shared" si="52"/>
        <v>2286.4676817837562</v>
      </c>
      <c r="F106" s="187">
        <f t="shared" si="52"/>
        <v>716.70102586573796</v>
      </c>
      <c r="G106" s="187">
        <f t="shared" si="52"/>
        <v>1420.9311499253824</v>
      </c>
      <c r="H106" s="187">
        <f t="shared" si="52"/>
        <v>0.98514174479519623</v>
      </c>
      <c r="I106" s="187">
        <f t="shared" si="52"/>
        <v>27483.69717688255</v>
      </c>
      <c r="J106" s="141"/>
      <c r="K106" s="188" t="s">
        <v>25</v>
      </c>
      <c r="L106" s="187">
        <f>SUM(L85:L101)</f>
        <v>18669.768848020914</v>
      </c>
      <c r="M106" s="187">
        <f t="shared" ref="M106:S106" si="53">SUM(M85:M101)</f>
        <v>82.578617865783897</v>
      </c>
      <c r="N106" s="187">
        <f t="shared" si="53"/>
        <v>4306.2647116761846</v>
      </c>
      <c r="O106" s="187">
        <f t="shared" si="53"/>
        <v>2286.4676817837562</v>
      </c>
      <c r="P106" s="187">
        <f t="shared" si="53"/>
        <v>15057.968796551393</v>
      </c>
      <c r="Q106" s="187">
        <f t="shared" si="53"/>
        <v>1420.9311499253824</v>
      </c>
      <c r="R106" s="213">
        <f t="shared" si="53"/>
        <v>0.98514174479519623</v>
      </c>
      <c r="S106" s="214">
        <f t="shared" si="53"/>
        <v>41824.964947568209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0.67930339676878249</v>
      </c>
      <c r="C107" s="105">
        <f t="shared" ref="C107:H107" si="54">IF($I106=0,"-",C106/$I106)</f>
        <v>3.0046400720512784E-3</v>
      </c>
      <c r="D107" s="105">
        <f t="shared" si="54"/>
        <v>0.15668433122230466</v>
      </c>
      <c r="E107" s="105">
        <f t="shared" si="54"/>
        <v>8.3193598993187137E-2</v>
      </c>
      <c r="F107" s="105">
        <f t="shared" si="54"/>
        <v>2.6077314898833151E-2</v>
      </c>
      <c r="G107" s="105">
        <f t="shared" si="54"/>
        <v>5.1700873458923671E-2</v>
      </c>
      <c r="H107" s="106">
        <f t="shared" si="54"/>
        <v>3.5844585917786624E-5</v>
      </c>
      <c r="I107" s="107">
        <f>SUM(B107:H107)</f>
        <v>1.0000000000000002</v>
      </c>
      <c r="K107" s="30" t="s">
        <v>85</v>
      </c>
      <c r="L107" s="80">
        <f t="shared" ref="L107:R107" si="55">IF($S106=0,"-",L106/$S106)</f>
        <v>0.44637858923313728</v>
      </c>
      <c r="M107" s="80">
        <f t="shared" si="55"/>
        <v>1.9743858236176523E-3</v>
      </c>
      <c r="N107" s="80">
        <f t="shared" si="55"/>
        <v>0.10295919475544138</v>
      </c>
      <c r="O107" s="80">
        <f t="shared" si="55"/>
        <v>5.4667533724178201E-2</v>
      </c>
      <c r="P107" s="80">
        <f t="shared" si="55"/>
        <v>0.36002346482365422</v>
      </c>
      <c r="Q107" s="80">
        <f t="shared" si="55"/>
        <v>3.3973277723165156E-2</v>
      </c>
      <c r="R107" s="81">
        <f t="shared" si="55"/>
        <v>2.355391680615083E-5</v>
      </c>
      <c r="S107" s="82">
        <f>SUM(L107:R107)</f>
        <v>1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0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0.5248006254313009</v>
      </c>
      <c r="C115" s="148">
        <v>3.4483862958502138</v>
      </c>
      <c r="D115" s="148">
        <v>0</v>
      </c>
      <c r="E115" s="148">
        <v>0</v>
      </c>
      <c r="F115" s="292"/>
      <c r="G115" s="148">
        <v>0</v>
      </c>
      <c r="H115" s="160">
        <v>0</v>
      </c>
      <c r="I115" s="146">
        <f t="shared" si="56"/>
        <v>3.9731869212815147</v>
      </c>
      <c r="J115" s="141"/>
      <c r="K115" s="161" t="s">
        <v>15</v>
      </c>
      <c r="L115" s="148">
        <v>0.5248006254313009</v>
      </c>
      <c r="M115" s="148">
        <v>3.4483862958502138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3.9731869212815147</v>
      </c>
      <c r="U115" s="204" t="s">
        <v>15</v>
      </c>
      <c r="V115" s="196">
        <v>0.5248006254313009</v>
      </c>
      <c r="W115" s="196">
        <v>0</v>
      </c>
      <c r="X115" s="196">
        <v>0</v>
      </c>
      <c r="Y115" s="196">
        <v>3.4483862958502138</v>
      </c>
      <c r="Z115" s="196">
        <v>0</v>
      </c>
      <c r="AA115" s="196">
        <v>0</v>
      </c>
      <c r="AB115" s="196">
        <v>0</v>
      </c>
      <c r="AC115" s="197">
        <v>0</v>
      </c>
      <c r="AD115" s="198">
        <v>0</v>
      </c>
      <c r="AE115" s="198">
        <v>0</v>
      </c>
      <c r="AF115" s="198">
        <v>0</v>
      </c>
      <c r="AG115" s="198">
        <v>0</v>
      </c>
      <c r="AH115" s="198">
        <v>0</v>
      </c>
      <c r="AI115" s="199">
        <f t="shared" si="58"/>
        <v>3.9731869212815147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0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1.3387769413694537</v>
      </c>
      <c r="F117" s="292"/>
      <c r="G117" s="148">
        <v>0</v>
      </c>
      <c r="H117" s="160">
        <v>0</v>
      </c>
      <c r="I117" s="146">
        <f t="shared" si="56"/>
        <v>1.3387769413694537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1.3387769413694537</v>
      </c>
      <c r="P117" s="148">
        <v>14.990948627229141</v>
      </c>
      <c r="Q117" s="148">
        <v>0</v>
      </c>
      <c r="R117" s="149">
        <v>0</v>
      </c>
      <c r="S117" s="150">
        <f t="shared" si="57"/>
        <v>16.329725568598594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0.10853538246992317</v>
      </c>
      <c r="AB117" s="196">
        <v>14.990948627229141</v>
      </c>
      <c r="AC117" s="197">
        <v>1.2302415588995306</v>
      </c>
      <c r="AD117" s="196">
        <v>0</v>
      </c>
      <c r="AE117" s="196">
        <v>0</v>
      </c>
      <c r="AF117" s="196">
        <v>0</v>
      </c>
      <c r="AG117" s="196">
        <v>0</v>
      </c>
      <c r="AH117" s="196">
        <v>1.2302415588995306</v>
      </c>
      <c r="AI117" s="199">
        <f t="shared" si="58"/>
        <v>16.329725568598597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0.16170672808040482</v>
      </c>
      <c r="Q118" s="156">
        <v>0</v>
      </c>
      <c r="R118" s="157">
        <v>0</v>
      </c>
      <c r="S118" s="158">
        <f t="shared" si="57"/>
        <v>0.16170672808040482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0.16170672808040482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0.16170672808040482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0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0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25.974670189673237</v>
      </c>
      <c r="C121" s="148">
        <v>7.8720355395156716</v>
      </c>
      <c r="D121" s="148">
        <v>337.92816119344195</v>
      </c>
      <c r="E121" s="148">
        <v>6.903855302476094</v>
      </c>
      <c r="F121" s="292"/>
      <c r="G121" s="148">
        <v>0</v>
      </c>
      <c r="H121" s="160">
        <v>0</v>
      </c>
      <c r="I121" s="146">
        <f t="shared" si="56"/>
        <v>378.67872222510692</v>
      </c>
      <c r="J121" s="141"/>
      <c r="K121" s="161" t="s">
        <v>139</v>
      </c>
      <c r="L121" s="148">
        <v>25.974670189673237</v>
      </c>
      <c r="M121" s="148">
        <v>7.8720355395156716</v>
      </c>
      <c r="N121" s="148">
        <v>337.92816119344195</v>
      </c>
      <c r="O121" s="148">
        <v>6.903855302476094</v>
      </c>
      <c r="P121" s="148">
        <v>1.0784731502864038</v>
      </c>
      <c r="Q121" s="148">
        <v>0</v>
      </c>
      <c r="R121" s="149">
        <v>0</v>
      </c>
      <c r="S121" s="150">
        <f t="shared" si="57"/>
        <v>379.75719537539334</v>
      </c>
      <c r="U121" s="204" t="s">
        <v>139</v>
      </c>
      <c r="V121" s="196">
        <v>25.924686366997864</v>
      </c>
      <c r="W121" s="196">
        <v>0</v>
      </c>
      <c r="X121" s="196">
        <v>0</v>
      </c>
      <c r="Y121" s="196">
        <v>7.8720355395156716</v>
      </c>
      <c r="Z121" s="196">
        <v>337.92816119344195</v>
      </c>
      <c r="AA121" s="196">
        <v>5.7769764284421976</v>
      </c>
      <c r="AB121" s="196">
        <v>1.0784731502864038</v>
      </c>
      <c r="AC121" s="197">
        <v>1.1768626967092701</v>
      </c>
      <c r="AD121" s="196">
        <v>4.9983822675373386E-2</v>
      </c>
      <c r="AE121" s="196">
        <v>0</v>
      </c>
      <c r="AF121" s="196">
        <v>0</v>
      </c>
      <c r="AG121" s="196">
        <v>0</v>
      </c>
      <c r="AH121" s="196">
        <v>1.1268788740338969</v>
      </c>
      <c r="AI121" s="199">
        <f t="shared" si="58"/>
        <v>379.75719537539339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8.4736119743307743</v>
      </c>
      <c r="C122" s="152">
        <v>0.52395946772966207</v>
      </c>
      <c r="D122" s="152">
        <v>115.91191077991827</v>
      </c>
      <c r="E122" s="152">
        <v>167.20971269917402</v>
      </c>
      <c r="F122" s="292"/>
      <c r="G122" s="152">
        <v>10.915590198545257</v>
      </c>
      <c r="H122" s="153">
        <v>0.12534741936930899</v>
      </c>
      <c r="I122" s="154">
        <f t="shared" si="56"/>
        <v>303.16013253906726</v>
      </c>
      <c r="J122" s="141"/>
      <c r="K122" s="155" t="s">
        <v>24</v>
      </c>
      <c r="L122" s="156">
        <v>8.4736119743307743</v>
      </c>
      <c r="M122" s="156">
        <v>0.52395946772966207</v>
      </c>
      <c r="N122" s="156">
        <v>115.91191077991827</v>
      </c>
      <c r="O122" s="156">
        <v>167.20971269917402</v>
      </c>
      <c r="P122" s="156">
        <v>0.45229308554080871</v>
      </c>
      <c r="Q122" s="156">
        <v>10.915590198545257</v>
      </c>
      <c r="R122" s="157">
        <v>0.12534741936930899</v>
      </c>
      <c r="S122" s="158">
        <f t="shared" si="57"/>
        <v>303.61242562460808</v>
      </c>
      <c r="U122" s="200" t="s">
        <v>24</v>
      </c>
      <c r="V122" s="201">
        <v>4.5135126291936274</v>
      </c>
      <c r="W122" s="201">
        <v>3.9147570579365709</v>
      </c>
      <c r="X122" s="201">
        <v>10.915590198545257</v>
      </c>
      <c r="Y122" s="201">
        <v>0.52395946772966207</v>
      </c>
      <c r="Z122" s="201">
        <v>115.91191077991827</v>
      </c>
      <c r="AA122" s="201">
        <v>166.7484269411288</v>
      </c>
      <c r="AB122" s="201">
        <v>0.45229308554080871</v>
      </c>
      <c r="AC122" s="202">
        <v>0.63197546461510545</v>
      </c>
      <c r="AD122" s="201">
        <v>4.5342287200575537E-2</v>
      </c>
      <c r="AE122" s="201">
        <v>0</v>
      </c>
      <c r="AF122" s="201">
        <v>0.12534741936930899</v>
      </c>
      <c r="AG122" s="201">
        <v>0</v>
      </c>
      <c r="AH122" s="201">
        <v>0.46128575804522093</v>
      </c>
      <c r="AI122" s="203">
        <f t="shared" si="58"/>
        <v>303.61242562460814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0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2.8318309665850718E-2</v>
      </c>
      <c r="C125" s="148">
        <v>0</v>
      </c>
      <c r="D125" s="148">
        <v>5.7494749927636306E-2</v>
      </c>
      <c r="E125" s="148">
        <v>0</v>
      </c>
      <c r="F125" s="292"/>
      <c r="G125" s="148">
        <v>0</v>
      </c>
      <c r="H125" s="160">
        <v>0</v>
      </c>
      <c r="I125" s="146">
        <f t="shared" si="56"/>
        <v>8.5813059593487021E-2</v>
      </c>
      <c r="J125" s="141"/>
      <c r="K125" s="161" t="s">
        <v>21</v>
      </c>
      <c r="L125" s="148">
        <v>2.8318309665850718E-2</v>
      </c>
      <c r="M125" s="148">
        <v>0</v>
      </c>
      <c r="N125" s="148">
        <v>5.7494749927636306E-2</v>
      </c>
      <c r="O125" s="148">
        <v>0</v>
      </c>
      <c r="P125" s="148">
        <v>1.2258636972632303E-2</v>
      </c>
      <c r="Q125" s="148">
        <v>0</v>
      </c>
      <c r="R125" s="149">
        <v>0</v>
      </c>
      <c r="S125" s="150">
        <f t="shared" si="57"/>
        <v>9.8071696566119318E-2</v>
      </c>
      <c r="U125" s="204" t="s">
        <v>21</v>
      </c>
      <c r="V125" s="196">
        <v>2.8318309665850718E-2</v>
      </c>
      <c r="W125" s="196">
        <v>0</v>
      </c>
      <c r="X125" s="196">
        <v>0</v>
      </c>
      <c r="Y125" s="196">
        <v>0</v>
      </c>
      <c r="Z125" s="196">
        <v>5.7494749927636306E-2</v>
      </c>
      <c r="AA125" s="196">
        <v>0</v>
      </c>
      <c r="AB125" s="196">
        <v>1.2258636972632303E-2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9.8071696566119318E-2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35.001401099101159</v>
      </c>
      <c r="C132" s="187">
        <f t="shared" ref="C132:I132" si="60">SUM(C111:C127)</f>
        <v>11.844381303095547</v>
      </c>
      <c r="D132" s="187">
        <f t="shared" si="60"/>
        <v>453.89756672328787</v>
      </c>
      <c r="E132" s="187">
        <f t="shared" si="60"/>
        <v>175.45234494301957</v>
      </c>
      <c r="F132" s="187">
        <f t="shared" si="60"/>
        <v>0</v>
      </c>
      <c r="G132" s="187">
        <f t="shared" si="60"/>
        <v>10.915590198545257</v>
      </c>
      <c r="H132" s="213">
        <f t="shared" si="60"/>
        <v>0.12534741936930899</v>
      </c>
      <c r="I132" s="146">
        <f t="shared" si="60"/>
        <v>687.23663168641872</v>
      </c>
      <c r="J132" s="141"/>
      <c r="K132" s="188" t="s">
        <v>25</v>
      </c>
      <c r="L132" s="187">
        <f>SUM(L111:L127)</f>
        <v>35.001401099101159</v>
      </c>
      <c r="M132" s="187">
        <f t="shared" ref="M132:S132" si="61">SUM(M111:M127)</f>
        <v>11.844381303095547</v>
      </c>
      <c r="N132" s="187">
        <f t="shared" si="61"/>
        <v>453.89756672328787</v>
      </c>
      <c r="O132" s="187">
        <f t="shared" si="61"/>
        <v>175.45234494301957</v>
      </c>
      <c r="P132" s="187">
        <f t="shared" si="61"/>
        <v>16.695680228109392</v>
      </c>
      <c r="Q132" s="187">
        <f t="shared" si="61"/>
        <v>10.915590198545257</v>
      </c>
      <c r="R132" s="213">
        <f t="shared" si="61"/>
        <v>0.12534741936930899</v>
      </c>
      <c r="S132" s="214">
        <f t="shared" si="61"/>
        <v>703.93231191452799</v>
      </c>
      <c r="T132" s="133" t="str">
        <f>IF(ABS(S132-AI132)&gt;0.01,S132-AI132,"")</f>
        <v/>
      </c>
      <c r="U132" s="215" t="s">
        <v>61</v>
      </c>
      <c r="V132" s="216">
        <f>SUM(V111:V127)</f>
        <v>30.991317931288641</v>
      </c>
      <c r="W132" s="216">
        <f t="shared" ref="W132:AH132" si="62">SUM(W111:W127)</f>
        <v>3.9147570579365709</v>
      </c>
      <c r="X132" s="216">
        <f t="shared" si="62"/>
        <v>10.915590198545257</v>
      </c>
      <c r="Y132" s="216">
        <f t="shared" si="62"/>
        <v>11.844381303095547</v>
      </c>
      <c r="Z132" s="216">
        <f t="shared" si="62"/>
        <v>453.89756672328787</v>
      </c>
      <c r="AA132" s="216">
        <f t="shared" si="62"/>
        <v>172.63393875204093</v>
      </c>
      <c r="AB132" s="216">
        <f t="shared" si="62"/>
        <v>16.695680228109392</v>
      </c>
      <c r="AC132" s="216">
        <f t="shared" si="62"/>
        <v>3.0390797202239064</v>
      </c>
      <c r="AD132" s="217">
        <f t="shared" si="62"/>
        <v>9.5326109875948917E-2</v>
      </c>
      <c r="AE132" s="217">
        <f t="shared" si="62"/>
        <v>0</v>
      </c>
      <c r="AF132" s="217">
        <f t="shared" si="62"/>
        <v>0.12534741936930899</v>
      </c>
      <c r="AG132" s="217">
        <f t="shared" si="62"/>
        <v>0</v>
      </c>
      <c r="AH132" s="217">
        <f t="shared" si="62"/>
        <v>2.8184061909786484</v>
      </c>
      <c r="AI132" s="218">
        <f>SUM(V132:AC132)</f>
        <v>703.9323119145281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5.0930639441047802E-2</v>
      </c>
      <c r="C133" s="105">
        <f t="shared" ref="C133:H133" si="63">IF($I132=0,"-",C132/$I132)</f>
        <v>1.7234793311338002E-2</v>
      </c>
      <c r="D133" s="105">
        <f t="shared" si="63"/>
        <v>0.66046765523756035</v>
      </c>
      <c r="E133" s="105">
        <f t="shared" si="63"/>
        <v>0.25530121191659244</v>
      </c>
      <c r="F133" s="105">
        <f t="shared" si="63"/>
        <v>0</v>
      </c>
      <c r="G133" s="105">
        <f t="shared" si="63"/>
        <v>1.588330670290283E-2</v>
      </c>
      <c r="H133" s="106">
        <f t="shared" si="63"/>
        <v>1.8239339055852911E-4</v>
      </c>
      <c r="I133" s="107">
        <f>SUM(B133:H133)</f>
        <v>0.99999999999999989</v>
      </c>
      <c r="J133" s="133"/>
      <c r="K133" s="30" t="s">
        <v>85</v>
      </c>
      <c r="L133" s="80">
        <f t="shared" ref="L133:R133" si="64">IF($S132=0,"-",L132/$S132)</f>
        <v>4.9722680017210315E-2</v>
      </c>
      <c r="M133" s="80">
        <f t="shared" si="64"/>
        <v>1.6826023045996646E-2</v>
      </c>
      <c r="N133" s="80">
        <f t="shared" si="64"/>
        <v>0.64480285823049488</v>
      </c>
      <c r="O133" s="80">
        <f t="shared" si="64"/>
        <v>0.2492460453560244</v>
      </c>
      <c r="P133" s="80">
        <f t="shared" si="64"/>
        <v>2.3717735278696219E-2</v>
      </c>
      <c r="Q133" s="80">
        <f t="shared" si="64"/>
        <v>1.550659063917304E-2</v>
      </c>
      <c r="R133" s="81">
        <f t="shared" si="64"/>
        <v>1.780674324046781E-4</v>
      </c>
      <c r="S133" s="82">
        <f>SUM(L133:R133)</f>
        <v>1.0000000000000002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1.0000000000000002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45.77251780063154</v>
      </c>
      <c r="C141" s="148">
        <v>59.375595379935746</v>
      </c>
      <c r="D141" s="148">
        <v>9.2761111143695754</v>
      </c>
      <c r="E141" s="148">
        <v>0</v>
      </c>
      <c r="F141" s="292"/>
      <c r="G141" s="148">
        <v>0</v>
      </c>
      <c r="H141" s="160">
        <v>0</v>
      </c>
      <c r="I141" s="146">
        <f t="shared" si="65"/>
        <v>114.42422429493686</v>
      </c>
      <c r="J141" s="141"/>
      <c r="K141" s="161" t="s">
        <v>15</v>
      </c>
      <c r="L141" s="148">
        <v>45.77251780063154</v>
      </c>
      <c r="M141" s="148">
        <v>59.375595379935746</v>
      </c>
      <c r="N141" s="148">
        <v>9.2761111143695754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114.42422429493686</v>
      </c>
      <c r="U141" s="204" t="s">
        <v>15</v>
      </c>
      <c r="V141" s="196">
        <v>45.77251780063154</v>
      </c>
      <c r="W141" s="196">
        <v>0</v>
      </c>
      <c r="X141" s="196">
        <v>0</v>
      </c>
      <c r="Y141" s="196">
        <v>59.375595379935746</v>
      </c>
      <c r="Z141" s="196">
        <v>9.2761111143695754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114.42422429493686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9.4243829939664057</v>
      </c>
      <c r="C142" s="152">
        <v>0</v>
      </c>
      <c r="D142" s="152">
        <v>0</v>
      </c>
      <c r="E142" s="152">
        <v>0</v>
      </c>
      <c r="F142" s="292"/>
      <c r="G142" s="152">
        <v>0</v>
      </c>
      <c r="H142" s="153">
        <v>0</v>
      </c>
      <c r="I142" s="154">
        <f t="shared" si="65"/>
        <v>9.4243829939664057</v>
      </c>
      <c r="J142" s="141"/>
      <c r="K142" s="155" t="s">
        <v>14</v>
      </c>
      <c r="L142" s="156">
        <v>9.4243829939664057</v>
      </c>
      <c r="M142" s="156">
        <v>0</v>
      </c>
      <c r="N142" s="156">
        <v>0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9.4243829939664057</v>
      </c>
      <c r="U142" s="200" t="s">
        <v>55</v>
      </c>
      <c r="V142" s="201">
        <v>9.4243829939664057</v>
      </c>
      <c r="W142" s="201">
        <v>0</v>
      </c>
      <c r="X142" s="201">
        <v>0</v>
      </c>
      <c r="Y142" s="201">
        <v>0</v>
      </c>
      <c r="Z142" s="201">
        <v>0</v>
      </c>
      <c r="AA142" s="201">
        <v>0</v>
      </c>
      <c r="AB142" s="201">
        <v>0</v>
      </c>
      <c r="AC142" s="202">
        <v>0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</v>
      </c>
      <c r="AI142" s="203">
        <f t="shared" si="67"/>
        <v>9.4243829939664057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1.4326107932355961E-2</v>
      </c>
      <c r="F143" s="292"/>
      <c r="G143" s="148">
        <v>0</v>
      </c>
      <c r="H143" s="160">
        <v>0</v>
      </c>
      <c r="I143" s="146">
        <f t="shared" si="65"/>
        <v>1.4326107932355961E-2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1.4326107932355961E-2</v>
      </c>
      <c r="P143" s="148">
        <v>2.2992157913232583</v>
      </c>
      <c r="Q143" s="148">
        <v>0</v>
      </c>
      <c r="R143" s="149">
        <v>0</v>
      </c>
      <c r="S143" s="150">
        <f t="shared" si="66"/>
        <v>2.3135418992556143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1.4326107932355961E-2</v>
      </c>
      <c r="AB143" s="196">
        <v>2.2992157913232583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2.3135418992556143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4.3289940297397668E-2</v>
      </c>
      <c r="Q144" s="156">
        <v>0</v>
      </c>
      <c r="R144" s="157">
        <v>0</v>
      </c>
      <c r="S144" s="158">
        <f t="shared" si="66"/>
        <v>4.3289940297397668E-2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4.3289940297397668E-2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4.3289940297397668E-2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1.554481609017877</v>
      </c>
      <c r="C146" s="152">
        <v>0.15544816090178731</v>
      </c>
      <c r="D146" s="152">
        <v>2.0208260917232388</v>
      </c>
      <c r="E146" s="152">
        <v>6.2179264360711702E-2</v>
      </c>
      <c r="F146" s="292"/>
      <c r="G146" s="152">
        <v>0</v>
      </c>
      <c r="H146" s="153">
        <v>0</v>
      </c>
      <c r="I146" s="154">
        <f t="shared" si="65"/>
        <v>3.7929351260036146</v>
      </c>
      <c r="J146" s="141"/>
      <c r="K146" s="155" t="s">
        <v>16</v>
      </c>
      <c r="L146" s="156">
        <v>1.554481609017877</v>
      </c>
      <c r="M146" s="156">
        <v>0.15544816090178731</v>
      </c>
      <c r="N146" s="156">
        <v>2.0208260917232388</v>
      </c>
      <c r="O146" s="156">
        <v>6.2179264360711702E-2</v>
      </c>
      <c r="P146" s="156">
        <v>6.3344262295081902E-2</v>
      </c>
      <c r="Q146" s="156">
        <v>0</v>
      </c>
      <c r="R146" s="157">
        <v>0</v>
      </c>
      <c r="S146" s="158">
        <f t="shared" si="66"/>
        <v>3.8562793882986965</v>
      </c>
      <c r="U146" s="200" t="s">
        <v>16</v>
      </c>
      <c r="V146" s="201">
        <v>1.554481609017877</v>
      </c>
      <c r="W146" s="201">
        <v>0</v>
      </c>
      <c r="X146" s="201">
        <v>0</v>
      </c>
      <c r="Y146" s="201">
        <v>0.15544816090178731</v>
      </c>
      <c r="Z146" s="201">
        <v>2.0208260917232388</v>
      </c>
      <c r="AA146" s="201">
        <v>0</v>
      </c>
      <c r="AB146" s="201">
        <v>6.3344262295081902E-2</v>
      </c>
      <c r="AC146" s="202">
        <v>6.2179264360711702E-2</v>
      </c>
      <c r="AD146" s="201">
        <v>0</v>
      </c>
      <c r="AE146" s="201">
        <v>0</v>
      </c>
      <c r="AF146" s="201">
        <v>0</v>
      </c>
      <c r="AG146" s="201">
        <v>0</v>
      </c>
      <c r="AH146" s="201">
        <v>6.2179264360711702E-2</v>
      </c>
      <c r="AI146" s="203">
        <f t="shared" si="67"/>
        <v>3.8562793882986965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23.774430556340004</v>
      </c>
      <c r="C147" s="148">
        <v>151.11783863881703</v>
      </c>
      <c r="D147" s="148">
        <v>13.013573667164348</v>
      </c>
      <c r="E147" s="148">
        <v>0</v>
      </c>
      <c r="F147" s="292"/>
      <c r="G147" s="148">
        <v>0</v>
      </c>
      <c r="H147" s="160">
        <v>0</v>
      </c>
      <c r="I147" s="146">
        <f t="shared" si="65"/>
        <v>187.90584286232138</v>
      </c>
      <c r="J147" s="141"/>
      <c r="K147" s="161" t="s">
        <v>139</v>
      </c>
      <c r="L147" s="148">
        <v>23.774430556340004</v>
      </c>
      <c r="M147" s="148">
        <v>151.11783863881703</v>
      </c>
      <c r="N147" s="148">
        <v>13.013573667164348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187.90584286232138</v>
      </c>
      <c r="U147" s="204" t="s">
        <v>139</v>
      </c>
      <c r="V147" s="196">
        <v>22.39101529072413</v>
      </c>
      <c r="W147" s="196">
        <v>0.11537072639567333</v>
      </c>
      <c r="X147" s="196">
        <v>0</v>
      </c>
      <c r="Y147" s="196">
        <v>151.11783863881703</v>
      </c>
      <c r="Z147" s="196">
        <v>13.006132819012445</v>
      </c>
      <c r="AA147" s="196">
        <v>0</v>
      </c>
      <c r="AB147" s="196">
        <v>0</v>
      </c>
      <c r="AC147" s="197">
        <v>1.2754853873721028</v>
      </c>
      <c r="AD147" s="196">
        <v>1.2680445392201993</v>
      </c>
      <c r="AE147" s="196">
        <v>0</v>
      </c>
      <c r="AF147" s="196">
        <v>0</v>
      </c>
      <c r="AG147" s="196">
        <v>7.4408481519033613E-3</v>
      </c>
      <c r="AH147" s="196">
        <v>0</v>
      </c>
      <c r="AI147" s="199">
        <f t="shared" si="67"/>
        <v>187.90584286232138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26.027211889531774</v>
      </c>
      <c r="C148" s="152">
        <v>3.6411128541256508</v>
      </c>
      <c r="D148" s="152">
        <v>200.45654371364412</v>
      </c>
      <c r="E148" s="152">
        <v>757.26629572194997</v>
      </c>
      <c r="F148" s="292"/>
      <c r="G148" s="152">
        <v>58.496140968648866</v>
      </c>
      <c r="H148" s="153">
        <v>0</v>
      </c>
      <c r="I148" s="154">
        <f t="shared" si="65"/>
        <v>1045.8873051479004</v>
      </c>
      <c r="J148" s="141"/>
      <c r="K148" s="155" t="s">
        <v>24</v>
      </c>
      <c r="L148" s="156">
        <v>26.027211889531774</v>
      </c>
      <c r="M148" s="156">
        <v>3.6411128541256508</v>
      </c>
      <c r="N148" s="156">
        <v>200.45654371364412</v>
      </c>
      <c r="O148" s="156">
        <v>757.26629572194997</v>
      </c>
      <c r="P148" s="156">
        <v>1.4112318968094147E-3</v>
      </c>
      <c r="Q148" s="156">
        <v>58.496140968648866</v>
      </c>
      <c r="R148" s="157">
        <v>0</v>
      </c>
      <c r="S148" s="158">
        <f t="shared" si="66"/>
        <v>1045.8887163797972</v>
      </c>
      <c r="U148" s="200" t="s">
        <v>24</v>
      </c>
      <c r="V148" s="201">
        <v>0.70012231997357455</v>
      </c>
      <c r="W148" s="201">
        <v>25.327089569558201</v>
      </c>
      <c r="X148" s="201">
        <v>58.496140968648866</v>
      </c>
      <c r="Y148" s="201">
        <v>3.6411128541256508</v>
      </c>
      <c r="Z148" s="201">
        <v>200.45654371364412</v>
      </c>
      <c r="AA148" s="201">
        <v>756.33603465781823</v>
      </c>
      <c r="AB148" s="201">
        <v>1.4112318968094147E-3</v>
      </c>
      <c r="AC148" s="202">
        <v>0.93026106413177767</v>
      </c>
      <c r="AD148" s="201">
        <v>0</v>
      </c>
      <c r="AE148" s="201">
        <v>0.92872852400078409</v>
      </c>
      <c r="AF148" s="201">
        <v>0</v>
      </c>
      <c r="AG148" s="201">
        <v>0</v>
      </c>
      <c r="AH148" s="201">
        <v>1.532540130993578E-3</v>
      </c>
      <c r="AI148" s="203">
        <f t="shared" si="67"/>
        <v>1045.8887163797974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10.447699680493768</v>
      </c>
      <c r="C149" s="148">
        <v>38.993199844348553</v>
      </c>
      <c r="D149" s="148">
        <v>11.173655322749278</v>
      </c>
      <c r="E149" s="148">
        <v>0</v>
      </c>
      <c r="F149" s="292"/>
      <c r="G149" s="148">
        <v>0</v>
      </c>
      <c r="H149" s="160">
        <v>0</v>
      </c>
      <c r="I149" s="146">
        <f t="shared" si="65"/>
        <v>60.614554847591599</v>
      </c>
      <c r="J149" s="141"/>
      <c r="K149" s="161" t="s">
        <v>23</v>
      </c>
      <c r="L149" s="148">
        <v>10.447699680493768</v>
      </c>
      <c r="M149" s="148">
        <v>38.993199844348553</v>
      </c>
      <c r="N149" s="148">
        <v>11.173655322749278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60.614554847591599</v>
      </c>
      <c r="U149" s="204" t="s">
        <v>23</v>
      </c>
      <c r="V149" s="196">
        <v>10.300998035100832</v>
      </c>
      <c r="W149" s="196">
        <v>0</v>
      </c>
      <c r="X149" s="196">
        <v>0</v>
      </c>
      <c r="Y149" s="196">
        <v>38.993199844348553</v>
      </c>
      <c r="Z149" s="196">
        <v>11.173655322749278</v>
      </c>
      <c r="AA149" s="196">
        <v>0</v>
      </c>
      <c r="AB149" s="196">
        <v>0</v>
      </c>
      <c r="AC149" s="197">
        <v>0.1467016453929352</v>
      </c>
      <c r="AD149" s="196">
        <v>0.1467016453929352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60.614554847591599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1.8882078878898971E-3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1.8882078878898971E-3</v>
      </c>
      <c r="J151" s="141"/>
      <c r="K151" s="161" t="s">
        <v>21</v>
      </c>
      <c r="L151" s="148">
        <v>0</v>
      </c>
      <c r="M151" s="148">
        <v>1.8882078878898971E-3</v>
      </c>
      <c r="N151" s="148">
        <v>0</v>
      </c>
      <c r="O151" s="148">
        <v>0</v>
      </c>
      <c r="P151" s="148">
        <v>0.13960970374082499</v>
      </c>
      <c r="Q151" s="148">
        <v>0</v>
      </c>
      <c r="R151" s="149">
        <v>0</v>
      </c>
      <c r="S151" s="150">
        <f t="shared" si="66"/>
        <v>0.14149791162871489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1.8882078878898971E-3</v>
      </c>
      <c r="Z151" s="196">
        <v>0</v>
      </c>
      <c r="AA151" s="196">
        <v>0</v>
      </c>
      <c r="AB151" s="196">
        <v>0.13960970374082499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0.14149791162871489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2.2379579502440592E-4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2.2379579502440592E-4</v>
      </c>
      <c r="J153" s="141"/>
      <c r="K153" s="163" t="s">
        <v>62</v>
      </c>
      <c r="L153" s="148">
        <v>2.2379579502440592E-4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2.2379579502440592E-4</v>
      </c>
      <c r="U153" s="205" t="s">
        <v>60</v>
      </c>
      <c r="V153" s="196">
        <v>2.2379579502440592E-4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2.2379579502440592E-4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2.2379579502440592E-4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2.2379579502440592E-4</v>
      </c>
      <c r="J154" s="141"/>
      <c r="K154" s="168" t="s">
        <v>22</v>
      </c>
      <c r="L154" s="169">
        <v>2.2379579502440592E-4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2.2379579502440592E-4</v>
      </c>
      <c r="U154" s="206" t="s">
        <v>63</v>
      </c>
      <c r="V154" s="207">
        <v>2.2379579502440592E-4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2.2379579502440592E-4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117.00094832577639</v>
      </c>
      <c r="C158" s="187">
        <f t="shared" ref="C158:I158" si="69">SUM(C137:C153)</f>
        <v>253.28508308601667</v>
      </c>
      <c r="D158" s="187">
        <f t="shared" si="69"/>
        <v>235.94070990965056</v>
      </c>
      <c r="E158" s="187">
        <f t="shared" si="69"/>
        <v>757.34280109424299</v>
      </c>
      <c r="F158" s="187">
        <f t="shared" si="69"/>
        <v>0</v>
      </c>
      <c r="G158" s="187">
        <f t="shared" si="69"/>
        <v>58.496140968648866</v>
      </c>
      <c r="H158" s="213">
        <f t="shared" si="69"/>
        <v>0</v>
      </c>
      <c r="I158" s="146">
        <f t="shared" si="69"/>
        <v>1422.0656833843357</v>
      </c>
      <c r="J158" s="141"/>
      <c r="K158" s="188" t="s">
        <v>25</v>
      </c>
      <c r="L158" s="187">
        <f>SUM(L137:L153)</f>
        <v>117.00094832577639</v>
      </c>
      <c r="M158" s="187">
        <f t="shared" ref="M158:S158" si="70">SUM(M137:M153)</f>
        <v>253.28508308601667</v>
      </c>
      <c r="N158" s="187">
        <f t="shared" si="70"/>
        <v>235.94070990965056</v>
      </c>
      <c r="O158" s="187">
        <f t="shared" si="70"/>
        <v>757.34280109424299</v>
      </c>
      <c r="P158" s="187">
        <f t="shared" si="70"/>
        <v>2.5468709295533722</v>
      </c>
      <c r="Q158" s="187">
        <f t="shared" si="70"/>
        <v>58.496140968648866</v>
      </c>
      <c r="R158" s="213">
        <f t="shared" si="70"/>
        <v>0</v>
      </c>
      <c r="S158" s="214">
        <f t="shared" si="70"/>
        <v>1424.6125543138889</v>
      </c>
      <c r="T158" s="133" t="str">
        <f>IF(ABS(S158-AI158)&gt;0.01,S158-AI158,"")</f>
        <v/>
      </c>
      <c r="U158" s="215" t="s">
        <v>61</v>
      </c>
      <c r="V158" s="216">
        <f>SUM(V137:V153)</f>
        <v>90.143741845209377</v>
      </c>
      <c r="W158" s="216">
        <f t="shared" ref="W158:AH158" si="71">SUM(W137:W153)</f>
        <v>25.442460295953875</v>
      </c>
      <c r="X158" s="216">
        <f t="shared" si="71"/>
        <v>58.496140968648866</v>
      </c>
      <c r="Y158" s="216">
        <f t="shared" si="71"/>
        <v>253.28508308601667</v>
      </c>
      <c r="Z158" s="216">
        <f t="shared" si="71"/>
        <v>235.93326906149866</v>
      </c>
      <c r="AA158" s="216">
        <f t="shared" si="71"/>
        <v>756.35036076575057</v>
      </c>
      <c r="AB158" s="216">
        <f t="shared" si="71"/>
        <v>2.5468709295533722</v>
      </c>
      <c r="AC158" s="216">
        <f t="shared" si="71"/>
        <v>2.4146273612575277</v>
      </c>
      <c r="AD158" s="217">
        <f t="shared" si="71"/>
        <v>1.4147461846131346</v>
      </c>
      <c r="AE158" s="217">
        <f t="shared" si="71"/>
        <v>0.92872852400078409</v>
      </c>
      <c r="AF158" s="217">
        <f t="shared" si="71"/>
        <v>0</v>
      </c>
      <c r="AG158" s="217">
        <f t="shared" si="71"/>
        <v>7.4408481519033613E-3</v>
      </c>
      <c r="AH158" s="217">
        <f t="shared" si="71"/>
        <v>6.3711804491705284E-2</v>
      </c>
      <c r="AI158" s="218">
        <f>SUM(V158:AC158)</f>
        <v>1424.6125543138889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8.227534754043779E-2</v>
      </c>
      <c r="C159" s="105">
        <f t="shared" ref="C159:H159" si="72">IF($I158=0,"-",C158/$I158)</f>
        <v>0.17811067804071493</v>
      </c>
      <c r="D159" s="105">
        <f t="shared" si="72"/>
        <v>0.1659140732150583</v>
      </c>
      <c r="E159" s="105">
        <f t="shared" si="72"/>
        <v>0.5325652745461541</v>
      </c>
      <c r="F159" s="105">
        <f t="shared" si="72"/>
        <v>0</v>
      </c>
      <c r="G159" s="105">
        <f t="shared" si="72"/>
        <v>4.1134626657634746E-2</v>
      </c>
      <c r="H159" s="106">
        <f t="shared" si="72"/>
        <v>0</v>
      </c>
      <c r="I159" s="107">
        <f>SUM(B159:H159)</f>
        <v>0.99999999999999989</v>
      </c>
      <c r="J159" s="133"/>
      <c r="K159" s="30" t="s">
        <v>85</v>
      </c>
      <c r="L159" s="80">
        <f t="shared" ref="L159:R159" si="73">IF($S158=0,"-",L158/$S158)</f>
        <v>8.2128258642312393E-2</v>
      </c>
      <c r="M159" s="80">
        <f t="shared" si="73"/>
        <v>0.1777922581961254</v>
      </c>
      <c r="N159" s="80">
        <f t="shared" si="73"/>
        <v>0.16561745802056513</v>
      </c>
      <c r="O159" s="80">
        <f t="shared" si="73"/>
        <v>0.53161317356141691</v>
      </c>
      <c r="P159" s="80">
        <f t="shared" si="73"/>
        <v>1.7877639234900446E-3</v>
      </c>
      <c r="Q159" s="80">
        <f t="shared" si="73"/>
        <v>4.1061087656089998E-2</v>
      </c>
      <c r="R159" s="81">
        <f t="shared" si="73"/>
        <v>0</v>
      </c>
      <c r="S159" s="82">
        <f>SUM(L159:R159)</f>
        <v>0.99999999999999978</v>
      </c>
      <c r="U159" s="40" t="s">
        <v>85</v>
      </c>
      <c r="V159" s="108">
        <f>+V158/$AI158</f>
        <v>6.3275970418935221E-2</v>
      </c>
      <c r="W159" s="108">
        <f t="shared" ref="W159:AH159" si="74">+W158/$AI158</f>
        <v>1.7859213874615389E-2</v>
      </c>
      <c r="X159" s="108">
        <f t="shared" si="74"/>
        <v>4.1061087656089998E-2</v>
      </c>
      <c r="Y159" s="108">
        <f t="shared" si="74"/>
        <v>0.1777922581961254</v>
      </c>
      <c r="Z159" s="108">
        <f t="shared" si="74"/>
        <v>0.16561223495263036</v>
      </c>
      <c r="AA159" s="108">
        <f t="shared" si="74"/>
        <v>0.53091653479778456</v>
      </c>
      <c r="AB159" s="108">
        <f t="shared" si="74"/>
        <v>1.7877639234900446E-3</v>
      </c>
      <c r="AC159" s="108">
        <f t="shared" si="74"/>
        <v>1.6949361803290034E-3</v>
      </c>
      <c r="AD159" s="108">
        <f t="shared" si="74"/>
        <v>9.9307434876178945E-4</v>
      </c>
      <c r="AE159" s="108">
        <f t="shared" si="74"/>
        <v>6.5191656579782938E-4</v>
      </c>
      <c r="AF159" s="108">
        <f t="shared" si="74"/>
        <v>0</v>
      </c>
      <c r="AG159" s="108">
        <f t="shared" si="74"/>
        <v>5.2230679347669841E-6</v>
      </c>
      <c r="AH159" s="108">
        <f t="shared" si="74"/>
        <v>4.4722197834617344E-5</v>
      </c>
      <c r="AI159" s="109">
        <f>SUM(V159:AC159)</f>
        <v>0.99999999999999989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4.3307269575222125E-7</v>
      </c>
      <c r="E163" s="144">
        <v>0</v>
      </c>
      <c r="F163" s="291"/>
      <c r="G163" s="144">
        <v>0</v>
      </c>
      <c r="H163" s="145">
        <v>0</v>
      </c>
      <c r="I163" s="146">
        <f>SUM(B163:H163)</f>
        <v>4.3307269575222125E-7</v>
      </c>
      <c r="J163" s="141"/>
      <c r="K163" s="192" t="s">
        <v>6</v>
      </c>
      <c r="L163" s="144">
        <v>0</v>
      </c>
      <c r="M163" s="144">
        <v>0</v>
      </c>
      <c r="N163" s="144">
        <v>4.3307269575222125E-7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4.3307269575222125E-7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4.3307269575222125E-7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4.3307269575222125E-7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5.228174257540763E-2</v>
      </c>
      <c r="E165" s="148">
        <v>0</v>
      </c>
      <c r="F165" s="292"/>
      <c r="G165" s="148">
        <v>0</v>
      </c>
      <c r="H165" s="160">
        <v>0</v>
      </c>
      <c r="I165" s="146">
        <f t="shared" si="75"/>
        <v>5.228174257540763E-2</v>
      </c>
      <c r="J165" s="141"/>
      <c r="K165" s="161" t="s">
        <v>9</v>
      </c>
      <c r="L165" s="148">
        <v>0</v>
      </c>
      <c r="M165" s="148">
        <v>0</v>
      </c>
      <c r="N165" s="148">
        <v>5.228174257540763E-2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5.228174257540763E-2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5.228174257540763E-2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5.228174257540763E-2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1.6419111410410231E-4</v>
      </c>
      <c r="C167" s="148">
        <v>0</v>
      </c>
      <c r="D167" s="148">
        <v>1.0404562133616211E-3</v>
      </c>
      <c r="E167" s="148">
        <v>0</v>
      </c>
      <c r="F167" s="292"/>
      <c r="G167" s="148">
        <v>0</v>
      </c>
      <c r="H167" s="160">
        <v>0</v>
      </c>
      <c r="I167" s="146">
        <f t="shared" si="75"/>
        <v>1.2046473274657235E-3</v>
      </c>
      <c r="J167" s="141"/>
      <c r="K167" s="161" t="s">
        <v>15</v>
      </c>
      <c r="L167" s="148">
        <v>1.6419111410410231E-4</v>
      </c>
      <c r="M167" s="148">
        <v>0</v>
      </c>
      <c r="N167" s="148">
        <v>1.0404562133616211E-3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1.2046473274657235E-3</v>
      </c>
      <c r="U167" s="204" t="s">
        <v>15</v>
      </c>
      <c r="V167" s="196">
        <v>1.6419111410410231E-4</v>
      </c>
      <c r="W167" s="196">
        <v>0</v>
      </c>
      <c r="X167" s="196">
        <v>0</v>
      </c>
      <c r="Y167" s="196">
        <v>0</v>
      </c>
      <c r="Z167" s="196">
        <v>1.0404562133616211E-3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1.2046473274657235E-3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1.0174116678532028E-5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1.0174116678532028E-5</v>
      </c>
      <c r="J168" s="141"/>
      <c r="K168" s="155" t="s">
        <v>14</v>
      </c>
      <c r="L168" s="156">
        <v>1.0174116678532028E-5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1.0174116678532028E-5</v>
      </c>
      <c r="U168" s="200" t="s">
        <v>55</v>
      </c>
      <c r="V168" s="201">
        <v>1.0174116678532028E-5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1.0174116678532028E-5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1.1947924641534657E-2</v>
      </c>
      <c r="F169" s="292"/>
      <c r="G169" s="148">
        <v>0</v>
      </c>
      <c r="H169" s="160">
        <v>0</v>
      </c>
      <c r="I169" s="146">
        <f t="shared" si="75"/>
        <v>1.1947924641534657E-2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1.1947924641534657E-2</v>
      </c>
      <c r="P169" s="148">
        <v>1.7454131341870227</v>
      </c>
      <c r="Q169" s="148">
        <v>0</v>
      </c>
      <c r="R169" s="149">
        <v>0</v>
      </c>
      <c r="S169" s="150">
        <f t="shared" si="76"/>
        <v>1.7573610588285573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8.1835100284483956E-5</v>
      </c>
      <c r="AB169" s="196">
        <v>1.7454131341870227</v>
      </c>
      <c r="AC169" s="197">
        <v>1.1866089541250173E-2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1.1866089541250173E-2</v>
      </c>
      <c r="AI169" s="199">
        <f t="shared" si="77"/>
        <v>1.7573610588285573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1.9985040021412614E-4</v>
      </c>
      <c r="Q170" s="156">
        <v>0</v>
      </c>
      <c r="R170" s="157">
        <v>0</v>
      </c>
      <c r="S170" s="158">
        <f t="shared" si="76"/>
        <v>1.9985040021412614E-4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1.9985040021412614E-4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1.9985040021412614E-4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0</v>
      </c>
      <c r="C172" s="152">
        <v>0</v>
      </c>
      <c r="D172" s="152">
        <v>2.014431447816744E-4</v>
      </c>
      <c r="E172" s="152">
        <v>0</v>
      </c>
      <c r="F172" s="292"/>
      <c r="G172" s="152">
        <v>0</v>
      </c>
      <c r="H172" s="153">
        <v>0</v>
      </c>
      <c r="I172" s="154">
        <f t="shared" si="75"/>
        <v>2.014431447816744E-4</v>
      </c>
      <c r="J172" s="141"/>
      <c r="K172" s="155" t="s">
        <v>16</v>
      </c>
      <c r="L172" s="156">
        <v>0</v>
      </c>
      <c r="M172" s="156">
        <v>0</v>
      </c>
      <c r="N172" s="156">
        <v>2.014431447816744E-4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2.014431447816744E-4</v>
      </c>
      <c r="U172" s="200" t="s">
        <v>16</v>
      </c>
      <c r="V172" s="201">
        <v>0</v>
      </c>
      <c r="W172" s="201">
        <v>0</v>
      </c>
      <c r="X172" s="201">
        <v>0</v>
      </c>
      <c r="Y172" s="201">
        <v>0</v>
      </c>
      <c r="Z172" s="201">
        <v>2.014431447816744E-4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2.014431447816744E-4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9.0887057330180401</v>
      </c>
      <c r="C173" s="148">
        <v>0</v>
      </c>
      <c r="D173" s="148">
        <v>104.6175668847351</v>
      </c>
      <c r="E173" s="148">
        <v>1.8951686513068928</v>
      </c>
      <c r="F173" s="292"/>
      <c r="G173" s="148">
        <v>0</v>
      </c>
      <c r="H173" s="160">
        <v>0</v>
      </c>
      <c r="I173" s="146">
        <f t="shared" si="75"/>
        <v>115.60144126906003</v>
      </c>
      <c r="J173" s="141"/>
      <c r="K173" s="161" t="s">
        <v>139</v>
      </c>
      <c r="L173" s="148">
        <v>9.0887057330180401</v>
      </c>
      <c r="M173" s="148">
        <v>0</v>
      </c>
      <c r="N173" s="148">
        <v>104.6175668847351</v>
      </c>
      <c r="O173" s="148">
        <v>1.8951686513068928</v>
      </c>
      <c r="P173" s="148">
        <v>0</v>
      </c>
      <c r="Q173" s="148">
        <v>0</v>
      </c>
      <c r="R173" s="149">
        <v>0</v>
      </c>
      <c r="S173" s="150">
        <f t="shared" si="76"/>
        <v>115.60144126906003</v>
      </c>
      <c r="U173" s="204" t="s">
        <v>139</v>
      </c>
      <c r="V173" s="196">
        <v>9.0887057330180401</v>
      </c>
      <c r="W173" s="196">
        <v>0</v>
      </c>
      <c r="X173" s="196">
        <v>0</v>
      </c>
      <c r="Y173" s="196">
        <v>0</v>
      </c>
      <c r="Z173" s="196">
        <v>82.958496584084926</v>
      </c>
      <c r="AA173" s="196">
        <v>1.8951686513068928</v>
      </c>
      <c r="AB173" s="196">
        <v>0</v>
      </c>
      <c r="AC173" s="197">
        <v>21.659070300650171</v>
      </c>
      <c r="AD173" s="196">
        <v>0</v>
      </c>
      <c r="AE173" s="196">
        <v>0</v>
      </c>
      <c r="AF173" s="196">
        <v>0</v>
      </c>
      <c r="AG173" s="196">
        <v>21.659070300650171</v>
      </c>
      <c r="AH173" s="196">
        <v>0</v>
      </c>
      <c r="AI173" s="199">
        <f t="shared" si="77"/>
        <v>115.60144126906003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0.7428247724983621</v>
      </c>
      <c r="C174" s="152">
        <v>9.2353746406193857E-2</v>
      </c>
      <c r="D174" s="152">
        <v>3.6298436248998631</v>
      </c>
      <c r="E174" s="152">
        <v>16.556903857791131</v>
      </c>
      <c r="F174" s="292"/>
      <c r="G174" s="152">
        <v>1.5219801195164337</v>
      </c>
      <c r="H174" s="153">
        <v>0</v>
      </c>
      <c r="I174" s="154">
        <f t="shared" si="75"/>
        <v>22.543906121111984</v>
      </c>
      <c r="J174" s="141"/>
      <c r="K174" s="155" t="s">
        <v>24</v>
      </c>
      <c r="L174" s="156">
        <v>0.7428247724983621</v>
      </c>
      <c r="M174" s="156">
        <v>9.2353746406193857E-2</v>
      </c>
      <c r="N174" s="156">
        <v>3.6298436248998631</v>
      </c>
      <c r="O174" s="156">
        <v>16.556903857791131</v>
      </c>
      <c r="P174" s="156">
        <v>1.0868293766331668E-3</v>
      </c>
      <c r="Q174" s="156">
        <v>1.5219801195164337</v>
      </c>
      <c r="R174" s="157">
        <v>0</v>
      </c>
      <c r="S174" s="158">
        <f t="shared" si="76"/>
        <v>22.544992950488616</v>
      </c>
      <c r="U174" s="200" t="s">
        <v>24</v>
      </c>
      <c r="V174" s="201">
        <v>0.20103437116061429</v>
      </c>
      <c r="W174" s="201">
        <v>0.54179040133774781</v>
      </c>
      <c r="X174" s="201">
        <v>1.5219801195164337</v>
      </c>
      <c r="Y174" s="201">
        <v>9.2353746406193857E-2</v>
      </c>
      <c r="Z174" s="201">
        <v>3.6298436248998631</v>
      </c>
      <c r="AA174" s="201">
        <v>16.555944744048809</v>
      </c>
      <c r="AB174" s="201">
        <v>1.0868293766331668E-3</v>
      </c>
      <c r="AC174" s="202">
        <v>9.5911374232318441E-4</v>
      </c>
      <c r="AD174" s="201">
        <v>0</v>
      </c>
      <c r="AE174" s="201">
        <v>0</v>
      </c>
      <c r="AF174" s="201">
        <v>0</v>
      </c>
      <c r="AG174" s="201">
        <v>0</v>
      </c>
      <c r="AH174" s="201">
        <v>9.5911374232318441E-4</v>
      </c>
      <c r="AI174" s="203">
        <f t="shared" si="77"/>
        <v>22.544992950488616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47.729132861464819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47.729132861464819</v>
      </c>
      <c r="J175" s="141"/>
      <c r="K175" s="161" t="s">
        <v>23</v>
      </c>
      <c r="L175" s="148">
        <v>47.729132861464819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47.729132861464819</v>
      </c>
      <c r="U175" s="204" t="s">
        <v>23</v>
      </c>
      <c r="V175" s="196">
        <v>47.729132861464819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47.729132861464819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0</v>
      </c>
      <c r="C177" s="148">
        <v>0</v>
      </c>
      <c r="D177" s="148">
        <v>0</v>
      </c>
      <c r="E177" s="148">
        <v>1.0690989710236492E-3</v>
      </c>
      <c r="F177" s="292"/>
      <c r="G177" s="148">
        <v>0</v>
      </c>
      <c r="H177" s="160">
        <v>0</v>
      </c>
      <c r="I177" s="146">
        <f t="shared" si="75"/>
        <v>1.0690989710236492E-3</v>
      </c>
      <c r="J177" s="141"/>
      <c r="K177" s="161" t="s">
        <v>21</v>
      </c>
      <c r="L177" s="148">
        <v>0</v>
      </c>
      <c r="M177" s="148">
        <v>0</v>
      </c>
      <c r="N177" s="148">
        <v>0</v>
      </c>
      <c r="O177" s="148">
        <v>1.0690989710236492E-3</v>
      </c>
      <c r="P177" s="148">
        <v>9.8848473761682154E-2</v>
      </c>
      <c r="Q177" s="148">
        <v>0</v>
      </c>
      <c r="R177" s="149">
        <v>0</v>
      </c>
      <c r="S177" s="150">
        <f t="shared" si="76"/>
        <v>9.9917572732705809E-2</v>
      </c>
      <c r="U177" s="204" t="s">
        <v>21</v>
      </c>
      <c r="V177" s="196">
        <v>0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9.8848473761682154E-2</v>
      </c>
      <c r="AC177" s="197">
        <v>1.0690989710236492E-3</v>
      </c>
      <c r="AD177" s="196">
        <v>0</v>
      </c>
      <c r="AE177" s="196">
        <v>0</v>
      </c>
      <c r="AF177" s="196">
        <v>0</v>
      </c>
      <c r="AG177" s="196">
        <v>0</v>
      </c>
      <c r="AH177" s="196">
        <v>1.0690989710236492E-3</v>
      </c>
      <c r="AI177" s="199">
        <f t="shared" si="77"/>
        <v>9.9917572732705809E-2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57.560837732212008</v>
      </c>
      <c r="C184" s="187">
        <f t="shared" ref="C184:I184" si="79">SUM(C163:C179)</f>
        <v>9.2353746406193857E-2</v>
      </c>
      <c r="D184" s="187">
        <f t="shared" si="79"/>
        <v>108.30093458464121</v>
      </c>
      <c r="E184" s="187">
        <f t="shared" si="79"/>
        <v>18.465089532710582</v>
      </c>
      <c r="F184" s="187">
        <f t="shared" si="79"/>
        <v>0</v>
      </c>
      <c r="G184" s="187">
        <f t="shared" si="79"/>
        <v>1.5219801195164337</v>
      </c>
      <c r="H184" s="213">
        <f t="shared" si="79"/>
        <v>0</v>
      </c>
      <c r="I184" s="146">
        <f t="shared" si="79"/>
        <v>185.9411957154864</v>
      </c>
      <c r="J184" s="141"/>
      <c r="K184" s="188" t="s">
        <v>25</v>
      </c>
      <c r="L184" s="187">
        <f>SUM(L163:L179)</f>
        <v>57.560837732212008</v>
      </c>
      <c r="M184" s="187">
        <f t="shared" ref="M184:S184" si="80">SUM(M163:M179)</f>
        <v>9.2353746406193857E-2</v>
      </c>
      <c r="N184" s="187">
        <f t="shared" si="80"/>
        <v>108.30093458464121</v>
      </c>
      <c r="O184" s="187">
        <f t="shared" si="80"/>
        <v>18.465089532710582</v>
      </c>
      <c r="P184" s="187">
        <f t="shared" si="80"/>
        <v>1.845548287725552</v>
      </c>
      <c r="Q184" s="187">
        <f t="shared" si="80"/>
        <v>1.5219801195164337</v>
      </c>
      <c r="R184" s="213">
        <f t="shared" si="80"/>
        <v>0</v>
      </c>
      <c r="S184" s="214">
        <f t="shared" si="80"/>
        <v>187.78674400321196</v>
      </c>
      <c r="T184" s="133" t="str">
        <f>IF(ABS(S184-AI184)&gt;0.01,S184-AI184,"")</f>
        <v/>
      </c>
      <c r="U184" s="215" t="s">
        <v>61</v>
      </c>
      <c r="V184" s="216">
        <f>SUM(V163:V179)</f>
        <v>57.019047330874258</v>
      </c>
      <c r="W184" s="216">
        <f t="shared" ref="W184:AH184" si="81">SUM(W163:W179)</f>
        <v>0.54179040133774781</v>
      </c>
      <c r="X184" s="216">
        <f t="shared" si="81"/>
        <v>1.5219801195164337</v>
      </c>
      <c r="Y184" s="216">
        <f t="shared" si="81"/>
        <v>9.2353746406193857E-2</v>
      </c>
      <c r="Z184" s="216">
        <f t="shared" si="81"/>
        <v>86.64186428399104</v>
      </c>
      <c r="AA184" s="216">
        <f t="shared" si="81"/>
        <v>18.451195230455987</v>
      </c>
      <c r="AB184" s="216">
        <f t="shared" si="81"/>
        <v>1.845548287725552</v>
      </c>
      <c r="AC184" s="216">
        <f t="shared" si="81"/>
        <v>21.672964602904766</v>
      </c>
      <c r="AD184" s="217">
        <f t="shared" si="81"/>
        <v>0</v>
      </c>
      <c r="AE184" s="217">
        <f t="shared" si="81"/>
        <v>0</v>
      </c>
      <c r="AF184" s="217">
        <f t="shared" si="81"/>
        <v>0</v>
      </c>
      <c r="AG184" s="217">
        <f t="shared" si="81"/>
        <v>21.659070300650171</v>
      </c>
      <c r="AH184" s="217">
        <f t="shared" si="81"/>
        <v>1.3894302254597007E-2</v>
      </c>
      <c r="AI184" s="218">
        <f>SUM(V184:AC184)</f>
        <v>187.78674400321199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0.30956473906023163</v>
      </c>
      <c r="C185" s="105">
        <f t="shared" ref="C185:H185" si="82">IF($I184=0,"-",C184/$I184)</f>
        <v>4.9668254552641899E-4</v>
      </c>
      <c r="D185" s="105">
        <f t="shared" si="82"/>
        <v>0.58244723106091756</v>
      </c>
      <c r="E185" s="105">
        <f t="shared" si="82"/>
        <v>9.9306070726599555E-2</v>
      </c>
      <c r="F185" s="105">
        <f t="shared" si="82"/>
        <v>0</v>
      </c>
      <c r="G185" s="105">
        <f t="shared" si="82"/>
        <v>8.1852766067249359E-3</v>
      </c>
      <c r="H185" s="106">
        <f t="shared" si="82"/>
        <v>0</v>
      </c>
      <c r="I185" s="107">
        <f>SUM(B185:H185)</f>
        <v>1.0000000000000002</v>
      </c>
      <c r="J185" s="133"/>
      <c r="K185" s="30" t="s">
        <v>85</v>
      </c>
      <c r="L185" s="80">
        <f t="shared" ref="L185:R185" si="83">IF($S184=0,"-",L184/$S184)</f>
        <v>0.30652236949817646</v>
      </c>
      <c r="M185" s="80">
        <f t="shared" si="83"/>
        <v>4.9180120192410498E-4</v>
      </c>
      <c r="N185" s="80">
        <f t="shared" si="83"/>
        <v>0.57672300118686115</v>
      </c>
      <c r="O185" s="80">
        <f t="shared" si="83"/>
        <v>9.833010115130783E-2</v>
      </c>
      <c r="P185" s="80">
        <f t="shared" si="83"/>
        <v>9.8278943890415665E-3</v>
      </c>
      <c r="Q185" s="80">
        <f t="shared" si="83"/>
        <v>8.1048325726889511E-3</v>
      </c>
      <c r="R185" s="81">
        <f t="shared" si="83"/>
        <v>0</v>
      </c>
      <c r="S185" s="82">
        <f>SUM(L185:R185)</f>
        <v>1</v>
      </c>
      <c r="U185" s="40" t="s">
        <v>85</v>
      </c>
      <c r="V185" s="108">
        <f>+V184/$AI184</f>
        <v>0.30363723293428518</v>
      </c>
      <c r="W185" s="108">
        <f t="shared" ref="W185:AH185" si="84">+W184/$AI184</f>
        <v>2.8851365638912232E-3</v>
      </c>
      <c r="X185" s="108">
        <f t="shared" si="84"/>
        <v>8.1048325726889494E-3</v>
      </c>
      <c r="Y185" s="108">
        <f t="shared" si="84"/>
        <v>4.9180120192410487E-4</v>
      </c>
      <c r="Z185" s="108">
        <f t="shared" si="84"/>
        <v>0.46138434714278381</v>
      </c>
      <c r="AA185" s="108">
        <f t="shared" si="84"/>
        <v>9.8256111358639819E-2</v>
      </c>
      <c r="AB185" s="108">
        <f t="shared" si="84"/>
        <v>9.8278943890415648E-3</v>
      </c>
      <c r="AC185" s="108">
        <f t="shared" si="84"/>
        <v>0.11541264383674527</v>
      </c>
      <c r="AD185" s="108">
        <f t="shared" si="84"/>
        <v>0</v>
      </c>
      <c r="AE185" s="108">
        <f t="shared" si="84"/>
        <v>0</v>
      </c>
      <c r="AF185" s="108">
        <f t="shared" si="84"/>
        <v>0</v>
      </c>
      <c r="AG185" s="108">
        <f t="shared" si="84"/>
        <v>0.11533865404407728</v>
      </c>
      <c r="AH185" s="108">
        <f t="shared" si="84"/>
        <v>7.3989792668002985E-5</v>
      </c>
      <c r="AI185" s="109">
        <f>SUM(V185:AC185)</f>
        <v>1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0</v>
      </c>
      <c r="C189" s="144">
        <v>0</v>
      </c>
      <c r="D189" s="144">
        <v>361.57408442142332</v>
      </c>
      <c r="E189" s="144">
        <v>0</v>
      </c>
      <c r="F189" s="291"/>
      <c r="G189" s="144">
        <v>0</v>
      </c>
      <c r="H189" s="145">
        <v>0</v>
      </c>
      <c r="I189" s="146">
        <f>SUM(B189:H189)</f>
        <v>361.57408442142332</v>
      </c>
      <c r="J189" s="141"/>
      <c r="K189" s="192" t="s">
        <v>6</v>
      </c>
      <c r="L189" s="144">
        <v>0</v>
      </c>
      <c r="M189" s="144">
        <v>0</v>
      </c>
      <c r="N189" s="144">
        <v>361.57408442142332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361.57408442142332</v>
      </c>
      <c r="U189" s="195" t="s">
        <v>6</v>
      </c>
      <c r="V189" s="196">
        <v>0</v>
      </c>
      <c r="W189" s="196">
        <v>0</v>
      </c>
      <c r="X189" s="196">
        <v>0</v>
      </c>
      <c r="Y189" s="196">
        <v>0</v>
      </c>
      <c r="Z189" s="196">
        <v>361.57408442142332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361.57408442142332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0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0.17396297610665801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0.17396297610665801</v>
      </c>
      <c r="J191" s="141"/>
      <c r="K191" s="161" t="s">
        <v>9</v>
      </c>
      <c r="L191" s="148">
        <v>0</v>
      </c>
      <c r="M191" s="148">
        <v>0</v>
      </c>
      <c r="N191" s="148">
        <v>0.17396297610665801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0.17396297610665801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0.17396297610665801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0.17396297610665801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85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0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1.0609750784768799</v>
      </c>
      <c r="C193" s="148">
        <v>0.39646051616650135</v>
      </c>
      <c r="D193" s="148">
        <v>139.04027435700388</v>
      </c>
      <c r="E193" s="148">
        <v>0</v>
      </c>
      <c r="F193" s="292"/>
      <c r="G193" s="148">
        <v>0</v>
      </c>
      <c r="H193" s="160">
        <v>0</v>
      </c>
      <c r="I193" s="146">
        <f t="shared" si="85"/>
        <v>140.49770995164727</v>
      </c>
      <c r="J193" s="141"/>
      <c r="K193" s="161" t="s">
        <v>15</v>
      </c>
      <c r="L193" s="148">
        <v>1.0609750784768799</v>
      </c>
      <c r="M193" s="148">
        <v>0.39646051616650135</v>
      </c>
      <c r="N193" s="148">
        <v>139.04027435700388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140.49770995164727</v>
      </c>
      <c r="U193" s="204" t="s">
        <v>15</v>
      </c>
      <c r="V193" s="196">
        <v>1.0609750784768799</v>
      </c>
      <c r="W193" s="196">
        <v>0</v>
      </c>
      <c r="X193" s="196">
        <v>0</v>
      </c>
      <c r="Y193" s="196">
        <v>0.39646051616650135</v>
      </c>
      <c r="Z193" s="196">
        <v>137.10007556066262</v>
      </c>
      <c r="AA193" s="196">
        <v>0</v>
      </c>
      <c r="AB193" s="196">
        <v>0</v>
      </c>
      <c r="AC193" s="197">
        <v>1.9401987963412519</v>
      </c>
      <c r="AD193" s="198">
        <v>0</v>
      </c>
      <c r="AE193" s="198">
        <v>0</v>
      </c>
      <c r="AF193" s="198">
        <v>0</v>
      </c>
      <c r="AG193" s="198">
        <v>1.9401987963412519</v>
      </c>
      <c r="AH193" s="198">
        <v>0</v>
      </c>
      <c r="AI193" s="199">
        <f t="shared" si="87"/>
        <v>140.49770995164727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3.3697831860443426</v>
      </c>
      <c r="C194" s="152">
        <v>0</v>
      </c>
      <c r="D194" s="152">
        <v>5.2656684631291846</v>
      </c>
      <c r="E194" s="152">
        <v>0</v>
      </c>
      <c r="F194" s="292"/>
      <c r="G194" s="152">
        <v>0</v>
      </c>
      <c r="H194" s="153">
        <v>0</v>
      </c>
      <c r="I194" s="154">
        <f t="shared" si="85"/>
        <v>8.6354516491735271</v>
      </c>
      <c r="J194" s="141"/>
      <c r="K194" s="155" t="s">
        <v>14</v>
      </c>
      <c r="L194" s="156">
        <v>3.3697831860443426</v>
      </c>
      <c r="M194" s="156">
        <v>0</v>
      </c>
      <c r="N194" s="156">
        <v>5.2656684631291846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8.6354516491735271</v>
      </c>
      <c r="U194" s="200" t="s">
        <v>55</v>
      </c>
      <c r="V194" s="201">
        <v>3.3697831860443426</v>
      </c>
      <c r="W194" s="201">
        <v>0</v>
      </c>
      <c r="X194" s="201">
        <v>0</v>
      </c>
      <c r="Y194" s="201">
        <v>0</v>
      </c>
      <c r="Z194" s="201">
        <v>5.2656684631291846</v>
      </c>
      <c r="AA194" s="201">
        <v>0</v>
      </c>
      <c r="AB194" s="201">
        <v>0</v>
      </c>
      <c r="AC194" s="202">
        <v>0</v>
      </c>
      <c r="AD194" s="201">
        <v>0</v>
      </c>
      <c r="AE194" s="201">
        <v>0</v>
      </c>
      <c r="AF194" s="201">
        <v>0</v>
      </c>
      <c r="AG194" s="201">
        <v>0</v>
      </c>
      <c r="AH194" s="201">
        <v>0</v>
      </c>
      <c r="AI194" s="203">
        <f t="shared" si="87"/>
        <v>8.6354516491735271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6.3473524677672097</v>
      </c>
      <c r="F195" s="292"/>
      <c r="G195" s="148">
        <v>0</v>
      </c>
      <c r="H195" s="160">
        <v>0</v>
      </c>
      <c r="I195" s="146">
        <f t="shared" si="85"/>
        <v>6.3473524677672097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6.3473524677672097</v>
      </c>
      <c r="P195" s="148">
        <v>109.14321842112383</v>
      </c>
      <c r="Q195" s="148">
        <v>0</v>
      </c>
      <c r="R195" s="149">
        <v>0</v>
      </c>
      <c r="S195" s="150">
        <f t="shared" si="86"/>
        <v>115.49057088889104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0.35022360194895352</v>
      </c>
      <c r="AB195" s="196">
        <v>109.14321842112383</v>
      </c>
      <c r="AC195" s="197">
        <v>5.9971288658182562</v>
      </c>
      <c r="AD195" s="196">
        <v>0</v>
      </c>
      <c r="AE195" s="196">
        <v>0</v>
      </c>
      <c r="AF195" s="196">
        <v>0</v>
      </c>
      <c r="AG195" s="196">
        <v>0</v>
      </c>
      <c r="AH195" s="196">
        <v>5.9971288658182562</v>
      </c>
      <c r="AI195" s="199">
        <f t="shared" si="87"/>
        <v>115.49057088889104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1.0724323632386415E-3</v>
      </c>
      <c r="F196" s="292"/>
      <c r="G196" s="152">
        <v>0</v>
      </c>
      <c r="H196" s="153">
        <v>0</v>
      </c>
      <c r="I196" s="154">
        <f t="shared" si="85"/>
        <v>1.0724323632386415E-3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1.0724323632386415E-3</v>
      </c>
      <c r="P196" s="156">
        <v>9.7733137782074542E-2</v>
      </c>
      <c r="Q196" s="156">
        <v>0</v>
      </c>
      <c r="R196" s="157">
        <v>0</v>
      </c>
      <c r="S196" s="158">
        <f t="shared" si="86"/>
        <v>9.8805570145313187E-2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1.0724323632386415E-3</v>
      </c>
      <c r="AB196" s="201">
        <v>9.7733137782074542E-2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9.8805570145313187E-2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</v>
      </c>
      <c r="E197" s="148">
        <v>0</v>
      </c>
      <c r="F197" s="292"/>
      <c r="G197" s="148">
        <v>0</v>
      </c>
      <c r="H197" s="160">
        <v>0</v>
      </c>
      <c r="I197" s="146">
        <f t="shared" si="85"/>
        <v>0</v>
      </c>
      <c r="J197" s="141"/>
      <c r="K197" s="161" t="s">
        <v>57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0.40706075203800979</v>
      </c>
      <c r="C198" s="152">
        <v>0</v>
      </c>
      <c r="D198" s="152">
        <v>2.4733691395331552</v>
      </c>
      <c r="E198" s="152">
        <v>0.14502164384646501</v>
      </c>
      <c r="F198" s="292"/>
      <c r="G198" s="152">
        <v>0</v>
      </c>
      <c r="H198" s="153">
        <v>0</v>
      </c>
      <c r="I198" s="154">
        <f t="shared" si="85"/>
        <v>3.0254515354176297</v>
      </c>
      <c r="J198" s="141"/>
      <c r="K198" s="155" t="s">
        <v>16</v>
      </c>
      <c r="L198" s="156">
        <v>0.40706075203800979</v>
      </c>
      <c r="M198" s="156">
        <v>0</v>
      </c>
      <c r="N198" s="156">
        <v>2.4733691395331552</v>
      </c>
      <c r="O198" s="156">
        <v>0.14502164384646501</v>
      </c>
      <c r="P198" s="156">
        <v>0.14192837465564773</v>
      </c>
      <c r="Q198" s="156">
        <v>0</v>
      </c>
      <c r="R198" s="157">
        <v>0</v>
      </c>
      <c r="S198" s="158">
        <f t="shared" si="86"/>
        <v>3.1673799100732776</v>
      </c>
      <c r="U198" s="200" t="s">
        <v>16</v>
      </c>
      <c r="V198" s="201">
        <v>0.40706075203800979</v>
      </c>
      <c r="W198" s="201">
        <v>0</v>
      </c>
      <c r="X198" s="201">
        <v>0</v>
      </c>
      <c r="Y198" s="201">
        <v>0</v>
      </c>
      <c r="Z198" s="201">
        <v>2.4733691395331552</v>
      </c>
      <c r="AA198" s="201">
        <v>0.14502164384646501</v>
      </c>
      <c r="AB198" s="201">
        <v>0.14192837465564773</v>
      </c>
      <c r="AC198" s="202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3">
        <f t="shared" si="87"/>
        <v>3.1673799100732776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115.0053277248899</v>
      </c>
      <c r="C199" s="148">
        <v>60.381640378036749</v>
      </c>
      <c r="D199" s="148">
        <v>1225.5536904125179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1400.9406585154445</v>
      </c>
      <c r="J199" s="141"/>
      <c r="K199" s="161" t="s">
        <v>139</v>
      </c>
      <c r="L199" s="148">
        <v>115.0053277248899</v>
      </c>
      <c r="M199" s="148">
        <v>60.381640378036749</v>
      </c>
      <c r="N199" s="148">
        <v>1225.5536904125179</v>
      </c>
      <c r="O199" s="148">
        <v>0</v>
      </c>
      <c r="P199" s="148">
        <v>4.3631617996735095</v>
      </c>
      <c r="Q199" s="148">
        <v>0</v>
      </c>
      <c r="R199" s="149">
        <v>0</v>
      </c>
      <c r="S199" s="150">
        <f t="shared" si="86"/>
        <v>1405.3038203151179</v>
      </c>
      <c r="U199" s="204" t="s">
        <v>139</v>
      </c>
      <c r="V199" s="196">
        <v>114.99119909961912</v>
      </c>
      <c r="W199" s="196">
        <v>0</v>
      </c>
      <c r="X199" s="196">
        <v>0</v>
      </c>
      <c r="Y199" s="196">
        <v>60.381640378036749</v>
      </c>
      <c r="Z199" s="196">
        <v>1154.5459109683331</v>
      </c>
      <c r="AA199" s="196">
        <v>0</v>
      </c>
      <c r="AB199" s="196">
        <v>4.3631617996735095</v>
      </c>
      <c r="AC199" s="197">
        <v>71.021908069455606</v>
      </c>
      <c r="AD199" s="196">
        <v>1.4128625270772613E-2</v>
      </c>
      <c r="AE199" s="196">
        <v>0</v>
      </c>
      <c r="AF199" s="196">
        <v>0</v>
      </c>
      <c r="AG199" s="196">
        <v>71.007779444184777</v>
      </c>
      <c r="AH199" s="196">
        <v>0</v>
      </c>
      <c r="AI199" s="199">
        <f t="shared" si="87"/>
        <v>1405.3038203151179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26.599055770474514</v>
      </c>
      <c r="C200" s="152">
        <v>2.7861849203827505</v>
      </c>
      <c r="D200" s="152">
        <v>358.90305761281678</v>
      </c>
      <c r="E200" s="152">
        <v>783.35807945869078</v>
      </c>
      <c r="F200" s="292"/>
      <c r="G200" s="152">
        <v>49.083001818063742</v>
      </c>
      <c r="H200" s="153">
        <v>0</v>
      </c>
      <c r="I200" s="154">
        <f t="shared" si="85"/>
        <v>1220.7293795804287</v>
      </c>
      <c r="J200" s="141"/>
      <c r="K200" s="155" t="s">
        <v>24</v>
      </c>
      <c r="L200" s="156">
        <v>26.599055770474514</v>
      </c>
      <c r="M200" s="156">
        <v>2.7861849203827505</v>
      </c>
      <c r="N200" s="156">
        <v>358.90305761281678</v>
      </c>
      <c r="O200" s="156">
        <v>783.35807945869078</v>
      </c>
      <c r="P200" s="156">
        <v>0.11829252428446332</v>
      </c>
      <c r="Q200" s="156">
        <v>49.083001818063742</v>
      </c>
      <c r="R200" s="157">
        <v>0</v>
      </c>
      <c r="S200" s="158">
        <f t="shared" si="86"/>
        <v>1220.8476721047132</v>
      </c>
      <c r="U200" s="200" t="s">
        <v>24</v>
      </c>
      <c r="V200" s="201">
        <v>3.6970423243145518</v>
      </c>
      <c r="W200" s="201">
        <v>22.902013446159962</v>
      </c>
      <c r="X200" s="201">
        <v>49.083001818063742</v>
      </c>
      <c r="Y200" s="201">
        <v>2.7861849203827505</v>
      </c>
      <c r="Z200" s="201">
        <v>358.90305761281678</v>
      </c>
      <c r="AA200" s="201">
        <v>783.22662082637805</v>
      </c>
      <c r="AB200" s="201">
        <v>0.11829252428446332</v>
      </c>
      <c r="AC200" s="202">
        <v>0.13145863231273935</v>
      </c>
      <c r="AD200" s="201">
        <v>0</v>
      </c>
      <c r="AE200" s="201">
        <v>0</v>
      </c>
      <c r="AF200" s="201">
        <v>0</v>
      </c>
      <c r="AG200" s="201">
        <v>0</v>
      </c>
      <c r="AH200" s="201">
        <v>0.13145863231273935</v>
      </c>
      <c r="AI200" s="203">
        <f t="shared" si="87"/>
        <v>1220.8476721047132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0.45868619590097803</v>
      </c>
      <c r="C201" s="148">
        <v>0</v>
      </c>
      <c r="D201" s="148">
        <v>0</v>
      </c>
      <c r="E201" s="148">
        <v>0</v>
      </c>
      <c r="F201" s="292"/>
      <c r="G201" s="148">
        <v>0</v>
      </c>
      <c r="H201" s="160">
        <v>0</v>
      </c>
      <c r="I201" s="146">
        <f t="shared" si="85"/>
        <v>0.45868619590097803</v>
      </c>
      <c r="J201" s="141"/>
      <c r="K201" s="161" t="s">
        <v>23</v>
      </c>
      <c r="L201" s="148">
        <v>0.45868619590097803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0.45868619590097803</v>
      </c>
      <c r="U201" s="204" t="s">
        <v>23</v>
      </c>
      <c r="V201" s="196">
        <v>0.45868619590097803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0</v>
      </c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9">
        <f t="shared" si="87"/>
        <v>0.45868619590097803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8.4102991465164585E-4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8.4102991465164585E-4</v>
      </c>
      <c r="J202" s="141"/>
      <c r="K202" s="155" t="s">
        <v>58</v>
      </c>
      <c r="L202" s="156">
        <v>8.4102991465164585E-4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8.4102991465164585E-4</v>
      </c>
      <c r="U202" s="200" t="s">
        <v>58</v>
      </c>
      <c r="V202" s="201">
        <v>8.4102991465164585E-4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8.4102991465164585E-4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14.457600891132747</v>
      </c>
      <c r="C203" s="148">
        <v>0</v>
      </c>
      <c r="D203" s="148">
        <v>899.50973800595557</v>
      </c>
      <c r="E203" s="148">
        <v>54.640470271825521</v>
      </c>
      <c r="F203" s="292"/>
      <c r="G203" s="148">
        <v>0</v>
      </c>
      <c r="H203" s="160">
        <v>0</v>
      </c>
      <c r="I203" s="146">
        <f t="shared" si="85"/>
        <v>968.60780916891383</v>
      </c>
      <c r="J203" s="141"/>
      <c r="K203" s="161" t="s">
        <v>21</v>
      </c>
      <c r="L203" s="148">
        <v>14.457600891132747</v>
      </c>
      <c r="M203" s="148">
        <v>0</v>
      </c>
      <c r="N203" s="148">
        <v>899.50973800595557</v>
      </c>
      <c r="O203" s="148">
        <v>54.640470271825521</v>
      </c>
      <c r="P203" s="148">
        <v>6.9207229968410822</v>
      </c>
      <c r="Q203" s="148">
        <v>0</v>
      </c>
      <c r="R203" s="149">
        <v>0</v>
      </c>
      <c r="S203" s="150">
        <f t="shared" si="86"/>
        <v>975.52853216575488</v>
      </c>
      <c r="U203" s="204" t="s">
        <v>21</v>
      </c>
      <c r="V203" s="196">
        <v>14.457600891132747</v>
      </c>
      <c r="W203" s="196">
        <v>0</v>
      </c>
      <c r="X203" s="196">
        <v>0</v>
      </c>
      <c r="Y203" s="196">
        <v>0</v>
      </c>
      <c r="Z203" s="196">
        <v>894.98209075179295</v>
      </c>
      <c r="AA203" s="196">
        <v>0</v>
      </c>
      <c r="AB203" s="196">
        <v>6.9207229968410822</v>
      </c>
      <c r="AC203" s="197">
        <v>59.16811752598808</v>
      </c>
      <c r="AD203" s="196">
        <v>0</v>
      </c>
      <c r="AE203" s="196">
        <v>0</v>
      </c>
      <c r="AF203" s="196">
        <v>0</v>
      </c>
      <c r="AG203" s="196">
        <v>4.5276472541625621</v>
      </c>
      <c r="AH203" s="196">
        <v>54.640470271825521</v>
      </c>
      <c r="AI203" s="199">
        <f t="shared" si="87"/>
        <v>975.52853216575488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1050.3737053093798</v>
      </c>
      <c r="E204" s="152">
        <v>0</v>
      </c>
      <c r="F204" s="292"/>
      <c r="G204" s="152">
        <v>0</v>
      </c>
      <c r="H204" s="153">
        <v>0</v>
      </c>
      <c r="I204" s="154">
        <f t="shared" si="85"/>
        <v>1050.3737053093798</v>
      </c>
      <c r="J204" s="141"/>
      <c r="K204" s="155" t="s">
        <v>20</v>
      </c>
      <c r="L204" s="156">
        <v>0</v>
      </c>
      <c r="M204" s="156">
        <v>0</v>
      </c>
      <c r="N204" s="156">
        <v>1050.3737053093798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1050.3737053093798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1050.3737053093798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1050.3737053093798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161.35933062887204</v>
      </c>
      <c r="C210" s="187">
        <f t="shared" ref="C210:I210" si="89">SUM(C189:C205)</f>
        <v>63.564285814586</v>
      </c>
      <c r="D210" s="187">
        <f t="shared" si="89"/>
        <v>4042.8675506978661</v>
      </c>
      <c r="E210" s="187">
        <f t="shared" si="89"/>
        <v>844.4919962744932</v>
      </c>
      <c r="F210" s="187">
        <f t="shared" si="89"/>
        <v>0</v>
      </c>
      <c r="G210" s="187">
        <f t="shared" si="89"/>
        <v>49.083001818063742</v>
      </c>
      <c r="H210" s="213">
        <f t="shared" si="89"/>
        <v>0</v>
      </c>
      <c r="I210" s="146">
        <f t="shared" si="89"/>
        <v>5161.3661652338815</v>
      </c>
      <c r="J210" s="141"/>
      <c r="K210" s="188" t="s">
        <v>25</v>
      </c>
      <c r="L210" s="187">
        <f>SUM(L189:L205)</f>
        <v>161.35933062887204</v>
      </c>
      <c r="M210" s="187">
        <f t="shared" ref="M210:S210" si="90">SUM(M189:M205)</f>
        <v>63.564285814586</v>
      </c>
      <c r="N210" s="187">
        <f t="shared" si="90"/>
        <v>4042.8675506978661</v>
      </c>
      <c r="O210" s="187">
        <f t="shared" si="90"/>
        <v>844.4919962744932</v>
      </c>
      <c r="P210" s="187">
        <f t="shared" si="90"/>
        <v>120.78505725436061</v>
      </c>
      <c r="Q210" s="187">
        <f t="shared" si="90"/>
        <v>49.083001818063742</v>
      </c>
      <c r="R210" s="213">
        <f t="shared" si="90"/>
        <v>0</v>
      </c>
      <c r="S210" s="214">
        <f t="shared" si="90"/>
        <v>5282.1512224882417</v>
      </c>
      <c r="T210" s="133" t="str">
        <f>IF(ABS(S210-AI210)&gt;0.01,S210-AI210,"")</f>
        <v/>
      </c>
      <c r="U210" s="215" t="s">
        <v>61</v>
      </c>
      <c r="V210" s="216">
        <f>SUM(V189:V205)</f>
        <v>138.44318855744129</v>
      </c>
      <c r="W210" s="216">
        <f t="shared" ref="W210:AH210" si="91">SUM(W189:W205)</f>
        <v>22.902013446159962</v>
      </c>
      <c r="X210" s="216">
        <f t="shared" si="91"/>
        <v>49.083001818063742</v>
      </c>
      <c r="Y210" s="216">
        <f t="shared" si="91"/>
        <v>63.564285814586</v>
      </c>
      <c r="Z210" s="216">
        <f t="shared" si="91"/>
        <v>3965.3919252031774</v>
      </c>
      <c r="AA210" s="216">
        <f t="shared" si="91"/>
        <v>783.72293850453673</v>
      </c>
      <c r="AB210" s="216">
        <f t="shared" si="91"/>
        <v>120.78505725436061</v>
      </c>
      <c r="AC210" s="216">
        <f t="shared" si="91"/>
        <v>138.25881188991593</v>
      </c>
      <c r="AD210" s="217">
        <f t="shared" si="91"/>
        <v>1.4128625270772613E-2</v>
      </c>
      <c r="AE210" s="217">
        <f t="shared" si="91"/>
        <v>0</v>
      </c>
      <c r="AF210" s="217">
        <f t="shared" si="91"/>
        <v>0</v>
      </c>
      <c r="AG210" s="217">
        <f t="shared" si="91"/>
        <v>77.475625494688586</v>
      </c>
      <c r="AH210" s="217">
        <f t="shared" si="91"/>
        <v>60.769057769956518</v>
      </c>
      <c r="AI210" s="218">
        <f>SUM(V210:AC210)</f>
        <v>5282.1512224882408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3.1262910916059802E-2</v>
      </c>
      <c r="C211" s="105">
        <f t="shared" ref="C211:H211" si="92">IF($I210=0,"-",C210/$I210)</f>
        <v>1.231539940776623E-2</v>
      </c>
      <c r="D211" s="105">
        <f t="shared" si="92"/>
        <v>0.78329407782186833</v>
      </c>
      <c r="E211" s="105">
        <f t="shared" si="92"/>
        <v>0.16361791999235653</v>
      </c>
      <c r="F211" s="105">
        <f t="shared" si="92"/>
        <v>0</v>
      </c>
      <c r="G211" s="105">
        <f t="shared" si="92"/>
        <v>9.5096918619490354E-3</v>
      </c>
      <c r="H211" s="106">
        <f t="shared" si="92"/>
        <v>0</v>
      </c>
      <c r="I211" s="107">
        <f>SUM(B211:H211)</f>
        <v>0.99999999999999989</v>
      </c>
      <c r="J211" s="133"/>
      <c r="K211" s="30" t="s">
        <v>85</v>
      </c>
      <c r="L211" s="80">
        <f t="shared" ref="L211:R211" si="93">IF($S210=0,"-",L210/$S210)</f>
        <v>3.0548033146400748E-2</v>
      </c>
      <c r="M211" s="80">
        <f t="shared" si="93"/>
        <v>1.2033787587142011E-2</v>
      </c>
      <c r="N211" s="80">
        <f t="shared" si="93"/>
        <v>0.76538277311822378</v>
      </c>
      <c r="O211" s="80">
        <f t="shared" si="93"/>
        <v>0.15987652770695984</v>
      </c>
      <c r="P211" s="80">
        <f t="shared" si="93"/>
        <v>2.2866641291928572E-2</v>
      </c>
      <c r="Q211" s="80">
        <f t="shared" si="93"/>
        <v>9.2922371493450746E-3</v>
      </c>
      <c r="R211" s="81">
        <f t="shared" si="93"/>
        <v>0</v>
      </c>
      <c r="S211" s="82">
        <f>SUM(L211:R211)</f>
        <v>1</v>
      </c>
      <c r="U211" s="40" t="s">
        <v>85</v>
      </c>
      <c r="V211" s="108">
        <f>+V210/$AI210</f>
        <v>2.6209622316005075E-2</v>
      </c>
      <c r="W211" s="108">
        <f t="shared" ref="W211:AH211" si="94">+W210/$AI210</f>
        <v>4.3357360441815609E-3</v>
      </c>
      <c r="X211" s="108">
        <f t="shared" si="94"/>
        <v>9.2922371493450763E-3</v>
      </c>
      <c r="Y211" s="108">
        <f t="shared" si="94"/>
        <v>1.2033787587142013E-2</v>
      </c>
      <c r="Z211" s="108">
        <f t="shared" si="94"/>
        <v>0.75071533513105615</v>
      </c>
      <c r="AA211" s="108">
        <f t="shared" si="94"/>
        <v>0.14837192376619457</v>
      </c>
      <c r="AB211" s="108">
        <f t="shared" si="94"/>
        <v>2.2866641291928575E-2</v>
      </c>
      <c r="AC211" s="108">
        <f t="shared" si="94"/>
        <v>2.6174716714147183E-2</v>
      </c>
      <c r="AD211" s="108">
        <f t="shared" si="94"/>
        <v>2.6747862141131775E-6</v>
      </c>
      <c r="AE211" s="108">
        <f t="shared" si="94"/>
        <v>0</v>
      </c>
      <c r="AF211" s="108">
        <f t="shared" si="94"/>
        <v>0</v>
      </c>
      <c r="AG211" s="108">
        <f t="shared" si="94"/>
        <v>1.4667437987167749E-2</v>
      </c>
      <c r="AH211" s="108">
        <f t="shared" si="94"/>
        <v>1.150460394076531E-2</v>
      </c>
      <c r="AI211" s="109">
        <f>SUM(V211:AC211)</f>
        <v>1.0000000000000002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0.31837739774213708</v>
      </c>
      <c r="C219" s="148">
        <v>0</v>
      </c>
      <c r="D219" s="148">
        <v>0.35400808124396538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0.67238547898610246</v>
      </c>
      <c r="J219" s="141"/>
      <c r="K219" s="161" t="s">
        <v>15</v>
      </c>
      <c r="L219" s="148">
        <v>0.31837739774213708</v>
      </c>
      <c r="M219" s="148">
        <v>0</v>
      </c>
      <c r="N219" s="148">
        <v>0.35400808124396538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0.67238547898610246</v>
      </c>
      <c r="U219" s="204" t="s">
        <v>15</v>
      </c>
      <c r="V219" s="196">
        <v>0.31837739774213708</v>
      </c>
      <c r="W219" s="196">
        <v>0</v>
      </c>
      <c r="X219" s="196">
        <v>0</v>
      </c>
      <c r="Y219" s="196">
        <v>0</v>
      </c>
      <c r="Z219" s="196">
        <v>0.35400808124396538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0.67238547898610246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95"/>
        <v>0</v>
      </c>
      <c r="J220" s="141"/>
      <c r="K220" s="155" t="s">
        <v>14</v>
      </c>
      <c r="L220" s="156">
        <v>0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0</v>
      </c>
      <c r="U220" s="200" t="s">
        <v>55</v>
      </c>
      <c r="V220" s="201">
        <v>0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0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0.23397286034745274</v>
      </c>
      <c r="F221" s="292"/>
      <c r="G221" s="148">
        <v>0</v>
      </c>
      <c r="H221" s="160">
        <v>0</v>
      </c>
      <c r="I221" s="146">
        <f t="shared" si="95"/>
        <v>0.23397286034745274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0.23397286034745274</v>
      </c>
      <c r="P221" s="148">
        <v>2.0656101791527806</v>
      </c>
      <c r="Q221" s="148">
        <v>0</v>
      </c>
      <c r="R221" s="149">
        <v>0</v>
      </c>
      <c r="S221" s="150">
        <f t="shared" si="96"/>
        <v>2.2995830395002335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2.389099023547837E-2</v>
      </c>
      <c r="AB221" s="196">
        <v>2.0656101791527806</v>
      </c>
      <c r="AC221" s="197">
        <v>0.21008187011197438</v>
      </c>
      <c r="AD221" s="196">
        <v>0</v>
      </c>
      <c r="AE221" s="196">
        <v>0</v>
      </c>
      <c r="AF221" s="196">
        <v>0</v>
      </c>
      <c r="AG221" s="196">
        <v>0</v>
      </c>
      <c r="AH221" s="196">
        <v>0.21008187011197438</v>
      </c>
      <c r="AI221" s="199">
        <f t="shared" si="97"/>
        <v>2.299583039500233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6.9292498243132217E-2</v>
      </c>
      <c r="F222" s="292"/>
      <c r="G222" s="152">
        <v>0</v>
      </c>
      <c r="H222" s="153">
        <v>0</v>
      </c>
      <c r="I222" s="154">
        <f t="shared" si="95"/>
        <v>6.9292498243132217E-2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6.9292498243132217E-2</v>
      </c>
      <c r="P222" s="156">
        <v>-6.9292498243132217E-2</v>
      </c>
      <c r="Q222" s="156">
        <v>0</v>
      </c>
      <c r="R222" s="157">
        <v>0</v>
      </c>
      <c r="S222" s="158">
        <f t="shared" si="96"/>
        <v>0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6.9292498243132217E-2</v>
      </c>
      <c r="AB222" s="201">
        <v>-6.9292498243132217E-2</v>
      </c>
      <c r="AC222" s="202">
        <v>0</v>
      </c>
      <c r="AD222" s="201">
        <v>0</v>
      </c>
      <c r="AE222" s="201">
        <v>0</v>
      </c>
      <c r="AF222" s="201">
        <v>0</v>
      </c>
      <c r="AG222" s="201">
        <v>0</v>
      </c>
      <c r="AH222" s="201">
        <v>0</v>
      </c>
      <c r="AI222" s="203">
        <f t="shared" si="97"/>
        <v>0</v>
      </c>
      <c r="AJ222" s="133" t="str">
        <f t="shared" si="98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0</v>
      </c>
      <c r="F224" s="292"/>
      <c r="G224" s="152">
        <v>0</v>
      </c>
      <c r="H224" s="153">
        <v>0</v>
      </c>
      <c r="I224" s="154">
        <f t="shared" si="95"/>
        <v>0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97"/>
        <v>0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8.3374009304082204</v>
      </c>
      <c r="C225" s="148">
        <v>0</v>
      </c>
      <c r="D225" s="148">
        <v>0.90242149070052868</v>
      </c>
      <c r="E225" s="148">
        <v>0</v>
      </c>
      <c r="F225" s="292"/>
      <c r="G225" s="148">
        <v>0</v>
      </c>
      <c r="H225" s="160">
        <v>0</v>
      </c>
      <c r="I225" s="146">
        <f t="shared" si="95"/>
        <v>9.2398224211087499</v>
      </c>
      <c r="J225" s="141"/>
      <c r="K225" s="161" t="s">
        <v>139</v>
      </c>
      <c r="L225" s="148">
        <v>8.3374009304082204</v>
      </c>
      <c r="M225" s="148">
        <v>0</v>
      </c>
      <c r="N225" s="148">
        <v>0.90242149070052868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9.2398224211087499</v>
      </c>
      <c r="U225" s="204" t="s">
        <v>139</v>
      </c>
      <c r="V225" s="196">
        <v>8.1437388688757082</v>
      </c>
      <c r="W225" s="196">
        <v>0</v>
      </c>
      <c r="X225" s="196">
        <v>0</v>
      </c>
      <c r="Y225" s="196">
        <v>0</v>
      </c>
      <c r="Z225" s="196">
        <v>0.80309864559852739</v>
      </c>
      <c r="AA225" s="196">
        <v>0</v>
      </c>
      <c r="AB225" s="196">
        <v>0</v>
      </c>
      <c r="AC225" s="197">
        <v>0.29298490663451404</v>
      </c>
      <c r="AD225" s="196">
        <v>0.19366206153251184</v>
      </c>
      <c r="AE225" s="196">
        <v>0</v>
      </c>
      <c r="AF225" s="196">
        <v>0</v>
      </c>
      <c r="AG225" s="196">
        <v>9.9322845102001317E-2</v>
      </c>
      <c r="AH225" s="196">
        <v>0</v>
      </c>
      <c r="AI225" s="199">
        <f t="shared" si="97"/>
        <v>9.2398224211087499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12.726438545106378</v>
      </c>
      <c r="C226" s="152">
        <v>0.33594263152964188</v>
      </c>
      <c r="D226" s="152">
        <v>5.3003450696461192</v>
      </c>
      <c r="E226" s="152">
        <v>44.687007240575461</v>
      </c>
      <c r="F226" s="292"/>
      <c r="G226" s="152">
        <v>12.727744233067002</v>
      </c>
      <c r="H226" s="153">
        <v>1.6348301340025521E-2</v>
      </c>
      <c r="I226" s="154">
        <f t="shared" si="95"/>
        <v>75.793826021264636</v>
      </c>
      <c r="J226" s="141"/>
      <c r="K226" s="155" t="s">
        <v>24</v>
      </c>
      <c r="L226" s="156">
        <v>12.726438545106378</v>
      </c>
      <c r="M226" s="156">
        <v>0.33594263152964188</v>
      </c>
      <c r="N226" s="156">
        <v>5.3003450696461192</v>
      </c>
      <c r="O226" s="156">
        <v>44.687007240575461</v>
      </c>
      <c r="P226" s="156">
        <v>0.49599487888637905</v>
      </c>
      <c r="Q226" s="156">
        <v>12.727744233067002</v>
      </c>
      <c r="R226" s="157">
        <v>1.6348301340025521E-2</v>
      </c>
      <c r="S226" s="158">
        <f t="shared" si="96"/>
        <v>76.289820900151014</v>
      </c>
      <c r="U226" s="200" t="s">
        <v>24</v>
      </c>
      <c r="V226" s="201">
        <v>0.84319560376501623</v>
      </c>
      <c r="W226" s="201">
        <v>11.883242941341361</v>
      </c>
      <c r="X226" s="201">
        <v>12.727744233067002</v>
      </c>
      <c r="Y226" s="201">
        <v>0.33594263152964188</v>
      </c>
      <c r="Z226" s="201">
        <v>5.3003450696461192</v>
      </c>
      <c r="AA226" s="201">
        <v>43.919249118825768</v>
      </c>
      <c r="AB226" s="201">
        <v>0.49599487888637905</v>
      </c>
      <c r="AC226" s="202">
        <v>0.78410642308971878</v>
      </c>
      <c r="AD226" s="201">
        <v>0</v>
      </c>
      <c r="AE226" s="201">
        <v>0.3316243406182795</v>
      </c>
      <c r="AF226" s="201">
        <v>1.6348301340025521E-2</v>
      </c>
      <c r="AG226" s="201">
        <v>0</v>
      </c>
      <c r="AH226" s="201">
        <v>0.43613378113141377</v>
      </c>
      <c r="AI226" s="203">
        <f t="shared" si="97"/>
        <v>76.289820900151014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5.5497124264318209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5.5497124264318209</v>
      </c>
      <c r="J227" s="141"/>
      <c r="K227" s="161" t="s">
        <v>23</v>
      </c>
      <c r="L227" s="148">
        <v>5.5497124264318209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5.5497124264318209</v>
      </c>
      <c r="U227" s="204" t="s">
        <v>23</v>
      </c>
      <c r="V227" s="196">
        <v>5.5497124264318209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5.5497124264318209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</v>
      </c>
      <c r="C229" s="148">
        <v>0</v>
      </c>
      <c r="D229" s="148">
        <v>0</v>
      </c>
      <c r="E229" s="148">
        <v>1.499721603190789E-2</v>
      </c>
      <c r="F229" s="292"/>
      <c r="G229" s="148">
        <v>0</v>
      </c>
      <c r="H229" s="160">
        <v>0</v>
      </c>
      <c r="I229" s="146">
        <f t="shared" si="95"/>
        <v>1.499721603190789E-2</v>
      </c>
      <c r="J229" s="141"/>
      <c r="K229" s="161" t="s">
        <v>21</v>
      </c>
      <c r="L229" s="148">
        <v>0</v>
      </c>
      <c r="M229" s="148">
        <v>0</v>
      </c>
      <c r="N229" s="148">
        <v>0</v>
      </c>
      <c r="O229" s="148">
        <v>1.499721603190789E-2</v>
      </c>
      <c r="P229" s="148">
        <v>0.13866838236413001</v>
      </c>
      <c r="Q229" s="148">
        <v>0</v>
      </c>
      <c r="R229" s="149">
        <v>0</v>
      </c>
      <c r="S229" s="150">
        <f t="shared" si="96"/>
        <v>0.15366559839603791</v>
      </c>
      <c r="U229" s="204" t="s">
        <v>21</v>
      </c>
      <c r="V229" s="196">
        <v>0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0.13866838236413001</v>
      </c>
      <c r="AC229" s="197">
        <v>1.499721603190789E-2</v>
      </c>
      <c r="AD229" s="196">
        <v>0</v>
      </c>
      <c r="AE229" s="196">
        <v>0</v>
      </c>
      <c r="AF229" s="196">
        <v>0</v>
      </c>
      <c r="AG229" s="196">
        <v>0</v>
      </c>
      <c r="AH229" s="196">
        <v>1.499721603190789E-2</v>
      </c>
      <c r="AI229" s="199">
        <f t="shared" si="97"/>
        <v>0.15366559839603791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26.931929299688559</v>
      </c>
      <c r="C236" s="187">
        <f t="shared" ref="C236:I236" si="99">SUM(C215:C231)</f>
        <v>0.33594263152964188</v>
      </c>
      <c r="D236" s="187">
        <f t="shared" si="99"/>
        <v>6.5567746415906134</v>
      </c>
      <c r="E236" s="187">
        <f t="shared" si="99"/>
        <v>45.005269815197956</v>
      </c>
      <c r="F236" s="187">
        <f t="shared" si="99"/>
        <v>0</v>
      </c>
      <c r="G236" s="187">
        <f t="shared" si="99"/>
        <v>12.727744233067002</v>
      </c>
      <c r="H236" s="213">
        <f t="shared" si="99"/>
        <v>1.6348301340025521E-2</v>
      </c>
      <c r="I236" s="146">
        <f t="shared" si="99"/>
        <v>91.574008922413796</v>
      </c>
      <c r="J236" s="141"/>
      <c r="K236" s="188" t="s">
        <v>25</v>
      </c>
      <c r="L236" s="187">
        <f>SUM(L215:L231)</f>
        <v>26.931929299688559</v>
      </c>
      <c r="M236" s="187">
        <f t="shared" ref="M236:S236" si="100">SUM(M215:M231)</f>
        <v>0.33594263152964188</v>
      </c>
      <c r="N236" s="187">
        <f t="shared" si="100"/>
        <v>6.5567746415906134</v>
      </c>
      <c r="O236" s="187">
        <f t="shared" si="100"/>
        <v>45.005269815197956</v>
      </c>
      <c r="P236" s="187">
        <f t="shared" si="100"/>
        <v>2.6309809421601575</v>
      </c>
      <c r="Q236" s="187">
        <f t="shared" si="100"/>
        <v>12.727744233067002</v>
      </c>
      <c r="R236" s="213">
        <f t="shared" si="100"/>
        <v>1.6348301340025521E-2</v>
      </c>
      <c r="S236" s="214">
        <f t="shared" si="100"/>
        <v>94.20498986457396</v>
      </c>
      <c r="T236" s="133" t="str">
        <f>IF(ABS(S236-AI236)&gt;0.01,S236-AI236,"")</f>
        <v/>
      </c>
      <c r="U236" s="215" t="s">
        <v>61</v>
      </c>
      <c r="V236" s="216">
        <f>SUM(V215:V231)</f>
        <v>14.855024296814683</v>
      </c>
      <c r="W236" s="216">
        <f t="shared" ref="W236:AH236" si="101">SUM(W215:W231)</f>
        <v>11.883242941341361</v>
      </c>
      <c r="X236" s="216">
        <f t="shared" si="101"/>
        <v>12.727744233067002</v>
      </c>
      <c r="Y236" s="216">
        <f t="shared" si="101"/>
        <v>0.33594263152964188</v>
      </c>
      <c r="Z236" s="216">
        <f t="shared" si="101"/>
        <v>6.4574517964886118</v>
      </c>
      <c r="AA236" s="216">
        <f t="shared" si="101"/>
        <v>44.012432607304376</v>
      </c>
      <c r="AB236" s="216">
        <f t="shared" si="101"/>
        <v>2.6309809421601575</v>
      </c>
      <c r="AC236" s="216">
        <f t="shared" si="101"/>
        <v>1.3021704158681151</v>
      </c>
      <c r="AD236" s="217">
        <f t="shared" si="101"/>
        <v>0.19366206153251184</v>
      </c>
      <c r="AE236" s="217">
        <f t="shared" si="101"/>
        <v>0.3316243406182795</v>
      </c>
      <c r="AF236" s="217">
        <f t="shared" si="101"/>
        <v>1.6348301340025521E-2</v>
      </c>
      <c r="AG236" s="217">
        <f t="shared" si="101"/>
        <v>9.9322845102001317E-2</v>
      </c>
      <c r="AH236" s="217">
        <f t="shared" si="101"/>
        <v>0.66121286727529593</v>
      </c>
      <c r="AI236" s="218">
        <f>SUM(V236:AC236)</f>
        <v>94.20498986457396</v>
      </c>
      <c r="AJ236" s="133" t="str">
        <f t="shared" si="98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0.29410014497133868</v>
      </c>
      <c r="C237" s="105">
        <f t="shared" ref="C237:H237" si="102">IF($I236=0,"-",C236/$I236)</f>
        <v>3.6685369078279595E-3</v>
      </c>
      <c r="D237" s="105">
        <f t="shared" si="102"/>
        <v>7.1600825591744591E-2</v>
      </c>
      <c r="E237" s="105">
        <f t="shared" si="102"/>
        <v>0.49146335674054342</v>
      </c>
      <c r="F237" s="105">
        <f t="shared" si="102"/>
        <v>0</v>
      </c>
      <c r="G237" s="105">
        <f t="shared" si="102"/>
        <v>0.13898861022728184</v>
      </c>
      <c r="H237" s="106">
        <f t="shared" si="102"/>
        <v>1.7852556126353103E-4</v>
      </c>
      <c r="I237" s="107">
        <f>SUM(B237:H237)</f>
        <v>1</v>
      </c>
      <c r="J237" s="133"/>
      <c r="K237" s="30" t="s">
        <v>85</v>
      </c>
      <c r="L237" s="80">
        <f t="shared" ref="L237:R237" si="103">IF($S236=0,"-",L236/$S236)</f>
        <v>0.2858864412427094</v>
      </c>
      <c r="M237" s="80">
        <f t="shared" si="103"/>
        <v>3.5660810750320353E-3</v>
      </c>
      <c r="N237" s="80">
        <f t="shared" si="103"/>
        <v>6.9601139504567852E-2</v>
      </c>
      <c r="O237" s="80">
        <f t="shared" si="103"/>
        <v>0.47773764298362614</v>
      </c>
      <c r="P237" s="80">
        <f t="shared" si="103"/>
        <v>2.7928254606707888E-2</v>
      </c>
      <c r="Q237" s="80">
        <f t="shared" si="103"/>
        <v>0.13510690093342184</v>
      </c>
      <c r="R237" s="81">
        <f t="shared" si="103"/>
        <v>1.735396539347577E-4</v>
      </c>
      <c r="S237" s="82">
        <f>SUM(L237:R237)</f>
        <v>0.99999999999999989</v>
      </c>
      <c r="U237" s="40" t="s">
        <v>85</v>
      </c>
      <c r="V237" s="108">
        <f>+V236/$AI236</f>
        <v>0.15768829568550227</v>
      </c>
      <c r="W237" s="108">
        <f t="shared" ref="W237:AH237" si="104">+W236/$AI236</f>
        <v>0.12614239392652477</v>
      </c>
      <c r="X237" s="108">
        <f t="shared" si="104"/>
        <v>0.13510690093342184</v>
      </c>
      <c r="Y237" s="108">
        <f t="shared" si="104"/>
        <v>3.5660810750320353E-3</v>
      </c>
      <c r="Z237" s="108">
        <f t="shared" si="104"/>
        <v>6.8546812708877053E-2</v>
      </c>
      <c r="AA237" s="108">
        <f t="shared" si="104"/>
        <v>0.467198528130784</v>
      </c>
      <c r="AB237" s="108">
        <f t="shared" si="104"/>
        <v>2.7928254606707888E-2</v>
      </c>
      <c r="AC237" s="108">
        <f t="shared" si="104"/>
        <v>1.382273293315007E-2</v>
      </c>
      <c r="AD237" s="108">
        <f t="shared" si="104"/>
        <v>2.0557516306823464E-3</v>
      </c>
      <c r="AE237" s="108">
        <f t="shared" si="104"/>
        <v>3.5202417737639153E-3</v>
      </c>
      <c r="AF237" s="108">
        <f t="shared" si="104"/>
        <v>1.735396539347577E-4</v>
      </c>
      <c r="AG237" s="108">
        <f t="shared" si="104"/>
        <v>1.0543267956908081E-3</v>
      </c>
      <c r="AH237" s="108">
        <f t="shared" si="104"/>
        <v>7.0188730790782328E-3</v>
      </c>
      <c r="AI237" s="109">
        <f>SUM(V237:AC237)</f>
        <v>0.99999999999999989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69.387556075988357</v>
      </c>
      <c r="C245" s="148">
        <v>3.5421500107160032E-2</v>
      </c>
      <c r="D245" s="148">
        <v>38.169828999403073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107.5928065754986</v>
      </c>
      <c r="J245" s="141"/>
      <c r="K245" s="161" t="s">
        <v>15</v>
      </c>
      <c r="L245" s="148">
        <v>69.387556075988357</v>
      </c>
      <c r="M245" s="148">
        <v>3.5421500107160032E-2</v>
      </c>
      <c r="N245" s="148">
        <v>38.169828999403073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107.5928065754986</v>
      </c>
      <c r="U245" s="204" t="s">
        <v>15</v>
      </c>
      <c r="V245" s="196">
        <v>68.647499734463764</v>
      </c>
      <c r="W245" s="196">
        <v>0</v>
      </c>
      <c r="X245" s="196">
        <v>0</v>
      </c>
      <c r="Y245" s="196">
        <v>3.5421500107160032E-2</v>
      </c>
      <c r="Z245" s="196">
        <v>38.169828999403073</v>
      </c>
      <c r="AA245" s="196">
        <v>0</v>
      </c>
      <c r="AB245" s="196">
        <v>0</v>
      </c>
      <c r="AC245" s="197">
        <v>0.74005634152459321</v>
      </c>
      <c r="AD245" s="198">
        <v>0.74005634152459321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107.5928065754986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3.5475791242647232</v>
      </c>
      <c r="C246" s="152">
        <v>0</v>
      </c>
      <c r="D246" s="152">
        <v>0</v>
      </c>
      <c r="E246" s="152">
        <v>0</v>
      </c>
      <c r="F246" s="292"/>
      <c r="G246" s="152">
        <v>0</v>
      </c>
      <c r="H246" s="153">
        <v>0</v>
      </c>
      <c r="I246" s="154">
        <f t="shared" si="105"/>
        <v>3.5475791242647232</v>
      </c>
      <c r="J246" s="141"/>
      <c r="K246" s="155" t="s">
        <v>14</v>
      </c>
      <c r="L246" s="156">
        <v>3.5475791242647232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3.5475791242647232</v>
      </c>
      <c r="U246" s="200" t="s">
        <v>55</v>
      </c>
      <c r="V246" s="201">
        <v>3.5475791242647232</v>
      </c>
      <c r="W246" s="201">
        <v>0</v>
      </c>
      <c r="X246" s="201">
        <v>0</v>
      </c>
      <c r="Y246" s="201">
        <v>0</v>
      </c>
      <c r="Z246" s="201">
        <v>0</v>
      </c>
      <c r="AA246" s="201">
        <v>0</v>
      </c>
      <c r="AB246" s="201">
        <v>0</v>
      </c>
      <c r="AC246" s="202">
        <v>0</v>
      </c>
      <c r="AD246" s="201">
        <v>0</v>
      </c>
      <c r="AE246" s="201">
        <v>0</v>
      </c>
      <c r="AF246" s="201">
        <v>0</v>
      </c>
      <c r="AG246" s="201">
        <v>0</v>
      </c>
      <c r="AH246" s="201">
        <v>0</v>
      </c>
      <c r="AI246" s="203">
        <f t="shared" si="107"/>
        <v>3.5475791242647232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10.658011464765067</v>
      </c>
      <c r="F247" s="292"/>
      <c r="G247" s="148">
        <v>0</v>
      </c>
      <c r="H247" s="160">
        <v>0</v>
      </c>
      <c r="I247" s="146">
        <f t="shared" si="105"/>
        <v>10.658011464765067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10.658011464765067</v>
      </c>
      <c r="P247" s="148">
        <v>39.424814141833409</v>
      </c>
      <c r="Q247" s="148">
        <v>0</v>
      </c>
      <c r="R247" s="149">
        <v>0</v>
      </c>
      <c r="S247" s="150">
        <f t="shared" si="106"/>
        <v>50.082825606598476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2.2768737854013712</v>
      </c>
      <c r="AB247" s="196">
        <v>39.424814141833409</v>
      </c>
      <c r="AC247" s="197">
        <v>8.3811376793636967</v>
      </c>
      <c r="AD247" s="196">
        <v>0</v>
      </c>
      <c r="AE247" s="196">
        <v>0</v>
      </c>
      <c r="AF247" s="196">
        <v>0</v>
      </c>
      <c r="AG247" s="196">
        <v>0</v>
      </c>
      <c r="AH247" s="196">
        <v>8.3811376793636967</v>
      </c>
      <c r="AI247" s="199">
        <f t="shared" si="107"/>
        <v>50.082825606598476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1.4479800601392427</v>
      </c>
      <c r="F248" s="292"/>
      <c r="G248" s="152">
        <v>0</v>
      </c>
      <c r="H248" s="153">
        <v>0</v>
      </c>
      <c r="I248" s="154">
        <f t="shared" si="105"/>
        <v>1.4479800601392427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1.4479800601392427</v>
      </c>
      <c r="P248" s="156">
        <v>11.34139727426728</v>
      </c>
      <c r="Q248" s="156">
        <v>0</v>
      </c>
      <c r="R248" s="157">
        <v>0</v>
      </c>
      <c r="S248" s="158">
        <f t="shared" si="106"/>
        <v>12.789377334406522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0.56088124481985535</v>
      </c>
      <c r="AB248" s="201">
        <v>11.34139727426728</v>
      </c>
      <c r="AC248" s="202">
        <v>0.88709881531938739</v>
      </c>
      <c r="AD248" s="201">
        <v>0</v>
      </c>
      <c r="AE248" s="201">
        <v>0</v>
      </c>
      <c r="AF248" s="201">
        <v>0</v>
      </c>
      <c r="AG248" s="201">
        <v>0</v>
      </c>
      <c r="AH248" s="201">
        <v>0.88709881531938739</v>
      </c>
      <c r="AI248" s="203">
        <f t="shared" si="107"/>
        <v>12.789377334406522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0</v>
      </c>
      <c r="J249" s="141"/>
      <c r="K249" s="161" t="s">
        <v>57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9.4917989231065789</v>
      </c>
      <c r="C250" s="152">
        <v>0</v>
      </c>
      <c r="D250" s="152">
        <v>18.068620893833046</v>
      </c>
      <c r="E250" s="152">
        <v>2.8502449942145995</v>
      </c>
      <c r="F250" s="292"/>
      <c r="G250" s="152">
        <v>0</v>
      </c>
      <c r="H250" s="153">
        <v>0</v>
      </c>
      <c r="I250" s="154">
        <f t="shared" si="105"/>
        <v>30.410664811154223</v>
      </c>
      <c r="J250" s="141"/>
      <c r="K250" s="155" t="s">
        <v>16</v>
      </c>
      <c r="L250" s="156">
        <v>9.4917989231065789</v>
      </c>
      <c r="M250" s="156">
        <v>0</v>
      </c>
      <c r="N250" s="156">
        <v>18.068620893833046</v>
      </c>
      <c r="O250" s="156">
        <v>2.8502449942145995</v>
      </c>
      <c r="P250" s="156">
        <v>0.50512311358220818</v>
      </c>
      <c r="Q250" s="156">
        <v>0</v>
      </c>
      <c r="R250" s="157">
        <v>0</v>
      </c>
      <c r="S250" s="158">
        <f t="shared" si="106"/>
        <v>30.915787924736431</v>
      </c>
      <c r="U250" s="200" t="s">
        <v>16</v>
      </c>
      <c r="V250" s="201">
        <v>9.4917989231065789</v>
      </c>
      <c r="W250" s="201">
        <v>0</v>
      </c>
      <c r="X250" s="201">
        <v>0</v>
      </c>
      <c r="Y250" s="201">
        <v>0</v>
      </c>
      <c r="Z250" s="201">
        <v>18.068620893833046</v>
      </c>
      <c r="AA250" s="201">
        <v>2.2463795293386357</v>
      </c>
      <c r="AB250" s="201">
        <v>0.50512311358220818</v>
      </c>
      <c r="AC250" s="202">
        <v>0.60386546487596404</v>
      </c>
      <c r="AD250" s="201">
        <v>0</v>
      </c>
      <c r="AE250" s="201">
        <v>0</v>
      </c>
      <c r="AF250" s="201">
        <v>0</v>
      </c>
      <c r="AG250" s="201">
        <v>0</v>
      </c>
      <c r="AH250" s="201">
        <v>0.60386546487596404</v>
      </c>
      <c r="AI250" s="203">
        <f t="shared" si="107"/>
        <v>30.915787924736431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141.77770787042917</v>
      </c>
      <c r="C251" s="148">
        <v>0</v>
      </c>
      <c r="D251" s="148">
        <v>156.47883883321796</v>
      </c>
      <c r="E251" s="148">
        <v>9.6514474728820652</v>
      </c>
      <c r="F251" s="292"/>
      <c r="G251" s="148">
        <v>1.5575294358669084E-2</v>
      </c>
      <c r="H251" s="160">
        <v>0</v>
      </c>
      <c r="I251" s="146">
        <f t="shared" si="105"/>
        <v>307.92356947088786</v>
      </c>
      <c r="J251" s="141"/>
      <c r="K251" s="161" t="s">
        <v>139</v>
      </c>
      <c r="L251" s="148">
        <v>141.77770787042917</v>
      </c>
      <c r="M251" s="148">
        <v>0</v>
      </c>
      <c r="N251" s="148">
        <v>156.47883883321796</v>
      </c>
      <c r="O251" s="148">
        <v>9.6514474728820652</v>
      </c>
      <c r="P251" s="148">
        <v>3.5687367894426405</v>
      </c>
      <c r="Q251" s="148">
        <v>1.5575294358669084E-2</v>
      </c>
      <c r="R251" s="149">
        <v>0</v>
      </c>
      <c r="S251" s="150">
        <f t="shared" si="106"/>
        <v>311.49230626033051</v>
      </c>
      <c r="U251" s="204" t="s">
        <v>139</v>
      </c>
      <c r="V251" s="196">
        <v>135.9611141921842</v>
      </c>
      <c r="W251" s="196">
        <v>5.1978218451402851</v>
      </c>
      <c r="X251" s="196">
        <v>1.5575294358669084E-2</v>
      </c>
      <c r="Y251" s="196">
        <v>0</v>
      </c>
      <c r="Z251" s="196">
        <v>156.10330118034784</v>
      </c>
      <c r="AA251" s="196">
        <v>6.2115571843568809</v>
      </c>
      <c r="AB251" s="196">
        <v>3.5687367894426405</v>
      </c>
      <c r="AC251" s="197">
        <v>4.4341997744999997</v>
      </c>
      <c r="AD251" s="196">
        <v>0.61877183310468264</v>
      </c>
      <c r="AE251" s="196">
        <v>0</v>
      </c>
      <c r="AF251" s="196">
        <v>0</v>
      </c>
      <c r="AG251" s="196">
        <v>0.37553765287013385</v>
      </c>
      <c r="AH251" s="196">
        <v>3.4398902885251834</v>
      </c>
      <c r="AI251" s="199">
        <f t="shared" si="107"/>
        <v>311.49230626033051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183.5398994668262</v>
      </c>
      <c r="C252" s="152">
        <v>2.6901668668715013</v>
      </c>
      <c r="D252" s="152">
        <v>341.51530531909879</v>
      </c>
      <c r="E252" s="152">
        <v>859.24754096399124</v>
      </c>
      <c r="F252" s="292"/>
      <c r="G252" s="152">
        <v>203.67883338771477</v>
      </c>
      <c r="H252" s="153">
        <v>63.354886144041856</v>
      </c>
      <c r="I252" s="154">
        <f t="shared" si="105"/>
        <v>1654.0266321485442</v>
      </c>
      <c r="J252" s="141"/>
      <c r="K252" s="155" t="s">
        <v>24</v>
      </c>
      <c r="L252" s="156">
        <v>183.5398994668262</v>
      </c>
      <c r="M252" s="156">
        <v>2.6901668668715013</v>
      </c>
      <c r="N252" s="156">
        <v>341.51530531909879</v>
      </c>
      <c r="O252" s="156">
        <v>859.24754096399124</v>
      </c>
      <c r="P252" s="156">
        <v>2.5190906292928976</v>
      </c>
      <c r="Q252" s="156">
        <v>203.67883338771477</v>
      </c>
      <c r="R252" s="157">
        <v>63.354886144041856</v>
      </c>
      <c r="S252" s="158">
        <f t="shared" si="106"/>
        <v>1656.545722777837</v>
      </c>
      <c r="U252" s="200" t="s">
        <v>24</v>
      </c>
      <c r="V252" s="201">
        <v>27.3759481866832</v>
      </c>
      <c r="W252" s="201">
        <v>153.1041320089671</v>
      </c>
      <c r="X252" s="201">
        <v>203.67883338771477</v>
      </c>
      <c r="Y252" s="201">
        <v>2.6901668668715013</v>
      </c>
      <c r="Z252" s="201">
        <v>341.51530531909879</v>
      </c>
      <c r="AA252" s="201">
        <v>856.90883570497601</v>
      </c>
      <c r="AB252" s="201">
        <v>2.5190906292928976</v>
      </c>
      <c r="AC252" s="202">
        <v>68.753410674232924</v>
      </c>
      <c r="AD252" s="201">
        <v>3.0598192711758991</v>
      </c>
      <c r="AE252" s="201">
        <v>0</v>
      </c>
      <c r="AF252" s="201">
        <v>63.354886144041856</v>
      </c>
      <c r="AG252" s="201">
        <v>0</v>
      </c>
      <c r="AH252" s="201">
        <v>2.3387052590151716</v>
      </c>
      <c r="AI252" s="203">
        <f t="shared" si="107"/>
        <v>1656.5457227778372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167.67087827635586</v>
      </c>
      <c r="C253" s="148">
        <v>0</v>
      </c>
      <c r="D253" s="148">
        <v>5.6443477240786564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173.31522600043451</v>
      </c>
      <c r="J253" s="141"/>
      <c r="K253" s="161" t="s">
        <v>23</v>
      </c>
      <c r="L253" s="148">
        <v>167.67087827635586</v>
      </c>
      <c r="M253" s="148">
        <v>0</v>
      </c>
      <c r="N253" s="148">
        <v>5.6443477240786564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173.31522600043451</v>
      </c>
      <c r="U253" s="204" t="s">
        <v>23</v>
      </c>
      <c r="V253" s="196">
        <v>166.41674754249942</v>
      </c>
      <c r="W253" s="196">
        <v>0</v>
      </c>
      <c r="X253" s="196">
        <v>0</v>
      </c>
      <c r="Y253" s="196">
        <v>0</v>
      </c>
      <c r="Z253" s="196">
        <v>5.4682703727768391</v>
      </c>
      <c r="AA253" s="196">
        <v>0</v>
      </c>
      <c r="AB253" s="196">
        <v>0</v>
      </c>
      <c r="AC253" s="197">
        <v>1.4302080851582617</v>
      </c>
      <c r="AD253" s="196">
        <v>1.2541307338564445</v>
      </c>
      <c r="AE253" s="196">
        <v>0</v>
      </c>
      <c r="AF253" s="196">
        <v>0</v>
      </c>
      <c r="AG253" s="196">
        <v>0.17607735130181715</v>
      </c>
      <c r="AH253" s="196">
        <v>0</v>
      </c>
      <c r="AI253" s="199">
        <f t="shared" si="107"/>
        <v>173.31522600043451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6.1669202395240832E-2</v>
      </c>
      <c r="C254" s="152">
        <v>0</v>
      </c>
      <c r="D254" s="152">
        <v>1.1078299831480379E-3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6.2777032378388872E-2</v>
      </c>
      <c r="J254" s="141"/>
      <c r="K254" s="155" t="s">
        <v>58</v>
      </c>
      <c r="L254" s="156">
        <v>6.1669202395240832E-2</v>
      </c>
      <c r="M254" s="156">
        <v>0</v>
      </c>
      <c r="N254" s="156">
        <v>1.1078299831480379E-3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6.2777032378388872E-2</v>
      </c>
      <c r="U254" s="200" t="s">
        <v>58</v>
      </c>
      <c r="V254" s="201">
        <v>6.1669202395240832E-2</v>
      </c>
      <c r="W254" s="201">
        <v>0</v>
      </c>
      <c r="X254" s="201">
        <v>0</v>
      </c>
      <c r="Y254" s="201">
        <v>0</v>
      </c>
      <c r="Z254" s="201">
        <v>1.1078299831480379E-3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6.2777032378388872E-2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13.797444095520213</v>
      </c>
      <c r="C255" s="148">
        <v>0</v>
      </c>
      <c r="D255" s="148">
        <v>1.3407080189259204</v>
      </c>
      <c r="E255" s="148">
        <v>0</v>
      </c>
      <c r="F255" s="292"/>
      <c r="G255" s="148">
        <v>0</v>
      </c>
      <c r="H255" s="160">
        <v>0</v>
      </c>
      <c r="I255" s="146">
        <f t="shared" si="105"/>
        <v>15.138152114446132</v>
      </c>
      <c r="J255" s="141"/>
      <c r="K255" s="161" t="s">
        <v>21</v>
      </c>
      <c r="L255" s="148">
        <v>13.797444095520213</v>
      </c>
      <c r="M255" s="148">
        <v>0</v>
      </c>
      <c r="N255" s="148">
        <v>1.3407080189259204</v>
      </c>
      <c r="O255" s="148">
        <v>0</v>
      </c>
      <c r="P255" s="148">
        <v>3.0050170753286256</v>
      </c>
      <c r="Q255" s="148">
        <v>0</v>
      </c>
      <c r="R255" s="149">
        <v>0</v>
      </c>
      <c r="S255" s="150">
        <f t="shared" si="106"/>
        <v>18.14316918977476</v>
      </c>
      <c r="U255" s="204" t="s">
        <v>21</v>
      </c>
      <c r="V255" s="196">
        <v>13.797444095520213</v>
      </c>
      <c r="W255" s="196">
        <v>0</v>
      </c>
      <c r="X255" s="196">
        <v>0</v>
      </c>
      <c r="Y255" s="196">
        <v>0</v>
      </c>
      <c r="Z255" s="196">
        <v>1.3407080189259204</v>
      </c>
      <c r="AA255" s="196">
        <v>0</v>
      </c>
      <c r="AB255" s="196">
        <v>3.0050170753286256</v>
      </c>
      <c r="AC255" s="197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9">
        <f t="shared" si="107"/>
        <v>18.14316918977476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2.230745758957476E-3</v>
      </c>
      <c r="C256" s="152">
        <v>0</v>
      </c>
      <c r="D256" s="152">
        <v>2.1676324299732658E-4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2.4475090019548027E-3</v>
      </c>
      <c r="J256" s="141"/>
      <c r="K256" s="155" t="s">
        <v>20</v>
      </c>
      <c r="L256" s="156">
        <v>2.230745758957476E-3</v>
      </c>
      <c r="M256" s="156">
        <v>0</v>
      </c>
      <c r="N256" s="156">
        <v>2.1676324299732658E-4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2.4475090019548027E-3</v>
      </c>
      <c r="U256" s="200" t="s">
        <v>59</v>
      </c>
      <c r="V256" s="201">
        <v>2.230745758957476E-3</v>
      </c>
      <c r="W256" s="201">
        <v>0</v>
      </c>
      <c r="X256" s="201">
        <v>0</v>
      </c>
      <c r="Y256" s="201">
        <v>0</v>
      </c>
      <c r="Z256" s="201">
        <v>2.1676324299732658E-4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2.4475090019548027E-3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96.587932361860481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96.587932361860481</v>
      </c>
      <c r="J257" s="141"/>
      <c r="K257" s="163" t="s">
        <v>62</v>
      </c>
      <c r="L257" s="148">
        <v>96.587932361860481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96.587932361860481</v>
      </c>
      <c r="U257" s="205" t="s">
        <v>60</v>
      </c>
      <c r="V257" s="196">
        <v>87.431681177329338</v>
      </c>
      <c r="W257" s="196">
        <v>9.0670285510215756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8.9222633509564289E-2</v>
      </c>
      <c r="AD257" s="198">
        <v>8.9222633509564289E-2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96.587932361860481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96.587932361860481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96.587932361860481</v>
      </c>
      <c r="J258" s="141"/>
      <c r="K258" s="168" t="s">
        <v>22</v>
      </c>
      <c r="L258" s="169">
        <v>96.587932361860481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96.587932361860481</v>
      </c>
      <c r="U258" s="206" t="s">
        <v>63</v>
      </c>
      <c r="V258" s="207">
        <v>87.431681177329338</v>
      </c>
      <c r="W258" s="207">
        <v>9.0670285510215756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8.9222633509564289E-2</v>
      </c>
      <c r="AD258" s="207">
        <v>8.9222633509564289E-2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96.587932361860481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685.86469614250575</v>
      </c>
      <c r="C262" s="187">
        <f t="shared" ref="C262:I262" si="109">SUM(C241:C257)</f>
        <v>2.7255883669786614</v>
      </c>
      <c r="D262" s="187">
        <f t="shared" si="109"/>
        <v>561.21897438178371</v>
      </c>
      <c r="E262" s="187">
        <f t="shared" si="109"/>
        <v>883.85522495599218</v>
      </c>
      <c r="F262" s="187">
        <f t="shared" si="109"/>
        <v>0</v>
      </c>
      <c r="G262" s="187">
        <f t="shared" si="109"/>
        <v>203.69440868207343</v>
      </c>
      <c r="H262" s="213">
        <f t="shared" si="109"/>
        <v>63.354886144041856</v>
      </c>
      <c r="I262" s="146">
        <f t="shared" si="109"/>
        <v>2400.7137786733756</v>
      </c>
      <c r="J262" s="141"/>
      <c r="K262" s="188" t="s">
        <v>25</v>
      </c>
      <c r="L262" s="187">
        <f>SUM(L241:L257)</f>
        <v>685.86469614250575</v>
      </c>
      <c r="M262" s="187">
        <f t="shared" ref="M262:S262" si="110">SUM(M241:M257)</f>
        <v>2.7255883669786614</v>
      </c>
      <c r="N262" s="187">
        <f t="shared" si="110"/>
        <v>561.21897438178371</v>
      </c>
      <c r="O262" s="187">
        <f t="shared" si="110"/>
        <v>883.85522495599218</v>
      </c>
      <c r="P262" s="187">
        <f t="shared" si="110"/>
        <v>60.364179023747056</v>
      </c>
      <c r="Q262" s="187">
        <f t="shared" si="110"/>
        <v>203.69440868207343</v>
      </c>
      <c r="R262" s="213">
        <f t="shared" si="110"/>
        <v>63.354886144041856</v>
      </c>
      <c r="S262" s="214">
        <f t="shared" si="110"/>
        <v>2461.0779576971222</v>
      </c>
      <c r="T262" s="133" t="str">
        <f>IF(ABS(S262-AI262)&gt;0.01,S262-AI262,"")</f>
        <v/>
      </c>
      <c r="U262" s="215" t="s">
        <v>61</v>
      </c>
      <c r="V262" s="216">
        <f>SUM(V241:V257)</f>
        <v>512.73371292420563</v>
      </c>
      <c r="W262" s="216">
        <f t="shared" ref="W262:AH262" si="111">SUM(W241:W257)</f>
        <v>167.36898240512895</v>
      </c>
      <c r="X262" s="216">
        <f t="shared" si="111"/>
        <v>203.69440868207343</v>
      </c>
      <c r="Y262" s="216">
        <f t="shared" si="111"/>
        <v>2.7255883669786614</v>
      </c>
      <c r="Z262" s="216">
        <f t="shared" si="111"/>
        <v>560.66735937761177</v>
      </c>
      <c r="AA262" s="216">
        <f t="shared" si="111"/>
        <v>868.2045274488928</v>
      </c>
      <c r="AB262" s="216">
        <f t="shared" si="111"/>
        <v>60.364179023747056</v>
      </c>
      <c r="AC262" s="216">
        <f t="shared" si="111"/>
        <v>85.319199468484385</v>
      </c>
      <c r="AD262" s="217">
        <f t="shared" si="111"/>
        <v>5.7620008131711842</v>
      </c>
      <c r="AE262" s="217">
        <f t="shared" si="111"/>
        <v>0</v>
      </c>
      <c r="AF262" s="217">
        <f t="shared" si="111"/>
        <v>63.354886144041856</v>
      </c>
      <c r="AG262" s="217">
        <f t="shared" si="111"/>
        <v>0.55161500417195097</v>
      </c>
      <c r="AH262" s="217">
        <f t="shared" si="111"/>
        <v>15.650697507099402</v>
      </c>
      <c r="AI262" s="218">
        <f>SUM(V262:AC262)</f>
        <v>2461.0779576971227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0.28569198970545823</v>
      </c>
      <c r="C263" s="105">
        <f t="shared" ref="C263:H263" si="112">IF($I262=0,"-",C262/$I262)</f>
        <v>1.1353241653341991E-3</v>
      </c>
      <c r="D263" s="105">
        <f t="shared" si="112"/>
        <v>0.23377171379918141</v>
      </c>
      <c r="E263" s="105">
        <f t="shared" si="112"/>
        <v>0.36816351570423644</v>
      </c>
      <c r="F263" s="105">
        <f t="shared" si="112"/>
        <v>0</v>
      </c>
      <c r="G263" s="105">
        <f t="shared" si="112"/>
        <v>8.48474359965702E-2</v>
      </c>
      <c r="H263" s="106">
        <f t="shared" si="112"/>
        <v>2.6390020629219489E-2</v>
      </c>
      <c r="I263" s="107">
        <f>SUM(B263:H263)</f>
        <v>0.99999999999999989</v>
      </c>
      <c r="J263" s="133"/>
      <c r="K263" s="30" t="s">
        <v>85</v>
      </c>
      <c r="L263" s="80">
        <f t="shared" ref="L263:R263" si="113">IF($S262=0,"-",L262/$S262)</f>
        <v>0.27868466904814443</v>
      </c>
      <c r="M263" s="80">
        <f t="shared" si="113"/>
        <v>1.1074774606201611E-3</v>
      </c>
      <c r="N263" s="80">
        <f t="shared" si="113"/>
        <v>0.22803786959553571</v>
      </c>
      <c r="O263" s="80">
        <f t="shared" si="113"/>
        <v>0.35913337169661724</v>
      </c>
      <c r="P263" s="80">
        <f t="shared" si="113"/>
        <v>2.4527536332181438E-2</v>
      </c>
      <c r="Q263" s="80">
        <f t="shared" si="113"/>
        <v>8.27663374274719E-2</v>
      </c>
      <c r="R263" s="81">
        <f t="shared" si="113"/>
        <v>2.5742738439429296E-2</v>
      </c>
      <c r="S263" s="82">
        <f>SUM(L263:R263)</f>
        <v>1</v>
      </c>
      <c r="U263" s="40" t="s">
        <v>85</v>
      </c>
      <c r="V263" s="108">
        <f>+V262/$AI262</f>
        <v>0.20833704650460577</v>
      </c>
      <c r="W263" s="108">
        <f t="shared" ref="W263:AH263" si="114">+W262/$AI262</f>
        <v>6.800637171271863E-2</v>
      </c>
      <c r="X263" s="108">
        <f t="shared" si="114"/>
        <v>8.2766337427471887E-2</v>
      </c>
      <c r="Y263" s="108">
        <f t="shared" si="114"/>
        <v>1.1074774606201609E-3</v>
      </c>
      <c r="Z263" s="108">
        <f t="shared" si="114"/>
        <v>0.22781373406888697</v>
      </c>
      <c r="AA263" s="108">
        <f t="shared" si="114"/>
        <v>0.35277408614121603</v>
      </c>
      <c r="AB263" s="108">
        <f t="shared" si="114"/>
        <v>2.4527536332181434E-2</v>
      </c>
      <c r="AC263" s="108">
        <f t="shared" si="114"/>
        <v>3.4667410352299109E-2</v>
      </c>
      <c r="AD263" s="108">
        <f t="shared" si="114"/>
        <v>2.3412508308200027E-3</v>
      </c>
      <c r="AE263" s="108">
        <f t="shared" si="114"/>
        <v>0</v>
      </c>
      <c r="AF263" s="108">
        <f t="shared" si="114"/>
        <v>2.5742738439429293E-2</v>
      </c>
      <c r="AG263" s="108">
        <f t="shared" si="114"/>
        <v>2.2413552664869976E-4</v>
      </c>
      <c r="AH263" s="108">
        <f t="shared" si="114"/>
        <v>6.3592855554011202E-3</v>
      </c>
      <c r="AI263" s="109">
        <f>SUM(V263:AC263)</f>
        <v>1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1.4795490192036506E-2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1.4795490192036506E-2</v>
      </c>
      <c r="J267" s="141"/>
      <c r="K267" s="192" t="s">
        <v>6</v>
      </c>
      <c r="L267" s="144">
        <v>1.4795490192036506E-2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1.4795490192036506E-2</v>
      </c>
      <c r="U267" s="195" t="s">
        <v>6</v>
      </c>
      <c r="V267" s="196">
        <v>1.4795490192036506E-2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1.4795490192036506E-2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2.8577967648099278</v>
      </c>
      <c r="C271" s="148">
        <v>2.0719026544871975</v>
      </c>
      <c r="D271" s="148">
        <v>0.78589411032273027</v>
      </c>
      <c r="E271" s="148">
        <v>0</v>
      </c>
      <c r="F271" s="292"/>
      <c r="G271" s="148">
        <v>0</v>
      </c>
      <c r="H271" s="160">
        <v>0</v>
      </c>
      <c r="I271" s="146">
        <f t="shared" si="115"/>
        <v>5.7155935296198557</v>
      </c>
      <c r="J271" s="141"/>
      <c r="K271" s="161" t="s">
        <v>15</v>
      </c>
      <c r="L271" s="148">
        <v>2.8577967648099278</v>
      </c>
      <c r="M271" s="148">
        <v>2.0719026544871975</v>
      </c>
      <c r="N271" s="148">
        <v>0.78589411032273027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5.7155935296198557</v>
      </c>
      <c r="U271" s="204" t="s">
        <v>15</v>
      </c>
      <c r="V271" s="196">
        <v>2.8577967648099278</v>
      </c>
      <c r="W271" s="196">
        <v>0</v>
      </c>
      <c r="X271" s="196">
        <v>0</v>
      </c>
      <c r="Y271" s="196">
        <v>2.0719026544871975</v>
      </c>
      <c r="Z271" s="196">
        <v>0.78589411032273027</v>
      </c>
      <c r="AA271" s="196">
        <v>0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5.7155935296198557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0.89604096217395734</v>
      </c>
      <c r="C272" s="152">
        <v>0</v>
      </c>
      <c r="D272" s="152">
        <v>2.6271749929133739</v>
      </c>
      <c r="E272" s="152">
        <v>0</v>
      </c>
      <c r="F272" s="292"/>
      <c r="G272" s="152">
        <v>0</v>
      </c>
      <c r="H272" s="153">
        <v>0</v>
      </c>
      <c r="I272" s="154">
        <f t="shared" si="115"/>
        <v>3.5232159550873314</v>
      </c>
      <c r="J272" s="141"/>
      <c r="K272" s="155" t="s">
        <v>14</v>
      </c>
      <c r="L272" s="156">
        <v>0.89604096217395734</v>
      </c>
      <c r="M272" s="156">
        <v>0</v>
      </c>
      <c r="N272" s="156">
        <v>2.6271749929133739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3.5232159550873314</v>
      </c>
      <c r="U272" s="200" t="s">
        <v>55</v>
      </c>
      <c r="V272" s="201">
        <v>0.89604096217395734</v>
      </c>
      <c r="W272" s="201">
        <v>0</v>
      </c>
      <c r="X272" s="201">
        <v>0</v>
      </c>
      <c r="Y272" s="201">
        <v>0</v>
      </c>
      <c r="Z272" s="201">
        <v>2.6271749929133739</v>
      </c>
      <c r="AA272" s="201">
        <v>0</v>
      </c>
      <c r="AB272" s="201">
        <v>0</v>
      </c>
      <c r="AC272" s="202">
        <v>0</v>
      </c>
      <c r="AD272" s="201">
        <v>0</v>
      </c>
      <c r="AE272" s="201">
        <v>0</v>
      </c>
      <c r="AF272" s="201">
        <v>0</v>
      </c>
      <c r="AG272" s="201">
        <v>0</v>
      </c>
      <c r="AH272" s="201">
        <v>0</v>
      </c>
      <c r="AI272" s="203">
        <f t="shared" si="117"/>
        <v>3.5232159550873314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15.250860627770651</v>
      </c>
      <c r="F273" s="292"/>
      <c r="G273" s="148">
        <v>0</v>
      </c>
      <c r="H273" s="160">
        <v>0</v>
      </c>
      <c r="I273" s="146">
        <f t="shared" si="115"/>
        <v>15.250860627770651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15.250860627770651</v>
      </c>
      <c r="P273" s="148">
        <v>144.49332509286594</v>
      </c>
      <c r="Q273" s="148">
        <v>0</v>
      </c>
      <c r="R273" s="149">
        <v>0</v>
      </c>
      <c r="S273" s="150">
        <f t="shared" si="116"/>
        <v>159.74418572063661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1.4672207940914035</v>
      </c>
      <c r="AB273" s="196">
        <v>144.49332509286594</v>
      </c>
      <c r="AC273" s="197">
        <v>13.783639833679247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13.783639833679247</v>
      </c>
      <c r="AI273" s="199">
        <f t="shared" si="117"/>
        <v>159.74418572063658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292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8.6591802616363414E-2</v>
      </c>
      <c r="Q274" s="156">
        <v>0</v>
      </c>
      <c r="R274" s="157">
        <v>0</v>
      </c>
      <c r="S274" s="158">
        <f t="shared" si="116"/>
        <v>8.6591802616363414E-2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8.6591802616363414E-2</v>
      </c>
      <c r="AC274" s="202">
        <v>0</v>
      </c>
      <c r="AD274" s="201">
        <v>0</v>
      </c>
      <c r="AE274" s="201">
        <v>0</v>
      </c>
      <c r="AF274" s="201">
        <v>0</v>
      </c>
      <c r="AG274" s="201">
        <v>0</v>
      </c>
      <c r="AH274" s="201">
        <v>0</v>
      </c>
      <c r="AI274" s="203">
        <f t="shared" si="117"/>
        <v>8.6591802616363414E-2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0.20471022919253162</v>
      </c>
      <c r="C276" s="152">
        <v>0</v>
      </c>
      <c r="D276" s="152">
        <v>6.246963768262412</v>
      </c>
      <c r="E276" s="152">
        <v>0</v>
      </c>
      <c r="F276" s="292"/>
      <c r="G276" s="152">
        <v>0</v>
      </c>
      <c r="H276" s="153">
        <v>0</v>
      </c>
      <c r="I276" s="154">
        <f t="shared" si="115"/>
        <v>6.451673997454944</v>
      </c>
      <c r="J276" s="141"/>
      <c r="K276" s="155" t="s">
        <v>16</v>
      </c>
      <c r="L276" s="156">
        <v>0.20471022919253162</v>
      </c>
      <c r="M276" s="156">
        <v>0</v>
      </c>
      <c r="N276" s="156">
        <v>6.246963768262412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6.451673997454944</v>
      </c>
      <c r="U276" s="200" t="s">
        <v>16</v>
      </c>
      <c r="V276" s="201">
        <v>0.20471022919253162</v>
      </c>
      <c r="W276" s="201">
        <v>0</v>
      </c>
      <c r="X276" s="201">
        <v>0</v>
      </c>
      <c r="Y276" s="201">
        <v>0</v>
      </c>
      <c r="Z276" s="201">
        <v>6.246963768262412</v>
      </c>
      <c r="AA276" s="201">
        <v>0</v>
      </c>
      <c r="AB276" s="201">
        <v>0</v>
      </c>
      <c r="AC276" s="202">
        <v>0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</v>
      </c>
      <c r="AI276" s="203">
        <f t="shared" si="117"/>
        <v>6.451673997454944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16.283254638943514</v>
      </c>
      <c r="C277" s="148">
        <v>333.30102249756726</v>
      </c>
      <c r="D277" s="148">
        <v>34.111176126344532</v>
      </c>
      <c r="E277" s="148">
        <v>0</v>
      </c>
      <c r="F277" s="292"/>
      <c r="G277" s="148">
        <v>0</v>
      </c>
      <c r="H277" s="160">
        <v>0</v>
      </c>
      <c r="I277" s="146">
        <f t="shared" si="115"/>
        <v>383.69545326285527</v>
      </c>
      <c r="J277" s="141"/>
      <c r="K277" s="161" t="s">
        <v>139</v>
      </c>
      <c r="L277" s="148">
        <v>16.283254638943514</v>
      </c>
      <c r="M277" s="148">
        <v>333.30102249756726</v>
      </c>
      <c r="N277" s="148">
        <v>34.111176126344532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383.69545326285527</v>
      </c>
      <c r="U277" s="204" t="s">
        <v>139</v>
      </c>
      <c r="V277" s="196">
        <v>16.283254638943514</v>
      </c>
      <c r="W277" s="196">
        <v>0</v>
      </c>
      <c r="X277" s="196">
        <v>0</v>
      </c>
      <c r="Y277" s="196">
        <v>333.30102249756726</v>
      </c>
      <c r="Z277" s="196">
        <v>34.111176126344532</v>
      </c>
      <c r="AA277" s="196">
        <v>0</v>
      </c>
      <c r="AB277" s="196">
        <v>0</v>
      </c>
      <c r="AC277" s="197">
        <v>0</v>
      </c>
      <c r="AD277" s="196">
        <v>0</v>
      </c>
      <c r="AE277" s="196">
        <v>0</v>
      </c>
      <c r="AF277" s="196">
        <v>0</v>
      </c>
      <c r="AG277" s="196">
        <v>0</v>
      </c>
      <c r="AH277" s="196">
        <v>0</v>
      </c>
      <c r="AI277" s="199">
        <f t="shared" si="117"/>
        <v>383.69545326285527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3.2202085042773794</v>
      </c>
      <c r="C278" s="152">
        <v>0.29976410744063475</v>
      </c>
      <c r="D278" s="152">
        <v>301.02860742058652</v>
      </c>
      <c r="E278" s="152">
        <v>1091.6125149656575</v>
      </c>
      <c r="F278" s="292"/>
      <c r="G278" s="152">
        <v>49.351886425598458</v>
      </c>
      <c r="H278" s="153">
        <v>0</v>
      </c>
      <c r="I278" s="154">
        <f t="shared" si="115"/>
        <v>1445.5129814235604</v>
      </c>
      <c r="J278" s="141"/>
      <c r="K278" s="155" t="s">
        <v>24</v>
      </c>
      <c r="L278" s="156">
        <v>3.2202085042773794</v>
      </c>
      <c r="M278" s="156">
        <v>0.29976410744063475</v>
      </c>
      <c r="N278" s="156">
        <v>301.02860742058652</v>
      </c>
      <c r="O278" s="156">
        <v>1091.6125149656575</v>
      </c>
      <c r="P278" s="156">
        <v>7.4446594080983686E-3</v>
      </c>
      <c r="Q278" s="156">
        <v>49.351886425598458</v>
      </c>
      <c r="R278" s="157">
        <v>0</v>
      </c>
      <c r="S278" s="158">
        <f t="shared" si="116"/>
        <v>1445.5204260829685</v>
      </c>
      <c r="U278" s="200" t="s">
        <v>24</v>
      </c>
      <c r="V278" s="201">
        <v>2.8207505714017849</v>
      </c>
      <c r="W278" s="201">
        <v>0.39945793287559445</v>
      </c>
      <c r="X278" s="201">
        <v>49.351886425598458</v>
      </c>
      <c r="Y278" s="201">
        <v>0.29976410744063475</v>
      </c>
      <c r="Z278" s="201">
        <v>301.02860742058652</v>
      </c>
      <c r="AA278" s="201">
        <v>1091.6077662273221</v>
      </c>
      <c r="AB278" s="201">
        <v>7.4446594080983686E-3</v>
      </c>
      <c r="AC278" s="202">
        <v>4.7487383353359679E-3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4.7487383353359679E-3</v>
      </c>
      <c r="AI278" s="203">
        <f t="shared" si="117"/>
        <v>1445.5204260829687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</v>
      </c>
      <c r="C281" s="148">
        <v>0</v>
      </c>
      <c r="D281" s="148">
        <v>0</v>
      </c>
      <c r="E281" s="148">
        <v>0.9775512047317878</v>
      </c>
      <c r="F281" s="292"/>
      <c r="G281" s="148">
        <v>0</v>
      </c>
      <c r="H281" s="160">
        <v>0</v>
      </c>
      <c r="I281" s="146">
        <f t="shared" si="115"/>
        <v>0.9775512047317878</v>
      </c>
      <c r="J281" s="141"/>
      <c r="K281" s="161" t="s">
        <v>21</v>
      </c>
      <c r="L281" s="148">
        <v>0</v>
      </c>
      <c r="M281" s="148">
        <v>0</v>
      </c>
      <c r="N281" s="148">
        <v>0</v>
      </c>
      <c r="O281" s="148">
        <v>0.9775512047317878</v>
      </c>
      <c r="P281" s="148">
        <v>8.9402059293774272</v>
      </c>
      <c r="Q281" s="148">
        <v>0</v>
      </c>
      <c r="R281" s="149">
        <v>0</v>
      </c>
      <c r="S281" s="150">
        <f t="shared" si="116"/>
        <v>9.9177571341092143</v>
      </c>
      <c r="U281" s="204" t="s">
        <v>21</v>
      </c>
      <c r="V281" s="196">
        <v>0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8.9402059293774272</v>
      </c>
      <c r="AC281" s="197">
        <v>0.9775512047317878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0.9775512047317878</v>
      </c>
      <c r="AI281" s="199">
        <f t="shared" si="117"/>
        <v>9.9177571341092143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23.476806589589348</v>
      </c>
      <c r="C288" s="187">
        <f t="shared" ref="C288:I288" si="119">SUM(C267:C283)</f>
        <v>335.67268925949509</v>
      </c>
      <c r="D288" s="187">
        <f t="shared" si="119"/>
        <v>344.7998164184296</v>
      </c>
      <c r="E288" s="187">
        <f t="shared" si="119"/>
        <v>1107.8409267981599</v>
      </c>
      <c r="F288" s="187">
        <f t="shared" si="119"/>
        <v>0</v>
      </c>
      <c r="G288" s="187">
        <f t="shared" si="119"/>
        <v>49.351886425598458</v>
      </c>
      <c r="H288" s="213">
        <f t="shared" si="119"/>
        <v>0</v>
      </c>
      <c r="I288" s="146">
        <f t="shared" si="119"/>
        <v>1861.1421254912723</v>
      </c>
      <c r="J288" s="141"/>
      <c r="K288" s="188" t="s">
        <v>25</v>
      </c>
      <c r="L288" s="187">
        <f>SUM(L267:L283)</f>
        <v>23.476806589589348</v>
      </c>
      <c r="M288" s="187">
        <f t="shared" ref="M288:S288" si="120">SUM(M267:M283)</f>
        <v>335.67268925949509</v>
      </c>
      <c r="N288" s="187">
        <f t="shared" si="120"/>
        <v>344.7998164184296</v>
      </c>
      <c r="O288" s="187">
        <f t="shared" si="120"/>
        <v>1107.8409267981599</v>
      </c>
      <c r="P288" s="187">
        <f t="shared" si="120"/>
        <v>153.52756748426782</v>
      </c>
      <c r="Q288" s="187">
        <f t="shared" si="120"/>
        <v>49.351886425598458</v>
      </c>
      <c r="R288" s="213">
        <f t="shared" si="120"/>
        <v>0</v>
      </c>
      <c r="S288" s="214">
        <f t="shared" si="120"/>
        <v>2014.6696929755401</v>
      </c>
      <c r="T288" s="133" t="str">
        <f>IF(ABS(S288-AI288)&gt;0.01,S288-AI288,"")</f>
        <v/>
      </c>
      <c r="U288" s="215" t="s">
        <v>61</v>
      </c>
      <c r="V288" s="216">
        <f>SUM(V267:V283)</f>
        <v>23.077348656713752</v>
      </c>
      <c r="W288" s="216">
        <f t="shared" ref="W288:AH288" si="121">SUM(W267:W283)</f>
        <v>0.39945793287559445</v>
      </c>
      <c r="X288" s="216">
        <f t="shared" si="121"/>
        <v>49.351886425598458</v>
      </c>
      <c r="Y288" s="216">
        <f t="shared" si="121"/>
        <v>335.67268925949509</v>
      </c>
      <c r="Z288" s="216">
        <f t="shared" si="121"/>
        <v>344.7998164184296</v>
      </c>
      <c r="AA288" s="216">
        <f t="shared" si="121"/>
        <v>1093.0749870214136</v>
      </c>
      <c r="AB288" s="216">
        <f t="shared" si="121"/>
        <v>153.52756748426782</v>
      </c>
      <c r="AC288" s="216">
        <f t="shared" si="121"/>
        <v>14.76593977674637</v>
      </c>
      <c r="AD288" s="217">
        <f t="shared" si="121"/>
        <v>0</v>
      </c>
      <c r="AE288" s="217">
        <f t="shared" si="121"/>
        <v>0</v>
      </c>
      <c r="AF288" s="217">
        <f t="shared" si="121"/>
        <v>0</v>
      </c>
      <c r="AG288" s="217">
        <f t="shared" si="121"/>
        <v>0</v>
      </c>
      <c r="AH288" s="217">
        <f t="shared" si="121"/>
        <v>14.76593977674637</v>
      </c>
      <c r="AI288" s="218">
        <f>SUM(V288:AC288)</f>
        <v>2014.6696929755401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1.2614193332168195E-2</v>
      </c>
      <c r="C289" s="105">
        <f t="shared" ref="C289:H289" si="122">IF($I288=0,"-",C288/$I288)</f>
        <v>0.18035843940230517</v>
      </c>
      <c r="D289" s="105">
        <f t="shared" si="122"/>
        <v>0.18526248570480092</v>
      </c>
      <c r="E289" s="105">
        <f t="shared" si="122"/>
        <v>0.59524789193932792</v>
      </c>
      <c r="F289" s="105">
        <f t="shared" si="122"/>
        <v>0</v>
      </c>
      <c r="G289" s="105">
        <f t="shared" si="122"/>
        <v>2.6516989621397879E-2</v>
      </c>
      <c r="H289" s="106">
        <f t="shared" si="122"/>
        <v>0</v>
      </c>
      <c r="I289" s="107">
        <f>SUM(B289:H289)</f>
        <v>1</v>
      </c>
      <c r="J289" s="133"/>
      <c r="K289" s="30" t="s">
        <v>85</v>
      </c>
      <c r="L289" s="80">
        <f t="shared" ref="L289:R289" si="123">IF($S288=0,"-",L288/$S288)</f>
        <v>1.1652930835980157E-2</v>
      </c>
      <c r="M289" s="80">
        <f t="shared" si="123"/>
        <v>0.16661425464922128</v>
      </c>
      <c r="N289" s="80">
        <f t="shared" si="123"/>
        <v>0.17114458892225753</v>
      </c>
      <c r="O289" s="80">
        <f t="shared" si="123"/>
        <v>0.54988712574613097</v>
      </c>
      <c r="P289" s="80">
        <f t="shared" si="123"/>
        <v>7.6204832990522275E-2</v>
      </c>
      <c r="Q289" s="80">
        <f t="shared" si="123"/>
        <v>2.4496266855887842E-2</v>
      </c>
      <c r="R289" s="81">
        <f t="shared" si="123"/>
        <v>0</v>
      </c>
      <c r="S289" s="82">
        <f>SUM(L289:R289)</f>
        <v>1</v>
      </c>
      <c r="U289" s="40" t="s">
        <v>85</v>
      </c>
      <c r="V289" s="108">
        <f>+V288/$AI288</f>
        <v>1.1454656183679402E-2</v>
      </c>
      <c r="W289" s="108">
        <f t="shared" ref="W289:AH289" si="124">+W288/$AI288</f>
        <v>1.9827465230075521E-4</v>
      </c>
      <c r="X289" s="108">
        <f t="shared" si="124"/>
        <v>2.4496266855887842E-2</v>
      </c>
      <c r="Y289" s="108">
        <f t="shared" si="124"/>
        <v>0.16661425464922128</v>
      </c>
      <c r="Z289" s="108">
        <f t="shared" si="124"/>
        <v>0.17114458892225753</v>
      </c>
      <c r="AA289" s="108">
        <f t="shared" si="124"/>
        <v>0.54255791449714552</v>
      </c>
      <c r="AB289" s="108">
        <f t="shared" si="124"/>
        <v>7.6204832990522275E-2</v>
      </c>
      <c r="AC289" s="108">
        <f t="shared" si="124"/>
        <v>7.3292112489854394E-3</v>
      </c>
      <c r="AD289" s="108">
        <f t="shared" si="124"/>
        <v>0</v>
      </c>
      <c r="AE289" s="108">
        <f t="shared" si="124"/>
        <v>0</v>
      </c>
      <c r="AF289" s="108">
        <f t="shared" si="124"/>
        <v>0</v>
      </c>
      <c r="AG289" s="108">
        <f t="shared" si="124"/>
        <v>0</v>
      </c>
      <c r="AH289" s="108">
        <f t="shared" si="124"/>
        <v>7.3292112489854394E-3</v>
      </c>
      <c r="AI289" s="109">
        <f>SUM(V289:AC289)</f>
        <v>1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1.0652218330493863</v>
      </c>
      <c r="C297" s="148">
        <v>3.2168542844300143</v>
      </c>
      <c r="D297" s="148">
        <v>0.424990883171531</v>
      </c>
      <c r="E297" s="148">
        <v>0</v>
      </c>
      <c r="F297" s="292"/>
      <c r="G297" s="148">
        <v>0</v>
      </c>
      <c r="H297" s="160">
        <v>0</v>
      </c>
      <c r="I297" s="146">
        <f t="shared" si="125"/>
        <v>4.7070670006509312</v>
      </c>
      <c r="J297" s="141"/>
      <c r="K297" s="161" t="s">
        <v>15</v>
      </c>
      <c r="L297" s="148">
        <v>1.0652218330493863</v>
      </c>
      <c r="M297" s="148">
        <v>3.2168542844300143</v>
      </c>
      <c r="N297" s="148">
        <v>0.424990883171531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4.7070670006509312</v>
      </c>
      <c r="U297" s="204" t="s">
        <v>15</v>
      </c>
      <c r="V297" s="196">
        <v>0.97190457895042837</v>
      </c>
      <c r="W297" s="196">
        <v>0</v>
      </c>
      <c r="X297" s="196">
        <v>0</v>
      </c>
      <c r="Y297" s="196">
        <v>3.2168542844300143</v>
      </c>
      <c r="Z297" s="196">
        <v>0.424990883171531</v>
      </c>
      <c r="AA297" s="196">
        <v>0</v>
      </c>
      <c r="AB297" s="196">
        <v>0</v>
      </c>
      <c r="AC297" s="197">
        <v>9.3317254098957914E-2</v>
      </c>
      <c r="AD297" s="198">
        <v>9.3317254098957914E-2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4.7070670006509312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1.8907830788650864E-2</v>
      </c>
      <c r="C298" s="152">
        <v>5.221139638229734E-2</v>
      </c>
      <c r="D298" s="152">
        <v>0.17167450909240944</v>
      </c>
      <c r="E298" s="152">
        <v>0</v>
      </c>
      <c r="F298" s="292"/>
      <c r="G298" s="152">
        <v>0</v>
      </c>
      <c r="H298" s="153">
        <v>0</v>
      </c>
      <c r="I298" s="154">
        <f t="shared" si="125"/>
        <v>0.24279373626335765</v>
      </c>
      <c r="J298" s="141"/>
      <c r="K298" s="155" t="s">
        <v>14</v>
      </c>
      <c r="L298" s="156">
        <v>1.8907830788650864E-2</v>
      </c>
      <c r="M298" s="156">
        <v>5.221139638229734E-2</v>
      </c>
      <c r="N298" s="156">
        <v>0.17167450909240944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0.24279373626335765</v>
      </c>
      <c r="U298" s="200" t="s">
        <v>55</v>
      </c>
      <c r="V298" s="201">
        <v>1.8907830788650864E-2</v>
      </c>
      <c r="W298" s="201">
        <v>0</v>
      </c>
      <c r="X298" s="201">
        <v>0</v>
      </c>
      <c r="Y298" s="201">
        <v>5.221139638229734E-2</v>
      </c>
      <c r="Z298" s="201">
        <v>0.17167450909240944</v>
      </c>
      <c r="AA298" s="201">
        <v>0</v>
      </c>
      <c r="AB298" s="201">
        <v>0</v>
      </c>
      <c r="AC298" s="202">
        <v>0</v>
      </c>
      <c r="AD298" s="201">
        <v>0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0.24279373626335765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0.11986521869893044</v>
      </c>
      <c r="F299" s="292"/>
      <c r="G299" s="148">
        <v>0</v>
      </c>
      <c r="H299" s="160">
        <v>0</v>
      </c>
      <c r="I299" s="146">
        <f t="shared" si="125"/>
        <v>0.11986521869893044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0.11986521869893044</v>
      </c>
      <c r="P299" s="148">
        <v>75.054553044181759</v>
      </c>
      <c r="Q299" s="148">
        <v>0</v>
      </c>
      <c r="R299" s="149">
        <v>0</v>
      </c>
      <c r="S299" s="150">
        <f t="shared" si="126"/>
        <v>75.174418262880693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1.9183210894956304E-4</v>
      </c>
      <c r="AB299" s="196">
        <v>75.054553044181759</v>
      </c>
      <c r="AC299" s="197">
        <v>0.11967338658998088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0.11967338658998088</v>
      </c>
      <c r="AI299" s="199">
        <f t="shared" si="127"/>
        <v>75.174418262880693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9.7458111474092432E-2</v>
      </c>
      <c r="Q300" s="156">
        <v>0</v>
      </c>
      <c r="R300" s="157">
        <v>0</v>
      </c>
      <c r="S300" s="158">
        <f t="shared" si="126"/>
        <v>9.7458111474092432E-2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9.7458111474092432E-2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9.7458111474092432E-2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1.7781839641876538E-3</v>
      </c>
      <c r="C302" s="152">
        <v>5.156733496144203E-2</v>
      </c>
      <c r="D302" s="152">
        <v>0.34674587301659282</v>
      </c>
      <c r="E302" s="152">
        <v>0.13336379731407413</v>
      </c>
      <c r="F302" s="292"/>
      <c r="G302" s="152">
        <v>0</v>
      </c>
      <c r="H302" s="153">
        <v>0</v>
      </c>
      <c r="I302" s="154">
        <f t="shared" si="125"/>
        <v>0.53345518925629665</v>
      </c>
      <c r="J302" s="141"/>
      <c r="K302" s="155" t="s">
        <v>16</v>
      </c>
      <c r="L302" s="156">
        <v>1.7781839641876538E-3</v>
      </c>
      <c r="M302" s="156">
        <v>5.156733496144203E-2</v>
      </c>
      <c r="N302" s="156">
        <v>0.34674587301659282</v>
      </c>
      <c r="O302" s="156">
        <v>0.13336379731407413</v>
      </c>
      <c r="P302" s="156">
        <v>4.6766666666666595E-2</v>
      </c>
      <c r="Q302" s="156">
        <v>0</v>
      </c>
      <c r="R302" s="157">
        <v>0</v>
      </c>
      <c r="S302" s="158">
        <f t="shared" si="126"/>
        <v>0.58022185592296327</v>
      </c>
      <c r="U302" s="200" t="s">
        <v>16</v>
      </c>
      <c r="V302" s="201">
        <v>1.7781839641876538E-3</v>
      </c>
      <c r="W302" s="201">
        <v>0</v>
      </c>
      <c r="X302" s="201">
        <v>0</v>
      </c>
      <c r="Y302" s="201">
        <v>5.156733496144203E-2</v>
      </c>
      <c r="Z302" s="201">
        <v>0.34674587301659282</v>
      </c>
      <c r="AA302" s="201">
        <v>2.4894575498627194E-2</v>
      </c>
      <c r="AB302" s="201">
        <v>4.6766666666666595E-2</v>
      </c>
      <c r="AC302" s="202">
        <v>0.10846922181544694</v>
      </c>
      <c r="AD302" s="201">
        <v>0</v>
      </c>
      <c r="AE302" s="201">
        <v>0</v>
      </c>
      <c r="AF302" s="201">
        <v>0</v>
      </c>
      <c r="AG302" s="201">
        <v>0</v>
      </c>
      <c r="AH302" s="201">
        <v>0.10846922181544694</v>
      </c>
      <c r="AI302" s="203">
        <f t="shared" si="127"/>
        <v>0.58022185592296316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21.203719797861901</v>
      </c>
      <c r="C303" s="148">
        <v>231.02079851863795</v>
      </c>
      <c r="D303" s="148">
        <v>93.190756119838269</v>
      </c>
      <c r="E303" s="148">
        <v>0.84498060477438441</v>
      </c>
      <c r="F303" s="292"/>
      <c r="G303" s="148">
        <v>0</v>
      </c>
      <c r="H303" s="160">
        <v>0</v>
      </c>
      <c r="I303" s="146">
        <f t="shared" si="125"/>
        <v>346.26025504111249</v>
      </c>
      <c r="J303" s="141"/>
      <c r="K303" s="161" t="s">
        <v>139</v>
      </c>
      <c r="L303" s="148">
        <v>21.203719797861901</v>
      </c>
      <c r="M303" s="148">
        <v>231.02079851863795</v>
      </c>
      <c r="N303" s="148">
        <v>93.190756119838269</v>
      </c>
      <c r="O303" s="148">
        <v>0.84498060477438441</v>
      </c>
      <c r="P303" s="148">
        <v>1.0376787661848841</v>
      </c>
      <c r="Q303" s="148">
        <v>0</v>
      </c>
      <c r="R303" s="149">
        <v>0</v>
      </c>
      <c r="S303" s="150">
        <f t="shared" si="126"/>
        <v>347.2979338072974</v>
      </c>
      <c r="U303" s="204" t="s">
        <v>139</v>
      </c>
      <c r="V303" s="196">
        <v>20.880538331791943</v>
      </c>
      <c r="W303" s="196">
        <v>0.10118023398660682</v>
      </c>
      <c r="X303" s="196">
        <v>0</v>
      </c>
      <c r="Y303" s="196">
        <v>231.02079851863795</v>
      </c>
      <c r="Z303" s="196">
        <v>93.190756119838269</v>
      </c>
      <c r="AA303" s="196">
        <v>4.2596575520167289E-2</v>
      </c>
      <c r="AB303" s="196">
        <v>1.0376787661848841</v>
      </c>
      <c r="AC303" s="197">
        <v>1.0243852613375661</v>
      </c>
      <c r="AD303" s="196">
        <v>0.22200123208334907</v>
      </c>
      <c r="AE303" s="196">
        <v>0</v>
      </c>
      <c r="AF303" s="196">
        <v>0</v>
      </c>
      <c r="AG303" s="196">
        <v>0</v>
      </c>
      <c r="AH303" s="196">
        <v>0.80238402925421715</v>
      </c>
      <c r="AI303" s="199">
        <f t="shared" si="127"/>
        <v>347.2979338072974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14.614172417423486</v>
      </c>
      <c r="C304" s="152">
        <v>8.7250814196015298</v>
      </c>
      <c r="D304" s="152">
        <v>18.613944242996258</v>
      </c>
      <c r="E304" s="152">
        <v>168.39574789280988</v>
      </c>
      <c r="F304" s="292"/>
      <c r="G304" s="152">
        <v>16.284598345498232</v>
      </c>
      <c r="H304" s="153">
        <v>0</v>
      </c>
      <c r="I304" s="154">
        <f t="shared" si="125"/>
        <v>226.6335443183294</v>
      </c>
      <c r="J304" s="141"/>
      <c r="K304" s="155" t="s">
        <v>24</v>
      </c>
      <c r="L304" s="156">
        <v>14.614172417423486</v>
      </c>
      <c r="M304" s="156">
        <v>8.7250814196015298</v>
      </c>
      <c r="N304" s="156">
        <v>18.613944242996258</v>
      </c>
      <c r="O304" s="156">
        <v>168.39574789280988</v>
      </c>
      <c r="P304" s="156">
        <v>3.8269599927184954</v>
      </c>
      <c r="Q304" s="156">
        <v>16.284598345498232</v>
      </c>
      <c r="R304" s="157">
        <v>0</v>
      </c>
      <c r="S304" s="158">
        <f t="shared" si="126"/>
        <v>230.46050431104788</v>
      </c>
      <c r="U304" s="200" t="s">
        <v>24</v>
      </c>
      <c r="V304" s="201">
        <v>1.4059024814341807</v>
      </c>
      <c r="W304" s="201">
        <v>12.964305104381314</v>
      </c>
      <c r="X304" s="201">
        <v>16.284598345498232</v>
      </c>
      <c r="Y304" s="201">
        <v>8.7250814196015298</v>
      </c>
      <c r="Z304" s="201">
        <v>13.913348751789336</v>
      </c>
      <c r="AA304" s="201">
        <v>156.7791489416521</v>
      </c>
      <c r="AB304" s="201">
        <v>3.8269599927184954</v>
      </c>
      <c r="AC304" s="202">
        <v>16.561159273972713</v>
      </c>
      <c r="AD304" s="201">
        <v>0.2439648316079906</v>
      </c>
      <c r="AE304" s="201">
        <v>9.3455230453659883</v>
      </c>
      <c r="AF304" s="201">
        <v>0</v>
      </c>
      <c r="AG304" s="201">
        <v>4.700595491206923</v>
      </c>
      <c r="AH304" s="201">
        <v>2.2710759057918124</v>
      </c>
      <c r="AI304" s="203">
        <f t="shared" si="127"/>
        <v>230.46050431104788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3.9123974098195367E-2</v>
      </c>
      <c r="C305" s="148">
        <v>0</v>
      </c>
      <c r="D305" s="148">
        <v>2.0988414064275118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2.1379653805257073</v>
      </c>
      <c r="J305" s="141"/>
      <c r="K305" s="161" t="s">
        <v>23</v>
      </c>
      <c r="L305" s="148">
        <v>3.9123974098195367E-2</v>
      </c>
      <c r="M305" s="148">
        <v>0</v>
      </c>
      <c r="N305" s="148">
        <v>2.0988414064275118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2.1379653805257073</v>
      </c>
      <c r="U305" s="204" t="s">
        <v>23</v>
      </c>
      <c r="V305" s="196">
        <v>3.8129448804341631E-2</v>
      </c>
      <c r="W305" s="196">
        <v>0</v>
      </c>
      <c r="X305" s="196">
        <v>0</v>
      </c>
      <c r="Y305" s="196">
        <v>0</v>
      </c>
      <c r="Z305" s="196">
        <v>1.8465244083896122</v>
      </c>
      <c r="AA305" s="196">
        <v>0</v>
      </c>
      <c r="AB305" s="196">
        <v>0</v>
      </c>
      <c r="AC305" s="197">
        <v>0.25331152333175372</v>
      </c>
      <c r="AD305" s="196">
        <v>9.9452529385373497E-4</v>
      </c>
      <c r="AE305" s="196">
        <v>0</v>
      </c>
      <c r="AF305" s="196">
        <v>0</v>
      </c>
      <c r="AG305" s="196">
        <v>0.25231699803789948</v>
      </c>
      <c r="AH305" s="196">
        <v>0</v>
      </c>
      <c r="AI305" s="199">
        <f t="shared" si="127"/>
        <v>2.1379653805257073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0</v>
      </c>
      <c r="C306" s="152">
        <v>1.2498412946862956E-3</v>
      </c>
      <c r="D306" s="152">
        <v>0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1.2498412946862956E-3</v>
      </c>
      <c r="J306" s="141"/>
      <c r="K306" s="155" t="s">
        <v>58</v>
      </c>
      <c r="L306" s="156">
        <v>0</v>
      </c>
      <c r="M306" s="156">
        <v>1.2498412946862956E-3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1.2498412946862956E-3</v>
      </c>
      <c r="U306" s="200" t="s">
        <v>58</v>
      </c>
      <c r="V306" s="201">
        <v>0</v>
      </c>
      <c r="W306" s="201">
        <v>0</v>
      </c>
      <c r="X306" s="201">
        <v>0</v>
      </c>
      <c r="Y306" s="201">
        <v>1.2498412946862956E-3</v>
      </c>
      <c r="Z306" s="201">
        <v>0</v>
      </c>
      <c r="AA306" s="201">
        <v>0</v>
      </c>
      <c r="AB306" s="201">
        <v>0</v>
      </c>
      <c r="AC306" s="202">
        <v>0</v>
      </c>
      <c r="AD306" s="201">
        <v>0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1.2498412946862956E-3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2.0557186894417647</v>
      </c>
      <c r="C307" s="148">
        <v>1.0368686321747471</v>
      </c>
      <c r="D307" s="148">
        <v>5.1529967039003401E-2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3.1441172886555155</v>
      </c>
      <c r="J307" s="141"/>
      <c r="K307" s="161" t="s">
        <v>21</v>
      </c>
      <c r="L307" s="148">
        <v>2.0557186894417647</v>
      </c>
      <c r="M307" s="148">
        <v>1.0368686321747471</v>
      </c>
      <c r="N307" s="148">
        <v>5.1529967039003401E-2</v>
      </c>
      <c r="O307" s="148">
        <v>0</v>
      </c>
      <c r="P307" s="148">
        <v>4.5234547472310727</v>
      </c>
      <c r="Q307" s="148">
        <v>0</v>
      </c>
      <c r="R307" s="149">
        <v>0</v>
      </c>
      <c r="S307" s="150">
        <f t="shared" si="126"/>
        <v>7.6675720358865878</v>
      </c>
      <c r="U307" s="204" t="s">
        <v>21</v>
      </c>
      <c r="V307" s="196">
        <v>2.0557186894417647</v>
      </c>
      <c r="W307" s="196">
        <v>0</v>
      </c>
      <c r="X307" s="196">
        <v>0</v>
      </c>
      <c r="Y307" s="196">
        <v>1.0368686321747471</v>
      </c>
      <c r="Z307" s="196">
        <v>5.1529967039003401E-2</v>
      </c>
      <c r="AA307" s="196">
        <v>0</v>
      </c>
      <c r="AB307" s="196">
        <v>4.5234547472310727</v>
      </c>
      <c r="AC307" s="197">
        <v>0</v>
      </c>
      <c r="AD307" s="196">
        <v>0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7.6675720358865878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2.0014607611290971E-4</v>
      </c>
      <c r="C308" s="152">
        <v>1.0095018800003686E-4</v>
      </c>
      <c r="D308" s="152">
        <v>5.0169902905755865E-6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3.0611325440352218E-4</v>
      </c>
      <c r="J308" s="141"/>
      <c r="K308" s="155" t="s">
        <v>20</v>
      </c>
      <c r="L308" s="156">
        <v>2.0014607611290971E-4</v>
      </c>
      <c r="M308" s="156">
        <v>1.0095018800003686E-4</v>
      </c>
      <c r="N308" s="156">
        <v>5.0169902905755865E-6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3.0611325440352218E-4</v>
      </c>
      <c r="U308" s="200" t="s">
        <v>59</v>
      </c>
      <c r="V308" s="201">
        <v>2.0014607611290971E-4</v>
      </c>
      <c r="W308" s="201">
        <v>0</v>
      </c>
      <c r="X308" s="201">
        <v>0</v>
      </c>
      <c r="Y308" s="201">
        <v>1.0095018800003686E-4</v>
      </c>
      <c r="Z308" s="201">
        <v>5.0169902905755865E-6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3.0611325440352218E-4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5.3394597376693526E-2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5.3394597376693526E-2</v>
      </c>
      <c r="J309" s="141"/>
      <c r="K309" s="163" t="s">
        <v>62</v>
      </c>
      <c r="L309" s="148">
        <v>5.3394597376693526E-2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5.3394597376693526E-2</v>
      </c>
      <c r="U309" s="205" t="s">
        <v>60</v>
      </c>
      <c r="V309" s="196">
        <v>4.5408311084991118E-2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4.5408311084991118E-2</v>
      </c>
      <c r="AJ309" s="133">
        <f t="shared" si="128"/>
        <v>7.9862862917024074E-3</v>
      </c>
      <c r="BA309" s="133"/>
      <c r="BR309" s="133"/>
      <c r="CG309" s="133"/>
    </row>
    <row r="310" spans="1:85" ht="14.4" x14ac:dyDescent="0.3">
      <c r="A310" s="164" t="s">
        <v>22</v>
      </c>
      <c r="B310" s="165">
        <v>5.3394597376693526E-2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5.3394597376693526E-2</v>
      </c>
      <c r="J310" s="141"/>
      <c r="K310" s="168" t="s">
        <v>22</v>
      </c>
      <c r="L310" s="169">
        <v>5.3394597376693526E-2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5.3394597376693526E-2</v>
      </c>
      <c r="U310" s="206" t="s">
        <v>63</v>
      </c>
      <c r="V310" s="207">
        <v>4.5408311084991118E-2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7.9862862917024074E-3</v>
      </c>
      <c r="AD310" s="207">
        <v>7.9862862917024074E-3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5.3394597376693526E-2</v>
      </c>
      <c r="AJ310" s="133" t="str">
        <f t="shared" si="128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39.052237470080385</v>
      </c>
      <c r="C314" s="187">
        <f t="shared" ref="C314:I314" si="129">SUM(C293:C309)</f>
        <v>244.10473237767067</v>
      </c>
      <c r="D314" s="187">
        <f t="shared" si="129"/>
        <v>114.89848801857185</v>
      </c>
      <c r="E314" s="187">
        <f t="shared" si="129"/>
        <v>169.49395751359728</v>
      </c>
      <c r="F314" s="187">
        <f t="shared" si="129"/>
        <v>0</v>
      </c>
      <c r="G314" s="187">
        <f t="shared" si="129"/>
        <v>16.284598345498232</v>
      </c>
      <c r="H314" s="213">
        <f t="shared" si="129"/>
        <v>0</v>
      </c>
      <c r="I314" s="146">
        <f t="shared" si="129"/>
        <v>583.83401372541834</v>
      </c>
      <c r="J314" s="141"/>
      <c r="K314" s="188" t="s">
        <v>25</v>
      </c>
      <c r="L314" s="187">
        <f>SUM(L293:L309)</f>
        <v>39.052237470080385</v>
      </c>
      <c r="M314" s="187">
        <f t="shared" ref="M314:S314" si="130">SUM(M293:M309)</f>
        <v>244.10473237767067</v>
      </c>
      <c r="N314" s="187">
        <f t="shared" si="130"/>
        <v>114.89848801857185</v>
      </c>
      <c r="O314" s="187">
        <f t="shared" si="130"/>
        <v>169.49395751359728</v>
      </c>
      <c r="P314" s="187">
        <f t="shared" si="130"/>
        <v>84.586871328456979</v>
      </c>
      <c r="Q314" s="187">
        <f t="shared" si="130"/>
        <v>16.284598345498232</v>
      </c>
      <c r="R314" s="213">
        <f t="shared" si="130"/>
        <v>0</v>
      </c>
      <c r="S314" s="214">
        <f t="shared" si="130"/>
        <v>668.42088505387528</v>
      </c>
      <c r="T314" s="133" t="str">
        <f>IF(ABS(S314-AI314)&gt;0.01,S314-AI314,"")</f>
        <v/>
      </c>
      <c r="U314" s="215" t="s">
        <v>61</v>
      </c>
      <c r="V314" s="216">
        <f>SUM(V293:V309)</f>
        <v>25.418488002336602</v>
      </c>
      <c r="W314" s="216">
        <f t="shared" ref="W314:AH314" si="131">SUM(W293:W309)</f>
        <v>13.065485338367921</v>
      </c>
      <c r="X314" s="216">
        <f t="shared" si="131"/>
        <v>16.284598345498232</v>
      </c>
      <c r="Y314" s="216">
        <f t="shared" si="131"/>
        <v>244.10473237767067</v>
      </c>
      <c r="Z314" s="216">
        <f t="shared" si="131"/>
        <v>109.94557552932704</v>
      </c>
      <c r="AA314" s="216">
        <f t="shared" si="131"/>
        <v>156.84683192477985</v>
      </c>
      <c r="AB314" s="216">
        <f t="shared" si="131"/>
        <v>84.586871328456979</v>
      </c>
      <c r="AC314" s="216">
        <f t="shared" si="131"/>
        <v>18.160315921146417</v>
      </c>
      <c r="AD314" s="217">
        <f t="shared" si="131"/>
        <v>0.56027784308415129</v>
      </c>
      <c r="AE314" s="217">
        <f t="shared" si="131"/>
        <v>9.3455230453659883</v>
      </c>
      <c r="AF314" s="217">
        <f t="shared" si="131"/>
        <v>0</v>
      </c>
      <c r="AG314" s="217">
        <f t="shared" si="131"/>
        <v>4.9529124892448229</v>
      </c>
      <c r="AH314" s="217">
        <f t="shared" si="131"/>
        <v>3.3016025434514571</v>
      </c>
      <c r="AI314" s="218">
        <f>SUM(V314:AC314)</f>
        <v>668.41289876758367</v>
      </c>
      <c r="AJ314" s="133">
        <f t="shared" si="128"/>
        <v>7.9862862916115773E-3</v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6.6889281117572835E-2</v>
      </c>
      <c r="C315" s="105">
        <f t="shared" ref="C315:H315" si="132">IF($I314=0,"-",C314/$I314)</f>
        <v>0.41810639092445034</v>
      </c>
      <c r="D315" s="105">
        <f t="shared" si="132"/>
        <v>0.19679992141158378</v>
      </c>
      <c r="E315" s="105">
        <f t="shared" si="132"/>
        <v>0.29031189264233515</v>
      </c>
      <c r="F315" s="105">
        <f t="shared" si="132"/>
        <v>0</v>
      </c>
      <c r="G315" s="105">
        <f t="shared" si="132"/>
        <v>2.789251390405802E-2</v>
      </c>
      <c r="H315" s="106">
        <f t="shared" si="132"/>
        <v>0</v>
      </c>
      <c r="I315" s="107">
        <f>SUM(B315:H315)</f>
        <v>1.0000000000000002</v>
      </c>
      <c r="J315" s="133"/>
      <c r="K315" s="30" t="s">
        <v>85</v>
      </c>
      <c r="L315" s="80">
        <f t="shared" ref="L315:R315" si="133">IF($S314=0,"-",L314/$S314)</f>
        <v>5.842462188615298E-2</v>
      </c>
      <c r="M315" s="80">
        <f t="shared" si="133"/>
        <v>0.36519614787020849</v>
      </c>
      <c r="N315" s="80">
        <f t="shared" si="133"/>
        <v>0.17189541887116669</v>
      </c>
      <c r="O315" s="80">
        <f t="shared" si="133"/>
        <v>0.25357370079771807</v>
      </c>
      <c r="P315" s="80">
        <f t="shared" si="133"/>
        <v>0.12654731954050061</v>
      </c>
      <c r="Q315" s="80">
        <f t="shared" si="133"/>
        <v>2.4362791034253335E-2</v>
      </c>
      <c r="R315" s="81">
        <f t="shared" si="133"/>
        <v>0</v>
      </c>
      <c r="S315" s="82">
        <f>SUM(L315:R315)</f>
        <v>1.0000000000000002</v>
      </c>
      <c r="U315" s="40" t="s">
        <v>85</v>
      </c>
      <c r="V315" s="108">
        <f>+V314/$AI314</f>
        <v>3.8028123109537654E-2</v>
      </c>
      <c r="W315" s="108">
        <f t="shared" ref="W315:AH315" si="134">+W314/$AI314</f>
        <v>1.9547027537107672E-2</v>
      </c>
      <c r="X315" s="108">
        <f t="shared" si="134"/>
        <v>2.4363082124123716E-2</v>
      </c>
      <c r="Y315" s="108">
        <f t="shared" si="134"/>
        <v>0.36520051128239706</v>
      </c>
      <c r="Z315" s="108">
        <f t="shared" si="134"/>
        <v>0.16448751323028646</v>
      </c>
      <c r="AA315" s="108">
        <f t="shared" si="134"/>
        <v>0.23465560316680489</v>
      </c>
      <c r="AB315" s="108">
        <f t="shared" si="134"/>
        <v>0.12654883154472008</v>
      </c>
      <c r="AC315" s="108">
        <f t="shared" si="134"/>
        <v>2.7169308005022517E-2</v>
      </c>
      <c r="AD315" s="108">
        <f t="shared" si="134"/>
        <v>8.3822117155008338E-4</v>
      </c>
      <c r="AE315" s="108">
        <f t="shared" si="134"/>
        <v>1.3981661728247939E-2</v>
      </c>
      <c r="AF315" s="108">
        <f t="shared" si="134"/>
        <v>0</v>
      </c>
      <c r="AG315" s="108">
        <f t="shared" si="134"/>
        <v>7.409959470227127E-3</v>
      </c>
      <c r="AH315" s="108">
        <f t="shared" si="134"/>
        <v>4.939465634997372E-3</v>
      </c>
      <c r="AI315" s="109">
        <f>SUM(V315:AC315)</f>
        <v>1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0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0</v>
      </c>
      <c r="J319" s="141"/>
      <c r="K319" s="192" t="s">
        <v>6</v>
      </c>
      <c r="L319" s="144">
        <v>0</v>
      </c>
      <c r="M319" s="144">
        <v>0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0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0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0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16.632387992725146</v>
      </c>
      <c r="C323" s="148">
        <v>98.277930205138901</v>
      </c>
      <c r="D323" s="148">
        <v>1.122902132226685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116.03322033009073</v>
      </c>
      <c r="J323" s="141"/>
      <c r="K323" s="161" t="s">
        <v>15</v>
      </c>
      <c r="L323" s="148">
        <v>16.632387992725146</v>
      </c>
      <c r="M323" s="148">
        <v>98.277930205138901</v>
      </c>
      <c r="N323" s="148">
        <v>1.122902132226685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116.03322033009073</v>
      </c>
      <c r="U323" s="204" t="s">
        <v>15</v>
      </c>
      <c r="V323" s="196">
        <v>16.632387992725146</v>
      </c>
      <c r="W323" s="196">
        <v>0</v>
      </c>
      <c r="X323" s="196">
        <v>0</v>
      </c>
      <c r="Y323" s="196">
        <v>98.277930205138901</v>
      </c>
      <c r="Z323" s="196">
        <v>1.122902132226685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116.03322033009073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0.88128097004539752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0.88128097004539752</v>
      </c>
      <c r="J324" s="141"/>
      <c r="K324" s="155" t="s">
        <v>14</v>
      </c>
      <c r="L324" s="156">
        <v>0.88128097004539752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0.88128097004539752</v>
      </c>
      <c r="U324" s="200" t="s">
        <v>55</v>
      </c>
      <c r="V324" s="201">
        <v>0.88128097004539752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0.88128097004539752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4.280226157628771E-3</v>
      </c>
      <c r="F325" s="292"/>
      <c r="G325" s="148">
        <v>0</v>
      </c>
      <c r="H325" s="160">
        <v>0</v>
      </c>
      <c r="I325" s="146">
        <f t="shared" si="135"/>
        <v>4.280226157628771E-3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4.280226157628771E-3</v>
      </c>
      <c r="P325" s="148">
        <v>3.1313503565160841</v>
      </c>
      <c r="Q325" s="148">
        <v>0</v>
      </c>
      <c r="R325" s="149">
        <v>0</v>
      </c>
      <c r="S325" s="150">
        <f t="shared" si="136"/>
        <v>3.1356305826737128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5.884820565025798E-6</v>
      </c>
      <c r="AB325" s="196">
        <v>3.1313503565160841</v>
      </c>
      <c r="AC325" s="197">
        <v>4.274341337063745E-3</v>
      </c>
      <c r="AD325" s="196">
        <v>0</v>
      </c>
      <c r="AE325" s="196">
        <v>0</v>
      </c>
      <c r="AF325" s="196">
        <v>0</v>
      </c>
      <c r="AG325" s="196">
        <v>0</v>
      </c>
      <c r="AH325" s="196">
        <v>4.274341337063745E-3</v>
      </c>
      <c r="AI325" s="199">
        <f t="shared" si="137"/>
        <v>3.1356305826737128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0.2795006631292441</v>
      </c>
      <c r="Q326" s="156">
        <v>0</v>
      </c>
      <c r="R326" s="157">
        <v>0</v>
      </c>
      <c r="S326" s="158">
        <f t="shared" si="136"/>
        <v>0.2795006631292441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0.2795006631292441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0.2795006631292441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0.19061375771400713</v>
      </c>
      <c r="C328" s="152">
        <v>0</v>
      </c>
      <c r="D328" s="152">
        <v>2.1079639088372546</v>
      </c>
      <c r="E328" s="152">
        <v>0</v>
      </c>
      <c r="F328" s="292"/>
      <c r="G328" s="152">
        <v>0</v>
      </c>
      <c r="H328" s="153">
        <v>0</v>
      </c>
      <c r="I328" s="154">
        <f t="shared" si="135"/>
        <v>2.2985776665512616</v>
      </c>
      <c r="J328" s="141"/>
      <c r="K328" s="155" t="s">
        <v>16</v>
      </c>
      <c r="L328" s="156">
        <v>0.19061375771400713</v>
      </c>
      <c r="M328" s="156">
        <v>0</v>
      </c>
      <c r="N328" s="156">
        <v>2.1079639088372546</v>
      </c>
      <c r="O328" s="156">
        <v>0</v>
      </c>
      <c r="P328" s="156">
        <v>0.30292682926829329</v>
      </c>
      <c r="Q328" s="156">
        <v>0</v>
      </c>
      <c r="R328" s="157">
        <v>0</v>
      </c>
      <c r="S328" s="158">
        <f t="shared" si="136"/>
        <v>2.601504495819555</v>
      </c>
      <c r="U328" s="200" t="s">
        <v>16</v>
      </c>
      <c r="V328" s="201">
        <v>0.19061375771400713</v>
      </c>
      <c r="W328" s="201">
        <v>0</v>
      </c>
      <c r="X328" s="201">
        <v>0</v>
      </c>
      <c r="Y328" s="201">
        <v>0</v>
      </c>
      <c r="Z328" s="201">
        <v>2.1079639088372546</v>
      </c>
      <c r="AA328" s="201">
        <v>0</v>
      </c>
      <c r="AB328" s="201">
        <v>0.30292682926829329</v>
      </c>
      <c r="AC328" s="202">
        <v>0</v>
      </c>
      <c r="AD328" s="201">
        <v>0</v>
      </c>
      <c r="AE328" s="201">
        <v>0</v>
      </c>
      <c r="AF328" s="201">
        <v>0</v>
      </c>
      <c r="AG328" s="201">
        <v>0</v>
      </c>
      <c r="AH328" s="201">
        <v>0</v>
      </c>
      <c r="AI328" s="203">
        <f t="shared" si="137"/>
        <v>2.601504495819555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51.619200878512025</v>
      </c>
      <c r="C329" s="148">
        <v>641.79580441542771</v>
      </c>
      <c r="D329" s="148">
        <v>88.179971826350837</v>
      </c>
      <c r="E329" s="148">
        <v>46.060911184659453</v>
      </c>
      <c r="F329" s="292"/>
      <c r="G329" s="148">
        <v>0</v>
      </c>
      <c r="H329" s="160">
        <v>0</v>
      </c>
      <c r="I329" s="146">
        <f t="shared" si="135"/>
        <v>827.65588830495005</v>
      </c>
      <c r="J329" s="141"/>
      <c r="K329" s="161" t="s">
        <v>139</v>
      </c>
      <c r="L329" s="148">
        <v>51.619200878512025</v>
      </c>
      <c r="M329" s="148">
        <v>641.79580441542771</v>
      </c>
      <c r="N329" s="148">
        <v>88.179971826350837</v>
      </c>
      <c r="O329" s="148">
        <v>46.060911184659453</v>
      </c>
      <c r="P329" s="148">
        <v>0.23269748804986118</v>
      </c>
      <c r="Q329" s="148">
        <v>0</v>
      </c>
      <c r="R329" s="149">
        <v>0</v>
      </c>
      <c r="S329" s="150">
        <f t="shared" si="136"/>
        <v>827.88858579299995</v>
      </c>
      <c r="U329" s="204" t="s">
        <v>139</v>
      </c>
      <c r="V329" s="196">
        <v>51.619200878512025</v>
      </c>
      <c r="W329" s="196">
        <v>0</v>
      </c>
      <c r="X329" s="196">
        <v>0</v>
      </c>
      <c r="Y329" s="196">
        <v>641.79580441542771</v>
      </c>
      <c r="Z329" s="196">
        <v>85.655084525059252</v>
      </c>
      <c r="AA329" s="196">
        <v>2.1345858944699141</v>
      </c>
      <c r="AB329" s="196">
        <v>0.23269748804986118</v>
      </c>
      <c r="AC329" s="197">
        <v>46.451212591481116</v>
      </c>
      <c r="AD329" s="196">
        <v>0</v>
      </c>
      <c r="AE329" s="196">
        <v>0</v>
      </c>
      <c r="AF329" s="196">
        <v>0</v>
      </c>
      <c r="AG329" s="196">
        <v>2.5248873012915785</v>
      </c>
      <c r="AH329" s="196">
        <v>43.926325290189538</v>
      </c>
      <c r="AI329" s="199">
        <f t="shared" si="137"/>
        <v>827.88858579299983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32.307240726635669</v>
      </c>
      <c r="C330" s="152">
        <v>213.16016194206821</v>
      </c>
      <c r="D330" s="152">
        <v>1.4180409642509826</v>
      </c>
      <c r="E330" s="152">
        <v>1091.7592391602379</v>
      </c>
      <c r="F330" s="292"/>
      <c r="G330" s="152">
        <v>49.484121801272771</v>
      </c>
      <c r="H330" s="153">
        <v>0</v>
      </c>
      <c r="I330" s="154">
        <f t="shared" si="135"/>
        <v>1388.1288045944655</v>
      </c>
      <c r="J330" s="141"/>
      <c r="K330" s="155" t="s">
        <v>24</v>
      </c>
      <c r="L330" s="156">
        <v>32.307240726635669</v>
      </c>
      <c r="M330" s="156">
        <v>213.16016194206821</v>
      </c>
      <c r="N330" s="156">
        <v>1.4180409642509826</v>
      </c>
      <c r="O330" s="156">
        <v>1091.7592391602379</v>
      </c>
      <c r="P330" s="156">
        <v>1.3054940887851978</v>
      </c>
      <c r="Q330" s="156">
        <v>49.484121801272771</v>
      </c>
      <c r="R330" s="157">
        <v>0</v>
      </c>
      <c r="S330" s="158">
        <f t="shared" si="136"/>
        <v>1389.4342986832507</v>
      </c>
      <c r="U330" s="200" t="s">
        <v>24</v>
      </c>
      <c r="V330" s="201">
        <v>11.834821622374012</v>
      </c>
      <c r="W330" s="201">
        <v>20.472419104261661</v>
      </c>
      <c r="X330" s="201">
        <v>49.484121801272771</v>
      </c>
      <c r="Y330" s="201">
        <v>213.16016194206821</v>
      </c>
      <c r="Z330" s="201">
        <v>0.18239524173981594</v>
      </c>
      <c r="AA330" s="201">
        <v>1090.4249373321668</v>
      </c>
      <c r="AB330" s="201">
        <v>1.3054940887851978</v>
      </c>
      <c r="AC330" s="202">
        <v>2.5699475505823792</v>
      </c>
      <c r="AD330" s="201">
        <v>0</v>
      </c>
      <c r="AE330" s="201">
        <v>0</v>
      </c>
      <c r="AF330" s="201">
        <v>0</v>
      </c>
      <c r="AG330" s="201">
        <v>1.2356457225111666</v>
      </c>
      <c r="AH330" s="201">
        <v>1.3343018280712124</v>
      </c>
      <c r="AI330" s="203">
        <f t="shared" si="137"/>
        <v>1389.434298683251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0.20002396573585535</v>
      </c>
      <c r="C331" s="148">
        <v>2.3384765175821842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2.5385004833180398</v>
      </c>
      <c r="J331" s="141"/>
      <c r="K331" s="161" t="s">
        <v>23</v>
      </c>
      <c r="L331" s="148">
        <v>0.20002396573585535</v>
      </c>
      <c r="M331" s="148">
        <v>2.3384765175821842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2.5385004833180398</v>
      </c>
      <c r="U331" s="204" t="s">
        <v>23</v>
      </c>
      <c r="V331" s="196">
        <v>0.20002396573585535</v>
      </c>
      <c r="W331" s="196">
        <v>0</v>
      </c>
      <c r="X331" s="196">
        <v>0</v>
      </c>
      <c r="Y331" s="196">
        <v>2.3384765175821842</v>
      </c>
      <c r="Z331" s="196">
        <v>0</v>
      </c>
      <c r="AA331" s="196">
        <v>0</v>
      </c>
      <c r="AB331" s="196">
        <v>0</v>
      </c>
      <c r="AC331" s="197">
        <v>0</v>
      </c>
      <c r="AD331" s="196">
        <v>0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2.5385004833180398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1.1680811337678032</v>
      </c>
      <c r="C333" s="148">
        <v>7194.2479536696992</v>
      </c>
      <c r="D333" s="148">
        <v>0</v>
      </c>
      <c r="E333" s="148">
        <v>0</v>
      </c>
      <c r="F333" s="292"/>
      <c r="G333" s="148">
        <v>0</v>
      </c>
      <c r="H333" s="160">
        <v>0</v>
      </c>
      <c r="I333" s="146">
        <f t="shared" si="135"/>
        <v>7195.4160348034666</v>
      </c>
      <c r="J333" s="141"/>
      <c r="K333" s="161" t="s">
        <v>21</v>
      </c>
      <c r="L333" s="148">
        <v>1.1680811337678032</v>
      </c>
      <c r="M333" s="148">
        <v>7194.2479536696992</v>
      </c>
      <c r="N333" s="148">
        <v>0</v>
      </c>
      <c r="O333" s="148">
        <v>0</v>
      </c>
      <c r="P333" s="148">
        <v>0.17706765334505734</v>
      </c>
      <c r="Q333" s="148">
        <v>0</v>
      </c>
      <c r="R333" s="149">
        <v>0</v>
      </c>
      <c r="S333" s="150">
        <f t="shared" si="136"/>
        <v>7195.5931024568117</v>
      </c>
      <c r="U333" s="204" t="s">
        <v>21</v>
      </c>
      <c r="V333" s="196">
        <v>1.1680811337678032</v>
      </c>
      <c r="W333" s="196">
        <v>0</v>
      </c>
      <c r="X333" s="196">
        <v>0</v>
      </c>
      <c r="Y333" s="196">
        <v>7194.2479536696992</v>
      </c>
      <c r="Z333" s="196">
        <v>0</v>
      </c>
      <c r="AA333" s="196">
        <v>0</v>
      </c>
      <c r="AB333" s="196">
        <v>0.17706765334505734</v>
      </c>
      <c r="AC333" s="197">
        <v>0</v>
      </c>
      <c r="AD333" s="196">
        <v>0</v>
      </c>
      <c r="AE333" s="196">
        <v>0</v>
      </c>
      <c r="AF333" s="196">
        <v>0</v>
      </c>
      <c r="AG333" s="196">
        <v>0</v>
      </c>
      <c r="AH333" s="196">
        <v>0</v>
      </c>
      <c r="AI333" s="199">
        <f t="shared" si="137"/>
        <v>7195.5931024568117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0.32850863214638631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0.32850863214638631</v>
      </c>
      <c r="J334" s="141"/>
      <c r="K334" s="155" t="s">
        <v>20</v>
      </c>
      <c r="L334" s="156">
        <v>0</v>
      </c>
      <c r="M334" s="156">
        <v>0.32850863214638631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0.32850863214638631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0.32850863214638631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0.32850863214638631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2.7191224471040446E-2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2.7191224471040446E-2</v>
      </c>
      <c r="J335" s="141"/>
      <c r="K335" s="163" t="s">
        <v>62</v>
      </c>
      <c r="L335" s="148">
        <v>2.7191224471040446E-2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2.7191224471040446E-2</v>
      </c>
      <c r="U335" s="205" t="s">
        <v>60</v>
      </c>
      <c r="V335" s="196">
        <v>2.7191224471040446E-2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2.7191224471040446E-2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2.7191224471040446E-2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2.7191224471040446E-2</v>
      </c>
      <c r="J336" s="141"/>
      <c r="K336" s="168" t="s">
        <v>22</v>
      </c>
      <c r="L336" s="169">
        <v>2.7191224471040446E-2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2.7191224471040446E-2</v>
      </c>
      <c r="U336" s="206" t="s">
        <v>63</v>
      </c>
      <c r="V336" s="207">
        <v>2.7191224471040446E-2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2.7191224471040446E-2</v>
      </c>
      <c r="AJ336" s="133" t="str">
        <f t="shared" si="138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103.02602064960693</v>
      </c>
      <c r="C340" s="187">
        <f t="shared" ref="C340:I340" si="139">SUM(C319:C335)</f>
        <v>8150.1488353820623</v>
      </c>
      <c r="D340" s="187">
        <f t="shared" si="139"/>
        <v>92.828878831665747</v>
      </c>
      <c r="E340" s="187">
        <f t="shared" si="139"/>
        <v>1137.824430571055</v>
      </c>
      <c r="F340" s="187">
        <f t="shared" si="139"/>
        <v>0</v>
      </c>
      <c r="G340" s="187">
        <f t="shared" si="139"/>
        <v>49.484121801272771</v>
      </c>
      <c r="H340" s="213">
        <f t="shared" si="139"/>
        <v>0</v>
      </c>
      <c r="I340" s="146">
        <f t="shared" si="139"/>
        <v>9533.3122872356635</v>
      </c>
      <c r="J340" s="141"/>
      <c r="K340" s="188" t="s">
        <v>25</v>
      </c>
      <c r="L340" s="187">
        <f>SUM(L319:L335)</f>
        <v>103.02602064960693</v>
      </c>
      <c r="M340" s="187">
        <f t="shared" ref="M340:S340" si="140">SUM(M319:M335)</f>
        <v>8150.1488353820623</v>
      </c>
      <c r="N340" s="187">
        <f t="shared" si="140"/>
        <v>92.828878831665747</v>
      </c>
      <c r="O340" s="187">
        <f t="shared" si="140"/>
        <v>1137.824430571055</v>
      </c>
      <c r="P340" s="187">
        <f t="shared" si="140"/>
        <v>5.4290370790937379</v>
      </c>
      <c r="Q340" s="187">
        <f t="shared" si="140"/>
        <v>49.484121801272771</v>
      </c>
      <c r="R340" s="213">
        <f t="shared" si="140"/>
        <v>0</v>
      </c>
      <c r="S340" s="214">
        <f t="shared" si="140"/>
        <v>9538.7413243147566</v>
      </c>
      <c r="T340" s="133" t="str">
        <f>IF(ABS(S340-AI340)&gt;0.01,S340-AI340,"")</f>
        <v/>
      </c>
      <c r="U340" s="215" t="s">
        <v>61</v>
      </c>
      <c r="V340" s="216">
        <f>SUM(V319:V335)</f>
        <v>82.553601545345273</v>
      </c>
      <c r="W340" s="216">
        <f t="shared" ref="W340:AH340" si="141">SUM(W319:W335)</f>
        <v>20.472419104261661</v>
      </c>
      <c r="X340" s="216">
        <f t="shared" si="141"/>
        <v>49.484121801272771</v>
      </c>
      <c r="Y340" s="216">
        <f t="shared" si="141"/>
        <v>8150.1488353820623</v>
      </c>
      <c r="Z340" s="216">
        <f t="shared" si="141"/>
        <v>89.068345807862997</v>
      </c>
      <c r="AA340" s="216">
        <f t="shared" si="141"/>
        <v>1092.5595291114573</v>
      </c>
      <c r="AB340" s="216">
        <f t="shared" si="141"/>
        <v>5.4290370790937379</v>
      </c>
      <c r="AC340" s="216">
        <f t="shared" si="141"/>
        <v>49.025434483400559</v>
      </c>
      <c r="AD340" s="217">
        <f t="shared" si="141"/>
        <v>0</v>
      </c>
      <c r="AE340" s="217">
        <f t="shared" si="141"/>
        <v>0</v>
      </c>
      <c r="AF340" s="217">
        <f t="shared" si="141"/>
        <v>0</v>
      </c>
      <c r="AG340" s="217">
        <f t="shared" si="141"/>
        <v>3.7605330238027452</v>
      </c>
      <c r="AH340" s="217">
        <f t="shared" si="141"/>
        <v>45.264901459597816</v>
      </c>
      <c r="AI340" s="218">
        <f>SUM(V340:AC340)</f>
        <v>9538.7413243147566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1.0806949100739149E-2</v>
      </c>
      <c r="C341" s="105">
        <f t="shared" ref="C341:H341" si="142">IF($I340=0,"-",C340/$I340)</f>
        <v>0.8549126043310733</v>
      </c>
      <c r="D341" s="105">
        <f t="shared" si="142"/>
        <v>9.7373164787600778E-3</v>
      </c>
      <c r="E341" s="105">
        <f t="shared" si="142"/>
        <v>0.1193524764833845</v>
      </c>
      <c r="F341" s="105">
        <f t="shared" si="142"/>
        <v>0</v>
      </c>
      <c r="G341" s="105">
        <f t="shared" si="142"/>
        <v>5.1906536060428886E-3</v>
      </c>
      <c r="H341" s="106">
        <f t="shared" si="142"/>
        <v>0</v>
      </c>
      <c r="I341" s="107">
        <f>SUM(B341:H341)</f>
        <v>1</v>
      </c>
      <c r="J341" s="133"/>
      <c r="K341" s="30" t="s">
        <v>85</v>
      </c>
      <c r="L341" s="80">
        <f t="shared" ref="L341:R341" si="143">IF($S340=0,"-",L340/$S340)</f>
        <v>1.0800798254900587E-2</v>
      </c>
      <c r="M341" s="80">
        <f t="shared" si="143"/>
        <v>0.85442602522482725</v>
      </c>
      <c r="N341" s="80">
        <f t="shared" si="143"/>
        <v>9.7317744213316713E-3</v>
      </c>
      <c r="O341" s="80">
        <f t="shared" si="143"/>
        <v>0.11928454623994052</v>
      </c>
      <c r="P341" s="80">
        <f t="shared" si="143"/>
        <v>5.6915654744246335E-4</v>
      </c>
      <c r="Q341" s="80">
        <f t="shared" si="143"/>
        <v>5.1876993115575034E-3</v>
      </c>
      <c r="R341" s="81">
        <f t="shared" si="143"/>
        <v>0</v>
      </c>
      <c r="S341" s="82">
        <f>SUM(L341:R341)</f>
        <v>1</v>
      </c>
      <c r="U341" s="40" t="s">
        <v>85</v>
      </c>
      <c r="V341" s="108">
        <f>+V340/$AI340</f>
        <v>8.6545592063506094E-3</v>
      </c>
      <c r="W341" s="108">
        <f t="shared" ref="W341:AH341" si="144">+W340/$AI340</f>
        <v>2.1462390485499781E-3</v>
      </c>
      <c r="X341" s="108">
        <f t="shared" si="144"/>
        <v>5.1876993115575034E-3</v>
      </c>
      <c r="Y341" s="108">
        <f t="shared" si="144"/>
        <v>0.85442602522482725</v>
      </c>
      <c r="Z341" s="108">
        <f t="shared" si="144"/>
        <v>9.3375365553548528E-3</v>
      </c>
      <c r="AA341" s="108">
        <f t="shared" si="144"/>
        <v>0.11453917157041099</v>
      </c>
      <c r="AB341" s="108">
        <f t="shared" si="144"/>
        <v>5.6915654744246335E-4</v>
      </c>
      <c r="AC341" s="108">
        <f t="shared" si="144"/>
        <v>5.1396125355063493E-3</v>
      </c>
      <c r="AD341" s="108">
        <f t="shared" si="144"/>
        <v>0</v>
      </c>
      <c r="AE341" s="108">
        <f t="shared" si="144"/>
        <v>0</v>
      </c>
      <c r="AF341" s="108">
        <f t="shared" si="144"/>
        <v>0</v>
      </c>
      <c r="AG341" s="108">
        <f t="shared" si="144"/>
        <v>3.9423786597681893E-4</v>
      </c>
      <c r="AH341" s="108">
        <f t="shared" si="144"/>
        <v>4.7453746695295309E-3</v>
      </c>
      <c r="AI341" s="109">
        <f>SUM(V341:AC341)</f>
        <v>0.99999999999999989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29.566604435964287</v>
      </c>
      <c r="C349" s="148">
        <v>0</v>
      </c>
      <c r="D349" s="148">
        <v>3.5479925323157091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33.114596968279997</v>
      </c>
      <c r="J349" s="141"/>
      <c r="K349" s="161" t="s">
        <v>15</v>
      </c>
      <c r="L349" s="148">
        <v>29.566604435964287</v>
      </c>
      <c r="M349" s="148">
        <v>0</v>
      </c>
      <c r="N349" s="148">
        <v>3.5479925323157091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33.114596968279997</v>
      </c>
      <c r="U349" s="204" t="s">
        <v>15</v>
      </c>
      <c r="V349" s="196">
        <v>29.566604435964287</v>
      </c>
      <c r="W349" s="196">
        <v>0</v>
      </c>
      <c r="X349" s="196">
        <v>0</v>
      </c>
      <c r="Y349" s="196">
        <v>0</v>
      </c>
      <c r="Z349" s="196">
        <v>3.5479925323157091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33.114596968279997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4.4828847722804543E-2</v>
      </c>
      <c r="C350" s="152">
        <v>0</v>
      </c>
      <c r="D350" s="152">
        <v>5.3794617267365367E-3</v>
      </c>
      <c r="E350" s="152">
        <v>0</v>
      </c>
      <c r="F350" s="292"/>
      <c r="G350" s="152">
        <v>0</v>
      </c>
      <c r="H350" s="153">
        <v>0</v>
      </c>
      <c r="I350" s="154">
        <f t="shared" si="145"/>
        <v>5.0208309449541078E-2</v>
      </c>
      <c r="J350" s="141"/>
      <c r="K350" s="155" t="s">
        <v>14</v>
      </c>
      <c r="L350" s="156">
        <v>4.4828847722804543E-2</v>
      </c>
      <c r="M350" s="156">
        <v>0</v>
      </c>
      <c r="N350" s="156">
        <v>5.3794617267365367E-3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5.0208309449541078E-2</v>
      </c>
      <c r="U350" s="200" t="s">
        <v>55</v>
      </c>
      <c r="V350" s="201">
        <v>4.4828847722804543E-2</v>
      </c>
      <c r="W350" s="201">
        <v>0</v>
      </c>
      <c r="X350" s="201">
        <v>0</v>
      </c>
      <c r="Y350" s="201">
        <v>0</v>
      </c>
      <c r="Z350" s="201">
        <v>5.3794617267365367E-3</v>
      </c>
      <c r="AA350" s="201">
        <v>0</v>
      </c>
      <c r="AB350" s="201">
        <v>0</v>
      </c>
      <c r="AC350" s="202">
        <v>0</v>
      </c>
      <c r="AD350" s="201">
        <v>0</v>
      </c>
      <c r="AE350" s="201">
        <v>0</v>
      </c>
      <c r="AF350" s="201">
        <v>0</v>
      </c>
      <c r="AG350" s="201">
        <v>0</v>
      </c>
      <c r="AH350" s="201">
        <v>0</v>
      </c>
      <c r="AI350" s="203">
        <f t="shared" si="147"/>
        <v>5.0208309449541078E-2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13.638463636716205</v>
      </c>
      <c r="F351" s="292"/>
      <c r="G351" s="148">
        <v>0</v>
      </c>
      <c r="H351" s="160">
        <v>0</v>
      </c>
      <c r="I351" s="146">
        <f t="shared" si="145"/>
        <v>13.638463636716205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13.638463636716205</v>
      </c>
      <c r="P351" s="148">
        <v>153.53649323860853</v>
      </c>
      <c r="Q351" s="148">
        <v>0</v>
      </c>
      <c r="R351" s="149">
        <v>0</v>
      </c>
      <c r="S351" s="150">
        <f t="shared" si="146"/>
        <v>167.17495687532474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1.1177395029850328</v>
      </c>
      <c r="AB351" s="196">
        <v>153.53649323860853</v>
      </c>
      <c r="AC351" s="197">
        <v>12.520724133731171</v>
      </c>
      <c r="AD351" s="196">
        <v>0</v>
      </c>
      <c r="AE351" s="196">
        <v>0</v>
      </c>
      <c r="AF351" s="196">
        <v>0</v>
      </c>
      <c r="AG351" s="196">
        <v>0</v>
      </c>
      <c r="AH351" s="196">
        <v>12.520724133731171</v>
      </c>
      <c r="AI351" s="199">
        <f t="shared" si="147"/>
        <v>167.17495687532474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0.37127010368478142</v>
      </c>
      <c r="Q352" s="156">
        <v>0</v>
      </c>
      <c r="R352" s="157">
        <v>0</v>
      </c>
      <c r="S352" s="158">
        <f t="shared" si="146"/>
        <v>0.37127010368478142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0.37127010368478142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0.37127010368478142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0</v>
      </c>
      <c r="D354" s="152">
        <v>0</v>
      </c>
      <c r="E354" s="152">
        <v>1.8279436244131966</v>
      </c>
      <c r="F354" s="292"/>
      <c r="G354" s="152">
        <v>0</v>
      </c>
      <c r="H354" s="153">
        <v>0</v>
      </c>
      <c r="I354" s="154">
        <f t="shared" si="145"/>
        <v>1.8279436244131966</v>
      </c>
      <c r="J354" s="141"/>
      <c r="K354" s="155" t="s">
        <v>16</v>
      </c>
      <c r="L354" s="156">
        <v>0</v>
      </c>
      <c r="M354" s="156">
        <v>0</v>
      </c>
      <c r="N354" s="156">
        <v>0</v>
      </c>
      <c r="O354" s="156">
        <v>1.8279436244131966</v>
      </c>
      <c r="P354" s="156">
        <v>0</v>
      </c>
      <c r="Q354" s="156">
        <v>0</v>
      </c>
      <c r="R354" s="157">
        <v>0</v>
      </c>
      <c r="S354" s="158">
        <f t="shared" si="146"/>
        <v>1.8279436244131966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0</v>
      </c>
      <c r="Z354" s="201">
        <v>0</v>
      </c>
      <c r="AA354" s="201">
        <v>1.8279436244131966</v>
      </c>
      <c r="AB354" s="201">
        <v>0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1.8279436244131966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259.10793435242141</v>
      </c>
      <c r="C355" s="148">
        <v>0</v>
      </c>
      <c r="D355" s="148">
        <v>0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259.10793435242141</v>
      </c>
      <c r="J355" s="141"/>
      <c r="K355" s="161" t="s">
        <v>139</v>
      </c>
      <c r="L355" s="148">
        <v>259.10793435242141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259.10793435242141</v>
      </c>
      <c r="U355" s="204" t="s">
        <v>139</v>
      </c>
      <c r="V355" s="196">
        <v>259.10793435242141</v>
      </c>
      <c r="W355" s="196">
        <v>0</v>
      </c>
      <c r="X355" s="196">
        <v>0</v>
      </c>
      <c r="Y355" s="196">
        <v>0</v>
      </c>
      <c r="Z355" s="196">
        <v>0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259.10793435242141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34.285342917461236</v>
      </c>
      <c r="C356" s="152">
        <v>19.252892029107837</v>
      </c>
      <c r="D356" s="152">
        <v>6.6097069578821994</v>
      </c>
      <c r="E356" s="152">
        <v>654.92480837504115</v>
      </c>
      <c r="F356" s="292"/>
      <c r="G356" s="152">
        <v>57.91838978952871</v>
      </c>
      <c r="H356" s="153">
        <v>0</v>
      </c>
      <c r="I356" s="154">
        <f t="shared" si="145"/>
        <v>772.99114006902118</v>
      </c>
      <c r="J356" s="141"/>
      <c r="K356" s="155" t="s">
        <v>24</v>
      </c>
      <c r="L356" s="156">
        <v>34.285342917461236</v>
      </c>
      <c r="M356" s="156">
        <v>19.252892029107837</v>
      </c>
      <c r="N356" s="156">
        <v>6.6097069578821994</v>
      </c>
      <c r="O356" s="156">
        <v>654.92480837504115</v>
      </c>
      <c r="P356" s="156">
        <v>2.3508896096059746</v>
      </c>
      <c r="Q356" s="156">
        <v>57.91838978952871</v>
      </c>
      <c r="R356" s="157">
        <v>0</v>
      </c>
      <c r="S356" s="158">
        <f t="shared" si="146"/>
        <v>775.34202967862711</v>
      </c>
      <c r="U356" s="200" t="s">
        <v>24</v>
      </c>
      <c r="V356" s="201">
        <v>11.45129095526868</v>
      </c>
      <c r="W356" s="201">
        <v>22.834051962192557</v>
      </c>
      <c r="X356" s="201">
        <v>57.91838978952871</v>
      </c>
      <c r="Y356" s="201">
        <v>19.252892029107837</v>
      </c>
      <c r="Z356" s="201">
        <v>4.4138840852448826</v>
      </c>
      <c r="AA356" s="201">
        <v>652.60202797844374</v>
      </c>
      <c r="AB356" s="201">
        <v>2.3508896096059746</v>
      </c>
      <c r="AC356" s="202">
        <v>4.5186032692347613</v>
      </c>
      <c r="AD356" s="201">
        <v>0</v>
      </c>
      <c r="AE356" s="201">
        <v>0</v>
      </c>
      <c r="AF356" s="201">
        <v>0</v>
      </c>
      <c r="AG356" s="201">
        <v>2.1958228726373168</v>
      </c>
      <c r="AH356" s="201">
        <v>2.3227803965974445</v>
      </c>
      <c r="AI356" s="203">
        <f t="shared" si="147"/>
        <v>775.34202967862711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169.83073163152508</v>
      </c>
      <c r="C357" s="148">
        <v>42.316996599309412</v>
      </c>
      <c r="D357" s="148">
        <v>706.47104114343369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918.61876937426814</v>
      </c>
      <c r="J357" s="141"/>
      <c r="K357" s="161" t="s">
        <v>23</v>
      </c>
      <c r="L357" s="148">
        <v>169.83073163152508</v>
      </c>
      <c r="M357" s="148">
        <v>42.316996599309412</v>
      </c>
      <c r="N357" s="148">
        <v>706.47104114343369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918.61876937426814</v>
      </c>
      <c r="U357" s="204" t="s">
        <v>23</v>
      </c>
      <c r="V357" s="196">
        <v>169.83073163152508</v>
      </c>
      <c r="W357" s="196">
        <v>0</v>
      </c>
      <c r="X357" s="196">
        <v>0</v>
      </c>
      <c r="Y357" s="196">
        <v>42.316996599309412</v>
      </c>
      <c r="Z357" s="196">
        <v>3.8137836476342439</v>
      </c>
      <c r="AA357" s="196">
        <v>0</v>
      </c>
      <c r="AB357" s="196">
        <v>0</v>
      </c>
      <c r="AC357" s="197">
        <v>702.6572574957994</v>
      </c>
      <c r="AD357" s="196">
        <v>0</v>
      </c>
      <c r="AE357" s="196">
        <v>0</v>
      </c>
      <c r="AF357" s="196">
        <v>0</v>
      </c>
      <c r="AG357" s="196">
        <v>702.6572574957994</v>
      </c>
      <c r="AH357" s="196">
        <v>0</v>
      </c>
      <c r="AI357" s="199">
        <f t="shared" si="147"/>
        <v>918.61876937426814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0</v>
      </c>
      <c r="C358" s="152">
        <v>0</v>
      </c>
      <c r="D358" s="152">
        <v>0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0</v>
      </c>
      <c r="J358" s="141"/>
      <c r="K358" s="155" t="s">
        <v>58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0" t="s">
        <v>58</v>
      </c>
      <c r="V358" s="201">
        <v>0</v>
      </c>
      <c r="W358" s="201">
        <v>0</v>
      </c>
      <c r="X358" s="201">
        <v>0</v>
      </c>
      <c r="Y358" s="201">
        <v>0</v>
      </c>
      <c r="Z358" s="201">
        <v>0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378.82908163118509</v>
      </c>
      <c r="C359" s="148">
        <v>378.74785357435809</v>
      </c>
      <c r="D359" s="148">
        <v>2574.6939030077137</v>
      </c>
      <c r="E359" s="148">
        <v>0</v>
      </c>
      <c r="F359" s="292"/>
      <c r="G359" s="148">
        <v>0</v>
      </c>
      <c r="H359" s="160">
        <v>0</v>
      </c>
      <c r="I359" s="146">
        <f t="shared" si="145"/>
        <v>3332.2708382132569</v>
      </c>
      <c r="J359" s="141"/>
      <c r="K359" s="161" t="s">
        <v>21</v>
      </c>
      <c r="L359" s="148">
        <v>378.82908163118509</v>
      </c>
      <c r="M359" s="148">
        <v>378.74785357435809</v>
      </c>
      <c r="N359" s="148">
        <v>2574.6939030077137</v>
      </c>
      <c r="O359" s="148">
        <v>0</v>
      </c>
      <c r="P359" s="148">
        <v>9.906044166546506</v>
      </c>
      <c r="Q359" s="148">
        <v>0</v>
      </c>
      <c r="R359" s="149">
        <v>0</v>
      </c>
      <c r="S359" s="150">
        <f t="shared" si="146"/>
        <v>3342.1768823798034</v>
      </c>
      <c r="U359" s="204" t="s">
        <v>21</v>
      </c>
      <c r="V359" s="196">
        <v>378.82908163118509</v>
      </c>
      <c r="W359" s="196">
        <v>0</v>
      </c>
      <c r="X359" s="196">
        <v>0</v>
      </c>
      <c r="Y359" s="196">
        <v>378.74785357435809</v>
      </c>
      <c r="Z359" s="196">
        <v>1293.7614492937255</v>
      </c>
      <c r="AA359" s="196">
        <v>0</v>
      </c>
      <c r="AB359" s="196">
        <v>9.906044166546506</v>
      </c>
      <c r="AC359" s="197">
        <v>1280.9324537139883</v>
      </c>
      <c r="AD359" s="196">
        <v>0</v>
      </c>
      <c r="AE359" s="196">
        <v>0</v>
      </c>
      <c r="AF359" s="196">
        <v>0</v>
      </c>
      <c r="AG359" s="196">
        <v>1280.9324537139883</v>
      </c>
      <c r="AH359" s="196">
        <v>0</v>
      </c>
      <c r="AI359" s="199">
        <f t="shared" si="147"/>
        <v>3342.1768823798034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247.87985806208098</v>
      </c>
      <c r="C360" s="152">
        <v>0</v>
      </c>
      <c r="D360" s="152">
        <v>35.411408294582998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283.29126635666398</v>
      </c>
      <c r="J360" s="141"/>
      <c r="K360" s="155" t="s">
        <v>20</v>
      </c>
      <c r="L360" s="156">
        <v>247.87985806208098</v>
      </c>
      <c r="M360" s="156">
        <v>0</v>
      </c>
      <c r="N360" s="156">
        <v>35.411408294582998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283.29126635666398</v>
      </c>
      <c r="U360" s="200" t="s">
        <v>59</v>
      </c>
      <c r="V360" s="201">
        <v>247.87985806208098</v>
      </c>
      <c r="W360" s="201">
        <v>0</v>
      </c>
      <c r="X360" s="201">
        <v>0</v>
      </c>
      <c r="Y360" s="201">
        <v>0</v>
      </c>
      <c r="Z360" s="201">
        <v>0</v>
      </c>
      <c r="AA360" s="201">
        <v>0</v>
      </c>
      <c r="AB360" s="201">
        <v>0</v>
      </c>
      <c r="AC360" s="202">
        <v>35.411408294582998</v>
      </c>
      <c r="AD360" s="201">
        <v>0</v>
      </c>
      <c r="AE360" s="201">
        <v>0</v>
      </c>
      <c r="AF360" s="201">
        <v>0</v>
      </c>
      <c r="AG360" s="201">
        <v>35.411408294582998</v>
      </c>
      <c r="AH360" s="201">
        <v>0</v>
      </c>
      <c r="AI360" s="203">
        <f t="shared" si="147"/>
        <v>283.29126635666398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1119.5443818783608</v>
      </c>
      <c r="C366" s="187">
        <f t="shared" ref="C366:I366" si="149">SUM(C345:C361)</f>
        <v>440.31774220277532</v>
      </c>
      <c r="D366" s="187">
        <f t="shared" si="149"/>
        <v>3326.7394313976552</v>
      </c>
      <c r="E366" s="187">
        <f t="shared" si="149"/>
        <v>670.3912156361705</v>
      </c>
      <c r="F366" s="187">
        <f t="shared" si="149"/>
        <v>0</v>
      </c>
      <c r="G366" s="187">
        <f t="shared" si="149"/>
        <v>57.91838978952871</v>
      </c>
      <c r="H366" s="213">
        <f t="shared" si="149"/>
        <v>0</v>
      </c>
      <c r="I366" s="146">
        <f t="shared" si="149"/>
        <v>5614.9111609044903</v>
      </c>
      <c r="J366" s="141"/>
      <c r="K366" s="188" t="s">
        <v>25</v>
      </c>
      <c r="L366" s="187">
        <f>SUM(L345:L361)</f>
        <v>1119.5443818783608</v>
      </c>
      <c r="M366" s="187">
        <f t="shared" ref="M366:S366" si="150">SUM(M345:M361)</f>
        <v>440.31774220277532</v>
      </c>
      <c r="N366" s="187">
        <f t="shared" si="150"/>
        <v>3326.7394313976552</v>
      </c>
      <c r="O366" s="187">
        <f t="shared" si="150"/>
        <v>670.3912156361705</v>
      </c>
      <c r="P366" s="187">
        <f t="shared" si="150"/>
        <v>166.16469711844582</v>
      </c>
      <c r="Q366" s="187">
        <f t="shared" si="150"/>
        <v>57.91838978952871</v>
      </c>
      <c r="R366" s="213">
        <f t="shared" si="150"/>
        <v>0</v>
      </c>
      <c r="S366" s="214">
        <f t="shared" si="150"/>
        <v>5781.0758580229358</v>
      </c>
      <c r="T366" s="133" t="str">
        <f>IF(ABS(S366-AI366)&gt;0.01,S366-AI366,"")</f>
        <v/>
      </c>
      <c r="U366" s="215" t="s">
        <v>61</v>
      </c>
      <c r="V366" s="216">
        <f>SUM(V345:V361)</f>
        <v>1096.7103299161683</v>
      </c>
      <c r="W366" s="216">
        <f t="shared" ref="W366:AH366" si="151">SUM(W345:W361)</f>
        <v>22.834051962192557</v>
      </c>
      <c r="X366" s="216">
        <f t="shared" si="151"/>
        <v>57.91838978952871</v>
      </c>
      <c r="Y366" s="216">
        <f t="shared" si="151"/>
        <v>440.31774220277532</v>
      </c>
      <c r="Z366" s="216">
        <f t="shared" si="151"/>
        <v>1305.5424890206471</v>
      </c>
      <c r="AA366" s="216">
        <f t="shared" si="151"/>
        <v>655.54771110584193</v>
      </c>
      <c r="AB366" s="216">
        <f t="shared" si="151"/>
        <v>166.16469711844582</v>
      </c>
      <c r="AC366" s="216">
        <f t="shared" si="151"/>
        <v>2036.0404469073364</v>
      </c>
      <c r="AD366" s="217">
        <f t="shared" si="151"/>
        <v>0</v>
      </c>
      <c r="AE366" s="217">
        <f t="shared" si="151"/>
        <v>0</v>
      </c>
      <c r="AF366" s="217">
        <f t="shared" si="151"/>
        <v>0</v>
      </c>
      <c r="AG366" s="217">
        <f t="shared" si="151"/>
        <v>2021.1969423770079</v>
      </c>
      <c r="AH366" s="217">
        <f t="shared" si="151"/>
        <v>14.843504530328616</v>
      </c>
      <c r="AI366" s="218">
        <f>SUM(V366:AC366)</f>
        <v>5781.0758580229358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0.19938772846016259</v>
      </c>
      <c r="C367" s="105">
        <f t="shared" ref="C367:H367" si="152">IF($I366=0,"-",C366/$I366)</f>
        <v>7.8419360446630074E-2</v>
      </c>
      <c r="D367" s="105">
        <f t="shared" si="152"/>
        <v>0.59248300392730702</v>
      </c>
      <c r="E367" s="105">
        <f t="shared" si="152"/>
        <v>0.11939480366207238</v>
      </c>
      <c r="F367" s="105">
        <f t="shared" si="152"/>
        <v>0</v>
      </c>
      <c r="G367" s="105">
        <f t="shared" si="152"/>
        <v>1.0315103503827975E-2</v>
      </c>
      <c r="H367" s="106">
        <f t="shared" si="152"/>
        <v>0</v>
      </c>
      <c r="I367" s="107">
        <f>SUM(B367:H367)</f>
        <v>1</v>
      </c>
      <c r="J367" s="133"/>
      <c r="K367" s="30" t="s">
        <v>85</v>
      </c>
      <c r="L367" s="80">
        <f t="shared" ref="L367:R367" si="153">IF($S366=0,"-",L366/$S366)</f>
        <v>0.19365675340943073</v>
      </c>
      <c r="M367" s="80">
        <f t="shared" si="153"/>
        <v>7.6165363163623864E-2</v>
      </c>
      <c r="N367" s="80">
        <f t="shared" si="153"/>
        <v>0.57545334347772481</v>
      </c>
      <c r="O367" s="80">
        <f t="shared" si="153"/>
        <v>0.11596305464592829</v>
      </c>
      <c r="P367" s="80">
        <f t="shared" si="153"/>
        <v>2.8742867452230994E-2</v>
      </c>
      <c r="Q367" s="80">
        <f t="shared" si="153"/>
        <v>1.0018617851061404E-2</v>
      </c>
      <c r="R367" s="81">
        <f t="shared" si="153"/>
        <v>0</v>
      </c>
      <c r="S367" s="82">
        <f>SUM(L367:R367)</f>
        <v>1.0000000000000002</v>
      </c>
      <c r="U367" s="40" t="s">
        <v>85</v>
      </c>
      <c r="V367" s="108">
        <f>+V366/$AI366</f>
        <v>0.18970696058142217</v>
      </c>
      <c r="W367" s="108">
        <f t="shared" ref="W367:AH367" si="154">+W366/$AI366</f>
        <v>3.9497928280085833E-3</v>
      </c>
      <c r="X367" s="108">
        <f t="shared" si="154"/>
        <v>1.0018617851061404E-2</v>
      </c>
      <c r="Y367" s="108">
        <f t="shared" si="154"/>
        <v>7.6165363163623864E-2</v>
      </c>
      <c r="Z367" s="108">
        <f t="shared" si="154"/>
        <v>0.22583036809814985</v>
      </c>
      <c r="AA367" s="108">
        <f t="shared" si="154"/>
        <v>0.11339545219702964</v>
      </c>
      <c r="AB367" s="108">
        <f t="shared" si="154"/>
        <v>2.8742867452230994E-2</v>
      </c>
      <c r="AC367" s="108">
        <f t="shared" si="154"/>
        <v>0.35219057782847357</v>
      </c>
      <c r="AD367" s="108">
        <f t="shared" si="154"/>
        <v>0</v>
      </c>
      <c r="AE367" s="108">
        <f t="shared" si="154"/>
        <v>0</v>
      </c>
      <c r="AF367" s="108">
        <f t="shared" si="154"/>
        <v>0</v>
      </c>
      <c r="AG367" s="108">
        <f t="shared" si="154"/>
        <v>0.34962297537957493</v>
      </c>
      <c r="AH367" s="108">
        <f t="shared" si="154"/>
        <v>2.5676024488986609E-3</v>
      </c>
      <c r="AI367" s="109">
        <f>SUM(V367:AC367)</f>
        <v>1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23.925166550380773</v>
      </c>
      <c r="C375" s="148">
        <v>0.37232784153101872</v>
      </c>
      <c r="D375" s="148">
        <v>10.639268071748909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34.936762463660699</v>
      </c>
      <c r="J375" s="141"/>
      <c r="K375" s="161" t="s">
        <v>15</v>
      </c>
      <c r="L375" s="148">
        <v>23.925166550380773</v>
      </c>
      <c r="M375" s="148">
        <v>0.37232784153101872</v>
      </c>
      <c r="N375" s="148">
        <v>10.639268071748909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34.936762463660699</v>
      </c>
      <c r="U375" s="204" t="s">
        <v>15</v>
      </c>
      <c r="V375" s="196">
        <v>23.925166550380773</v>
      </c>
      <c r="W375" s="196">
        <v>0</v>
      </c>
      <c r="X375" s="196">
        <v>0</v>
      </c>
      <c r="Y375" s="196">
        <v>0.37232784153101872</v>
      </c>
      <c r="Z375" s="196">
        <v>10.639268071748909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34.936762463660699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0.17279059326203081</v>
      </c>
      <c r="C376" s="152">
        <v>0</v>
      </c>
      <c r="D376" s="152">
        <v>0.77755766967913764</v>
      </c>
      <c r="E376" s="152">
        <v>0</v>
      </c>
      <c r="F376" s="292"/>
      <c r="G376" s="152">
        <v>0</v>
      </c>
      <c r="H376" s="153">
        <v>0</v>
      </c>
      <c r="I376" s="154">
        <f t="shared" si="155"/>
        <v>0.95034826294116848</v>
      </c>
      <c r="J376" s="141"/>
      <c r="K376" s="155" t="s">
        <v>14</v>
      </c>
      <c r="L376" s="156">
        <v>0.17279059326203081</v>
      </c>
      <c r="M376" s="156">
        <v>0</v>
      </c>
      <c r="N376" s="156">
        <v>0.77755766967913764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0.95034826294116848</v>
      </c>
      <c r="U376" s="200" t="s">
        <v>55</v>
      </c>
      <c r="V376" s="201">
        <v>0.17279059326203081</v>
      </c>
      <c r="W376" s="201">
        <v>0</v>
      </c>
      <c r="X376" s="201">
        <v>0</v>
      </c>
      <c r="Y376" s="201">
        <v>0</v>
      </c>
      <c r="Z376" s="201">
        <v>0.77755766967913764</v>
      </c>
      <c r="AA376" s="201">
        <v>0</v>
      </c>
      <c r="AB376" s="201">
        <v>0</v>
      </c>
      <c r="AC376" s="202">
        <v>0</v>
      </c>
      <c r="AD376" s="201">
        <v>0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0.95034826294116848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656.86822645922882</v>
      </c>
      <c r="F377" s="292"/>
      <c r="G377" s="148">
        <v>0</v>
      </c>
      <c r="H377" s="160">
        <v>0</v>
      </c>
      <c r="I377" s="146">
        <f t="shared" si="155"/>
        <v>656.86822645922882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656.86822645922882</v>
      </c>
      <c r="P377" s="148">
        <v>330.808655422539</v>
      </c>
      <c r="Q377" s="148">
        <v>0</v>
      </c>
      <c r="R377" s="149">
        <v>0</v>
      </c>
      <c r="S377" s="150">
        <f t="shared" si="156"/>
        <v>987.67688188176783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656.86822645922882</v>
      </c>
      <c r="AB377" s="196">
        <v>330.808655422539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987.67688188176783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1.7328614026965197</v>
      </c>
      <c r="F378" s="292"/>
      <c r="G378" s="152">
        <v>0</v>
      </c>
      <c r="H378" s="153">
        <v>0</v>
      </c>
      <c r="I378" s="154">
        <f t="shared" si="155"/>
        <v>1.7328614026965197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1.7328614026965197</v>
      </c>
      <c r="P378" s="156">
        <v>16.578944203012082</v>
      </c>
      <c r="Q378" s="156">
        <v>0</v>
      </c>
      <c r="R378" s="157">
        <v>0</v>
      </c>
      <c r="S378" s="158">
        <f t="shared" si="156"/>
        <v>18.311805605708603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0.19732918936596172</v>
      </c>
      <c r="AB378" s="201">
        <v>16.578944203012082</v>
      </c>
      <c r="AC378" s="202">
        <v>1.535532213330558</v>
      </c>
      <c r="AD378" s="201">
        <v>0</v>
      </c>
      <c r="AE378" s="201">
        <v>0</v>
      </c>
      <c r="AF378" s="201">
        <v>0</v>
      </c>
      <c r="AG378" s="201">
        <v>0</v>
      </c>
      <c r="AH378" s="201">
        <v>1.535532213330558</v>
      </c>
      <c r="AI378" s="203">
        <f t="shared" si="157"/>
        <v>18.311805605708603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15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0.23205361173441058</v>
      </c>
      <c r="C380" s="152">
        <v>0</v>
      </c>
      <c r="D380" s="152">
        <v>12.135349104565417</v>
      </c>
      <c r="E380" s="152">
        <v>0.15821837163709701</v>
      </c>
      <c r="F380" s="292"/>
      <c r="G380" s="152">
        <v>0</v>
      </c>
      <c r="H380" s="153">
        <v>0</v>
      </c>
      <c r="I380" s="154">
        <f t="shared" si="155"/>
        <v>12.525621087936926</v>
      </c>
      <c r="J380" s="141"/>
      <c r="K380" s="155" t="s">
        <v>16</v>
      </c>
      <c r="L380" s="156">
        <v>0.23205361173441058</v>
      </c>
      <c r="M380" s="156">
        <v>0</v>
      </c>
      <c r="N380" s="156">
        <v>12.135349104565417</v>
      </c>
      <c r="O380" s="156">
        <v>0.15821837163709701</v>
      </c>
      <c r="P380" s="156">
        <v>1.3493333333333288E-2</v>
      </c>
      <c r="Q380" s="156">
        <v>0</v>
      </c>
      <c r="R380" s="157">
        <v>0</v>
      </c>
      <c r="S380" s="158">
        <f t="shared" si="156"/>
        <v>12.539114421270259</v>
      </c>
      <c r="U380" s="200" t="s">
        <v>16</v>
      </c>
      <c r="V380" s="201">
        <v>0.23205361173441058</v>
      </c>
      <c r="W380" s="201">
        <v>0</v>
      </c>
      <c r="X380" s="201">
        <v>0</v>
      </c>
      <c r="Y380" s="201">
        <v>0</v>
      </c>
      <c r="Z380" s="201">
        <v>12.135349104565417</v>
      </c>
      <c r="AA380" s="201">
        <v>0.14063855256630939</v>
      </c>
      <c r="AB380" s="201">
        <v>1.3493333333333288E-2</v>
      </c>
      <c r="AC380" s="202">
        <v>1.7579819070787608E-2</v>
      </c>
      <c r="AD380" s="201">
        <v>0</v>
      </c>
      <c r="AE380" s="201">
        <v>0</v>
      </c>
      <c r="AF380" s="201">
        <v>0</v>
      </c>
      <c r="AG380" s="201">
        <v>0</v>
      </c>
      <c r="AH380" s="201">
        <v>1.7579819070787608E-2</v>
      </c>
      <c r="AI380" s="203">
        <f t="shared" si="157"/>
        <v>12.539114421270259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27.464798696934864</v>
      </c>
      <c r="C381" s="148">
        <v>0</v>
      </c>
      <c r="D381" s="148">
        <v>27.309446164692208</v>
      </c>
      <c r="E381" s="148">
        <v>0.30349278350842168</v>
      </c>
      <c r="F381" s="292"/>
      <c r="G381" s="148">
        <v>0.21160832386256212</v>
      </c>
      <c r="H381" s="160">
        <v>0</v>
      </c>
      <c r="I381" s="146">
        <f t="shared" si="155"/>
        <v>55.289345968998056</v>
      </c>
      <c r="J381" s="141"/>
      <c r="K381" s="161" t="s">
        <v>139</v>
      </c>
      <c r="L381" s="148">
        <v>27.464798696934864</v>
      </c>
      <c r="M381" s="148">
        <v>0</v>
      </c>
      <c r="N381" s="148">
        <v>27.309446164692208</v>
      </c>
      <c r="O381" s="148">
        <v>0.30349278350842168</v>
      </c>
      <c r="P381" s="148">
        <v>0.10287337003467166</v>
      </c>
      <c r="Q381" s="148">
        <v>0.21160832386256212</v>
      </c>
      <c r="R381" s="149">
        <v>0</v>
      </c>
      <c r="S381" s="150">
        <f t="shared" si="156"/>
        <v>55.392219339032728</v>
      </c>
      <c r="U381" s="204" t="s">
        <v>139</v>
      </c>
      <c r="V381" s="196">
        <v>27.327332621514945</v>
      </c>
      <c r="W381" s="196">
        <v>4.1542738427006114E-2</v>
      </c>
      <c r="X381" s="196">
        <v>0.21160832386256212</v>
      </c>
      <c r="Y381" s="196">
        <v>0</v>
      </c>
      <c r="Z381" s="196">
        <v>26.660340876770235</v>
      </c>
      <c r="AA381" s="196">
        <v>0.2544492728654123</v>
      </c>
      <c r="AB381" s="196">
        <v>0.10287337003467166</v>
      </c>
      <c r="AC381" s="197">
        <v>0.79407213555789491</v>
      </c>
      <c r="AD381" s="196">
        <v>9.5923336992913527E-2</v>
      </c>
      <c r="AE381" s="196">
        <v>0</v>
      </c>
      <c r="AF381" s="196">
        <v>0</v>
      </c>
      <c r="AG381" s="196">
        <v>0.64910528792197197</v>
      </c>
      <c r="AH381" s="196">
        <v>4.9043510643009408E-2</v>
      </c>
      <c r="AI381" s="199">
        <f t="shared" si="157"/>
        <v>55.392219339032735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22.790718335051352</v>
      </c>
      <c r="C382" s="152">
        <v>1.7200279595643811E-2</v>
      </c>
      <c r="D382" s="152">
        <v>1.7529983831488469</v>
      </c>
      <c r="E382" s="152">
        <v>74.574769088911708</v>
      </c>
      <c r="F382" s="292"/>
      <c r="G382" s="152">
        <v>53.18003704153692</v>
      </c>
      <c r="H382" s="153">
        <v>7.2473088183892514E-3</v>
      </c>
      <c r="I382" s="154">
        <f t="shared" si="155"/>
        <v>152.32297043706288</v>
      </c>
      <c r="J382" s="141"/>
      <c r="K382" s="155" t="s">
        <v>24</v>
      </c>
      <c r="L382" s="156">
        <v>22.790718335051352</v>
      </c>
      <c r="M382" s="156">
        <v>1.7200279595643811E-2</v>
      </c>
      <c r="N382" s="156">
        <v>1.7529983831488469</v>
      </c>
      <c r="O382" s="156">
        <v>74.574769088911708</v>
      </c>
      <c r="P382" s="156">
        <v>3.1790597405822072</v>
      </c>
      <c r="Q382" s="156">
        <v>53.18003704153692</v>
      </c>
      <c r="R382" s="157">
        <v>7.2473088183892514E-3</v>
      </c>
      <c r="S382" s="158">
        <f t="shared" si="156"/>
        <v>155.50203017764508</v>
      </c>
      <c r="U382" s="200" t="s">
        <v>24</v>
      </c>
      <c r="V382" s="201">
        <v>13.210665080355813</v>
      </c>
      <c r="W382" s="201">
        <v>9.5694818468991159</v>
      </c>
      <c r="X382" s="201">
        <v>53.18003704153692</v>
      </c>
      <c r="Y382" s="201">
        <v>1.7200279595643811E-2</v>
      </c>
      <c r="Z382" s="201">
        <v>1.7529983831488469</v>
      </c>
      <c r="AA382" s="201">
        <v>72.289509019983456</v>
      </c>
      <c r="AB382" s="201">
        <v>3.1790597405822072</v>
      </c>
      <c r="AC382" s="202">
        <v>2.303078785543065</v>
      </c>
      <c r="AD382" s="201">
        <v>1.0571407796423793E-2</v>
      </c>
      <c r="AE382" s="201">
        <v>0</v>
      </c>
      <c r="AF382" s="201">
        <v>7.2473088183892514E-3</v>
      </c>
      <c r="AG382" s="201">
        <v>0</v>
      </c>
      <c r="AH382" s="201">
        <v>2.2852600689282521</v>
      </c>
      <c r="AI382" s="203">
        <f t="shared" si="157"/>
        <v>155.50203017764508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8.5586932082304372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8.5586932082304372</v>
      </c>
      <c r="J383" s="141"/>
      <c r="K383" s="161" t="s">
        <v>23</v>
      </c>
      <c r="L383" s="148">
        <v>8.5586932082304372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8.5586932082304372</v>
      </c>
      <c r="U383" s="204" t="s">
        <v>23</v>
      </c>
      <c r="V383" s="196">
        <v>8.507661817721397</v>
      </c>
      <c r="W383" s="196">
        <v>1.2497483389969038E-2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3.8533907119071051E-2</v>
      </c>
      <c r="AD383" s="196">
        <v>3.8533907119071051E-2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8.5586932082304372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8.2932269727757524E-2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8.2932269727757524E-2</v>
      </c>
      <c r="J384" s="141"/>
      <c r="K384" s="155" t="s">
        <v>58</v>
      </c>
      <c r="L384" s="156">
        <v>8.2932269727757524E-2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8.2932269727757524E-2</v>
      </c>
      <c r="U384" s="200" t="s">
        <v>58</v>
      </c>
      <c r="V384" s="201">
        <v>8.2932269727757524E-2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8.2932269727757524E-2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48.19688529300003</v>
      </c>
      <c r="C385" s="148">
        <v>0</v>
      </c>
      <c r="D385" s="148">
        <v>2.9893606764972804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51.186245969497307</v>
      </c>
      <c r="J385" s="141"/>
      <c r="K385" s="161" t="s">
        <v>21</v>
      </c>
      <c r="L385" s="148">
        <v>48.19688529300003</v>
      </c>
      <c r="M385" s="148">
        <v>0</v>
      </c>
      <c r="N385" s="148">
        <v>2.9893606764972804</v>
      </c>
      <c r="O385" s="148">
        <v>0</v>
      </c>
      <c r="P385" s="148">
        <v>57.999382130296148</v>
      </c>
      <c r="Q385" s="148">
        <v>0</v>
      </c>
      <c r="R385" s="149">
        <v>0</v>
      </c>
      <c r="S385" s="150">
        <f t="shared" si="156"/>
        <v>109.18562809979346</v>
      </c>
      <c r="U385" s="204" t="s">
        <v>21</v>
      </c>
      <c r="V385" s="196">
        <v>48.19688529300003</v>
      </c>
      <c r="W385" s="196">
        <v>0</v>
      </c>
      <c r="X385" s="196">
        <v>0</v>
      </c>
      <c r="Y385" s="196">
        <v>0</v>
      </c>
      <c r="Z385" s="196">
        <v>2.9893606764972804</v>
      </c>
      <c r="AA385" s="196">
        <v>0</v>
      </c>
      <c r="AB385" s="196">
        <v>57.999382130296148</v>
      </c>
      <c r="AC385" s="197">
        <v>0</v>
      </c>
      <c r="AD385" s="196">
        <v>0</v>
      </c>
      <c r="AE385" s="196">
        <v>0</v>
      </c>
      <c r="AF385" s="196">
        <v>0</v>
      </c>
      <c r="AG385" s="196">
        <v>0</v>
      </c>
      <c r="AH385" s="196">
        <v>0</v>
      </c>
      <c r="AI385" s="199">
        <f t="shared" si="157"/>
        <v>109.18562809979346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2.6869438255869453E-2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2.6869438255869453E-2</v>
      </c>
      <c r="J386" s="141"/>
      <c r="K386" s="155" t="s">
        <v>20</v>
      </c>
      <c r="L386" s="156">
        <v>2.6869438255869453E-2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2.6869438255869453E-2</v>
      </c>
      <c r="U386" s="200" t="s">
        <v>59</v>
      </c>
      <c r="V386" s="201">
        <v>2.6869438255869453E-2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2.6869438255869453E-2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0.23312882919091399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0.23312882919091399</v>
      </c>
      <c r="J387" s="141"/>
      <c r="K387" s="163" t="s">
        <v>62</v>
      </c>
      <c r="L387" s="148">
        <v>0.23312882919091399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0.23312882919091399</v>
      </c>
      <c r="U387" s="205" t="s">
        <v>60</v>
      </c>
      <c r="V387" s="196">
        <v>0.1406398684511542</v>
      </c>
      <c r="W387" s="196">
        <v>6.8631384294521444E-3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8.5625822310307659E-2</v>
      </c>
      <c r="AD387" s="198">
        <v>8.5625822310307659E-2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0.23312882919091399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0.23312882919091399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0.23312882919091399</v>
      </c>
      <c r="J388" s="141"/>
      <c r="K388" s="168" t="s">
        <v>22</v>
      </c>
      <c r="L388" s="169">
        <v>0.23312882919091399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0.23312882919091399</v>
      </c>
      <c r="U388" s="206" t="s">
        <v>63</v>
      </c>
      <c r="V388" s="207">
        <v>0.1406398684511542</v>
      </c>
      <c r="W388" s="207">
        <v>6.8631384294521444E-3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8.5625822310307659E-2</v>
      </c>
      <c r="AD388" s="207">
        <v>8.5625822310307659E-2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0.23312882919091399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131.68403682576843</v>
      </c>
      <c r="C392" s="187">
        <f t="shared" ref="C392:I392" si="159">SUM(C371:C387)</f>
        <v>0.38952812112666252</v>
      </c>
      <c r="D392" s="187">
        <f t="shared" si="159"/>
        <v>55.603980070331794</v>
      </c>
      <c r="E392" s="187">
        <f t="shared" si="159"/>
        <v>733.6375681059825</v>
      </c>
      <c r="F392" s="187">
        <f t="shared" si="159"/>
        <v>0</v>
      </c>
      <c r="G392" s="187">
        <f t="shared" si="159"/>
        <v>53.391645365399484</v>
      </c>
      <c r="H392" s="213">
        <f t="shared" si="159"/>
        <v>7.2473088183892514E-3</v>
      </c>
      <c r="I392" s="146">
        <f t="shared" si="159"/>
        <v>974.71400579742738</v>
      </c>
      <c r="J392" s="141"/>
      <c r="K392" s="188" t="s">
        <v>25</v>
      </c>
      <c r="L392" s="187">
        <f>SUM(L371:L387)</f>
        <v>131.68403682576843</v>
      </c>
      <c r="M392" s="187">
        <f t="shared" ref="M392:S392" si="160">SUM(M371:M387)</f>
        <v>0.38952812112666252</v>
      </c>
      <c r="N392" s="187">
        <f t="shared" si="160"/>
        <v>55.603980070331794</v>
      </c>
      <c r="O392" s="187">
        <f t="shared" si="160"/>
        <v>733.6375681059825</v>
      </c>
      <c r="P392" s="187">
        <f t="shared" si="160"/>
        <v>408.68240819979746</v>
      </c>
      <c r="Q392" s="187">
        <f t="shared" si="160"/>
        <v>53.391645365399484</v>
      </c>
      <c r="R392" s="213">
        <f t="shared" si="160"/>
        <v>7.2473088183892514E-3</v>
      </c>
      <c r="S392" s="214">
        <f t="shared" si="160"/>
        <v>1383.396413997225</v>
      </c>
      <c r="T392" s="133" t="str">
        <f>IF(ABS(S392-AI392)&gt;0.01,S392-AI392,"")</f>
        <v/>
      </c>
      <c r="U392" s="215" t="s">
        <v>61</v>
      </c>
      <c r="V392" s="216">
        <f>SUM(V371:V387)</f>
        <v>121.8229971444042</v>
      </c>
      <c r="W392" s="216">
        <f t="shared" ref="W392:AH392" si="161">SUM(W371:W387)</f>
        <v>9.6303852071455438</v>
      </c>
      <c r="X392" s="216">
        <f t="shared" si="161"/>
        <v>53.391645365399484</v>
      </c>
      <c r="Y392" s="216">
        <f t="shared" si="161"/>
        <v>0.38952812112666252</v>
      </c>
      <c r="Z392" s="216">
        <f t="shared" si="161"/>
        <v>54.954874782409824</v>
      </c>
      <c r="AA392" s="216">
        <f t="shared" si="161"/>
        <v>729.75015249400997</v>
      </c>
      <c r="AB392" s="216">
        <f t="shared" si="161"/>
        <v>408.68240819979746</v>
      </c>
      <c r="AC392" s="216">
        <f t="shared" si="161"/>
        <v>4.774422682931684</v>
      </c>
      <c r="AD392" s="217">
        <f t="shared" si="161"/>
        <v>0.23065447421871602</v>
      </c>
      <c r="AE392" s="217">
        <f t="shared" si="161"/>
        <v>0</v>
      </c>
      <c r="AF392" s="217">
        <f t="shared" si="161"/>
        <v>7.2473088183892514E-3</v>
      </c>
      <c r="AG392" s="217">
        <f t="shared" si="161"/>
        <v>0.64910528792197197</v>
      </c>
      <c r="AH392" s="217">
        <f t="shared" si="161"/>
        <v>3.8874156119726071</v>
      </c>
      <c r="AI392" s="218">
        <f>SUM(V392:AC392)</f>
        <v>1383.3964139972247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0.13510017917310613</v>
      </c>
      <c r="C393" s="105">
        <f t="shared" ref="C393:H393" si="162">IF($I392=0,"-",C392/$I392)</f>
        <v>3.9963324504400038E-4</v>
      </c>
      <c r="D393" s="105">
        <f t="shared" si="162"/>
        <v>5.7046456437077037E-2</v>
      </c>
      <c r="E393" s="105">
        <f t="shared" si="162"/>
        <v>0.75266956639838489</v>
      </c>
      <c r="F393" s="105">
        <f t="shared" si="162"/>
        <v>0</v>
      </c>
      <c r="G393" s="105">
        <f t="shared" si="162"/>
        <v>5.4776729428155715E-2</v>
      </c>
      <c r="H393" s="106">
        <f t="shared" si="162"/>
        <v>7.4353182321004249E-6</v>
      </c>
      <c r="I393" s="107">
        <f>SUM(B393:H393)</f>
        <v>0.99999999999999989</v>
      </c>
      <c r="J393" s="133"/>
      <c r="K393" s="30" t="s">
        <v>85</v>
      </c>
      <c r="L393" s="80">
        <f t="shared" ref="L393:R393" si="163">IF($S392=0,"-",L392/$S392)</f>
        <v>9.5188938971785264E-2</v>
      </c>
      <c r="M393" s="80">
        <f t="shared" si="163"/>
        <v>2.815737536872377E-4</v>
      </c>
      <c r="N393" s="80">
        <f t="shared" si="163"/>
        <v>4.0193815386341848E-2</v>
      </c>
      <c r="O393" s="80">
        <f t="shared" si="163"/>
        <v>0.53031622800451628</v>
      </c>
      <c r="P393" s="80">
        <f t="shared" si="163"/>
        <v>0.29541959489322289</v>
      </c>
      <c r="Q393" s="80">
        <f t="shared" si="163"/>
        <v>3.8594610210914274E-2</v>
      </c>
      <c r="R393" s="81">
        <f t="shared" si="163"/>
        <v>5.2387795320711224E-6</v>
      </c>
      <c r="S393" s="82">
        <f>SUM(L393:R393)</f>
        <v>0.99999999999999978</v>
      </c>
      <c r="U393" s="40" t="s">
        <v>85</v>
      </c>
      <c r="V393" s="108">
        <f>+V392/$AI392</f>
        <v>8.8060801598007166E-2</v>
      </c>
      <c r="W393" s="108">
        <f t="shared" ref="W393:AH393" si="164">+W392/$AI392</f>
        <v>6.9614068026381797E-3</v>
      </c>
      <c r="X393" s="108">
        <f t="shared" si="164"/>
        <v>3.8594610210914274E-2</v>
      </c>
      <c r="Y393" s="108">
        <f t="shared" si="164"/>
        <v>2.8157375368723775E-4</v>
      </c>
      <c r="Z393" s="108">
        <f t="shared" si="164"/>
        <v>3.9724604044347384E-2</v>
      </c>
      <c r="AA393" s="108">
        <f t="shared" si="164"/>
        <v>0.52750617618376594</v>
      </c>
      <c r="AB393" s="108">
        <f t="shared" si="164"/>
        <v>0.29541959489322295</v>
      </c>
      <c r="AC393" s="108">
        <f t="shared" si="164"/>
        <v>3.4512325134169837E-3</v>
      </c>
      <c r="AD393" s="108">
        <f t="shared" si="164"/>
        <v>1.6673057113995E-4</v>
      </c>
      <c r="AE393" s="108">
        <f t="shared" si="164"/>
        <v>0</v>
      </c>
      <c r="AF393" s="108">
        <f t="shared" si="164"/>
        <v>5.2387795320711232E-6</v>
      </c>
      <c r="AG393" s="108">
        <f t="shared" si="164"/>
        <v>4.6921134199446766E-4</v>
      </c>
      <c r="AH393" s="108">
        <f t="shared" si="164"/>
        <v>2.810051820750495E-3</v>
      </c>
      <c r="AI393" s="109">
        <f>SUM(V393:AC393)</f>
        <v>1.0000000000000002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1.2842268114008282</v>
      </c>
      <c r="C401" s="148">
        <v>6.8455586961664677E-2</v>
      </c>
      <c r="D401" s="148">
        <v>0.41620996872692134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1.7688923670894143</v>
      </c>
      <c r="J401" s="141"/>
      <c r="K401" s="161" t="s">
        <v>15</v>
      </c>
      <c r="L401" s="148">
        <v>1.2842268114008282</v>
      </c>
      <c r="M401" s="148">
        <v>6.8455586961664677E-2</v>
      </c>
      <c r="N401" s="148">
        <v>0.41620996872692134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1.7688923670894143</v>
      </c>
      <c r="U401" s="204" t="s">
        <v>15</v>
      </c>
      <c r="V401" s="196">
        <v>1.2842268114008282</v>
      </c>
      <c r="W401" s="196">
        <v>0</v>
      </c>
      <c r="X401" s="196">
        <v>0</v>
      </c>
      <c r="Y401" s="196">
        <v>6.8455586961664677E-2</v>
      </c>
      <c r="Z401" s="196">
        <v>0.41620996872692134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1.7688923670894143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5.1571628953426131E-4</v>
      </c>
      <c r="C402" s="152">
        <v>2.7490207331250631E-5</v>
      </c>
      <c r="D402" s="152">
        <v>1.6714046057400388E-4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7.1034695743951584E-4</v>
      </c>
      <c r="J402" s="141"/>
      <c r="K402" s="155" t="s">
        <v>14</v>
      </c>
      <c r="L402" s="156">
        <v>5.1571628953426131E-4</v>
      </c>
      <c r="M402" s="156">
        <v>2.7490207331250631E-5</v>
      </c>
      <c r="N402" s="156">
        <v>1.6714046057400388E-4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7.1034695743951584E-4</v>
      </c>
      <c r="U402" s="200" t="s">
        <v>55</v>
      </c>
      <c r="V402" s="201">
        <v>5.1571628953426131E-4</v>
      </c>
      <c r="W402" s="201">
        <v>0</v>
      </c>
      <c r="X402" s="201">
        <v>0</v>
      </c>
      <c r="Y402" s="201">
        <v>2.7490207331250631E-5</v>
      </c>
      <c r="Z402" s="201">
        <v>1.6714046057400388E-4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7.1034695743951584E-4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7.8162305061288351E-2</v>
      </c>
      <c r="F403" s="292"/>
      <c r="G403" s="148">
        <v>0</v>
      </c>
      <c r="H403" s="160">
        <v>0</v>
      </c>
      <c r="I403" s="146">
        <f t="shared" si="165"/>
        <v>7.8162305061288351E-2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7.8162305061288351E-2</v>
      </c>
      <c r="P403" s="148">
        <v>0.61701035846042029</v>
      </c>
      <c r="Q403" s="148">
        <v>0</v>
      </c>
      <c r="R403" s="149">
        <v>0</v>
      </c>
      <c r="S403" s="150">
        <f t="shared" si="166"/>
        <v>0.69517266352170859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7.8162305061288351E-2</v>
      </c>
      <c r="AB403" s="196">
        <v>0.61701035846042029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0.69517266352170859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292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3.1379765538368611E-2</v>
      </c>
      <c r="Q404" s="156">
        <v>0</v>
      </c>
      <c r="R404" s="157">
        <v>0</v>
      </c>
      <c r="S404" s="158">
        <f t="shared" si="166"/>
        <v>3.1379765538368611E-2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0</v>
      </c>
      <c r="AB404" s="201">
        <v>3.1379765538368611E-2</v>
      </c>
      <c r="AC404" s="202">
        <v>0</v>
      </c>
      <c r="AD404" s="201">
        <v>0</v>
      </c>
      <c r="AE404" s="201">
        <v>0</v>
      </c>
      <c r="AF404" s="201">
        <v>0</v>
      </c>
      <c r="AG404" s="201">
        <v>0</v>
      </c>
      <c r="AH404" s="201">
        <v>0</v>
      </c>
      <c r="AI404" s="203">
        <f t="shared" si="167"/>
        <v>3.1379765538368611E-2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</v>
      </c>
      <c r="C406" s="152">
        <v>0</v>
      </c>
      <c r="D406" s="152">
        <v>0</v>
      </c>
      <c r="E406" s="152">
        <v>3.5391229922688976</v>
      </c>
      <c r="F406" s="292"/>
      <c r="G406" s="152">
        <v>0</v>
      </c>
      <c r="H406" s="153">
        <v>0</v>
      </c>
      <c r="I406" s="154">
        <f t="shared" si="165"/>
        <v>3.5391229922688976</v>
      </c>
      <c r="J406" s="141"/>
      <c r="K406" s="155" t="s">
        <v>16</v>
      </c>
      <c r="L406" s="156">
        <v>0</v>
      </c>
      <c r="M406" s="156">
        <v>0</v>
      </c>
      <c r="N406" s="156">
        <v>0</v>
      </c>
      <c r="O406" s="156">
        <v>3.5391229922688976</v>
      </c>
      <c r="P406" s="156">
        <v>0</v>
      </c>
      <c r="Q406" s="156">
        <v>0</v>
      </c>
      <c r="R406" s="157">
        <v>0</v>
      </c>
      <c r="S406" s="158">
        <f t="shared" si="166"/>
        <v>3.5391229922688976</v>
      </c>
      <c r="U406" s="200" t="s">
        <v>16</v>
      </c>
      <c r="V406" s="201">
        <v>0</v>
      </c>
      <c r="W406" s="201">
        <v>0</v>
      </c>
      <c r="X406" s="201">
        <v>0</v>
      </c>
      <c r="Y406" s="201">
        <v>0</v>
      </c>
      <c r="Z406" s="201">
        <v>0</v>
      </c>
      <c r="AA406" s="201">
        <v>0</v>
      </c>
      <c r="AB406" s="201">
        <v>0</v>
      </c>
      <c r="AC406" s="202">
        <v>3.5391229922688976</v>
      </c>
      <c r="AD406" s="201">
        <v>0</v>
      </c>
      <c r="AE406" s="201">
        <v>0</v>
      </c>
      <c r="AF406" s="201">
        <v>0</v>
      </c>
      <c r="AG406" s="201">
        <v>0</v>
      </c>
      <c r="AH406" s="201">
        <v>3.5391229922688976</v>
      </c>
      <c r="AI406" s="203">
        <f t="shared" si="167"/>
        <v>3.5391229922688976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0.59439355174091102</v>
      </c>
      <c r="C407" s="148">
        <v>4.9106829319623291</v>
      </c>
      <c r="D407" s="148">
        <v>3.3702546828948847</v>
      </c>
      <c r="E407" s="148">
        <v>1.0921671756115747</v>
      </c>
      <c r="F407" s="292"/>
      <c r="G407" s="148">
        <v>0</v>
      </c>
      <c r="H407" s="160">
        <v>0</v>
      </c>
      <c r="I407" s="146">
        <f t="shared" si="165"/>
        <v>9.9674983422096997</v>
      </c>
      <c r="J407" s="141"/>
      <c r="K407" s="161" t="s">
        <v>139</v>
      </c>
      <c r="L407" s="148">
        <v>0.59439355174091102</v>
      </c>
      <c r="M407" s="148">
        <v>4.9106829319623291</v>
      </c>
      <c r="N407" s="148">
        <v>3.3702546828948847</v>
      </c>
      <c r="O407" s="148">
        <v>1.0921671756115747</v>
      </c>
      <c r="P407" s="148">
        <v>0</v>
      </c>
      <c r="Q407" s="148">
        <v>0</v>
      </c>
      <c r="R407" s="149">
        <v>0</v>
      </c>
      <c r="S407" s="150">
        <f t="shared" si="166"/>
        <v>9.9674983422096997</v>
      </c>
      <c r="U407" s="204" t="s">
        <v>139</v>
      </c>
      <c r="V407" s="196">
        <v>0.59439355174091102</v>
      </c>
      <c r="W407" s="196">
        <v>0</v>
      </c>
      <c r="X407" s="196">
        <v>0</v>
      </c>
      <c r="Y407" s="196">
        <v>4.9106829319623291</v>
      </c>
      <c r="Z407" s="196">
        <v>3.3702546828948847</v>
      </c>
      <c r="AA407" s="196">
        <v>1.0921671756115747</v>
      </c>
      <c r="AB407" s="196">
        <v>0</v>
      </c>
      <c r="AC407" s="197">
        <v>0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</v>
      </c>
      <c r="AI407" s="199">
        <f t="shared" si="167"/>
        <v>9.9674983422096997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0.49003807665699595</v>
      </c>
      <c r="C408" s="152">
        <v>5.7564135879088242E-2</v>
      </c>
      <c r="D408" s="152">
        <v>0.33887870784544222</v>
      </c>
      <c r="E408" s="152">
        <v>7.4217271649344019</v>
      </c>
      <c r="F408" s="292"/>
      <c r="G408" s="152">
        <v>1.0947698783677999</v>
      </c>
      <c r="H408" s="153">
        <v>0</v>
      </c>
      <c r="I408" s="154">
        <f t="shared" si="165"/>
        <v>9.4029779636837283</v>
      </c>
      <c r="J408" s="141"/>
      <c r="K408" s="155" t="s">
        <v>24</v>
      </c>
      <c r="L408" s="156">
        <v>0.49003807665699595</v>
      </c>
      <c r="M408" s="156">
        <v>5.7564135879088242E-2</v>
      </c>
      <c r="N408" s="156">
        <v>0.33887870784544222</v>
      </c>
      <c r="O408" s="156">
        <v>7.4217271649344019</v>
      </c>
      <c r="P408" s="156">
        <v>3.6415989672614668E-2</v>
      </c>
      <c r="Q408" s="156">
        <v>1.0947698783677999</v>
      </c>
      <c r="R408" s="157">
        <v>0</v>
      </c>
      <c r="S408" s="158">
        <f t="shared" si="166"/>
        <v>9.4393939533563422</v>
      </c>
      <c r="U408" s="200" t="s">
        <v>24</v>
      </c>
      <c r="V408" s="201">
        <v>0.12370875519904018</v>
      </c>
      <c r="W408" s="201">
        <v>0.26581923308320049</v>
      </c>
      <c r="X408" s="201">
        <v>1.0947698783677999</v>
      </c>
      <c r="Y408" s="201">
        <v>5.7564135879088242E-2</v>
      </c>
      <c r="Z408" s="201">
        <v>0.33887870784544222</v>
      </c>
      <c r="AA408" s="201">
        <v>7.4096203228944253</v>
      </c>
      <c r="AB408" s="201">
        <v>3.6415989672614668E-2</v>
      </c>
      <c r="AC408" s="202">
        <v>0.11261693041473188</v>
      </c>
      <c r="AD408" s="201">
        <v>0.10051008837475527</v>
      </c>
      <c r="AE408" s="201">
        <v>0</v>
      </c>
      <c r="AF408" s="201">
        <v>0</v>
      </c>
      <c r="AG408" s="201">
        <v>0</v>
      </c>
      <c r="AH408" s="201">
        <v>1.2106842039976619E-2</v>
      </c>
      <c r="AI408" s="203">
        <f t="shared" si="167"/>
        <v>9.4393939533563422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2.2915647910223074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2.2915647910223074</v>
      </c>
      <c r="J409" s="141"/>
      <c r="K409" s="161" t="s">
        <v>23</v>
      </c>
      <c r="L409" s="148">
        <v>2.2915647910223074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2.2915647910223074</v>
      </c>
      <c r="U409" s="204" t="s">
        <v>23</v>
      </c>
      <c r="V409" s="196">
        <v>2.2915647910223074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</v>
      </c>
      <c r="AD409" s="196">
        <v>0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2.2915647910223074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0.90869639971477223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0.90869639971477223</v>
      </c>
      <c r="J411" s="141"/>
      <c r="K411" s="161" t="s">
        <v>21</v>
      </c>
      <c r="L411" s="148">
        <v>0.90869639971477223</v>
      </c>
      <c r="M411" s="148">
        <v>0</v>
      </c>
      <c r="N411" s="148">
        <v>0</v>
      </c>
      <c r="O411" s="148">
        <v>0</v>
      </c>
      <c r="P411" s="148">
        <v>4.1949899258022026E-2</v>
      </c>
      <c r="Q411" s="148">
        <v>0</v>
      </c>
      <c r="R411" s="149">
        <v>0</v>
      </c>
      <c r="S411" s="150">
        <f t="shared" si="166"/>
        <v>0.95064629897279429</v>
      </c>
      <c r="U411" s="204" t="s">
        <v>21</v>
      </c>
      <c r="V411" s="196">
        <v>0.90869639971477223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4.1949899258022026E-2</v>
      </c>
      <c r="AC411" s="197">
        <v>0</v>
      </c>
      <c r="AD411" s="196">
        <v>0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0.95064629897279429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2.807154450330896E-5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2.807154450330896E-5</v>
      </c>
      <c r="J413" s="141"/>
      <c r="K413" s="163" t="s">
        <v>62</v>
      </c>
      <c r="L413" s="148">
        <v>2.807154450330896E-5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2.807154450330896E-5</v>
      </c>
      <c r="U413" s="205" t="s">
        <v>60</v>
      </c>
      <c r="V413" s="196">
        <v>2.807154450330896E-5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2.807154450330896E-5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2.807154450330896E-5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2.807154450330896E-5</v>
      </c>
      <c r="J414" s="141"/>
      <c r="K414" s="168" t="s">
        <v>22</v>
      </c>
      <c r="L414" s="169">
        <v>2.807154450330896E-5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2.807154450330896E-5</v>
      </c>
      <c r="U414" s="206" t="s">
        <v>63</v>
      </c>
      <c r="V414" s="207">
        <v>2.807154450330896E-5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2.807154450330896E-5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5.5694634183698524</v>
      </c>
      <c r="C418" s="187">
        <f t="shared" ref="C418:I418" si="169">SUM(C397:C413)</f>
        <v>5.0367301450104138</v>
      </c>
      <c r="D418" s="187">
        <f t="shared" si="169"/>
        <v>4.125510499927822</v>
      </c>
      <c r="E418" s="187">
        <f t="shared" si="169"/>
        <v>12.131179637876162</v>
      </c>
      <c r="F418" s="187">
        <f t="shared" si="169"/>
        <v>0</v>
      </c>
      <c r="G418" s="187">
        <f t="shared" si="169"/>
        <v>1.0947698783677999</v>
      </c>
      <c r="H418" s="213">
        <f t="shared" si="169"/>
        <v>0</v>
      </c>
      <c r="I418" s="146">
        <f t="shared" si="169"/>
        <v>27.957653579552048</v>
      </c>
      <c r="J418" s="141"/>
      <c r="K418" s="188" t="s">
        <v>25</v>
      </c>
      <c r="L418" s="187">
        <f>SUM(L397:L413)</f>
        <v>5.5694634183698524</v>
      </c>
      <c r="M418" s="187">
        <f t="shared" ref="M418:S418" si="170">SUM(M397:M413)</f>
        <v>5.0367301450104138</v>
      </c>
      <c r="N418" s="187">
        <f t="shared" si="170"/>
        <v>4.125510499927822</v>
      </c>
      <c r="O418" s="187">
        <f t="shared" si="170"/>
        <v>12.131179637876162</v>
      </c>
      <c r="P418" s="187">
        <f t="shared" si="170"/>
        <v>0.72675601292942571</v>
      </c>
      <c r="Q418" s="187">
        <f t="shared" si="170"/>
        <v>1.0947698783677999</v>
      </c>
      <c r="R418" s="213">
        <f t="shared" si="170"/>
        <v>0</v>
      </c>
      <c r="S418" s="214">
        <f t="shared" si="170"/>
        <v>28.684409592481476</v>
      </c>
      <c r="T418" s="133" t="str">
        <f>IF(ABS(S418-AI418)&gt;0.01,S418-AI418,"")</f>
        <v/>
      </c>
      <c r="U418" s="215" t="s">
        <v>61</v>
      </c>
      <c r="V418" s="216">
        <f>SUM(V397:V413)</f>
        <v>5.2031340969118967</v>
      </c>
      <c r="W418" s="216">
        <f t="shared" ref="W418:AH418" si="171">SUM(W397:W413)</f>
        <v>0.26581923308320049</v>
      </c>
      <c r="X418" s="216">
        <f t="shared" si="171"/>
        <v>1.0947698783677999</v>
      </c>
      <c r="Y418" s="216">
        <f t="shared" si="171"/>
        <v>5.0367301450104138</v>
      </c>
      <c r="Z418" s="216">
        <f t="shared" si="171"/>
        <v>4.125510499927822</v>
      </c>
      <c r="AA418" s="216">
        <f t="shared" si="171"/>
        <v>8.5799498035672883</v>
      </c>
      <c r="AB418" s="216">
        <f t="shared" si="171"/>
        <v>0.72675601292942571</v>
      </c>
      <c r="AC418" s="216">
        <f t="shared" si="171"/>
        <v>3.6517399226836296</v>
      </c>
      <c r="AD418" s="217">
        <f t="shared" si="171"/>
        <v>0.10051008837475527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3.5512298343088742</v>
      </c>
      <c r="AI418" s="218">
        <f>SUM(V418:AC418)</f>
        <v>28.684409592481472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0.19921068849795404</v>
      </c>
      <c r="C419" s="105">
        <f t="shared" ref="C419:H419" si="172">IF($I418=0,"-",C418/$I418)</f>
        <v>0.18015568190222617</v>
      </c>
      <c r="D419" s="105">
        <f t="shared" si="172"/>
        <v>0.14756283062843228</v>
      </c>
      <c r="E419" s="105">
        <f t="shared" si="172"/>
        <v>0.43391265305428878</v>
      </c>
      <c r="F419" s="105">
        <f t="shared" si="172"/>
        <v>0</v>
      </c>
      <c r="G419" s="105">
        <f t="shared" si="172"/>
        <v>3.9158145917098847E-2</v>
      </c>
      <c r="H419" s="106">
        <f t="shared" si="172"/>
        <v>0</v>
      </c>
      <c r="I419" s="107">
        <f>SUM(B419:H419)</f>
        <v>1</v>
      </c>
      <c r="J419" s="133"/>
      <c r="K419" s="30" t="s">
        <v>85</v>
      </c>
      <c r="L419" s="80">
        <f t="shared" ref="L419:R419" si="173">IF($S418=0,"-",L418/$S418)</f>
        <v>0.19416343224403249</v>
      </c>
      <c r="M419" s="80">
        <f t="shared" si="173"/>
        <v>0.17559120848457696</v>
      </c>
      <c r="N419" s="80">
        <f t="shared" si="173"/>
        <v>0.14382413856651829</v>
      </c>
      <c r="O419" s="80">
        <f t="shared" si="173"/>
        <v>0.42291892391105335</v>
      </c>
      <c r="P419" s="80">
        <f t="shared" si="173"/>
        <v>2.5336272325434828E-2</v>
      </c>
      <c r="Q419" s="80">
        <f t="shared" si="173"/>
        <v>3.8166024468384109E-2</v>
      </c>
      <c r="R419" s="81">
        <f t="shared" si="173"/>
        <v>0</v>
      </c>
      <c r="S419" s="82">
        <f>SUM(L419:R419)</f>
        <v>1</v>
      </c>
      <c r="U419" s="40" t="s">
        <v>85</v>
      </c>
      <c r="V419" s="108">
        <f>+V418/$AI418</f>
        <v>0.18139240691485944</v>
      </c>
      <c r="W419" s="108">
        <f t="shared" ref="W419:AH419" si="174">+W418/$AI418</f>
        <v>9.26702821705889E-3</v>
      </c>
      <c r="X419" s="108">
        <f t="shared" si="174"/>
        <v>3.8166024468384116E-2</v>
      </c>
      <c r="Y419" s="108">
        <f t="shared" si="174"/>
        <v>0.17559120848457696</v>
      </c>
      <c r="Z419" s="108">
        <f t="shared" si="174"/>
        <v>0.14382413856651829</v>
      </c>
      <c r="AA419" s="108">
        <f t="shared" si="174"/>
        <v>0.29911544025003034</v>
      </c>
      <c r="AB419" s="108">
        <f t="shared" si="174"/>
        <v>2.5336272325434832E-2</v>
      </c>
      <c r="AC419" s="108">
        <f t="shared" si="174"/>
        <v>0.12730748077313728</v>
      </c>
      <c r="AD419" s="108">
        <f t="shared" si="174"/>
        <v>3.5039971121141765E-3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0.1238034836610231</v>
      </c>
      <c r="AI419" s="109">
        <f>SUM(V419:AC419)</f>
        <v>1.0000000000000002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7.1190038598751633</v>
      </c>
      <c r="C427" s="148">
        <v>0</v>
      </c>
      <c r="D427" s="148">
        <v>2.2133845820061642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9.3323884418813279</v>
      </c>
      <c r="J427" s="141"/>
      <c r="K427" s="161" t="s">
        <v>15</v>
      </c>
      <c r="L427" s="148">
        <v>7.1190038598751633</v>
      </c>
      <c r="M427" s="148">
        <v>0</v>
      </c>
      <c r="N427" s="148">
        <v>2.2133845820061642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9.3323884418813279</v>
      </c>
      <c r="U427" s="204" t="s">
        <v>15</v>
      </c>
      <c r="V427" s="196">
        <v>7.1190038598751633</v>
      </c>
      <c r="W427" s="196">
        <v>0</v>
      </c>
      <c r="X427" s="196">
        <v>0</v>
      </c>
      <c r="Y427" s="196">
        <v>0</v>
      </c>
      <c r="Z427" s="196">
        <v>2.2133845820061642</v>
      </c>
      <c r="AA427" s="196">
        <v>0</v>
      </c>
      <c r="AB427" s="196">
        <v>0</v>
      </c>
      <c r="AC427" s="197">
        <v>0</v>
      </c>
      <c r="AD427" s="198">
        <v>0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9.3323884418813279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0.11473139450477239</v>
      </c>
      <c r="C428" s="152">
        <v>0</v>
      </c>
      <c r="D428" s="152">
        <v>0</v>
      </c>
      <c r="E428" s="152">
        <v>0</v>
      </c>
      <c r="F428" s="292"/>
      <c r="G428" s="152">
        <v>0</v>
      </c>
      <c r="H428" s="153">
        <v>0</v>
      </c>
      <c r="I428" s="154">
        <f t="shared" si="175"/>
        <v>0.11473139450477239</v>
      </c>
      <c r="J428" s="141"/>
      <c r="K428" s="155" t="s">
        <v>14</v>
      </c>
      <c r="L428" s="156">
        <v>0.11473139450477239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0.11473139450477239</v>
      </c>
      <c r="U428" s="200" t="s">
        <v>55</v>
      </c>
      <c r="V428" s="201">
        <v>9.7521685329056529E-2</v>
      </c>
      <c r="W428" s="201">
        <v>0</v>
      </c>
      <c r="X428" s="201">
        <v>0</v>
      </c>
      <c r="Y428" s="201">
        <v>0</v>
      </c>
      <c r="Z428" s="201">
        <v>0</v>
      </c>
      <c r="AA428" s="201">
        <v>0</v>
      </c>
      <c r="AB428" s="201">
        <v>0</v>
      </c>
      <c r="AC428" s="202">
        <v>1.7209709175715859E-2</v>
      </c>
      <c r="AD428" s="201">
        <v>1.7209709175715859E-2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0.11473139450477239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0.58252744796500056</v>
      </c>
      <c r="F429" s="292"/>
      <c r="G429" s="148">
        <v>0</v>
      </c>
      <c r="H429" s="160">
        <v>0</v>
      </c>
      <c r="I429" s="146">
        <f t="shared" si="175"/>
        <v>0.58252744796500056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0.58252744796500056</v>
      </c>
      <c r="P429" s="148">
        <v>20.737380545815054</v>
      </c>
      <c r="Q429" s="148">
        <v>0</v>
      </c>
      <c r="R429" s="149">
        <v>0</v>
      </c>
      <c r="S429" s="150">
        <f t="shared" si="176"/>
        <v>21.319907993780053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1.5972922706506309E-2</v>
      </c>
      <c r="AB429" s="196">
        <v>20.737380545815054</v>
      </c>
      <c r="AC429" s="197">
        <v>0.56655452525849426</v>
      </c>
      <c r="AD429" s="196">
        <v>0</v>
      </c>
      <c r="AE429" s="196">
        <v>0</v>
      </c>
      <c r="AF429" s="196">
        <v>0</v>
      </c>
      <c r="AG429" s="196">
        <v>0</v>
      </c>
      <c r="AH429" s="196">
        <v>0.56655452525849426</v>
      </c>
      <c r="AI429" s="199">
        <f t="shared" si="177"/>
        <v>21.319907993780053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0.32121197486950959</v>
      </c>
      <c r="Q430" s="156">
        <v>0</v>
      </c>
      <c r="R430" s="157">
        <v>0</v>
      </c>
      <c r="S430" s="158">
        <f t="shared" si="176"/>
        <v>0.32121197486950959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0.32121197486950959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0.32121197486950959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2.3494631255049678E-2</v>
      </c>
      <c r="C432" s="152">
        <v>0</v>
      </c>
      <c r="D432" s="152">
        <v>0.3078223869525234</v>
      </c>
      <c r="E432" s="152">
        <v>2.9645952892735562E-2</v>
      </c>
      <c r="F432" s="292"/>
      <c r="G432" s="152">
        <v>0</v>
      </c>
      <c r="H432" s="153">
        <v>0</v>
      </c>
      <c r="I432" s="154">
        <f t="shared" si="175"/>
        <v>0.36096297110030867</v>
      </c>
      <c r="J432" s="141"/>
      <c r="K432" s="155" t="s">
        <v>16</v>
      </c>
      <c r="L432" s="156">
        <v>2.3494631255049678E-2</v>
      </c>
      <c r="M432" s="156">
        <v>0</v>
      </c>
      <c r="N432" s="156">
        <v>0.3078223869525234</v>
      </c>
      <c r="O432" s="156">
        <v>2.9645952892735562E-2</v>
      </c>
      <c r="P432" s="156">
        <v>0</v>
      </c>
      <c r="Q432" s="156">
        <v>0</v>
      </c>
      <c r="R432" s="157">
        <v>0</v>
      </c>
      <c r="S432" s="158">
        <f t="shared" si="176"/>
        <v>0.36096297110030867</v>
      </c>
      <c r="U432" s="200" t="s">
        <v>16</v>
      </c>
      <c r="V432" s="201">
        <v>2.3494631255049678E-2</v>
      </c>
      <c r="W432" s="201">
        <v>0</v>
      </c>
      <c r="X432" s="201">
        <v>0</v>
      </c>
      <c r="Y432" s="201">
        <v>0</v>
      </c>
      <c r="Z432" s="201">
        <v>0.3078223869525234</v>
      </c>
      <c r="AA432" s="201">
        <v>2.1358755686408798E-3</v>
      </c>
      <c r="AB432" s="201">
        <v>0</v>
      </c>
      <c r="AC432" s="202">
        <v>2.7510077324094682E-2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2.7510077324094682E-2</v>
      </c>
      <c r="AI432" s="203">
        <f t="shared" si="177"/>
        <v>0.36096297110030862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36.053682831336985</v>
      </c>
      <c r="C433" s="148">
        <v>26.673891061882461</v>
      </c>
      <c r="D433" s="148">
        <v>54.539428547160007</v>
      </c>
      <c r="E433" s="148">
        <v>6.8327459542828519</v>
      </c>
      <c r="F433" s="292"/>
      <c r="G433" s="148">
        <v>0</v>
      </c>
      <c r="H433" s="160">
        <v>0</v>
      </c>
      <c r="I433" s="146">
        <f t="shared" si="175"/>
        <v>124.09974839466231</v>
      </c>
      <c r="J433" s="141"/>
      <c r="K433" s="161" t="s">
        <v>139</v>
      </c>
      <c r="L433" s="148">
        <v>36.053682831336985</v>
      </c>
      <c r="M433" s="148">
        <v>26.673891061882461</v>
      </c>
      <c r="N433" s="148">
        <v>54.539428547160007</v>
      </c>
      <c r="O433" s="148">
        <v>6.8327459542828519</v>
      </c>
      <c r="P433" s="148">
        <v>0</v>
      </c>
      <c r="Q433" s="148">
        <v>0</v>
      </c>
      <c r="R433" s="149">
        <v>0</v>
      </c>
      <c r="S433" s="150">
        <f t="shared" si="176"/>
        <v>124.09974839466231</v>
      </c>
      <c r="U433" s="204" t="s">
        <v>139</v>
      </c>
      <c r="V433" s="196">
        <v>34.6521934623051</v>
      </c>
      <c r="W433" s="196">
        <v>1.3882897461656518</v>
      </c>
      <c r="X433" s="196">
        <v>0</v>
      </c>
      <c r="Y433" s="196">
        <v>26.673891061882461</v>
      </c>
      <c r="Z433" s="196">
        <v>49.796182892601095</v>
      </c>
      <c r="AA433" s="196">
        <v>6.8327459542828519</v>
      </c>
      <c r="AB433" s="196">
        <v>0</v>
      </c>
      <c r="AC433" s="197">
        <v>4.7564452774251471</v>
      </c>
      <c r="AD433" s="196">
        <v>1.3199622866228288E-2</v>
      </c>
      <c r="AE433" s="196">
        <v>0</v>
      </c>
      <c r="AF433" s="196">
        <v>0</v>
      </c>
      <c r="AG433" s="196">
        <v>4.7432456545589137</v>
      </c>
      <c r="AH433" s="196">
        <v>0</v>
      </c>
      <c r="AI433" s="199">
        <f t="shared" si="177"/>
        <v>124.09974839466231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11.292793865555781</v>
      </c>
      <c r="C434" s="152">
        <v>1.7481987171450901</v>
      </c>
      <c r="D434" s="152">
        <v>14.867800729414682</v>
      </c>
      <c r="E434" s="152">
        <v>137.34216729413407</v>
      </c>
      <c r="F434" s="292"/>
      <c r="G434" s="152">
        <v>15.649194940835628</v>
      </c>
      <c r="H434" s="153">
        <v>0</v>
      </c>
      <c r="I434" s="154">
        <f t="shared" si="175"/>
        <v>180.90015554708526</v>
      </c>
      <c r="J434" s="141"/>
      <c r="K434" s="155" t="s">
        <v>24</v>
      </c>
      <c r="L434" s="156">
        <v>11.292793865555781</v>
      </c>
      <c r="M434" s="156">
        <v>1.7481987171450901</v>
      </c>
      <c r="N434" s="156">
        <v>14.867800729414682</v>
      </c>
      <c r="O434" s="156">
        <v>137.34216729413407</v>
      </c>
      <c r="P434" s="156">
        <v>0.81696611826822607</v>
      </c>
      <c r="Q434" s="156">
        <v>15.649194940835628</v>
      </c>
      <c r="R434" s="157">
        <v>0</v>
      </c>
      <c r="S434" s="158">
        <f t="shared" si="176"/>
        <v>181.71712166535349</v>
      </c>
      <c r="U434" s="200" t="s">
        <v>24</v>
      </c>
      <c r="V434" s="201">
        <v>1.9460917928594201</v>
      </c>
      <c r="W434" s="201">
        <v>9.3467020726963614</v>
      </c>
      <c r="X434" s="201">
        <v>15.649194940835628</v>
      </c>
      <c r="Y434" s="201">
        <v>1.7481987171450901</v>
      </c>
      <c r="Z434" s="201">
        <v>14.819780797077167</v>
      </c>
      <c r="AA434" s="201">
        <v>136.93168224141687</v>
      </c>
      <c r="AB434" s="201">
        <v>0.81696611826822607</v>
      </c>
      <c r="AC434" s="202">
        <v>0.45850498505472098</v>
      </c>
      <c r="AD434" s="201">
        <v>0</v>
      </c>
      <c r="AE434" s="201">
        <v>6.8134948438897305E-3</v>
      </c>
      <c r="AF434" s="201">
        <v>0</v>
      </c>
      <c r="AG434" s="201">
        <v>4.8019932337515635E-2</v>
      </c>
      <c r="AH434" s="201">
        <v>0.40367155787331566</v>
      </c>
      <c r="AI434" s="203">
        <f t="shared" si="177"/>
        <v>181.71712166535349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0.89390924844621689</v>
      </c>
      <c r="C435" s="148">
        <v>7.2300048935851471E-2</v>
      </c>
      <c r="D435" s="148">
        <v>1.0969841061435046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2.063193403525573</v>
      </c>
      <c r="J435" s="141"/>
      <c r="K435" s="161" t="s">
        <v>23</v>
      </c>
      <c r="L435" s="148">
        <v>0.89390924844621689</v>
      </c>
      <c r="M435" s="148">
        <v>7.2300048935851471E-2</v>
      </c>
      <c r="N435" s="148">
        <v>1.0969841061435046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2.063193403525573</v>
      </c>
      <c r="U435" s="204" t="s">
        <v>23</v>
      </c>
      <c r="V435" s="196">
        <v>0.891217751813277</v>
      </c>
      <c r="W435" s="196">
        <v>0</v>
      </c>
      <c r="X435" s="196">
        <v>0</v>
      </c>
      <c r="Y435" s="196">
        <v>7.2300048935851471E-2</v>
      </c>
      <c r="Z435" s="196">
        <v>1.0193904612202103</v>
      </c>
      <c r="AA435" s="196">
        <v>0</v>
      </c>
      <c r="AB435" s="196">
        <v>0</v>
      </c>
      <c r="AC435" s="197">
        <v>8.0285141556234035E-2</v>
      </c>
      <c r="AD435" s="196">
        <v>2.6914966329398379E-3</v>
      </c>
      <c r="AE435" s="196">
        <v>0</v>
      </c>
      <c r="AF435" s="196">
        <v>0</v>
      </c>
      <c r="AG435" s="196">
        <v>7.7593644923294319E-2</v>
      </c>
      <c r="AH435" s="196">
        <v>0</v>
      </c>
      <c r="AI435" s="199">
        <f t="shared" si="177"/>
        <v>2.063193403525573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0.38434698303265108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0.38434698303265108</v>
      </c>
      <c r="J436" s="141"/>
      <c r="K436" s="155" t="s">
        <v>58</v>
      </c>
      <c r="L436" s="156">
        <v>0.38434698303265108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0.38434698303265108</v>
      </c>
      <c r="U436" s="200" t="s">
        <v>58</v>
      </c>
      <c r="V436" s="201">
        <v>0.38434698303265108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0.38434698303265108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5.9393057751884077</v>
      </c>
      <c r="C437" s="148">
        <v>0</v>
      </c>
      <c r="D437" s="148">
        <v>0</v>
      </c>
      <c r="E437" s="148">
        <v>7.3489722752617869E-3</v>
      </c>
      <c r="F437" s="292"/>
      <c r="G437" s="148">
        <v>0</v>
      </c>
      <c r="H437" s="160">
        <v>0</v>
      </c>
      <c r="I437" s="146">
        <f t="shared" si="175"/>
        <v>5.9466547474636693</v>
      </c>
      <c r="J437" s="141"/>
      <c r="K437" s="161" t="s">
        <v>21</v>
      </c>
      <c r="L437" s="148">
        <v>5.9393057751884077</v>
      </c>
      <c r="M437" s="148">
        <v>0</v>
      </c>
      <c r="N437" s="148">
        <v>0</v>
      </c>
      <c r="O437" s="148">
        <v>7.3489722752617869E-3</v>
      </c>
      <c r="P437" s="148">
        <v>1.286422122043468</v>
      </c>
      <c r="Q437" s="148">
        <v>0</v>
      </c>
      <c r="R437" s="149">
        <v>0</v>
      </c>
      <c r="S437" s="150">
        <f t="shared" si="176"/>
        <v>7.233076869507137</v>
      </c>
      <c r="U437" s="204" t="s">
        <v>21</v>
      </c>
      <c r="V437" s="196">
        <v>5.9393057751884077</v>
      </c>
      <c r="W437" s="196">
        <v>0</v>
      </c>
      <c r="X437" s="196">
        <v>0</v>
      </c>
      <c r="Y437" s="196">
        <v>0</v>
      </c>
      <c r="Z437" s="196">
        <v>0</v>
      </c>
      <c r="AA437" s="196">
        <v>0</v>
      </c>
      <c r="AB437" s="196">
        <v>1.286422122043468</v>
      </c>
      <c r="AC437" s="197">
        <v>7.3489722752617869E-3</v>
      </c>
      <c r="AD437" s="196">
        <v>0</v>
      </c>
      <c r="AE437" s="196">
        <v>0</v>
      </c>
      <c r="AF437" s="196">
        <v>0</v>
      </c>
      <c r="AG437" s="196">
        <v>0</v>
      </c>
      <c r="AH437" s="196">
        <v>7.3489722752617869E-3</v>
      </c>
      <c r="AI437" s="199">
        <f t="shared" si="177"/>
        <v>7.233076869507137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1.0010738650614752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1.0010738650614752</v>
      </c>
      <c r="J438" s="141"/>
      <c r="K438" s="155" t="s">
        <v>20</v>
      </c>
      <c r="L438" s="156">
        <v>1.0010738650614752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1.0010738650614752</v>
      </c>
      <c r="U438" s="200" t="s">
        <v>59</v>
      </c>
      <c r="V438" s="201">
        <v>1.0010738650614752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1.0010738650614752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9.7629679015952817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9.7629679015952817</v>
      </c>
      <c r="J439" s="141"/>
      <c r="K439" s="163" t="s">
        <v>62</v>
      </c>
      <c r="L439" s="148">
        <v>9.7629679015952817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9.7629679015952817</v>
      </c>
      <c r="U439" s="205" t="s">
        <v>60</v>
      </c>
      <c r="V439" s="196">
        <v>9.7629679015952817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9.7629679015952817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9.7629679015952817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9.7629679015952817</v>
      </c>
      <c r="J440" s="141"/>
      <c r="K440" s="168" t="s">
        <v>22</v>
      </c>
      <c r="L440" s="169">
        <v>9.7629679015952817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9.7629679015952817</v>
      </c>
      <c r="U440" s="206" t="s">
        <v>63</v>
      </c>
      <c r="V440" s="207">
        <v>9.7629679015952817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9.7629679015952817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72.585310355851789</v>
      </c>
      <c r="C444" s="187">
        <f t="shared" ref="C444:I444" si="179">SUM(C423:C439)</f>
        <v>28.494389827963403</v>
      </c>
      <c r="D444" s="187">
        <f t="shared" si="179"/>
        <v>73.025420351676885</v>
      </c>
      <c r="E444" s="187">
        <f t="shared" si="179"/>
        <v>144.79443562154992</v>
      </c>
      <c r="F444" s="187">
        <f t="shared" si="179"/>
        <v>0</v>
      </c>
      <c r="G444" s="187">
        <f t="shared" si="179"/>
        <v>15.649194940835628</v>
      </c>
      <c r="H444" s="213">
        <f t="shared" si="179"/>
        <v>0</v>
      </c>
      <c r="I444" s="146">
        <f t="shared" si="179"/>
        <v>334.54875109787764</v>
      </c>
      <c r="J444" s="141"/>
      <c r="K444" s="188" t="s">
        <v>25</v>
      </c>
      <c r="L444" s="187">
        <f>SUM(L423:L439)</f>
        <v>72.585310355851789</v>
      </c>
      <c r="M444" s="187">
        <f t="shared" ref="M444:S444" si="180">SUM(M423:M439)</f>
        <v>28.494389827963403</v>
      </c>
      <c r="N444" s="187">
        <f t="shared" si="180"/>
        <v>73.025420351676885</v>
      </c>
      <c r="O444" s="187">
        <f t="shared" si="180"/>
        <v>144.79443562154992</v>
      </c>
      <c r="P444" s="187">
        <f t="shared" si="180"/>
        <v>23.161980760996258</v>
      </c>
      <c r="Q444" s="187">
        <f t="shared" si="180"/>
        <v>15.649194940835628</v>
      </c>
      <c r="R444" s="213">
        <f t="shared" si="180"/>
        <v>0</v>
      </c>
      <c r="S444" s="214">
        <f t="shared" si="180"/>
        <v>357.71073185887394</v>
      </c>
      <c r="T444" s="133" t="str">
        <f>IF(ABS(S444-AI444)&gt;0.01,S444-AI444,"")</f>
        <v/>
      </c>
      <c r="U444" s="215" t="s">
        <v>61</v>
      </c>
      <c r="V444" s="216">
        <f>SUM(V423:V439)</f>
        <v>61.817217708314885</v>
      </c>
      <c r="W444" s="216">
        <f t="shared" ref="W444:AH444" si="181">SUM(W423:W439)</f>
        <v>10.734991818862014</v>
      </c>
      <c r="X444" s="216">
        <f t="shared" si="181"/>
        <v>15.649194940835628</v>
      </c>
      <c r="Y444" s="216">
        <f t="shared" si="181"/>
        <v>28.494389827963403</v>
      </c>
      <c r="Z444" s="216">
        <f t="shared" si="181"/>
        <v>68.156561119857159</v>
      </c>
      <c r="AA444" s="216">
        <f t="shared" si="181"/>
        <v>143.78253699397487</v>
      </c>
      <c r="AB444" s="216">
        <f t="shared" si="181"/>
        <v>23.161980760996258</v>
      </c>
      <c r="AC444" s="216">
        <f t="shared" si="181"/>
        <v>5.9138586880696682</v>
      </c>
      <c r="AD444" s="217">
        <f t="shared" si="181"/>
        <v>3.3100828674883988E-2</v>
      </c>
      <c r="AE444" s="217">
        <f t="shared" si="181"/>
        <v>6.8134948438897305E-3</v>
      </c>
      <c r="AF444" s="217">
        <f t="shared" si="181"/>
        <v>0</v>
      </c>
      <c r="AG444" s="217">
        <f t="shared" si="181"/>
        <v>4.8688592318197239</v>
      </c>
      <c r="AH444" s="217">
        <f t="shared" si="181"/>
        <v>1.0050851327311665</v>
      </c>
      <c r="AI444" s="218">
        <f>SUM(V444:AC444)</f>
        <v>357.71073185887388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0.21696482236938849</v>
      </c>
      <c r="C445" s="105">
        <f t="shared" ref="C445:H445" si="182">IF($I444=0,"-",C444/$I444)</f>
        <v>8.5172608579330511E-2</v>
      </c>
      <c r="D445" s="105">
        <f t="shared" si="182"/>
        <v>0.21828035558952696</v>
      </c>
      <c r="E445" s="105">
        <f t="shared" si="182"/>
        <v>0.43280518951687247</v>
      </c>
      <c r="F445" s="105">
        <f t="shared" si="182"/>
        <v>0</v>
      </c>
      <c r="G445" s="105">
        <f t="shared" si="182"/>
        <v>4.6777023944881514E-2</v>
      </c>
      <c r="H445" s="106">
        <f t="shared" si="182"/>
        <v>0</v>
      </c>
      <c r="I445" s="107">
        <f>SUM(B445:H445)</f>
        <v>1</v>
      </c>
      <c r="J445" s="133"/>
      <c r="K445" s="30" t="s">
        <v>85</v>
      </c>
      <c r="L445" s="80">
        <f t="shared" ref="L445:R445" si="183">IF($S444=0,"-",L444/$S444)</f>
        <v>0.20291622221859576</v>
      </c>
      <c r="M445" s="80">
        <f t="shared" si="183"/>
        <v>7.9657631963933273E-2</v>
      </c>
      <c r="N445" s="80">
        <f t="shared" si="183"/>
        <v>0.20414657388721366</v>
      </c>
      <c r="O445" s="80">
        <f t="shared" si="183"/>
        <v>0.40478079835378</v>
      </c>
      <c r="P445" s="80">
        <f t="shared" si="183"/>
        <v>6.4750589507429859E-2</v>
      </c>
      <c r="Q445" s="80">
        <f t="shared" si="183"/>
        <v>4.374818406904727E-2</v>
      </c>
      <c r="R445" s="81">
        <f t="shared" si="183"/>
        <v>0</v>
      </c>
      <c r="S445" s="82">
        <f>SUM(L445:R445)</f>
        <v>0.99999999999999978</v>
      </c>
      <c r="U445" s="40" t="s">
        <v>85</v>
      </c>
      <c r="V445" s="108">
        <f>+V444/$AI444</f>
        <v>0.17281342772993283</v>
      </c>
      <c r="W445" s="108">
        <f t="shared" ref="W445:AH445" si="184">+W444/$AI444</f>
        <v>3.001025930387027E-2</v>
      </c>
      <c r="X445" s="108">
        <f t="shared" si="184"/>
        <v>4.3748184069047277E-2</v>
      </c>
      <c r="Y445" s="108">
        <f t="shared" si="184"/>
        <v>7.9657631963933287E-2</v>
      </c>
      <c r="Z445" s="108">
        <f t="shared" si="184"/>
        <v>0.19053541045770658</v>
      </c>
      <c r="AA445" s="108">
        <f t="shared" si="184"/>
        <v>0.40195198015669487</v>
      </c>
      <c r="AB445" s="108">
        <f t="shared" si="184"/>
        <v>6.4750589507429873E-2</v>
      </c>
      <c r="AC445" s="108">
        <f t="shared" si="184"/>
        <v>1.6532516811385012E-2</v>
      </c>
      <c r="AD445" s="108">
        <f t="shared" si="184"/>
        <v>9.2535184792675215E-5</v>
      </c>
      <c r="AE445" s="108">
        <f t="shared" si="184"/>
        <v>1.9047499102089646E-5</v>
      </c>
      <c r="AF445" s="108">
        <f t="shared" si="184"/>
        <v>0</v>
      </c>
      <c r="AG445" s="108">
        <f t="shared" si="184"/>
        <v>1.3611163429507099E-2</v>
      </c>
      <c r="AH445" s="108">
        <f t="shared" si="184"/>
        <v>2.8097706979831362E-3</v>
      </c>
      <c r="AI445" s="109">
        <f>SUM(V445:AC445)</f>
        <v>1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0.11023777685292199</v>
      </c>
      <c r="G449" s="302"/>
      <c r="H449" s="304"/>
      <c r="I449" s="146">
        <f>SUM(B449:H449)</f>
        <v>0.11023777685292199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217.813911047007</v>
      </c>
      <c r="G455" s="305"/>
      <c r="H455" s="307"/>
      <c r="I455" s="146">
        <f t="shared" si="185"/>
        <v>217.813911047007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826.79409203001046</v>
      </c>
      <c r="G460" s="305"/>
      <c r="H460" s="307"/>
      <c r="I460" s="154">
        <f t="shared" si="185"/>
        <v>826.79409203001046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13.961458067725399</v>
      </c>
      <c r="G463" s="305"/>
      <c r="H463" s="307"/>
      <c r="I463" s="146">
        <f t="shared" si="185"/>
        <v>13.961458067725399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1058.6796989215957</v>
      </c>
      <c r="G470" s="187">
        <f t="shared" si="187"/>
        <v>0</v>
      </c>
      <c r="H470" s="213">
        <f t="shared" si="187"/>
        <v>0</v>
      </c>
      <c r="I470" s="146">
        <f t="shared" si="187"/>
        <v>1058.6796989215957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18041.85630386294</v>
      </c>
      <c r="G481" s="305"/>
      <c r="H481" s="307"/>
      <c r="I481" s="146">
        <f t="shared" si="191"/>
        <v>18041.85630386294</v>
      </c>
      <c r="J481" s="141"/>
      <c r="K481" s="161" t="s">
        <v>56</v>
      </c>
      <c r="L481" s="305"/>
      <c r="M481" s="306"/>
      <c r="N481" s="306"/>
      <c r="O481" s="307"/>
      <c r="P481" s="148">
        <v>10164.926430704058</v>
      </c>
      <c r="Q481" s="305"/>
      <c r="R481" s="312"/>
      <c r="S481" s="150">
        <f t="shared" si="192"/>
        <v>10164.926430704058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4500.1502019877189</v>
      </c>
      <c r="G482" s="305"/>
      <c r="H482" s="307"/>
      <c r="I482" s="154">
        <f t="shared" si="191"/>
        <v>4500.1502019877189</v>
      </c>
      <c r="J482" s="141"/>
      <c r="K482" s="155" t="s">
        <v>11</v>
      </c>
      <c r="L482" s="305"/>
      <c r="M482" s="306"/>
      <c r="N482" s="306"/>
      <c r="O482" s="307"/>
      <c r="P482" s="156">
        <v>1843.9352219692744</v>
      </c>
      <c r="Q482" s="305"/>
      <c r="R482" s="312"/>
      <c r="S482" s="158">
        <f t="shared" si="192"/>
        <v>1843.9352219692744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7.5226131415449604</v>
      </c>
      <c r="G484" s="305"/>
      <c r="H484" s="307"/>
      <c r="I484" s="154">
        <f t="shared" si="191"/>
        <v>7.5226131415449604</v>
      </c>
      <c r="J484" s="141"/>
      <c r="K484" s="155" t="s">
        <v>16</v>
      </c>
      <c r="L484" s="305"/>
      <c r="M484" s="306"/>
      <c r="N484" s="306"/>
      <c r="O484" s="307"/>
      <c r="P484" s="156">
        <v>6.4490305617438075</v>
      </c>
      <c r="Q484" s="305"/>
      <c r="R484" s="312"/>
      <c r="S484" s="158">
        <f t="shared" si="192"/>
        <v>6.4490305617438075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11.677555726027396</v>
      </c>
      <c r="G485" s="305"/>
      <c r="H485" s="307"/>
      <c r="I485" s="146">
        <f t="shared" si="191"/>
        <v>11.677555726027396</v>
      </c>
      <c r="J485" s="141"/>
      <c r="K485" s="161" t="s">
        <v>139</v>
      </c>
      <c r="L485" s="305"/>
      <c r="M485" s="306"/>
      <c r="N485" s="306"/>
      <c r="O485" s="307"/>
      <c r="P485" s="148">
        <v>1.2939343623555775</v>
      </c>
      <c r="Q485" s="305"/>
      <c r="R485" s="312"/>
      <c r="S485" s="150">
        <f t="shared" si="192"/>
        <v>1.2939343623555775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199.5859098846984</v>
      </c>
      <c r="G486" s="305"/>
      <c r="H486" s="307"/>
      <c r="I486" s="154">
        <f t="shared" si="191"/>
        <v>199.5859098846984</v>
      </c>
      <c r="J486" s="141"/>
      <c r="K486" s="155" t="s">
        <v>24</v>
      </c>
      <c r="L486" s="305"/>
      <c r="M486" s="306"/>
      <c r="N486" s="306"/>
      <c r="O486" s="307"/>
      <c r="P486" s="156">
        <v>-4.0023540037736893E-14</v>
      </c>
      <c r="Q486" s="305"/>
      <c r="R486" s="312"/>
      <c r="S486" s="158">
        <f t="shared" si="192"/>
        <v>-4.0023540037736893E-14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1650.0496189224752</v>
      </c>
      <c r="G489" s="305"/>
      <c r="H489" s="307"/>
      <c r="I489" s="146">
        <f t="shared" si="191"/>
        <v>1650.0496189224752</v>
      </c>
      <c r="J489" s="141"/>
      <c r="K489" s="161" t="s">
        <v>21</v>
      </c>
      <c r="L489" s="305"/>
      <c r="M489" s="306"/>
      <c r="N489" s="306"/>
      <c r="O489" s="307"/>
      <c r="P489" s="148">
        <v>1009.1140265487562</v>
      </c>
      <c r="Q489" s="305"/>
      <c r="R489" s="312"/>
      <c r="S489" s="150">
        <f t="shared" si="192"/>
        <v>1009.1140265487562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24410.842203525404</v>
      </c>
      <c r="G496" s="187">
        <f t="shared" si="193"/>
        <v>0</v>
      </c>
      <c r="H496" s="213">
        <f t="shared" si="193"/>
        <v>0</v>
      </c>
      <c r="I496" s="146">
        <f t="shared" si="193"/>
        <v>24410.842203525404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13025.718644146185</v>
      </c>
      <c r="Q496" s="187">
        <f t="shared" si="194"/>
        <v>0</v>
      </c>
      <c r="R496" s="213">
        <f t="shared" si="194"/>
        <v>0</v>
      </c>
      <c r="S496" s="214">
        <f t="shared" si="194"/>
        <v>13025.718644146185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2134.8646986240001</v>
      </c>
      <c r="G511" s="305"/>
      <c r="H511" s="307"/>
      <c r="I511" s="146">
        <f t="shared" si="197"/>
        <v>2134.8646986240001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280.82249145184954</v>
      </c>
      <c r="G512" s="305"/>
      <c r="H512" s="307"/>
      <c r="I512" s="154">
        <f t="shared" si="197"/>
        <v>280.82249145184954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2415.6871900758497</v>
      </c>
      <c r="G522" s="187">
        <f t="shared" si="199"/>
        <v>0</v>
      </c>
      <c r="H522" s="213">
        <f t="shared" si="199"/>
        <v>0</v>
      </c>
      <c r="I522" s="146">
        <f t="shared" si="199"/>
        <v>2415.6871900758497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7.6430198798798825</v>
      </c>
      <c r="G533" s="305"/>
      <c r="H533" s="307"/>
      <c r="I533" s="146">
        <f t="shared" si="203"/>
        <v>7.6430198798798825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0.76971231041596411</v>
      </c>
      <c r="G534" s="305"/>
      <c r="H534" s="307"/>
      <c r="I534" s="154">
        <f t="shared" si="203"/>
        <v>0.76971231041596411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8.4127321902958467</v>
      </c>
      <c r="G548" s="187">
        <f t="shared" si="205"/>
        <v>0</v>
      </c>
      <c r="H548" s="213">
        <f t="shared" si="205"/>
        <v>0</v>
      </c>
      <c r="I548" s="146">
        <f t="shared" si="205"/>
        <v>8.4127321902958467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7.9403213573527482</v>
      </c>
      <c r="G560" s="305"/>
      <c r="H560" s="307"/>
      <c r="I560" s="154">
        <f t="shared" si="209"/>
        <v>7.9403213573527482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512.57190341098499</v>
      </c>
      <c r="G561" s="305"/>
      <c r="H561" s="307"/>
      <c r="I561" s="146">
        <f t="shared" si="209"/>
        <v>512.57190341098499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520.51222476833777</v>
      </c>
      <c r="G574" s="187">
        <f t="shared" si="211"/>
        <v>0</v>
      </c>
      <c r="H574" s="213">
        <f t="shared" si="211"/>
        <v>0</v>
      </c>
      <c r="I574" s="146">
        <f t="shared" si="211"/>
        <v>520.51222476833777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0.11023777685292199</v>
      </c>
      <c r="Q579" s="144">
        <v>0</v>
      </c>
      <c r="R579" s="193">
        <v>0</v>
      </c>
      <c r="S579" s="194">
        <f>SUM(L579:R579)</f>
        <v>0.11023777685292199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52.719759036887133</v>
      </c>
      <c r="C583" s="148">
        <v>6.3856702170856172</v>
      </c>
      <c r="D583" s="148">
        <v>1.3768904746066275</v>
      </c>
      <c r="E583" s="148">
        <v>3.0708567214159208</v>
      </c>
      <c r="F583" s="292"/>
      <c r="G583" s="148">
        <v>0</v>
      </c>
      <c r="H583" s="160">
        <v>0</v>
      </c>
      <c r="I583" s="146">
        <f t="shared" si="215"/>
        <v>63.553176449995298</v>
      </c>
      <c r="J583" s="141"/>
      <c r="K583" s="161" t="s">
        <v>15</v>
      </c>
      <c r="L583" s="148">
        <v>52.719759036887133</v>
      </c>
      <c r="M583" s="148">
        <v>6.3856702170856172</v>
      </c>
      <c r="N583" s="148">
        <v>1.3768904746066275</v>
      </c>
      <c r="O583" s="148">
        <v>3.0708567214159208</v>
      </c>
      <c r="P583" s="148">
        <v>0</v>
      </c>
      <c r="Q583" s="148">
        <v>0</v>
      </c>
      <c r="R583" s="149">
        <v>0</v>
      </c>
      <c r="S583" s="150">
        <f t="shared" si="216"/>
        <v>63.553176449995298</v>
      </c>
    </row>
    <row r="584" spans="1:19" x14ac:dyDescent="0.25">
      <c r="A584" s="151" t="s">
        <v>14</v>
      </c>
      <c r="B584" s="152">
        <v>239.86119530903221</v>
      </c>
      <c r="C584" s="152">
        <v>3.6400963005358715</v>
      </c>
      <c r="D584" s="152">
        <v>4.3040409385817133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247.80533254814981</v>
      </c>
      <c r="J584" s="141"/>
      <c r="K584" s="155" t="s">
        <v>14</v>
      </c>
      <c r="L584" s="156">
        <v>239.86119530903221</v>
      </c>
      <c r="M584" s="156">
        <v>3.6400963005358715</v>
      </c>
      <c r="N584" s="156">
        <v>4.3040409385817133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247.80533254814981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0.11919387625502252</v>
      </c>
      <c r="E585" s="148">
        <v>55.602114220949645</v>
      </c>
      <c r="F585" s="292"/>
      <c r="G585" s="148">
        <v>0</v>
      </c>
      <c r="H585" s="160">
        <v>0</v>
      </c>
      <c r="I585" s="146">
        <f t="shared" si="215"/>
        <v>55.72130809720467</v>
      </c>
      <c r="J585" s="141"/>
      <c r="K585" s="161" t="s">
        <v>56</v>
      </c>
      <c r="L585" s="148">
        <v>0</v>
      </c>
      <c r="M585" s="148">
        <v>0</v>
      </c>
      <c r="N585" s="148">
        <v>0.11919387625502252</v>
      </c>
      <c r="O585" s="148">
        <v>55.602114220949645</v>
      </c>
      <c r="P585" s="148">
        <v>1181.6992176684594</v>
      </c>
      <c r="Q585" s="148">
        <v>0</v>
      </c>
      <c r="R585" s="149">
        <v>0</v>
      </c>
      <c r="S585" s="150">
        <f t="shared" si="216"/>
        <v>1237.420525765664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5.7789513260732214E-2</v>
      </c>
      <c r="E586" s="152">
        <v>1.6896214162477647</v>
      </c>
      <c r="F586" s="292"/>
      <c r="G586" s="152">
        <v>0</v>
      </c>
      <c r="H586" s="153">
        <v>0</v>
      </c>
      <c r="I586" s="154">
        <f t="shared" si="215"/>
        <v>1.747410929508497</v>
      </c>
      <c r="J586" s="141"/>
      <c r="K586" s="155" t="s">
        <v>11</v>
      </c>
      <c r="L586" s="156">
        <v>0</v>
      </c>
      <c r="M586" s="156">
        <v>0</v>
      </c>
      <c r="N586" s="156">
        <v>5.7789513260732214E-2</v>
      </c>
      <c r="O586" s="156">
        <v>1.6896214162477647</v>
      </c>
      <c r="P586" s="156">
        <v>92.367364309016978</v>
      </c>
      <c r="Q586" s="156">
        <v>0</v>
      </c>
      <c r="R586" s="157">
        <v>0</v>
      </c>
      <c r="S586" s="158">
        <f t="shared" si="216"/>
        <v>94.114775238525468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512.57190341098499</v>
      </c>
      <c r="Q587" s="148">
        <v>0</v>
      </c>
      <c r="R587" s="149">
        <v>0</v>
      </c>
      <c r="S587" s="150">
        <f t="shared" si="216"/>
        <v>512.57190341098499</v>
      </c>
    </row>
    <row r="588" spans="1:19" x14ac:dyDescent="0.25">
      <c r="A588" s="151" t="s">
        <v>16</v>
      </c>
      <c r="B588" s="152">
        <v>9.6788267394636378</v>
      </c>
      <c r="C588" s="152">
        <v>5.2442735663602816E-2</v>
      </c>
      <c r="D588" s="152">
        <v>1.2284019429958202</v>
      </c>
      <c r="E588" s="152">
        <v>0.16745246239525619</v>
      </c>
      <c r="F588" s="292"/>
      <c r="G588" s="152">
        <v>0</v>
      </c>
      <c r="H588" s="153">
        <v>0</v>
      </c>
      <c r="I588" s="154">
        <f t="shared" si="215"/>
        <v>11.127123880518315</v>
      </c>
      <c r="J588" s="141"/>
      <c r="K588" s="155" t="s">
        <v>16</v>
      </c>
      <c r="L588" s="156">
        <v>9.6788267394636378</v>
      </c>
      <c r="M588" s="156">
        <v>5.2442735663602816E-2</v>
      </c>
      <c r="N588" s="156">
        <v>1.2284019429958202</v>
      </c>
      <c r="O588" s="156">
        <v>0.16745246239525619</v>
      </c>
      <c r="P588" s="156">
        <v>0</v>
      </c>
      <c r="Q588" s="156">
        <v>0</v>
      </c>
      <c r="R588" s="157">
        <v>0</v>
      </c>
      <c r="S588" s="158">
        <f t="shared" si="216"/>
        <v>11.127123880518315</v>
      </c>
    </row>
    <row r="589" spans="1:19" x14ac:dyDescent="0.25">
      <c r="A589" s="159" t="s">
        <v>139</v>
      </c>
      <c r="B589" s="148">
        <v>297.16907774679726</v>
      </c>
      <c r="C589" s="148">
        <v>46.829919144506206</v>
      </c>
      <c r="D589" s="148">
        <v>9.1332951983785318</v>
      </c>
      <c r="E589" s="148">
        <v>7.1917340750792809</v>
      </c>
      <c r="F589" s="292"/>
      <c r="G589" s="148">
        <v>0</v>
      </c>
      <c r="H589" s="160">
        <v>0</v>
      </c>
      <c r="I589" s="146">
        <f t="shared" si="215"/>
        <v>360.32402616476128</v>
      </c>
      <c r="J589" s="141"/>
      <c r="K589" s="161" t="s">
        <v>139</v>
      </c>
      <c r="L589" s="148">
        <v>297.16907774679726</v>
      </c>
      <c r="M589" s="148">
        <v>46.829919144506206</v>
      </c>
      <c r="N589" s="148">
        <v>9.1332951983785318</v>
      </c>
      <c r="O589" s="148">
        <v>7.1917340750792809</v>
      </c>
      <c r="P589" s="148">
        <v>2134.8646986240001</v>
      </c>
      <c r="Q589" s="148">
        <v>0</v>
      </c>
      <c r="R589" s="149">
        <v>0</v>
      </c>
      <c r="S589" s="150">
        <f t="shared" si="216"/>
        <v>2495.1887247887612</v>
      </c>
    </row>
    <row r="590" spans="1:19" x14ac:dyDescent="0.25">
      <c r="A590" s="151" t="s">
        <v>24</v>
      </c>
      <c r="B590" s="152">
        <v>437.80402001294289</v>
      </c>
      <c r="C590" s="152">
        <v>0</v>
      </c>
      <c r="D590" s="152">
        <v>965.5897138942014</v>
      </c>
      <c r="E590" s="152">
        <v>212.78064556563444</v>
      </c>
      <c r="F590" s="292"/>
      <c r="G590" s="152">
        <v>661.53837013643101</v>
      </c>
      <c r="H590" s="153">
        <v>0.17222030028117841</v>
      </c>
      <c r="I590" s="154">
        <f t="shared" si="215"/>
        <v>2277.8849699094908</v>
      </c>
      <c r="J590" s="141"/>
      <c r="K590" s="155" t="s">
        <v>24</v>
      </c>
      <c r="L590" s="156">
        <v>437.80402001294289</v>
      </c>
      <c r="M590" s="156">
        <v>0</v>
      </c>
      <c r="N590" s="156">
        <v>965.5897138942014</v>
      </c>
      <c r="O590" s="156">
        <v>212.78064556563444</v>
      </c>
      <c r="P590" s="156">
        <v>1292.0910939882397</v>
      </c>
      <c r="Q590" s="156">
        <v>661.53837013643101</v>
      </c>
      <c r="R590" s="157">
        <v>0.17222030028117841</v>
      </c>
      <c r="S590" s="158">
        <f t="shared" si="216"/>
        <v>3569.9760638977305</v>
      </c>
    </row>
    <row r="591" spans="1:19" x14ac:dyDescent="0.25">
      <c r="A591" s="159" t="s">
        <v>23</v>
      </c>
      <c r="B591" s="148">
        <v>2644.1177372756124</v>
      </c>
      <c r="C591" s="148">
        <v>16.763234600408715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2660.8809718760212</v>
      </c>
      <c r="J591" s="141"/>
      <c r="K591" s="161" t="s">
        <v>23</v>
      </c>
      <c r="L591" s="148">
        <v>2644.1177372756124</v>
      </c>
      <c r="M591" s="148">
        <v>16.763234600408715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2660.8809718760212</v>
      </c>
    </row>
    <row r="592" spans="1:19" x14ac:dyDescent="0.25">
      <c r="A592" s="151" t="s">
        <v>58</v>
      </c>
      <c r="B592" s="152">
        <v>37.516998857694453</v>
      </c>
      <c r="C592" s="152">
        <v>0</v>
      </c>
      <c r="D592" s="152">
        <v>6.6694176018388402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44.186416459533291</v>
      </c>
      <c r="J592" s="141"/>
      <c r="K592" s="155" t="s">
        <v>58</v>
      </c>
      <c r="L592" s="156">
        <v>37.516998857694453</v>
      </c>
      <c r="M592" s="156">
        <v>0</v>
      </c>
      <c r="N592" s="156">
        <v>6.6694176018388402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44.186416459533291</v>
      </c>
    </row>
    <row r="593" spans="1:85" x14ac:dyDescent="0.25">
      <c r="A593" s="159" t="s">
        <v>21</v>
      </c>
      <c r="B593" s="148">
        <v>158.9848216224772</v>
      </c>
      <c r="C593" s="148">
        <v>0</v>
      </c>
      <c r="D593" s="148">
        <v>9.8060594995371506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168.79088112201435</v>
      </c>
      <c r="J593" s="141"/>
      <c r="K593" s="161" t="s">
        <v>21</v>
      </c>
      <c r="L593" s="148">
        <v>158.9848216224772</v>
      </c>
      <c r="M593" s="148">
        <v>0</v>
      </c>
      <c r="N593" s="148">
        <v>9.8060594995371506</v>
      </c>
      <c r="O593" s="148">
        <v>0</v>
      </c>
      <c r="P593" s="148">
        <v>79.134152917395298</v>
      </c>
      <c r="Q593" s="148">
        <v>0</v>
      </c>
      <c r="R593" s="149">
        <v>0</v>
      </c>
      <c r="S593" s="150">
        <f t="shared" si="216"/>
        <v>247.92503403940964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530.72409941901117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530.72409941901117</v>
      </c>
      <c r="J595" s="141"/>
      <c r="K595" s="163" t="s">
        <v>62</v>
      </c>
      <c r="L595" s="148">
        <v>530.72409941901117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530.72409941901117</v>
      </c>
    </row>
    <row r="596" spans="1:85" ht="14.4" x14ac:dyDescent="0.3">
      <c r="A596" s="164" t="s">
        <v>22</v>
      </c>
      <c r="B596" s="165">
        <v>530.72409941901117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530.72409941901117</v>
      </c>
      <c r="J596" s="141"/>
      <c r="K596" s="168" t="s">
        <v>22</v>
      </c>
      <c r="L596" s="169">
        <v>530.72409941901117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530.72409941901117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4408.5765360199184</v>
      </c>
      <c r="C600" s="187">
        <f t="shared" ref="C600:I600" si="217">SUM(C579:C595)</f>
        <v>73.67136299820001</v>
      </c>
      <c r="D600" s="187">
        <f t="shared" si="217"/>
        <v>998.28480293965583</v>
      </c>
      <c r="E600" s="187">
        <f t="shared" si="217"/>
        <v>280.50242446172228</v>
      </c>
      <c r="F600" s="187">
        <f t="shared" si="217"/>
        <v>0</v>
      </c>
      <c r="G600" s="187">
        <f t="shared" si="217"/>
        <v>661.53837013643101</v>
      </c>
      <c r="H600" s="213">
        <f t="shared" si="217"/>
        <v>0.17222030028117841</v>
      </c>
      <c r="I600" s="146">
        <f t="shared" si="217"/>
        <v>6422.7457168562087</v>
      </c>
      <c r="J600" s="141"/>
      <c r="K600" s="188" t="s">
        <v>25</v>
      </c>
      <c r="L600" s="187">
        <f>SUM(L579:L595)</f>
        <v>4408.5765360199184</v>
      </c>
      <c r="M600" s="187">
        <f t="shared" ref="M600:S600" si="218">SUM(M579:M595)</f>
        <v>73.67136299820001</v>
      </c>
      <c r="N600" s="187">
        <f t="shared" si="218"/>
        <v>998.28480293965583</v>
      </c>
      <c r="O600" s="187">
        <f t="shared" si="218"/>
        <v>280.50242446172228</v>
      </c>
      <c r="P600" s="187">
        <f t="shared" si="218"/>
        <v>5292.8386686949489</v>
      </c>
      <c r="Q600" s="187">
        <f t="shared" si="218"/>
        <v>661.53837013643101</v>
      </c>
      <c r="R600" s="213">
        <f t="shared" si="218"/>
        <v>0.17222030028117841</v>
      </c>
      <c r="S600" s="214">
        <f t="shared" si="218"/>
        <v>11715.584385551158</v>
      </c>
    </row>
    <row r="601" spans="1:85" s="4" customFormat="1" ht="15" thickBot="1" x14ac:dyDescent="0.35">
      <c r="A601" s="19" t="s">
        <v>85</v>
      </c>
      <c r="B601" s="105">
        <f>IF($I600=0,"-",B600/$I600)</f>
        <v>0.6864006034755209</v>
      </c>
      <c r="C601" s="105">
        <f t="shared" ref="C601:H601" si="219">IF($I600=0,"-",C600/$I600)</f>
        <v>1.1470384512476154E-2</v>
      </c>
      <c r="D601" s="105">
        <f t="shared" si="219"/>
        <v>0.15542960082005147</v>
      </c>
      <c r="E601" s="105">
        <f t="shared" si="219"/>
        <v>4.367328815860734E-2</v>
      </c>
      <c r="F601" s="105">
        <f t="shared" si="219"/>
        <v>0</v>
      </c>
      <c r="G601" s="105">
        <f t="shared" si="219"/>
        <v>0.10299930890931167</v>
      </c>
      <c r="H601" s="106">
        <f t="shared" si="219"/>
        <v>2.6814124032529257E-5</v>
      </c>
      <c r="I601" s="107">
        <f>SUM(B601:H601)</f>
        <v>1</v>
      </c>
      <c r="K601" s="30" t="s">
        <v>85</v>
      </c>
      <c r="L601" s="80">
        <f t="shared" ref="L601:R601" si="220">IF($S600=0,"-",L600/$S600)</f>
        <v>0.37630018195737813</v>
      </c>
      <c r="M601" s="80">
        <f t="shared" si="220"/>
        <v>6.2883216554744789E-3</v>
      </c>
      <c r="N601" s="80">
        <f t="shared" si="220"/>
        <v>8.5209987832176898E-2</v>
      </c>
      <c r="O601" s="80">
        <f t="shared" si="220"/>
        <v>2.3942674580336446E-2</v>
      </c>
      <c r="P601" s="80">
        <f t="shared" si="220"/>
        <v>0.45177760617921991</v>
      </c>
      <c r="Q601" s="80">
        <f t="shared" si="220"/>
        <v>5.6466527692148841E-2</v>
      </c>
      <c r="R601" s="81">
        <f t="shared" si="220"/>
        <v>1.4700103265320497E-5</v>
      </c>
      <c r="S601" s="82">
        <f>SUM(L601:R601)</f>
        <v>1.0000000000000002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5.9969473542913985</v>
      </c>
      <c r="C605" s="144">
        <v>0</v>
      </c>
      <c r="D605" s="144">
        <v>0</v>
      </c>
      <c r="E605" s="144">
        <v>0</v>
      </c>
      <c r="F605" s="291"/>
      <c r="G605" s="144">
        <v>0</v>
      </c>
      <c r="H605" s="145">
        <v>0</v>
      </c>
      <c r="I605" s="146">
        <f>SUM(B605:H605)</f>
        <v>5.9969473542913985</v>
      </c>
      <c r="J605" s="141"/>
      <c r="K605" s="192" t="s">
        <v>6</v>
      </c>
      <c r="L605" s="144">
        <v>5.9969473542913985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5.9969473542913985</v>
      </c>
      <c r="U605" s="33" t="s">
        <v>6</v>
      </c>
      <c r="V605" s="196">
        <v>5.9969473542913985</v>
      </c>
      <c r="W605" s="196">
        <v>0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5.9969473542913985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35.18699729733315</v>
      </c>
      <c r="C606" s="152">
        <v>0</v>
      </c>
      <c r="D606" s="152">
        <v>1.4784852664161665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36.665482563749315</v>
      </c>
      <c r="J606" s="141"/>
      <c r="K606" s="155" t="s">
        <v>7</v>
      </c>
      <c r="L606" s="156">
        <v>35.18699729733315</v>
      </c>
      <c r="M606" s="156">
        <v>0</v>
      </c>
      <c r="N606" s="156">
        <v>1.4784852664161665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36.665482563749315</v>
      </c>
      <c r="U606" s="34" t="s">
        <v>7</v>
      </c>
      <c r="V606" s="201">
        <v>35.18699729733315</v>
      </c>
      <c r="W606" s="201">
        <v>1.1703262469329485</v>
      </c>
      <c r="X606" s="201">
        <v>0.30815901948321811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36.665482563749322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22.918416153659951</v>
      </c>
      <c r="C607" s="148">
        <v>0</v>
      </c>
      <c r="D607" s="148">
        <v>1.5715414867949473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24.489957640454897</v>
      </c>
      <c r="J607" s="141"/>
      <c r="K607" s="161" t="s">
        <v>9</v>
      </c>
      <c r="L607" s="148">
        <v>22.918416153659951</v>
      </c>
      <c r="M607" s="148">
        <v>0</v>
      </c>
      <c r="N607" s="148">
        <v>1.5715414867949473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24.489957640454897</v>
      </c>
      <c r="U607" s="259" t="s">
        <v>9</v>
      </c>
      <c r="V607" s="196">
        <v>22.918416153659951</v>
      </c>
      <c r="W607" s="196">
        <v>1.5715414867949473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24.489957640454897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0</v>
      </c>
      <c r="C609" s="148">
        <v>0</v>
      </c>
      <c r="D609" s="148">
        <v>0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0</v>
      </c>
      <c r="J609" s="141"/>
      <c r="K609" s="161" t="s">
        <v>15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59" t="s">
        <v>15</v>
      </c>
      <c r="V609" s="196">
        <v>0</v>
      </c>
      <c r="W609" s="196">
        <v>0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0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3682.688310808031</v>
      </c>
      <c r="C610" s="152">
        <v>0</v>
      </c>
      <c r="D610" s="152">
        <v>403.99884593449104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4086.6871567425219</v>
      </c>
      <c r="J610" s="141"/>
      <c r="K610" s="155" t="s">
        <v>14</v>
      </c>
      <c r="L610" s="156">
        <v>3682.688310808031</v>
      </c>
      <c r="M610" s="156">
        <v>0</v>
      </c>
      <c r="N610" s="156">
        <v>403.99884593449104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4086.6871567425219</v>
      </c>
      <c r="U610" s="34" t="s">
        <v>14</v>
      </c>
      <c r="V610" s="201">
        <v>3682.688310808031</v>
      </c>
      <c r="W610" s="201">
        <v>403.99884593449104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4086.6871567425219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6022.6395980634752</v>
      </c>
      <c r="Q611" s="148">
        <v>0</v>
      </c>
      <c r="R611" s="149">
        <v>0</v>
      </c>
      <c r="S611" s="150">
        <f t="shared" si="224"/>
        <v>6022.6395980634752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6022.6395980634752</v>
      </c>
      <c r="AF611" s="237">
        <f t="shared" si="222"/>
        <v>6022.6395980634752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2543.2162583202876</v>
      </c>
      <c r="Q612" s="156">
        <v>0</v>
      </c>
      <c r="R612" s="157">
        <v>0</v>
      </c>
      <c r="S612" s="158">
        <f t="shared" si="224"/>
        <v>2543.2162583202876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2543.2162583202876</v>
      </c>
      <c r="AF612" s="203">
        <f t="shared" si="222"/>
        <v>2543.2162583202876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157.29984979418222</v>
      </c>
      <c r="C614" s="152">
        <v>0</v>
      </c>
      <c r="D614" s="152">
        <v>21.724527089890909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179.02437688407312</v>
      </c>
      <c r="J614" s="141"/>
      <c r="K614" s="155" t="s">
        <v>16</v>
      </c>
      <c r="L614" s="156">
        <v>157.29984979418222</v>
      </c>
      <c r="M614" s="156">
        <v>0</v>
      </c>
      <c r="N614" s="156">
        <v>21.724527089890909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179.02437688407312</v>
      </c>
      <c r="U614" s="34" t="s">
        <v>16</v>
      </c>
      <c r="V614" s="201">
        <v>157.29984979418222</v>
      </c>
      <c r="W614" s="201">
        <v>20.860605133367152</v>
      </c>
      <c r="X614" s="201">
        <v>0.86392195652375914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179.02437688407315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711.20242004326872</v>
      </c>
      <c r="C615" s="148">
        <v>0</v>
      </c>
      <c r="D615" s="148">
        <v>73.943463782205853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785.14588382547458</v>
      </c>
      <c r="J615" s="141"/>
      <c r="K615" s="161" t="s">
        <v>139</v>
      </c>
      <c r="L615" s="148">
        <v>711.20242004326872</v>
      </c>
      <c r="M615" s="148">
        <v>0</v>
      </c>
      <c r="N615" s="148">
        <v>73.943463782205853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785.14588382547458</v>
      </c>
      <c r="U615" s="35" t="s">
        <v>139</v>
      </c>
      <c r="V615" s="196">
        <v>711.20242004326872</v>
      </c>
      <c r="W615" s="196">
        <v>73.079648320511396</v>
      </c>
      <c r="X615" s="196">
        <v>0.86381546169445578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785.14588382547458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932.21377149008799</v>
      </c>
      <c r="C616" s="152">
        <v>0</v>
      </c>
      <c r="D616" s="152">
        <v>1371.954105414924</v>
      </c>
      <c r="E616" s="152">
        <v>1793.9395916925857</v>
      </c>
      <c r="F616" s="292"/>
      <c r="G616" s="152">
        <v>701.4510865765285</v>
      </c>
      <c r="H616" s="153">
        <v>0</v>
      </c>
      <c r="I616" s="154">
        <f t="shared" si="223"/>
        <v>4799.5585551741269</v>
      </c>
      <c r="J616" s="141"/>
      <c r="K616" s="155" t="s">
        <v>24</v>
      </c>
      <c r="L616" s="156">
        <v>932.21377149008799</v>
      </c>
      <c r="M616" s="156">
        <v>0</v>
      </c>
      <c r="N616" s="156">
        <v>1371.954105414924</v>
      </c>
      <c r="O616" s="156">
        <v>1793.9395916925857</v>
      </c>
      <c r="P616" s="156">
        <v>0</v>
      </c>
      <c r="Q616" s="156">
        <v>701.4510865765285</v>
      </c>
      <c r="R616" s="157">
        <v>0</v>
      </c>
      <c r="S616" s="158">
        <f t="shared" si="224"/>
        <v>4799.5585551741269</v>
      </c>
      <c r="U616" s="34" t="s">
        <v>24</v>
      </c>
      <c r="V616" s="201">
        <v>932.21377149008799</v>
      </c>
      <c r="W616" s="201">
        <v>932.54135643353379</v>
      </c>
      <c r="X616" s="201">
        <v>439.41274898139022</v>
      </c>
      <c r="Y616" s="201">
        <v>518.63467782475368</v>
      </c>
      <c r="Z616" s="201">
        <v>557.05604379231261</v>
      </c>
      <c r="AA616" s="201">
        <v>153.01674959053778</v>
      </c>
      <c r="AB616" s="201">
        <v>401.82403256286892</v>
      </c>
      <c r="AC616" s="201">
        <v>299.62705401365963</v>
      </c>
      <c r="AD616" s="201">
        <v>565.23212048498192</v>
      </c>
      <c r="AE616" s="235">
        <f t="shared" si="226"/>
        <v>0</v>
      </c>
      <c r="AF616" s="203">
        <f t="shared" si="222"/>
        <v>4799.5585551741269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2040.6955546593929</v>
      </c>
      <c r="C617" s="148">
        <v>0</v>
      </c>
      <c r="D617" s="148">
        <v>249.96139501263696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2290.6569496720299</v>
      </c>
      <c r="J617" s="141"/>
      <c r="K617" s="161" t="s">
        <v>23</v>
      </c>
      <c r="L617" s="148">
        <v>2040.6955546593929</v>
      </c>
      <c r="M617" s="148">
        <v>0</v>
      </c>
      <c r="N617" s="148">
        <v>249.96139501263696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2290.6569496720299</v>
      </c>
      <c r="U617" s="261" t="s">
        <v>23</v>
      </c>
      <c r="V617" s="196">
        <v>2040.6955546593929</v>
      </c>
      <c r="W617" s="196">
        <v>249.96139501263696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2290.6569496720299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4217.7190630082987</v>
      </c>
      <c r="C618" s="152">
        <v>0</v>
      </c>
      <c r="D618" s="152">
        <v>396.56061569202865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4614.2796787003272</v>
      </c>
      <c r="J618" s="141"/>
      <c r="K618" s="155" t="s">
        <v>58</v>
      </c>
      <c r="L618" s="156">
        <v>4217.7190630082987</v>
      </c>
      <c r="M618" s="156">
        <v>0</v>
      </c>
      <c r="N618" s="156">
        <v>396.56061569202865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4614.2796787003272</v>
      </c>
      <c r="U618" s="34" t="s">
        <v>58</v>
      </c>
      <c r="V618" s="201">
        <v>4217.7190630082987</v>
      </c>
      <c r="W618" s="201">
        <v>365.29861195710754</v>
      </c>
      <c r="X618" s="201">
        <v>31.262003734921112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4614.2796787003281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1236.7410803382159</v>
      </c>
      <c r="C619" s="148">
        <v>0</v>
      </c>
      <c r="D619" s="148">
        <v>219.06044432196899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1455.8015246601849</v>
      </c>
      <c r="J619" s="141"/>
      <c r="K619" s="161" t="s">
        <v>21</v>
      </c>
      <c r="L619" s="148">
        <v>1236.7410803382159</v>
      </c>
      <c r="M619" s="148">
        <v>0</v>
      </c>
      <c r="N619" s="148">
        <v>219.06044432196899</v>
      </c>
      <c r="O619" s="148">
        <v>0</v>
      </c>
      <c r="P619" s="148">
        <v>482.57324560694246</v>
      </c>
      <c r="Q619" s="148">
        <v>0</v>
      </c>
      <c r="R619" s="149">
        <v>0</v>
      </c>
      <c r="S619" s="150">
        <f t="shared" si="224"/>
        <v>1938.3747702671274</v>
      </c>
      <c r="U619" s="261" t="s">
        <v>21</v>
      </c>
      <c r="V619" s="196">
        <v>1236.7410803382159</v>
      </c>
      <c r="W619" s="196">
        <v>218.55824982321195</v>
      </c>
      <c r="X619" s="196">
        <v>0.50219449875703381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482.57324560694246</v>
      </c>
      <c r="AF619" s="237">
        <f t="shared" si="222"/>
        <v>1938.3747702671274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480.7212730201872</v>
      </c>
      <c r="C621" s="148">
        <v>0</v>
      </c>
      <c r="D621" s="148">
        <v>457.95417785913935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938.67545087932649</v>
      </c>
      <c r="J621" s="141"/>
      <c r="K621" s="163" t="s">
        <v>62</v>
      </c>
      <c r="L621" s="148">
        <v>480.7212730201872</v>
      </c>
      <c r="M621" s="148">
        <v>0</v>
      </c>
      <c r="N621" s="148">
        <v>457.95417785913935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938.67545087932649</v>
      </c>
      <c r="U621" s="262" t="s">
        <v>62</v>
      </c>
      <c r="V621" s="196">
        <v>480.7212730201872</v>
      </c>
      <c r="W621" s="196">
        <v>457.95417785913935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938.67545087932649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480.7212730201872</v>
      </c>
      <c r="C622" s="165">
        <v>0</v>
      </c>
      <c r="D622" s="165">
        <v>457.95417785913935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938.67545087932649</v>
      </c>
      <c r="J622" s="141"/>
      <c r="K622" s="168" t="s">
        <v>22</v>
      </c>
      <c r="L622" s="169">
        <v>480.7212730201872</v>
      </c>
      <c r="M622" s="169">
        <v>0</v>
      </c>
      <c r="N622" s="169">
        <v>457.95417785913935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938.67545087932649</v>
      </c>
      <c r="U622" s="263" t="s">
        <v>134</v>
      </c>
      <c r="V622" s="201">
        <v>480.7212730201872</v>
      </c>
      <c r="W622" s="201">
        <v>457.95417785913935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938.67545087932649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13523.383683966948</v>
      </c>
      <c r="C626" s="187">
        <f t="shared" ref="C626:I626" si="227">SUM(C605:C621)</f>
        <v>0</v>
      </c>
      <c r="D626" s="187">
        <f t="shared" si="227"/>
        <v>3198.2076018604967</v>
      </c>
      <c r="E626" s="187">
        <f t="shared" si="227"/>
        <v>1793.9395916925857</v>
      </c>
      <c r="F626" s="187">
        <f t="shared" si="227"/>
        <v>0</v>
      </c>
      <c r="G626" s="187">
        <f t="shared" si="227"/>
        <v>701.4510865765285</v>
      </c>
      <c r="H626" s="213">
        <f t="shared" si="227"/>
        <v>0</v>
      </c>
      <c r="I626" s="146">
        <f t="shared" si="227"/>
        <v>19216.981964096562</v>
      </c>
      <c r="J626" s="141"/>
      <c r="K626" s="188" t="s">
        <v>25</v>
      </c>
      <c r="L626" s="187">
        <f>SUM(L605:L621)</f>
        <v>13523.383683966948</v>
      </c>
      <c r="M626" s="187">
        <f t="shared" ref="M626:S626" si="228">SUM(M605:M621)</f>
        <v>0</v>
      </c>
      <c r="N626" s="187">
        <f t="shared" si="228"/>
        <v>3198.2076018604967</v>
      </c>
      <c r="O626" s="187">
        <f t="shared" si="228"/>
        <v>1793.9395916925857</v>
      </c>
      <c r="P626" s="187">
        <f t="shared" si="228"/>
        <v>9048.429101990705</v>
      </c>
      <c r="Q626" s="187">
        <f t="shared" si="228"/>
        <v>701.4510865765285</v>
      </c>
      <c r="R626" s="213">
        <f t="shared" si="228"/>
        <v>0</v>
      </c>
      <c r="S626" s="214">
        <f t="shared" si="228"/>
        <v>28265.411066087268</v>
      </c>
      <c r="U626" s="215" t="s">
        <v>61</v>
      </c>
      <c r="V626" s="216">
        <f>SUM(V605:V621)</f>
        <v>13523.383683966948</v>
      </c>
      <c r="W626" s="216">
        <f t="shared" ref="W626:AE626" si="229">SUM(W605:W621)</f>
        <v>2724.994758207727</v>
      </c>
      <c r="X626" s="216">
        <f t="shared" si="229"/>
        <v>473.21284365276978</v>
      </c>
      <c r="Y626" s="216">
        <f t="shared" si="229"/>
        <v>518.63467782475368</v>
      </c>
      <c r="Z626" s="216">
        <f t="shared" si="229"/>
        <v>557.05604379231261</v>
      </c>
      <c r="AA626" s="216">
        <f t="shared" si="229"/>
        <v>153.01674959053778</v>
      </c>
      <c r="AB626" s="216">
        <f t="shared" si="229"/>
        <v>401.82403256286892</v>
      </c>
      <c r="AC626" s="216">
        <f t="shared" si="229"/>
        <v>299.62705401365963</v>
      </c>
      <c r="AD626" s="216">
        <f t="shared" si="229"/>
        <v>565.23212048498192</v>
      </c>
      <c r="AE626" s="216">
        <f t="shared" si="229"/>
        <v>9048.429101990705</v>
      </c>
      <c r="AF626" s="238">
        <f>SUM(AF605:AF621)</f>
        <v>28265.411066087268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0.7037204754228803</v>
      </c>
      <c r="C627" s="105">
        <f t="shared" ref="C627:H627" si="230">IF($I626=0,"-",C626/$I626)</f>
        <v>0</v>
      </c>
      <c r="D627" s="105">
        <f t="shared" si="230"/>
        <v>0.16642611247883599</v>
      </c>
      <c r="E627" s="105">
        <f t="shared" si="230"/>
        <v>9.3351786198490258E-2</v>
      </c>
      <c r="F627" s="105">
        <f t="shared" si="230"/>
        <v>0</v>
      </c>
      <c r="G627" s="105">
        <f t="shared" si="230"/>
        <v>3.650162589979334E-2</v>
      </c>
      <c r="H627" s="106">
        <f t="shared" si="230"/>
        <v>0</v>
      </c>
      <c r="I627" s="107">
        <f>SUM(B627:H627)</f>
        <v>0.99999999999999989</v>
      </c>
      <c r="K627" s="30" t="s">
        <v>85</v>
      </c>
      <c r="L627" s="80">
        <f t="shared" ref="L627:R627" si="231">IF($S626=0,"-",L626/$S626)</f>
        <v>0.4784428449438774</v>
      </c>
      <c r="M627" s="80">
        <f t="shared" si="231"/>
        <v>0</v>
      </c>
      <c r="N627" s="80">
        <f t="shared" si="231"/>
        <v>0.1131491629250598</v>
      </c>
      <c r="O627" s="80">
        <f t="shared" si="231"/>
        <v>6.3467663268656563E-2</v>
      </c>
      <c r="P627" s="80">
        <f t="shared" si="231"/>
        <v>0.32012373996028581</v>
      </c>
      <c r="Q627" s="80">
        <f t="shared" si="231"/>
        <v>2.4816588902120261E-2</v>
      </c>
      <c r="R627" s="81">
        <f t="shared" si="231"/>
        <v>0</v>
      </c>
      <c r="S627" s="82">
        <f>SUM(L627:R627)</f>
        <v>0.99999999999999989</v>
      </c>
      <c r="U627" s="40" t="s">
        <v>85</v>
      </c>
      <c r="V627" s="108">
        <f>V626/$AF626</f>
        <v>0.4784428449438774</v>
      </c>
      <c r="W627" s="108">
        <f t="shared" ref="W627:AF627" si="232">W626/$AF626</f>
        <v>9.6407398846470885E-2</v>
      </c>
      <c r="X627" s="108">
        <f t="shared" si="232"/>
        <v>1.6741764078588926E-2</v>
      </c>
      <c r="Y627" s="108">
        <f t="shared" si="232"/>
        <v>1.8348739970989122E-2</v>
      </c>
      <c r="Z627" s="108">
        <f t="shared" si="232"/>
        <v>1.970804678870092E-2</v>
      </c>
      <c r="AA627" s="108">
        <f t="shared" si="232"/>
        <v>5.4135688751445997E-3</v>
      </c>
      <c r="AB627" s="108">
        <f t="shared" si="232"/>
        <v>1.4216104327064815E-2</v>
      </c>
      <c r="AC627" s="108">
        <f t="shared" si="232"/>
        <v>1.0600484575055448E-2</v>
      </c>
      <c r="AD627" s="239">
        <f t="shared" si="232"/>
        <v>1.9997307633821935E-2</v>
      </c>
      <c r="AE627" s="239">
        <f t="shared" si="232"/>
        <v>0.32012373996028581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4.1186363941178937E-2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4.1186363941178937E-2</v>
      </c>
      <c r="J631" s="141"/>
      <c r="K631" s="192" t="s">
        <v>6</v>
      </c>
      <c r="L631" s="144">
        <v>4.1186363941178937E-2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4.1186363941178937E-2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1.447561570002174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1.447561570002174</v>
      </c>
      <c r="J632" s="141"/>
      <c r="K632" s="155" t="s">
        <v>7</v>
      </c>
      <c r="L632" s="156">
        <v>1.447561570002174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1.447561570002174</v>
      </c>
    </row>
    <row r="633" spans="1:85" x14ac:dyDescent="0.25">
      <c r="A633" s="159" t="s">
        <v>9</v>
      </c>
      <c r="B633" s="148">
        <v>0.56393489173570099</v>
      </c>
      <c r="C633" s="148">
        <v>0</v>
      </c>
      <c r="D633" s="148">
        <v>1.8065346569620785E-3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0.56574142639266312</v>
      </c>
      <c r="J633" s="141"/>
      <c r="K633" s="161" t="s">
        <v>9</v>
      </c>
      <c r="L633" s="148">
        <v>0.56393489173570099</v>
      </c>
      <c r="M633" s="148">
        <v>0</v>
      </c>
      <c r="N633" s="148">
        <v>1.8065346569620785E-3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0.56574142639266312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40.833838237113355</v>
      </c>
      <c r="C635" s="148">
        <v>0.17648640823490497</v>
      </c>
      <c r="D635" s="148">
        <v>3.2903796527463984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44.300704298094658</v>
      </c>
      <c r="J635" s="141"/>
      <c r="K635" s="161" t="s">
        <v>15</v>
      </c>
      <c r="L635" s="148">
        <v>40.833838237113355</v>
      </c>
      <c r="M635" s="148">
        <v>0.17648640823490497</v>
      </c>
      <c r="N635" s="148">
        <v>3.2903796527463984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44.300704298094658</v>
      </c>
    </row>
    <row r="636" spans="1:85" x14ac:dyDescent="0.25">
      <c r="A636" s="151" t="s">
        <v>14</v>
      </c>
      <c r="B636" s="152">
        <v>3.7891778693058269</v>
      </c>
      <c r="C636" s="152">
        <v>8.5513432499631628E-2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3.8746913018054587</v>
      </c>
      <c r="J636" s="141"/>
      <c r="K636" s="155" t="s">
        <v>14</v>
      </c>
      <c r="L636" s="156">
        <v>3.7891778693058269</v>
      </c>
      <c r="M636" s="156">
        <v>8.5513432499631628E-2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3.8746913018054587</v>
      </c>
    </row>
    <row r="637" spans="1:85" x14ac:dyDescent="0.25">
      <c r="A637" s="159" t="s">
        <v>56</v>
      </c>
      <c r="B637" s="148">
        <v>0</v>
      </c>
      <c r="C637" s="148">
        <v>0.35089802651226326</v>
      </c>
      <c r="D637" s="148">
        <v>0</v>
      </c>
      <c r="E637" s="148">
        <v>17.031067563015569</v>
      </c>
      <c r="F637" s="148">
        <v>672.60419846965806</v>
      </c>
      <c r="G637" s="148">
        <v>0</v>
      </c>
      <c r="H637" s="160">
        <v>0</v>
      </c>
      <c r="I637" s="146">
        <f t="shared" si="233"/>
        <v>689.98616405918585</v>
      </c>
      <c r="J637" s="141"/>
      <c r="K637" s="161" t="s">
        <v>56</v>
      </c>
      <c r="L637" s="148">
        <v>0</v>
      </c>
      <c r="M637" s="148">
        <v>0.35089802651226326</v>
      </c>
      <c r="N637" s="148">
        <v>0</v>
      </c>
      <c r="O637" s="148">
        <v>17.031067563015569</v>
      </c>
      <c r="P637" s="148">
        <v>672.60419846965806</v>
      </c>
      <c r="Q637" s="148">
        <v>0</v>
      </c>
      <c r="R637" s="149">
        <v>0</v>
      </c>
      <c r="S637" s="150">
        <f t="shared" si="234"/>
        <v>689.98616405918585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21.559178897650703</v>
      </c>
      <c r="F638" s="152">
        <v>0</v>
      </c>
      <c r="G638" s="152">
        <v>0</v>
      </c>
      <c r="H638" s="153">
        <v>0</v>
      </c>
      <c r="I638" s="154">
        <f t="shared" si="233"/>
        <v>21.559178897650703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21.559178897650703</v>
      </c>
      <c r="P638" s="156">
        <v>0</v>
      </c>
      <c r="Q638" s="156">
        <v>0</v>
      </c>
      <c r="R638" s="157">
        <v>0</v>
      </c>
      <c r="S638" s="158">
        <f t="shared" si="234"/>
        <v>21.559178897650703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17.710067266881495</v>
      </c>
      <c r="C640" s="152">
        <v>0</v>
      </c>
      <c r="D640" s="152">
        <v>8.5738540848382588E-2</v>
      </c>
      <c r="E640" s="152">
        <v>0.5216944338423769</v>
      </c>
      <c r="F640" s="152">
        <v>0</v>
      </c>
      <c r="G640" s="152">
        <v>0</v>
      </c>
      <c r="H640" s="153">
        <v>0</v>
      </c>
      <c r="I640" s="154">
        <f t="shared" si="233"/>
        <v>18.317500241572255</v>
      </c>
      <c r="J640" s="141"/>
      <c r="K640" s="155" t="s">
        <v>16</v>
      </c>
      <c r="L640" s="156">
        <v>17.710067266881495</v>
      </c>
      <c r="M640" s="156">
        <v>0</v>
      </c>
      <c r="N640" s="156">
        <v>8.5738540848382588E-2</v>
      </c>
      <c r="O640" s="156">
        <v>0.5216944338423769</v>
      </c>
      <c r="P640" s="156">
        <v>0</v>
      </c>
      <c r="Q640" s="156">
        <v>0</v>
      </c>
      <c r="R640" s="157">
        <v>0</v>
      </c>
      <c r="S640" s="158">
        <f t="shared" si="234"/>
        <v>18.317500241572255</v>
      </c>
    </row>
    <row r="641" spans="1:70" x14ac:dyDescent="0.25">
      <c r="A641" s="159" t="s">
        <v>139</v>
      </c>
      <c r="B641" s="148">
        <v>6.4964899306549553</v>
      </c>
      <c r="C641" s="148">
        <v>0</v>
      </c>
      <c r="D641" s="148">
        <v>1.6790589904585527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8.1755489211135082</v>
      </c>
      <c r="J641" s="141"/>
      <c r="K641" s="161" t="s">
        <v>139</v>
      </c>
      <c r="L641" s="148">
        <v>6.4964899306549553</v>
      </c>
      <c r="M641" s="148">
        <v>0</v>
      </c>
      <c r="N641" s="148">
        <v>1.6790589904585527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8.1755489211135082</v>
      </c>
    </row>
    <row r="642" spans="1:70" x14ac:dyDescent="0.25">
      <c r="A642" s="151" t="s">
        <v>24</v>
      </c>
      <c r="B642" s="152">
        <v>103.40185802997756</v>
      </c>
      <c r="C642" s="152">
        <v>0.13435246074351131</v>
      </c>
      <c r="D642" s="152">
        <v>2.138795177892781</v>
      </c>
      <c r="E642" s="152">
        <v>171.82151019177448</v>
      </c>
      <c r="F642" s="152">
        <v>0</v>
      </c>
      <c r="G642" s="152">
        <v>57.941693212422891</v>
      </c>
      <c r="H642" s="153">
        <v>0.81292144451401782</v>
      </c>
      <c r="I642" s="154">
        <f t="shared" si="233"/>
        <v>336.25113051732524</v>
      </c>
      <c r="J642" s="141"/>
      <c r="K642" s="155" t="s">
        <v>24</v>
      </c>
      <c r="L642" s="156">
        <v>103.40185802997756</v>
      </c>
      <c r="M642" s="156">
        <v>0.13435246074351131</v>
      </c>
      <c r="N642" s="156">
        <v>2.138795177892781</v>
      </c>
      <c r="O642" s="156">
        <v>171.82151019177448</v>
      </c>
      <c r="P642" s="156">
        <v>0</v>
      </c>
      <c r="Q642" s="156">
        <v>57.941693212422891</v>
      </c>
      <c r="R642" s="157">
        <v>0.81292144451401782</v>
      </c>
      <c r="S642" s="158">
        <f t="shared" si="234"/>
        <v>336.25113051732524</v>
      </c>
    </row>
    <row r="643" spans="1:70" x14ac:dyDescent="0.25">
      <c r="A643" s="159" t="s">
        <v>23</v>
      </c>
      <c r="B643" s="148">
        <v>32.381056317089318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32.381056317089318</v>
      </c>
      <c r="J643" s="141"/>
      <c r="K643" s="161" t="s">
        <v>23</v>
      </c>
      <c r="L643" s="148">
        <v>32.381056317089318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32.381056317089318</v>
      </c>
    </row>
    <row r="644" spans="1:70" x14ac:dyDescent="0.25">
      <c r="A644" s="151" t="s">
        <v>58</v>
      </c>
      <c r="B644" s="152">
        <v>180.14604746382275</v>
      </c>
      <c r="C644" s="152">
        <v>8.1600045395935705</v>
      </c>
      <c r="D644" s="152">
        <v>102.5765279794288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290.88257998284513</v>
      </c>
      <c r="J644" s="141"/>
      <c r="K644" s="155" t="s">
        <v>58</v>
      </c>
      <c r="L644" s="156">
        <v>180.14604746382275</v>
      </c>
      <c r="M644" s="156">
        <v>8.1600045395935705</v>
      </c>
      <c r="N644" s="156">
        <v>102.5765279794288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290.88257998284513</v>
      </c>
    </row>
    <row r="645" spans="1:70" x14ac:dyDescent="0.25">
      <c r="A645" s="159" t="s">
        <v>21</v>
      </c>
      <c r="B645" s="148">
        <v>338.32267447536481</v>
      </c>
      <c r="C645" s="148">
        <v>0</v>
      </c>
      <c r="D645" s="148">
        <v>0</v>
      </c>
      <c r="E645" s="148">
        <v>1.0922145431650823</v>
      </c>
      <c r="F645" s="148">
        <v>44.09682739607991</v>
      </c>
      <c r="G645" s="148">
        <v>0</v>
      </c>
      <c r="H645" s="160">
        <v>0</v>
      </c>
      <c r="I645" s="146">
        <f t="shared" si="233"/>
        <v>383.51171641460979</v>
      </c>
      <c r="J645" s="141"/>
      <c r="K645" s="161" t="s">
        <v>21</v>
      </c>
      <c r="L645" s="148">
        <v>338.32267447536481</v>
      </c>
      <c r="M645" s="148">
        <v>0</v>
      </c>
      <c r="N645" s="148">
        <v>0</v>
      </c>
      <c r="O645" s="148">
        <v>1.0922145431650823</v>
      </c>
      <c r="P645" s="148">
        <v>44.09682739607991</v>
      </c>
      <c r="Q645" s="148">
        <v>0</v>
      </c>
      <c r="R645" s="149">
        <v>0</v>
      </c>
      <c r="S645" s="150">
        <f t="shared" si="234"/>
        <v>383.51171641460979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12.674735618157847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12.674735618157847</v>
      </c>
      <c r="J647" s="141"/>
      <c r="K647" s="163" t="s">
        <v>62</v>
      </c>
      <c r="L647" s="148">
        <v>12.674735618157847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12.674735618157847</v>
      </c>
    </row>
    <row r="648" spans="1:70" ht="14.4" x14ac:dyDescent="0.3">
      <c r="A648" s="164" t="s">
        <v>22</v>
      </c>
      <c r="B648" s="165">
        <v>12.674735618157847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12.674735618157847</v>
      </c>
      <c r="J648" s="141"/>
      <c r="K648" s="168" t="s">
        <v>22</v>
      </c>
      <c r="L648" s="169">
        <v>12.674735618157847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12.674735618157847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737.80862803404693</v>
      </c>
      <c r="C652" s="187">
        <f t="shared" ref="C652:I652" si="235">SUM(C631:C647)</f>
        <v>8.9072548675838821</v>
      </c>
      <c r="D652" s="187">
        <f t="shared" si="235"/>
        <v>109.77230687603188</v>
      </c>
      <c r="E652" s="187">
        <f t="shared" si="235"/>
        <v>212.02566562944821</v>
      </c>
      <c r="F652" s="187">
        <f t="shared" si="235"/>
        <v>716.70102586573796</v>
      </c>
      <c r="G652" s="187">
        <f t="shared" si="235"/>
        <v>57.941693212422891</v>
      </c>
      <c r="H652" s="213">
        <f t="shared" si="235"/>
        <v>0.81292144451401782</v>
      </c>
      <c r="I652" s="146">
        <f t="shared" si="235"/>
        <v>1843.9694959297858</v>
      </c>
      <c r="J652" s="141"/>
      <c r="K652" s="188" t="s">
        <v>25</v>
      </c>
      <c r="L652" s="187">
        <f>SUM(L631:L647)</f>
        <v>737.80862803404693</v>
      </c>
      <c r="M652" s="187">
        <f t="shared" ref="M652:S652" si="236">SUM(M631:M647)</f>
        <v>8.9072548675838821</v>
      </c>
      <c r="N652" s="187">
        <f t="shared" si="236"/>
        <v>109.77230687603188</v>
      </c>
      <c r="O652" s="187">
        <f t="shared" si="236"/>
        <v>212.02566562944821</v>
      </c>
      <c r="P652" s="187">
        <f t="shared" si="236"/>
        <v>716.70102586573796</v>
      </c>
      <c r="Q652" s="187">
        <f t="shared" si="236"/>
        <v>57.941693212422891</v>
      </c>
      <c r="R652" s="213">
        <f t="shared" si="236"/>
        <v>0.81292144451401782</v>
      </c>
      <c r="S652" s="214">
        <f t="shared" si="236"/>
        <v>1843.9694959297858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0.4001197577631409</v>
      </c>
      <c r="C653" s="105">
        <f t="shared" ref="C653:H653" si="237">IF($I652=0,"-",C652/$I652)</f>
        <v>4.8304784256165646E-3</v>
      </c>
      <c r="D653" s="105">
        <f t="shared" si="237"/>
        <v>5.9530435356080186E-2</v>
      </c>
      <c r="E653" s="105">
        <f t="shared" si="237"/>
        <v>0.1149832825854521</v>
      </c>
      <c r="F653" s="105">
        <f t="shared" si="237"/>
        <v>0.38867292948593785</v>
      </c>
      <c r="G653" s="105">
        <f t="shared" si="237"/>
        <v>3.1422262320671912E-2</v>
      </c>
      <c r="H653" s="106">
        <f t="shared" si="237"/>
        <v>4.4085406310049506E-4</v>
      </c>
      <c r="I653" s="107">
        <f>SUM(B653:H653)</f>
        <v>1</v>
      </c>
      <c r="K653" s="30" t="s">
        <v>85</v>
      </c>
      <c r="L653" s="80">
        <f t="shared" ref="L653:R653" si="238">IF($S652=0,"-",L652/$S652)</f>
        <v>0.4001197577631409</v>
      </c>
      <c r="M653" s="80">
        <f t="shared" si="238"/>
        <v>4.8304784256165646E-3</v>
      </c>
      <c r="N653" s="80">
        <f t="shared" si="238"/>
        <v>5.9530435356080186E-2</v>
      </c>
      <c r="O653" s="80">
        <f t="shared" si="238"/>
        <v>0.1149832825854521</v>
      </c>
      <c r="P653" s="80">
        <f t="shared" si="238"/>
        <v>0.38867292948593785</v>
      </c>
      <c r="Q653" s="80">
        <f t="shared" si="238"/>
        <v>3.1422262320671912E-2</v>
      </c>
      <c r="R653" s="81">
        <f t="shared" si="238"/>
        <v>4.4085406310049506E-4</v>
      </c>
      <c r="S653" s="82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2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146</v>
      </c>
      <c r="B1" s="327"/>
      <c r="C1" s="327"/>
      <c r="D1" s="327"/>
      <c r="E1" s="327"/>
      <c r="F1" s="327"/>
      <c r="G1" s="327"/>
      <c r="H1" s="327"/>
      <c r="I1" s="328"/>
      <c r="K1" s="335" t="s">
        <v>147</v>
      </c>
      <c r="L1" s="336"/>
      <c r="M1" s="336"/>
      <c r="N1" s="336"/>
      <c r="O1" s="336"/>
      <c r="P1" s="336"/>
      <c r="Q1" s="336"/>
      <c r="R1" s="336"/>
      <c r="S1" s="337"/>
      <c r="U1" s="344" t="s">
        <v>148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6.7130530804470041</v>
      </c>
      <c r="C7" s="46">
        <f>C33+C85</f>
        <v>0</v>
      </c>
      <c r="D7" s="46">
        <f>D33+D85</f>
        <v>468.06341267296807</v>
      </c>
      <c r="E7" s="46">
        <f>E33+E85</f>
        <v>0</v>
      </c>
      <c r="F7" s="46">
        <f>F59+F85</f>
        <v>0.10128840862475594</v>
      </c>
      <c r="G7" s="46">
        <f>G33+G85</f>
        <v>0</v>
      </c>
      <c r="H7" s="46">
        <f>H33+H85</f>
        <v>0</v>
      </c>
      <c r="I7" s="146">
        <f>SUM(B7:H7)</f>
        <v>474.87775416203988</v>
      </c>
      <c r="J7" s="141"/>
      <c r="K7" s="147" t="s">
        <v>6</v>
      </c>
      <c r="L7" s="148">
        <f>L33+L85</f>
        <v>6.7130530804470041</v>
      </c>
      <c r="M7" s="148">
        <f t="shared" ref="M7:O7" si="0">M33+M85</f>
        <v>0</v>
      </c>
      <c r="N7" s="148">
        <f t="shared" si="0"/>
        <v>468.06341267296807</v>
      </c>
      <c r="O7" s="148">
        <f t="shared" si="0"/>
        <v>0</v>
      </c>
      <c r="P7" s="148">
        <f>P33+P59+P85</f>
        <v>0.10128840862475594</v>
      </c>
      <c r="Q7" s="148">
        <f t="shared" ref="Q7:R22" si="1">Q33+Q85</f>
        <v>0</v>
      </c>
      <c r="R7" s="148">
        <f t="shared" si="1"/>
        <v>0</v>
      </c>
      <c r="S7" s="150">
        <f>SUM(L7:R7)</f>
        <v>474.87775416203988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39.871833259043477</v>
      </c>
      <c r="C8" s="52">
        <f t="shared" si="2"/>
        <v>0</v>
      </c>
      <c r="D8" s="52">
        <f t="shared" si="2"/>
        <v>1.0835929040849104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40.955426163128386</v>
      </c>
      <c r="J8" s="141"/>
      <c r="K8" s="155" t="s">
        <v>7</v>
      </c>
      <c r="L8" s="156">
        <f t="shared" ref="L8:O23" si="6">L34+L86</f>
        <v>39.871833259043477</v>
      </c>
      <c r="M8" s="156">
        <f t="shared" si="6"/>
        <v>0</v>
      </c>
      <c r="N8" s="156">
        <f t="shared" si="6"/>
        <v>1.0835929040849104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40.955426163128386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24.586354256004572</v>
      </c>
      <c r="C9" s="49">
        <f t="shared" si="2"/>
        <v>0</v>
      </c>
      <c r="D9" s="49">
        <f t="shared" si="2"/>
        <v>1.924384533338455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26.510738789343026</v>
      </c>
      <c r="J9" s="141"/>
      <c r="K9" s="147" t="s">
        <v>9</v>
      </c>
      <c r="L9" s="148">
        <f t="shared" si="6"/>
        <v>24.586354256004572</v>
      </c>
      <c r="M9" s="148">
        <f t="shared" si="6"/>
        <v>0</v>
      </c>
      <c r="N9" s="148">
        <f t="shared" si="6"/>
        <v>1.924384533338455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26.510738789343026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0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0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0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273.17490710925904</v>
      </c>
      <c r="C11" s="49">
        <f t="shared" si="2"/>
        <v>179.84371157773612</v>
      </c>
      <c r="D11" s="49">
        <f t="shared" si="2"/>
        <v>232.91718613906258</v>
      </c>
      <c r="E11" s="49">
        <f t="shared" si="2"/>
        <v>1.6523264454247706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687.58813127148255</v>
      </c>
      <c r="J11" s="141"/>
      <c r="K11" s="147" t="s">
        <v>15</v>
      </c>
      <c r="L11" s="148">
        <f t="shared" si="6"/>
        <v>273.17490710925904</v>
      </c>
      <c r="M11" s="148">
        <f t="shared" si="6"/>
        <v>179.84371157773612</v>
      </c>
      <c r="N11" s="148">
        <f t="shared" si="6"/>
        <v>232.91718613906258</v>
      </c>
      <c r="O11" s="148">
        <f t="shared" si="6"/>
        <v>1.6523264454247706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687.58813127148255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4275.2393154558913</v>
      </c>
      <c r="C12" s="52">
        <f t="shared" si="2"/>
        <v>4.4811022591041807</v>
      </c>
      <c r="D12" s="52">
        <f t="shared" si="2"/>
        <v>501.36187101463685</v>
      </c>
      <c r="E12" s="52">
        <f t="shared" si="2"/>
        <v>0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4781.0822887296317</v>
      </c>
      <c r="J12" s="141"/>
      <c r="K12" s="155" t="s">
        <v>14</v>
      </c>
      <c r="L12" s="156">
        <f t="shared" si="6"/>
        <v>4275.2393154558913</v>
      </c>
      <c r="M12" s="156">
        <f t="shared" si="6"/>
        <v>4.4811022591041807</v>
      </c>
      <c r="N12" s="156">
        <f t="shared" si="6"/>
        <v>501.36187101463685</v>
      </c>
      <c r="O12" s="156">
        <f t="shared" si="6"/>
        <v>0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4781.0822887296317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0.35295103123442773</v>
      </c>
      <c r="D13" s="49">
        <f t="shared" si="2"/>
        <v>0.19611122363831127</v>
      </c>
      <c r="E13" s="49">
        <f t="shared" si="2"/>
        <v>886.00441583094687</v>
      </c>
      <c r="F13" s="49">
        <f t="shared" si="3"/>
        <v>18442.870706291807</v>
      </c>
      <c r="G13" s="49">
        <f t="shared" si="4"/>
        <v>0</v>
      </c>
      <c r="H13" s="49">
        <f t="shared" si="4"/>
        <v>0</v>
      </c>
      <c r="I13" s="146">
        <f t="shared" si="5"/>
        <v>19329.424184377625</v>
      </c>
      <c r="J13" s="141"/>
      <c r="K13" s="161" t="s">
        <v>56</v>
      </c>
      <c r="L13" s="148">
        <f t="shared" si="6"/>
        <v>0</v>
      </c>
      <c r="M13" s="148">
        <f t="shared" si="6"/>
        <v>0.35295103123442773</v>
      </c>
      <c r="N13" s="148">
        <f t="shared" si="6"/>
        <v>0.19611122363831127</v>
      </c>
      <c r="O13" s="148">
        <f t="shared" si="6"/>
        <v>886.00441583094687</v>
      </c>
      <c r="P13" s="148">
        <f t="shared" si="7"/>
        <v>18442.870706291807</v>
      </c>
      <c r="Q13" s="148">
        <f t="shared" si="1"/>
        <v>0</v>
      </c>
      <c r="R13" s="148">
        <f t="shared" si="1"/>
        <v>0</v>
      </c>
      <c r="S13" s="150">
        <f t="shared" si="8"/>
        <v>19329.424184377625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0.12419016186882581</v>
      </c>
      <c r="E14" s="52">
        <f t="shared" si="2"/>
        <v>33.192977646762614</v>
      </c>
      <c r="F14" s="52">
        <f t="shared" si="3"/>
        <v>4576.8749943091443</v>
      </c>
      <c r="G14" s="52">
        <f t="shared" si="4"/>
        <v>0</v>
      </c>
      <c r="H14" s="52">
        <f t="shared" si="4"/>
        <v>0</v>
      </c>
      <c r="I14" s="154">
        <f t="shared" si="5"/>
        <v>4610.1921621177753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0.12419016186882581</v>
      </c>
      <c r="O14" s="156">
        <f t="shared" si="6"/>
        <v>33.192977646762614</v>
      </c>
      <c r="P14" s="156">
        <f t="shared" si="7"/>
        <v>4576.8749943091443</v>
      </c>
      <c r="Q14" s="156">
        <f t="shared" si="1"/>
        <v>0</v>
      </c>
      <c r="R14" s="156">
        <f t="shared" si="1"/>
        <v>0</v>
      </c>
      <c r="S14" s="158">
        <f t="shared" si="8"/>
        <v>4610.1921621177753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0</v>
      </c>
      <c r="F15" s="49">
        <f t="shared" si="3"/>
        <v>522.83552018052183</v>
      </c>
      <c r="G15" s="49">
        <f t="shared" si="4"/>
        <v>0</v>
      </c>
      <c r="H15" s="49">
        <f t="shared" si="4"/>
        <v>0</v>
      </c>
      <c r="I15" s="146">
        <f t="shared" si="5"/>
        <v>522.83552018052183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0</v>
      </c>
      <c r="O15" s="148">
        <f t="shared" si="6"/>
        <v>0</v>
      </c>
      <c r="P15" s="148">
        <f t="shared" si="7"/>
        <v>522.83552018052183</v>
      </c>
      <c r="Q15" s="148">
        <f t="shared" si="1"/>
        <v>0</v>
      </c>
      <c r="R15" s="148">
        <f t="shared" si="1"/>
        <v>0</v>
      </c>
      <c r="S15" s="150">
        <f t="shared" si="8"/>
        <v>522.83552018052183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199.88445128756513</v>
      </c>
      <c r="C16" s="52">
        <f t="shared" si="2"/>
        <v>0.65358656181757835</v>
      </c>
      <c r="D16" s="52">
        <f t="shared" si="2"/>
        <v>69.049483227382922</v>
      </c>
      <c r="E16" s="52">
        <f t="shared" si="2"/>
        <v>18.297060540493341</v>
      </c>
      <c r="F16" s="52">
        <f t="shared" si="3"/>
        <v>7.5814786408010963</v>
      </c>
      <c r="G16" s="52">
        <f t="shared" si="4"/>
        <v>0</v>
      </c>
      <c r="H16" s="52">
        <f t="shared" si="4"/>
        <v>0</v>
      </c>
      <c r="I16" s="154">
        <f t="shared" si="5"/>
        <v>295.46606025806005</v>
      </c>
      <c r="J16" s="141"/>
      <c r="K16" s="155" t="s">
        <v>16</v>
      </c>
      <c r="L16" s="156">
        <f t="shared" si="6"/>
        <v>199.88445128756513</v>
      </c>
      <c r="M16" s="156">
        <f t="shared" si="6"/>
        <v>0.65358656181757835</v>
      </c>
      <c r="N16" s="156">
        <f t="shared" si="6"/>
        <v>69.049483227382922</v>
      </c>
      <c r="O16" s="156">
        <f t="shared" si="6"/>
        <v>18.297060540493341</v>
      </c>
      <c r="P16" s="156">
        <f t="shared" si="7"/>
        <v>7.5814786408010972</v>
      </c>
      <c r="Q16" s="156">
        <f t="shared" si="1"/>
        <v>0</v>
      </c>
      <c r="R16" s="156">
        <f t="shared" si="1"/>
        <v>0</v>
      </c>
      <c r="S16" s="158">
        <f t="shared" si="8"/>
        <v>295.46606025806005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1645.0813285045351</v>
      </c>
      <c r="C17" s="49">
        <f t="shared" si="2"/>
        <v>1404.2890005254233</v>
      </c>
      <c r="D17" s="49">
        <f t="shared" si="2"/>
        <v>2158.0367100735111</v>
      </c>
      <c r="E17" s="49">
        <f t="shared" si="2"/>
        <v>75.54595599335029</v>
      </c>
      <c r="F17" s="49">
        <f t="shared" si="3"/>
        <v>2436.317436157763</v>
      </c>
      <c r="G17" s="49">
        <f t="shared" si="4"/>
        <v>0.14204296208983055</v>
      </c>
      <c r="H17" s="49">
        <f t="shared" si="4"/>
        <v>0</v>
      </c>
      <c r="I17" s="146">
        <f t="shared" si="5"/>
        <v>7719.4124742166732</v>
      </c>
      <c r="J17" s="141"/>
      <c r="K17" s="161" t="s">
        <v>139</v>
      </c>
      <c r="L17" s="148">
        <f t="shared" si="6"/>
        <v>1645.0813285045351</v>
      </c>
      <c r="M17" s="148">
        <f t="shared" si="6"/>
        <v>1404.2890005254233</v>
      </c>
      <c r="N17" s="148">
        <f t="shared" si="6"/>
        <v>2158.0367100735111</v>
      </c>
      <c r="O17" s="148">
        <f t="shared" si="6"/>
        <v>75.54595599335029</v>
      </c>
      <c r="P17" s="148">
        <f t="shared" si="7"/>
        <v>2436.317436157763</v>
      </c>
      <c r="Q17" s="148">
        <f t="shared" si="1"/>
        <v>0.14204296208983055</v>
      </c>
      <c r="R17" s="148">
        <f t="shared" si="1"/>
        <v>0</v>
      </c>
      <c r="S17" s="150">
        <f t="shared" si="8"/>
        <v>7719.4124742166732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1881.6108927385494</v>
      </c>
      <c r="C18" s="52">
        <f t="shared" si="2"/>
        <v>233.97683062523072</v>
      </c>
      <c r="D18" s="52">
        <f t="shared" si="2"/>
        <v>3691.194721275147</v>
      </c>
      <c r="E18" s="52">
        <f t="shared" si="2"/>
        <v>7943.9990784948159</v>
      </c>
      <c r="F18" s="52">
        <f t="shared" si="3"/>
        <v>1309.5487951494092</v>
      </c>
      <c r="G18" s="52">
        <f t="shared" si="4"/>
        <v>2028.5962853359363</v>
      </c>
      <c r="H18" s="52">
        <f t="shared" si="4"/>
        <v>65.460406332338181</v>
      </c>
      <c r="I18" s="154">
        <f t="shared" si="5"/>
        <v>17154.387009951428</v>
      </c>
      <c r="J18" s="141"/>
      <c r="K18" s="155" t="s">
        <v>24</v>
      </c>
      <c r="L18" s="156">
        <f t="shared" si="6"/>
        <v>1881.6108927385494</v>
      </c>
      <c r="M18" s="156">
        <f t="shared" si="6"/>
        <v>233.97683062523072</v>
      </c>
      <c r="N18" s="156">
        <f t="shared" si="6"/>
        <v>3691.194721275147</v>
      </c>
      <c r="O18" s="156">
        <f t="shared" si="6"/>
        <v>7943.9990784948159</v>
      </c>
      <c r="P18" s="156">
        <f t="shared" si="7"/>
        <v>1309.5487951494092</v>
      </c>
      <c r="Q18" s="156">
        <f t="shared" si="1"/>
        <v>2028.5962853359363</v>
      </c>
      <c r="R18" s="156">
        <f t="shared" si="1"/>
        <v>65.460406332338181</v>
      </c>
      <c r="S18" s="158">
        <f t="shared" si="8"/>
        <v>17154.387009951428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4880.8421860755325</v>
      </c>
      <c r="C19" s="49">
        <f t="shared" si="2"/>
        <v>108.99550581566281</v>
      </c>
      <c r="D19" s="49">
        <f t="shared" si="2"/>
        <v>1016.8792411865923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6006.7169330777879</v>
      </c>
      <c r="J19" s="141"/>
      <c r="K19" s="161" t="s">
        <v>23</v>
      </c>
      <c r="L19" s="148">
        <f t="shared" si="6"/>
        <v>4880.8421860755325</v>
      </c>
      <c r="M19" s="148">
        <f t="shared" si="6"/>
        <v>108.99550581566281</v>
      </c>
      <c r="N19" s="148">
        <f t="shared" si="6"/>
        <v>1016.8792411865923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6006.7169330777879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4576.6523200834154</v>
      </c>
      <c r="C20" s="52">
        <f t="shared" si="2"/>
        <v>8.4748319123353753</v>
      </c>
      <c r="D20" s="52">
        <f t="shared" si="2"/>
        <v>551.26081679644426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5136.3879687921954</v>
      </c>
      <c r="J20" s="141"/>
      <c r="K20" s="155" t="s">
        <v>58</v>
      </c>
      <c r="L20" s="156">
        <f t="shared" si="6"/>
        <v>4576.6523200834154</v>
      </c>
      <c r="M20" s="156">
        <f t="shared" si="6"/>
        <v>8.4748319123353753</v>
      </c>
      <c r="N20" s="156">
        <f t="shared" si="6"/>
        <v>551.26081679644426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5136.3879687921954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2453.1773369654134</v>
      </c>
      <c r="C21" s="49">
        <f t="shared" si="2"/>
        <v>5031.154850034809</v>
      </c>
      <c r="D21" s="49">
        <f t="shared" si="2"/>
        <v>4277.2245762457251</v>
      </c>
      <c r="E21" s="49">
        <f t="shared" si="2"/>
        <v>58.344963999755542</v>
      </c>
      <c r="F21" s="49">
        <f t="shared" si="3"/>
        <v>2084.5336045854333</v>
      </c>
      <c r="G21" s="49">
        <f t="shared" si="4"/>
        <v>0</v>
      </c>
      <c r="H21" s="49">
        <f t="shared" si="4"/>
        <v>0</v>
      </c>
      <c r="I21" s="146">
        <f t="shared" si="5"/>
        <v>13904.435331831135</v>
      </c>
      <c r="J21" s="141"/>
      <c r="K21" s="161" t="s">
        <v>21</v>
      </c>
      <c r="L21" s="148">
        <f t="shared" si="6"/>
        <v>2453.1773369654134</v>
      </c>
      <c r="M21" s="148">
        <f t="shared" si="6"/>
        <v>5031.154850034809</v>
      </c>
      <c r="N21" s="148">
        <f t="shared" si="6"/>
        <v>4277.2245762457251</v>
      </c>
      <c r="O21" s="148">
        <f t="shared" si="6"/>
        <v>58.344963999755542</v>
      </c>
      <c r="P21" s="148">
        <f t="shared" si="7"/>
        <v>2084.5336045854333</v>
      </c>
      <c r="Q21" s="148">
        <f t="shared" si="1"/>
        <v>0</v>
      </c>
      <c r="R21" s="148">
        <f t="shared" si="1"/>
        <v>0</v>
      </c>
      <c r="S21" s="150">
        <f t="shared" si="8"/>
        <v>13904.435331831135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167.16405299740643</v>
      </c>
      <c r="C22" s="52">
        <f t="shared" si="2"/>
        <v>0.29501519643292312</v>
      </c>
      <c r="D22" s="52">
        <f t="shared" si="2"/>
        <v>867.61253155260215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1035.0715997464415</v>
      </c>
      <c r="J22" s="141"/>
      <c r="K22" s="155" t="s">
        <v>20</v>
      </c>
      <c r="L22" s="156">
        <f t="shared" si="6"/>
        <v>167.16405299740643</v>
      </c>
      <c r="M22" s="156">
        <f t="shared" si="6"/>
        <v>0.29501519643292312</v>
      </c>
      <c r="N22" s="156">
        <f t="shared" si="6"/>
        <v>867.61253155260215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1035.0715997464415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1146.1875876873435</v>
      </c>
      <c r="C23" s="49">
        <f t="shared" si="2"/>
        <v>0</v>
      </c>
      <c r="D23" s="49">
        <f t="shared" si="2"/>
        <v>447.16282738621095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1593.3504150735544</v>
      </c>
      <c r="J23" s="141"/>
      <c r="K23" s="163" t="s">
        <v>62</v>
      </c>
      <c r="L23" s="148">
        <f t="shared" si="6"/>
        <v>1146.1875876873435</v>
      </c>
      <c r="M23" s="148">
        <f t="shared" si="6"/>
        <v>0</v>
      </c>
      <c r="N23" s="148">
        <f t="shared" si="6"/>
        <v>447.16282738621095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1593.3504150735544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1146.1875876873435</v>
      </c>
      <c r="C24" s="59">
        <f t="shared" si="11"/>
        <v>0</v>
      </c>
      <c r="D24" s="59">
        <f t="shared" si="11"/>
        <v>447.16282738621095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1593.3504150735544</v>
      </c>
      <c r="J24" s="141"/>
      <c r="K24" s="168" t="s">
        <v>22</v>
      </c>
      <c r="L24" s="169">
        <f t="shared" ref="L24:O27" si="13">L50+L102</f>
        <v>1146.1875876873435</v>
      </c>
      <c r="M24" s="169">
        <f t="shared" si="13"/>
        <v>0</v>
      </c>
      <c r="N24" s="169">
        <f t="shared" si="13"/>
        <v>447.16282738621095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1593.3504150735544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21570.185619500407</v>
      </c>
      <c r="C28" s="187">
        <f t="shared" ref="C28:I28" si="14">SUM(C7:C23)</f>
        <v>6972.517385539787</v>
      </c>
      <c r="D28" s="187">
        <f t="shared" si="14"/>
        <v>14284.091656393217</v>
      </c>
      <c r="E28" s="187">
        <f t="shared" si="14"/>
        <v>9017.0367789515494</v>
      </c>
      <c r="F28" s="187">
        <f t="shared" si="14"/>
        <v>29380.663823723502</v>
      </c>
      <c r="G28" s="187">
        <f t="shared" si="14"/>
        <v>2028.7383282980261</v>
      </c>
      <c r="H28" s="187">
        <f t="shared" si="14"/>
        <v>65.460406332338181</v>
      </c>
      <c r="I28" s="187">
        <f t="shared" si="14"/>
        <v>83318.693998738818</v>
      </c>
      <c r="J28" s="279"/>
      <c r="K28" s="188" t="s">
        <v>25</v>
      </c>
      <c r="L28" s="187">
        <f>SUM(L7:L23)</f>
        <v>21570.185619500407</v>
      </c>
      <c r="M28" s="187">
        <f t="shared" ref="M28:S28" si="15">SUM(M7:M23)</f>
        <v>6972.517385539787</v>
      </c>
      <c r="N28" s="187">
        <f t="shared" si="15"/>
        <v>14284.091656393217</v>
      </c>
      <c r="O28" s="187">
        <f t="shared" si="15"/>
        <v>9017.0367789515494</v>
      </c>
      <c r="P28" s="187">
        <f t="shared" si="15"/>
        <v>29380.663823723502</v>
      </c>
      <c r="Q28" s="187">
        <f t="shared" si="15"/>
        <v>2028.7383282980261</v>
      </c>
      <c r="R28" s="187">
        <f t="shared" si="15"/>
        <v>65.460406332338181</v>
      </c>
      <c r="S28" s="187">
        <f t="shared" si="15"/>
        <v>83318.693998738818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0.25888770675914474</v>
      </c>
      <c r="C29" s="78">
        <f t="shared" ref="C29:H29" si="16">IF($I28=0,"-",C28/$I28)</f>
        <v>8.3684909723204845E-2</v>
      </c>
      <c r="D29" s="78">
        <f t="shared" si="16"/>
        <v>0.17143921694943315</v>
      </c>
      <c r="E29" s="78">
        <f t="shared" si="16"/>
        <v>0.10822345317952342</v>
      </c>
      <c r="F29" s="78">
        <f t="shared" si="16"/>
        <v>0.3526299130921115</v>
      </c>
      <c r="G29" s="78">
        <f t="shared" si="16"/>
        <v>2.4349137401610432E-2</v>
      </c>
      <c r="H29" s="78">
        <f t="shared" si="16"/>
        <v>7.856628949720341E-4</v>
      </c>
      <c r="I29" s="79">
        <f>SUM(B29:H29)</f>
        <v>1.0000000000000002</v>
      </c>
      <c r="K29" s="30" t="s">
        <v>85</v>
      </c>
      <c r="L29" s="80">
        <f>IF($I28=0,"-",L28/$I28)</f>
        <v>0.25888770675914474</v>
      </c>
      <c r="M29" s="80">
        <f t="shared" ref="M29:R29" si="17">IF($I28=0,"-",M28/$I28)</f>
        <v>8.3684909723204845E-2</v>
      </c>
      <c r="N29" s="80">
        <f t="shared" si="17"/>
        <v>0.17143921694943315</v>
      </c>
      <c r="O29" s="80">
        <f t="shared" si="17"/>
        <v>0.10822345317952342</v>
      </c>
      <c r="P29" s="80">
        <f t="shared" si="17"/>
        <v>0.3526299130921115</v>
      </c>
      <c r="Q29" s="80">
        <f t="shared" si="17"/>
        <v>2.4349137401610432E-2</v>
      </c>
      <c r="R29" s="81">
        <f t="shared" si="17"/>
        <v>7.856628949720341E-4</v>
      </c>
      <c r="S29" s="82">
        <f>SUM(L29:R29)</f>
        <v>1.0000000000000002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1.7914602629499274E-2</v>
      </c>
      <c r="C33" s="46">
        <f t="shared" ref="C33:E33" si="18">C111+C137+C163+C189+C215+C241+C267+C293+C319+C345+C371+C397+C423</f>
        <v>0</v>
      </c>
      <c r="D33" s="46">
        <f t="shared" si="18"/>
        <v>467.36462679182466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467.38254139445417</v>
      </c>
      <c r="J33" s="141"/>
      <c r="K33" s="192" t="s">
        <v>6</v>
      </c>
      <c r="L33" s="46">
        <f t="shared" ref="L33:R48" si="20">L111+L137+L163+L189+L215+L241+L267+L293+L319+L345+L371+L397+L423</f>
        <v>1.7914602629499274E-2</v>
      </c>
      <c r="M33" s="46">
        <f t="shared" si="20"/>
        <v>0</v>
      </c>
      <c r="N33" s="46">
        <f t="shared" si="20"/>
        <v>467.36462679182466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467.38254139445417</v>
      </c>
      <c r="T33" s="141"/>
      <c r="U33" s="195" t="s">
        <v>6</v>
      </c>
      <c r="V33" s="89">
        <f t="shared" ref="V33:AH48" si="21">V111+V137+V163+V189+V215+V241+V267+V293+V319+V345+V371+V397+V423</f>
        <v>1.7914602629499274E-2</v>
      </c>
      <c r="W33" s="89">
        <f t="shared" si="21"/>
        <v>0</v>
      </c>
      <c r="X33" s="89">
        <f t="shared" si="21"/>
        <v>0</v>
      </c>
      <c r="Y33" s="89">
        <f t="shared" si="21"/>
        <v>0</v>
      </c>
      <c r="Z33" s="89">
        <f t="shared" si="21"/>
        <v>467.36462679182466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467.38254139445417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0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0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0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0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0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0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0.2639564782762206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0.2639564782762206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0.2639564782762206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0.2639564782762206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0.2639564782762206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0.2639564782762206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0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0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0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0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0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0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210.14809522979436</v>
      </c>
      <c r="C37" s="49">
        <f t="shared" si="22"/>
        <v>176.25799069291512</v>
      </c>
      <c r="D37" s="49">
        <f t="shared" si="22"/>
        <v>229.38342920042868</v>
      </c>
      <c r="E37" s="49">
        <f t="shared" si="22"/>
        <v>0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615.78951512313824</v>
      </c>
      <c r="J37" s="141"/>
      <c r="K37" s="161" t="s">
        <v>15</v>
      </c>
      <c r="L37" s="49">
        <f t="shared" si="20"/>
        <v>210.14809522979436</v>
      </c>
      <c r="M37" s="49">
        <f t="shared" si="20"/>
        <v>176.25799069291512</v>
      </c>
      <c r="N37" s="49">
        <f t="shared" si="20"/>
        <v>229.38342920042868</v>
      </c>
      <c r="O37" s="49">
        <f t="shared" si="20"/>
        <v>0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615.78951512313824</v>
      </c>
      <c r="T37" s="141"/>
      <c r="U37" s="204" t="s">
        <v>15</v>
      </c>
      <c r="V37" s="89">
        <f t="shared" si="21"/>
        <v>209.07920618750316</v>
      </c>
      <c r="W37" s="89">
        <f t="shared" si="21"/>
        <v>0</v>
      </c>
      <c r="X37" s="89">
        <f t="shared" si="21"/>
        <v>0</v>
      </c>
      <c r="Y37" s="89">
        <f t="shared" si="21"/>
        <v>176.25799069291512</v>
      </c>
      <c r="Z37" s="89">
        <f t="shared" si="21"/>
        <v>227.14923380611754</v>
      </c>
      <c r="AA37" s="89">
        <f t="shared" si="21"/>
        <v>0</v>
      </c>
      <c r="AB37" s="89">
        <f t="shared" si="21"/>
        <v>0</v>
      </c>
      <c r="AC37" s="90">
        <f t="shared" si="21"/>
        <v>3.3030844366023637</v>
      </c>
      <c r="AD37" s="89">
        <f t="shared" si="21"/>
        <v>1.068889042291211</v>
      </c>
      <c r="AE37" s="89">
        <f t="shared" si="21"/>
        <v>0</v>
      </c>
      <c r="AF37" s="89">
        <f t="shared" si="21"/>
        <v>0</v>
      </c>
      <c r="AG37" s="89">
        <f t="shared" si="21"/>
        <v>2.2341953943111528</v>
      </c>
      <c r="AH37" s="89">
        <f t="shared" si="21"/>
        <v>0</v>
      </c>
      <c r="AI37" s="199">
        <f t="shared" si="25"/>
        <v>615.78951512313824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19.428938208870964</v>
      </c>
      <c r="C38" s="52">
        <f t="shared" si="22"/>
        <v>3.4813738663810011E-2</v>
      </c>
      <c r="D38" s="52">
        <f t="shared" si="22"/>
        <v>7.4128599311041867</v>
      </c>
      <c r="E38" s="52">
        <f t="shared" si="22"/>
        <v>0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26.876611878638961</v>
      </c>
      <c r="J38" s="141"/>
      <c r="K38" s="155" t="s">
        <v>14</v>
      </c>
      <c r="L38" s="55">
        <f t="shared" si="20"/>
        <v>19.428938208870964</v>
      </c>
      <c r="M38" s="55">
        <f t="shared" si="20"/>
        <v>3.4813738663810011E-2</v>
      </c>
      <c r="N38" s="55">
        <f t="shared" si="20"/>
        <v>7.4128599311041867</v>
      </c>
      <c r="O38" s="55">
        <f t="shared" si="20"/>
        <v>0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26.876611878638961</v>
      </c>
      <c r="T38" s="141"/>
      <c r="U38" s="200" t="s">
        <v>55</v>
      </c>
      <c r="V38" s="93">
        <f t="shared" si="21"/>
        <v>19.391811208337586</v>
      </c>
      <c r="W38" s="93">
        <f t="shared" si="21"/>
        <v>0</v>
      </c>
      <c r="X38" s="93">
        <f t="shared" si="21"/>
        <v>0</v>
      </c>
      <c r="Y38" s="93">
        <f t="shared" si="21"/>
        <v>3.4813738663810011E-2</v>
      </c>
      <c r="Z38" s="93">
        <f t="shared" si="21"/>
        <v>7.4128599311041867</v>
      </c>
      <c r="AA38" s="93">
        <f t="shared" si="21"/>
        <v>0</v>
      </c>
      <c r="AB38" s="93">
        <f t="shared" si="21"/>
        <v>0</v>
      </c>
      <c r="AC38" s="94">
        <f t="shared" si="21"/>
        <v>3.7127000533379383E-2</v>
      </c>
      <c r="AD38" s="93">
        <f t="shared" si="21"/>
        <v>3.7127000533379383E-2</v>
      </c>
      <c r="AE38" s="93">
        <f t="shared" si="21"/>
        <v>0</v>
      </c>
      <c r="AF38" s="93">
        <f t="shared" si="21"/>
        <v>0</v>
      </c>
      <c r="AG38" s="93">
        <f t="shared" si="21"/>
        <v>0</v>
      </c>
      <c r="AH38" s="93">
        <f t="shared" si="21"/>
        <v>0</v>
      </c>
      <c r="AI38" s="203">
        <f t="shared" si="25"/>
        <v>26.876611878638961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777.39082786290487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777.39082786290487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777.39082786290487</v>
      </c>
      <c r="P39" s="49">
        <f t="shared" si="20"/>
        <v>1983.221507010097</v>
      </c>
      <c r="Q39" s="49">
        <f t="shared" si="20"/>
        <v>0</v>
      </c>
      <c r="R39" s="49">
        <f t="shared" si="20"/>
        <v>0</v>
      </c>
      <c r="S39" s="150">
        <f t="shared" si="24"/>
        <v>2760.6123348730016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644.29555803590574</v>
      </c>
      <c r="AB39" s="89">
        <f t="shared" si="21"/>
        <v>1983.221507010097</v>
      </c>
      <c r="AC39" s="90">
        <f t="shared" si="21"/>
        <v>133.09526982699916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133.09526982699916</v>
      </c>
      <c r="AI39" s="199">
        <f t="shared" si="25"/>
        <v>2760.6123348730021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3.5418036690063497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3.5418036690063497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3.5418036690063497</v>
      </c>
      <c r="P40" s="55">
        <f t="shared" si="20"/>
        <v>37.170824733536037</v>
      </c>
      <c r="Q40" s="55">
        <f t="shared" si="20"/>
        <v>0</v>
      </c>
      <c r="R40" s="55">
        <f t="shared" si="20"/>
        <v>0</v>
      </c>
      <c r="S40" s="158">
        <f t="shared" si="24"/>
        <v>40.712628402542386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0.41071056526010746</v>
      </c>
      <c r="AB40" s="93">
        <f t="shared" si="21"/>
        <v>37.170824733536037</v>
      </c>
      <c r="AC40" s="94">
        <f t="shared" si="21"/>
        <v>3.1310931037462426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3.1310931037462426</v>
      </c>
      <c r="AI40" s="203">
        <f t="shared" si="25"/>
        <v>40.712628402542393</v>
      </c>
      <c r="AJ40" s="133" t="str">
        <f t="shared" si="26"/>
        <v/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0</v>
      </c>
      <c r="E41" s="49">
        <f t="shared" si="22"/>
        <v>0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0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0</v>
      </c>
      <c r="O41" s="49">
        <f t="shared" si="20"/>
        <v>0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0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0</v>
      </c>
      <c r="AA41" s="89">
        <f t="shared" si="21"/>
        <v>0</v>
      </c>
      <c r="AB41" s="89">
        <f t="shared" si="21"/>
        <v>0</v>
      </c>
      <c r="AC41" s="90">
        <f t="shared" si="21"/>
        <v>0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0</v>
      </c>
      <c r="AI41" s="199">
        <f t="shared" si="25"/>
        <v>0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14.064017619387601</v>
      </c>
      <c r="C42" s="52">
        <f t="shared" si="22"/>
        <v>0.62286401674937431</v>
      </c>
      <c r="D42" s="52">
        <f t="shared" si="22"/>
        <v>48.517243546722561</v>
      </c>
      <c r="E42" s="52">
        <f t="shared" si="22"/>
        <v>17.668937275296187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80.873062458155715</v>
      </c>
      <c r="J42" s="141"/>
      <c r="K42" s="155" t="s">
        <v>16</v>
      </c>
      <c r="L42" s="55">
        <f t="shared" si="20"/>
        <v>14.064017619387601</v>
      </c>
      <c r="M42" s="55">
        <f t="shared" si="20"/>
        <v>0.62286401674937431</v>
      </c>
      <c r="N42" s="55">
        <f t="shared" si="20"/>
        <v>48.517243546722561</v>
      </c>
      <c r="O42" s="55">
        <f t="shared" si="20"/>
        <v>17.668937275296187</v>
      </c>
      <c r="P42" s="55">
        <f t="shared" si="20"/>
        <v>0</v>
      </c>
      <c r="Q42" s="55">
        <f t="shared" si="20"/>
        <v>0</v>
      </c>
      <c r="R42" s="55">
        <f t="shared" si="20"/>
        <v>0</v>
      </c>
      <c r="S42" s="158">
        <f t="shared" si="24"/>
        <v>80.873062458155715</v>
      </c>
      <c r="T42" s="141"/>
      <c r="U42" s="200" t="s">
        <v>16</v>
      </c>
      <c r="V42" s="93">
        <f t="shared" si="21"/>
        <v>14.064017619387601</v>
      </c>
      <c r="W42" s="93">
        <f t="shared" si="21"/>
        <v>0</v>
      </c>
      <c r="X42" s="93">
        <f t="shared" si="21"/>
        <v>0</v>
      </c>
      <c r="Y42" s="93">
        <f t="shared" si="21"/>
        <v>0.62286401674937431</v>
      </c>
      <c r="Z42" s="93">
        <f t="shared" si="21"/>
        <v>48.517243546722561</v>
      </c>
      <c r="AA42" s="93">
        <f t="shared" si="21"/>
        <v>11.314955788030735</v>
      </c>
      <c r="AB42" s="93">
        <f t="shared" si="21"/>
        <v>0</v>
      </c>
      <c r="AC42" s="94">
        <f t="shared" si="21"/>
        <v>6.3539814872654521</v>
      </c>
      <c r="AD42" s="93">
        <f t="shared" si="21"/>
        <v>0</v>
      </c>
      <c r="AE42" s="93">
        <f t="shared" si="21"/>
        <v>0</v>
      </c>
      <c r="AF42" s="93">
        <f t="shared" si="21"/>
        <v>0</v>
      </c>
      <c r="AG42" s="93">
        <f t="shared" si="21"/>
        <v>0</v>
      </c>
      <c r="AH42" s="93">
        <f t="shared" si="21"/>
        <v>6.3539814872654521</v>
      </c>
      <c r="AI42" s="203">
        <f t="shared" si="25"/>
        <v>80.873062458155729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733.50394308927048</v>
      </c>
      <c r="C43" s="49">
        <f t="shared" si="22"/>
        <v>1363.9003509917604</v>
      </c>
      <c r="D43" s="49">
        <f t="shared" si="22"/>
        <v>2086.0155454531573</v>
      </c>
      <c r="E43" s="49">
        <f t="shared" si="22"/>
        <v>69.343416411734253</v>
      </c>
      <c r="F43" s="292">
        <v>0</v>
      </c>
      <c r="G43" s="49">
        <f t="shared" si="19"/>
        <v>0.14204296208983055</v>
      </c>
      <c r="H43" s="49">
        <f t="shared" si="19"/>
        <v>0</v>
      </c>
      <c r="I43" s="146">
        <f t="shared" si="23"/>
        <v>4252.9052989080128</v>
      </c>
      <c r="J43" s="141"/>
      <c r="K43" s="161" t="s">
        <v>139</v>
      </c>
      <c r="L43" s="49">
        <f t="shared" si="20"/>
        <v>733.50394308927048</v>
      </c>
      <c r="M43" s="49">
        <f t="shared" si="20"/>
        <v>1363.9003509917604</v>
      </c>
      <c r="N43" s="49">
        <f t="shared" si="20"/>
        <v>2086.0155454531573</v>
      </c>
      <c r="O43" s="49">
        <f t="shared" si="20"/>
        <v>69.343416411734253</v>
      </c>
      <c r="P43" s="49">
        <f t="shared" si="20"/>
        <v>5.7917533606943215</v>
      </c>
      <c r="Q43" s="49">
        <f t="shared" si="20"/>
        <v>0.14204296208983055</v>
      </c>
      <c r="R43" s="49">
        <f t="shared" si="20"/>
        <v>0</v>
      </c>
      <c r="S43" s="150">
        <f t="shared" si="24"/>
        <v>4258.697052268707</v>
      </c>
      <c r="T43" s="141"/>
      <c r="U43" s="204" t="s">
        <v>139</v>
      </c>
      <c r="V43" s="89">
        <f t="shared" si="21"/>
        <v>723.91831895521364</v>
      </c>
      <c r="W43" s="89">
        <f t="shared" si="21"/>
        <v>7.1958463186982407</v>
      </c>
      <c r="X43" s="89">
        <f t="shared" si="21"/>
        <v>0.14204296208983055</v>
      </c>
      <c r="Y43" s="89">
        <f t="shared" si="21"/>
        <v>1363.9003509917604</v>
      </c>
      <c r="Z43" s="89">
        <f t="shared" si="21"/>
        <v>1991.4419049116641</v>
      </c>
      <c r="AA43" s="89">
        <f t="shared" si="21"/>
        <v>24.655206783705573</v>
      </c>
      <c r="AB43" s="89">
        <f t="shared" si="21"/>
        <v>5.7917533606943215</v>
      </c>
      <c r="AC43" s="90">
        <f t="shared" si="21"/>
        <v>141.65162798488007</v>
      </c>
      <c r="AD43" s="89">
        <f t="shared" si="21"/>
        <v>2.3897778153585105</v>
      </c>
      <c r="AE43" s="89">
        <f t="shared" si="21"/>
        <v>0</v>
      </c>
      <c r="AF43" s="89">
        <f t="shared" si="21"/>
        <v>0</v>
      </c>
      <c r="AG43" s="89">
        <f t="shared" si="21"/>
        <v>94.573640541492807</v>
      </c>
      <c r="AH43" s="89">
        <f t="shared" si="21"/>
        <v>44.68820962802868</v>
      </c>
      <c r="AI43" s="199">
        <f t="shared" si="25"/>
        <v>4258.6970522687061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370.50558123061796</v>
      </c>
      <c r="C44" s="52">
        <f t="shared" si="22"/>
        <v>233.84804653049639</v>
      </c>
      <c r="D44" s="52">
        <f t="shared" si="22"/>
        <v>1388.5764692028351</v>
      </c>
      <c r="E44" s="52">
        <f t="shared" si="22"/>
        <v>5782.1954688172073</v>
      </c>
      <c r="F44" s="292">
        <v>0</v>
      </c>
      <c r="G44" s="52">
        <f t="shared" si="19"/>
        <v>565.49055986141434</v>
      </c>
      <c r="H44" s="52">
        <f t="shared" si="19"/>
        <v>64.494563086726117</v>
      </c>
      <c r="I44" s="154">
        <f t="shared" si="23"/>
        <v>8405.1106887292972</v>
      </c>
      <c r="J44" s="141"/>
      <c r="K44" s="155" t="s">
        <v>24</v>
      </c>
      <c r="L44" s="55">
        <f t="shared" si="20"/>
        <v>370.50558123061796</v>
      </c>
      <c r="M44" s="55">
        <f t="shared" si="20"/>
        <v>233.84804653049639</v>
      </c>
      <c r="N44" s="55">
        <f t="shared" si="20"/>
        <v>1388.5764692028351</v>
      </c>
      <c r="O44" s="55">
        <f t="shared" si="20"/>
        <v>5782.1954688172073</v>
      </c>
      <c r="P44" s="55">
        <f t="shared" si="20"/>
        <v>14.542199283797979</v>
      </c>
      <c r="Q44" s="55">
        <f t="shared" si="20"/>
        <v>565.49055986141434</v>
      </c>
      <c r="R44" s="55">
        <f t="shared" si="20"/>
        <v>64.494563086726117</v>
      </c>
      <c r="S44" s="158">
        <f t="shared" si="24"/>
        <v>8419.6528880130954</v>
      </c>
      <c r="T44" s="141"/>
      <c r="U44" s="200" t="s">
        <v>24</v>
      </c>
      <c r="V44" s="93">
        <f t="shared" si="21"/>
        <v>76.619292693758581</v>
      </c>
      <c r="W44" s="93">
        <f t="shared" si="21"/>
        <v>290.33637571367433</v>
      </c>
      <c r="X44" s="93">
        <f t="shared" si="21"/>
        <v>565.49055986141434</v>
      </c>
      <c r="Y44" s="93">
        <f t="shared" si="21"/>
        <v>233.84804653049639</v>
      </c>
      <c r="Z44" s="93">
        <f t="shared" si="21"/>
        <v>1380.3209789832283</v>
      </c>
      <c r="AA44" s="93">
        <f t="shared" si="21"/>
        <v>5760.0750201597302</v>
      </c>
      <c r="AB44" s="93">
        <f t="shared" si="21"/>
        <v>14.542199283797979</v>
      </c>
      <c r="AC44" s="94">
        <f t="shared" si="21"/>
        <v>98.420414786994513</v>
      </c>
      <c r="AD44" s="93">
        <f t="shared" si="21"/>
        <v>3.5499128231850303</v>
      </c>
      <c r="AE44" s="93">
        <f t="shared" si="21"/>
        <v>10.717492408275733</v>
      </c>
      <c r="AF44" s="93">
        <f t="shared" si="21"/>
        <v>64.494563086726117</v>
      </c>
      <c r="AG44" s="93">
        <f t="shared" si="21"/>
        <v>8.2554902196071787</v>
      </c>
      <c r="AH44" s="93">
        <f t="shared" si="21"/>
        <v>11.40295624920045</v>
      </c>
      <c r="AI44" s="203">
        <f t="shared" si="25"/>
        <v>8419.6528880130954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447.76276672580406</v>
      </c>
      <c r="C45" s="49">
        <f t="shared" si="22"/>
        <v>94.903001590893439</v>
      </c>
      <c r="D45" s="49">
        <f t="shared" si="22"/>
        <v>762.94740679784763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1305.6131751145451</v>
      </c>
      <c r="J45" s="141"/>
      <c r="K45" s="161" t="s">
        <v>23</v>
      </c>
      <c r="L45" s="49">
        <f t="shared" si="20"/>
        <v>447.76276672580406</v>
      </c>
      <c r="M45" s="49">
        <f t="shared" si="20"/>
        <v>94.903001590893439</v>
      </c>
      <c r="N45" s="49">
        <f t="shared" si="20"/>
        <v>762.94740679784763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1305.6131751145451</v>
      </c>
      <c r="T45" s="141"/>
      <c r="U45" s="204" t="s">
        <v>23</v>
      </c>
      <c r="V45" s="89">
        <f t="shared" si="21"/>
        <v>446.08855226712001</v>
      </c>
      <c r="W45" s="89">
        <f t="shared" si="21"/>
        <v>1.6742284095624387E-2</v>
      </c>
      <c r="X45" s="89">
        <f t="shared" si="21"/>
        <v>0</v>
      </c>
      <c r="Y45" s="89">
        <f t="shared" si="21"/>
        <v>94.903001590893439</v>
      </c>
      <c r="Z45" s="89">
        <f t="shared" si="21"/>
        <v>29.298820905470961</v>
      </c>
      <c r="AA45" s="89">
        <f t="shared" si="21"/>
        <v>0</v>
      </c>
      <c r="AB45" s="89">
        <f t="shared" si="21"/>
        <v>0</v>
      </c>
      <c r="AC45" s="90">
        <f t="shared" si="21"/>
        <v>735.30605806696508</v>
      </c>
      <c r="AD45" s="89">
        <f t="shared" si="21"/>
        <v>1.6574721745884193</v>
      </c>
      <c r="AE45" s="89">
        <f t="shared" si="21"/>
        <v>0</v>
      </c>
      <c r="AF45" s="89">
        <f t="shared" si="21"/>
        <v>0</v>
      </c>
      <c r="AG45" s="89">
        <f t="shared" si="21"/>
        <v>733.64858589237667</v>
      </c>
      <c r="AH45" s="89">
        <f t="shared" si="21"/>
        <v>0</v>
      </c>
      <c r="AI45" s="199">
        <f t="shared" si="25"/>
        <v>1305.6131751145451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0.14180484833417534</v>
      </c>
      <c r="C46" s="52">
        <f t="shared" si="22"/>
        <v>4.4066163338334526E-3</v>
      </c>
      <c r="D46" s="52">
        <f t="shared" si="22"/>
        <v>0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0.1462114646680088</v>
      </c>
      <c r="J46" s="141"/>
      <c r="K46" s="155" t="s">
        <v>58</v>
      </c>
      <c r="L46" s="55">
        <f t="shared" si="20"/>
        <v>0.14180484833417534</v>
      </c>
      <c r="M46" s="55">
        <f t="shared" si="20"/>
        <v>4.4066163338334526E-3</v>
      </c>
      <c r="N46" s="55">
        <f t="shared" si="20"/>
        <v>0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0.1462114646680088</v>
      </c>
      <c r="T46" s="141"/>
      <c r="U46" s="200" t="s">
        <v>58</v>
      </c>
      <c r="V46" s="93">
        <f t="shared" si="21"/>
        <v>0.14180484833417534</v>
      </c>
      <c r="W46" s="93">
        <f t="shared" si="21"/>
        <v>0</v>
      </c>
      <c r="X46" s="93">
        <f t="shared" si="21"/>
        <v>0</v>
      </c>
      <c r="Y46" s="93">
        <f t="shared" si="21"/>
        <v>4.4066163338334526E-3</v>
      </c>
      <c r="Z46" s="93">
        <f t="shared" si="21"/>
        <v>0</v>
      </c>
      <c r="AA46" s="93">
        <f t="shared" si="21"/>
        <v>0</v>
      </c>
      <c r="AB46" s="93">
        <f t="shared" si="21"/>
        <v>0</v>
      </c>
      <c r="AC46" s="94">
        <f t="shared" si="21"/>
        <v>0</v>
      </c>
      <c r="AD46" s="93">
        <f t="shared" si="21"/>
        <v>0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0.1462114646680088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540.8708174144748</v>
      </c>
      <c r="C47" s="49">
        <f t="shared" si="22"/>
        <v>5031.154850034809</v>
      </c>
      <c r="D47" s="49">
        <f t="shared" si="22"/>
        <v>4019.8183868341798</v>
      </c>
      <c r="E47" s="49">
        <f t="shared" si="22"/>
        <v>57.213849765396141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9649.0579040488592</v>
      </c>
      <c r="J47" s="141"/>
      <c r="K47" s="161" t="s">
        <v>21</v>
      </c>
      <c r="L47" s="49">
        <f t="shared" si="20"/>
        <v>540.8708174144748</v>
      </c>
      <c r="M47" s="49">
        <f t="shared" si="20"/>
        <v>5031.154850034809</v>
      </c>
      <c r="N47" s="49">
        <f t="shared" si="20"/>
        <v>4019.8183868341798</v>
      </c>
      <c r="O47" s="49">
        <f t="shared" si="20"/>
        <v>57.213849765396141</v>
      </c>
      <c r="P47" s="49">
        <f t="shared" si="20"/>
        <v>166.36896360597771</v>
      </c>
      <c r="Q47" s="49">
        <f t="shared" si="20"/>
        <v>0</v>
      </c>
      <c r="R47" s="49">
        <f t="shared" si="20"/>
        <v>0</v>
      </c>
      <c r="S47" s="150">
        <f t="shared" si="24"/>
        <v>9815.4268676548363</v>
      </c>
      <c r="T47" s="141"/>
      <c r="U47" s="204" t="s">
        <v>21</v>
      </c>
      <c r="V47" s="89">
        <f t="shared" si="21"/>
        <v>540.8708174144748</v>
      </c>
      <c r="W47" s="89">
        <f t="shared" si="21"/>
        <v>0</v>
      </c>
      <c r="X47" s="89">
        <f t="shared" si="21"/>
        <v>0</v>
      </c>
      <c r="Y47" s="89">
        <f t="shared" si="21"/>
        <v>5031.154850034809</v>
      </c>
      <c r="Z47" s="89">
        <f t="shared" si="21"/>
        <v>2477.9641206250335</v>
      </c>
      <c r="AA47" s="89">
        <f t="shared" si="21"/>
        <v>0</v>
      </c>
      <c r="AB47" s="89">
        <f t="shared" si="21"/>
        <v>166.36896360597771</v>
      </c>
      <c r="AC47" s="90">
        <f t="shared" si="21"/>
        <v>1599.0681159745425</v>
      </c>
      <c r="AD47" s="89">
        <f t="shared" si="21"/>
        <v>0</v>
      </c>
      <c r="AE47" s="89">
        <f t="shared" si="21"/>
        <v>0</v>
      </c>
      <c r="AF47" s="89">
        <f t="shared" si="21"/>
        <v>0</v>
      </c>
      <c r="AG47" s="89">
        <f t="shared" si="21"/>
        <v>1541.8542662091463</v>
      </c>
      <c r="AH47" s="89">
        <f t="shared" si="21"/>
        <v>57.213849765396141</v>
      </c>
      <c r="AI47" s="199">
        <f t="shared" si="25"/>
        <v>9815.4268676548363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167.16405299740643</v>
      </c>
      <c r="C48" s="52">
        <f t="shared" si="22"/>
        <v>0.29501519643292312</v>
      </c>
      <c r="D48" s="52">
        <f t="shared" si="22"/>
        <v>867.61253155260215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1035.0715997464415</v>
      </c>
      <c r="J48" s="141"/>
      <c r="K48" s="155" t="s">
        <v>20</v>
      </c>
      <c r="L48" s="55">
        <f t="shared" si="20"/>
        <v>167.16405299740643</v>
      </c>
      <c r="M48" s="55">
        <f t="shared" si="20"/>
        <v>0.29501519643292312</v>
      </c>
      <c r="N48" s="55">
        <f t="shared" si="20"/>
        <v>867.61253155260215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1035.0715997464415</v>
      </c>
      <c r="T48" s="141"/>
      <c r="U48" s="200" t="s">
        <v>59</v>
      </c>
      <c r="V48" s="93">
        <f t="shared" si="21"/>
        <v>167.16405299740643</v>
      </c>
      <c r="W48" s="93">
        <f t="shared" si="21"/>
        <v>0</v>
      </c>
      <c r="X48" s="93">
        <f t="shared" si="21"/>
        <v>0</v>
      </c>
      <c r="Y48" s="93">
        <f t="shared" si="21"/>
        <v>0.29501519643292312</v>
      </c>
      <c r="Z48" s="93">
        <f t="shared" si="21"/>
        <v>843.90154171468873</v>
      </c>
      <c r="AA48" s="93">
        <f t="shared" si="21"/>
        <v>0</v>
      </c>
      <c r="AB48" s="93">
        <f t="shared" si="21"/>
        <v>0</v>
      </c>
      <c r="AC48" s="94">
        <f t="shared" si="21"/>
        <v>23.710989837913374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23.710989837913374</v>
      </c>
      <c r="AH48" s="93">
        <f t="shared" si="21"/>
        <v>0</v>
      </c>
      <c r="AI48" s="203">
        <f t="shared" si="25"/>
        <v>1035.0715997464415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71.292111705740382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71.292111705740382</v>
      </c>
      <c r="J49" s="141"/>
      <c r="K49" s="163" t="s">
        <v>62</v>
      </c>
      <c r="L49" s="49">
        <f t="shared" ref="L49:R53" si="28">L127+L153+L179+L205+L231+L257+L283+L309+L335+L361+L387+L413+L439</f>
        <v>71.292111705740382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71.292111705740382</v>
      </c>
      <c r="T49" s="141"/>
      <c r="U49" s="205" t="s">
        <v>60</v>
      </c>
      <c r="V49" s="89">
        <f t="shared" ref="V49:AH53" si="29">V127+V153+V179+V205+V231+V257+V283+V309+V335+V361+V387+V413+V439</f>
        <v>64.459496546149879</v>
      </c>
      <c r="W49" s="89">
        <f t="shared" si="29"/>
        <v>6.660814825410438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0.17180033418006518</v>
      </c>
      <c r="AD49" s="89">
        <f t="shared" si="29"/>
        <v>0.17180033418006518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71.292111705740382</v>
      </c>
      <c r="AJ49" s="133" t="str">
        <f t="shared" si="26"/>
        <v/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71.292111705740382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71.292111705740382</v>
      </c>
      <c r="J50" s="141"/>
      <c r="K50" s="168" t="s">
        <v>22</v>
      </c>
      <c r="L50" s="62">
        <f t="shared" si="28"/>
        <v>71.292111705740382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71.292111705740382</v>
      </c>
      <c r="T50" s="141"/>
      <c r="U50" s="206" t="s">
        <v>63</v>
      </c>
      <c r="V50" s="96">
        <f t="shared" si="29"/>
        <v>64.459496546149879</v>
      </c>
      <c r="W50" s="96">
        <f t="shared" si="29"/>
        <v>6.660814825410438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0.17180033418006518</v>
      </c>
      <c r="AD50" s="96">
        <f t="shared" si="29"/>
        <v>0.17180033418006518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71.292111705740382</v>
      </c>
      <c r="AJ50" s="133" t="str">
        <f t="shared" si="26"/>
        <v/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2574.9000436723309</v>
      </c>
      <c r="C54" s="187">
        <f t="shared" ref="C54:I54" si="31">SUM(C33:C49)</f>
        <v>6901.0213394090542</v>
      </c>
      <c r="D54" s="187">
        <f t="shared" si="31"/>
        <v>9877.9124557889791</v>
      </c>
      <c r="E54" s="187">
        <f t="shared" si="31"/>
        <v>6707.354303801545</v>
      </c>
      <c r="F54" s="187">
        <f t="shared" si="31"/>
        <v>0</v>
      </c>
      <c r="G54" s="187">
        <f t="shared" si="31"/>
        <v>565.63260282350416</v>
      </c>
      <c r="H54" s="187">
        <f t="shared" si="31"/>
        <v>64.494563086726117</v>
      </c>
      <c r="I54" s="187">
        <f t="shared" si="31"/>
        <v>26691.31530858214</v>
      </c>
      <c r="J54" s="141"/>
      <c r="K54" s="188" t="s">
        <v>25</v>
      </c>
      <c r="L54" s="187">
        <f>SUM(L33:L49)</f>
        <v>2574.9000436723309</v>
      </c>
      <c r="M54" s="187">
        <f t="shared" ref="M54:S54" si="32">SUM(M33:M49)</f>
        <v>6901.0213394090542</v>
      </c>
      <c r="N54" s="187">
        <f t="shared" si="32"/>
        <v>9877.9124557889791</v>
      </c>
      <c r="O54" s="187">
        <f t="shared" si="32"/>
        <v>6707.354303801545</v>
      </c>
      <c r="P54" s="187">
        <f t="shared" si="32"/>
        <v>2207.0952479941029</v>
      </c>
      <c r="Q54" s="187">
        <f t="shared" si="32"/>
        <v>565.63260282350416</v>
      </c>
      <c r="R54" s="213">
        <f t="shared" si="32"/>
        <v>64.494563086726117</v>
      </c>
      <c r="S54" s="214">
        <f t="shared" si="32"/>
        <v>28898.410556576244</v>
      </c>
      <c r="T54" s="141" t="str">
        <f>IF(ABS(S54-AI54)&gt;0.01,S54-AI54,"")</f>
        <v/>
      </c>
      <c r="U54" s="215" t="s">
        <v>61</v>
      </c>
      <c r="V54" s="216">
        <f>SUM(V33:V49)</f>
        <v>2261.8152853403153</v>
      </c>
      <c r="W54" s="216">
        <f t="shared" ref="W54:AH54" si="33">SUM(W33:W49)</f>
        <v>304.20977914187864</v>
      </c>
      <c r="X54" s="216">
        <f t="shared" si="33"/>
        <v>565.63260282350416</v>
      </c>
      <c r="Y54" s="216">
        <f t="shared" si="33"/>
        <v>6901.0213394090542</v>
      </c>
      <c r="Z54" s="216">
        <f t="shared" si="33"/>
        <v>7473.6352876941301</v>
      </c>
      <c r="AA54" s="216">
        <f t="shared" si="33"/>
        <v>6440.7514513326323</v>
      </c>
      <c r="AB54" s="216">
        <f t="shared" si="33"/>
        <v>2207.0952479941029</v>
      </c>
      <c r="AC54" s="216">
        <f t="shared" si="33"/>
        <v>2744.2495628406227</v>
      </c>
      <c r="AD54" s="217">
        <f t="shared" si="33"/>
        <v>8.8749791901366155</v>
      </c>
      <c r="AE54" s="217">
        <f t="shared" si="33"/>
        <v>10.717492408275733</v>
      </c>
      <c r="AF54" s="217">
        <f t="shared" si="33"/>
        <v>64.494563086726117</v>
      </c>
      <c r="AG54" s="217">
        <f t="shared" si="33"/>
        <v>2404.2771680948476</v>
      </c>
      <c r="AH54" s="217">
        <f t="shared" si="33"/>
        <v>255.88536006063615</v>
      </c>
      <c r="AI54" s="218">
        <f>SUM(V54:AC54)</f>
        <v>28898.41055657624</v>
      </c>
      <c r="AJ54" s="133" t="str">
        <f t="shared" si="26"/>
        <v/>
      </c>
    </row>
    <row r="55" spans="1:36" ht="15" thickBot="1" x14ac:dyDescent="0.35">
      <c r="A55" s="18" t="s">
        <v>85</v>
      </c>
      <c r="B55" s="105">
        <f>IF($I54=0,"-",B54/$I54)</f>
        <v>9.6469582480426336E-2</v>
      </c>
      <c r="C55" s="105">
        <f t="shared" ref="C55:H55" si="34">IF($I54=0,"-",C54/$I54)</f>
        <v>0.25854931687050087</v>
      </c>
      <c r="D55" s="105">
        <f t="shared" si="34"/>
        <v>0.37007964356904149</v>
      </c>
      <c r="E55" s="105">
        <f t="shared" si="34"/>
        <v>0.25129350975239911</v>
      </c>
      <c r="F55" s="105">
        <f t="shared" si="34"/>
        <v>0</v>
      </c>
      <c r="G55" s="105">
        <f t="shared" si="34"/>
        <v>2.1191634667836492E-2</v>
      </c>
      <c r="H55" s="106">
        <f t="shared" si="34"/>
        <v>2.4163126597957119E-3</v>
      </c>
      <c r="I55" s="107">
        <f>SUM(B55:H55)</f>
        <v>1.0000000000000002</v>
      </c>
      <c r="K55" s="30" t="s">
        <v>85</v>
      </c>
      <c r="L55" s="80">
        <f>IF($S54=0,"-",L54/$S54)</f>
        <v>8.9101787748197658E-2</v>
      </c>
      <c r="M55" s="80">
        <f t="shared" ref="M55:R55" si="35">IF($S54=0,"-",M54/$S54)</f>
        <v>0.23880279940997062</v>
      </c>
      <c r="N55" s="80">
        <f t="shared" si="35"/>
        <v>0.34181507790715221</v>
      </c>
      <c r="O55" s="80">
        <f t="shared" si="35"/>
        <v>0.23210114932342504</v>
      </c>
      <c r="P55" s="80">
        <f t="shared" si="35"/>
        <v>7.6374278221050709E-2</v>
      </c>
      <c r="Q55" s="80">
        <f t="shared" si="35"/>
        <v>1.9573138865756283E-2</v>
      </c>
      <c r="R55" s="81">
        <f t="shared" si="35"/>
        <v>2.2317685244474272E-3</v>
      </c>
      <c r="S55" s="82">
        <f>SUM(L55:R55)</f>
        <v>1</v>
      </c>
      <c r="U55" s="40" t="s">
        <v>85</v>
      </c>
      <c r="V55" s="108">
        <f>+V54/$AI54</f>
        <v>7.8267809259343762E-2</v>
      </c>
      <c r="W55" s="108">
        <f t="shared" ref="W55:AH55" si="36">+W54/$AI54</f>
        <v>1.052686889288627E-2</v>
      </c>
      <c r="X55" s="108">
        <f t="shared" si="36"/>
        <v>1.9573138865756286E-2</v>
      </c>
      <c r="Y55" s="108">
        <f t="shared" si="36"/>
        <v>0.23880279940997065</v>
      </c>
      <c r="Z55" s="108">
        <f t="shared" si="36"/>
        <v>0.25861752060939558</v>
      </c>
      <c r="AA55" s="108">
        <f t="shared" si="36"/>
        <v>0.22287562974175232</v>
      </c>
      <c r="AB55" s="108">
        <f t="shared" si="36"/>
        <v>7.6374278221050723E-2</v>
      </c>
      <c r="AC55" s="108">
        <f t="shared" si="36"/>
        <v>9.4961954999844445E-2</v>
      </c>
      <c r="AD55" s="108">
        <f t="shared" si="36"/>
        <v>3.0710959596762282E-4</v>
      </c>
      <c r="AE55" s="108">
        <f t="shared" si="36"/>
        <v>3.7086788518328446E-4</v>
      </c>
      <c r="AF55" s="108">
        <f t="shared" si="36"/>
        <v>2.2317685244474276E-3</v>
      </c>
      <c r="AG55" s="108">
        <f t="shared" si="36"/>
        <v>8.3197557297756658E-2</v>
      </c>
      <c r="AH55" s="108">
        <f t="shared" si="36"/>
        <v>8.8546516964894406E-3</v>
      </c>
      <c r="AI55" s="109">
        <f>SUM(V55:AC55)</f>
        <v>1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0.10128840862475594</v>
      </c>
      <c r="G59" s="302"/>
      <c r="H59" s="304"/>
      <c r="I59" s="146">
        <f>SUM(B59:H59)</f>
        <v>0.10128840862475594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17766.331291630337</v>
      </c>
      <c r="G65" s="305"/>
      <c r="H65" s="307"/>
      <c r="I65" s="146">
        <f t="shared" si="38"/>
        <v>17766.331291630337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8395.7884410915758</v>
      </c>
      <c r="Q65" s="305"/>
      <c r="R65" s="312"/>
      <c r="S65" s="150">
        <f t="shared" si="40"/>
        <v>8395.7884410915758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4576.8749943091443</v>
      </c>
      <c r="G66" s="305"/>
      <c r="H66" s="307"/>
      <c r="I66" s="154">
        <f t="shared" si="38"/>
        <v>4576.8749943091443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2356.4856579291927</v>
      </c>
      <c r="Q66" s="305"/>
      <c r="R66" s="312"/>
      <c r="S66" s="158">
        <f t="shared" si="40"/>
        <v>2356.4856579291927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522.83552018052183</v>
      </c>
      <c r="G67" s="305"/>
      <c r="H67" s="307"/>
      <c r="I67" s="146">
        <f t="shared" si="38"/>
        <v>522.83552018052183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7.5814786408010963</v>
      </c>
      <c r="G68" s="305"/>
      <c r="H68" s="307"/>
      <c r="I68" s="154">
        <f t="shared" si="38"/>
        <v>7.5814786408010963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7.5814786408010972</v>
      </c>
      <c r="Q68" s="305"/>
      <c r="R68" s="312"/>
      <c r="S68" s="158">
        <f t="shared" si="40"/>
        <v>7.5814786408010972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2436.317436157763</v>
      </c>
      <c r="G69" s="305"/>
      <c r="H69" s="307"/>
      <c r="I69" s="146">
        <f t="shared" si="38"/>
        <v>2436.317436157763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5.9177426370682662</v>
      </c>
      <c r="Q69" s="305"/>
      <c r="R69" s="312"/>
      <c r="S69" s="150">
        <f t="shared" si="40"/>
        <v>5.9177426370682662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1309.5487951494092</v>
      </c>
      <c r="G70" s="305"/>
      <c r="H70" s="307"/>
      <c r="I70" s="154">
        <f t="shared" si="38"/>
        <v>1309.5487951494092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4.7795101210112989E-14</v>
      </c>
      <c r="Q70" s="305"/>
      <c r="R70" s="312"/>
      <c r="S70" s="158">
        <f t="shared" si="40"/>
        <v>4.7795101210112989E-14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2037.8109421280294</v>
      </c>
      <c r="G73" s="305"/>
      <c r="H73" s="307"/>
      <c r="I73" s="146">
        <f t="shared" si="38"/>
        <v>2037.8109421280294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1297.9130512067998</v>
      </c>
      <c r="Q73" s="305"/>
      <c r="R73" s="312"/>
      <c r="S73" s="150">
        <f t="shared" si="40"/>
        <v>1297.9130512067998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28657.401746604624</v>
      </c>
      <c r="G80" s="187">
        <f t="shared" si="41"/>
        <v>0</v>
      </c>
      <c r="H80" s="213">
        <f t="shared" si="41"/>
        <v>0</v>
      </c>
      <c r="I80" s="187">
        <f t="shared" si="41"/>
        <v>28657.401746604624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12063.686371505437</v>
      </c>
      <c r="Q80" s="187">
        <f t="shared" si="42"/>
        <v>0</v>
      </c>
      <c r="R80" s="213">
        <f t="shared" si="42"/>
        <v>0</v>
      </c>
      <c r="S80" s="214">
        <f t="shared" si="42"/>
        <v>12063.686371505437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6.6951384778175047</v>
      </c>
      <c r="C85" s="144">
        <f t="shared" ref="C85:H85" si="45">C579+C605+C631</f>
        <v>0</v>
      </c>
      <c r="D85" s="144">
        <f t="shared" si="45"/>
        <v>0.69878588114342655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7.3939243589609314</v>
      </c>
      <c r="J85" s="141"/>
      <c r="K85" s="192" t="s">
        <v>6</v>
      </c>
      <c r="L85" s="144">
        <f t="shared" ref="L85:R100" si="46">L579+L605+L631</f>
        <v>6.6951384778175047</v>
      </c>
      <c r="M85" s="144">
        <f t="shared" si="46"/>
        <v>0</v>
      </c>
      <c r="N85" s="144">
        <f t="shared" si="46"/>
        <v>0.69878588114342655</v>
      </c>
      <c r="O85" s="144">
        <f t="shared" si="46"/>
        <v>0</v>
      </c>
      <c r="P85" s="144">
        <f t="shared" si="46"/>
        <v>0.10128840862475594</v>
      </c>
      <c r="Q85" s="144">
        <f t="shared" si="46"/>
        <v>0</v>
      </c>
      <c r="R85" s="144">
        <f t="shared" si="46"/>
        <v>0</v>
      </c>
      <c r="S85" s="194">
        <f>SUM(L85:R85)</f>
        <v>7.495212767585687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39.871833259043477</v>
      </c>
      <c r="C86" s="152">
        <f t="shared" si="47"/>
        <v>0</v>
      </c>
      <c r="D86" s="152">
        <f t="shared" si="47"/>
        <v>1.0835929040849104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40.955426163128386</v>
      </c>
      <c r="J86" s="141"/>
      <c r="K86" s="155" t="s">
        <v>7</v>
      </c>
      <c r="L86" s="156">
        <f t="shared" si="46"/>
        <v>39.871833259043477</v>
      </c>
      <c r="M86" s="156">
        <f t="shared" si="46"/>
        <v>0</v>
      </c>
      <c r="N86" s="156">
        <f t="shared" si="46"/>
        <v>1.0835929040849104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40.955426163128386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24.586354256004572</v>
      </c>
      <c r="C87" s="148">
        <f t="shared" si="47"/>
        <v>0</v>
      </c>
      <c r="D87" s="148">
        <f t="shared" si="47"/>
        <v>1.6604280550622346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26.246782311066806</v>
      </c>
      <c r="J87" s="141"/>
      <c r="K87" s="161" t="s">
        <v>9</v>
      </c>
      <c r="L87" s="148">
        <f t="shared" si="46"/>
        <v>24.586354256004572</v>
      </c>
      <c r="M87" s="148">
        <f t="shared" si="46"/>
        <v>0</v>
      </c>
      <c r="N87" s="148">
        <f t="shared" si="46"/>
        <v>1.6604280550622346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26.246782311066806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63.026811879464702</v>
      </c>
      <c r="C89" s="148">
        <f t="shared" si="47"/>
        <v>3.5857208848209914</v>
      </c>
      <c r="D89" s="148">
        <f t="shared" si="47"/>
        <v>3.5337569386339052</v>
      </c>
      <c r="E89" s="148">
        <f t="shared" si="47"/>
        <v>1.6523264454247706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71.798616148344365</v>
      </c>
      <c r="J89" s="141"/>
      <c r="K89" s="161" t="s">
        <v>15</v>
      </c>
      <c r="L89" s="148">
        <f t="shared" si="46"/>
        <v>63.026811879464702</v>
      </c>
      <c r="M89" s="148">
        <f t="shared" si="46"/>
        <v>3.5857208848209914</v>
      </c>
      <c r="N89" s="148">
        <f t="shared" si="46"/>
        <v>3.5337569386339052</v>
      </c>
      <c r="O89" s="148">
        <f t="shared" si="46"/>
        <v>1.6523264454247706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71.798616148344365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4255.8103772470204</v>
      </c>
      <c r="C90" s="152">
        <f t="shared" si="47"/>
        <v>4.4462885204403708</v>
      </c>
      <c r="D90" s="152">
        <f t="shared" si="47"/>
        <v>493.94901108353264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4754.2056768509929</v>
      </c>
      <c r="J90" s="141"/>
      <c r="K90" s="155" t="s">
        <v>14</v>
      </c>
      <c r="L90" s="156">
        <f t="shared" si="46"/>
        <v>4255.8103772470204</v>
      </c>
      <c r="M90" s="156">
        <f t="shared" si="46"/>
        <v>4.4462885204403708</v>
      </c>
      <c r="N90" s="156">
        <f t="shared" si="46"/>
        <v>493.94901108353264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4754.2056768509929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0.35295103123442773</v>
      </c>
      <c r="D91" s="148">
        <f t="shared" si="47"/>
        <v>0.19611122363831127</v>
      </c>
      <c r="E91" s="148">
        <f t="shared" si="47"/>
        <v>108.61358796804197</v>
      </c>
      <c r="F91" s="148">
        <f t="shared" si="47"/>
        <v>676.53941466146978</v>
      </c>
      <c r="G91" s="148">
        <f t="shared" si="47"/>
        <v>0</v>
      </c>
      <c r="H91" s="148">
        <f t="shared" si="47"/>
        <v>0</v>
      </c>
      <c r="I91" s="146">
        <f t="shared" si="48"/>
        <v>785.70206488438453</v>
      </c>
      <c r="J91" s="141"/>
      <c r="K91" s="161" t="s">
        <v>56</v>
      </c>
      <c r="L91" s="148">
        <f t="shared" si="46"/>
        <v>0</v>
      </c>
      <c r="M91" s="148">
        <f t="shared" si="46"/>
        <v>0.35295103123442773</v>
      </c>
      <c r="N91" s="148">
        <f t="shared" si="46"/>
        <v>0.19611122363831127</v>
      </c>
      <c r="O91" s="148">
        <f t="shared" si="46"/>
        <v>108.61358796804197</v>
      </c>
      <c r="P91" s="148">
        <f t="shared" si="46"/>
        <v>8063.8607581901342</v>
      </c>
      <c r="Q91" s="148">
        <f t="shared" si="46"/>
        <v>0</v>
      </c>
      <c r="R91" s="148">
        <f t="shared" si="46"/>
        <v>0</v>
      </c>
      <c r="S91" s="150">
        <f t="shared" si="49"/>
        <v>8173.0234084130489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0.12419016186882581</v>
      </c>
      <c r="E92" s="152">
        <f t="shared" si="47"/>
        <v>29.651173977756265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29.77536413962509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0.12419016186882581</v>
      </c>
      <c r="O92" s="156">
        <f t="shared" si="46"/>
        <v>29.651173977756265</v>
      </c>
      <c r="P92" s="156">
        <f t="shared" si="46"/>
        <v>2183.2185116464152</v>
      </c>
      <c r="Q92" s="156">
        <f t="shared" si="46"/>
        <v>0</v>
      </c>
      <c r="R92" s="156">
        <f t="shared" si="46"/>
        <v>0</v>
      </c>
      <c r="S92" s="158">
        <f t="shared" si="49"/>
        <v>2212.9938757860405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522.83552018052183</v>
      </c>
      <c r="Q93" s="148">
        <f t="shared" si="46"/>
        <v>0</v>
      </c>
      <c r="R93" s="148">
        <f t="shared" si="46"/>
        <v>0</v>
      </c>
      <c r="S93" s="150">
        <f t="shared" si="49"/>
        <v>522.83552018052183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185.82043366817751</v>
      </c>
      <c r="C94" s="152">
        <f t="shared" si="47"/>
        <v>3.0722545068204064E-2</v>
      </c>
      <c r="D94" s="152">
        <f t="shared" si="47"/>
        <v>20.532239680660354</v>
      </c>
      <c r="E94" s="152">
        <f t="shared" si="47"/>
        <v>0.62812326519715211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207.01151915910324</v>
      </c>
      <c r="J94" s="141"/>
      <c r="K94" s="155" t="s">
        <v>16</v>
      </c>
      <c r="L94" s="156">
        <f t="shared" si="46"/>
        <v>185.82043366817751</v>
      </c>
      <c r="M94" s="156">
        <f t="shared" si="46"/>
        <v>3.0722545068204064E-2</v>
      </c>
      <c r="N94" s="156">
        <f t="shared" si="46"/>
        <v>20.532239680660354</v>
      </c>
      <c r="O94" s="156">
        <f t="shared" si="46"/>
        <v>0.62812326519715211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207.01151915910324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911.57738541526476</v>
      </c>
      <c r="C95" s="148">
        <f t="shared" si="47"/>
        <v>40.388649533662935</v>
      </c>
      <c r="D95" s="148">
        <f t="shared" si="47"/>
        <v>72.021164620353716</v>
      </c>
      <c r="E95" s="148">
        <f t="shared" si="47"/>
        <v>6.2025395816160431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1030.1897391508974</v>
      </c>
      <c r="J95" s="141"/>
      <c r="K95" s="161" t="s">
        <v>139</v>
      </c>
      <c r="L95" s="148">
        <f t="shared" si="46"/>
        <v>911.57738541526476</v>
      </c>
      <c r="M95" s="148">
        <f t="shared" si="46"/>
        <v>40.388649533662935</v>
      </c>
      <c r="N95" s="148">
        <f t="shared" si="46"/>
        <v>72.021164620353716</v>
      </c>
      <c r="O95" s="148">
        <f t="shared" si="46"/>
        <v>6.2025395816160431</v>
      </c>
      <c r="P95" s="148">
        <f t="shared" si="46"/>
        <v>2424.6079401600005</v>
      </c>
      <c r="Q95" s="148">
        <f t="shared" si="46"/>
        <v>0</v>
      </c>
      <c r="R95" s="148">
        <f t="shared" si="46"/>
        <v>0</v>
      </c>
      <c r="S95" s="150">
        <f t="shared" si="49"/>
        <v>3454.7976793108978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1511.1053115079314</v>
      </c>
      <c r="C96" s="152">
        <f t="shared" si="47"/>
        <v>0.12878409473432431</v>
      </c>
      <c r="D96" s="152">
        <f t="shared" si="47"/>
        <v>2302.6182520723119</v>
      </c>
      <c r="E96" s="152">
        <f t="shared" si="47"/>
        <v>2161.8036096776086</v>
      </c>
      <c r="F96" s="152">
        <f t="shared" si="47"/>
        <v>0</v>
      </c>
      <c r="G96" s="152">
        <f t="shared" si="47"/>
        <v>1463.1057254745219</v>
      </c>
      <c r="H96" s="152">
        <f t="shared" si="47"/>
        <v>0.96584324561205992</v>
      </c>
      <c r="I96" s="154">
        <f t="shared" si="48"/>
        <v>7439.7275260727201</v>
      </c>
      <c r="J96" s="141"/>
      <c r="K96" s="155" t="s">
        <v>24</v>
      </c>
      <c r="L96" s="156">
        <f t="shared" si="46"/>
        <v>1511.1053115079314</v>
      </c>
      <c r="M96" s="156">
        <f t="shared" si="46"/>
        <v>0.12878409473432431</v>
      </c>
      <c r="N96" s="156">
        <f t="shared" si="46"/>
        <v>2302.6182520723119</v>
      </c>
      <c r="O96" s="156">
        <f t="shared" si="46"/>
        <v>2161.8036096776086</v>
      </c>
      <c r="P96" s="156">
        <f t="shared" si="46"/>
        <v>1295.0065958656112</v>
      </c>
      <c r="Q96" s="156">
        <f t="shared" si="46"/>
        <v>1463.1057254745219</v>
      </c>
      <c r="R96" s="156">
        <f t="shared" si="46"/>
        <v>0.96584324561205992</v>
      </c>
      <c r="S96" s="158">
        <f t="shared" si="49"/>
        <v>8734.7341219383325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4433.0794193497286</v>
      </c>
      <c r="C97" s="148">
        <f t="shared" si="47"/>
        <v>14.092504224769366</v>
      </c>
      <c r="D97" s="148">
        <f t="shared" si="47"/>
        <v>253.93183438874462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4701.1037579632421</v>
      </c>
      <c r="J97" s="141"/>
      <c r="K97" s="161" t="s">
        <v>23</v>
      </c>
      <c r="L97" s="148">
        <f t="shared" si="46"/>
        <v>4433.0794193497286</v>
      </c>
      <c r="M97" s="148">
        <f t="shared" si="46"/>
        <v>14.092504224769366</v>
      </c>
      <c r="N97" s="148">
        <f t="shared" si="46"/>
        <v>253.93183438874462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4701.1037579632421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4576.5105152350816</v>
      </c>
      <c r="C98" s="152">
        <f t="shared" si="47"/>
        <v>8.470425296001542</v>
      </c>
      <c r="D98" s="152">
        <f t="shared" si="47"/>
        <v>551.26081679644426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5136.2417573275279</v>
      </c>
      <c r="J98" s="141"/>
      <c r="K98" s="155" t="s">
        <v>58</v>
      </c>
      <c r="L98" s="156">
        <f t="shared" si="46"/>
        <v>4576.5105152350816</v>
      </c>
      <c r="M98" s="156">
        <f t="shared" si="46"/>
        <v>8.470425296001542</v>
      </c>
      <c r="N98" s="156">
        <f t="shared" si="46"/>
        <v>551.26081679644426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5136.2417573275279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1912.3065195509384</v>
      </c>
      <c r="C99" s="148">
        <f t="shared" si="47"/>
        <v>0</v>
      </c>
      <c r="D99" s="148">
        <f t="shared" si="47"/>
        <v>257.40618941154537</v>
      </c>
      <c r="E99" s="148">
        <f t="shared" si="47"/>
        <v>1.1311142343594027</v>
      </c>
      <c r="F99" s="148">
        <f t="shared" si="47"/>
        <v>46.722662457403956</v>
      </c>
      <c r="G99" s="148">
        <f t="shared" si="47"/>
        <v>0</v>
      </c>
      <c r="H99" s="148">
        <f t="shared" si="47"/>
        <v>0</v>
      </c>
      <c r="I99" s="146">
        <f t="shared" si="48"/>
        <v>2217.5664856542471</v>
      </c>
      <c r="J99" s="141"/>
      <c r="K99" s="161" t="s">
        <v>21</v>
      </c>
      <c r="L99" s="148">
        <f t="shared" si="46"/>
        <v>1912.3065195509384</v>
      </c>
      <c r="M99" s="148">
        <f t="shared" si="46"/>
        <v>0</v>
      </c>
      <c r="N99" s="148">
        <f t="shared" si="46"/>
        <v>257.40618941154537</v>
      </c>
      <c r="O99" s="148">
        <f t="shared" si="46"/>
        <v>1.1311142343594027</v>
      </c>
      <c r="P99" s="148">
        <f t="shared" si="46"/>
        <v>620.25158977265573</v>
      </c>
      <c r="Q99" s="148">
        <f t="shared" si="46"/>
        <v>0</v>
      </c>
      <c r="R99" s="148">
        <f t="shared" si="46"/>
        <v>0</v>
      </c>
      <c r="S99" s="150">
        <f t="shared" si="49"/>
        <v>2791.0954129694987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1074.8954759816031</v>
      </c>
      <c r="C101" s="148">
        <f t="shared" si="47"/>
        <v>0</v>
      </c>
      <c r="D101" s="148">
        <f t="shared" si="47"/>
        <v>447.16282738621095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1522.058303367814</v>
      </c>
      <c r="J101" s="141"/>
      <c r="K101" s="163" t="s">
        <v>62</v>
      </c>
      <c r="L101" s="148">
        <f t="shared" ref="L101:R105" si="50">L595+L621+L647</f>
        <v>1074.8954759816031</v>
      </c>
      <c r="M101" s="148">
        <f t="shared" si="50"/>
        <v>0</v>
      </c>
      <c r="N101" s="148">
        <f t="shared" si="50"/>
        <v>447.16282738621095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1522.058303367814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1074.8954759816031</v>
      </c>
      <c r="C102" s="165">
        <f t="shared" si="51"/>
        <v>0</v>
      </c>
      <c r="D102" s="165">
        <f t="shared" si="51"/>
        <v>447.16282738621095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1522.058303367814</v>
      </c>
      <c r="J102" s="141"/>
      <c r="K102" s="168" t="s">
        <v>22</v>
      </c>
      <c r="L102" s="169">
        <f t="shared" si="50"/>
        <v>1074.8954759816031</v>
      </c>
      <c r="M102" s="169">
        <f t="shared" si="50"/>
        <v>0</v>
      </c>
      <c r="N102" s="169">
        <f t="shared" si="50"/>
        <v>447.16282738621095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1522.058303367814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18995.285575828075</v>
      </c>
      <c r="C106" s="187">
        <f t="shared" ref="C106:I106" si="52">SUM(C85:C101)</f>
        <v>71.496046130732154</v>
      </c>
      <c r="D106" s="187">
        <f t="shared" si="52"/>
        <v>4406.179200604236</v>
      </c>
      <c r="E106" s="187">
        <f t="shared" si="52"/>
        <v>2309.6824751500039</v>
      </c>
      <c r="F106" s="187">
        <f t="shared" si="52"/>
        <v>723.26207711887378</v>
      </c>
      <c r="G106" s="187">
        <f t="shared" si="52"/>
        <v>1463.1057254745219</v>
      </c>
      <c r="H106" s="187">
        <f t="shared" si="52"/>
        <v>0.96584324561205992</v>
      </c>
      <c r="I106" s="187">
        <f t="shared" si="52"/>
        <v>27969.97694355205</v>
      </c>
      <c r="J106" s="141"/>
      <c r="K106" s="188" t="s">
        <v>25</v>
      </c>
      <c r="L106" s="187">
        <f>SUM(L85:L101)</f>
        <v>18995.285575828075</v>
      </c>
      <c r="M106" s="187">
        <f t="shared" ref="M106:S106" si="53">SUM(M85:M101)</f>
        <v>71.496046130732154</v>
      </c>
      <c r="N106" s="187">
        <f t="shared" si="53"/>
        <v>4406.179200604236</v>
      </c>
      <c r="O106" s="187">
        <f t="shared" si="53"/>
        <v>2309.6824751500039</v>
      </c>
      <c r="P106" s="187">
        <f t="shared" si="53"/>
        <v>15109.882204223963</v>
      </c>
      <c r="Q106" s="187">
        <f t="shared" si="53"/>
        <v>1463.1057254745219</v>
      </c>
      <c r="R106" s="213">
        <f t="shared" si="53"/>
        <v>0.96584324561205992</v>
      </c>
      <c r="S106" s="214">
        <f t="shared" si="53"/>
        <v>42356.597070657146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0.67913125613809555</v>
      </c>
      <c r="C107" s="105">
        <f t="shared" ref="C107:H107" si="54">IF($I106=0,"-",C106/$I106)</f>
        <v>2.556171078546928E-3</v>
      </c>
      <c r="D107" s="105">
        <f t="shared" si="54"/>
        <v>0.15753245737372684</v>
      </c>
      <c r="E107" s="105">
        <f t="shared" si="54"/>
        <v>8.2577203399606572E-2</v>
      </c>
      <c r="F107" s="105">
        <f t="shared" si="54"/>
        <v>2.5858515313707049E-2</v>
      </c>
      <c r="G107" s="105">
        <f t="shared" si="54"/>
        <v>5.2309865268294876E-2</v>
      </c>
      <c r="H107" s="106">
        <f t="shared" si="54"/>
        <v>3.4531428022314361E-5</v>
      </c>
      <c r="I107" s="107">
        <f>SUM(B107:H107)</f>
        <v>1.0000000000000002</v>
      </c>
      <c r="K107" s="30" t="s">
        <v>85</v>
      </c>
      <c r="L107" s="80">
        <f t="shared" ref="L107:R107" si="55">IF($S106=0,"-",L106/$S106)</f>
        <v>0.44846108728095163</v>
      </c>
      <c r="M107" s="80">
        <f t="shared" si="55"/>
        <v>1.6879553853551088E-3</v>
      </c>
      <c r="N107" s="80">
        <f t="shared" si="55"/>
        <v>0.10402580720198247</v>
      </c>
      <c r="O107" s="80">
        <f t="shared" si="55"/>
        <v>5.4529462584000973E-2</v>
      </c>
      <c r="P107" s="80">
        <f t="shared" si="55"/>
        <v>0.35673031473747563</v>
      </c>
      <c r="Q107" s="80">
        <f t="shared" si="55"/>
        <v>3.4542570146365692E-2</v>
      </c>
      <c r="R107" s="81">
        <f t="shared" si="55"/>
        <v>2.2802663868414376E-5</v>
      </c>
      <c r="S107" s="82">
        <f>SUM(L107:R107)</f>
        <v>1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0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0.50875328485578808</v>
      </c>
      <c r="C115" s="148">
        <v>3.3429416247811559</v>
      </c>
      <c r="D115" s="148">
        <v>0</v>
      </c>
      <c r="E115" s="148">
        <v>0</v>
      </c>
      <c r="F115" s="292"/>
      <c r="G115" s="148">
        <v>0</v>
      </c>
      <c r="H115" s="160">
        <v>0</v>
      </c>
      <c r="I115" s="146">
        <f t="shared" si="56"/>
        <v>3.8516949096369437</v>
      </c>
      <c r="J115" s="141"/>
      <c r="K115" s="161" t="s">
        <v>15</v>
      </c>
      <c r="L115" s="148">
        <v>0.50875328485578808</v>
      </c>
      <c r="M115" s="148">
        <v>3.3429416247811559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3.8516949096369437</v>
      </c>
      <c r="U115" s="204" t="s">
        <v>15</v>
      </c>
      <c r="V115" s="196">
        <v>0.50875328485578808</v>
      </c>
      <c r="W115" s="196">
        <v>0</v>
      </c>
      <c r="X115" s="196">
        <v>0</v>
      </c>
      <c r="Y115" s="196">
        <v>3.3429416247811559</v>
      </c>
      <c r="Z115" s="196">
        <v>0</v>
      </c>
      <c r="AA115" s="196">
        <v>0</v>
      </c>
      <c r="AB115" s="196">
        <v>0</v>
      </c>
      <c r="AC115" s="197">
        <v>0</v>
      </c>
      <c r="AD115" s="198">
        <v>0</v>
      </c>
      <c r="AE115" s="198">
        <v>0</v>
      </c>
      <c r="AF115" s="198">
        <v>0</v>
      </c>
      <c r="AG115" s="198">
        <v>0</v>
      </c>
      <c r="AH115" s="198">
        <v>0</v>
      </c>
      <c r="AI115" s="199">
        <f t="shared" si="58"/>
        <v>3.8516949096369437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0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1.3040644037765938</v>
      </c>
      <c r="F117" s="292"/>
      <c r="G117" s="148">
        <v>0</v>
      </c>
      <c r="H117" s="160">
        <v>0</v>
      </c>
      <c r="I117" s="146">
        <f t="shared" si="56"/>
        <v>1.3040644037765938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1.3040644037765938</v>
      </c>
      <c r="P117" s="148">
        <v>14.632429898101277</v>
      </c>
      <c r="Q117" s="148">
        <v>0</v>
      </c>
      <c r="R117" s="149">
        <v>0</v>
      </c>
      <c r="S117" s="150">
        <f t="shared" si="57"/>
        <v>15.936494301877872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0.10572121796818867</v>
      </c>
      <c r="AB117" s="196">
        <v>14.632429898101277</v>
      </c>
      <c r="AC117" s="197">
        <v>1.1983431858084053</v>
      </c>
      <c r="AD117" s="196">
        <v>0</v>
      </c>
      <c r="AE117" s="196">
        <v>0</v>
      </c>
      <c r="AF117" s="196">
        <v>0</v>
      </c>
      <c r="AG117" s="196">
        <v>0</v>
      </c>
      <c r="AH117" s="196">
        <v>1.1983431858084053</v>
      </c>
      <c r="AI117" s="199">
        <f t="shared" si="58"/>
        <v>15.93649430187787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0.12267771955983306</v>
      </c>
      <c r="Q118" s="156">
        <v>0</v>
      </c>
      <c r="R118" s="157">
        <v>0</v>
      </c>
      <c r="S118" s="158">
        <f t="shared" si="57"/>
        <v>0.12267771955983306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0.12267771955983306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0.12267771955983306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0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0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28.905135045731189</v>
      </c>
      <c r="C121" s="148">
        <v>8.7601593665262385</v>
      </c>
      <c r="D121" s="148">
        <v>376.05324971307891</v>
      </c>
      <c r="E121" s="148">
        <v>7.6827489395263537</v>
      </c>
      <c r="F121" s="292"/>
      <c r="G121" s="148">
        <v>0</v>
      </c>
      <c r="H121" s="160">
        <v>0</v>
      </c>
      <c r="I121" s="146">
        <f t="shared" si="56"/>
        <v>421.40129306486267</v>
      </c>
      <c r="J121" s="141"/>
      <c r="K121" s="161" t="s">
        <v>139</v>
      </c>
      <c r="L121" s="148">
        <v>28.905135045731189</v>
      </c>
      <c r="M121" s="148">
        <v>8.7601593665262385</v>
      </c>
      <c r="N121" s="148">
        <v>376.05324971307891</v>
      </c>
      <c r="O121" s="148">
        <v>7.6827489395263537</v>
      </c>
      <c r="P121" s="148">
        <v>0</v>
      </c>
      <c r="Q121" s="148">
        <v>0</v>
      </c>
      <c r="R121" s="149">
        <v>0</v>
      </c>
      <c r="S121" s="150">
        <f t="shared" si="57"/>
        <v>421.40129306486267</v>
      </c>
      <c r="U121" s="204" t="s">
        <v>139</v>
      </c>
      <c r="V121" s="196">
        <v>28.849512043245177</v>
      </c>
      <c r="W121" s="196">
        <v>0</v>
      </c>
      <c r="X121" s="196">
        <v>0</v>
      </c>
      <c r="Y121" s="196">
        <v>8.7601593665262385</v>
      </c>
      <c r="Z121" s="196">
        <v>376.05324971307891</v>
      </c>
      <c r="AA121" s="196">
        <v>6.4287354796333691</v>
      </c>
      <c r="AB121" s="196">
        <v>0</v>
      </c>
      <c r="AC121" s="197">
        <v>1.3096364623789967</v>
      </c>
      <c r="AD121" s="196">
        <v>5.5623002486012471E-2</v>
      </c>
      <c r="AE121" s="196">
        <v>0</v>
      </c>
      <c r="AF121" s="196">
        <v>0</v>
      </c>
      <c r="AG121" s="196">
        <v>0</v>
      </c>
      <c r="AH121" s="196">
        <v>1.2540134598929842</v>
      </c>
      <c r="AI121" s="199">
        <f t="shared" si="58"/>
        <v>421.40129306486267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8.3740790324863426</v>
      </c>
      <c r="C122" s="152">
        <v>0.51780492260907374</v>
      </c>
      <c r="D122" s="152">
        <v>114.55038354576075</v>
      </c>
      <c r="E122" s="152">
        <v>165.24563000807044</v>
      </c>
      <c r="F122" s="292"/>
      <c r="G122" s="152">
        <v>10.787373234195144</v>
      </c>
      <c r="H122" s="153">
        <v>0.12387506054048496</v>
      </c>
      <c r="I122" s="154">
        <f t="shared" si="56"/>
        <v>299.59914580366228</v>
      </c>
      <c r="J122" s="141"/>
      <c r="K122" s="155" t="s">
        <v>24</v>
      </c>
      <c r="L122" s="156">
        <v>8.3740790324863426</v>
      </c>
      <c r="M122" s="156">
        <v>0.51780492260907374</v>
      </c>
      <c r="N122" s="156">
        <v>114.55038354576075</v>
      </c>
      <c r="O122" s="156">
        <v>165.24563000807044</v>
      </c>
      <c r="P122" s="156">
        <v>0.46874837747730147</v>
      </c>
      <c r="Q122" s="156">
        <v>10.787373234195144</v>
      </c>
      <c r="R122" s="157">
        <v>0.12387506054048496</v>
      </c>
      <c r="S122" s="158">
        <f t="shared" si="57"/>
        <v>300.06789418113954</v>
      </c>
      <c r="U122" s="200" t="s">
        <v>24</v>
      </c>
      <c r="V122" s="201">
        <v>4.4604959001533393</v>
      </c>
      <c r="W122" s="201">
        <v>3.8687734457812062</v>
      </c>
      <c r="X122" s="201">
        <v>10.787373234195144</v>
      </c>
      <c r="Y122" s="201">
        <v>0.51780492260907374</v>
      </c>
      <c r="Z122" s="201">
        <v>114.55038354576075</v>
      </c>
      <c r="AA122" s="201">
        <v>164.78976261573141</v>
      </c>
      <c r="AB122" s="201">
        <v>0.46874837747730147</v>
      </c>
      <c r="AC122" s="202">
        <v>0.62455213943132382</v>
      </c>
      <c r="AD122" s="201">
        <v>4.4809686551796735E-2</v>
      </c>
      <c r="AE122" s="201">
        <v>0</v>
      </c>
      <c r="AF122" s="201">
        <v>0.12387506054048496</v>
      </c>
      <c r="AG122" s="201">
        <v>0</v>
      </c>
      <c r="AH122" s="201">
        <v>0.45586739233904217</v>
      </c>
      <c r="AI122" s="203">
        <f t="shared" si="58"/>
        <v>300.06789418113959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0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2.8400313013847142E-2</v>
      </c>
      <c r="C125" s="148">
        <v>0</v>
      </c>
      <c r="D125" s="148">
        <v>5.7661241573568438E-2</v>
      </c>
      <c r="E125" s="148">
        <v>0</v>
      </c>
      <c r="F125" s="292"/>
      <c r="G125" s="148">
        <v>0</v>
      </c>
      <c r="H125" s="160">
        <v>0</v>
      </c>
      <c r="I125" s="146">
        <f t="shared" si="56"/>
        <v>8.6061554587415573E-2</v>
      </c>
      <c r="J125" s="141"/>
      <c r="K125" s="161" t="s">
        <v>21</v>
      </c>
      <c r="L125" s="148">
        <v>2.8400313013847142E-2</v>
      </c>
      <c r="M125" s="148">
        <v>0</v>
      </c>
      <c r="N125" s="148">
        <v>5.7661241573568438E-2</v>
      </c>
      <c r="O125" s="148">
        <v>0</v>
      </c>
      <c r="P125" s="148">
        <v>1.2276534532047302E-2</v>
      </c>
      <c r="Q125" s="148">
        <v>0</v>
      </c>
      <c r="R125" s="149">
        <v>0</v>
      </c>
      <c r="S125" s="150">
        <f t="shared" si="57"/>
        <v>9.8338089119462874E-2</v>
      </c>
      <c r="U125" s="204" t="s">
        <v>21</v>
      </c>
      <c r="V125" s="196">
        <v>2.8400313013847142E-2</v>
      </c>
      <c r="W125" s="196">
        <v>0</v>
      </c>
      <c r="X125" s="196">
        <v>0</v>
      </c>
      <c r="Y125" s="196">
        <v>0</v>
      </c>
      <c r="Z125" s="196">
        <v>5.7661241573568438E-2</v>
      </c>
      <c r="AA125" s="196">
        <v>0</v>
      </c>
      <c r="AB125" s="196">
        <v>1.2276534532047302E-2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9.8338089119462874E-2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37.816367676087168</v>
      </c>
      <c r="C132" s="187">
        <f t="shared" ref="C132:I132" si="60">SUM(C111:C127)</f>
        <v>12.620905913916468</v>
      </c>
      <c r="D132" s="187">
        <f t="shared" si="60"/>
        <v>490.66129450041319</v>
      </c>
      <c r="E132" s="187">
        <f t="shared" si="60"/>
        <v>174.23244335137338</v>
      </c>
      <c r="F132" s="187">
        <f t="shared" si="60"/>
        <v>0</v>
      </c>
      <c r="G132" s="187">
        <f t="shared" si="60"/>
        <v>10.787373234195144</v>
      </c>
      <c r="H132" s="213">
        <f t="shared" si="60"/>
        <v>0.12387506054048496</v>
      </c>
      <c r="I132" s="146">
        <f t="shared" si="60"/>
        <v>726.24225973652585</v>
      </c>
      <c r="J132" s="141"/>
      <c r="K132" s="188" t="s">
        <v>25</v>
      </c>
      <c r="L132" s="187">
        <f>SUM(L111:L127)</f>
        <v>37.816367676087168</v>
      </c>
      <c r="M132" s="187">
        <f t="shared" ref="M132:S132" si="61">SUM(M111:M127)</f>
        <v>12.620905913916468</v>
      </c>
      <c r="N132" s="187">
        <f t="shared" si="61"/>
        <v>490.66129450041319</v>
      </c>
      <c r="O132" s="187">
        <f t="shared" si="61"/>
        <v>174.23244335137338</v>
      </c>
      <c r="P132" s="187">
        <f t="shared" si="61"/>
        <v>15.236132529670458</v>
      </c>
      <c r="Q132" s="187">
        <f t="shared" si="61"/>
        <v>10.787373234195144</v>
      </c>
      <c r="R132" s="213">
        <f t="shared" si="61"/>
        <v>0.12387506054048496</v>
      </c>
      <c r="S132" s="214">
        <f t="shared" si="61"/>
        <v>741.47839226619624</v>
      </c>
      <c r="T132" s="133" t="str">
        <f>IF(ABS(S132-AI132)&gt;0.01,S132-AI132,"")</f>
        <v/>
      </c>
      <c r="U132" s="215" t="s">
        <v>61</v>
      </c>
      <c r="V132" s="216">
        <f>SUM(V111:V127)</f>
        <v>33.84716154126815</v>
      </c>
      <c r="W132" s="216">
        <f t="shared" ref="W132:AH132" si="62">SUM(W111:W127)</f>
        <v>3.8687734457812062</v>
      </c>
      <c r="X132" s="216">
        <f t="shared" si="62"/>
        <v>10.787373234195144</v>
      </c>
      <c r="Y132" s="216">
        <f t="shared" si="62"/>
        <v>12.620905913916468</v>
      </c>
      <c r="Z132" s="216">
        <f t="shared" si="62"/>
        <v>490.66129450041319</v>
      </c>
      <c r="AA132" s="216">
        <f t="shared" si="62"/>
        <v>171.32421931333297</v>
      </c>
      <c r="AB132" s="216">
        <f t="shared" si="62"/>
        <v>15.236132529670458</v>
      </c>
      <c r="AC132" s="216">
        <f t="shared" si="62"/>
        <v>3.132531787618726</v>
      </c>
      <c r="AD132" s="217">
        <f t="shared" si="62"/>
        <v>0.10043268903780921</v>
      </c>
      <c r="AE132" s="217">
        <f t="shared" si="62"/>
        <v>0</v>
      </c>
      <c r="AF132" s="217">
        <f t="shared" si="62"/>
        <v>0.12387506054048496</v>
      </c>
      <c r="AG132" s="217">
        <f t="shared" si="62"/>
        <v>0</v>
      </c>
      <c r="AH132" s="217">
        <f t="shared" si="62"/>
        <v>2.9082240380404314</v>
      </c>
      <c r="AI132" s="218">
        <f>SUM(V132:AC132)</f>
        <v>741.47839226619635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5.2071284986647023E-2</v>
      </c>
      <c r="C133" s="105">
        <f t="shared" ref="C133:H133" si="63">IF($I132=0,"-",C132/$I132)</f>
        <v>1.7378368918513801E-2</v>
      </c>
      <c r="D133" s="105">
        <f t="shared" si="63"/>
        <v>0.67561655621420413</v>
      </c>
      <c r="E133" s="105">
        <f t="shared" si="63"/>
        <v>0.23990953571688783</v>
      </c>
      <c r="F133" s="105">
        <f t="shared" si="63"/>
        <v>0</v>
      </c>
      <c r="G133" s="105">
        <f t="shared" si="63"/>
        <v>1.4853684276247853E-2</v>
      </c>
      <c r="H133" s="106">
        <f t="shared" si="63"/>
        <v>1.7056988749928394E-4</v>
      </c>
      <c r="I133" s="107">
        <f>SUM(B133:H133)</f>
        <v>0.99999999999999989</v>
      </c>
      <c r="J133" s="133"/>
      <c r="K133" s="30" t="s">
        <v>85</v>
      </c>
      <c r="L133" s="80">
        <f t="shared" ref="L133:R133" si="64">IF($S132=0,"-",L132/$S132)</f>
        <v>5.1001307752891079E-2</v>
      </c>
      <c r="M133" s="80">
        <f t="shared" si="64"/>
        <v>1.7021272697297252E-2</v>
      </c>
      <c r="N133" s="80">
        <f t="shared" si="64"/>
        <v>0.66173377352345308</v>
      </c>
      <c r="O133" s="80">
        <f t="shared" si="64"/>
        <v>0.23497979869496</v>
      </c>
      <c r="P133" s="80">
        <f t="shared" si="64"/>
        <v>2.0548316294294079E-2</v>
      </c>
      <c r="Q133" s="80">
        <f t="shared" si="64"/>
        <v>1.4548466073603931E-2</v>
      </c>
      <c r="R133" s="81">
        <f t="shared" si="64"/>
        <v>1.6706496350066651E-4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42.209052795202574</v>
      </c>
      <c r="C141" s="148">
        <v>54.753108645985712</v>
      </c>
      <c r="D141" s="148">
        <v>8.5539507672699759</v>
      </c>
      <c r="E141" s="148">
        <v>0</v>
      </c>
      <c r="F141" s="292"/>
      <c r="G141" s="148">
        <v>0</v>
      </c>
      <c r="H141" s="160">
        <v>0</v>
      </c>
      <c r="I141" s="146">
        <f t="shared" si="65"/>
        <v>105.51611220845827</v>
      </c>
      <c r="J141" s="141"/>
      <c r="K141" s="161" t="s">
        <v>15</v>
      </c>
      <c r="L141" s="148">
        <v>42.209052795202574</v>
      </c>
      <c r="M141" s="148">
        <v>54.753108645985712</v>
      </c>
      <c r="N141" s="148">
        <v>8.5539507672699759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105.51611220845827</v>
      </c>
      <c r="U141" s="204" t="s">
        <v>15</v>
      </c>
      <c r="V141" s="196">
        <v>42.209052795202574</v>
      </c>
      <c r="W141" s="196">
        <v>0</v>
      </c>
      <c r="X141" s="196">
        <v>0</v>
      </c>
      <c r="Y141" s="196">
        <v>54.753108645985712</v>
      </c>
      <c r="Z141" s="196">
        <v>8.5539507672699759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105.51611220845827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10.999162096221486</v>
      </c>
      <c r="C142" s="152">
        <v>0</v>
      </c>
      <c r="D142" s="152">
        <v>0</v>
      </c>
      <c r="E142" s="152">
        <v>0</v>
      </c>
      <c r="F142" s="292"/>
      <c r="G142" s="152">
        <v>0</v>
      </c>
      <c r="H142" s="153">
        <v>0</v>
      </c>
      <c r="I142" s="154">
        <f t="shared" si="65"/>
        <v>10.999162096221486</v>
      </c>
      <c r="J142" s="141"/>
      <c r="K142" s="155" t="s">
        <v>14</v>
      </c>
      <c r="L142" s="156">
        <v>10.999162096221486</v>
      </c>
      <c r="M142" s="156">
        <v>0</v>
      </c>
      <c r="N142" s="156">
        <v>0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10.999162096221486</v>
      </c>
      <c r="U142" s="200" t="s">
        <v>55</v>
      </c>
      <c r="V142" s="201">
        <v>10.999162096221486</v>
      </c>
      <c r="W142" s="201">
        <v>0</v>
      </c>
      <c r="X142" s="201">
        <v>0</v>
      </c>
      <c r="Y142" s="201">
        <v>0</v>
      </c>
      <c r="Z142" s="201">
        <v>0</v>
      </c>
      <c r="AA142" s="201">
        <v>0</v>
      </c>
      <c r="AB142" s="201">
        <v>0</v>
      </c>
      <c r="AC142" s="202">
        <v>0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</v>
      </c>
      <c r="AI142" s="203">
        <f t="shared" si="67"/>
        <v>10.999162096221486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1.4482535533658924E-2</v>
      </c>
      <c r="F143" s="292"/>
      <c r="G143" s="148">
        <v>0</v>
      </c>
      <c r="H143" s="160">
        <v>0</v>
      </c>
      <c r="I143" s="146">
        <f t="shared" si="65"/>
        <v>1.4482535533658924E-2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1.4482535533658924E-2</v>
      </c>
      <c r="P143" s="148">
        <v>2.323084882662088</v>
      </c>
      <c r="Q143" s="148">
        <v>0</v>
      </c>
      <c r="R143" s="149">
        <v>0</v>
      </c>
      <c r="S143" s="150">
        <f t="shared" si="66"/>
        <v>2.3375674181957469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1.4482535533658924E-2</v>
      </c>
      <c r="AB143" s="196">
        <v>2.323084882662088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2.3375674181957469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1.9374697195430964E-3</v>
      </c>
      <c r="Q144" s="156">
        <v>0</v>
      </c>
      <c r="R144" s="157">
        <v>0</v>
      </c>
      <c r="S144" s="158">
        <f t="shared" si="66"/>
        <v>1.9374697195430964E-3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1.9374697195430964E-3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1.9374697195430964E-3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1.8624279681831051</v>
      </c>
      <c r="C146" s="152">
        <v>0.18624279681831005</v>
      </c>
      <c r="D146" s="152">
        <v>2.4211563586380351</v>
      </c>
      <c r="E146" s="152">
        <v>7.449711872732015E-2</v>
      </c>
      <c r="F146" s="292"/>
      <c r="G146" s="152">
        <v>0</v>
      </c>
      <c r="H146" s="153">
        <v>0</v>
      </c>
      <c r="I146" s="154">
        <f t="shared" si="65"/>
        <v>4.5443242423667707</v>
      </c>
      <c r="J146" s="141"/>
      <c r="K146" s="155" t="s">
        <v>16</v>
      </c>
      <c r="L146" s="156">
        <v>1.8624279681831051</v>
      </c>
      <c r="M146" s="156">
        <v>0.18624279681831005</v>
      </c>
      <c r="N146" s="156">
        <v>2.4211563586380351</v>
      </c>
      <c r="O146" s="156">
        <v>7.449711872732015E-2</v>
      </c>
      <c r="P146" s="156">
        <v>0</v>
      </c>
      <c r="Q146" s="156">
        <v>0</v>
      </c>
      <c r="R146" s="157">
        <v>0</v>
      </c>
      <c r="S146" s="158">
        <f t="shared" si="66"/>
        <v>4.5443242423667707</v>
      </c>
      <c r="U146" s="200" t="s">
        <v>16</v>
      </c>
      <c r="V146" s="201">
        <v>1.8624279681831051</v>
      </c>
      <c r="W146" s="201">
        <v>0</v>
      </c>
      <c r="X146" s="201">
        <v>0</v>
      </c>
      <c r="Y146" s="201">
        <v>0.18624279681831005</v>
      </c>
      <c r="Z146" s="201">
        <v>2.4211563586380351</v>
      </c>
      <c r="AA146" s="201">
        <v>0</v>
      </c>
      <c r="AB146" s="201">
        <v>0</v>
      </c>
      <c r="AC146" s="202">
        <v>7.449711872732015E-2</v>
      </c>
      <c r="AD146" s="201">
        <v>0</v>
      </c>
      <c r="AE146" s="201">
        <v>0</v>
      </c>
      <c r="AF146" s="201">
        <v>0</v>
      </c>
      <c r="AG146" s="201">
        <v>0</v>
      </c>
      <c r="AH146" s="201">
        <v>7.449711872732015E-2</v>
      </c>
      <c r="AI146" s="203">
        <f t="shared" si="67"/>
        <v>4.5443242423667707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21.371610178400179</v>
      </c>
      <c r="C147" s="148">
        <v>135.84474844676865</v>
      </c>
      <c r="D147" s="148">
        <v>11.698325340892872</v>
      </c>
      <c r="E147" s="148">
        <v>0</v>
      </c>
      <c r="F147" s="292"/>
      <c r="G147" s="148">
        <v>0</v>
      </c>
      <c r="H147" s="160">
        <v>0</v>
      </c>
      <c r="I147" s="146">
        <f t="shared" si="65"/>
        <v>168.91468396606169</v>
      </c>
      <c r="J147" s="141"/>
      <c r="K147" s="161" t="s">
        <v>139</v>
      </c>
      <c r="L147" s="148">
        <v>21.371610178400179</v>
      </c>
      <c r="M147" s="148">
        <v>135.84474844676865</v>
      </c>
      <c r="N147" s="148">
        <v>11.698325340892872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168.91468396606169</v>
      </c>
      <c r="U147" s="204" t="s">
        <v>139</v>
      </c>
      <c r="V147" s="196">
        <v>20.128013125611631</v>
      </c>
      <c r="W147" s="196">
        <v>0.10371050464002257</v>
      </c>
      <c r="X147" s="196">
        <v>0</v>
      </c>
      <c r="Y147" s="196">
        <v>135.84474844676865</v>
      </c>
      <c r="Z147" s="196">
        <v>11.691636520072441</v>
      </c>
      <c r="AA147" s="196">
        <v>0</v>
      </c>
      <c r="AB147" s="196">
        <v>0</v>
      </c>
      <c r="AC147" s="197">
        <v>1.1465753689689544</v>
      </c>
      <c r="AD147" s="196">
        <v>1.139886548148523</v>
      </c>
      <c r="AE147" s="196">
        <v>0</v>
      </c>
      <c r="AF147" s="196">
        <v>0</v>
      </c>
      <c r="AG147" s="196">
        <v>6.6888208204314223E-3</v>
      </c>
      <c r="AH147" s="196">
        <v>0</v>
      </c>
      <c r="AI147" s="199">
        <f t="shared" si="67"/>
        <v>168.91468396606172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25.213021735043803</v>
      </c>
      <c r="C148" s="152">
        <v>3.5272105948367471</v>
      </c>
      <c r="D148" s="152">
        <v>194.1858088770795</v>
      </c>
      <c r="E148" s="152">
        <v>733.57729034867873</v>
      </c>
      <c r="F148" s="292"/>
      <c r="G148" s="152">
        <v>56.666249151793522</v>
      </c>
      <c r="H148" s="153">
        <v>0</v>
      </c>
      <c r="I148" s="154">
        <f t="shared" si="65"/>
        <v>1013.1695807074323</v>
      </c>
      <c r="J148" s="141"/>
      <c r="K148" s="155" t="s">
        <v>24</v>
      </c>
      <c r="L148" s="156">
        <v>25.213021735043803</v>
      </c>
      <c r="M148" s="156">
        <v>3.5272105948367471</v>
      </c>
      <c r="N148" s="156">
        <v>194.1858088770795</v>
      </c>
      <c r="O148" s="156">
        <v>733.57729034867873</v>
      </c>
      <c r="P148" s="156">
        <v>1.418983048735207E-3</v>
      </c>
      <c r="Q148" s="156">
        <v>56.666249151793522</v>
      </c>
      <c r="R148" s="157">
        <v>0</v>
      </c>
      <c r="S148" s="158">
        <f t="shared" si="66"/>
        <v>1013.170999690481</v>
      </c>
      <c r="U148" s="200" t="s">
        <v>24</v>
      </c>
      <c r="V148" s="201">
        <v>0.67822090762563769</v>
      </c>
      <c r="W148" s="201">
        <v>24.534800827418167</v>
      </c>
      <c r="X148" s="201">
        <v>56.666249151793522</v>
      </c>
      <c r="Y148" s="201">
        <v>3.5272105948367471</v>
      </c>
      <c r="Z148" s="201">
        <v>194.1858088770795</v>
      </c>
      <c r="AA148" s="201">
        <v>732.67612995820866</v>
      </c>
      <c r="AB148" s="201">
        <v>1.418983048735207E-3</v>
      </c>
      <c r="AC148" s="202">
        <v>0.90116039047013874</v>
      </c>
      <c r="AD148" s="201">
        <v>0</v>
      </c>
      <c r="AE148" s="201">
        <v>0.89967579166652623</v>
      </c>
      <c r="AF148" s="201">
        <v>0</v>
      </c>
      <c r="AG148" s="201">
        <v>0</v>
      </c>
      <c r="AH148" s="201">
        <v>1.4845988036125022E-3</v>
      </c>
      <c r="AI148" s="203">
        <f t="shared" si="67"/>
        <v>1013.1709996904812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12.830702076791431</v>
      </c>
      <c r="C149" s="148">
        <v>47.887108696062853</v>
      </c>
      <c r="D149" s="148">
        <v>13.722240008737998</v>
      </c>
      <c r="E149" s="148">
        <v>0</v>
      </c>
      <c r="F149" s="292"/>
      <c r="G149" s="148">
        <v>0</v>
      </c>
      <c r="H149" s="160">
        <v>0</v>
      </c>
      <c r="I149" s="146">
        <f t="shared" si="65"/>
        <v>74.440050781592277</v>
      </c>
      <c r="J149" s="141"/>
      <c r="K149" s="161" t="s">
        <v>23</v>
      </c>
      <c r="L149" s="148">
        <v>12.830702076791431</v>
      </c>
      <c r="M149" s="148">
        <v>47.887108696062853</v>
      </c>
      <c r="N149" s="148">
        <v>13.722240008737998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74.440050781592277</v>
      </c>
      <c r="U149" s="204" t="s">
        <v>23</v>
      </c>
      <c r="V149" s="196">
        <v>12.650539441591823</v>
      </c>
      <c r="W149" s="196">
        <v>0</v>
      </c>
      <c r="X149" s="196">
        <v>0</v>
      </c>
      <c r="Y149" s="196">
        <v>47.887108696062853</v>
      </c>
      <c r="Z149" s="196">
        <v>13.722240008737998</v>
      </c>
      <c r="AA149" s="196">
        <v>0</v>
      </c>
      <c r="AB149" s="196">
        <v>0</v>
      </c>
      <c r="AC149" s="197">
        <v>0.1801626351996074</v>
      </c>
      <c r="AD149" s="196">
        <v>0.1801626351996074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74.440050781592291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9.5577298083178008E-4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9.5577298083178008E-4</v>
      </c>
      <c r="J151" s="141"/>
      <c r="K151" s="161" t="s">
        <v>21</v>
      </c>
      <c r="L151" s="148">
        <v>0</v>
      </c>
      <c r="M151" s="148">
        <v>9.5577298083178008E-4</v>
      </c>
      <c r="N151" s="148">
        <v>0</v>
      </c>
      <c r="O151" s="148">
        <v>0</v>
      </c>
      <c r="P151" s="148">
        <v>0.14499773449414807</v>
      </c>
      <c r="Q151" s="148">
        <v>0</v>
      </c>
      <c r="R151" s="149">
        <v>0</v>
      </c>
      <c r="S151" s="150">
        <f t="shared" si="66"/>
        <v>0.14595350747497984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9.5577298083178008E-4</v>
      </c>
      <c r="Z151" s="196">
        <v>0</v>
      </c>
      <c r="AA151" s="196">
        <v>0</v>
      </c>
      <c r="AB151" s="196">
        <v>0.14499773449414807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0.14595350747497984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2.2539363011788466E-4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2.2539363011788466E-4</v>
      </c>
      <c r="J153" s="141"/>
      <c r="K153" s="163" t="s">
        <v>62</v>
      </c>
      <c r="L153" s="148">
        <v>2.2539363011788466E-4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2.2539363011788466E-4</v>
      </c>
      <c r="U153" s="205" t="s">
        <v>60</v>
      </c>
      <c r="V153" s="196">
        <v>2.2539363011788466E-4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2.2539363011788466E-4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2.2539363011788466E-4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2.2539363011788466E-4</v>
      </c>
      <c r="J154" s="141"/>
      <c r="K154" s="168" t="s">
        <v>22</v>
      </c>
      <c r="L154" s="169">
        <v>2.2539363011788466E-4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2.2539363011788466E-4</v>
      </c>
      <c r="U154" s="206" t="s">
        <v>63</v>
      </c>
      <c r="V154" s="207">
        <v>2.2539363011788466E-4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2.2539363011788466E-4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114.4862022434727</v>
      </c>
      <c r="C158" s="187">
        <f t="shared" ref="C158:I158" si="69">SUM(C137:C153)</f>
        <v>242.19937495345312</v>
      </c>
      <c r="D158" s="187">
        <f t="shared" si="69"/>
        <v>230.58148135261837</v>
      </c>
      <c r="E158" s="187">
        <f t="shared" si="69"/>
        <v>733.66627000293965</v>
      </c>
      <c r="F158" s="187">
        <f t="shared" si="69"/>
        <v>0</v>
      </c>
      <c r="G158" s="187">
        <f t="shared" si="69"/>
        <v>56.666249151793522</v>
      </c>
      <c r="H158" s="213">
        <f t="shared" si="69"/>
        <v>0</v>
      </c>
      <c r="I158" s="146">
        <f t="shared" si="69"/>
        <v>1377.5995777042774</v>
      </c>
      <c r="J158" s="141"/>
      <c r="K158" s="188" t="s">
        <v>25</v>
      </c>
      <c r="L158" s="187">
        <f>SUM(L137:L153)</f>
        <v>114.4862022434727</v>
      </c>
      <c r="M158" s="187">
        <f t="shared" ref="M158:S158" si="70">SUM(M137:M153)</f>
        <v>242.19937495345312</v>
      </c>
      <c r="N158" s="187">
        <f t="shared" si="70"/>
        <v>230.58148135261837</v>
      </c>
      <c r="O158" s="187">
        <f t="shared" si="70"/>
        <v>733.66627000293965</v>
      </c>
      <c r="P158" s="187">
        <f t="shared" si="70"/>
        <v>2.4714390699245143</v>
      </c>
      <c r="Q158" s="187">
        <f t="shared" si="70"/>
        <v>56.666249151793522</v>
      </c>
      <c r="R158" s="213">
        <f t="shared" si="70"/>
        <v>0</v>
      </c>
      <c r="S158" s="214">
        <f t="shared" si="70"/>
        <v>1380.071016774202</v>
      </c>
      <c r="T158" s="133" t="str">
        <f>IF(ABS(S158-AI158)&gt;0.01,S158-AI158,"")</f>
        <v/>
      </c>
      <c r="U158" s="215" t="s">
        <v>61</v>
      </c>
      <c r="V158" s="216">
        <f>SUM(V137:V153)</f>
        <v>88.527641728066385</v>
      </c>
      <c r="W158" s="216">
        <f t="shared" ref="W158:AH158" si="71">SUM(W137:W153)</f>
        <v>24.63851133205819</v>
      </c>
      <c r="X158" s="216">
        <f t="shared" si="71"/>
        <v>56.666249151793522</v>
      </c>
      <c r="Y158" s="216">
        <f t="shared" si="71"/>
        <v>242.19937495345312</v>
      </c>
      <c r="Z158" s="216">
        <f t="shared" si="71"/>
        <v>230.57479253179795</v>
      </c>
      <c r="AA158" s="216">
        <f t="shared" si="71"/>
        <v>732.69061249374226</v>
      </c>
      <c r="AB158" s="216">
        <f t="shared" si="71"/>
        <v>2.4714390699245143</v>
      </c>
      <c r="AC158" s="216">
        <f t="shared" si="71"/>
        <v>2.3023955133660206</v>
      </c>
      <c r="AD158" s="217">
        <f t="shared" si="71"/>
        <v>1.3200491833481305</v>
      </c>
      <c r="AE158" s="217">
        <f t="shared" si="71"/>
        <v>0.89967579166652623</v>
      </c>
      <c r="AF158" s="217">
        <f t="shared" si="71"/>
        <v>0</v>
      </c>
      <c r="AG158" s="217">
        <f t="shared" si="71"/>
        <v>6.6888208204314223E-3</v>
      </c>
      <c r="AH158" s="217">
        <f t="shared" si="71"/>
        <v>7.5981717530932649E-2</v>
      </c>
      <c r="AI158" s="218">
        <f>SUM(V158:AC158)</f>
        <v>1380.071016774202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8.3105572980981923E-2</v>
      </c>
      <c r="C159" s="105">
        <f t="shared" ref="C159:H159" si="72">IF($I158=0,"-",C158/$I158)</f>
        <v>0.17581260830311091</v>
      </c>
      <c r="D159" s="105">
        <f t="shared" si="72"/>
        <v>0.16737917540369351</v>
      </c>
      <c r="E159" s="105">
        <f t="shared" si="72"/>
        <v>0.53256859386206357</v>
      </c>
      <c r="F159" s="105">
        <f t="shared" si="72"/>
        <v>0</v>
      </c>
      <c r="G159" s="105">
        <f t="shared" si="72"/>
        <v>4.1134049450150013E-2</v>
      </c>
      <c r="H159" s="106">
        <f t="shared" si="72"/>
        <v>0</v>
      </c>
      <c r="I159" s="107">
        <f>SUM(B159:H159)</f>
        <v>0.99999999999999989</v>
      </c>
      <c r="J159" s="133"/>
      <c r="K159" s="30" t="s">
        <v>85</v>
      </c>
      <c r="L159" s="80">
        <f t="shared" ref="L159:R159" si="73">IF($S158=0,"-",L158/$S158)</f>
        <v>8.2956747045579149E-2</v>
      </c>
      <c r="M159" s="80">
        <f t="shared" si="73"/>
        <v>0.17549776207863088</v>
      </c>
      <c r="N159" s="80">
        <f t="shared" si="73"/>
        <v>0.16707943181908338</v>
      </c>
      <c r="O159" s="80">
        <f t="shared" si="73"/>
        <v>0.53161486697823845</v>
      </c>
      <c r="P159" s="80">
        <f t="shared" si="73"/>
        <v>1.7908057193326847E-3</v>
      </c>
      <c r="Q159" s="80">
        <f t="shared" si="73"/>
        <v>4.1060386359135372E-2</v>
      </c>
      <c r="R159" s="81">
        <f t="shared" si="73"/>
        <v>0</v>
      </c>
      <c r="S159" s="82">
        <f>SUM(L159:R159)</f>
        <v>0.99999999999999989</v>
      </c>
      <c r="U159" s="40" t="s">
        <v>85</v>
      </c>
      <c r="V159" s="108">
        <f>+V158/$AI158</f>
        <v>6.4147163915515143E-2</v>
      </c>
      <c r="W159" s="108">
        <f t="shared" ref="W159:AH159" si="74">+W158/$AI158</f>
        <v>1.7853074974104308E-2</v>
      </c>
      <c r="X159" s="108">
        <f t="shared" si="74"/>
        <v>4.1060386359135372E-2</v>
      </c>
      <c r="Y159" s="108">
        <f t="shared" si="74"/>
        <v>0.17549776207863088</v>
      </c>
      <c r="Z159" s="108">
        <f t="shared" si="74"/>
        <v>0.16707458509689366</v>
      </c>
      <c r="AA159" s="108">
        <f t="shared" si="74"/>
        <v>0.5309079051644342</v>
      </c>
      <c r="AB159" s="108">
        <f t="shared" si="74"/>
        <v>1.7908057193326847E-3</v>
      </c>
      <c r="AC159" s="108">
        <f t="shared" si="74"/>
        <v>1.6683166919537757E-3</v>
      </c>
      <c r="AD159" s="108">
        <f t="shared" si="74"/>
        <v>9.5650815595970751E-4</v>
      </c>
      <c r="AE159" s="108">
        <f t="shared" si="74"/>
        <v>6.5190543148238957E-4</v>
      </c>
      <c r="AF159" s="108">
        <f t="shared" si="74"/>
        <v>0</v>
      </c>
      <c r="AG159" s="108">
        <f t="shared" si="74"/>
        <v>4.846722189750763E-6</v>
      </c>
      <c r="AH159" s="108">
        <f t="shared" si="74"/>
        <v>5.5056382321928195E-5</v>
      </c>
      <c r="AI159" s="109">
        <f>SUM(V159:AC159)</f>
        <v>1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0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75"/>
        <v>0</v>
      </c>
      <c r="J167" s="141"/>
      <c r="K167" s="161" t="s">
        <v>15</v>
      </c>
      <c r="L167" s="148">
        <v>0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0</v>
      </c>
      <c r="U167" s="204" t="s">
        <v>15</v>
      </c>
      <c r="V167" s="196">
        <v>0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0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0</v>
      </c>
      <c r="J168" s="141"/>
      <c r="K168" s="155" t="s">
        <v>14</v>
      </c>
      <c r="L168" s="156">
        <v>0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0</v>
      </c>
      <c r="U168" s="200" t="s">
        <v>55</v>
      </c>
      <c r="V168" s="201">
        <v>0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0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1.1611581097496364E-2</v>
      </c>
      <c r="F169" s="292"/>
      <c r="G169" s="148">
        <v>0</v>
      </c>
      <c r="H169" s="160">
        <v>0</v>
      </c>
      <c r="I169" s="146">
        <f t="shared" si="75"/>
        <v>1.1611581097496364E-2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1.1611581097496364E-2</v>
      </c>
      <c r="P169" s="148">
        <v>1.6967927998106729</v>
      </c>
      <c r="Q169" s="148">
        <v>0</v>
      </c>
      <c r="R169" s="149">
        <v>0</v>
      </c>
      <c r="S169" s="150">
        <f t="shared" si="76"/>
        <v>1.7084043809081693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7.9531377380112086E-5</v>
      </c>
      <c r="AB169" s="196">
        <v>1.6967927998106729</v>
      </c>
      <c r="AC169" s="197">
        <v>1.1532049720116252E-2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1.1532049720116252E-2</v>
      </c>
      <c r="AI169" s="199">
        <f t="shared" si="77"/>
        <v>1.7084043809081693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0</v>
      </c>
      <c r="Q170" s="156">
        <v>0</v>
      </c>
      <c r="R170" s="157">
        <v>0</v>
      </c>
      <c r="S170" s="158">
        <f t="shared" si="76"/>
        <v>0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0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0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0</v>
      </c>
      <c r="C172" s="152">
        <v>0</v>
      </c>
      <c r="D172" s="152">
        <v>2.2489549394429393</v>
      </c>
      <c r="E172" s="152">
        <v>0</v>
      </c>
      <c r="F172" s="292"/>
      <c r="G172" s="152">
        <v>0</v>
      </c>
      <c r="H172" s="153">
        <v>0</v>
      </c>
      <c r="I172" s="154">
        <f t="shared" si="75"/>
        <v>2.2489549394429393</v>
      </c>
      <c r="J172" s="141"/>
      <c r="K172" s="155" t="s">
        <v>16</v>
      </c>
      <c r="L172" s="156">
        <v>0</v>
      </c>
      <c r="M172" s="156">
        <v>0</v>
      </c>
      <c r="N172" s="156">
        <v>2.2489549394429393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2.2489549394429393</v>
      </c>
      <c r="U172" s="200" t="s">
        <v>16</v>
      </c>
      <c r="V172" s="201">
        <v>0</v>
      </c>
      <c r="W172" s="201">
        <v>0</v>
      </c>
      <c r="X172" s="201">
        <v>0</v>
      </c>
      <c r="Y172" s="201">
        <v>0</v>
      </c>
      <c r="Z172" s="201">
        <v>2.2489549394429393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2.2489549394429393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8.5461905553720641</v>
      </c>
      <c r="C173" s="148">
        <v>0</v>
      </c>
      <c r="D173" s="148">
        <v>98.372825383514225</v>
      </c>
      <c r="E173" s="148">
        <v>1.7820438799989511</v>
      </c>
      <c r="F173" s="292"/>
      <c r="G173" s="148">
        <v>0</v>
      </c>
      <c r="H173" s="160">
        <v>0</v>
      </c>
      <c r="I173" s="146">
        <f t="shared" si="75"/>
        <v>108.70105981888524</v>
      </c>
      <c r="J173" s="141"/>
      <c r="K173" s="161" t="s">
        <v>139</v>
      </c>
      <c r="L173" s="148">
        <v>8.5461905553720641</v>
      </c>
      <c r="M173" s="148">
        <v>0</v>
      </c>
      <c r="N173" s="148">
        <v>98.372825383514225</v>
      </c>
      <c r="O173" s="148">
        <v>1.7820438799989511</v>
      </c>
      <c r="P173" s="148">
        <v>0</v>
      </c>
      <c r="Q173" s="148">
        <v>0</v>
      </c>
      <c r="R173" s="149">
        <v>0</v>
      </c>
      <c r="S173" s="150">
        <f t="shared" si="76"/>
        <v>108.70105981888524</v>
      </c>
      <c r="U173" s="204" t="s">
        <v>139</v>
      </c>
      <c r="V173" s="196">
        <v>8.5461905553720641</v>
      </c>
      <c r="W173" s="196">
        <v>0</v>
      </c>
      <c r="X173" s="196">
        <v>0</v>
      </c>
      <c r="Y173" s="196">
        <v>0</v>
      </c>
      <c r="Z173" s="196">
        <v>78.006609612097662</v>
      </c>
      <c r="AA173" s="196">
        <v>1.7820438799989511</v>
      </c>
      <c r="AB173" s="196">
        <v>0</v>
      </c>
      <c r="AC173" s="197">
        <v>20.366215771416556</v>
      </c>
      <c r="AD173" s="196">
        <v>0</v>
      </c>
      <c r="AE173" s="196">
        <v>0</v>
      </c>
      <c r="AF173" s="196">
        <v>0</v>
      </c>
      <c r="AG173" s="196">
        <v>20.366215771416556</v>
      </c>
      <c r="AH173" s="196">
        <v>0</v>
      </c>
      <c r="AI173" s="199">
        <f t="shared" si="77"/>
        <v>108.70105981888523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0.68127051351613099</v>
      </c>
      <c r="C174" s="152">
        <v>8.470084274070834E-2</v>
      </c>
      <c r="D174" s="152">
        <v>3.3290562214310597</v>
      </c>
      <c r="E174" s="152">
        <v>15.184914142668076</v>
      </c>
      <c r="F174" s="292"/>
      <c r="G174" s="152">
        <v>1.3958610643758378</v>
      </c>
      <c r="H174" s="153">
        <v>0</v>
      </c>
      <c r="I174" s="154">
        <f t="shared" si="75"/>
        <v>20.675802784731811</v>
      </c>
      <c r="J174" s="141"/>
      <c r="K174" s="155" t="s">
        <v>24</v>
      </c>
      <c r="L174" s="156">
        <v>0.68127051351613099</v>
      </c>
      <c r="M174" s="156">
        <v>8.470084274070834E-2</v>
      </c>
      <c r="N174" s="156">
        <v>3.3290562214310597</v>
      </c>
      <c r="O174" s="156">
        <v>15.184914142668076</v>
      </c>
      <c r="P174" s="156">
        <v>1.0436384466336439E-3</v>
      </c>
      <c r="Q174" s="156">
        <v>1.3958610643758378</v>
      </c>
      <c r="R174" s="157">
        <v>0</v>
      </c>
      <c r="S174" s="158">
        <f t="shared" si="76"/>
        <v>20.676846423178446</v>
      </c>
      <c r="U174" s="200" t="s">
        <v>24</v>
      </c>
      <c r="V174" s="201">
        <v>0.18437563520444675</v>
      </c>
      <c r="W174" s="201">
        <v>0.49689487831168422</v>
      </c>
      <c r="X174" s="201">
        <v>1.3958610643758378</v>
      </c>
      <c r="Y174" s="201">
        <v>8.470084274070834E-2</v>
      </c>
      <c r="Z174" s="201">
        <v>3.3290562214310597</v>
      </c>
      <c r="AA174" s="201">
        <v>15.184034505994738</v>
      </c>
      <c r="AB174" s="201">
        <v>1.0436384466336439E-3</v>
      </c>
      <c r="AC174" s="202">
        <v>8.7963667333716266E-4</v>
      </c>
      <c r="AD174" s="201">
        <v>0</v>
      </c>
      <c r="AE174" s="201">
        <v>0</v>
      </c>
      <c r="AF174" s="201">
        <v>0</v>
      </c>
      <c r="AG174" s="201">
        <v>0</v>
      </c>
      <c r="AH174" s="201">
        <v>8.7963667333716266E-4</v>
      </c>
      <c r="AI174" s="203">
        <f t="shared" si="77"/>
        <v>20.676846423178446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46.439823324353121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46.439823324353121</v>
      </c>
      <c r="J175" s="141"/>
      <c r="K175" s="161" t="s">
        <v>23</v>
      </c>
      <c r="L175" s="148">
        <v>46.439823324353121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46.439823324353121</v>
      </c>
      <c r="U175" s="204" t="s">
        <v>23</v>
      </c>
      <c r="V175" s="196">
        <v>46.439823324353121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46.439823324353121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0</v>
      </c>
      <c r="C177" s="148">
        <v>0</v>
      </c>
      <c r="D177" s="148">
        <v>0</v>
      </c>
      <c r="E177" s="148">
        <v>7.663047297160816E-4</v>
      </c>
      <c r="F177" s="292"/>
      <c r="G177" s="148">
        <v>0</v>
      </c>
      <c r="H177" s="160">
        <v>0</v>
      </c>
      <c r="I177" s="146">
        <f t="shared" si="75"/>
        <v>7.663047297160816E-4</v>
      </c>
      <c r="J177" s="141"/>
      <c r="K177" s="161" t="s">
        <v>21</v>
      </c>
      <c r="L177" s="148">
        <v>0</v>
      </c>
      <c r="M177" s="148">
        <v>0</v>
      </c>
      <c r="N177" s="148">
        <v>0</v>
      </c>
      <c r="O177" s="148">
        <v>7.663047297160816E-4</v>
      </c>
      <c r="P177" s="148">
        <v>9.8766949864840164E-2</v>
      </c>
      <c r="Q177" s="148">
        <v>0</v>
      </c>
      <c r="R177" s="149">
        <v>0</v>
      </c>
      <c r="S177" s="150">
        <f t="shared" si="76"/>
        <v>9.9533254594556253E-2</v>
      </c>
      <c r="U177" s="204" t="s">
        <v>21</v>
      </c>
      <c r="V177" s="196">
        <v>0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9.8766949864840164E-2</v>
      </c>
      <c r="AC177" s="197">
        <v>7.663047297160816E-4</v>
      </c>
      <c r="AD177" s="196">
        <v>0</v>
      </c>
      <c r="AE177" s="196">
        <v>0</v>
      </c>
      <c r="AF177" s="196">
        <v>0</v>
      </c>
      <c r="AG177" s="196">
        <v>0</v>
      </c>
      <c r="AH177" s="196">
        <v>7.663047297160816E-4</v>
      </c>
      <c r="AI177" s="199">
        <f t="shared" si="77"/>
        <v>9.9533254594556253E-2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55.667284393241317</v>
      </c>
      <c r="C184" s="187">
        <f t="shared" ref="C184:I184" si="79">SUM(C163:C179)</f>
        <v>8.470084274070834E-2</v>
      </c>
      <c r="D184" s="187">
        <f t="shared" si="79"/>
        <v>103.95083654438822</v>
      </c>
      <c r="E184" s="187">
        <f t="shared" si="79"/>
        <v>16.979335908494239</v>
      </c>
      <c r="F184" s="187">
        <f t="shared" si="79"/>
        <v>0</v>
      </c>
      <c r="G184" s="187">
        <f t="shared" si="79"/>
        <v>1.3958610643758378</v>
      </c>
      <c r="H184" s="213">
        <f t="shared" si="79"/>
        <v>0</v>
      </c>
      <c r="I184" s="146">
        <f t="shared" si="79"/>
        <v>178.07801875324031</v>
      </c>
      <c r="J184" s="141"/>
      <c r="K184" s="188" t="s">
        <v>25</v>
      </c>
      <c r="L184" s="187">
        <f>SUM(L163:L179)</f>
        <v>55.667284393241317</v>
      </c>
      <c r="M184" s="187">
        <f t="shared" ref="M184:S184" si="80">SUM(M163:M179)</f>
        <v>8.470084274070834E-2</v>
      </c>
      <c r="N184" s="187">
        <f t="shared" si="80"/>
        <v>103.95083654438822</v>
      </c>
      <c r="O184" s="187">
        <f t="shared" si="80"/>
        <v>16.979335908494239</v>
      </c>
      <c r="P184" s="187">
        <f t="shared" si="80"/>
        <v>1.7966033881221468</v>
      </c>
      <c r="Q184" s="187">
        <f t="shared" si="80"/>
        <v>1.3958610643758378</v>
      </c>
      <c r="R184" s="213">
        <f t="shared" si="80"/>
        <v>0</v>
      </c>
      <c r="S184" s="214">
        <f t="shared" si="80"/>
        <v>179.87462214136247</v>
      </c>
      <c r="T184" s="133" t="str">
        <f>IF(ABS(S184-AI184)&gt;0.01,S184-AI184,"")</f>
        <v/>
      </c>
      <c r="U184" s="215" t="s">
        <v>61</v>
      </c>
      <c r="V184" s="216">
        <f>SUM(V163:V179)</f>
        <v>55.170389514929632</v>
      </c>
      <c r="W184" s="216">
        <f t="shared" ref="W184:AH184" si="81">SUM(W163:W179)</f>
        <v>0.49689487831168422</v>
      </c>
      <c r="X184" s="216">
        <f t="shared" si="81"/>
        <v>1.3958610643758378</v>
      </c>
      <c r="Y184" s="216">
        <f t="shared" si="81"/>
        <v>8.470084274070834E-2</v>
      </c>
      <c r="Z184" s="216">
        <f t="shared" si="81"/>
        <v>83.584620772971661</v>
      </c>
      <c r="AA184" s="216">
        <f t="shared" si="81"/>
        <v>16.966157917371071</v>
      </c>
      <c r="AB184" s="216">
        <f t="shared" si="81"/>
        <v>1.7966033881221468</v>
      </c>
      <c r="AC184" s="216">
        <f t="shared" si="81"/>
        <v>20.379393762539724</v>
      </c>
      <c r="AD184" s="217">
        <f t="shared" si="81"/>
        <v>0</v>
      </c>
      <c r="AE184" s="217">
        <f t="shared" si="81"/>
        <v>0</v>
      </c>
      <c r="AF184" s="217">
        <f t="shared" si="81"/>
        <v>0</v>
      </c>
      <c r="AG184" s="217">
        <f t="shared" si="81"/>
        <v>20.366215771416556</v>
      </c>
      <c r="AH184" s="217">
        <f t="shared" si="81"/>
        <v>1.3177991123169497E-2</v>
      </c>
      <c r="AI184" s="218">
        <f>SUM(V184:AC184)</f>
        <v>179.87462214136249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0.31260053757886047</v>
      </c>
      <c r="C185" s="105">
        <f t="shared" ref="C185:H185" si="82">IF($I184=0,"-",C184/$I184)</f>
        <v>4.7563895495758438E-4</v>
      </c>
      <c r="D185" s="105">
        <f t="shared" si="82"/>
        <v>0.58373760710147571</v>
      </c>
      <c r="E185" s="105">
        <f t="shared" si="82"/>
        <v>9.5347735938269937E-2</v>
      </c>
      <c r="F185" s="105">
        <f t="shared" si="82"/>
        <v>0</v>
      </c>
      <c r="G185" s="105">
        <f t="shared" si="82"/>
        <v>7.8384804264363412E-3</v>
      </c>
      <c r="H185" s="106">
        <f t="shared" si="82"/>
        <v>0</v>
      </c>
      <c r="I185" s="107">
        <f>SUM(B185:H185)</f>
        <v>1</v>
      </c>
      <c r="J185" s="133"/>
      <c r="K185" s="30" t="s">
        <v>85</v>
      </c>
      <c r="L185" s="80">
        <f t="shared" ref="L185:R185" si="83">IF($S184=0,"-",L184/$S184)</f>
        <v>0.30947825619054092</v>
      </c>
      <c r="M185" s="80">
        <f t="shared" si="83"/>
        <v>4.7088823166028626E-4</v>
      </c>
      <c r="N185" s="80">
        <f t="shared" si="83"/>
        <v>0.57790718505411975</v>
      </c>
      <c r="O185" s="80">
        <f t="shared" si="83"/>
        <v>9.439539444953092E-2</v>
      </c>
      <c r="P185" s="80">
        <f t="shared" si="83"/>
        <v>9.9880870727289493E-3</v>
      </c>
      <c r="Q185" s="80">
        <f t="shared" si="83"/>
        <v>7.7601890014192126E-3</v>
      </c>
      <c r="R185" s="81">
        <f t="shared" si="83"/>
        <v>0</v>
      </c>
      <c r="S185" s="82">
        <f>SUM(L185:R185)</f>
        <v>1</v>
      </c>
      <c r="U185" s="40" t="s">
        <v>85</v>
      </c>
      <c r="V185" s="108">
        <f>+V184/$AI184</f>
        <v>0.30671580492089384</v>
      </c>
      <c r="W185" s="108">
        <f t="shared" ref="W185:AH185" si="84">+W184/$AI184</f>
        <v>2.7624512696470169E-3</v>
      </c>
      <c r="X185" s="108">
        <f t="shared" si="84"/>
        <v>7.7601890014192118E-3</v>
      </c>
      <c r="Y185" s="108">
        <f t="shared" si="84"/>
        <v>4.7088823166028615E-4</v>
      </c>
      <c r="Z185" s="108">
        <f t="shared" si="84"/>
        <v>0.464682676065793</v>
      </c>
      <c r="AA185" s="108">
        <f t="shared" si="84"/>
        <v>9.4322132357489874E-2</v>
      </c>
      <c r="AB185" s="108">
        <f t="shared" si="84"/>
        <v>9.9880870727289475E-3</v>
      </c>
      <c r="AC185" s="108">
        <f t="shared" si="84"/>
        <v>0.11329777108036769</v>
      </c>
      <c r="AD185" s="108">
        <f t="shared" si="84"/>
        <v>0</v>
      </c>
      <c r="AE185" s="108">
        <f t="shared" si="84"/>
        <v>0</v>
      </c>
      <c r="AF185" s="108">
        <f t="shared" si="84"/>
        <v>0</v>
      </c>
      <c r="AG185" s="108">
        <f t="shared" si="84"/>
        <v>0.11322450898832664</v>
      </c>
      <c r="AH185" s="108">
        <f t="shared" si="84"/>
        <v>7.3262092041049483E-5</v>
      </c>
      <c r="AI185" s="109">
        <f>SUM(V185:AC185)</f>
        <v>0.99999999999999989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0</v>
      </c>
      <c r="C189" s="144">
        <v>0</v>
      </c>
      <c r="D189" s="144">
        <v>459.23812234148858</v>
      </c>
      <c r="E189" s="144">
        <v>0</v>
      </c>
      <c r="F189" s="291"/>
      <c r="G189" s="144">
        <v>0</v>
      </c>
      <c r="H189" s="145">
        <v>0</v>
      </c>
      <c r="I189" s="146">
        <f>SUM(B189:H189)</f>
        <v>459.23812234148858</v>
      </c>
      <c r="J189" s="141"/>
      <c r="K189" s="192" t="s">
        <v>6</v>
      </c>
      <c r="L189" s="144">
        <v>0</v>
      </c>
      <c r="M189" s="144">
        <v>0</v>
      </c>
      <c r="N189" s="144">
        <v>459.23812234148858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459.23812234148858</v>
      </c>
      <c r="U189" s="195" t="s">
        <v>6</v>
      </c>
      <c r="V189" s="196">
        <v>0</v>
      </c>
      <c r="W189" s="196">
        <v>0</v>
      </c>
      <c r="X189" s="196">
        <v>0</v>
      </c>
      <c r="Y189" s="196">
        <v>0</v>
      </c>
      <c r="Z189" s="196">
        <v>459.23812234148858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459.23812234148858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0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0.2639564782762206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0.2639564782762206</v>
      </c>
      <c r="J191" s="141"/>
      <c r="K191" s="161" t="s">
        <v>9</v>
      </c>
      <c r="L191" s="148">
        <v>0</v>
      </c>
      <c r="M191" s="148">
        <v>0</v>
      </c>
      <c r="N191" s="148">
        <v>0.2639564782762206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0.2639564782762206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0.2639564782762206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0.2639564782762206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85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0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1.2217436884725479</v>
      </c>
      <c r="C193" s="148">
        <v>0.45653582556373562</v>
      </c>
      <c r="D193" s="148">
        <v>160.10892346597436</v>
      </c>
      <c r="E193" s="148">
        <v>0</v>
      </c>
      <c r="F193" s="292"/>
      <c r="G193" s="148">
        <v>0</v>
      </c>
      <c r="H193" s="160">
        <v>0</v>
      </c>
      <c r="I193" s="146">
        <f t="shared" si="85"/>
        <v>161.78720298001065</v>
      </c>
      <c r="J193" s="141"/>
      <c r="K193" s="161" t="s">
        <v>15</v>
      </c>
      <c r="L193" s="148">
        <v>1.2217436884725479</v>
      </c>
      <c r="M193" s="148">
        <v>0.45653582556373562</v>
      </c>
      <c r="N193" s="148">
        <v>160.10892346597436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161.78720298001065</v>
      </c>
      <c r="U193" s="204" t="s">
        <v>15</v>
      </c>
      <c r="V193" s="196">
        <v>1.2217436884725479</v>
      </c>
      <c r="W193" s="196">
        <v>0</v>
      </c>
      <c r="X193" s="196">
        <v>0</v>
      </c>
      <c r="Y193" s="196">
        <v>0.45653582556373562</v>
      </c>
      <c r="Z193" s="196">
        <v>157.87472807166321</v>
      </c>
      <c r="AA193" s="196">
        <v>0</v>
      </c>
      <c r="AB193" s="196">
        <v>0</v>
      </c>
      <c r="AC193" s="197">
        <v>2.2341953943111528</v>
      </c>
      <c r="AD193" s="198">
        <v>0</v>
      </c>
      <c r="AE193" s="198">
        <v>0</v>
      </c>
      <c r="AF193" s="198">
        <v>0</v>
      </c>
      <c r="AG193" s="198">
        <v>2.2341953943111528</v>
      </c>
      <c r="AH193" s="198">
        <v>0</v>
      </c>
      <c r="AI193" s="199">
        <f t="shared" si="87"/>
        <v>161.78720298001065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2.4656873532188754</v>
      </c>
      <c r="C194" s="152">
        <v>0</v>
      </c>
      <c r="D194" s="152">
        <v>3.8529161726342158</v>
      </c>
      <c r="E194" s="152">
        <v>0</v>
      </c>
      <c r="F194" s="292"/>
      <c r="G194" s="152">
        <v>0</v>
      </c>
      <c r="H194" s="153">
        <v>0</v>
      </c>
      <c r="I194" s="154">
        <f t="shared" si="85"/>
        <v>6.3186035258530913</v>
      </c>
      <c r="J194" s="141"/>
      <c r="K194" s="155" t="s">
        <v>14</v>
      </c>
      <c r="L194" s="156">
        <v>2.4656873532188754</v>
      </c>
      <c r="M194" s="156">
        <v>0</v>
      </c>
      <c r="N194" s="156">
        <v>3.8529161726342158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6.3186035258530913</v>
      </c>
      <c r="U194" s="200" t="s">
        <v>55</v>
      </c>
      <c r="V194" s="201">
        <v>2.4656873532188754</v>
      </c>
      <c r="W194" s="201">
        <v>0</v>
      </c>
      <c r="X194" s="201">
        <v>0</v>
      </c>
      <c r="Y194" s="201">
        <v>0</v>
      </c>
      <c r="Z194" s="201">
        <v>3.8529161726342158</v>
      </c>
      <c r="AA194" s="201">
        <v>0</v>
      </c>
      <c r="AB194" s="201">
        <v>0</v>
      </c>
      <c r="AC194" s="202">
        <v>0</v>
      </c>
      <c r="AD194" s="201">
        <v>0</v>
      </c>
      <c r="AE194" s="201">
        <v>0</v>
      </c>
      <c r="AF194" s="201">
        <v>0</v>
      </c>
      <c r="AG194" s="201">
        <v>0</v>
      </c>
      <c r="AH194" s="201">
        <v>0</v>
      </c>
      <c r="AI194" s="203">
        <f t="shared" si="87"/>
        <v>6.3186035258530913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12.70005837513947</v>
      </c>
      <c r="F195" s="292"/>
      <c r="G195" s="148">
        <v>0</v>
      </c>
      <c r="H195" s="160">
        <v>0</v>
      </c>
      <c r="I195" s="146">
        <f t="shared" si="85"/>
        <v>12.70005837513947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12.70005837513947</v>
      </c>
      <c r="P195" s="148">
        <v>187.26277385983443</v>
      </c>
      <c r="Q195" s="148">
        <v>0</v>
      </c>
      <c r="R195" s="149">
        <v>0</v>
      </c>
      <c r="S195" s="150">
        <f t="shared" si="86"/>
        <v>199.96283223497389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0.7007425870376992</v>
      </c>
      <c r="AB195" s="196">
        <v>187.26277385983443</v>
      </c>
      <c r="AC195" s="197">
        <v>11.999315788101772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11.999315788101772</v>
      </c>
      <c r="AI195" s="199">
        <f t="shared" si="87"/>
        <v>199.96283223497389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0.18578304791849659</v>
      </c>
      <c r="Q196" s="156">
        <v>0</v>
      </c>
      <c r="R196" s="157">
        <v>0</v>
      </c>
      <c r="S196" s="158">
        <f t="shared" si="86"/>
        <v>0.18578304791849659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0.18578304791849659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0.18578304791849659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</v>
      </c>
      <c r="E197" s="148">
        <v>0</v>
      </c>
      <c r="F197" s="292"/>
      <c r="G197" s="148">
        <v>0</v>
      </c>
      <c r="H197" s="160">
        <v>0</v>
      </c>
      <c r="I197" s="146">
        <f t="shared" si="85"/>
        <v>0</v>
      </c>
      <c r="J197" s="141"/>
      <c r="K197" s="161" t="s">
        <v>57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0.75722305078723462</v>
      </c>
      <c r="C198" s="152">
        <v>0</v>
      </c>
      <c r="D198" s="152">
        <v>4.6010137705081666</v>
      </c>
      <c r="E198" s="152">
        <v>0.26977233996105343</v>
      </c>
      <c r="F198" s="292"/>
      <c r="G198" s="152">
        <v>0</v>
      </c>
      <c r="H198" s="153">
        <v>0</v>
      </c>
      <c r="I198" s="154">
        <f t="shared" si="85"/>
        <v>5.6280091612564549</v>
      </c>
      <c r="J198" s="141"/>
      <c r="K198" s="155" t="s">
        <v>16</v>
      </c>
      <c r="L198" s="156">
        <v>0.75722305078723462</v>
      </c>
      <c r="M198" s="156">
        <v>0</v>
      </c>
      <c r="N198" s="156">
        <v>4.6010137705081666</v>
      </c>
      <c r="O198" s="156">
        <v>0.26977233996105343</v>
      </c>
      <c r="P198" s="156">
        <v>0</v>
      </c>
      <c r="Q198" s="156">
        <v>0</v>
      </c>
      <c r="R198" s="157">
        <v>0</v>
      </c>
      <c r="S198" s="158">
        <f t="shared" si="86"/>
        <v>5.6280091612564549</v>
      </c>
      <c r="U198" s="200" t="s">
        <v>16</v>
      </c>
      <c r="V198" s="201">
        <v>0.75722305078723462</v>
      </c>
      <c r="W198" s="201">
        <v>0</v>
      </c>
      <c r="X198" s="201">
        <v>0</v>
      </c>
      <c r="Y198" s="201">
        <v>0</v>
      </c>
      <c r="Z198" s="201">
        <v>4.6010137705081666</v>
      </c>
      <c r="AA198" s="201">
        <v>0.26977233996105343</v>
      </c>
      <c r="AB198" s="201">
        <v>0</v>
      </c>
      <c r="AC198" s="202">
        <v>0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</v>
      </c>
      <c r="AI198" s="203">
        <f t="shared" si="87"/>
        <v>5.6280091612564549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107.4607575772793</v>
      </c>
      <c r="C199" s="148">
        <v>56.420488921213398</v>
      </c>
      <c r="D199" s="148">
        <v>1145.1550169780251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1309.0362634765177</v>
      </c>
      <c r="J199" s="141"/>
      <c r="K199" s="161" t="s">
        <v>139</v>
      </c>
      <c r="L199" s="148">
        <v>107.4607575772793</v>
      </c>
      <c r="M199" s="148">
        <v>56.420488921213398</v>
      </c>
      <c r="N199" s="148">
        <v>1145.1550169780251</v>
      </c>
      <c r="O199" s="148">
        <v>0</v>
      </c>
      <c r="P199" s="148">
        <v>5.2763497219304858</v>
      </c>
      <c r="Q199" s="148">
        <v>0</v>
      </c>
      <c r="R199" s="149">
        <v>0</v>
      </c>
      <c r="S199" s="150">
        <f t="shared" si="86"/>
        <v>1314.3126131984482</v>
      </c>
      <c r="U199" s="204" t="s">
        <v>139</v>
      </c>
      <c r="V199" s="196">
        <v>107.44755581693342</v>
      </c>
      <c r="W199" s="196">
        <v>0</v>
      </c>
      <c r="X199" s="196">
        <v>0</v>
      </c>
      <c r="Y199" s="196">
        <v>56.420488921213398</v>
      </c>
      <c r="Z199" s="196">
        <v>1078.8054841006797</v>
      </c>
      <c r="AA199" s="196">
        <v>0</v>
      </c>
      <c r="AB199" s="196">
        <v>5.2763497219304858</v>
      </c>
      <c r="AC199" s="197">
        <v>66.362734637691247</v>
      </c>
      <c r="AD199" s="196">
        <v>1.3201760345874199E-2</v>
      </c>
      <c r="AE199" s="196">
        <v>0</v>
      </c>
      <c r="AF199" s="196">
        <v>0</v>
      </c>
      <c r="AG199" s="196">
        <v>66.349532877345339</v>
      </c>
      <c r="AH199" s="196">
        <v>0</v>
      </c>
      <c r="AI199" s="199">
        <f t="shared" si="87"/>
        <v>1314.3126131984484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28.221682728574269</v>
      </c>
      <c r="C200" s="152">
        <v>2.9561510575673045</v>
      </c>
      <c r="D200" s="152">
        <v>380.79728504901863</v>
      </c>
      <c r="E200" s="152">
        <v>831.14541253334323</v>
      </c>
      <c r="F200" s="292"/>
      <c r="G200" s="152">
        <v>52.077220959588885</v>
      </c>
      <c r="H200" s="153">
        <v>0</v>
      </c>
      <c r="I200" s="154">
        <f t="shared" si="85"/>
        <v>1295.1977523280923</v>
      </c>
      <c r="J200" s="141"/>
      <c r="K200" s="155" t="s">
        <v>24</v>
      </c>
      <c r="L200" s="156">
        <v>28.221682728574269</v>
      </c>
      <c r="M200" s="156">
        <v>2.9561510575673045</v>
      </c>
      <c r="N200" s="156">
        <v>380.79728504901863</v>
      </c>
      <c r="O200" s="156">
        <v>831.14541253334323</v>
      </c>
      <c r="P200" s="156">
        <v>0.12751338073080212</v>
      </c>
      <c r="Q200" s="156">
        <v>52.077220959588885</v>
      </c>
      <c r="R200" s="157">
        <v>0</v>
      </c>
      <c r="S200" s="158">
        <f t="shared" si="86"/>
        <v>1295.3252657088231</v>
      </c>
      <c r="U200" s="200" t="s">
        <v>24</v>
      </c>
      <c r="V200" s="201">
        <v>3.9225736586759576</v>
      </c>
      <c r="W200" s="201">
        <v>24.299109069898311</v>
      </c>
      <c r="X200" s="201">
        <v>52.077220959588885</v>
      </c>
      <c r="Y200" s="201">
        <v>2.9561510575673045</v>
      </c>
      <c r="Z200" s="201">
        <v>380.79728504901863</v>
      </c>
      <c r="AA200" s="201">
        <v>831.00593450656379</v>
      </c>
      <c r="AB200" s="201">
        <v>0.12751338073080212</v>
      </c>
      <c r="AC200" s="202">
        <v>0.1394780267794539</v>
      </c>
      <c r="AD200" s="201">
        <v>0</v>
      </c>
      <c r="AE200" s="201">
        <v>0</v>
      </c>
      <c r="AF200" s="201">
        <v>0</v>
      </c>
      <c r="AG200" s="201">
        <v>0</v>
      </c>
      <c r="AH200" s="201">
        <v>0.1394780267794539</v>
      </c>
      <c r="AI200" s="203">
        <f t="shared" si="87"/>
        <v>1295.3252657088231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0.58775422625249762</v>
      </c>
      <c r="C201" s="148">
        <v>0</v>
      </c>
      <c r="D201" s="148">
        <v>0</v>
      </c>
      <c r="E201" s="148">
        <v>0</v>
      </c>
      <c r="F201" s="292"/>
      <c r="G201" s="148">
        <v>0</v>
      </c>
      <c r="H201" s="160">
        <v>0</v>
      </c>
      <c r="I201" s="146">
        <f t="shared" si="85"/>
        <v>0.58775422625249762</v>
      </c>
      <c r="J201" s="141"/>
      <c r="K201" s="161" t="s">
        <v>23</v>
      </c>
      <c r="L201" s="148">
        <v>0.58775422625249762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0.58775422625249762</v>
      </c>
      <c r="U201" s="204" t="s">
        <v>23</v>
      </c>
      <c r="V201" s="196">
        <v>0.58775422625249762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0</v>
      </c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9">
        <f t="shared" si="87"/>
        <v>0.58775422625249762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0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0</v>
      </c>
      <c r="J202" s="141"/>
      <c r="K202" s="155" t="s">
        <v>58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0" t="s">
        <v>58</v>
      </c>
      <c r="V202" s="201">
        <v>0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14.872590506859273</v>
      </c>
      <c r="C203" s="148">
        <v>0</v>
      </c>
      <c r="D203" s="148">
        <v>925.32918089473424</v>
      </c>
      <c r="E203" s="148">
        <v>56.208865189624703</v>
      </c>
      <c r="F203" s="292"/>
      <c r="G203" s="148">
        <v>0</v>
      </c>
      <c r="H203" s="160">
        <v>0</v>
      </c>
      <c r="I203" s="146">
        <f t="shared" si="85"/>
        <v>996.41063659121824</v>
      </c>
      <c r="J203" s="141"/>
      <c r="K203" s="161" t="s">
        <v>21</v>
      </c>
      <c r="L203" s="148">
        <v>14.872590506859273</v>
      </c>
      <c r="M203" s="148">
        <v>0</v>
      </c>
      <c r="N203" s="148">
        <v>925.32918089473424</v>
      </c>
      <c r="O203" s="148">
        <v>56.208865189624703</v>
      </c>
      <c r="P203" s="148">
        <v>12.317093848549515</v>
      </c>
      <c r="Q203" s="148">
        <v>0</v>
      </c>
      <c r="R203" s="149">
        <v>0</v>
      </c>
      <c r="S203" s="150">
        <f t="shared" si="86"/>
        <v>1008.7277304397677</v>
      </c>
      <c r="U203" s="204" t="s">
        <v>21</v>
      </c>
      <c r="V203" s="196">
        <v>14.872590506859273</v>
      </c>
      <c r="W203" s="196">
        <v>0</v>
      </c>
      <c r="X203" s="196">
        <v>0</v>
      </c>
      <c r="Y203" s="196">
        <v>0</v>
      </c>
      <c r="Z203" s="196">
        <v>920.6715724797748</v>
      </c>
      <c r="AA203" s="196">
        <v>0</v>
      </c>
      <c r="AB203" s="196">
        <v>12.317093848549515</v>
      </c>
      <c r="AC203" s="197">
        <v>60.866473604584186</v>
      </c>
      <c r="AD203" s="196">
        <v>0</v>
      </c>
      <c r="AE203" s="196">
        <v>0</v>
      </c>
      <c r="AF203" s="196">
        <v>0</v>
      </c>
      <c r="AG203" s="196">
        <v>4.6576084149594807</v>
      </c>
      <c r="AH203" s="196">
        <v>56.208865189624703</v>
      </c>
      <c r="AI203" s="199">
        <f t="shared" si="87"/>
        <v>1008.7277304397677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843.89184284361193</v>
      </c>
      <c r="E204" s="152">
        <v>0</v>
      </c>
      <c r="F204" s="292"/>
      <c r="G204" s="152">
        <v>0</v>
      </c>
      <c r="H204" s="153">
        <v>0</v>
      </c>
      <c r="I204" s="154">
        <f t="shared" si="85"/>
        <v>843.89184284361193</v>
      </c>
      <c r="J204" s="141"/>
      <c r="K204" s="155" t="s">
        <v>20</v>
      </c>
      <c r="L204" s="156">
        <v>0</v>
      </c>
      <c r="M204" s="156">
        <v>0</v>
      </c>
      <c r="N204" s="156">
        <v>843.89184284361193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843.89184284361193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843.89184284361193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843.89184284361193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155.58743913144397</v>
      </c>
      <c r="C210" s="187">
        <f t="shared" ref="C210:I210" si="89">SUM(C189:C205)</f>
        <v>59.833175804344435</v>
      </c>
      <c r="D210" s="187">
        <f t="shared" si="89"/>
        <v>3923.2382579942714</v>
      </c>
      <c r="E210" s="187">
        <f t="shared" si="89"/>
        <v>900.32410843806849</v>
      </c>
      <c r="F210" s="187">
        <f t="shared" si="89"/>
        <v>0</v>
      </c>
      <c r="G210" s="187">
        <f t="shared" si="89"/>
        <v>52.077220959588885</v>
      </c>
      <c r="H210" s="213">
        <f t="shared" si="89"/>
        <v>0</v>
      </c>
      <c r="I210" s="146">
        <f t="shared" si="89"/>
        <v>5091.060202327717</v>
      </c>
      <c r="J210" s="141"/>
      <c r="K210" s="188" t="s">
        <v>25</v>
      </c>
      <c r="L210" s="187">
        <f>SUM(L189:L205)</f>
        <v>155.58743913144397</v>
      </c>
      <c r="M210" s="187">
        <f t="shared" ref="M210:S210" si="90">SUM(M189:M205)</f>
        <v>59.833175804344435</v>
      </c>
      <c r="N210" s="187">
        <f t="shared" si="90"/>
        <v>3923.2382579942714</v>
      </c>
      <c r="O210" s="187">
        <f t="shared" si="90"/>
        <v>900.32410843806849</v>
      </c>
      <c r="P210" s="187">
        <f t="shared" si="90"/>
        <v>205.16951385896371</v>
      </c>
      <c r="Q210" s="187">
        <f t="shared" si="90"/>
        <v>52.077220959588885</v>
      </c>
      <c r="R210" s="213">
        <f t="shared" si="90"/>
        <v>0</v>
      </c>
      <c r="S210" s="214">
        <f t="shared" si="90"/>
        <v>5296.22971618668</v>
      </c>
      <c r="T210" s="133" t="str">
        <f>IF(ABS(S210-AI210)&gt;0.01,S210-AI210,"")</f>
        <v/>
      </c>
      <c r="U210" s="215" t="s">
        <v>61</v>
      </c>
      <c r="V210" s="216">
        <f>SUM(V189:V205)</f>
        <v>131.2751283011998</v>
      </c>
      <c r="W210" s="216">
        <f t="shared" ref="W210:AH210" si="91">SUM(W189:W205)</f>
        <v>24.299109069898311</v>
      </c>
      <c r="X210" s="216">
        <f t="shared" si="91"/>
        <v>52.077220959588885</v>
      </c>
      <c r="Y210" s="216">
        <f t="shared" si="91"/>
        <v>59.833175804344435</v>
      </c>
      <c r="Z210" s="216">
        <f t="shared" si="91"/>
        <v>3849.9969213076556</v>
      </c>
      <c r="AA210" s="216">
        <f t="shared" si="91"/>
        <v>831.97644943356249</v>
      </c>
      <c r="AB210" s="216">
        <f t="shared" si="91"/>
        <v>205.16951385896371</v>
      </c>
      <c r="AC210" s="216">
        <f t="shared" si="91"/>
        <v>141.60219745146782</v>
      </c>
      <c r="AD210" s="217">
        <f t="shared" si="91"/>
        <v>1.3201760345874199E-2</v>
      </c>
      <c r="AE210" s="217">
        <f t="shared" si="91"/>
        <v>0</v>
      </c>
      <c r="AF210" s="217">
        <f t="shared" si="91"/>
        <v>0</v>
      </c>
      <c r="AG210" s="217">
        <f t="shared" si="91"/>
        <v>73.241336686615981</v>
      </c>
      <c r="AH210" s="217">
        <f t="shared" si="91"/>
        <v>68.347659004505928</v>
      </c>
      <c r="AI210" s="218">
        <f>SUM(V210:AC210)</f>
        <v>5296.2297161866809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3.0560911273511716E-2</v>
      </c>
      <c r="C211" s="105">
        <f t="shared" ref="C211:H211" si="92">IF($I210=0,"-",C210/$I210)</f>
        <v>1.1752596399663024E-2</v>
      </c>
      <c r="D211" s="105">
        <f t="shared" si="92"/>
        <v>0.7706132125879207</v>
      </c>
      <c r="E211" s="105">
        <f t="shared" si="92"/>
        <v>0.17684412924962573</v>
      </c>
      <c r="F211" s="105">
        <f t="shared" si="92"/>
        <v>0</v>
      </c>
      <c r="G211" s="105">
        <f t="shared" si="92"/>
        <v>1.0229150489278896E-2</v>
      </c>
      <c r="H211" s="106">
        <f t="shared" si="92"/>
        <v>0</v>
      </c>
      <c r="I211" s="107">
        <f>SUM(B211:H211)</f>
        <v>1</v>
      </c>
      <c r="J211" s="133"/>
      <c r="K211" s="30" t="s">
        <v>85</v>
      </c>
      <c r="L211" s="80">
        <f t="shared" ref="L211:R211" si="93">IF($S210=0,"-",L210/$S210)</f>
        <v>2.9377018647043871E-2</v>
      </c>
      <c r="M211" s="80">
        <f t="shared" si="93"/>
        <v>1.1297315073301751E-2</v>
      </c>
      <c r="N211" s="80">
        <f t="shared" si="93"/>
        <v>0.74076059163442565</v>
      </c>
      <c r="O211" s="80">
        <f t="shared" si="93"/>
        <v>0.16999340222846446</v>
      </c>
      <c r="P211" s="80">
        <f t="shared" si="93"/>
        <v>3.8738786807511645E-2</v>
      </c>
      <c r="Q211" s="80">
        <f t="shared" si="93"/>
        <v>9.8328856092527693E-3</v>
      </c>
      <c r="R211" s="81">
        <f t="shared" si="93"/>
        <v>0</v>
      </c>
      <c r="S211" s="82">
        <f>SUM(L211:R211)</f>
        <v>1</v>
      </c>
      <c r="U211" s="40" t="s">
        <v>85</v>
      </c>
      <c r="V211" s="108">
        <f>+V210/$AI210</f>
        <v>2.4786524629018307E-2</v>
      </c>
      <c r="W211" s="108">
        <f t="shared" ref="W211:AH211" si="94">+W210/$AI210</f>
        <v>4.5880013466247128E-3</v>
      </c>
      <c r="X211" s="108">
        <f t="shared" si="94"/>
        <v>9.8328856092527676E-3</v>
      </c>
      <c r="Y211" s="108">
        <f t="shared" si="94"/>
        <v>1.1297315073301749E-2</v>
      </c>
      <c r="Z211" s="108">
        <f t="shared" si="94"/>
        <v>0.72693163393971472</v>
      </c>
      <c r="AA211" s="108">
        <f t="shared" si="94"/>
        <v>0.15708843725014837</v>
      </c>
      <c r="AB211" s="108">
        <f t="shared" si="94"/>
        <v>3.8738786807511638E-2</v>
      </c>
      <c r="AC211" s="108">
        <f t="shared" si="94"/>
        <v>2.6736415344427753E-2</v>
      </c>
      <c r="AD211" s="108">
        <f t="shared" si="94"/>
        <v>2.4926714008507077E-6</v>
      </c>
      <c r="AE211" s="108">
        <f t="shared" si="94"/>
        <v>0</v>
      </c>
      <c r="AF211" s="108">
        <f t="shared" si="94"/>
        <v>0</v>
      </c>
      <c r="AG211" s="108">
        <f t="shared" si="94"/>
        <v>1.3828957694710835E-2</v>
      </c>
      <c r="AH211" s="108">
        <f t="shared" si="94"/>
        <v>1.2904964978316062E-2</v>
      </c>
      <c r="AI211" s="109">
        <f>SUM(V211:AC211)</f>
        <v>1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0.31346459374101865</v>
      </c>
      <c r="C219" s="148">
        <v>0</v>
      </c>
      <c r="D219" s="148">
        <v>0.34854546885283005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0.66201006259384876</v>
      </c>
      <c r="J219" s="141"/>
      <c r="K219" s="161" t="s">
        <v>15</v>
      </c>
      <c r="L219" s="148">
        <v>0.31346459374101865</v>
      </c>
      <c r="M219" s="148">
        <v>0</v>
      </c>
      <c r="N219" s="148">
        <v>0.34854546885283005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0.66201006259384876</v>
      </c>
      <c r="U219" s="204" t="s">
        <v>15</v>
      </c>
      <c r="V219" s="196">
        <v>0.31346459374101865</v>
      </c>
      <c r="W219" s="196">
        <v>0</v>
      </c>
      <c r="X219" s="196">
        <v>0</v>
      </c>
      <c r="Y219" s="196">
        <v>0</v>
      </c>
      <c r="Z219" s="196">
        <v>0.34854546885283005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0.66201006259384876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95"/>
        <v>0</v>
      </c>
      <c r="J220" s="141"/>
      <c r="K220" s="155" t="s">
        <v>14</v>
      </c>
      <c r="L220" s="156">
        <v>0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0</v>
      </c>
      <c r="U220" s="200" t="s">
        <v>55</v>
      </c>
      <c r="V220" s="201">
        <v>0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0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4.4283007802411928E-2</v>
      </c>
      <c r="F221" s="292"/>
      <c r="G221" s="148">
        <v>0</v>
      </c>
      <c r="H221" s="160">
        <v>0</v>
      </c>
      <c r="I221" s="146">
        <f t="shared" si="95"/>
        <v>4.4283007802411928E-2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4.4283007802411928E-2</v>
      </c>
      <c r="P221" s="148">
        <v>0.39103353355791315</v>
      </c>
      <c r="Q221" s="148">
        <v>0</v>
      </c>
      <c r="R221" s="149">
        <v>0</v>
      </c>
      <c r="S221" s="150">
        <f t="shared" si="96"/>
        <v>0.43531654136032505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4.5217419893655367E-3</v>
      </c>
      <c r="AB221" s="196">
        <v>0.39103353355791315</v>
      </c>
      <c r="AC221" s="197">
        <v>3.9761265813046391E-2</v>
      </c>
      <c r="AD221" s="196">
        <v>0</v>
      </c>
      <c r="AE221" s="196">
        <v>0</v>
      </c>
      <c r="AF221" s="196">
        <v>0</v>
      </c>
      <c r="AG221" s="196">
        <v>0</v>
      </c>
      <c r="AH221" s="196">
        <v>3.9761265813046391E-2</v>
      </c>
      <c r="AI221" s="199">
        <f t="shared" si="97"/>
        <v>0.4353165413603251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7.2211755353013072E-17</v>
      </c>
      <c r="F222" s="292"/>
      <c r="G222" s="152">
        <v>0</v>
      </c>
      <c r="H222" s="153">
        <v>0</v>
      </c>
      <c r="I222" s="154">
        <f t="shared" si="95"/>
        <v>7.2211755353013072E-17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7.2211755353013072E-17</v>
      </c>
      <c r="P222" s="156">
        <v>-7.2211755353013072E-17</v>
      </c>
      <c r="Q222" s="156">
        <v>0</v>
      </c>
      <c r="R222" s="157">
        <v>0</v>
      </c>
      <c r="S222" s="158">
        <f t="shared" si="96"/>
        <v>0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7.2211755353013072E-17</v>
      </c>
      <c r="AB222" s="201">
        <v>-7.2211755353013072E-17</v>
      </c>
      <c r="AC222" s="202">
        <v>0</v>
      </c>
      <c r="AD222" s="201">
        <v>0</v>
      </c>
      <c r="AE222" s="201">
        <v>0</v>
      </c>
      <c r="AF222" s="201">
        <v>0</v>
      </c>
      <c r="AG222" s="201">
        <v>0</v>
      </c>
      <c r="AH222" s="201">
        <v>0</v>
      </c>
      <c r="AI222" s="203">
        <f t="shared" si="97"/>
        <v>0</v>
      </c>
      <c r="AJ222" s="133" t="str">
        <f t="shared" si="98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0</v>
      </c>
      <c r="F224" s="292"/>
      <c r="G224" s="152">
        <v>0</v>
      </c>
      <c r="H224" s="153">
        <v>0</v>
      </c>
      <c r="I224" s="154">
        <f t="shared" si="95"/>
        <v>0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97"/>
        <v>0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8.6974696828539244</v>
      </c>
      <c r="C225" s="148">
        <v>0</v>
      </c>
      <c r="D225" s="148">
        <v>0.94139452115077771</v>
      </c>
      <c r="E225" s="148">
        <v>0</v>
      </c>
      <c r="F225" s="292"/>
      <c r="G225" s="148">
        <v>0</v>
      </c>
      <c r="H225" s="160">
        <v>0</v>
      </c>
      <c r="I225" s="146">
        <f t="shared" si="95"/>
        <v>9.6388642040047028</v>
      </c>
      <c r="J225" s="141"/>
      <c r="K225" s="161" t="s">
        <v>139</v>
      </c>
      <c r="L225" s="148">
        <v>8.6974696828539244</v>
      </c>
      <c r="M225" s="148">
        <v>0</v>
      </c>
      <c r="N225" s="148">
        <v>0.94139452115077771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9.6388642040047028</v>
      </c>
      <c r="U225" s="204" t="s">
        <v>139</v>
      </c>
      <c r="V225" s="196">
        <v>8.4954439049217676</v>
      </c>
      <c r="W225" s="196">
        <v>0</v>
      </c>
      <c r="X225" s="196">
        <v>0</v>
      </c>
      <c r="Y225" s="196">
        <v>0</v>
      </c>
      <c r="Z225" s="196">
        <v>0.83778220343929677</v>
      </c>
      <c r="AA225" s="196">
        <v>0</v>
      </c>
      <c r="AB225" s="196">
        <v>0</v>
      </c>
      <c r="AC225" s="197">
        <v>0.3056380956436392</v>
      </c>
      <c r="AD225" s="196">
        <v>0.20202577793215737</v>
      </c>
      <c r="AE225" s="196">
        <v>0</v>
      </c>
      <c r="AF225" s="196">
        <v>0</v>
      </c>
      <c r="AG225" s="196">
        <v>0.1036123177114809</v>
      </c>
      <c r="AH225" s="196">
        <v>0</v>
      </c>
      <c r="AI225" s="199">
        <f t="shared" si="97"/>
        <v>9.6388642040047028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10.841109129737903</v>
      </c>
      <c r="C226" s="152">
        <v>0.28617517122609376</v>
      </c>
      <c r="D226" s="152">
        <v>4.5151374535491868</v>
      </c>
      <c r="E226" s="152">
        <v>38.066951760259094</v>
      </c>
      <c r="F226" s="292"/>
      <c r="G226" s="152">
        <v>10.84222138951273</v>
      </c>
      <c r="H226" s="153">
        <v>1.39264192637152E-2</v>
      </c>
      <c r="I226" s="154">
        <f t="shared" si="95"/>
        <v>64.565521323548722</v>
      </c>
      <c r="J226" s="141"/>
      <c r="K226" s="155" t="s">
        <v>24</v>
      </c>
      <c r="L226" s="156">
        <v>10.841109129737903</v>
      </c>
      <c r="M226" s="156">
        <v>0.28617517122609376</v>
      </c>
      <c r="N226" s="156">
        <v>4.5151374535491868</v>
      </c>
      <c r="O226" s="156">
        <v>38.066951760259094</v>
      </c>
      <c r="P226" s="156">
        <v>0.44613347672943537</v>
      </c>
      <c r="Q226" s="156">
        <v>10.84222138951273</v>
      </c>
      <c r="R226" s="157">
        <v>1.39264192637152E-2</v>
      </c>
      <c r="S226" s="158">
        <f t="shared" si="96"/>
        <v>65.011654800278151</v>
      </c>
      <c r="U226" s="200" t="s">
        <v>24</v>
      </c>
      <c r="V226" s="201">
        <v>0.71828230071851351</v>
      </c>
      <c r="W226" s="201">
        <v>10.12282682901939</v>
      </c>
      <c r="X226" s="201">
        <v>10.84222138951273</v>
      </c>
      <c r="Y226" s="201">
        <v>0.28617517122609376</v>
      </c>
      <c r="Z226" s="201">
        <v>4.5151374535491868</v>
      </c>
      <c r="AA226" s="201">
        <v>37.412931426633897</v>
      </c>
      <c r="AB226" s="201">
        <v>0.44613347672943537</v>
      </c>
      <c r="AC226" s="202">
        <v>0.66794675288891103</v>
      </c>
      <c r="AD226" s="201">
        <v>0</v>
      </c>
      <c r="AE226" s="201">
        <v>0.28249660374171015</v>
      </c>
      <c r="AF226" s="201">
        <v>1.39264192637152E-2</v>
      </c>
      <c r="AG226" s="201">
        <v>0</v>
      </c>
      <c r="AH226" s="201">
        <v>0.3715237298834857</v>
      </c>
      <c r="AI226" s="203">
        <f t="shared" si="97"/>
        <v>65.011654800278151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4.0419297008879553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4.0419297008879553</v>
      </c>
      <c r="J227" s="141"/>
      <c r="K227" s="161" t="s">
        <v>23</v>
      </c>
      <c r="L227" s="148">
        <v>4.0419297008879553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4.0419297008879553</v>
      </c>
      <c r="U227" s="204" t="s">
        <v>23</v>
      </c>
      <c r="V227" s="196">
        <v>4.0419297008879553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4.0419297008879553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</v>
      </c>
      <c r="C229" s="148">
        <v>0</v>
      </c>
      <c r="D229" s="148">
        <v>0</v>
      </c>
      <c r="E229" s="148">
        <v>2.92245113220276E-3</v>
      </c>
      <c r="F229" s="292"/>
      <c r="G229" s="148">
        <v>0</v>
      </c>
      <c r="H229" s="160">
        <v>0</v>
      </c>
      <c r="I229" s="146">
        <f t="shared" si="95"/>
        <v>2.92245113220276E-3</v>
      </c>
      <c r="J229" s="141"/>
      <c r="K229" s="161" t="s">
        <v>21</v>
      </c>
      <c r="L229" s="148">
        <v>0</v>
      </c>
      <c r="M229" s="148">
        <v>0</v>
      </c>
      <c r="N229" s="148">
        <v>0</v>
      </c>
      <c r="O229" s="148">
        <v>2.92245113220276E-3</v>
      </c>
      <c r="P229" s="148">
        <v>2.6983101395561086E-2</v>
      </c>
      <c r="Q229" s="148">
        <v>0</v>
      </c>
      <c r="R229" s="149">
        <v>0</v>
      </c>
      <c r="S229" s="150">
        <f t="shared" si="96"/>
        <v>2.9905552527763845E-2</v>
      </c>
      <c r="U229" s="204" t="s">
        <v>21</v>
      </c>
      <c r="V229" s="196">
        <v>0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2.6983101395561086E-2</v>
      </c>
      <c r="AC229" s="197">
        <v>2.92245113220276E-3</v>
      </c>
      <c r="AD229" s="196">
        <v>0</v>
      </c>
      <c r="AE229" s="196">
        <v>0</v>
      </c>
      <c r="AF229" s="196">
        <v>0</v>
      </c>
      <c r="AG229" s="196">
        <v>0</v>
      </c>
      <c r="AH229" s="196">
        <v>2.92245113220276E-3</v>
      </c>
      <c r="AI229" s="199">
        <f t="shared" si="97"/>
        <v>2.9905552527763845E-2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23.893973107220802</v>
      </c>
      <c r="C236" s="187">
        <f t="shared" ref="C236:I236" si="99">SUM(C215:C231)</f>
        <v>0.28617517122609376</v>
      </c>
      <c r="D236" s="187">
        <f t="shared" si="99"/>
        <v>5.8050774435527943</v>
      </c>
      <c r="E236" s="187">
        <f t="shared" si="99"/>
        <v>38.114157219193707</v>
      </c>
      <c r="F236" s="187">
        <f t="shared" si="99"/>
        <v>0</v>
      </c>
      <c r="G236" s="187">
        <f t="shared" si="99"/>
        <v>10.84222138951273</v>
      </c>
      <c r="H236" s="213">
        <f t="shared" si="99"/>
        <v>1.39264192637152E-2</v>
      </c>
      <c r="I236" s="146">
        <f t="shared" si="99"/>
        <v>78.955530749969853</v>
      </c>
      <c r="J236" s="141"/>
      <c r="K236" s="188" t="s">
        <v>25</v>
      </c>
      <c r="L236" s="187">
        <f>SUM(L215:L231)</f>
        <v>23.893973107220802</v>
      </c>
      <c r="M236" s="187">
        <f t="shared" ref="M236:S236" si="100">SUM(M215:M231)</f>
        <v>0.28617517122609376</v>
      </c>
      <c r="N236" s="187">
        <f t="shared" si="100"/>
        <v>5.8050774435527943</v>
      </c>
      <c r="O236" s="187">
        <f t="shared" si="100"/>
        <v>38.114157219193707</v>
      </c>
      <c r="P236" s="187">
        <f t="shared" si="100"/>
        <v>0.86415011168290956</v>
      </c>
      <c r="Q236" s="187">
        <f t="shared" si="100"/>
        <v>10.84222138951273</v>
      </c>
      <c r="R236" s="213">
        <f t="shared" si="100"/>
        <v>1.39264192637152E-2</v>
      </c>
      <c r="S236" s="214">
        <f t="shared" si="100"/>
        <v>79.819680861652756</v>
      </c>
      <c r="T236" s="133" t="str">
        <f>IF(ABS(S236-AI236)&gt;0.01,S236-AI236,"")</f>
        <v/>
      </c>
      <c r="U236" s="215" t="s">
        <v>61</v>
      </c>
      <c r="V236" s="216">
        <f>SUM(V215:V231)</f>
        <v>13.569120500269255</v>
      </c>
      <c r="W236" s="216">
        <f t="shared" ref="W236:AH236" si="101">SUM(W215:W231)</f>
        <v>10.12282682901939</v>
      </c>
      <c r="X236" s="216">
        <f t="shared" si="101"/>
        <v>10.84222138951273</v>
      </c>
      <c r="Y236" s="216">
        <f t="shared" si="101"/>
        <v>0.28617517122609376</v>
      </c>
      <c r="Z236" s="216">
        <f t="shared" si="101"/>
        <v>5.7014651258413132</v>
      </c>
      <c r="AA236" s="216">
        <f t="shared" si="101"/>
        <v>37.417453168623261</v>
      </c>
      <c r="AB236" s="216">
        <f t="shared" si="101"/>
        <v>0.86415011168290956</v>
      </c>
      <c r="AC236" s="216">
        <f t="shared" si="101"/>
        <v>1.0162685654777994</v>
      </c>
      <c r="AD236" s="217">
        <f t="shared" si="101"/>
        <v>0.20202577793215737</v>
      </c>
      <c r="AE236" s="217">
        <f t="shared" si="101"/>
        <v>0.28249660374171015</v>
      </c>
      <c r="AF236" s="217">
        <f t="shared" si="101"/>
        <v>1.39264192637152E-2</v>
      </c>
      <c r="AG236" s="217">
        <f t="shared" si="101"/>
        <v>0.1036123177114809</v>
      </c>
      <c r="AH236" s="217">
        <f t="shared" si="101"/>
        <v>0.41420744682873484</v>
      </c>
      <c r="AI236" s="218">
        <f>SUM(V236:AC236)</f>
        <v>79.819680861652742</v>
      </c>
      <c r="AJ236" s="133" t="str">
        <f t="shared" si="98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0.30262570437131697</v>
      </c>
      <c r="C237" s="105">
        <f t="shared" ref="C237:H237" si="102">IF($I236=0,"-",C236/$I236)</f>
        <v>3.6245107658427465E-3</v>
      </c>
      <c r="D237" s="105">
        <f t="shared" si="102"/>
        <v>7.3523379406261677E-2</v>
      </c>
      <c r="E237" s="105">
        <f t="shared" si="102"/>
        <v>0.48272941562372135</v>
      </c>
      <c r="F237" s="105">
        <f t="shared" si="102"/>
        <v>0</v>
      </c>
      <c r="G237" s="105">
        <f t="shared" si="102"/>
        <v>0.13732060675834123</v>
      </c>
      <c r="H237" s="106">
        <f t="shared" si="102"/>
        <v>1.7638307451591054E-4</v>
      </c>
      <c r="I237" s="107">
        <f>SUM(B237:H237)</f>
        <v>0.99999999999999989</v>
      </c>
      <c r="J237" s="133"/>
      <c r="K237" s="30" t="s">
        <v>85</v>
      </c>
      <c r="L237" s="80">
        <f t="shared" ref="L237:R237" si="103">IF($S236=0,"-",L236/$S236)</f>
        <v>0.29934939415048484</v>
      </c>
      <c r="M237" s="80">
        <f t="shared" si="103"/>
        <v>3.585270802098371E-3</v>
      </c>
      <c r="N237" s="80">
        <f t="shared" si="103"/>
        <v>7.2727394808987378E-2</v>
      </c>
      <c r="O237" s="80">
        <f t="shared" si="103"/>
        <v>0.47750325242786884</v>
      </c>
      <c r="P237" s="80">
        <f t="shared" si="103"/>
        <v>1.0826278711646259E-2</v>
      </c>
      <c r="Q237" s="80">
        <f t="shared" si="103"/>
        <v>0.13583393559672308</v>
      </c>
      <c r="R237" s="81">
        <f t="shared" si="103"/>
        <v>1.7447350219118425E-4</v>
      </c>
      <c r="S237" s="82">
        <f>SUM(L237:R237)</f>
        <v>0.99999999999999978</v>
      </c>
      <c r="U237" s="40" t="s">
        <v>85</v>
      </c>
      <c r="V237" s="108">
        <f>+V236/$AI236</f>
        <v>0.16999717806173517</v>
      </c>
      <c r="W237" s="108">
        <f t="shared" ref="W237:AH237" si="104">+W236/$AI236</f>
        <v>0.12682118895670297</v>
      </c>
      <c r="X237" s="108">
        <f t="shared" si="104"/>
        <v>0.1358339355967231</v>
      </c>
      <c r="Y237" s="108">
        <f t="shared" si="104"/>
        <v>3.5852708020983714E-3</v>
      </c>
      <c r="Z237" s="108">
        <f t="shared" si="104"/>
        <v>7.142931497963971E-2</v>
      </c>
      <c r="AA237" s="108">
        <f t="shared" si="104"/>
        <v>0.46877477790818239</v>
      </c>
      <c r="AB237" s="108">
        <f t="shared" si="104"/>
        <v>1.0826278711646261E-2</v>
      </c>
      <c r="AC237" s="108">
        <f t="shared" si="104"/>
        <v>1.2732054983272163E-2</v>
      </c>
      <c r="AD237" s="108">
        <f t="shared" si="104"/>
        <v>2.5310271320467697E-3</v>
      </c>
      <c r="AE237" s="108">
        <f t="shared" si="104"/>
        <v>3.539184831261687E-3</v>
      </c>
      <c r="AF237" s="108">
        <f t="shared" si="104"/>
        <v>1.7447350219118428E-4</v>
      </c>
      <c r="AG237" s="108">
        <f t="shared" si="104"/>
        <v>1.2980798293476853E-3</v>
      </c>
      <c r="AH237" s="108">
        <f t="shared" si="104"/>
        <v>5.1892896884248238E-3</v>
      </c>
      <c r="AI237" s="109">
        <f>SUM(V237:AC237)</f>
        <v>1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71.50311771163075</v>
      </c>
      <c r="C245" s="148">
        <v>3.6501468489697458E-2</v>
      </c>
      <c r="D245" s="148">
        <v>39.333591357335585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110.87321053745603</v>
      </c>
      <c r="J245" s="141"/>
      <c r="K245" s="161" t="s">
        <v>15</v>
      </c>
      <c r="L245" s="148">
        <v>71.50311771163075</v>
      </c>
      <c r="M245" s="148">
        <v>3.6501468489697458E-2</v>
      </c>
      <c r="N245" s="148">
        <v>39.333591357335585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110.87321053745603</v>
      </c>
      <c r="U245" s="204" t="s">
        <v>15</v>
      </c>
      <c r="V245" s="196">
        <v>70.740497744970995</v>
      </c>
      <c r="W245" s="196">
        <v>0</v>
      </c>
      <c r="X245" s="196">
        <v>0</v>
      </c>
      <c r="Y245" s="196">
        <v>3.6501468489697458E-2</v>
      </c>
      <c r="Z245" s="196">
        <v>39.333591357335585</v>
      </c>
      <c r="AA245" s="196">
        <v>0</v>
      </c>
      <c r="AB245" s="196">
        <v>0</v>
      </c>
      <c r="AC245" s="197">
        <v>0.76261996665975007</v>
      </c>
      <c r="AD245" s="198">
        <v>0.76261996665975007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110.87321053745605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3.4446750956631917</v>
      </c>
      <c r="C246" s="152">
        <v>0</v>
      </c>
      <c r="D246" s="152">
        <v>0</v>
      </c>
      <c r="E246" s="152">
        <v>0</v>
      </c>
      <c r="F246" s="292"/>
      <c r="G246" s="152">
        <v>0</v>
      </c>
      <c r="H246" s="153">
        <v>0</v>
      </c>
      <c r="I246" s="154">
        <f t="shared" si="105"/>
        <v>3.4446750956631917</v>
      </c>
      <c r="J246" s="141"/>
      <c r="K246" s="155" t="s">
        <v>14</v>
      </c>
      <c r="L246" s="156">
        <v>3.4446750956631917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3.4446750956631917</v>
      </c>
      <c r="U246" s="200" t="s">
        <v>55</v>
      </c>
      <c r="V246" s="201">
        <v>3.4446750956631917</v>
      </c>
      <c r="W246" s="201">
        <v>0</v>
      </c>
      <c r="X246" s="201">
        <v>0</v>
      </c>
      <c r="Y246" s="201">
        <v>0</v>
      </c>
      <c r="Z246" s="201">
        <v>0</v>
      </c>
      <c r="AA246" s="201">
        <v>0</v>
      </c>
      <c r="AB246" s="201">
        <v>0</v>
      </c>
      <c r="AC246" s="202">
        <v>0</v>
      </c>
      <c r="AD246" s="201">
        <v>0</v>
      </c>
      <c r="AE246" s="201">
        <v>0</v>
      </c>
      <c r="AF246" s="201">
        <v>0</v>
      </c>
      <c r="AG246" s="201">
        <v>0</v>
      </c>
      <c r="AH246" s="201">
        <v>0</v>
      </c>
      <c r="AI246" s="203">
        <f t="shared" si="107"/>
        <v>3.4446750956631917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13.876500089756005</v>
      </c>
      <c r="F247" s="292"/>
      <c r="G247" s="148">
        <v>0</v>
      </c>
      <c r="H247" s="160">
        <v>0</v>
      </c>
      <c r="I247" s="146">
        <f t="shared" si="105"/>
        <v>13.876500089756005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13.876500089756005</v>
      </c>
      <c r="P247" s="148">
        <v>49.250198430210233</v>
      </c>
      <c r="Q247" s="148">
        <v>0</v>
      </c>
      <c r="R247" s="149">
        <v>0</v>
      </c>
      <c r="S247" s="150">
        <f t="shared" si="106"/>
        <v>63.12669851996624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2.9644403547450744</v>
      </c>
      <c r="AB247" s="196">
        <v>49.250198430210233</v>
      </c>
      <c r="AC247" s="197">
        <v>10.912059735010931</v>
      </c>
      <c r="AD247" s="196">
        <v>0</v>
      </c>
      <c r="AE247" s="196">
        <v>0</v>
      </c>
      <c r="AF247" s="196">
        <v>0</v>
      </c>
      <c r="AG247" s="196">
        <v>0</v>
      </c>
      <c r="AH247" s="196">
        <v>10.912059735010931</v>
      </c>
      <c r="AI247" s="199">
        <f t="shared" si="107"/>
        <v>63.12669851996624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3.4287987078307686E-2</v>
      </c>
      <c r="F248" s="292"/>
      <c r="G248" s="152">
        <v>0</v>
      </c>
      <c r="H248" s="153">
        <v>0</v>
      </c>
      <c r="I248" s="154">
        <f t="shared" si="105"/>
        <v>3.4287987078307686E-2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3.4287987078307686E-2</v>
      </c>
      <c r="P248" s="156">
        <v>19.510465861219394</v>
      </c>
      <c r="Q248" s="156">
        <v>0</v>
      </c>
      <c r="R248" s="157">
        <v>0</v>
      </c>
      <c r="S248" s="158">
        <f t="shared" si="106"/>
        <v>19.544753848297702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1.3281597864682587E-2</v>
      </c>
      <c r="AB248" s="201">
        <v>19.510465861219394</v>
      </c>
      <c r="AC248" s="202">
        <v>2.1006389213625097E-2</v>
      </c>
      <c r="AD248" s="201">
        <v>0</v>
      </c>
      <c r="AE248" s="201">
        <v>0</v>
      </c>
      <c r="AF248" s="201">
        <v>0</v>
      </c>
      <c r="AG248" s="201">
        <v>0</v>
      </c>
      <c r="AH248" s="201">
        <v>2.1006389213625097E-2</v>
      </c>
      <c r="AI248" s="203">
        <f t="shared" si="107"/>
        <v>19.544753848297702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0</v>
      </c>
      <c r="J249" s="141"/>
      <c r="K249" s="161" t="s">
        <v>57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11.02117807676251</v>
      </c>
      <c r="C250" s="152">
        <v>0</v>
      </c>
      <c r="D250" s="152">
        <v>20.979952281508076</v>
      </c>
      <c r="E250" s="152">
        <v>3.3094946382786232</v>
      </c>
      <c r="F250" s="292"/>
      <c r="G250" s="152">
        <v>0</v>
      </c>
      <c r="H250" s="153">
        <v>0</v>
      </c>
      <c r="I250" s="154">
        <f t="shared" si="105"/>
        <v>35.310624996549208</v>
      </c>
      <c r="J250" s="141"/>
      <c r="K250" s="155" t="s">
        <v>16</v>
      </c>
      <c r="L250" s="156">
        <v>11.02117807676251</v>
      </c>
      <c r="M250" s="156">
        <v>0</v>
      </c>
      <c r="N250" s="156">
        <v>20.979952281508076</v>
      </c>
      <c r="O250" s="156">
        <v>3.3094946382786232</v>
      </c>
      <c r="P250" s="156">
        <v>0</v>
      </c>
      <c r="Q250" s="156">
        <v>0</v>
      </c>
      <c r="R250" s="157">
        <v>0</v>
      </c>
      <c r="S250" s="158">
        <f t="shared" si="106"/>
        <v>35.310624996549208</v>
      </c>
      <c r="U250" s="200" t="s">
        <v>16</v>
      </c>
      <c r="V250" s="201">
        <v>11.02117807676251</v>
      </c>
      <c r="W250" s="201">
        <v>0</v>
      </c>
      <c r="X250" s="201">
        <v>0</v>
      </c>
      <c r="Y250" s="201">
        <v>0</v>
      </c>
      <c r="Z250" s="201">
        <v>20.979952281508076</v>
      </c>
      <c r="AA250" s="201">
        <v>2.6083305199992659</v>
      </c>
      <c r="AB250" s="201">
        <v>0</v>
      </c>
      <c r="AC250" s="202">
        <v>0.70116411827935721</v>
      </c>
      <c r="AD250" s="201">
        <v>0</v>
      </c>
      <c r="AE250" s="201">
        <v>0</v>
      </c>
      <c r="AF250" s="201">
        <v>0</v>
      </c>
      <c r="AG250" s="201">
        <v>0</v>
      </c>
      <c r="AH250" s="201">
        <v>0.70116411827935721</v>
      </c>
      <c r="AI250" s="203">
        <f t="shared" si="107"/>
        <v>35.310624996549208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151.96991477718041</v>
      </c>
      <c r="C251" s="148">
        <v>0</v>
      </c>
      <c r="D251" s="148">
        <v>167.72789008303707</v>
      </c>
      <c r="E251" s="148">
        <v>10.345276926544521</v>
      </c>
      <c r="F251" s="292"/>
      <c r="G251" s="148">
        <v>1.6694981121288983E-2</v>
      </c>
      <c r="H251" s="160">
        <v>0</v>
      </c>
      <c r="I251" s="146">
        <f t="shared" si="105"/>
        <v>330.05977676788331</v>
      </c>
      <c r="J251" s="141"/>
      <c r="K251" s="161" t="s">
        <v>139</v>
      </c>
      <c r="L251" s="148">
        <v>151.96991477718041</v>
      </c>
      <c r="M251" s="148">
        <v>0</v>
      </c>
      <c r="N251" s="148">
        <v>167.72789008303707</v>
      </c>
      <c r="O251" s="148">
        <v>10.345276926544521</v>
      </c>
      <c r="P251" s="148">
        <v>6.6250201814506859E-2</v>
      </c>
      <c r="Q251" s="148">
        <v>1.6694981121288983E-2</v>
      </c>
      <c r="R251" s="149">
        <v>0</v>
      </c>
      <c r="S251" s="150">
        <f t="shared" si="106"/>
        <v>330.12602696969782</v>
      </c>
      <c r="U251" s="204" t="s">
        <v>139</v>
      </c>
      <c r="V251" s="196">
        <v>145.73517407743503</v>
      </c>
      <c r="W251" s="196">
        <v>5.5714861997546032</v>
      </c>
      <c r="X251" s="196">
        <v>1.6694981121288983E-2</v>
      </c>
      <c r="Y251" s="196">
        <v>0</v>
      </c>
      <c r="Z251" s="196">
        <v>167.32535553822376</v>
      </c>
      <c r="AA251" s="196">
        <v>6.658097596012718</v>
      </c>
      <c r="AB251" s="196">
        <v>6.6250201814506859E-2</v>
      </c>
      <c r="AC251" s="197">
        <v>4.7529683753358709</v>
      </c>
      <c r="AD251" s="196">
        <v>0.66325449999076547</v>
      </c>
      <c r="AE251" s="196">
        <v>0</v>
      </c>
      <c r="AF251" s="196">
        <v>0</v>
      </c>
      <c r="AG251" s="196">
        <v>0.40253454481330264</v>
      </c>
      <c r="AH251" s="196">
        <v>3.6871793305318032</v>
      </c>
      <c r="AI251" s="199">
        <f t="shared" si="107"/>
        <v>330.12602696969782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186.42634229810287</v>
      </c>
      <c r="C252" s="152">
        <v>2.7324738142457572</v>
      </c>
      <c r="D252" s="152">
        <v>346.8861506103579</v>
      </c>
      <c r="E252" s="152">
        <v>872.76050959976124</v>
      </c>
      <c r="F252" s="292"/>
      <c r="G252" s="152">
        <v>206.8819914488372</v>
      </c>
      <c r="H252" s="153">
        <v>64.351237659260335</v>
      </c>
      <c r="I252" s="154">
        <f t="shared" si="105"/>
        <v>1680.0387054305652</v>
      </c>
      <c r="J252" s="141"/>
      <c r="K252" s="155" t="s">
        <v>24</v>
      </c>
      <c r="L252" s="156">
        <v>186.42634229810287</v>
      </c>
      <c r="M252" s="156">
        <v>2.7324738142457572</v>
      </c>
      <c r="N252" s="156">
        <v>346.8861506103579</v>
      </c>
      <c r="O252" s="156">
        <v>872.76050959976124</v>
      </c>
      <c r="P252" s="156">
        <v>2.5436788160189594</v>
      </c>
      <c r="Q252" s="156">
        <v>206.8819914488372</v>
      </c>
      <c r="R252" s="157">
        <v>64.351237659260335</v>
      </c>
      <c r="S252" s="158">
        <f t="shared" si="106"/>
        <v>1682.5823842465841</v>
      </c>
      <c r="U252" s="200" t="s">
        <v>24</v>
      </c>
      <c r="V252" s="201">
        <v>27.806476423989636</v>
      </c>
      <c r="W252" s="201">
        <v>155.51192631178569</v>
      </c>
      <c r="X252" s="201">
        <v>206.8819914488372</v>
      </c>
      <c r="Y252" s="201">
        <v>2.7324738142457572</v>
      </c>
      <c r="Z252" s="201">
        <v>346.8861506103579</v>
      </c>
      <c r="AA252" s="201">
        <v>870.38502465933095</v>
      </c>
      <c r="AB252" s="201">
        <v>2.5436788160189594</v>
      </c>
      <c r="AC252" s="202">
        <v>69.834662162018162</v>
      </c>
      <c r="AD252" s="201">
        <v>3.1079395623275468</v>
      </c>
      <c r="AE252" s="201">
        <v>0</v>
      </c>
      <c r="AF252" s="201">
        <v>64.351237659260335</v>
      </c>
      <c r="AG252" s="201">
        <v>0</v>
      </c>
      <c r="AH252" s="201">
        <v>2.3754849404302938</v>
      </c>
      <c r="AI252" s="203">
        <f t="shared" si="107"/>
        <v>1682.5823842465843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189.78181225015351</v>
      </c>
      <c r="C253" s="148">
        <v>0</v>
      </c>
      <c r="D253" s="148">
        <v>6.388673758123514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196.17048600827701</v>
      </c>
      <c r="J253" s="141"/>
      <c r="K253" s="161" t="s">
        <v>23</v>
      </c>
      <c r="L253" s="148">
        <v>189.78181225015351</v>
      </c>
      <c r="M253" s="148">
        <v>0</v>
      </c>
      <c r="N253" s="148">
        <v>6.388673758123514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196.17048600827701</v>
      </c>
      <c r="U253" s="204" t="s">
        <v>23</v>
      </c>
      <c r="V253" s="196">
        <v>188.3622979855619</v>
      </c>
      <c r="W253" s="196">
        <v>0</v>
      </c>
      <c r="X253" s="196">
        <v>0</v>
      </c>
      <c r="Y253" s="196">
        <v>0</v>
      </c>
      <c r="Z253" s="196">
        <v>6.189376902463291</v>
      </c>
      <c r="AA253" s="196">
        <v>0</v>
      </c>
      <c r="AB253" s="196">
        <v>0</v>
      </c>
      <c r="AC253" s="197">
        <v>1.6188111202518356</v>
      </c>
      <c r="AD253" s="196">
        <v>1.4195142645916119</v>
      </c>
      <c r="AE253" s="196">
        <v>0</v>
      </c>
      <c r="AF253" s="196">
        <v>0</v>
      </c>
      <c r="AG253" s="196">
        <v>0.1992968556602234</v>
      </c>
      <c r="AH253" s="196">
        <v>0</v>
      </c>
      <c r="AI253" s="199">
        <f t="shared" si="107"/>
        <v>196.17048600827704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0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0</v>
      </c>
      <c r="J254" s="141"/>
      <c r="K254" s="155" t="s">
        <v>58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0" t="s">
        <v>58</v>
      </c>
      <c r="V254" s="201">
        <v>0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19.034104635646433</v>
      </c>
      <c r="C255" s="148">
        <v>0</v>
      </c>
      <c r="D255" s="148">
        <v>1.8495582617632664</v>
      </c>
      <c r="E255" s="148">
        <v>0</v>
      </c>
      <c r="F255" s="292"/>
      <c r="G255" s="148">
        <v>0</v>
      </c>
      <c r="H255" s="160">
        <v>0</v>
      </c>
      <c r="I255" s="146">
        <f t="shared" si="105"/>
        <v>20.8836628974097</v>
      </c>
      <c r="J255" s="141"/>
      <c r="K255" s="161" t="s">
        <v>21</v>
      </c>
      <c r="L255" s="148">
        <v>19.034104635646433</v>
      </c>
      <c r="M255" s="148">
        <v>0</v>
      </c>
      <c r="N255" s="148">
        <v>1.8495582617632664</v>
      </c>
      <c r="O255" s="148">
        <v>0</v>
      </c>
      <c r="P255" s="148">
        <v>3.8933738113470762</v>
      </c>
      <c r="Q255" s="148">
        <v>0</v>
      </c>
      <c r="R255" s="149">
        <v>0</v>
      </c>
      <c r="S255" s="150">
        <f t="shared" si="106"/>
        <v>24.777036708756775</v>
      </c>
      <c r="U255" s="204" t="s">
        <v>21</v>
      </c>
      <c r="V255" s="196">
        <v>19.034104635646433</v>
      </c>
      <c r="W255" s="196">
        <v>0</v>
      </c>
      <c r="X255" s="196">
        <v>0</v>
      </c>
      <c r="Y255" s="196">
        <v>0</v>
      </c>
      <c r="Z255" s="196">
        <v>1.8495582617632664</v>
      </c>
      <c r="AA255" s="196">
        <v>0</v>
      </c>
      <c r="AB255" s="196">
        <v>3.8933738113470762</v>
      </c>
      <c r="AC255" s="197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9">
        <f t="shared" si="107"/>
        <v>24.777036708756775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8.2836266969917079E-3</v>
      </c>
      <c r="C256" s="152">
        <v>0</v>
      </c>
      <c r="D256" s="152">
        <v>8.0492623572589906E-4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9.0885529327176078E-3</v>
      </c>
      <c r="J256" s="141"/>
      <c r="K256" s="155" t="s">
        <v>20</v>
      </c>
      <c r="L256" s="156">
        <v>8.2836266969917079E-3</v>
      </c>
      <c r="M256" s="156">
        <v>0</v>
      </c>
      <c r="N256" s="156">
        <v>8.0492623572589906E-4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9.0885529327176078E-3</v>
      </c>
      <c r="U256" s="200" t="s">
        <v>59</v>
      </c>
      <c r="V256" s="201">
        <v>8.2836266969917079E-3</v>
      </c>
      <c r="W256" s="201">
        <v>0</v>
      </c>
      <c r="X256" s="201">
        <v>0</v>
      </c>
      <c r="Y256" s="201">
        <v>0</v>
      </c>
      <c r="Z256" s="201">
        <v>8.0492623572589906E-4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9.0885529327176078E-3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70.878989503974822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70.878989503974822</v>
      </c>
      <c r="J257" s="141"/>
      <c r="K257" s="163" t="s">
        <v>62</v>
      </c>
      <c r="L257" s="148">
        <v>70.878989503974822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70.878989503974822</v>
      </c>
      <c r="U257" s="205" t="s">
        <v>60</v>
      </c>
      <c r="V257" s="196">
        <v>64.159870295865517</v>
      </c>
      <c r="W257" s="196">
        <v>6.6536450857277609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6.5474122381550759E-2</v>
      </c>
      <c r="AD257" s="198">
        <v>6.5474122381550759E-2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70.878989503974822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70.878989503974822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70.878989503974822</v>
      </c>
      <c r="J258" s="141"/>
      <c r="K258" s="168" t="s">
        <v>22</v>
      </c>
      <c r="L258" s="169">
        <v>70.878989503974822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70.878989503974822</v>
      </c>
      <c r="U258" s="206" t="s">
        <v>63</v>
      </c>
      <c r="V258" s="207">
        <v>64.159870295865517</v>
      </c>
      <c r="W258" s="207">
        <v>6.6536450857277609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6.5474122381550759E-2</v>
      </c>
      <c r="AD258" s="207">
        <v>6.5474122381550759E-2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70.878989503974822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704.06841797581149</v>
      </c>
      <c r="C262" s="187">
        <f t="shared" ref="C262:I262" si="109">SUM(C241:C257)</f>
        <v>2.7689752827354548</v>
      </c>
      <c r="D262" s="187">
        <f t="shared" si="109"/>
        <v>583.16662127836116</v>
      </c>
      <c r="E262" s="187">
        <f t="shared" si="109"/>
        <v>900.32606924141874</v>
      </c>
      <c r="F262" s="187">
        <f t="shared" si="109"/>
        <v>0</v>
      </c>
      <c r="G262" s="187">
        <f t="shared" si="109"/>
        <v>206.89868642995847</v>
      </c>
      <c r="H262" s="213">
        <f t="shared" si="109"/>
        <v>64.351237659260335</v>
      </c>
      <c r="I262" s="146">
        <f t="shared" si="109"/>
        <v>2461.5800078675452</v>
      </c>
      <c r="J262" s="141"/>
      <c r="K262" s="188" t="s">
        <v>25</v>
      </c>
      <c r="L262" s="187">
        <f>SUM(L241:L257)</f>
        <v>704.06841797581149</v>
      </c>
      <c r="M262" s="187">
        <f t="shared" ref="M262:S262" si="110">SUM(M241:M257)</f>
        <v>2.7689752827354548</v>
      </c>
      <c r="N262" s="187">
        <f t="shared" si="110"/>
        <v>583.16662127836116</v>
      </c>
      <c r="O262" s="187">
        <f t="shared" si="110"/>
        <v>900.32606924141874</v>
      </c>
      <c r="P262" s="187">
        <f t="shared" si="110"/>
        <v>75.263967120610175</v>
      </c>
      <c r="Q262" s="187">
        <f t="shared" si="110"/>
        <v>206.89868642995847</v>
      </c>
      <c r="R262" s="213">
        <f t="shared" si="110"/>
        <v>64.351237659260335</v>
      </c>
      <c r="S262" s="214">
        <f t="shared" si="110"/>
        <v>2536.8439749881554</v>
      </c>
      <c r="T262" s="133" t="str">
        <f>IF(ABS(S262-AI262)&gt;0.01,S262-AI262,"")</f>
        <v/>
      </c>
      <c r="U262" s="215" t="s">
        <v>61</v>
      </c>
      <c r="V262" s="216">
        <f>SUM(V241:V257)</f>
        <v>530.31255796259211</v>
      </c>
      <c r="W262" s="216">
        <f t="shared" ref="W262:AH262" si="111">SUM(W241:W257)</f>
        <v>167.73705759726806</v>
      </c>
      <c r="X262" s="216">
        <f t="shared" si="111"/>
        <v>206.89868642995847</v>
      </c>
      <c r="Y262" s="216">
        <f t="shared" si="111"/>
        <v>2.7689752827354548</v>
      </c>
      <c r="Z262" s="216">
        <f t="shared" si="111"/>
        <v>582.56478987788762</v>
      </c>
      <c r="AA262" s="216">
        <f t="shared" si="111"/>
        <v>882.62917472795266</v>
      </c>
      <c r="AB262" s="216">
        <f t="shared" si="111"/>
        <v>75.263967120610175</v>
      </c>
      <c r="AC262" s="216">
        <f t="shared" si="111"/>
        <v>88.668765989151083</v>
      </c>
      <c r="AD262" s="217">
        <f t="shared" si="111"/>
        <v>6.0188024159512254</v>
      </c>
      <c r="AE262" s="217">
        <f t="shared" si="111"/>
        <v>0</v>
      </c>
      <c r="AF262" s="217">
        <f t="shared" si="111"/>
        <v>64.351237659260335</v>
      </c>
      <c r="AG262" s="217">
        <f t="shared" si="111"/>
        <v>0.60183140047352601</v>
      </c>
      <c r="AH262" s="217">
        <f t="shared" si="111"/>
        <v>17.69689451346601</v>
      </c>
      <c r="AI262" s="218">
        <f>SUM(V262:AC262)</f>
        <v>2536.8439749881554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0.28602296725091725</v>
      </c>
      <c r="C263" s="105">
        <f t="shared" ref="C263:H263" si="112">IF($I262=0,"-",C262/$I262)</f>
        <v>1.1248772227128237E-3</v>
      </c>
      <c r="D263" s="105">
        <f t="shared" si="112"/>
        <v>0.23690744132406064</v>
      </c>
      <c r="E263" s="105">
        <f t="shared" si="112"/>
        <v>0.36575129240725629</v>
      </c>
      <c r="F263" s="105">
        <f t="shared" si="112"/>
        <v>0</v>
      </c>
      <c r="G263" s="105">
        <f t="shared" si="112"/>
        <v>8.4051172729987272E-2</v>
      </c>
      <c r="H263" s="106">
        <f t="shared" si="112"/>
        <v>2.6142249065065938E-2</v>
      </c>
      <c r="I263" s="107">
        <f>SUM(B263:H263)</f>
        <v>1.0000000000000002</v>
      </c>
      <c r="J263" s="133"/>
      <c r="K263" s="30" t="s">
        <v>85</v>
      </c>
      <c r="L263" s="80">
        <f t="shared" ref="L263:R263" si="113">IF($S262=0,"-",L262/$S262)</f>
        <v>0.27753713863269763</v>
      </c>
      <c r="M263" s="80">
        <f t="shared" si="113"/>
        <v>1.091503975031962E-3</v>
      </c>
      <c r="N263" s="80">
        <f t="shared" si="113"/>
        <v>0.22987878916797946</v>
      </c>
      <c r="O263" s="80">
        <f t="shared" si="113"/>
        <v>0.35490005617930143</v>
      </c>
      <c r="P263" s="80">
        <f t="shared" si="113"/>
        <v>2.9668346915565268E-2</v>
      </c>
      <c r="Q263" s="80">
        <f t="shared" si="113"/>
        <v>8.1557513378773913E-2</v>
      </c>
      <c r="R263" s="81">
        <f t="shared" si="113"/>
        <v>2.5366651750650449E-2</v>
      </c>
      <c r="S263" s="82">
        <f>SUM(L263:R263)</f>
        <v>1</v>
      </c>
      <c r="U263" s="40" t="s">
        <v>85</v>
      </c>
      <c r="V263" s="108">
        <f>+V262/$AI262</f>
        <v>0.20904421524980391</v>
      </c>
      <c r="W263" s="108">
        <f t="shared" ref="W263:AH263" si="114">+W262/$AI262</f>
        <v>6.6120368162591175E-2</v>
      </c>
      <c r="X263" s="108">
        <f t="shared" si="114"/>
        <v>8.1557513378773913E-2</v>
      </c>
      <c r="Y263" s="108">
        <f t="shared" si="114"/>
        <v>1.091503975031962E-3</v>
      </c>
      <c r="Z263" s="108">
        <f t="shared" si="114"/>
        <v>0.22964155289865928</v>
      </c>
      <c r="AA263" s="108">
        <f t="shared" si="114"/>
        <v>0.34792410705198124</v>
      </c>
      <c r="AB263" s="108">
        <f t="shared" si="114"/>
        <v>2.9668346915565268E-2</v>
      </c>
      <c r="AC263" s="108">
        <f t="shared" si="114"/>
        <v>3.4952392367593316E-2</v>
      </c>
      <c r="AD263" s="108">
        <f t="shared" si="114"/>
        <v>2.3725552203025524E-3</v>
      </c>
      <c r="AE263" s="108">
        <f t="shared" si="114"/>
        <v>0</v>
      </c>
      <c r="AF263" s="108">
        <f t="shared" si="114"/>
        <v>2.5366651750650449E-2</v>
      </c>
      <c r="AG263" s="108">
        <f t="shared" si="114"/>
        <v>2.3723626932016422E-4</v>
      </c>
      <c r="AH263" s="108">
        <f t="shared" si="114"/>
        <v>6.9759491273201522E-3</v>
      </c>
      <c r="AI263" s="109">
        <f>SUM(V263:AC263)</f>
        <v>1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1.7914602629499274E-2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1.7914602629499274E-2</v>
      </c>
      <c r="J267" s="141"/>
      <c r="K267" s="192" t="s">
        <v>6</v>
      </c>
      <c r="L267" s="144">
        <v>1.7914602629499274E-2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1.7914602629499274E-2</v>
      </c>
      <c r="U267" s="195" t="s">
        <v>6</v>
      </c>
      <c r="V267" s="196">
        <v>1.7914602629499274E-2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1.7914602629499274E-2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2.6143438098506921</v>
      </c>
      <c r="C271" s="148">
        <v>1.8953992621417517</v>
      </c>
      <c r="D271" s="148">
        <v>0.71894454770894045</v>
      </c>
      <c r="E271" s="148">
        <v>0</v>
      </c>
      <c r="F271" s="292"/>
      <c r="G271" s="148">
        <v>0</v>
      </c>
      <c r="H271" s="160">
        <v>0</v>
      </c>
      <c r="I271" s="146">
        <f t="shared" si="115"/>
        <v>5.2286876197013843</v>
      </c>
      <c r="J271" s="141"/>
      <c r="K271" s="161" t="s">
        <v>15</v>
      </c>
      <c r="L271" s="148">
        <v>2.6143438098506921</v>
      </c>
      <c r="M271" s="148">
        <v>1.8953992621417517</v>
      </c>
      <c r="N271" s="148">
        <v>0.71894454770894045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5.2286876197013843</v>
      </c>
      <c r="U271" s="204" t="s">
        <v>15</v>
      </c>
      <c r="V271" s="196">
        <v>2.6143438098506921</v>
      </c>
      <c r="W271" s="196">
        <v>0</v>
      </c>
      <c r="X271" s="196">
        <v>0</v>
      </c>
      <c r="Y271" s="196">
        <v>1.8953992621417517</v>
      </c>
      <c r="Z271" s="196">
        <v>0.71894454770894045</v>
      </c>
      <c r="AA271" s="196">
        <v>0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5.2286876197013843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0.77953159013530371</v>
      </c>
      <c r="C272" s="152">
        <v>0</v>
      </c>
      <c r="D272" s="152">
        <v>2.2855717386186587</v>
      </c>
      <c r="E272" s="152">
        <v>0</v>
      </c>
      <c r="F272" s="292"/>
      <c r="G272" s="152">
        <v>0</v>
      </c>
      <c r="H272" s="153">
        <v>0</v>
      </c>
      <c r="I272" s="154">
        <f t="shared" si="115"/>
        <v>3.0651033287539624</v>
      </c>
      <c r="J272" s="141"/>
      <c r="K272" s="155" t="s">
        <v>14</v>
      </c>
      <c r="L272" s="156">
        <v>0.77953159013530371</v>
      </c>
      <c r="M272" s="156">
        <v>0</v>
      </c>
      <c r="N272" s="156">
        <v>2.2855717386186587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3.0651033287539624</v>
      </c>
      <c r="U272" s="200" t="s">
        <v>55</v>
      </c>
      <c r="V272" s="201">
        <v>0.77953159013530371</v>
      </c>
      <c r="W272" s="201">
        <v>0</v>
      </c>
      <c r="X272" s="201">
        <v>0</v>
      </c>
      <c r="Y272" s="201">
        <v>0</v>
      </c>
      <c r="Z272" s="201">
        <v>2.2855717386186587</v>
      </c>
      <c r="AA272" s="201">
        <v>0</v>
      </c>
      <c r="AB272" s="201">
        <v>0</v>
      </c>
      <c r="AC272" s="202">
        <v>0</v>
      </c>
      <c r="AD272" s="201">
        <v>0</v>
      </c>
      <c r="AE272" s="201">
        <v>0</v>
      </c>
      <c r="AF272" s="201">
        <v>0</v>
      </c>
      <c r="AG272" s="201">
        <v>0</v>
      </c>
      <c r="AH272" s="201">
        <v>0</v>
      </c>
      <c r="AI272" s="203">
        <f t="shared" si="117"/>
        <v>3.0651033287539624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15.075517305044183</v>
      </c>
      <c r="F273" s="292"/>
      <c r="G273" s="148">
        <v>0</v>
      </c>
      <c r="H273" s="160">
        <v>0</v>
      </c>
      <c r="I273" s="146">
        <f t="shared" si="115"/>
        <v>15.075517305044183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15.075517305044183</v>
      </c>
      <c r="P273" s="148">
        <v>142.82972124199986</v>
      </c>
      <c r="Q273" s="148">
        <v>0</v>
      </c>
      <c r="R273" s="149">
        <v>0</v>
      </c>
      <c r="S273" s="150">
        <f t="shared" si="116"/>
        <v>157.90523854704404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1.450351754665465</v>
      </c>
      <c r="AB273" s="196">
        <v>142.82972124199986</v>
      </c>
      <c r="AC273" s="197">
        <v>13.625165550378718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13.625165550378718</v>
      </c>
      <c r="AI273" s="199">
        <f t="shared" si="117"/>
        <v>157.90523854704404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2.1445728208186431E-3</v>
      </c>
      <c r="F274" s="292"/>
      <c r="G274" s="152">
        <v>0</v>
      </c>
      <c r="H274" s="153">
        <v>0</v>
      </c>
      <c r="I274" s="154">
        <f t="shared" si="115"/>
        <v>2.1445728208186431E-3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2.1445728208186431E-3</v>
      </c>
      <c r="P274" s="156">
        <v>0.12808909446213843</v>
      </c>
      <c r="Q274" s="156">
        <v>0</v>
      </c>
      <c r="R274" s="157">
        <v>0</v>
      </c>
      <c r="S274" s="158">
        <f t="shared" si="116"/>
        <v>0.13023366728295707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0.12808909446213843</v>
      </c>
      <c r="AC274" s="202">
        <v>2.1445728208186431E-3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2.1445728208186431E-3</v>
      </c>
      <c r="AI274" s="203">
        <f t="shared" si="117"/>
        <v>0.13023366728295707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0.24154359026866404</v>
      </c>
      <c r="C276" s="152">
        <v>0</v>
      </c>
      <c r="D276" s="152">
        <v>7.3709753675534193</v>
      </c>
      <c r="E276" s="152">
        <v>0</v>
      </c>
      <c r="F276" s="292"/>
      <c r="G276" s="152">
        <v>0</v>
      </c>
      <c r="H276" s="153">
        <v>0</v>
      </c>
      <c r="I276" s="154">
        <f t="shared" si="115"/>
        <v>7.6125189578220835</v>
      </c>
      <c r="J276" s="141"/>
      <c r="K276" s="155" t="s">
        <v>16</v>
      </c>
      <c r="L276" s="156">
        <v>0.24154359026866404</v>
      </c>
      <c r="M276" s="156">
        <v>0</v>
      </c>
      <c r="N276" s="156">
        <v>7.3709753675534193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7.6125189578220835</v>
      </c>
      <c r="U276" s="200" t="s">
        <v>16</v>
      </c>
      <c r="V276" s="201">
        <v>0.24154359026866404</v>
      </c>
      <c r="W276" s="201">
        <v>0</v>
      </c>
      <c r="X276" s="201">
        <v>0</v>
      </c>
      <c r="Y276" s="201">
        <v>0</v>
      </c>
      <c r="Z276" s="201">
        <v>7.3709753675534193</v>
      </c>
      <c r="AA276" s="201">
        <v>0</v>
      </c>
      <c r="AB276" s="201">
        <v>0</v>
      </c>
      <c r="AC276" s="202">
        <v>0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</v>
      </c>
      <c r="AI276" s="203">
        <f t="shared" si="117"/>
        <v>7.6125189578220835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15.103916447532665</v>
      </c>
      <c r="C277" s="148">
        <v>309.16121545140226</v>
      </c>
      <c r="D277" s="148">
        <v>31.640625020208287</v>
      </c>
      <c r="E277" s="148">
        <v>0</v>
      </c>
      <c r="F277" s="292"/>
      <c r="G277" s="148">
        <v>0</v>
      </c>
      <c r="H277" s="160">
        <v>0</v>
      </c>
      <c r="I277" s="146">
        <f t="shared" si="115"/>
        <v>355.90575691914319</v>
      </c>
      <c r="J277" s="141"/>
      <c r="K277" s="161" t="s">
        <v>139</v>
      </c>
      <c r="L277" s="148">
        <v>15.103916447532665</v>
      </c>
      <c r="M277" s="148">
        <v>309.16121545140226</v>
      </c>
      <c r="N277" s="148">
        <v>31.640625020208287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355.90575691914319</v>
      </c>
      <c r="U277" s="204" t="s">
        <v>139</v>
      </c>
      <c r="V277" s="196">
        <v>15.103916447532665</v>
      </c>
      <c r="W277" s="196">
        <v>0</v>
      </c>
      <c r="X277" s="196">
        <v>0</v>
      </c>
      <c r="Y277" s="196">
        <v>309.16121545140226</v>
      </c>
      <c r="Z277" s="196">
        <v>31.640625020208287</v>
      </c>
      <c r="AA277" s="196">
        <v>0</v>
      </c>
      <c r="AB277" s="196">
        <v>0</v>
      </c>
      <c r="AC277" s="197">
        <v>0</v>
      </c>
      <c r="AD277" s="196">
        <v>0</v>
      </c>
      <c r="AE277" s="196">
        <v>0</v>
      </c>
      <c r="AF277" s="196">
        <v>0</v>
      </c>
      <c r="AG277" s="196">
        <v>0</v>
      </c>
      <c r="AH277" s="196">
        <v>0</v>
      </c>
      <c r="AI277" s="199">
        <f t="shared" si="117"/>
        <v>355.90575691914319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3.2413644668885957</v>
      </c>
      <c r="C278" s="152">
        <v>0.30173348247978982</v>
      </c>
      <c r="D278" s="152">
        <v>303.00628990761714</v>
      </c>
      <c r="E278" s="152">
        <v>1098.7841355367707</v>
      </c>
      <c r="F278" s="292"/>
      <c r="G278" s="152">
        <v>49.676115947576953</v>
      </c>
      <c r="H278" s="153">
        <v>0</v>
      </c>
      <c r="I278" s="154">
        <f t="shared" si="115"/>
        <v>1455.0096393413332</v>
      </c>
      <c r="J278" s="141"/>
      <c r="K278" s="155" t="s">
        <v>24</v>
      </c>
      <c r="L278" s="156">
        <v>3.2413644668885957</v>
      </c>
      <c r="M278" s="156">
        <v>0.30173348247978982</v>
      </c>
      <c r="N278" s="156">
        <v>303.00628990761714</v>
      </c>
      <c r="O278" s="156">
        <v>1098.7841355367707</v>
      </c>
      <c r="P278" s="156">
        <v>7.5480236150715276E-3</v>
      </c>
      <c r="Q278" s="156">
        <v>49.676115947576953</v>
      </c>
      <c r="R278" s="157">
        <v>0</v>
      </c>
      <c r="S278" s="158">
        <f t="shared" si="116"/>
        <v>1455.0171873649483</v>
      </c>
      <c r="U278" s="200" t="s">
        <v>24</v>
      </c>
      <c r="V278" s="201">
        <v>2.8392821955326064</v>
      </c>
      <c r="W278" s="201">
        <v>0.40208227135598928</v>
      </c>
      <c r="X278" s="201">
        <v>49.676115947576953</v>
      </c>
      <c r="Y278" s="201">
        <v>0.30173348247978982</v>
      </c>
      <c r="Z278" s="201">
        <v>303.00628990761714</v>
      </c>
      <c r="AA278" s="201">
        <v>1098.7793556004149</v>
      </c>
      <c r="AB278" s="201">
        <v>7.5480236150715276E-3</v>
      </c>
      <c r="AC278" s="202">
        <v>4.779936355755879E-3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4.779936355755879E-3</v>
      </c>
      <c r="AI278" s="203">
        <f t="shared" si="117"/>
        <v>1455.0171873649483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</v>
      </c>
      <c r="C281" s="148">
        <v>0</v>
      </c>
      <c r="D281" s="148">
        <v>0</v>
      </c>
      <c r="E281" s="148">
        <v>0.99490673292226139</v>
      </c>
      <c r="F281" s="292"/>
      <c r="G281" s="148">
        <v>0</v>
      </c>
      <c r="H281" s="160">
        <v>0</v>
      </c>
      <c r="I281" s="146">
        <f t="shared" si="115"/>
        <v>0.99490673292226139</v>
      </c>
      <c r="J281" s="141"/>
      <c r="K281" s="161" t="s">
        <v>21</v>
      </c>
      <c r="L281" s="148">
        <v>0</v>
      </c>
      <c r="M281" s="148">
        <v>0</v>
      </c>
      <c r="N281" s="148">
        <v>0</v>
      </c>
      <c r="O281" s="148">
        <v>0.99490673292226139</v>
      </c>
      <c r="P281" s="148">
        <v>9.0829676430721697</v>
      </c>
      <c r="Q281" s="148">
        <v>0</v>
      </c>
      <c r="R281" s="149">
        <v>0</v>
      </c>
      <c r="S281" s="150">
        <f t="shared" si="116"/>
        <v>10.077874375994432</v>
      </c>
      <c r="U281" s="204" t="s">
        <v>21</v>
      </c>
      <c r="V281" s="196">
        <v>0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9.0829676430721697</v>
      </c>
      <c r="AC281" s="197">
        <v>0.99490673292226139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0.99490673292226139</v>
      </c>
      <c r="AI281" s="199">
        <f t="shared" si="117"/>
        <v>10.077874375994432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21.998614507305419</v>
      </c>
      <c r="C288" s="187">
        <f t="shared" ref="C288:I288" si="119">SUM(C267:C283)</f>
        <v>311.35834819602383</v>
      </c>
      <c r="D288" s="187">
        <f t="shared" si="119"/>
        <v>345.02240658170643</v>
      </c>
      <c r="E288" s="187">
        <f t="shared" si="119"/>
        <v>1114.856704147558</v>
      </c>
      <c r="F288" s="187">
        <f t="shared" si="119"/>
        <v>0</v>
      </c>
      <c r="G288" s="187">
        <f t="shared" si="119"/>
        <v>49.676115947576953</v>
      </c>
      <c r="H288" s="213">
        <f t="shared" si="119"/>
        <v>0</v>
      </c>
      <c r="I288" s="146">
        <f t="shared" si="119"/>
        <v>1842.9121893801707</v>
      </c>
      <c r="J288" s="141"/>
      <c r="K288" s="188" t="s">
        <v>25</v>
      </c>
      <c r="L288" s="187">
        <f>SUM(L267:L283)</f>
        <v>21.998614507305419</v>
      </c>
      <c r="M288" s="187">
        <f t="shared" ref="M288:S288" si="120">SUM(M267:M283)</f>
        <v>311.35834819602383</v>
      </c>
      <c r="N288" s="187">
        <f t="shared" si="120"/>
        <v>345.02240658170643</v>
      </c>
      <c r="O288" s="187">
        <f t="shared" si="120"/>
        <v>1114.856704147558</v>
      </c>
      <c r="P288" s="187">
        <f t="shared" si="120"/>
        <v>152.04832600314924</v>
      </c>
      <c r="Q288" s="187">
        <f t="shared" si="120"/>
        <v>49.676115947576953</v>
      </c>
      <c r="R288" s="213">
        <f t="shared" si="120"/>
        <v>0</v>
      </c>
      <c r="S288" s="214">
        <f t="shared" si="120"/>
        <v>1994.9605153833199</v>
      </c>
      <c r="T288" s="133" t="str">
        <f>IF(ABS(S288-AI288)&gt;0.01,S288-AI288,"")</f>
        <v/>
      </c>
      <c r="U288" s="215" t="s">
        <v>61</v>
      </c>
      <c r="V288" s="216">
        <f>SUM(V267:V283)</f>
        <v>21.596532235949432</v>
      </c>
      <c r="W288" s="216">
        <f t="shared" ref="W288:AH288" si="121">SUM(W267:W283)</f>
        <v>0.40208227135598928</v>
      </c>
      <c r="X288" s="216">
        <f t="shared" si="121"/>
        <v>49.676115947576953</v>
      </c>
      <c r="Y288" s="216">
        <f t="shared" si="121"/>
        <v>311.35834819602383</v>
      </c>
      <c r="Z288" s="216">
        <f t="shared" si="121"/>
        <v>345.02240658170643</v>
      </c>
      <c r="AA288" s="216">
        <f t="shared" si="121"/>
        <v>1100.2297073550803</v>
      </c>
      <c r="AB288" s="216">
        <f t="shared" si="121"/>
        <v>152.04832600314924</v>
      </c>
      <c r="AC288" s="216">
        <f t="shared" si="121"/>
        <v>14.626996792477554</v>
      </c>
      <c r="AD288" s="217">
        <f t="shared" si="121"/>
        <v>0</v>
      </c>
      <c r="AE288" s="217">
        <f t="shared" si="121"/>
        <v>0</v>
      </c>
      <c r="AF288" s="217">
        <f t="shared" si="121"/>
        <v>0</v>
      </c>
      <c r="AG288" s="217">
        <f t="shared" si="121"/>
        <v>0</v>
      </c>
      <c r="AH288" s="217">
        <f t="shared" si="121"/>
        <v>14.626996792477554</v>
      </c>
      <c r="AI288" s="218">
        <f>SUM(V288:AC288)</f>
        <v>1994.9605153833197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1.193687612143053E-2</v>
      </c>
      <c r="C289" s="105">
        <f t="shared" ref="C289:H289" si="122">IF($I288=0,"-",C288/$I288)</f>
        <v>0.16894909588760354</v>
      </c>
      <c r="D289" s="105">
        <f t="shared" si="122"/>
        <v>0.1872158687591883</v>
      </c>
      <c r="E289" s="105">
        <f t="shared" si="122"/>
        <v>0.60494293248042352</v>
      </c>
      <c r="F289" s="105">
        <f t="shared" si="122"/>
        <v>0</v>
      </c>
      <c r="G289" s="105">
        <f t="shared" si="122"/>
        <v>2.6955226751354113E-2</v>
      </c>
      <c r="H289" s="106">
        <f t="shared" si="122"/>
        <v>0</v>
      </c>
      <c r="I289" s="107">
        <f>SUM(B289:H289)</f>
        <v>1</v>
      </c>
      <c r="J289" s="133"/>
      <c r="K289" s="30" t="s">
        <v>85</v>
      </c>
      <c r="L289" s="80">
        <f t="shared" ref="L289:R289" si="123">IF($S288=0,"-",L288/$S288)</f>
        <v>1.1027092685630679E-2</v>
      </c>
      <c r="M289" s="80">
        <f t="shared" si="123"/>
        <v>0.15607243641922314</v>
      </c>
      <c r="N289" s="80">
        <f t="shared" si="123"/>
        <v>0.17294698512637599</v>
      </c>
      <c r="O289" s="80">
        <f t="shared" si="123"/>
        <v>0.55883647598576403</v>
      </c>
      <c r="P289" s="80">
        <f t="shared" si="123"/>
        <v>7.6216208205972469E-2</v>
      </c>
      <c r="Q289" s="80">
        <f t="shared" si="123"/>
        <v>2.4900801577033709E-2</v>
      </c>
      <c r="R289" s="81">
        <f t="shared" si="123"/>
        <v>0</v>
      </c>
      <c r="S289" s="82">
        <f>SUM(L289:R289)</f>
        <v>0.99999999999999989</v>
      </c>
      <c r="U289" s="40" t="s">
        <v>85</v>
      </c>
      <c r="V289" s="108">
        <f>+V288/$AI288</f>
        <v>1.0825543698442467E-2</v>
      </c>
      <c r="W289" s="108">
        <f t="shared" ref="W289:AH289" si="124">+W288/$AI288</f>
        <v>2.015489871882159E-4</v>
      </c>
      <c r="X289" s="108">
        <f t="shared" si="124"/>
        <v>2.4900801577033713E-2</v>
      </c>
      <c r="Y289" s="108">
        <f t="shared" si="124"/>
        <v>0.15607243641922317</v>
      </c>
      <c r="Z289" s="108">
        <f t="shared" si="124"/>
        <v>0.17294698512637602</v>
      </c>
      <c r="AA289" s="108">
        <f t="shared" si="124"/>
        <v>0.55150450290675446</v>
      </c>
      <c r="AB289" s="108">
        <f t="shared" si="124"/>
        <v>7.6216208205972469E-2</v>
      </c>
      <c r="AC289" s="108">
        <f t="shared" si="124"/>
        <v>7.3319730790095683E-3</v>
      </c>
      <c r="AD289" s="108">
        <f t="shared" si="124"/>
        <v>0</v>
      </c>
      <c r="AE289" s="108">
        <f t="shared" si="124"/>
        <v>0</v>
      </c>
      <c r="AF289" s="108">
        <f t="shared" si="124"/>
        <v>0</v>
      </c>
      <c r="AG289" s="108">
        <f t="shared" si="124"/>
        <v>0</v>
      </c>
      <c r="AH289" s="108">
        <f t="shared" si="124"/>
        <v>7.3319730790095683E-3</v>
      </c>
      <c r="AI289" s="109">
        <f>SUM(V289:AC289)</f>
        <v>1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3.4960791474267041</v>
      </c>
      <c r="C297" s="148">
        <v>10.55777945511244</v>
      </c>
      <c r="D297" s="148">
        <v>1.3948284933750157</v>
      </c>
      <c r="E297" s="148">
        <v>0</v>
      </c>
      <c r="F297" s="292"/>
      <c r="G297" s="148">
        <v>0</v>
      </c>
      <c r="H297" s="160">
        <v>0</v>
      </c>
      <c r="I297" s="146">
        <f t="shared" si="125"/>
        <v>15.44868709591416</v>
      </c>
      <c r="J297" s="141"/>
      <c r="K297" s="161" t="s">
        <v>15</v>
      </c>
      <c r="L297" s="148">
        <v>3.4960791474267041</v>
      </c>
      <c r="M297" s="148">
        <v>10.55777945511244</v>
      </c>
      <c r="N297" s="148">
        <v>1.3948284933750157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15.44868709591416</v>
      </c>
      <c r="U297" s="204" t="s">
        <v>15</v>
      </c>
      <c r="V297" s="196">
        <v>3.1898100717952431</v>
      </c>
      <c r="W297" s="196">
        <v>0</v>
      </c>
      <c r="X297" s="196">
        <v>0</v>
      </c>
      <c r="Y297" s="196">
        <v>10.55777945511244</v>
      </c>
      <c r="Z297" s="196">
        <v>1.3948284933750157</v>
      </c>
      <c r="AA297" s="196">
        <v>0</v>
      </c>
      <c r="AB297" s="196">
        <v>0</v>
      </c>
      <c r="AC297" s="197">
        <v>0.30626907563146089</v>
      </c>
      <c r="AD297" s="198">
        <v>0.30626907563146089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15.44868709591416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1.260174704992032E-2</v>
      </c>
      <c r="C298" s="152">
        <v>3.4798006058302744E-2</v>
      </c>
      <c r="D298" s="152">
        <v>0.11441813514643555</v>
      </c>
      <c r="E298" s="152">
        <v>0</v>
      </c>
      <c r="F298" s="292"/>
      <c r="G298" s="152">
        <v>0</v>
      </c>
      <c r="H298" s="153">
        <v>0</v>
      </c>
      <c r="I298" s="154">
        <f t="shared" si="125"/>
        <v>0.16181788825465862</v>
      </c>
      <c r="J298" s="141"/>
      <c r="K298" s="155" t="s">
        <v>14</v>
      </c>
      <c r="L298" s="156">
        <v>1.260174704992032E-2</v>
      </c>
      <c r="M298" s="156">
        <v>3.4798006058302744E-2</v>
      </c>
      <c r="N298" s="156">
        <v>0.11441813514643555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0.16181788825465862</v>
      </c>
      <c r="U298" s="200" t="s">
        <v>55</v>
      </c>
      <c r="V298" s="201">
        <v>1.260174704992032E-2</v>
      </c>
      <c r="W298" s="201">
        <v>0</v>
      </c>
      <c r="X298" s="201">
        <v>0</v>
      </c>
      <c r="Y298" s="201">
        <v>3.4798006058302744E-2</v>
      </c>
      <c r="Z298" s="201">
        <v>0.11441813514643555</v>
      </c>
      <c r="AA298" s="201">
        <v>0</v>
      </c>
      <c r="AB298" s="201">
        <v>0</v>
      </c>
      <c r="AC298" s="202">
        <v>0</v>
      </c>
      <c r="AD298" s="201">
        <v>0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0.16181788825465862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0.16143172181035004</v>
      </c>
      <c r="F299" s="292"/>
      <c r="G299" s="148">
        <v>0</v>
      </c>
      <c r="H299" s="160">
        <v>0</v>
      </c>
      <c r="I299" s="146">
        <f t="shared" si="125"/>
        <v>0.16143172181035004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0.16143172181035004</v>
      </c>
      <c r="P299" s="148">
        <v>99.976247797059969</v>
      </c>
      <c r="Q299" s="148">
        <v>0</v>
      </c>
      <c r="R299" s="149">
        <v>0</v>
      </c>
      <c r="S299" s="150">
        <f t="shared" si="126"/>
        <v>100.13767951887031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2.5835507566228583E-4</v>
      </c>
      <c r="AB299" s="196">
        <v>99.976247797059969</v>
      </c>
      <c r="AC299" s="197">
        <v>0.16117336673468774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0.16117336673468774</v>
      </c>
      <c r="AI299" s="199">
        <f t="shared" si="127"/>
        <v>100.13767951887031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3.5851086063778932</v>
      </c>
      <c r="Q300" s="156">
        <v>0</v>
      </c>
      <c r="R300" s="157">
        <v>0</v>
      </c>
      <c r="S300" s="158">
        <f t="shared" si="126"/>
        <v>3.5851086063778932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3.5851086063778932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3.5851086063778932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1.5055904135553921E-2</v>
      </c>
      <c r="C302" s="152">
        <v>0.43662121993106429</v>
      </c>
      <c r="D302" s="152">
        <v>2.9359013064330175</v>
      </c>
      <c r="E302" s="152">
        <v>1.1291928101665449</v>
      </c>
      <c r="F302" s="292"/>
      <c r="G302" s="152">
        <v>0</v>
      </c>
      <c r="H302" s="153">
        <v>0</v>
      </c>
      <c r="I302" s="154">
        <f t="shared" si="125"/>
        <v>4.5167712406661806</v>
      </c>
      <c r="J302" s="141"/>
      <c r="K302" s="155" t="s">
        <v>16</v>
      </c>
      <c r="L302" s="156">
        <v>1.5055904135553921E-2</v>
      </c>
      <c r="M302" s="156">
        <v>0.43662121993106429</v>
      </c>
      <c r="N302" s="156">
        <v>2.9359013064330175</v>
      </c>
      <c r="O302" s="156">
        <v>1.1291928101665449</v>
      </c>
      <c r="P302" s="156">
        <v>0</v>
      </c>
      <c r="Q302" s="156">
        <v>0</v>
      </c>
      <c r="R302" s="157">
        <v>0</v>
      </c>
      <c r="S302" s="158">
        <f t="shared" si="126"/>
        <v>4.5167712406661806</v>
      </c>
      <c r="U302" s="200" t="s">
        <v>16</v>
      </c>
      <c r="V302" s="201">
        <v>1.5055904135553921E-2</v>
      </c>
      <c r="W302" s="201">
        <v>0</v>
      </c>
      <c r="X302" s="201">
        <v>0</v>
      </c>
      <c r="Y302" s="201">
        <v>0.43662121993106429</v>
      </c>
      <c r="Z302" s="201">
        <v>2.9359013064330175</v>
      </c>
      <c r="AA302" s="201">
        <v>0.21078265789775524</v>
      </c>
      <c r="AB302" s="201">
        <v>0</v>
      </c>
      <c r="AC302" s="202">
        <v>0.91841015226878975</v>
      </c>
      <c r="AD302" s="201">
        <v>0</v>
      </c>
      <c r="AE302" s="201">
        <v>0</v>
      </c>
      <c r="AF302" s="201">
        <v>0</v>
      </c>
      <c r="AG302" s="201">
        <v>0</v>
      </c>
      <c r="AH302" s="201">
        <v>0.91841015226878975</v>
      </c>
      <c r="AI302" s="203">
        <f t="shared" si="127"/>
        <v>4.5167712406661806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23.477380737760793</v>
      </c>
      <c r="C303" s="148">
        <v>255.79300692845877</v>
      </c>
      <c r="D303" s="148">
        <v>103.1835396582571</v>
      </c>
      <c r="E303" s="148">
        <v>0.93558731974528253</v>
      </c>
      <c r="F303" s="292"/>
      <c r="G303" s="148">
        <v>0</v>
      </c>
      <c r="H303" s="160">
        <v>0</v>
      </c>
      <c r="I303" s="146">
        <f t="shared" si="125"/>
        <v>383.389514644222</v>
      </c>
      <c r="J303" s="141"/>
      <c r="K303" s="161" t="s">
        <v>139</v>
      </c>
      <c r="L303" s="148">
        <v>23.477380737760793</v>
      </c>
      <c r="M303" s="148">
        <v>255.79300692845877</v>
      </c>
      <c r="N303" s="148">
        <v>103.1835396582571</v>
      </c>
      <c r="O303" s="148">
        <v>0.93558731974528253</v>
      </c>
      <c r="P303" s="148">
        <v>0.37390656723258109</v>
      </c>
      <c r="Q303" s="148">
        <v>0</v>
      </c>
      <c r="R303" s="149">
        <v>0</v>
      </c>
      <c r="S303" s="150">
        <f t="shared" si="126"/>
        <v>383.76342121145461</v>
      </c>
      <c r="U303" s="204" t="s">
        <v>139</v>
      </c>
      <c r="V303" s="196">
        <v>23.119544735462878</v>
      </c>
      <c r="W303" s="196">
        <v>0.11202972398639334</v>
      </c>
      <c r="X303" s="196">
        <v>0</v>
      </c>
      <c r="Y303" s="196">
        <v>255.79300692845877</v>
      </c>
      <c r="Z303" s="196">
        <v>103.1835396582571</v>
      </c>
      <c r="AA303" s="196">
        <v>4.7164178320852471E-2</v>
      </c>
      <c r="AB303" s="196">
        <v>0.37390656723258109</v>
      </c>
      <c r="AC303" s="197">
        <v>1.1342294197359526</v>
      </c>
      <c r="AD303" s="196">
        <v>0.24580627831152255</v>
      </c>
      <c r="AE303" s="196">
        <v>0</v>
      </c>
      <c r="AF303" s="196">
        <v>0</v>
      </c>
      <c r="AG303" s="196">
        <v>0</v>
      </c>
      <c r="AH303" s="196">
        <v>0.88842314142443002</v>
      </c>
      <c r="AI303" s="199">
        <f t="shared" si="127"/>
        <v>383.76342121145456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14.902158348264139</v>
      </c>
      <c r="C304" s="152">
        <v>8.8970173063910369</v>
      </c>
      <c r="D304" s="152">
        <v>18.980749417201288</v>
      </c>
      <c r="E304" s="152">
        <v>171.7141435447389</v>
      </c>
      <c r="F304" s="292"/>
      <c r="G304" s="152">
        <v>16.605501580997441</v>
      </c>
      <c r="H304" s="153">
        <v>0</v>
      </c>
      <c r="I304" s="154">
        <f t="shared" si="125"/>
        <v>231.09957019759281</v>
      </c>
      <c r="J304" s="141"/>
      <c r="K304" s="155" t="s">
        <v>24</v>
      </c>
      <c r="L304" s="156">
        <v>14.902158348264139</v>
      </c>
      <c r="M304" s="156">
        <v>8.8970173063910369</v>
      </c>
      <c r="N304" s="156">
        <v>18.980749417201288</v>
      </c>
      <c r="O304" s="156">
        <v>171.7141435447389</v>
      </c>
      <c r="P304" s="156">
        <v>3.8715951715087069</v>
      </c>
      <c r="Q304" s="156">
        <v>16.605501580997441</v>
      </c>
      <c r="R304" s="157">
        <v>0</v>
      </c>
      <c r="S304" s="158">
        <f t="shared" si="126"/>
        <v>234.97116536910153</v>
      </c>
      <c r="U304" s="200" t="s">
        <v>24</v>
      </c>
      <c r="V304" s="201">
        <v>1.4336071042634762</v>
      </c>
      <c r="W304" s="201">
        <v>13.219778857293676</v>
      </c>
      <c r="X304" s="201">
        <v>16.605501580997441</v>
      </c>
      <c r="Y304" s="201">
        <v>8.8970173063910369</v>
      </c>
      <c r="Z304" s="201">
        <v>14.187524297071505</v>
      </c>
      <c r="AA304" s="201">
        <v>159.86862865044066</v>
      </c>
      <c r="AB304" s="201">
        <v>3.8715951715087069</v>
      </c>
      <c r="AC304" s="202">
        <v>16.887512401135027</v>
      </c>
      <c r="AD304" s="201">
        <v>0.24877238670698792</v>
      </c>
      <c r="AE304" s="201">
        <v>9.529685314466068</v>
      </c>
      <c r="AF304" s="201">
        <v>0</v>
      </c>
      <c r="AG304" s="201">
        <v>4.7932251201297813</v>
      </c>
      <c r="AH304" s="201">
        <v>2.3158295798321893</v>
      </c>
      <c r="AI304" s="203">
        <f t="shared" si="127"/>
        <v>234.97116536910153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8.1761697020467552E-2</v>
      </c>
      <c r="C305" s="148">
        <v>0</v>
      </c>
      <c r="D305" s="148">
        <v>4.3861810851739023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4.4679427821943696</v>
      </c>
      <c r="J305" s="141"/>
      <c r="K305" s="161" t="s">
        <v>23</v>
      </c>
      <c r="L305" s="148">
        <v>8.1761697020467552E-2</v>
      </c>
      <c r="M305" s="148">
        <v>0</v>
      </c>
      <c r="N305" s="148">
        <v>4.3861810851739023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4.4679427821943696</v>
      </c>
      <c r="U305" s="204" t="s">
        <v>23</v>
      </c>
      <c r="V305" s="196">
        <v>7.9683327487986663E-2</v>
      </c>
      <c r="W305" s="196">
        <v>0</v>
      </c>
      <c r="X305" s="196">
        <v>0</v>
      </c>
      <c r="Y305" s="196">
        <v>0</v>
      </c>
      <c r="Z305" s="196">
        <v>3.8588863401433811</v>
      </c>
      <c r="AA305" s="196">
        <v>0</v>
      </c>
      <c r="AB305" s="196">
        <v>0</v>
      </c>
      <c r="AC305" s="197">
        <v>0.52937311456300318</v>
      </c>
      <c r="AD305" s="196">
        <v>2.0783695324808845E-3</v>
      </c>
      <c r="AE305" s="196">
        <v>0</v>
      </c>
      <c r="AF305" s="196">
        <v>0</v>
      </c>
      <c r="AG305" s="196">
        <v>0.52729474503052121</v>
      </c>
      <c r="AH305" s="196">
        <v>0</v>
      </c>
      <c r="AI305" s="199">
        <f t="shared" si="127"/>
        <v>4.4679427821943705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0</v>
      </c>
      <c r="C306" s="152">
        <v>4.4066163338334526E-3</v>
      </c>
      <c r="D306" s="152">
        <v>0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4.4066163338334526E-3</v>
      </c>
      <c r="J306" s="141"/>
      <c r="K306" s="155" t="s">
        <v>58</v>
      </c>
      <c r="L306" s="156">
        <v>0</v>
      </c>
      <c r="M306" s="156">
        <v>4.4066163338334526E-3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4.4066163338334526E-3</v>
      </c>
      <c r="U306" s="200" t="s">
        <v>58</v>
      </c>
      <c r="V306" s="201">
        <v>0</v>
      </c>
      <c r="W306" s="201">
        <v>0</v>
      </c>
      <c r="X306" s="201">
        <v>0</v>
      </c>
      <c r="Y306" s="201">
        <v>4.4066163338334526E-3</v>
      </c>
      <c r="Z306" s="201">
        <v>0</v>
      </c>
      <c r="AA306" s="201">
        <v>0</v>
      </c>
      <c r="AB306" s="201">
        <v>0</v>
      </c>
      <c r="AC306" s="202">
        <v>0</v>
      </c>
      <c r="AD306" s="201">
        <v>0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4.4066163338334526E-3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1.41074901139238</v>
      </c>
      <c r="C307" s="148">
        <v>0.71155718206828678</v>
      </c>
      <c r="D307" s="148">
        <v>3.5362742203358916E-2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2.1576689356640255</v>
      </c>
      <c r="J307" s="141"/>
      <c r="K307" s="161" t="s">
        <v>21</v>
      </c>
      <c r="L307" s="148">
        <v>1.41074901139238</v>
      </c>
      <c r="M307" s="148">
        <v>0.71155718206828678</v>
      </c>
      <c r="N307" s="148">
        <v>3.5362742203358916E-2</v>
      </c>
      <c r="O307" s="148">
        <v>0</v>
      </c>
      <c r="P307" s="148">
        <v>6.193762781575022</v>
      </c>
      <c r="Q307" s="148">
        <v>0</v>
      </c>
      <c r="R307" s="149">
        <v>0</v>
      </c>
      <c r="S307" s="150">
        <f t="shared" si="126"/>
        <v>8.3514317172390484</v>
      </c>
      <c r="U307" s="204" t="s">
        <v>21</v>
      </c>
      <c r="V307" s="196">
        <v>1.41074901139238</v>
      </c>
      <c r="W307" s="196">
        <v>0</v>
      </c>
      <c r="X307" s="196">
        <v>0</v>
      </c>
      <c r="Y307" s="196">
        <v>0.71155718206828678</v>
      </c>
      <c r="Z307" s="196">
        <v>3.5362742203358916E-2</v>
      </c>
      <c r="AA307" s="196">
        <v>0</v>
      </c>
      <c r="AB307" s="196">
        <v>6.193762781575022</v>
      </c>
      <c r="AC307" s="197">
        <v>0</v>
      </c>
      <c r="AD307" s="196">
        <v>0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8.3514317172390484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1.7161542228753788E-4</v>
      </c>
      <c r="C308" s="152">
        <v>8.6559824104966312E-5</v>
      </c>
      <c r="D308" s="152">
        <v>4.3018225690514616E-6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2.6247706896155565E-4</v>
      </c>
      <c r="J308" s="141"/>
      <c r="K308" s="155" t="s">
        <v>20</v>
      </c>
      <c r="L308" s="156">
        <v>1.7161542228753788E-4</v>
      </c>
      <c r="M308" s="156">
        <v>8.6559824104966312E-5</v>
      </c>
      <c r="N308" s="156">
        <v>4.3018225690514616E-6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2.6247706896155565E-4</v>
      </c>
      <c r="U308" s="200" t="s">
        <v>59</v>
      </c>
      <c r="V308" s="201">
        <v>1.7161542228753788E-4</v>
      </c>
      <c r="W308" s="201">
        <v>0</v>
      </c>
      <c r="X308" s="201">
        <v>0</v>
      </c>
      <c r="Y308" s="201">
        <v>8.6559824104966312E-5</v>
      </c>
      <c r="Z308" s="201">
        <v>4.3018225690514616E-6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2.6247706896155565E-4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0.11282379326481659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0.11282379326481659</v>
      </c>
      <c r="J309" s="141"/>
      <c r="K309" s="163" t="s">
        <v>62</v>
      </c>
      <c r="L309" s="148">
        <v>0.11282379326481659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0.11282379326481659</v>
      </c>
      <c r="U309" s="205" t="s">
        <v>60</v>
      </c>
      <c r="V309" s="196">
        <v>9.5948619412078232E-2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1.6875173852738366E-2</v>
      </c>
      <c r="AD309" s="198">
        <v>1.6875173852738366E-2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0.11282379326481659</v>
      </c>
      <c r="AJ309" s="133" t="str">
        <f t="shared" si="128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0.11282379326481659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0.11282379326481659</v>
      </c>
      <c r="J310" s="141"/>
      <c r="K310" s="168" t="s">
        <v>22</v>
      </c>
      <c r="L310" s="169">
        <v>0.11282379326481659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0.11282379326481659</v>
      </c>
      <c r="U310" s="206" t="s">
        <v>63</v>
      </c>
      <c r="V310" s="207">
        <v>9.5948619412078232E-2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1.6875173852738366E-2</v>
      </c>
      <c r="AD310" s="207">
        <v>1.6875173852738366E-2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0.11282379326481659</v>
      </c>
      <c r="AJ310" s="133" t="str">
        <f t="shared" si="128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43.508782001737067</v>
      </c>
      <c r="C314" s="187">
        <f t="shared" ref="C314:I314" si="129">SUM(C293:C309)</f>
        <v>276.43527327417786</v>
      </c>
      <c r="D314" s="187">
        <f t="shared" si="129"/>
        <v>131.03098513961265</v>
      </c>
      <c r="E314" s="187">
        <f t="shared" si="129"/>
        <v>173.94035539646109</v>
      </c>
      <c r="F314" s="187">
        <f t="shared" si="129"/>
        <v>0</v>
      </c>
      <c r="G314" s="187">
        <f t="shared" si="129"/>
        <v>16.605501580997441</v>
      </c>
      <c r="H314" s="213">
        <f t="shared" si="129"/>
        <v>0</v>
      </c>
      <c r="I314" s="146">
        <f t="shared" si="129"/>
        <v>641.52089739298617</v>
      </c>
      <c r="J314" s="141"/>
      <c r="K314" s="188" t="s">
        <v>25</v>
      </c>
      <c r="L314" s="187">
        <f>SUM(L293:L309)</f>
        <v>43.508782001737067</v>
      </c>
      <c r="M314" s="187">
        <f t="shared" ref="M314:S314" si="130">SUM(M293:M309)</f>
        <v>276.43527327417786</v>
      </c>
      <c r="N314" s="187">
        <f t="shared" si="130"/>
        <v>131.03098513961265</v>
      </c>
      <c r="O314" s="187">
        <f t="shared" si="130"/>
        <v>173.94035539646109</v>
      </c>
      <c r="P314" s="187">
        <f t="shared" si="130"/>
        <v>114.00062092375416</v>
      </c>
      <c r="Q314" s="187">
        <f t="shared" si="130"/>
        <v>16.605501580997441</v>
      </c>
      <c r="R314" s="213">
        <f t="shared" si="130"/>
        <v>0</v>
      </c>
      <c r="S314" s="214">
        <f t="shared" si="130"/>
        <v>755.52151831674041</v>
      </c>
      <c r="T314" s="133" t="str">
        <f>IF(ABS(S314-AI314)&gt;0.01,S314-AI314,"")</f>
        <v/>
      </c>
      <c r="U314" s="215" t="s">
        <v>61</v>
      </c>
      <c r="V314" s="216">
        <f>SUM(V293:V309)</f>
        <v>29.357172136421806</v>
      </c>
      <c r="W314" s="216">
        <f t="shared" ref="W314:AH314" si="131">SUM(W293:W309)</f>
        <v>13.33180858128007</v>
      </c>
      <c r="X314" s="216">
        <f t="shared" si="131"/>
        <v>16.605501580997441</v>
      </c>
      <c r="Y314" s="216">
        <f t="shared" si="131"/>
        <v>276.43527327417786</v>
      </c>
      <c r="Z314" s="216">
        <f t="shared" si="131"/>
        <v>125.71046527445239</v>
      </c>
      <c r="AA314" s="216">
        <f t="shared" si="131"/>
        <v>160.12683384173494</v>
      </c>
      <c r="AB314" s="216">
        <f t="shared" si="131"/>
        <v>114.00062092375416</v>
      </c>
      <c r="AC314" s="216">
        <f t="shared" si="131"/>
        <v>19.953842703921662</v>
      </c>
      <c r="AD314" s="217">
        <f t="shared" si="131"/>
        <v>0.8198012840351907</v>
      </c>
      <c r="AE314" s="217">
        <f t="shared" si="131"/>
        <v>9.529685314466068</v>
      </c>
      <c r="AF314" s="217">
        <f t="shared" si="131"/>
        <v>0</v>
      </c>
      <c r="AG314" s="217">
        <f t="shared" si="131"/>
        <v>5.3205198651603025</v>
      </c>
      <c r="AH314" s="217">
        <f t="shared" si="131"/>
        <v>4.2838362402600971</v>
      </c>
      <c r="AI314" s="218">
        <f>SUM(V314:AC314)</f>
        <v>755.52151831674018</v>
      </c>
      <c r="AJ314" s="133" t="str">
        <f t="shared" si="128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6.7821301189950528E-2</v>
      </c>
      <c r="C315" s="105">
        <f t="shared" ref="C315:H315" si="132">IF($I314=0,"-",C314/$I314)</f>
        <v>0.43090610827730796</v>
      </c>
      <c r="D315" s="105">
        <f t="shared" si="132"/>
        <v>0.2042505328697734</v>
      </c>
      <c r="E315" s="105">
        <f t="shared" si="132"/>
        <v>0.27113747362450735</v>
      </c>
      <c r="F315" s="105">
        <f t="shared" si="132"/>
        <v>0</v>
      </c>
      <c r="G315" s="105">
        <f t="shared" si="132"/>
        <v>2.5884584038460647E-2</v>
      </c>
      <c r="H315" s="106">
        <f t="shared" si="132"/>
        <v>0</v>
      </c>
      <c r="I315" s="107">
        <f>SUM(B315:H315)</f>
        <v>0.99999999999999989</v>
      </c>
      <c r="J315" s="133"/>
      <c r="K315" s="30" t="s">
        <v>85</v>
      </c>
      <c r="L315" s="80">
        <f t="shared" ref="L315:R315" si="133">IF($S314=0,"-",L314/$S314)</f>
        <v>5.7587746936278127E-2</v>
      </c>
      <c r="M315" s="80">
        <f t="shared" si="133"/>
        <v>0.36588669756231451</v>
      </c>
      <c r="N315" s="80">
        <f t="shared" si="133"/>
        <v>0.17343117563552968</v>
      </c>
      <c r="O315" s="80">
        <f t="shared" si="133"/>
        <v>0.23022554775672102</v>
      </c>
      <c r="P315" s="80">
        <f t="shared" si="133"/>
        <v>0.15088997223764208</v>
      </c>
      <c r="Q315" s="80">
        <f t="shared" si="133"/>
        <v>2.1978859871514406E-2</v>
      </c>
      <c r="R315" s="81">
        <f t="shared" si="133"/>
        <v>0</v>
      </c>
      <c r="S315" s="82">
        <f>SUM(L315:R315)</f>
        <v>0.99999999999999978</v>
      </c>
      <c r="U315" s="40" t="s">
        <v>85</v>
      </c>
      <c r="V315" s="108">
        <f>+V314/$AI314</f>
        <v>3.8856831241323143E-2</v>
      </c>
      <c r="W315" s="108">
        <f t="shared" ref="W315:AH315" si="134">+W314/$AI314</f>
        <v>1.764583570165228E-2</v>
      </c>
      <c r="X315" s="108">
        <f t="shared" si="134"/>
        <v>2.1978859871514409E-2</v>
      </c>
      <c r="Y315" s="108">
        <f t="shared" si="134"/>
        <v>0.36588669756231462</v>
      </c>
      <c r="Z315" s="108">
        <f t="shared" si="134"/>
        <v>0.16638899386284628</v>
      </c>
      <c r="AA315" s="108">
        <f t="shared" si="134"/>
        <v>0.21194212204370907</v>
      </c>
      <c r="AB315" s="108">
        <f t="shared" si="134"/>
        <v>0.15088997223764214</v>
      </c>
      <c r="AC315" s="108">
        <f t="shared" si="134"/>
        <v>2.6410687478998229E-2</v>
      </c>
      <c r="AD315" s="108">
        <f t="shared" si="134"/>
        <v>1.0850799933027218E-3</v>
      </c>
      <c r="AE315" s="108">
        <f t="shared" si="134"/>
        <v>1.2613387022645861E-2</v>
      </c>
      <c r="AF315" s="108">
        <f t="shared" si="134"/>
        <v>0</v>
      </c>
      <c r="AG315" s="108">
        <f t="shared" si="134"/>
        <v>7.042181772683489E-3</v>
      </c>
      <c r="AH315" s="108">
        <f t="shared" si="134"/>
        <v>5.6700386903661528E-3</v>
      </c>
      <c r="AI315" s="109">
        <f>SUM(V315:AC315)</f>
        <v>1.0000000000000002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0</v>
      </c>
      <c r="D319" s="144">
        <v>8.1265044503360588</v>
      </c>
      <c r="E319" s="144">
        <v>0</v>
      </c>
      <c r="F319" s="291"/>
      <c r="G319" s="144">
        <v>0</v>
      </c>
      <c r="H319" s="145">
        <v>0</v>
      </c>
      <c r="I319" s="146">
        <f>SUM(B319:H319)</f>
        <v>8.1265044503360588</v>
      </c>
      <c r="J319" s="141"/>
      <c r="K319" s="192" t="s">
        <v>6</v>
      </c>
      <c r="L319" s="144">
        <v>0</v>
      </c>
      <c r="M319" s="144">
        <v>0</v>
      </c>
      <c r="N319" s="144">
        <v>8.1265044503360588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8.1265044503360588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0</v>
      </c>
      <c r="Z319" s="196">
        <v>8.1265044503360588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8.1265044503360588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17.725801403255094</v>
      </c>
      <c r="C323" s="148">
        <v>104.73872265974173</v>
      </c>
      <c r="D323" s="148">
        <v>1.1967217335146272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123.66124579651144</v>
      </c>
      <c r="J323" s="141"/>
      <c r="K323" s="161" t="s">
        <v>15</v>
      </c>
      <c r="L323" s="148">
        <v>17.725801403255094</v>
      </c>
      <c r="M323" s="148">
        <v>104.73872265974173</v>
      </c>
      <c r="N323" s="148">
        <v>1.1967217335146272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123.66124579651144</v>
      </c>
      <c r="U323" s="204" t="s">
        <v>15</v>
      </c>
      <c r="V323" s="196">
        <v>17.725801403255094</v>
      </c>
      <c r="W323" s="196">
        <v>0</v>
      </c>
      <c r="X323" s="196">
        <v>0</v>
      </c>
      <c r="Y323" s="196">
        <v>104.73872265974173</v>
      </c>
      <c r="Z323" s="196">
        <v>1.1967217335146272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123.66124579651144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1.0932316773765065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1.0932316773765065</v>
      </c>
      <c r="J324" s="141"/>
      <c r="K324" s="155" t="s">
        <v>14</v>
      </c>
      <c r="L324" s="156">
        <v>1.0932316773765065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1.0932316773765065</v>
      </c>
      <c r="U324" s="200" t="s">
        <v>55</v>
      </c>
      <c r="V324" s="201">
        <v>1.0932316773765065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1.0932316773765065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5.4473515154106434E-3</v>
      </c>
      <c r="F325" s="292"/>
      <c r="G325" s="148">
        <v>0</v>
      </c>
      <c r="H325" s="160">
        <v>0</v>
      </c>
      <c r="I325" s="146">
        <f t="shared" si="135"/>
        <v>5.4473515154106434E-3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5.4473515154106434E-3</v>
      </c>
      <c r="P325" s="148">
        <v>3.9520557003030019</v>
      </c>
      <c r="Q325" s="148">
        <v>0</v>
      </c>
      <c r="R325" s="149">
        <v>0</v>
      </c>
      <c r="S325" s="150">
        <f t="shared" si="136"/>
        <v>3.9575030518184127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7.4894842100054542E-6</v>
      </c>
      <c r="AB325" s="196">
        <v>3.9520557003030019</v>
      </c>
      <c r="AC325" s="197">
        <v>5.4398620312006377E-3</v>
      </c>
      <c r="AD325" s="196">
        <v>0</v>
      </c>
      <c r="AE325" s="196">
        <v>0</v>
      </c>
      <c r="AF325" s="196">
        <v>0</v>
      </c>
      <c r="AG325" s="196">
        <v>0</v>
      </c>
      <c r="AH325" s="196">
        <v>5.4398620312006377E-3</v>
      </c>
      <c r="AI325" s="199">
        <f t="shared" si="137"/>
        <v>3.9575030518184127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0.28498368836322691</v>
      </c>
      <c r="Q326" s="156">
        <v>0</v>
      </c>
      <c r="R326" s="157">
        <v>0</v>
      </c>
      <c r="S326" s="158">
        <f t="shared" si="136"/>
        <v>0.28498368836322691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0.28498368836322691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0.28498368836322691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3.6733026695454588E-3</v>
      </c>
      <c r="C328" s="152">
        <v>0</v>
      </c>
      <c r="D328" s="152">
        <v>4.0622405992620354E-2</v>
      </c>
      <c r="E328" s="152">
        <v>0</v>
      </c>
      <c r="F328" s="292"/>
      <c r="G328" s="152">
        <v>0</v>
      </c>
      <c r="H328" s="153">
        <v>0</v>
      </c>
      <c r="I328" s="154">
        <f t="shared" si="135"/>
        <v>4.4295708662165811E-2</v>
      </c>
      <c r="J328" s="141"/>
      <c r="K328" s="155" t="s">
        <v>16</v>
      </c>
      <c r="L328" s="156">
        <v>3.6733026695454588E-3</v>
      </c>
      <c r="M328" s="156">
        <v>0</v>
      </c>
      <c r="N328" s="156">
        <v>4.0622405992620354E-2</v>
      </c>
      <c r="O328" s="156">
        <v>0</v>
      </c>
      <c r="P328" s="156">
        <v>0</v>
      </c>
      <c r="Q328" s="156">
        <v>0</v>
      </c>
      <c r="R328" s="157">
        <v>0</v>
      </c>
      <c r="S328" s="158">
        <f t="shared" si="136"/>
        <v>4.4295708662165811E-2</v>
      </c>
      <c r="U328" s="200" t="s">
        <v>16</v>
      </c>
      <c r="V328" s="201">
        <v>3.6733026695454588E-3</v>
      </c>
      <c r="W328" s="201">
        <v>0</v>
      </c>
      <c r="X328" s="201">
        <v>0</v>
      </c>
      <c r="Y328" s="201">
        <v>0</v>
      </c>
      <c r="Z328" s="201">
        <v>4.0622405992620354E-2</v>
      </c>
      <c r="AA328" s="201">
        <v>0</v>
      </c>
      <c r="AB328" s="201">
        <v>0</v>
      </c>
      <c r="AC328" s="202">
        <v>0</v>
      </c>
      <c r="AD328" s="201">
        <v>0</v>
      </c>
      <c r="AE328" s="201">
        <v>0</v>
      </c>
      <c r="AF328" s="201">
        <v>0</v>
      </c>
      <c r="AG328" s="201">
        <v>0</v>
      </c>
      <c r="AH328" s="201">
        <v>0</v>
      </c>
      <c r="AI328" s="203">
        <f t="shared" si="137"/>
        <v>4.4295708662165811E-2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45.629811593440145</v>
      </c>
      <c r="C329" s="148">
        <v>567.32807053444833</v>
      </c>
      <c r="D329" s="148">
        <v>77.948426792213326</v>
      </c>
      <c r="E329" s="148">
        <v>40.716451696428813</v>
      </c>
      <c r="F329" s="292"/>
      <c r="G329" s="148">
        <v>0</v>
      </c>
      <c r="H329" s="160">
        <v>0</v>
      </c>
      <c r="I329" s="146">
        <f t="shared" si="135"/>
        <v>731.62276061653074</v>
      </c>
      <c r="J329" s="141"/>
      <c r="K329" s="161" t="s">
        <v>139</v>
      </c>
      <c r="L329" s="148">
        <v>45.629811593440145</v>
      </c>
      <c r="M329" s="148">
        <v>567.32807053444833</v>
      </c>
      <c r="N329" s="148">
        <v>77.948426792213326</v>
      </c>
      <c r="O329" s="148">
        <v>40.716451696428813</v>
      </c>
      <c r="P329" s="148">
        <v>2.2372441124394172E-2</v>
      </c>
      <c r="Q329" s="148">
        <v>0</v>
      </c>
      <c r="R329" s="149">
        <v>0</v>
      </c>
      <c r="S329" s="150">
        <f t="shared" si="136"/>
        <v>731.64513305765513</v>
      </c>
      <c r="U329" s="204" t="s">
        <v>139</v>
      </c>
      <c r="V329" s="196">
        <v>45.629811593440145</v>
      </c>
      <c r="W329" s="196">
        <v>0</v>
      </c>
      <c r="X329" s="196">
        <v>0</v>
      </c>
      <c r="Y329" s="196">
        <v>567.32807053444833</v>
      </c>
      <c r="Z329" s="196">
        <v>75.716502820283651</v>
      </c>
      <c r="AA329" s="196">
        <v>1.8869093387151397</v>
      </c>
      <c r="AB329" s="196">
        <v>2.2372441124394172E-2</v>
      </c>
      <c r="AC329" s="197">
        <v>41.061466329643352</v>
      </c>
      <c r="AD329" s="196">
        <v>0</v>
      </c>
      <c r="AE329" s="196">
        <v>0</v>
      </c>
      <c r="AF329" s="196">
        <v>0</v>
      </c>
      <c r="AG329" s="196">
        <v>2.2319239719296737</v>
      </c>
      <c r="AH329" s="196">
        <v>38.82954235771367</v>
      </c>
      <c r="AI329" s="199">
        <f t="shared" si="137"/>
        <v>731.64513305765502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29.220751051379562</v>
      </c>
      <c r="C330" s="152">
        <v>192.79579085333901</v>
      </c>
      <c r="D330" s="152">
        <v>1.2825676555805068</v>
      </c>
      <c r="E330" s="152">
        <v>987.45743115236974</v>
      </c>
      <c r="F330" s="292"/>
      <c r="G330" s="152">
        <v>44.756629524198665</v>
      </c>
      <c r="H330" s="153">
        <v>0</v>
      </c>
      <c r="I330" s="154">
        <f t="shared" si="135"/>
        <v>1255.5131702368674</v>
      </c>
      <c r="J330" s="141"/>
      <c r="K330" s="155" t="s">
        <v>24</v>
      </c>
      <c r="L330" s="156">
        <v>29.220751051379562</v>
      </c>
      <c r="M330" s="156">
        <v>192.79579085333901</v>
      </c>
      <c r="N330" s="156">
        <v>1.2825676555805068</v>
      </c>
      <c r="O330" s="156">
        <v>987.45743115236974</v>
      </c>
      <c r="P330" s="156">
        <v>1.2164821145969662</v>
      </c>
      <c r="Q330" s="156">
        <v>44.756629524198665</v>
      </c>
      <c r="R330" s="157">
        <v>0</v>
      </c>
      <c r="S330" s="158">
        <f t="shared" si="136"/>
        <v>1256.7296523514644</v>
      </c>
      <c r="U330" s="200" t="s">
        <v>24</v>
      </c>
      <c r="V330" s="201">
        <v>10.704175552812284</v>
      </c>
      <c r="W330" s="201">
        <v>18.516575498567278</v>
      </c>
      <c r="X330" s="201">
        <v>44.756629524198665</v>
      </c>
      <c r="Y330" s="201">
        <v>192.79579085333901</v>
      </c>
      <c r="Z330" s="201">
        <v>0.164970013902836</v>
      </c>
      <c r="AA330" s="201">
        <v>986.25060256940981</v>
      </c>
      <c r="AB330" s="201">
        <v>1.2164821145969662</v>
      </c>
      <c r="AC330" s="202">
        <v>2.3244262246375538</v>
      </c>
      <c r="AD330" s="201">
        <v>0</v>
      </c>
      <c r="AE330" s="201">
        <v>0</v>
      </c>
      <c r="AF330" s="201">
        <v>0</v>
      </c>
      <c r="AG330" s="201">
        <v>1.1175976416776707</v>
      </c>
      <c r="AH330" s="201">
        <v>1.2068285829598833</v>
      </c>
      <c r="AI330" s="203">
        <f t="shared" si="137"/>
        <v>1256.7296523514647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0.23722023169758855</v>
      </c>
      <c r="C331" s="148">
        <v>2.7733373812454953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3.0105576129430838</v>
      </c>
      <c r="J331" s="141"/>
      <c r="K331" s="161" t="s">
        <v>23</v>
      </c>
      <c r="L331" s="148">
        <v>0.23722023169758855</v>
      </c>
      <c r="M331" s="148">
        <v>2.7733373812454953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3.0105576129430838</v>
      </c>
      <c r="U331" s="204" t="s">
        <v>23</v>
      </c>
      <c r="V331" s="196">
        <v>0.23722023169758855</v>
      </c>
      <c r="W331" s="196">
        <v>0</v>
      </c>
      <c r="X331" s="196">
        <v>0</v>
      </c>
      <c r="Y331" s="196">
        <v>2.7733373812454953</v>
      </c>
      <c r="Z331" s="196">
        <v>0</v>
      </c>
      <c r="AA331" s="196">
        <v>0</v>
      </c>
      <c r="AB331" s="196">
        <v>0</v>
      </c>
      <c r="AC331" s="197">
        <v>0</v>
      </c>
      <c r="AD331" s="196">
        <v>0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3.0105576129430838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0.7429613373898698</v>
      </c>
      <c r="C333" s="148">
        <v>4575.9219344050189</v>
      </c>
      <c r="D333" s="148">
        <v>0</v>
      </c>
      <c r="E333" s="148">
        <v>0</v>
      </c>
      <c r="F333" s="292"/>
      <c r="G333" s="148">
        <v>0</v>
      </c>
      <c r="H333" s="160">
        <v>0</v>
      </c>
      <c r="I333" s="146">
        <f t="shared" si="135"/>
        <v>4576.6648957424086</v>
      </c>
      <c r="J333" s="141"/>
      <c r="K333" s="161" t="s">
        <v>21</v>
      </c>
      <c r="L333" s="148">
        <v>0.7429613373898698</v>
      </c>
      <c r="M333" s="148">
        <v>4575.9219344050189</v>
      </c>
      <c r="N333" s="148">
        <v>0</v>
      </c>
      <c r="O333" s="148">
        <v>0</v>
      </c>
      <c r="P333" s="148">
        <v>0.22969425082698786</v>
      </c>
      <c r="Q333" s="148">
        <v>0</v>
      </c>
      <c r="R333" s="149">
        <v>0</v>
      </c>
      <c r="S333" s="150">
        <f t="shared" si="136"/>
        <v>4576.894589993236</v>
      </c>
      <c r="U333" s="204" t="s">
        <v>21</v>
      </c>
      <c r="V333" s="196">
        <v>0.7429613373898698</v>
      </c>
      <c r="W333" s="196">
        <v>0</v>
      </c>
      <c r="X333" s="196">
        <v>0</v>
      </c>
      <c r="Y333" s="196">
        <v>4575.9219344050189</v>
      </c>
      <c r="Z333" s="196">
        <v>0</v>
      </c>
      <c r="AA333" s="196">
        <v>0</v>
      </c>
      <c r="AB333" s="196">
        <v>0.22969425082698786</v>
      </c>
      <c r="AC333" s="197">
        <v>0</v>
      </c>
      <c r="AD333" s="196">
        <v>0</v>
      </c>
      <c r="AE333" s="196">
        <v>0</v>
      </c>
      <c r="AF333" s="196">
        <v>0</v>
      </c>
      <c r="AG333" s="196">
        <v>0</v>
      </c>
      <c r="AH333" s="196">
        <v>0</v>
      </c>
      <c r="AI333" s="199">
        <f t="shared" si="137"/>
        <v>4576.894589993236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0.29492863660881813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0.29492863660881813</v>
      </c>
      <c r="J334" s="141"/>
      <c r="K334" s="155" t="s">
        <v>20</v>
      </c>
      <c r="L334" s="156">
        <v>0</v>
      </c>
      <c r="M334" s="156">
        <v>0.29492863660881813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0.29492863660881813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0.29492863660881813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0.29492863660881813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5.6471730408789486E-2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5.6471730408789486E-2</v>
      </c>
      <c r="J335" s="141"/>
      <c r="K335" s="163" t="s">
        <v>62</v>
      </c>
      <c r="L335" s="148">
        <v>5.6471730408789486E-2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5.6471730408789486E-2</v>
      </c>
      <c r="U335" s="205" t="s">
        <v>60</v>
      </c>
      <c r="V335" s="196">
        <v>5.6471730408789486E-2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5.6471730408789486E-2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5.6471730408789486E-2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5.6471730408789486E-2</v>
      </c>
      <c r="J336" s="141"/>
      <c r="K336" s="168" t="s">
        <v>22</v>
      </c>
      <c r="L336" s="169">
        <v>5.6471730408789486E-2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5.6471730408789486E-2</v>
      </c>
      <c r="U336" s="206" t="s">
        <v>63</v>
      </c>
      <c r="V336" s="207">
        <v>5.6471730408789486E-2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5.6471730408789486E-2</v>
      </c>
      <c r="AJ336" s="133" t="str">
        <f t="shared" si="138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94.709922327617107</v>
      </c>
      <c r="C340" s="187">
        <f t="shared" ref="C340:I340" si="139">SUM(C319:C335)</f>
        <v>5443.8527844704022</v>
      </c>
      <c r="D340" s="187">
        <f t="shared" si="139"/>
        <v>88.594843037637133</v>
      </c>
      <c r="E340" s="187">
        <f t="shared" si="139"/>
        <v>1028.1793302003139</v>
      </c>
      <c r="F340" s="187">
        <f t="shared" si="139"/>
        <v>0</v>
      </c>
      <c r="G340" s="187">
        <f t="shared" si="139"/>
        <v>44.756629524198665</v>
      </c>
      <c r="H340" s="213">
        <f t="shared" si="139"/>
        <v>0</v>
      </c>
      <c r="I340" s="146">
        <f t="shared" si="139"/>
        <v>6700.0935095601699</v>
      </c>
      <c r="J340" s="141"/>
      <c r="K340" s="188" t="s">
        <v>25</v>
      </c>
      <c r="L340" s="187">
        <f>SUM(L319:L335)</f>
        <v>94.709922327617107</v>
      </c>
      <c r="M340" s="187">
        <f t="shared" ref="M340:S340" si="140">SUM(M319:M335)</f>
        <v>5443.8527844704022</v>
      </c>
      <c r="N340" s="187">
        <f t="shared" si="140"/>
        <v>88.594843037637133</v>
      </c>
      <c r="O340" s="187">
        <f t="shared" si="140"/>
        <v>1028.1793302003139</v>
      </c>
      <c r="P340" s="187">
        <f t="shared" si="140"/>
        <v>5.7055881952145775</v>
      </c>
      <c r="Q340" s="187">
        <f t="shared" si="140"/>
        <v>44.756629524198665</v>
      </c>
      <c r="R340" s="213">
        <f t="shared" si="140"/>
        <v>0</v>
      </c>
      <c r="S340" s="214">
        <f t="shared" si="140"/>
        <v>6705.7990977553845</v>
      </c>
      <c r="T340" s="133" t="str">
        <f>IF(ABS(S340-AI340)&gt;0.01,S340-AI340,"")</f>
        <v/>
      </c>
      <c r="U340" s="215" t="s">
        <v>61</v>
      </c>
      <c r="V340" s="216">
        <f>SUM(V319:V335)</f>
        <v>76.19334682904983</v>
      </c>
      <c r="W340" s="216">
        <f t="shared" ref="W340:AH340" si="141">SUM(W319:W335)</f>
        <v>18.516575498567278</v>
      </c>
      <c r="X340" s="216">
        <f t="shared" si="141"/>
        <v>44.756629524198665</v>
      </c>
      <c r="Y340" s="216">
        <f t="shared" si="141"/>
        <v>5443.8527844704022</v>
      </c>
      <c r="Z340" s="216">
        <f t="shared" si="141"/>
        <v>85.245321424029783</v>
      </c>
      <c r="AA340" s="216">
        <f t="shared" si="141"/>
        <v>988.13751939760914</v>
      </c>
      <c r="AB340" s="216">
        <f t="shared" si="141"/>
        <v>5.7055881952145775</v>
      </c>
      <c r="AC340" s="216">
        <f t="shared" si="141"/>
        <v>43.39133241631211</v>
      </c>
      <c r="AD340" s="217">
        <f t="shared" si="141"/>
        <v>0</v>
      </c>
      <c r="AE340" s="217">
        <f t="shared" si="141"/>
        <v>0</v>
      </c>
      <c r="AF340" s="217">
        <f t="shared" si="141"/>
        <v>0</v>
      </c>
      <c r="AG340" s="217">
        <f t="shared" si="141"/>
        <v>3.3495216136073447</v>
      </c>
      <c r="AH340" s="217">
        <f t="shared" si="141"/>
        <v>40.041810802704759</v>
      </c>
      <c r="AI340" s="218">
        <f>SUM(V340:AC340)</f>
        <v>6705.7990977553836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1.4135612016829058E-2</v>
      </c>
      <c r="C341" s="105">
        <f t="shared" ref="C341:H341" si="142">IF($I340=0,"-",C340/$I340)</f>
        <v>0.8125040011311373</v>
      </c>
      <c r="D341" s="105">
        <f t="shared" si="142"/>
        <v>1.3222926353374577E-2</v>
      </c>
      <c r="E341" s="105">
        <f t="shared" si="142"/>
        <v>0.1534574597702606</v>
      </c>
      <c r="F341" s="105">
        <f t="shared" si="142"/>
        <v>0</v>
      </c>
      <c r="G341" s="105">
        <f t="shared" si="142"/>
        <v>6.6800007283983011E-3</v>
      </c>
      <c r="H341" s="106">
        <f t="shared" si="142"/>
        <v>0</v>
      </c>
      <c r="I341" s="107">
        <f>SUM(B341:H341)</f>
        <v>0.99999999999999978</v>
      </c>
      <c r="J341" s="133"/>
      <c r="K341" s="30" t="s">
        <v>85</v>
      </c>
      <c r="L341" s="80">
        <f t="shared" ref="L341:R341" si="143">IF($S340=0,"-",L340/$S340)</f>
        <v>1.4123584817701909E-2</v>
      </c>
      <c r="M341" s="80">
        <f t="shared" si="143"/>
        <v>0.81181268706552956</v>
      </c>
      <c r="N341" s="80">
        <f t="shared" si="143"/>
        <v>1.3211675707268394E-2</v>
      </c>
      <c r="O341" s="80">
        <f t="shared" si="143"/>
        <v>0.15332689142811837</v>
      </c>
      <c r="P341" s="80">
        <f t="shared" si="143"/>
        <v>8.5084389079362593E-4</v>
      </c>
      <c r="Q341" s="80">
        <f t="shared" si="143"/>
        <v>6.6743170905880465E-3</v>
      </c>
      <c r="R341" s="81">
        <f t="shared" si="143"/>
        <v>0</v>
      </c>
      <c r="S341" s="82">
        <f>SUM(L341:R341)</f>
        <v>1</v>
      </c>
      <c r="U341" s="40" t="s">
        <v>85</v>
      </c>
      <c r="V341" s="108">
        <f>+V340/$AI340</f>
        <v>1.1362306821054905E-2</v>
      </c>
      <c r="W341" s="108">
        <f t="shared" ref="W341:AH341" si="144">+W340/$AI340</f>
        <v>2.7612779966470049E-3</v>
      </c>
      <c r="X341" s="108">
        <f t="shared" si="144"/>
        <v>6.6743170905880474E-3</v>
      </c>
      <c r="Y341" s="108">
        <f t="shared" si="144"/>
        <v>0.81181268706552967</v>
      </c>
      <c r="Z341" s="108">
        <f t="shared" si="144"/>
        <v>1.2712179440711808E-2</v>
      </c>
      <c r="AA341" s="108">
        <f t="shared" si="144"/>
        <v>0.14735567006896555</v>
      </c>
      <c r="AB341" s="108">
        <f t="shared" si="144"/>
        <v>8.5084389079362604E-4</v>
      </c>
      <c r="AC341" s="108">
        <f t="shared" si="144"/>
        <v>6.4707176257094235E-3</v>
      </c>
      <c r="AD341" s="108">
        <f t="shared" si="144"/>
        <v>0</v>
      </c>
      <c r="AE341" s="108">
        <f t="shared" si="144"/>
        <v>0</v>
      </c>
      <c r="AF341" s="108">
        <f t="shared" si="144"/>
        <v>0</v>
      </c>
      <c r="AG341" s="108">
        <f t="shared" si="144"/>
        <v>4.9949626655658712E-4</v>
      </c>
      <c r="AH341" s="108">
        <f t="shared" si="144"/>
        <v>5.9712213591528356E-3</v>
      </c>
      <c r="AI341" s="109">
        <f>SUM(V341:AC341)</f>
        <v>1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39.743690738199291</v>
      </c>
      <c r="C349" s="148">
        <v>0</v>
      </c>
      <c r="D349" s="148">
        <v>4.7692428885839071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44.512933626783195</v>
      </c>
      <c r="J349" s="141"/>
      <c r="K349" s="161" t="s">
        <v>15</v>
      </c>
      <c r="L349" s="148">
        <v>39.743690738199291</v>
      </c>
      <c r="M349" s="148">
        <v>0</v>
      </c>
      <c r="N349" s="148">
        <v>4.7692428885839071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44.512933626783195</v>
      </c>
      <c r="U349" s="204" t="s">
        <v>15</v>
      </c>
      <c r="V349" s="196">
        <v>39.743690738199291</v>
      </c>
      <c r="W349" s="196">
        <v>0</v>
      </c>
      <c r="X349" s="196">
        <v>0</v>
      </c>
      <c r="Y349" s="196">
        <v>0</v>
      </c>
      <c r="Z349" s="196">
        <v>4.7692428885839071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44.512933626783195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0.13201427589128903</v>
      </c>
      <c r="C350" s="152">
        <v>0</v>
      </c>
      <c r="D350" s="152">
        <v>1.5841713106954657E-2</v>
      </c>
      <c r="E350" s="152">
        <v>0</v>
      </c>
      <c r="F350" s="292"/>
      <c r="G350" s="152">
        <v>0</v>
      </c>
      <c r="H350" s="153">
        <v>0</v>
      </c>
      <c r="I350" s="154">
        <f t="shared" si="145"/>
        <v>0.14785598899824368</v>
      </c>
      <c r="J350" s="141"/>
      <c r="K350" s="155" t="s">
        <v>14</v>
      </c>
      <c r="L350" s="156">
        <v>0.13201427589128903</v>
      </c>
      <c r="M350" s="156">
        <v>0</v>
      </c>
      <c r="N350" s="156">
        <v>1.5841713106954657E-2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0.14785598899824368</v>
      </c>
      <c r="U350" s="200" t="s">
        <v>55</v>
      </c>
      <c r="V350" s="201">
        <v>0.13201427589128903</v>
      </c>
      <c r="W350" s="201">
        <v>0</v>
      </c>
      <c r="X350" s="201">
        <v>0</v>
      </c>
      <c r="Y350" s="201">
        <v>0</v>
      </c>
      <c r="Z350" s="201">
        <v>1.5841713106954657E-2</v>
      </c>
      <c r="AA350" s="201">
        <v>0</v>
      </c>
      <c r="AB350" s="201">
        <v>0</v>
      </c>
      <c r="AC350" s="202">
        <v>0</v>
      </c>
      <c r="AD350" s="201">
        <v>0</v>
      </c>
      <c r="AE350" s="201">
        <v>0</v>
      </c>
      <c r="AF350" s="201">
        <v>0</v>
      </c>
      <c r="AG350" s="201">
        <v>0</v>
      </c>
      <c r="AH350" s="201">
        <v>0</v>
      </c>
      <c r="AI350" s="203">
        <f t="shared" si="147"/>
        <v>0.14785598899824368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103.03165400377418</v>
      </c>
      <c r="F351" s="292"/>
      <c r="G351" s="148">
        <v>0</v>
      </c>
      <c r="H351" s="160">
        <v>0</v>
      </c>
      <c r="I351" s="146">
        <f t="shared" si="145"/>
        <v>103.03165400377418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103.03165400377418</v>
      </c>
      <c r="P351" s="148">
        <v>1152.9641508495893</v>
      </c>
      <c r="Q351" s="148">
        <v>0</v>
      </c>
      <c r="R351" s="149">
        <v>0</v>
      </c>
      <c r="S351" s="150">
        <f t="shared" si="146"/>
        <v>1255.9958048533636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8.4439532784231286</v>
      </c>
      <c r="AB351" s="196">
        <v>1152.9641508495893</v>
      </c>
      <c r="AC351" s="197">
        <v>94.587700725351056</v>
      </c>
      <c r="AD351" s="196">
        <v>0</v>
      </c>
      <c r="AE351" s="196">
        <v>0</v>
      </c>
      <c r="AF351" s="196">
        <v>0</v>
      </c>
      <c r="AG351" s="196">
        <v>0</v>
      </c>
      <c r="AH351" s="196">
        <v>94.587700725351056</v>
      </c>
      <c r="AI351" s="199">
        <f t="shared" si="147"/>
        <v>1255.9958048533636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0.6451303467121513</v>
      </c>
      <c r="Q352" s="156">
        <v>0</v>
      </c>
      <c r="R352" s="157">
        <v>0</v>
      </c>
      <c r="S352" s="158">
        <f t="shared" si="146"/>
        <v>0.6451303467121513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0.6451303467121513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0.6451303467121513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0</v>
      </c>
      <c r="D354" s="152">
        <v>0</v>
      </c>
      <c r="E354" s="152">
        <v>8.1352339776908913</v>
      </c>
      <c r="F354" s="292"/>
      <c r="G354" s="152">
        <v>0</v>
      </c>
      <c r="H354" s="153">
        <v>0</v>
      </c>
      <c r="I354" s="154">
        <f t="shared" si="145"/>
        <v>8.1352339776908913</v>
      </c>
      <c r="J354" s="141"/>
      <c r="K354" s="155" t="s">
        <v>16</v>
      </c>
      <c r="L354" s="156">
        <v>0</v>
      </c>
      <c r="M354" s="156">
        <v>0</v>
      </c>
      <c r="N354" s="156">
        <v>0</v>
      </c>
      <c r="O354" s="156">
        <v>8.1352339776908913</v>
      </c>
      <c r="P354" s="156">
        <v>0</v>
      </c>
      <c r="Q354" s="156">
        <v>0</v>
      </c>
      <c r="R354" s="157">
        <v>0</v>
      </c>
      <c r="S354" s="158">
        <f t="shared" si="146"/>
        <v>8.1352339776908913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0</v>
      </c>
      <c r="Z354" s="201">
        <v>0</v>
      </c>
      <c r="AA354" s="201">
        <v>8.1352339776908913</v>
      </c>
      <c r="AB354" s="201">
        <v>0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8.1352339776908913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269.64588743617423</v>
      </c>
      <c r="C355" s="148">
        <v>0</v>
      </c>
      <c r="D355" s="148">
        <v>0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269.64588743617423</v>
      </c>
      <c r="J355" s="141"/>
      <c r="K355" s="161" t="s">
        <v>139</v>
      </c>
      <c r="L355" s="148">
        <v>269.64588743617423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269.64588743617423</v>
      </c>
      <c r="U355" s="204" t="s">
        <v>139</v>
      </c>
      <c r="V355" s="196">
        <v>269.64588743617423</v>
      </c>
      <c r="W355" s="196">
        <v>0</v>
      </c>
      <c r="X355" s="196">
        <v>0</v>
      </c>
      <c r="Y355" s="196">
        <v>0</v>
      </c>
      <c r="Z355" s="196">
        <v>0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269.64588743617423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35.989326648655862</v>
      </c>
      <c r="C356" s="152">
        <v>20.209761991733714</v>
      </c>
      <c r="D356" s="152">
        <v>6.9382098155409198</v>
      </c>
      <c r="E356" s="152">
        <v>687.47461315061105</v>
      </c>
      <c r="F356" s="292"/>
      <c r="G356" s="152">
        <v>60.796937458599359</v>
      </c>
      <c r="H356" s="153">
        <v>0</v>
      </c>
      <c r="I356" s="154">
        <f t="shared" si="145"/>
        <v>811.40884906514088</v>
      </c>
      <c r="J356" s="141"/>
      <c r="K356" s="155" t="s">
        <v>24</v>
      </c>
      <c r="L356" s="156">
        <v>35.989326648655862</v>
      </c>
      <c r="M356" s="156">
        <v>20.209761991733714</v>
      </c>
      <c r="N356" s="156">
        <v>6.9382098155409198</v>
      </c>
      <c r="O356" s="156">
        <v>687.47461315061105</v>
      </c>
      <c r="P356" s="156">
        <v>2.3489501916145517</v>
      </c>
      <c r="Q356" s="156">
        <v>60.796937458599359</v>
      </c>
      <c r="R356" s="157">
        <v>0</v>
      </c>
      <c r="S356" s="158">
        <f t="shared" si="146"/>
        <v>813.75779925675545</v>
      </c>
      <c r="U356" s="200" t="s">
        <v>24</v>
      </c>
      <c r="V356" s="201">
        <v>12.020420846602399</v>
      </c>
      <c r="W356" s="201">
        <v>23.968905802053463</v>
      </c>
      <c r="X356" s="201">
        <v>60.796937458599359</v>
      </c>
      <c r="Y356" s="201">
        <v>20.209761991733714</v>
      </c>
      <c r="Z356" s="201">
        <v>4.6332544059893097</v>
      </c>
      <c r="AA356" s="201">
        <v>685.03639042005568</v>
      </c>
      <c r="AB356" s="201">
        <v>2.3489501916145517</v>
      </c>
      <c r="AC356" s="202">
        <v>4.7431781401069886</v>
      </c>
      <c r="AD356" s="201">
        <v>0</v>
      </c>
      <c r="AE356" s="201">
        <v>0</v>
      </c>
      <c r="AF356" s="201">
        <v>0</v>
      </c>
      <c r="AG356" s="201">
        <v>2.30495540955161</v>
      </c>
      <c r="AH356" s="201">
        <v>2.4382227305553785</v>
      </c>
      <c r="AI356" s="203">
        <f t="shared" si="147"/>
        <v>813.75779925675556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177.11711992250235</v>
      </c>
      <c r="C357" s="148">
        <v>44.132557691041164</v>
      </c>
      <c r="D357" s="148">
        <v>736.78135231415069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958.03102992769425</v>
      </c>
      <c r="J357" s="141"/>
      <c r="K357" s="161" t="s">
        <v>23</v>
      </c>
      <c r="L357" s="148">
        <v>177.11711992250235</v>
      </c>
      <c r="M357" s="148">
        <v>44.132557691041164</v>
      </c>
      <c r="N357" s="148">
        <v>736.78135231415069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958.03102992769425</v>
      </c>
      <c r="U357" s="204" t="s">
        <v>23</v>
      </c>
      <c r="V357" s="196">
        <v>177.11711992250235</v>
      </c>
      <c r="W357" s="196">
        <v>0</v>
      </c>
      <c r="X357" s="196">
        <v>0</v>
      </c>
      <c r="Y357" s="196">
        <v>44.132557691041164</v>
      </c>
      <c r="Z357" s="196">
        <v>3.9774095606093751</v>
      </c>
      <c r="AA357" s="196">
        <v>0</v>
      </c>
      <c r="AB357" s="196">
        <v>0</v>
      </c>
      <c r="AC357" s="197">
        <v>732.80394275354126</v>
      </c>
      <c r="AD357" s="196">
        <v>0</v>
      </c>
      <c r="AE357" s="196">
        <v>0</v>
      </c>
      <c r="AF357" s="196">
        <v>0</v>
      </c>
      <c r="AG357" s="196">
        <v>732.80394275354126</v>
      </c>
      <c r="AH357" s="196">
        <v>0</v>
      </c>
      <c r="AI357" s="199">
        <f t="shared" si="147"/>
        <v>958.03102992769414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0</v>
      </c>
      <c r="C358" s="152">
        <v>0</v>
      </c>
      <c r="D358" s="152">
        <v>0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0</v>
      </c>
      <c r="J358" s="141"/>
      <c r="K358" s="155" t="s">
        <v>58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0" t="s">
        <v>58</v>
      </c>
      <c r="V358" s="201">
        <v>0</v>
      </c>
      <c r="W358" s="201">
        <v>0</v>
      </c>
      <c r="X358" s="201">
        <v>0</v>
      </c>
      <c r="Y358" s="201">
        <v>0</v>
      </c>
      <c r="Z358" s="201">
        <v>0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454.61788127098623</v>
      </c>
      <c r="C359" s="148">
        <v>454.52040267474052</v>
      </c>
      <c r="D359" s="148">
        <v>3089.7888886108622</v>
      </c>
      <c r="E359" s="148">
        <v>0</v>
      </c>
      <c r="F359" s="292"/>
      <c r="G359" s="148">
        <v>0</v>
      </c>
      <c r="H359" s="160">
        <v>0</v>
      </c>
      <c r="I359" s="146">
        <f t="shared" si="145"/>
        <v>3998.9271725565886</v>
      </c>
      <c r="J359" s="141"/>
      <c r="K359" s="161" t="s">
        <v>21</v>
      </c>
      <c r="L359" s="148">
        <v>454.61788127098623</v>
      </c>
      <c r="M359" s="148">
        <v>454.52040267474052</v>
      </c>
      <c r="N359" s="148">
        <v>3089.7888886108622</v>
      </c>
      <c r="O359" s="148">
        <v>0</v>
      </c>
      <c r="P359" s="148">
        <v>76.500383313111854</v>
      </c>
      <c r="Q359" s="148">
        <v>0</v>
      </c>
      <c r="R359" s="149">
        <v>0</v>
      </c>
      <c r="S359" s="150">
        <f t="shared" si="146"/>
        <v>4075.4275558697004</v>
      </c>
      <c r="U359" s="204" t="s">
        <v>21</v>
      </c>
      <c r="V359" s="196">
        <v>454.61788127098623</v>
      </c>
      <c r="W359" s="196">
        <v>0</v>
      </c>
      <c r="X359" s="196">
        <v>0</v>
      </c>
      <c r="Y359" s="196">
        <v>454.52040267474052</v>
      </c>
      <c r="Z359" s="196">
        <v>1552.5922308166751</v>
      </c>
      <c r="AA359" s="196">
        <v>0</v>
      </c>
      <c r="AB359" s="196">
        <v>76.500383313111854</v>
      </c>
      <c r="AC359" s="197">
        <v>1537.1966577941869</v>
      </c>
      <c r="AD359" s="196">
        <v>0</v>
      </c>
      <c r="AE359" s="196">
        <v>0</v>
      </c>
      <c r="AF359" s="196">
        <v>0</v>
      </c>
      <c r="AG359" s="196">
        <v>1537.1966577941869</v>
      </c>
      <c r="AH359" s="196">
        <v>0</v>
      </c>
      <c r="AI359" s="199">
        <f t="shared" si="147"/>
        <v>4075.4275558697009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165.97692886539363</v>
      </c>
      <c r="C360" s="152">
        <v>0</v>
      </c>
      <c r="D360" s="152">
        <v>23.710989837913374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189.68791870330699</v>
      </c>
      <c r="J360" s="141"/>
      <c r="K360" s="155" t="s">
        <v>20</v>
      </c>
      <c r="L360" s="156">
        <v>165.97692886539363</v>
      </c>
      <c r="M360" s="156">
        <v>0</v>
      </c>
      <c r="N360" s="156">
        <v>23.710989837913374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189.68791870330699</v>
      </c>
      <c r="U360" s="200" t="s">
        <v>59</v>
      </c>
      <c r="V360" s="201">
        <v>165.97692886539363</v>
      </c>
      <c r="W360" s="201">
        <v>0</v>
      </c>
      <c r="X360" s="201">
        <v>0</v>
      </c>
      <c r="Y360" s="201">
        <v>0</v>
      </c>
      <c r="Z360" s="201">
        <v>0</v>
      </c>
      <c r="AA360" s="201">
        <v>0</v>
      </c>
      <c r="AB360" s="201">
        <v>0</v>
      </c>
      <c r="AC360" s="202">
        <v>23.710989837913374</v>
      </c>
      <c r="AD360" s="201">
        <v>0</v>
      </c>
      <c r="AE360" s="201">
        <v>0</v>
      </c>
      <c r="AF360" s="201">
        <v>0</v>
      </c>
      <c r="AG360" s="201">
        <v>23.710989837913374</v>
      </c>
      <c r="AH360" s="201">
        <v>0</v>
      </c>
      <c r="AI360" s="203">
        <f t="shared" si="147"/>
        <v>189.68791870330699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1143.222849157803</v>
      </c>
      <c r="C366" s="187">
        <f t="shared" ref="C366:I366" si="149">SUM(C345:C361)</f>
        <v>518.86272235751539</v>
      </c>
      <c r="D366" s="187">
        <f t="shared" si="149"/>
        <v>3862.004525180158</v>
      </c>
      <c r="E366" s="187">
        <f t="shared" si="149"/>
        <v>798.64150113207609</v>
      </c>
      <c r="F366" s="187">
        <f t="shared" si="149"/>
        <v>0</v>
      </c>
      <c r="G366" s="187">
        <f t="shared" si="149"/>
        <v>60.796937458599359</v>
      </c>
      <c r="H366" s="213">
        <f t="shared" si="149"/>
        <v>0</v>
      </c>
      <c r="I366" s="146">
        <f t="shared" si="149"/>
        <v>6383.528535286152</v>
      </c>
      <c r="J366" s="141"/>
      <c r="K366" s="188" t="s">
        <v>25</v>
      </c>
      <c r="L366" s="187">
        <f>SUM(L345:L361)</f>
        <v>1143.222849157803</v>
      </c>
      <c r="M366" s="187">
        <f t="shared" ref="M366:S366" si="150">SUM(M345:M361)</f>
        <v>518.86272235751539</v>
      </c>
      <c r="N366" s="187">
        <f t="shared" si="150"/>
        <v>3862.004525180158</v>
      </c>
      <c r="O366" s="187">
        <f t="shared" si="150"/>
        <v>798.64150113207609</v>
      </c>
      <c r="P366" s="187">
        <f t="shared" si="150"/>
        <v>1232.4586147010277</v>
      </c>
      <c r="Q366" s="187">
        <f t="shared" si="150"/>
        <v>60.796937458599359</v>
      </c>
      <c r="R366" s="213">
        <f t="shared" si="150"/>
        <v>0</v>
      </c>
      <c r="S366" s="214">
        <f t="shared" si="150"/>
        <v>7615.9871499871797</v>
      </c>
      <c r="T366" s="133" t="str">
        <f>IF(ABS(S366-AI366)&gt;0.01,S366-AI366,"")</f>
        <v/>
      </c>
      <c r="U366" s="215" t="s">
        <v>61</v>
      </c>
      <c r="V366" s="216">
        <f>SUM(V345:V361)</f>
        <v>1119.2539433557495</v>
      </c>
      <c r="W366" s="216">
        <f t="shared" ref="W366:AH366" si="151">SUM(W345:W361)</f>
        <v>23.968905802053463</v>
      </c>
      <c r="X366" s="216">
        <f t="shared" si="151"/>
        <v>60.796937458599359</v>
      </c>
      <c r="Y366" s="216">
        <f t="shared" si="151"/>
        <v>518.86272235751539</v>
      </c>
      <c r="Z366" s="216">
        <f t="shared" si="151"/>
        <v>1565.9879793849645</v>
      </c>
      <c r="AA366" s="216">
        <f t="shared" si="151"/>
        <v>701.61557767616966</v>
      </c>
      <c r="AB366" s="216">
        <f t="shared" si="151"/>
        <v>1232.4586147010277</v>
      </c>
      <c r="AC366" s="216">
        <f t="shared" si="151"/>
        <v>2393.0424692510996</v>
      </c>
      <c r="AD366" s="217">
        <f t="shared" si="151"/>
        <v>0</v>
      </c>
      <c r="AE366" s="217">
        <f t="shared" si="151"/>
        <v>0</v>
      </c>
      <c r="AF366" s="217">
        <f t="shared" si="151"/>
        <v>0</v>
      </c>
      <c r="AG366" s="217">
        <f t="shared" si="151"/>
        <v>2296.016545795193</v>
      </c>
      <c r="AH366" s="217">
        <f t="shared" si="151"/>
        <v>97.025923455906437</v>
      </c>
      <c r="AI366" s="218">
        <f>SUM(V366:AC366)</f>
        <v>7615.9871499871797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0.17908948676870859</v>
      </c>
      <c r="C367" s="105">
        <f t="shared" ref="C367:H367" si="152">IF($I366=0,"-",C366/$I366)</f>
        <v>8.1281491809647957E-2</v>
      </c>
      <c r="D367" s="105">
        <f t="shared" si="152"/>
        <v>0.60499526301671613</v>
      </c>
      <c r="E367" s="105">
        <f t="shared" si="152"/>
        <v>0.12510972524324679</v>
      </c>
      <c r="F367" s="105">
        <f t="shared" si="152"/>
        <v>0</v>
      </c>
      <c r="G367" s="105">
        <f t="shared" si="152"/>
        <v>9.5240331616805469E-3</v>
      </c>
      <c r="H367" s="106">
        <f t="shared" si="152"/>
        <v>0</v>
      </c>
      <c r="I367" s="107">
        <f>SUM(B367:H367)</f>
        <v>1</v>
      </c>
      <c r="J367" s="133"/>
      <c r="K367" s="30" t="s">
        <v>85</v>
      </c>
      <c r="L367" s="80">
        <f t="shared" ref="L367:R367" si="153">IF($S366=0,"-",L366/$S366)</f>
        <v>0.15010829543741122</v>
      </c>
      <c r="M367" s="80">
        <f t="shared" si="153"/>
        <v>6.8128098451215063E-2</v>
      </c>
      <c r="N367" s="80">
        <f t="shared" si="153"/>
        <v>0.50709178588709403</v>
      </c>
      <c r="O367" s="80">
        <f t="shared" si="153"/>
        <v>0.10486381941091123</v>
      </c>
      <c r="P367" s="80">
        <f t="shared" si="153"/>
        <v>0.16182519618656427</v>
      </c>
      <c r="Q367" s="80">
        <f t="shared" si="153"/>
        <v>7.9828046268042487E-3</v>
      </c>
      <c r="R367" s="81">
        <f t="shared" si="153"/>
        <v>0</v>
      </c>
      <c r="S367" s="82">
        <f>SUM(L367:R367)</f>
        <v>1</v>
      </c>
      <c r="U367" s="40" t="s">
        <v>85</v>
      </c>
      <c r="V367" s="108">
        <f>+V366/$AI366</f>
        <v>0.14696111236973838</v>
      </c>
      <c r="W367" s="108">
        <f t="shared" ref="W367:AH367" si="154">+W366/$AI366</f>
        <v>3.1471830676728244E-3</v>
      </c>
      <c r="X367" s="108">
        <f t="shared" si="154"/>
        <v>7.9828046268042487E-3</v>
      </c>
      <c r="Y367" s="108">
        <f t="shared" si="154"/>
        <v>6.8128098451215063E-2</v>
      </c>
      <c r="Z367" s="108">
        <f t="shared" si="154"/>
        <v>0.20561851648969767</v>
      </c>
      <c r="AA367" s="108">
        <f t="shared" si="154"/>
        <v>9.2124049562944801E-2</v>
      </c>
      <c r="AB367" s="108">
        <f t="shared" si="154"/>
        <v>0.16182519618656427</v>
      </c>
      <c r="AC367" s="108">
        <f t="shared" si="154"/>
        <v>0.3142130392453627</v>
      </c>
      <c r="AD367" s="108">
        <f t="shared" si="154"/>
        <v>0</v>
      </c>
      <c r="AE367" s="108">
        <f t="shared" si="154"/>
        <v>0</v>
      </c>
      <c r="AF367" s="108">
        <f t="shared" si="154"/>
        <v>0</v>
      </c>
      <c r="AG367" s="108">
        <f t="shared" si="154"/>
        <v>0.30147326939739622</v>
      </c>
      <c r="AH367" s="108">
        <f t="shared" si="154"/>
        <v>1.2739769847966428E-2</v>
      </c>
      <c r="AI367" s="109">
        <f>SUM(V367:AC367)</f>
        <v>1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25.097444387068879</v>
      </c>
      <c r="C375" s="148">
        <v>0.3905710447994109</v>
      </c>
      <c r="D375" s="148">
        <v>11.160567605143218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36.648583037011505</v>
      </c>
      <c r="J375" s="141"/>
      <c r="K375" s="161" t="s">
        <v>15</v>
      </c>
      <c r="L375" s="148">
        <v>25.097444387068879</v>
      </c>
      <c r="M375" s="148">
        <v>0.3905710447994109</v>
      </c>
      <c r="N375" s="148">
        <v>11.160567605143218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36.648583037011505</v>
      </c>
      <c r="U375" s="204" t="s">
        <v>15</v>
      </c>
      <c r="V375" s="196">
        <v>25.097444387068879</v>
      </c>
      <c r="W375" s="196">
        <v>0</v>
      </c>
      <c r="X375" s="196">
        <v>0</v>
      </c>
      <c r="Y375" s="196">
        <v>0.3905710447994109</v>
      </c>
      <c r="Z375" s="196">
        <v>11.160567605143218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36.648583037011505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0.25422589274587531</v>
      </c>
      <c r="C376" s="152">
        <v>0</v>
      </c>
      <c r="D376" s="152">
        <v>1.1440165173564376</v>
      </c>
      <c r="E376" s="152">
        <v>0</v>
      </c>
      <c r="F376" s="292"/>
      <c r="G376" s="152">
        <v>0</v>
      </c>
      <c r="H376" s="153">
        <v>0</v>
      </c>
      <c r="I376" s="154">
        <f t="shared" si="155"/>
        <v>1.398242410102313</v>
      </c>
      <c r="J376" s="141"/>
      <c r="K376" s="155" t="s">
        <v>14</v>
      </c>
      <c r="L376" s="156">
        <v>0.25422589274587531</v>
      </c>
      <c r="M376" s="156">
        <v>0</v>
      </c>
      <c r="N376" s="156">
        <v>1.1440165173564376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1.398242410102313</v>
      </c>
      <c r="U376" s="200" t="s">
        <v>55</v>
      </c>
      <c r="V376" s="201">
        <v>0.25422589274587531</v>
      </c>
      <c r="W376" s="201">
        <v>0</v>
      </c>
      <c r="X376" s="201">
        <v>0</v>
      </c>
      <c r="Y376" s="201">
        <v>0</v>
      </c>
      <c r="Z376" s="201">
        <v>1.1440165173564376</v>
      </c>
      <c r="AA376" s="201">
        <v>0</v>
      </c>
      <c r="AB376" s="201">
        <v>0</v>
      </c>
      <c r="AC376" s="202">
        <v>0</v>
      </c>
      <c r="AD376" s="201">
        <v>0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1.398242410102313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630.50683049481131</v>
      </c>
      <c r="F377" s="292"/>
      <c r="G377" s="148">
        <v>0</v>
      </c>
      <c r="H377" s="160">
        <v>0</v>
      </c>
      <c r="I377" s="146">
        <f t="shared" si="155"/>
        <v>630.50683049481131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630.50683049481131</v>
      </c>
      <c r="P377" s="148">
        <v>306.95921578823993</v>
      </c>
      <c r="Q377" s="148">
        <v>0</v>
      </c>
      <c r="R377" s="149">
        <v>0</v>
      </c>
      <c r="S377" s="150">
        <f t="shared" si="156"/>
        <v>937.46604628305124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630.50683049481131</v>
      </c>
      <c r="AB377" s="196">
        <v>306.95921578823993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937.46604628305124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3.4900529421211957</v>
      </c>
      <c r="F378" s="292"/>
      <c r="G378" s="152">
        <v>0</v>
      </c>
      <c r="H378" s="153">
        <v>0</v>
      </c>
      <c r="I378" s="154">
        <f t="shared" si="155"/>
        <v>3.4900529421211957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3.4900529421211957</v>
      </c>
      <c r="P378" s="156">
        <v>12.3048938761527</v>
      </c>
      <c r="Q378" s="156">
        <v>0</v>
      </c>
      <c r="R378" s="157">
        <v>0</v>
      </c>
      <c r="S378" s="158">
        <f t="shared" si="156"/>
        <v>15.794946818273896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0.39742896739542483</v>
      </c>
      <c r="AB378" s="201">
        <v>12.3048938761527</v>
      </c>
      <c r="AC378" s="202">
        <v>3.0926239747257709</v>
      </c>
      <c r="AD378" s="201">
        <v>0</v>
      </c>
      <c r="AE378" s="201">
        <v>0</v>
      </c>
      <c r="AF378" s="201">
        <v>0</v>
      </c>
      <c r="AG378" s="201">
        <v>0</v>
      </c>
      <c r="AH378" s="201">
        <v>3.0926239747257709</v>
      </c>
      <c r="AI378" s="203">
        <f t="shared" si="157"/>
        <v>15.794946818273896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15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0.14757943953855537</v>
      </c>
      <c r="C380" s="152">
        <v>0</v>
      </c>
      <c r="D380" s="152">
        <v>7.7177338722321744</v>
      </c>
      <c r="E380" s="152">
        <v>0.10062234513992339</v>
      </c>
      <c r="F380" s="292"/>
      <c r="G380" s="152">
        <v>0</v>
      </c>
      <c r="H380" s="153">
        <v>0</v>
      </c>
      <c r="I380" s="154">
        <f t="shared" si="155"/>
        <v>7.965935656910653</v>
      </c>
      <c r="J380" s="141"/>
      <c r="K380" s="155" t="s">
        <v>16</v>
      </c>
      <c r="L380" s="156">
        <v>0.14757943953855537</v>
      </c>
      <c r="M380" s="156">
        <v>0</v>
      </c>
      <c r="N380" s="156">
        <v>7.7177338722321744</v>
      </c>
      <c r="O380" s="156">
        <v>0.10062234513992339</v>
      </c>
      <c r="P380" s="156">
        <v>0</v>
      </c>
      <c r="Q380" s="156">
        <v>0</v>
      </c>
      <c r="R380" s="157">
        <v>0</v>
      </c>
      <c r="S380" s="158">
        <f t="shared" si="156"/>
        <v>7.965935656910653</v>
      </c>
      <c r="U380" s="200" t="s">
        <v>16</v>
      </c>
      <c r="V380" s="201">
        <v>0.14757943953855537</v>
      </c>
      <c r="W380" s="201">
        <v>0</v>
      </c>
      <c r="X380" s="201">
        <v>0</v>
      </c>
      <c r="Y380" s="201">
        <v>0</v>
      </c>
      <c r="Z380" s="201">
        <v>7.7177338722321744</v>
      </c>
      <c r="AA380" s="201">
        <v>8.9442084568821398E-2</v>
      </c>
      <c r="AB380" s="201">
        <v>0</v>
      </c>
      <c r="AC380" s="202">
        <v>1.1180260571101998E-2</v>
      </c>
      <c r="AD380" s="201">
        <v>0</v>
      </c>
      <c r="AE380" s="201">
        <v>0</v>
      </c>
      <c r="AF380" s="201">
        <v>0</v>
      </c>
      <c r="AG380" s="201">
        <v>0</v>
      </c>
      <c r="AH380" s="201">
        <v>1.1180260571101998E-2</v>
      </c>
      <c r="AI380" s="203">
        <f t="shared" si="157"/>
        <v>7.965935656910653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16.269005876178078</v>
      </c>
      <c r="C381" s="148">
        <v>0</v>
      </c>
      <c r="D381" s="148">
        <v>16.17698148933205</v>
      </c>
      <c r="E381" s="148">
        <v>0.17977651803532763</v>
      </c>
      <c r="F381" s="292"/>
      <c r="G381" s="148">
        <v>0.12534798096854158</v>
      </c>
      <c r="H381" s="160">
        <v>0</v>
      </c>
      <c r="I381" s="146">
        <f t="shared" si="155"/>
        <v>32.751111864513994</v>
      </c>
      <c r="J381" s="141"/>
      <c r="K381" s="161" t="s">
        <v>139</v>
      </c>
      <c r="L381" s="148">
        <v>16.269005876178078</v>
      </c>
      <c r="M381" s="148">
        <v>0</v>
      </c>
      <c r="N381" s="148">
        <v>16.17698148933205</v>
      </c>
      <c r="O381" s="148">
        <v>0.17977651803532763</v>
      </c>
      <c r="P381" s="148">
        <v>5.2874428592354555E-2</v>
      </c>
      <c r="Q381" s="148">
        <v>0.12534798096854158</v>
      </c>
      <c r="R381" s="149">
        <v>0</v>
      </c>
      <c r="S381" s="150">
        <f t="shared" si="156"/>
        <v>32.803986293106348</v>
      </c>
      <c r="U381" s="204" t="s">
        <v>139</v>
      </c>
      <c r="V381" s="196">
        <v>16.187576683360749</v>
      </c>
      <c r="W381" s="196">
        <v>2.4608192582781199E-2</v>
      </c>
      <c r="X381" s="196">
        <v>0.12534798096854158</v>
      </c>
      <c r="Y381" s="196">
        <v>0</v>
      </c>
      <c r="Z381" s="196">
        <v>15.792478480226094</v>
      </c>
      <c r="AA381" s="196">
        <v>0.15072517956953474</v>
      </c>
      <c r="AB381" s="196">
        <v>5.2874428592354555E-2</v>
      </c>
      <c r="AC381" s="197">
        <v>0.47037534780629692</v>
      </c>
      <c r="AD381" s="196">
        <v>5.6821000234546927E-2</v>
      </c>
      <c r="AE381" s="196">
        <v>0</v>
      </c>
      <c r="AF381" s="196">
        <v>0</v>
      </c>
      <c r="AG381" s="196">
        <v>0.38450300910595714</v>
      </c>
      <c r="AH381" s="196">
        <v>2.9051338465792886E-2</v>
      </c>
      <c r="AI381" s="199">
        <f t="shared" si="157"/>
        <v>32.803986293106355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17.371239229281333</v>
      </c>
      <c r="C382" s="152">
        <v>1.311016911682533E-2</v>
      </c>
      <c r="D382" s="152">
        <v>1.3361471909109697</v>
      </c>
      <c r="E382" s="152">
        <v>56.841391976642186</v>
      </c>
      <c r="F382" s="292"/>
      <c r="G382" s="152">
        <v>40.534182911198663</v>
      </c>
      <c r="H382" s="153">
        <v>5.5239476615837101E-3</v>
      </c>
      <c r="I382" s="154">
        <f t="shared" si="155"/>
        <v>116.10159542481155</v>
      </c>
      <c r="J382" s="141"/>
      <c r="K382" s="155" t="s">
        <v>24</v>
      </c>
      <c r="L382" s="156">
        <v>17.371239229281333</v>
      </c>
      <c r="M382" s="156">
        <v>1.311016911682533E-2</v>
      </c>
      <c r="N382" s="156">
        <v>1.3361471909109697</v>
      </c>
      <c r="O382" s="156">
        <v>56.841391976642186</v>
      </c>
      <c r="P382" s="156">
        <v>2.7175458268326356</v>
      </c>
      <c r="Q382" s="156">
        <v>40.534182911198663</v>
      </c>
      <c r="R382" s="157">
        <v>5.5239476615837101E-3</v>
      </c>
      <c r="S382" s="158">
        <f t="shared" si="156"/>
        <v>118.81914125164418</v>
      </c>
      <c r="U382" s="200" t="s">
        <v>24</v>
      </c>
      <c r="V382" s="201">
        <v>10.069258024914152</v>
      </c>
      <c r="W382" s="201">
        <v>7.2939236060448174</v>
      </c>
      <c r="X382" s="201">
        <v>40.534182911198663</v>
      </c>
      <c r="Y382" s="201">
        <v>1.311016911682533E-2</v>
      </c>
      <c r="Z382" s="201">
        <v>1.3361471909109697</v>
      </c>
      <c r="AA382" s="201">
        <v>55.099551338937374</v>
      </c>
      <c r="AB382" s="201">
        <v>2.7175458268326356</v>
      </c>
      <c r="AC382" s="202">
        <v>1.7554221836887596</v>
      </c>
      <c r="AD382" s="201">
        <v>8.0575983223634424E-3</v>
      </c>
      <c r="AE382" s="201">
        <v>0</v>
      </c>
      <c r="AF382" s="201">
        <v>5.5239476615837101E-3</v>
      </c>
      <c r="AG382" s="201">
        <v>0</v>
      </c>
      <c r="AH382" s="201">
        <v>1.7418406377048126</v>
      </c>
      <c r="AI382" s="203">
        <f t="shared" si="157"/>
        <v>118.81914125164421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11.465674224820065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11.465674224820065</v>
      </c>
      <c r="J383" s="141"/>
      <c r="K383" s="161" t="s">
        <v>23</v>
      </c>
      <c r="L383" s="148">
        <v>11.465674224820065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11.465674224820065</v>
      </c>
      <c r="U383" s="204" t="s">
        <v>23</v>
      </c>
      <c r="V383" s="196">
        <v>11.397309898096266</v>
      </c>
      <c r="W383" s="196">
        <v>1.6742284095624387E-2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5.1622042628174991E-2</v>
      </c>
      <c r="AD383" s="196">
        <v>5.1622042628174991E-2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11.465674224820065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0.14180484833417534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0.14180484833417534</v>
      </c>
      <c r="J384" s="141"/>
      <c r="K384" s="155" t="s">
        <v>58</v>
      </c>
      <c r="L384" s="156">
        <v>0.14180484833417534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0.14180484833417534</v>
      </c>
      <c r="U384" s="200" t="s">
        <v>58</v>
      </c>
      <c r="V384" s="201">
        <v>0.14180484833417534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0.14180484833417534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44.462430549415338</v>
      </c>
      <c r="C385" s="148">
        <v>0</v>
      </c>
      <c r="D385" s="148">
        <v>2.7577350830431704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47.22016563245851</v>
      </c>
      <c r="J385" s="141"/>
      <c r="K385" s="161" t="s">
        <v>21</v>
      </c>
      <c r="L385" s="148">
        <v>44.462430549415338</v>
      </c>
      <c r="M385" s="148">
        <v>0</v>
      </c>
      <c r="N385" s="148">
        <v>2.7577350830431704</v>
      </c>
      <c r="O385" s="148">
        <v>0</v>
      </c>
      <c r="P385" s="148">
        <v>56.526297987945163</v>
      </c>
      <c r="Q385" s="148">
        <v>0</v>
      </c>
      <c r="R385" s="149">
        <v>0</v>
      </c>
      <c r="S385" s="150">
        <f t="shared" si="156"/>
        <v>103.74646362040367</v>
      </c>
      <c r="U385" s="204" t="s">
        <v>21</v>
      </c>
      <c r="V385" s="196">
        <v>44.462430549415338</v>
      </c>
      <c r="W385" s="196">
        <v>0</v>
      </c>
      <c r="X385" s="196">
        <v>0</v>
      </c>
      <c r="Y385" s="196">
        <v>0</v>
      </c>
      <c r="Z385" s="196">
        <v>2.7577350830431704</v>
      </c>
      <c r="AA385" s="196">
        <v>0</v>
      </c>
      <c r="AB385" s="196">
        <v>56.526297987945163</v>
      </c>
      <c r="AC385" s="197">
        <v>0</v>
      </c>
      <c r="AD385" s="196">
        <v>0</v>
      </c>
      <c r="AE385" s="196">
        <v>0</v>
      </c>
      <c r="AF385" s="196">
        <v>0</v>
      </c>
      <c r="AG385" s="196">
        <v>0</v>
      </c>
      <c r="AH385" s="196">
        <v>0</v>
      </c>
      <c r="AI385" s="199">
        <f t="shared" si="157"/>
        <v>103.74646362040367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7.5380230456783909E-2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7.5380230456783909E-2</v>
      </c>
      <c r="J386" s="141"/>
      <c r="K386" s="155" t="s">
        <v>20</v>
      </c>
      <c r="L386" s="156">
        <v>7.5380230456783909E-2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7.5380230456783909E-2</v>
      </c>
      <c r="U386" s="200" t="s">
        <v>59</v>
      </c>
      <c r="V386" s="201">
        <v>7.5380230456783909E-2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7.5380230456783909E-2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0.24354353842743104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0.24354353842743104</v>
      </c>
      <c r="J387" s="141"/>
      <c r="K387" s="163" t="s">
        <v>62</v>
      </c>
      <c r="L387" s="148">
        <v>0.24354353842743104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0.24354353842743104</v>
      </c>
      <c r="U387" s="205" t="s">
        <v>60</v>
      </c>
      <c r="V387" s="196">
        <v>0.14692276079897829</v>
      </c>
      <c r="W387" s="196">
        <v>7.1697396826767117E-3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8.9451037945776066E-2</v>
      </c>
      <c r="AD387" s="198">
        <v>8.9451037945776066E-2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0.24354353842743104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0.24354353842743104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0.24354353842743104</v>
      </c>
      <c r="J388" s="141"/>
      <c r="K388" s="168" t="s">
        <v>22</v>
      </c>
      <c r="L388" s="169">
        <v>0.24354353842743104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0.24354353842743104</v>
      </c>
      <c r="U388" s="206" t="s">
        <v>63</v>
      </c>
      <c r="V388" s="207">
        <v>0.14692276079897829</v>
      </c>
      <c r="W388" s="207">
        <v>7.1697396826767117E-3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8.9451037945776066E-2</v>
      </c>
      <c r="AD388" s="207">
        <v>8.9451037945776066E-2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0.24354353842743104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115.52832821626652</v>
      </c>
      <c r="C392" s="187">
        <f t="shared" ref="C392:I392" si="159">SUM(C371:C387)</f>
        <v>0.40368121391623624</v>
      </c>
      <c r="D392" s="187">
        <f t="shared" si="159"/>
        <v>40.293181758018022</v>
      </c>
      <c r="E392" s="187">
        <f t="shared" si="159"/>
        <v>691.11867427674986</v>
      </c>
      <c r="F392" s="187">
        <f t="shared" si="159"/>
        <v>0</v>
      </c>
      <c r="G392" s="187">
        <f t="shared" si="159"/>
        <v>40.659530892167204</v>
      </c>
      <c r="H392" s="213">
        <f t="shared" si="159"/>
        <v>5.5239476615837101E-3</v>
      </c>
      <c r="I392" s="146">
        <f t="shared" si="159"/>
        <v>888.00892030477951</v>
      </c>
      <c r="J392" s="141"/>
      <c r="K392" s="188" t="s">
        <v>25</v>
      </c>
      <c r="L392" s="187">
        <f>SUM(L371:L387)</f>
        <v>115.52832821626652</v>
      </c>
      <c r="M392" s="187">
        <f t="shared" ref="M392:S392" si="160">SUM(M371:M387)</f>
        <v>0.40368121391623624</v>
      </c>
      <c r="N392" s="187">
        <f t="shared" si="160"/>
        <v>40.293181758018022</v>
      </c>
      <c r="O392" s="187">
        <f t="shared" si="160"/>
        <v>691.11867427674986</v>
      </c>
      <c r="P392" s="187">
        <f t="shared" si="160"/>
        <v>378.56082790776276</v>
      </c>
      <c r="Q392" s="187">
        <f t="shared" si="160"/>
        <v>40.659530892167204</v>
      </c>
      <c r="R392" s="213">
        <f t="shared" si="160"/>
        <v>5.5239476615837101E-3</v>
      </c>
      <c r="S392" s="214">
        <f t="shared" si="160"/>
        <v>1266.5697482125424</v>
      </c>
      <c r="T392" s="133" t="str">
        <f>IF(ABS(S392-AI392)&gt;0.01,S392-AI392,"")</f>
        <v/>
      </c>
      <c r="U392" s="215" t="s">
        <v>61</v>
      </c>
      <c r="V392" s="216">
        <f>SUM(V371:V387)</f>
        <v>107.97993271472976</v>
      </c>
      <c r="W392" s="216">
        <f t="shared" ref="W392:AH392" si="161">SUM(W371:W387)</f>
        <v>7.3424438224059001</v>
      </c>
      <c r="X392" s="216">
        <f t="shared" si="161"/>
        <v>40.659530892167204</v>
      </c>
      <c r="Y392" s="216">
        <f t="shared" si="161"/>
        <v>0.40368121391623624</v>
      </c>
      <c r="Z392" s="216">
        <f t="shared" si="161"/>
        <v>39.908678748912067</v>
      </c>
      <c r="AA392" s="216">
        <f t="shared" si="161"/>
        <v>686.24397806528259</v>
      </c>
      <c r="AB392" s="216">
        <f t="shared" si="161"/>
        <v>378.56082790776276</v>
      </c>
      <c r="AC392" s="216">
        <f t="shared" si="161"/>
        <v>5.4706748473658804</v>
      </c>
      <c r="AD392" s="217">
        <f t="shared" si="161"/>
        <v>0.20595167913086143</v>
      </c>
      <c r="AE392" s="217">
        <f t="shared" si="161"/>
        <v>0</v>
      </c>
      <c r="AF392" s="217">
        <f t="shared" si="161"/>
        <v>5.5239476615837101E-3</v>
      </c>
      <c r="AG392" s="217">
        <f t="shared" si="161"/>
        <v>0.38450300910595714</v>
      </c>
      <c r="AH392" s="217">
        <f t="shared" si="161"/>
        <v>4.8746962114674783</v>
      </c>
      <c r="AI392" s="218">
        <f>SUM(V392:AC392)</f>
        <v>1266.5697482125424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0.13009816182546372</v>
      </c>
      <c r="C393" s="105">
        <f t="shared" ref="C393:H393" si="162">IF($I392=0,"-",C392/$I392)</f>
        <v>4.5459139507031762E-4</v>
      </c>
      <c r="D393" s="105">
        <f t="shared" si="162"/>
        <v>4.5374748875482838E-2</v>
      </c>
      <c r="E393" s="105">
        <f t="shared" si="162"/>
        <v>0.77827897724219519</v>
      </c>
      <c r="F393" s="105">
        <f t="shared" si="162"/>
        <v>0</v>
      </c>
      <c r="G393" s="105">
        <f t="shared" si="162"/>
        <v>4.5787300062495061E-2</v>
      </c>
      <c r="H393" s="106">
        <f t="shared" si="162"/>
        <v>6.2205992927275985E-6</v>
      </c>
      <c r="I393" s="107">
        <f>SUM(B393:H393)</f>
        <v>0.99999999999999989</v>
      </c>
      <c r="J393" s="133"/>
      <c r="K393" s="30" t="s">
        <v>85</v>
      </c>
      <c r="L393" s="80">
        <f t="shared" ref="L393:R393" si="163">IF($S392=0,"-",L392/$S392)</f>
        <v>9.1213554073359848E-2</v>
      </c>
      <c r="M393" s="80">
        <f t="shared" si="163"/>
        <v>3.1872008192674337E-4</v>
      </c>
      <c r="N393" s="80">
        <f t="shared" si="163"/>
        <v>3.1812840796870544E-2</v>
      </c>
      <c r="O393" s="80">
        <f t="shared" si="163"/>
        <v>0.54566175708214815</v>
      </c>
      <c r="P393" s="80">
        <f t="shared" si="163"/>
        <v>0.29888668069169505</v>
      </c>
      <c r="Q393" s="80">
        <f t="shared" si="163"/>
        <v>3.2102085928981269E-2</v>
      </c>
      <c r="R393" s="81">
        <f t="shared" si="163"/>
        <v>4.3613450182111404E-6</v>
      </c>
      <c r="S393" s="82">
        <f>SUM(L393:R393)</f>
        <v>0.99999999999999989</v>
      </c>
      <c r="U393" s="40" t="s">
        <v>85</v>
      </c>
      <c r="V393" s="108">
        <f>+V392/$AI392</f>
        <v>8.5253838461811809E-2</v>
      </c>
      <c r="W393" s="108">
        <f t="shared" ref="W393:AH393" si="164">+W392/$AI392</f>
        <v>5.7971097389369897E-3</v>
      </c>
      <c r="X393" s="108">
        <f t="shared" si="164"/>
        <v>3.2102085928981269E-2</v>
      </c>
      <c r="Y393" s="108">
        <f t="shared" si="164"/>
        <v>3.1872008192674337E-4</v>
      </c>
      <c r="Z393" s="108">
        <f t="shared" si="164"/>
        <v>3.1509262561523782E-2</v>
      </c>
      <c r="AA393" s="108">
        <f t="shared" si="164"/>
        <v>0.54181301822007855</v>
      </c>
      <c r="AB393" s="108">
        <f t="shared" si="164"/>
        <v>0.29888668069169505</v>
      </c>
      <c r="AC393" s="108">
        <f t="shared" si="164"/>
        <v>4.3192843150457504E-3</v>
      </c>
      <c r="AD393" s="108">
        <f t="shared" si="164"/>
        <v>1.6260587261105245E-4</v>
      </c>
      <c r="AE393" s="108">
        <f t="shared" si="164"/>
        <v>0</v>
      </c>
      <c r="AF393" s="108">
        <f t="shared" si="164"/>
        <v>4.3613450182111404E-6</v>
      </c>
      <c r="AG393" s="108">
        <f t="shared" si="164"/>
        <v>3.0357823534676268E-4</v>
      </c>
      <c r="AH393" s="108">
        <f t="shared" si="164"/>
        <v>3.8487388620697246E-3</v>
      </c>
      <c r="AI393" s="109">
        <f>SUM(V393:AC393)</f>
        <v>0.99999999999999989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1.6214400501783872</v>
      </c>
      <c r="C401" s="148">
        <v>8.6430706299487681E-2</v>
      </c>
      <c r="D401" s="148">
        <v>0.52549869430088525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2.2333694507787598</v>
      </c>
      <c r="J401" s="141"/>
      <c r="K401" s="161" t="s">
        <v>15</v>
      </c>
      <c r="L401" s="148">
        <v>1.6214400501783872</v>
      </c>
      <c r="M401" s="148">
        <v>8.6430706299487681E-2</v>
      </c>
      <c r="N401" s="148">
        <v>0.52549869430088525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2.2333694507787598</v>
      </c>
      <c r="U401" s="204" t="s">
        <v>15</v>
      </c>
      <c r="V401" s="196">
        <v>1.6214400501783872</v>
      </c>
      <c r="W401" s="196">
        <v>0</v>
      </c>
      <c r="X401" s="196">
        <v>0</v>
      </c>
      <c r="Y401" s="196">
        <v>8.6430706299487681E-2</v>
      </c>
      <c r="Z401" s="196">
        <v>0.52549869430088525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2.2333694507787598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2.9514367931630047E-4</v>
      </c>
      <c r="C402" s="152">
        <v>1.57326055072655E-5</v>
      </c>
      <c r="D402" s="152">
        <v>9.5654241484174267E-5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4.0653052630774023E-4</v>
      </c>
      <c r="J402" s="141"/>
      <c r="K402" s="155" t="s">
        <v>14</v>
      </c>
      <c r="L402" s="156">
        <v>2.9514367931630047E-4</v>
      </c>
      <c r="M402" s="156">
        <v>1.57326055072655E-5</v>
      </c>
      <c r="N402" s="156">
        <v>9.5654241484174267E-5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4.0653052630774023E-4</v>
      </c>
      <c r="U402" s="200" t="s">
        <v>55</v>
      </c>
      <c r="V402" s="201">
        <v>2.9514367931630047E-4</v>
      </c>
      <c r="W402" s="201">
        <v>0</v>
      </c>
      <c r="X402" s="201">
        <v>0</v>
      </c>
      <c r="Y402" s="201">
        <v>1.57326055072655E-5</v>
      </c>
      <c r="Z402" s="201">
        <v>9.5654241484174267E-5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4.0653052630774023E-4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8.8527780321324134E-2</v>
      </c>
      <c r="F403" s="292"/>
      <c r="G403" s="148">
        <v>0</v>
      </c>
      <c r="H403" s="160">
        <v>0</v>
      </c>
      <c r="I403" s="146">
        <f t="shared" si="165"/>
        <v>8.8527780321324134E-2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8.8527780321324134E-2</v>
      </c>
      <c r="P403" s="148">
        <v>0.69774123748682648</v>
      </c>
      <c r="Q403" s="148">
        <v>0</v>
      </c>
      <c r="R403" s="149">
        <v>0</v>
      </c>
      <c r="S403" s="150">
        <f t="shared" si="166"/>
        <v>0.78626901780815062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8.8527780321324134E-2</v>
      </c>
      <c r="AB403" s="196">
        <v>0.69774123748682648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0.78626901780815062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1.5318166986027903E-2</v>
      </c>
      <c r="F404" s="292"/>
      <c r="G404" s="152">
        <v>0</v>
      </c>
      <c r="H404" s="153">
        <v>0</v>
      </c>
      <c r="I404" s="154">
        <f t="shared" si="165"/>
        <v>1.5318166986027903E-2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1.5318166986027903E-2</v>
      </c>
      <c r="P404" s="156">
        <v>3.2737915933498396E-3</v>
      </c>
      <c r="Q404" s="156">
        <v>0</v>
      </c>
      <c r="R404" s="157">
        <v>0</v>
      </c>
      <c r="S404" s="158">
        <f t="shared" si="166"/>
        <v>1.8591958579377742E-2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0</v>
      </c>
      <c r="AB404" s="201">
        <v>3.2737915933498396E-3</v>
      </c>
      <c r="AC404" s="202">
        <v>1.5318166986027903E-2</v>
      </c>
      <c r="AD404" s="201">
        <v>0</v>
      </c>
      <c r="AE404" s="201">
        <v>0</v>
      </c>
      <c r="AF404" s="201">
        <v>0</v>
      </c>
      <c r="AG404" s="201">
        <v>0</v>
      </c>
      <c r="AH404" s="201">
        <v>1.5318166986027903E-2</v>
      </c>
      <c r="AI404" s="203">
        <f t="shared" si="167"/>
        <v>1.8591958579377742E-2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</v>
      </c>
      <c r="C406" s="152">
        <v>0</v>
      </c>
      <c r="D406" s="152">
        <v>0</v>
      </c>
      <c r="E406" s="152">
        <v>4.6307724395001086</v>
      </c>
      <c r="F406" s="292"/>
      <c r="G406" s="152">
        <v>0</v>
      </c>
      <c r="H406" s="153">
        <v>0</v>
      </c>
      <c r="I406" s="154">
        <f t="shared" si="165"/>
        <v>4.6307724395001086</v>
      </c>
      <c r="J406" s="141"/>
      <c r="K406" s="155" t="s">
        <v>16</v>
      </c>
      <c r="L406" s="156">
        <v>0</v>
      </c>
      <c r="M406" s="156">
        <v>0</v>
      </c>
      <c r="N406" s="156">
        <v>0</v>
      </c>
      <c r="O406" s="156">
        <v>4.6307724395001086</v>
      </c>
      <c r="P406" s="156">
        <v>0</v>
      </c>
      <c r="Q406" s="156">
        <v>0</v>
      </c>
      <c r="R406" s="157">
        <v>0</v>
      </c>
      <c r="S406" s="158">
        <f t="shared" si="166"/>
        <v>4.6307724395001086</v>
      </c>
      <c r="U406" s="200" t="s">
        <v>16</v>
      </c>
      <c r="V406" s="201">
        <v>0</v>
      </c>
      <c r="W406" s="201">
        <v>0</v>
      </c>
      <c r="X406" s="201">
        <v>0</v>
      </c>
      <c r="Y406" s="201">
        <v>0</v>
      </c>
      <c r="Z406" s="201">
        <v>0</v>
      </c>
      <c r="AA406" s="201">
        <v>0</v>
      </c>
      <c r="AB406" s="201">
        <v>0</v>
      </c>
      <c r="AC406" s="202">
        <v>4.6307724395001086</v>
      </c>
      <c r="AD406" s="201">
        <v>0</v>
      </c>
      <c r="AE406" s="201">
        <v>0</v>
      </c>
      <c r="AF406" s="201">
        <v>0</v>
      </c>
      <c r="AG406" s="201">
        <v>0</v>
      </c>
      <c r="AH406" s="201">
        <v>4.6307724395001086</v>
      </c>
      <c r="AI406" s="203">
        <f t="shared" si="167"/>
        <v>4.6307724395001086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0.48428064570152241</v>
      </c>
      <c r="C407" s="148">
        <v>4.0009665215257391</v>
      </c>
      <c r="D407" s="148">
        <v>2.7459064944943217</v>
      </c>
      <c r="E407" s="148">
        <v>0.88984044909311066</v>
      </c>
      <c r="F407" s="292"/>
      <c r="G407" s="148">
        <v>0</v>
      </c>
      <c r="H407" s="160">
        <v>0</v>
      </c>
      <c r="I407" s="146">
        <f t="shared" si="165"/>
        <v>8.1209941108146939</v>
      </c>
      <c r="J407" s="141"/>
      <c r="K407" s="161" t="s">
        <v>139</v>
      </c>
      <c r="L407" s="148">
        <v>0.48428064570152241</v>
      </c>
      <c r="M407" s="148">
        <v>4.0009665215257391</v>
      </c>
      <c r="N407" s="148">
        <v>2.7459064944943217</v>
      </c>
      <c r="O407" s="148">
        <v>0.88984044909311066</v>
      </c>
      <c r="P407" s="148">
        <v>0</v>
      </c>
      <c r="Q407" s="148">
        <v>0</v>
      </c>
      <c r="R407" s="149">
        <v>0</v>
      </c>
      <c r="S407" s="150">
        <f t="shared" si="166"/>
        <v>8.1209941108146939</v>
      </c>
      <c r="U407" s="204" t="s">
        <v>139</v>
      </c>
      <c r="V407" s="196">
        <v>0.48428064570152241</v>
      </c>
      <c r="W407" s="196">
        <v>0</v>
      </c>
      <c r="X407" s="196">
        <v>0</v>
      </c>
      <c r="Y407" s="196">
        <v>4.0009665215257391</v>
      </c>
      <c r="Z407" s="196">
        <v>2.7459064944943217</v>
      </c>
      <c r="AA407" s="196">
        <v>0.88984044909311066</v>
      </c>
      <c r="AB407" s="196">
        <v>0</v>
      </c>
      <c r="AC407" s="197">
        <v>0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</v>
      </c>
      <c r="AI407" s="199">
        <f t="shared" si="167"/>
        <v>8.1209941108146939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0.68419800729794722</v>
      </c>
      <c r="C408" s="152">
        <v>8.0371850548806051E-2</v>
      </c>
      <c r="D408" s="152">
        <v>0.4731471852254579</v>
      </c>
      <c r="E408" s="152">
        <v>10.362319131603886</v>
      </c>
      <c r="F408" s="292"/>
      <c r="G408" s="152">
        <v>1.5285329955152807</v>
      </c>
      <c r="H408" s="153">
        <v>0</v>
      </c>
      <c r="I408" s="154">
        <f t="shared" si="165"/>
        <v>13.128569170191378</v>
      </c>
      <c r="J408" s="141"/>
      <c r="K408" s="155" t="s">
        <v>24</v>
      </c>
      <c r="L408" s="156">
        <v>0.68419800729794722</v>
      </c>
      <c r="M408" s="156">
        <v>8.0371850548806051E-2</v>
      </c>
      <c r="N408" s="156">
        <v>0.4731471852254579</v>
      </c>
      <c r="O408" s="156">
        <v>10.362319131603886</v>
      </c>
      <c r="P408" s="156">
        <v>3.6902685090681751E-2</v>
      </c>
      <c r="Q408" s="156">
        <v>1.5285329955152807</v>
      </c>
      <c r="R408" s="157">
        <v>0</v>
      </c>
      <c r="S408" s="158">
        <f t="shared" si="166"/>
        <v>13.16547185528206</v>
      </c>
      <c r="U408" s="200" t="s">
        <v>24</v>
      </c>
      <c r="V408" s="201">
        <v>0.17272389192674478</v>
      </c>
      <c r="W408" s="201">
        <v>0.3711405260948672</v>
      </c>
      <c r="X408" s="201">
        <v>1.5285329955152807</v>
      </c>
      <c r="Y408" s="201">
        <v>8.0371850548806051E-2</v>
      </c>
      <c r="Z408" s="201">
        <v>0.4731471852254579</v>
      </c>
      <c r="AA408" s="201">
        <v>10.345415389643808</v>
      </c>
      <c r="AB408" s="201">
        <v>3.6902685090681751E-2</v>
      </c>
      <c r="AC408" s="202">
        <v>0.15723733123641365</v>
      </c>
      <c r="AD408" s="201">
        <v>0.14033358927633519</v>
      </c>
      <c r="AE408" s="201">
        <v>0</v>
      </c>
      <c r="AF408" s="201">
        <v>0</v>
      </c>
      <c r="AG408" s="201">
        <v>0</v>
      </c>
      <c r="AH408" s="201">
        <v>1.6903741960078478E-2</v>
      </c>
      <c r="AI408" s="203">
        <f t="shared" si="167"/>
        <v>13.16547185528206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3.8189690114605437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3.8189690114605437</v>
      </c>
      <c r="J409" s="141"/>
      <c r="K409" s="161" t="s">
        <v>23</v>
      </c>
      <c r="L409" s="148">
        <v>3.8189690114605437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3.8189690114605437</v>
      </c>
      <c r="U409" s="204" t="s">
        <v>23</v>
      </c>
      <c r="V409" s="196">
        <v>3.8189690114605437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</v>
      </c>
      <c r="AD409" s="196">
        <v>0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3.8189690114605437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0.5381558518833135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0.5381558518833135</v>
      </c>
      <c r="J411" s="141"/>
      <c r="K411" s="161" t="s">
        <v>21</v>
      </c>
      <c r="L411" s="148">
        <v>0.5381558518833135</v>
      </c>
      <c r="M411" s="148">
        <v>0</v>
      </c>
      <c r="N411" s="148">
        <v>0</v>
      </c>
      <c r="O411" s="148">
        <v>0</v>
      </c>
      <c r="P411" s="148">
        <v>4.8771738259903254E-2</v>
      </c>
      <c r="Q411" s="148">
        <v>0</v>
      </c>
      <c r="R411" s="149">
        <v>0</v>
      </c>
      <c r="S411" s="150">
        <f t="shared" si="166"/>
        <v>0.58692759014321672</v>
      </c>
      <c r="U411" s="204" t="s">
        <v>21</v>
      </c>
      <c r="V411" s="196">
        <v>0.5381558518833135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4.8771738259903254E-2</v>
      </c>
      <c r="AC411" s="197">
        <v>0</v>
      </c>
      <c r="AD411" s="196">
        <v>0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0.58692759014321672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8.9884168299641395E-2</v>
      </c>
      <c r="C412" s="152">
        <v>0</v>
      </c>
      <c r="D412" s="152">
        <v>8.8896430186458514E-3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9.8773811318287247E-2</v>
      </c>
      <c r="J412" s="141"/>
      <c r="K412" s="155" t="s">
        <v>20</v>
      </c>
      <c r="L412" s="156">
        <v>8.9884168299641395E-2</v>
      </c>
      <c r="M412" s="156">
        <v>0</v>
      </c>
      <c r="N412" s="156">
        <v>8.8896430186458514E-3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9.8773811318287247E-2</v>
      </c>
      <c r="U412" s="200" t="s">
        <v>59</v>
      </c>
      <c r="V412" s="201">
        <v>8.9884168299641395E-2</v>
      </c>
      <c r="W412" s="201">
        <v>0</v>
      </c>
      <c r="X412" s="201">
        <v>0</v>
      </c>
      <c r="Y412" s="201">
        <v>0</v>
      </c>
      <c r="Z412" s="201">
        <v>8.8896430186458514E-3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9.8773811318287247E-2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2.1881236456368628E-5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2.1881236456368628E-5</v>
      </c>
      <c r="J413" s="141"/>
      <c r="K413" s="163" t="s">
        <v>62</v>
      </c>
      <c r="L413" s="148">
        <v>2.1881236456368628E-5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2.1881236456368628E-5</v>
      </c>
      <c r="U413" s="205" t="s">
        <v>60</v>
      </c>
      <c r="V413" s="196">
        <v>2.1881236456368628E-5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2.1881236456368628E-5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2.1881236456368628E-5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2.1881236456368628E-5</v>
      </c>
      <c r="J414" s="141"/>
      <c r="K414" s="168" t="s">
        <v>22</v>
      </c>
      <c r="L414" s="169">
        <v>2.1881236456368628E-5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2.1881236456368628E-5</v>
      </c>
      <c r="U414" s="206" t="s">
        <v>63</v>
      </c>
      <c r="V414" s="207">
        <v>2.1881236456368628E-5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2.1881236456368628E-5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7.2372447597371288</v>
      </c>
      <c r="C418" s="187">
        <f t="shared" ref="C418:I418" si="169">SUM(C397:C413)</f>
        <v>4.1677848109795397</v>
      </c>
      <c r="D418" s="187">
        <f t="shared" si="169"/>
        <v>3.7535376712807951</v>
      </c>
      <c r="E418" s="187">
        <f t="shared" si="169"/>
        <v>15.986777967504459</v>
      </c>
      <c r="F418" s="187">
        <f t="shared" si="169"/>
        <v>0</v>
      </c>
      <c r="G418" s="187">
        <f t="shared" si="169"/>
        <v>1.5285329955152807</v>
      </c>
      <c r="H418" s="213">
        <f t="shared" si="169"/>
        <v>0</v>
      </c>
      <c r="I418" s="146">
        <f t="shared" si="169"/>
        <v>32.673878205017203</v>
      </c>
      <c r="J418" s="141"/>
      <c r="K418" s="188" t="s">
        <v>25</v>
      </c>
      <c r="L418" s="187">
        <f>SUM(L397:L413)</f>
        <v>7.2372447597371288</v>
      </c>
      <c r="M418" s="187">
        <f t="shared" ref="M418:S418" si="170">SUM(M397:M413)</f>
        <v>4.1677848109795397</v>
      </c>
      <c r="N418" s="187">
        <f t="shared" si="170"/>
        <v>3.7535376712807951</v>
      </c>
      <c r="O418" s="187">
        <f t="shared" si="170"/>
        <v>15.986777967504459</v>
      </c>
      <c r="P418" s="187">
        <f t="shared" si="170"/>
        <v>0.78668945243076127</v>
      </c>
      <c r="Q418" s="187">
        <f t="shared" si="170"/>
        <v>1.5285329955152807</v>
      </c>
      <c r="R418" s="213">
        <f t="shared" si="170"/>
        <v>0</v>
      </c>
      <c r="S418" s="214">
        <f t="shared" si="170"/>
        <v>33.460567657447967</v>
      </c>
      <c r="T418" s="133" t="str">
        <f>IF(ABS(S418-AI418)&gt;0.01,S418-AI418,"")</f>
        <v/>
      </c>
      <c r="U418" s="215" t="s">
        <v>61</v>
      </c>
      <c r="V418" s="216">
        <f>SUM(V397:V413)</f>
        <v>6.7257706443659258</v>
      </c>
      <c r="W418" s="216">
        <f t="shared" ref="W418:AH418" si="171">SUM(W397:W413)</f>
        <v>0.3711405260948672</v>
      </c>
      <c r="X418" s="216">
        <f t="shared" si="171"/>
        <v>1.5285329955152807</v>
      </c>
      <c r="Y418" s="216">
        <f t="shared" si="171"/>
        <v>4.1677848109795397</v>
      </c>
      <c r="Z418" s="216">
        <f t="shared" si="171"/>
        <v>3.7535376712807951</v>
      </c>
      <c r="AA418" s="216">
        <f t="shared" si="171"/>
        <v>11.323783619058243</v>
      </c>
      <c r="AB418" s="216">
        <f t="shared" si="171"/>
        <v>0.78668945243076127</v>
      </c>
      <c r="AC418" s="216">
        <f t="shared" si="171"/>
        <v>4.8033279377225506</v>
      </c>
      <c r="AD418" s="217">
        <f t="shared" si="171"/>
        <v>0.14033358927633519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4.6629943484462153</v>
      </c>
      <c r="AI418" s="218">
        <f>SUM(V418:AC418)</f>
        <v>33.460567657447967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0.221499410456449</v>
      </c>
      <c r="C419" s="105">
        <f t="shared" ref="C419:H419" si="172">IF($I418=0,"-",C418/$I418)</f>
        <v>0.1275570896368084</v>
      </c>
      <c r="D419" s="105">
        <f t="shared" si="172"/>
        <v>0.11487885361292755</v>
      </c>
      <c r="E419" s="105">
        <f t="shared" si="172"/>
        <v>0.48928314744864371</v>
      </c>
      <c r="F419" s="105">
        <f t="shared" si="172"/>
        <v>0</v>
      </c>
      <c r="G419" s="105">
        <f t="shared" si="172"/>
        <v>4.678149884517132E-2</v>
      </c>
      <c r="H419" s="106">
        <f t="shared" si="172"/>
        <v>0</v>
      </c>
      <c r="I419" s="107">
        <f>SUM(B419:H419)</f>
        <v>1</v>
      </c>
      <c r="J419" s="133"/>
      <c r="K419" s="30" t="s">
        <v>85</v>
      </c>
      <c r="L419" s="80">
        <f t="shared" ref="L419:R419" si="173">IF($S418=0,"-",L418/$S418)</f>
        <v>0.21629175075056428</v>
      </c>
      <c r="M419" s="80">
        <f t="shared" si="173"/>
        <v>0.12455810235041948</v>
      </c>
      <c r="N419" s="80">
        <f t="shared" si="173"/>
        <v>0.11217794359341353</v>
      </c>
      <c r="O419" s="80">
        <f t="shared" si="173"/>
        <v>0.47777963993823552</v>
      </c>
      <c r="P419" s="80">
        <f t="shared" si="173"/>
        <v>2.3510941609971539E-2</v>
      </c>
      <c r="Q419" s="80">
        <f t="shared" si="173"/>
        <v>4.5681621757395541E-2</v>
      </c>
      <c r="R419" s="81">
        <f t="shared" si="173"/>
        <v>0</v>
      </c>
      <c r="S419" s="82">
        <f>SUM(L419:R419)</f>
        <v>1</v>
      </c>
      <c r="U419" s="40" t="s">
        <v>85</v>
      </c>
      <c r="V419" s="108">
        <f>+V418/$AI418</f>
        <v>0.20100587393557984</v>
      </c>
      <c r="W419" s="108">
        <f t="shared" ref="W419:AH419" si="174">+W418/$AI418</f>
        <v>1.1091877755763514E-2</v>
      </c>
      <c r="X419" s="108">
        <f t="shared" si="174"/>
        <v>4.5681621757395541E-2</v>
      </c>
      <c r="Y419" s="108">
        <f t="shared" si="174"/>
        <v>0.12455810235041948</v>
      </c>
      <c r="Z419" s="108">
        <f t="shared" si="174"/>
        <v>0.11217794359341353</v>
      </c>
      <c r="AA419" s="108">
        <f t="shared" si="174"/>
        <v>0.33842174272072428</v>
      </c>
      <c r="AB419" s="108">
        <f t="shared" si="174"/>
        <v>2.3510941609971539E-2</v>
      </c>
      <c r="AC419" s="108">
        <f t="shared" si="174"/>
        <v>0.1435518962767322</v>
      </c>
      <c r="AD419" s="108">
        <f t="shared" si="174"/>
        <v>4.1939990592209341E-3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0.13935789721751127</v>
      </c>
      <c r="AI419" s="109">
        <f>SUM(V419:AC419)</f>
        <v>1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4.0931636199126151</v>
      </c>
      <c r="C427" s="148">
        <v>0</v>
      </c>
      <c r="D427" s="148">
        <v>1.2726141783693301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5.365777798281945</v>
      </c>
      <c r="J427" s="141"/>
      <c r="K427" s="161" t="s">
        <v>15</v>
      </c>
      <c r="L427" s="148">
        <v>4.0931636199126151</v>
      </c>
      <c r="M427" s="148">
        <v>0</v>
      </c>
      <c r="N427" s="148">
        <v>1.2726141783693301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5.365777798281945</v>
      </c>
      <c r="U427" s="204" t="s">
        <v>15</v>
      </c>
      <c r="V427" s="196">
        <v>4.0931636199126151</v>
      </c>
      <c r="W427" s="196">
        <v>0</v>
      </c>
      <c r="X427" s="196">
        <v>0</v>
      </c>
      <c r="Y427" s="196">
        <v>0</v>
      </c>
      <c r="Z427" s="196">
        <v>1.2726141783693301</v>
      </c>
      <c r="AA427" s="196">
        <v>0</v>
      </c>
      <c r="AB427" s="196">
        <v>0</v>
      </c>
      <c r="AC427" s="197">
        <v>0</v>
      </c>
      <c r="AD427" s="198">
        <v>0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5.365777798281945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0.24751333688919591</v>
      </c>
      <c r="C428" s="152">
        <v>0</v>
      </c>
      <c r="D428" s="152">
        <v>0</v>
      </c>
      <c r="E428" s="152">
        <v>0</v>
      </c>
      <c r="F428" s="292"/>
      <c r="G428" s="152">
        <v>0</v>
      </c>
      <c r="H428" s="153">
        <v>0</v>
      </c>
      <c r="I428" s="154">
        <f t="shared" si="175"/>
        <v>0.24751333688919591</v>
      </c>
      <c r="J428" s="141"/>
      <c r="K428" s="155" t="s">
        <v>14</v>
      </c>
      <c r="L428" s="156">
        <v>0.24751333688919591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0.24751333688919591</v>
      </c>
      <c r="U428" s="200" t="s">
        <v>55</v>
      </c>
      <c r="V428" s="201">
        <v>0.21038633635581652</v>
      </c>
      <c r="W428" s="201">
        <v>0</v>
      </c>
      <c r="X428" s="201">
        <v>0</v>
      </c>
      <c r="Y428" s="201">
        <v>0</v>
      </c>
      <c r="Z428" s="201">
        <v>0</v>
      </c>
      <c r="AA428" s="201">
        <v>0</v>
      </c>
      <c r="AB428" s="201">
        <v>0</v>
      </c>
      <c r="AC428" s="202">
        <v>3.7127000533379383E-2</v>
      </c>
      <c r="AD428" s="201">
        <v>3.7127000533379383E-2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0.24751333688919591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0.57041921252246752</v>
      </c>
      <c r="F429" s="292"/>
      <c r="G429" s="148">
        <v>0</v>
      </c>
      <c r="H429" s="160">
        <v>0</v>
      </c>
      <c r="I429" s="146">
        <f t="shared" si="175"/>
        <v>0.57041921252246752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0.57041921252246752</v>
      </c>
      <c r="P429" s="148">
        <v>20.286060991241918</v>
      </c>
      <c r="Q429" s="148">
        <v>0</v>
      </c>
      <c r="R429" s="149">
        <v>0</v>
      </c>
      <c r="S429" s="150">
        <f t="shared" si="176"/>
        <v>20.856480203764384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1.5640914473226665E-2</v>
      </c>
      <c r="AB429" s="196">
        <v>20.286060991241918</v>
      </c>
      <c r="AC429" s="197">
        <v>0.55477829804924084</v>
      </c>
      <c r="AD429" s="196">
        <v>0</v>
      </c>
      <c r="AE429" s="196">
        <v>0</v>
      </c>
      <c r="AF429" s="196">
        <v>0</v>
      </c>
      <c r="AG429" s="196">
        <v>0</v>
      </c>
      <c r="AH429" s="196">
        <v>0.55477829804924084</v>
      </c>
      <c r="AI429" s="199">
        <f t="shared" si="177"/>
        <v>20.856480203764384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0.39848123145730885</v>
      </c>
      <c r="Q430" s="156">
        <v>0</v>
      </c>
      <c r="R430" s="157">
        <v>0</v>
      </c>
      <c r="S430" s="158">
        <f t="shared" si="176"/>
        <v>0.39848123145730885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0.39848123145730885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0.39848123145730885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1.5336287042431377E-2</v>
      </c>
      <c r="C432" s="152">
        <v>0</v>
      </c>
      <c r="D432" s="152">
        <v>0.2009332444141099</v>
      </c>
      <c r="E432" s="152">
        <v>1.9351605831722601E-2</v>
      </c>
      <c r="F432" s="292"/>
      <c r="G432" s="152">
        <v>0</v>
      </c>
      <c r="H432" s="153">
        <v>0</v>
      </c>
      <c r="I432" s="154">
        <f t="shared" si="175"/>
        <v>0.23562113728826387</v>
      </c>
      <c r="J432" s="141"/>
      <c r="K432" s="155" t="s">
        <v>16</v>
      </c>
      <c r="L432" s="156">
        <v>1.5336287042431377E-2</v>
      </c>
      <c r="M432" s="156">
        <v>0</v>
      </c>
      <c r="N432" s="156">
        <v>0.2009332444141099</v>
      </c>
      <c r="O432" s="156">
        <v>1.9351605831722601E-2</v>
      </c>
      <c r="P432" s="156">
        <v>0</v>
      </c>
      <c r="Q432" s="156">
        <v>0</v>
      </c>
      <c r="R432" s="157">
        <v>0</v>
      </c>
      <c r="S432" s="158">
        <f t="shared" si="176"/>
        <v>0.23562113728826387</v>
      </c>
      <c r="U432" s="200" t="s">
        <v>16</v>
      </c>
      <c r="V432" s="201">
        <v>1.5336287042431377E-2</v>
      </c>
      <c r="W432" s="201">
        <v>0</v>
      </c>
      <c r="X432" s="201">
        <v>0</v>
      </c>
      <c r="Y432" s="201">
        <v>0</v>
      </c>
      <c r="Z432" s="201">
        <v>0.2009332444141099</v>
      </c>
      <c r="AA432" s="201">
        <v>1.3942079129483072E-3</v>
      </c>
      <c r="AB432" s="201">
        <v>0</v>
      </c>
      <c r="AC432" s="202">
        <v>1.7957397918774293E-2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1.7957397918774293E-2</v>
      </c>
      <c r="AI432" s="203">
        <f t="shared" si="177"/>
        <v>0.23562113728826387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35.942582535665977</v>
      </c>
      <c r="C433" s="148">
        <v>26.591694821416969</v>
      </c>
      <c r="D433" s="148">
        <v>54.37136397895312</v>
      </c>
      <c r="E433" s="148">
        <v>6.8116906823618972</v>
      </c>
      <c r="F433" s="292"/>
      <c r="G433" s="148">
        <v>0</v>
      </c>
      <c r="H433" s="160">
        <v>0</v>
      </c>
      <c r="I433" s="146">
        <f t="shared" si="175"/>
        <v>123.71733201839797</v>
      </c>
      <c r="J433" s="141"/>
      <c r="K433" s="161" t="s">
        <v>139</v>
      </c>
      <c r="L433" s="148">
        <v>35.942582535665977</v>
      </c>
      <c r="M433" s="148">
        <v>26.591694821416969</v>
      </c>
      <c r="N433" s="148">
        <v>54.37136397895312</v>
      </c>
      <c r="O433" s="148">
        <v>6.8116906823618972</v>
      </c>
      <c r="P433" s="148">
        <v>0</v>
      </c>
      <c r="Q433" s="148">
        <v>0</v>
      </c>
      <c r="R433" s="149">
        <v>0</v>
      </c>
      <c r="S433" s="150">
        <f t="shared" si="176"/>
        <v>123.71733201839797</v>
      </c>
      <c r="U433" s="204" t="s">
        <v>139</v>
      </c>
      <c r="V433" s="196">
        <v>34.545411890022436</v>
      </c>
      <c r="W433" s="196">
        <v>1.3840116977344399</v>
      </c>
      <c r="X433" s="196">
        <v>0</v>
      </c>
      <c r="Y433" s="196">
        <v>26.591694821416969</v>
      </c>
      <c r="Z433" s="196">
        <v>49.642734750603061</v>
      </c>
      <c r="AA433" s="196">
        <v>6.8116906823618972</v>
      </c>
      <c r="AB433" s="196">
        <v>0</v>
      </c>
      <c r="AC433" s="197">
        <v>4.7417881762591731</v>
      </c>
      <c r="AD433" s="196">
        <v>1.3158947909108262E-2</v>
      </c>
      <c r="AE433" s="196">
        <v>0</v>
      </c>
      <c r="AF433" s="196">
        <v>0</v>
      </c>
      <c r="AG433" s="196">
        <v>4.7286292283500595</v>
      </c>
      <c r="AH433" s="196">
        <v>0</v>
      </c>
      <c r="AI433" s="199">
        <f t="shared" si="177"/>
        <v>123.71733201839797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9.339038041389184</v>
      </c>
      <c r="C434" s="152">
        <v>1.4457444736615006</v>
      </c>
      <c r="D434" s="152">
        <v>12.295536273561824</v>
      </c>
      <c r="E434" s="152">
        <v>113.58072593168949</v>
      </c>
      <c r="F434" s="292"/>
      <c r="G434" s="152">
        <v>12.941742195024677</v>
      </c>
      <c r="H434" s="153">
        <v>0</v>
      </c>
      <c r="I434" s="154">
        <f t="shared" si="175"/>
        <v>149.60278691532667</v>
      </c>
      <c r="J434" s="141"/>
      <c r="K434" s="155" t="s">
        <v>24</v>
      </c>
      <c r="L434" s="156">
        <v>9.339038041389184</v>
      </c>
      <c r="M434" s="156">
        <v>1.4457444736615006</v>
      </c>
      <c r="N434" s="156">
        <v>12.295536273561824</v>
      </c>
      <c r="O434" s="156">
        <v>113.58072593168949</v>
      </c>
      <c r="P434" s="156">
        <v>0.75463859808749723</v>
      </c>
      <c r="Q434" s="156">
        <v>12.941742195024677</v>
      </c>
      <c r="R434" s="157">
        <v>0</v>
      </c>
      <c r="S434" s="158">
        <f t="shared" si="176"/>
        <v>150.35742551341417</v>
      </c>
      <c r="U434" s="200" t="s">
        <v>24</v>
      </c>
      <c r="V434" s="201">
        <v>1.6094002513393906</v>
      </c>
      <c r="W434" s="201">
        <v>7.729637790049793</v>
      </c>
      <c r="X434" s="201">
        <v>12.941742195024677</v>
      </c>
      <c r="Y434" s="201">
        <v>1.4457444736615006</v>
      </c>
      <c r="Z434" s="201">
        <v>12.255824225313708</v>
      </c>
      <c r="AA434" s="201">
        <v>113.24125851836493</v>
      </c>
      <c r="AB434" s="201">
        <v>0.75463859808749723</v>
      </c>
      <c r="AC434" s="202">
        <v>0.37917946157267235</v>
      </c>
      <c r="AD434" s="201">
        <v>0</v>
      </c>
      <c r="AE434" s="201">
        <v>5.6346984014273059E-3</v>
      </c>
      <c r="AF434" s="201">
        <v>0</v>
      </c>
      <c r="AG434" s="201">
        <v>3.97120482481172E-2</v>
      </c>
      <c r="AH434" s="201">
        <v>0.33383271492312788</v>
      </c>
      <c r="AI434" s="203">
        <f t="shared" si="177"/>
        <v>150.35742551341417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1.3600000598645741</v>
      </c>
      <c r="C435" s="148">
        <v>0.10999782254393541</v>
      </c>
      <c r="D435" s="148">
        <v>1.6689596316615516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3.1389575140700607</v>
      </c>
      <c r="J435" s="141"/>
      <c r="K435" s="161" t="s">
        <v>23</v>
      </c>
      <c r="L435" s="148">
        <v>1.3600000598645741</v>
      </c>
      <c r="M435" s="148">
        <v>0.10999782254393541</v>
      </c>
      <c r="N435" s="148">
        <v>1.6689596316615516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3.1389575140700607</v>
      </c>
      <c r="U435" s="204" t="s">
        <v>23</v>
      </c>
      <c r="V435" s="196">
        <v>1.35590519722803</v>
      </c>
      <c r="W435" s="196">
        <v>0</v>
      </c>
      <c r="X435" s="196">
        <v>0</v>
      </c>
      <c r="Y435" s="196">
        <v>0.10999782254393541</v>
      </c>
      <c r="Z435" s="196">
        <v>1.5509080935169164</v>
      </c>
      <c r="AA435" s="196">
        <v>0</v>
      </c>
      <c r="AB435" s="196">
        <v>0</v>
      </c>
      <c r="AC435" s="197">
        <v>0.12214640078117896</v>
      </c>
      <c r="AD435" s="196">
        <v>4.0948626365439307E-3</v>
      </c>
      <c r="AE435" s="196">
        <v>0</v>
      </c>
      <c r="AF435" s="196">
        <v>0</v>
      </c>
      <c r="AG435" s="196">
        <v>0.11805153814463523</v>
      </c>
      <c r="AH435" s="196">
        <v>0</v>
      </c>
      <c r="AI435" s="199">
        <f t="shared" si="177"/>
        <v>3.1389575140700607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</v>
      </c>
      <c r="J436" s="141"/>
      <c r="K436" s="155" t="s">
        <v>58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0" t="s">
        <v>58</v>
      </c>
      <c r="V436" s="201">
        <v>0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5.1635439378881038</v>
      </c>
      <c r="C437" s="148">
        <v>0</v>
      </c>
      <c r="D437" s="148">
        <v>0</v>
      </c>
      <c r="E437" s="148">
        <v>6.3890869872635899E-3</v>
      </c>
      <c r="F437" s="292"/>
      <c r="G437" s="148">
        <v>0</v>
      </c>
      <c r="H437" s="160">
        <v>0</v>
      </c>
      <c r="I437" s="146">
        <f t="shared" si="175"/>
        <v>5.169933024875367</v>
      </c>
      <c r="J437" s="141"/>
      <c r="K437" s="161" t="s">
        <v>21</v>
      </c>
      <c r="L437" s="148">
        <v>5.1635439378881038</v>
      </c>
      <c r="M437" s="148">
        <v>0</v>
      </c>
      <c r="N437" s="148">
        <v>0</v>
      </c>
      <c r="O437" s="148">
        <v>6.3890869872635899E-3</v>
      </c>
      <c r="P437" s="148">
        <v>1.2935939110034194</v>
      </c>
      <c r="Q437" s="148">
        <v>0</v>
      </c>
      <c r="R437" s="149">
        <v>0</v>
      </c>
      <c r="S437" s="150">
        <f t="shared" si="176"/>
        <v>6.4635269358787859</v>
      </c>
      <c r="U437" s="204" t="s">
        <v>21</v>
      </c>
      <c r="V437" s="196">
        <v>5.1635439378881038</v>
      </c>
      <c r="W437" s="196">
        <v>0</v>
      </c>
      <c r="X437" s="196">
        <v>0</v>
      </c>
      <c r="Y437" s="196">
        <v>0</v>
      </c>
      <c r="Z437" s="196">
        <v>0</v>
      </c>
      <c r="AA437" s="196">
        <v>0</v>
      </c>
      <c r="AB437" s="196">
        <v>1.2935939110034194</v>
      </c>
      <c r="AC437" s="197">
        <v>6.3890869872635899E-3</v>
      </c>
      <c r="AD437" s="196">
        <v>0</v>
      </c>
      <c r="AE437" s="196">
        <v>0</v>
      </c>
      <c r="AF437" s="196">
        <v>0</v>
      </c>
      <c r="AG437" s="196">
        <v>0</v>
      </c>
      <c r="AH437" s="196">
        <v>6.3890869872635899E-3</v>
      </c>
      <c r="AI437" s="199">
        <f t="shared" si="177"/>
        <v>6.4635269358787868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1.0134044911371056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1.0134044911371056</v>
      </c>
      <c r="J438" s="141"/>
      <c r="K438" s="155" t="s">
        <v>20</v>
      </c>
      <c r="L438" s="156">
        <v>1.0134044911371056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1.0134044911371056</v>
      </c>
      <c r="U438" s="200" t="s">
        <v>59</v>
      </c>
      <c r="V438" s="201">
        <v>1.0134044911371056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1.0134044911371056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3.5864797950688253E-5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3.5864797950688253E-5</v>
      </c>
      <c r="J439" s="141"/>
      <c r="K439" s="163" t="s">
        <v>62</v>
      </c>
      <c r="L439" s="148">
        <v>3.5864797950688253E-5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3.5864797950688253E-5</v>
      </c>
      <c r="U439" s="205" t="s">
        <v>60</v>
      </c>
      <c r="V439" s="196">
        <v>3.5864797950688253E-5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3.5864797950688253E-5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3.5864797950688253E-5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3.5864797950688253E-5</v>
      </c>
      <c r="J440" s="141"/>
      <c r="K440" s="168" t="s">
        <v>22</v>
      </c>
      <c r="L440" s="169">
        <v>3.5864797950688253E-5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3.5864797950688253E-5</v>
      </c>
      <c r="U440" s="206" t="s">
        <v>63</v>
      </c>
      <c r="V440" s="207">
        <v>3.5864797950688253E-5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3.5864797950688253E-5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57.174618174587152</v>
      </c>
      <c r="C444" s="187">
        <f t="shared" ref="C444:I444" si="179">SUM(C423:C439)</f>
        <v>28.147437117622406</v>
      </c>
      <c r="D444" s="187">
        <f t="shared" si="179"/>
        <v>69.80940730695994</v>
      </c>
      <c r="E444" s="187">
        <f t="shared" si="179"/>
        <v>120.98857651939284</v>
      </c>
      <c r="F444" s="187">
        <f t="shared" si="179"/>
        <v>0</v>
      </c>
      <c r="G444" s="187">
        <f t="shared" si="179"/>
        <v>12.941742195024677</v>
      </c>
      <c r="H444" s="213">
        <f t="shared" si="179"/>
        <v>0</v>
      </c>
      <c r="I444" s="146">
        <f t="shared" si="179"/>
        <v>289.06178131358701</v>
      </c>
      <c r="J444" s="141"/>
      <c r="K444" s="188" t="s">
        <v>25</v>
      </c>
      <c r="L444" s="187">
        <f>SUM(L423:L439)</f>
        <v>57.174618174587152</v>
      </c>
      <c r="M444" s="187">
        <f t="shared" ref="M444:S444" si="180">SUM(M423:M439)</f>
        <v>28.147437117622406</v>
      </c>
      <c r="N444" s="187">
        <f t="shared" si="180"/>
        <v>69.80940730695994</v>
      </c>
      <c r="O444" s="187">
        <f t="shared" si="180"/>
        <v>120.98857651939284</v>
      </c>
      <c r="P444" s="187">
        <f t="shared" si="180"/>
        <v>22.732774731790144</v>
      </c>
      <c r="Q444" s="187">
        <f t="shared" si="180"/>
        <v>12.941742195024677</v>
      </c>
      <c r="R444" s="213">
        <f t="shared" si="180"/>
        <v>0</v>
      </c>
      <c r="S444" s="214">
        <f t="shared" si="180"/>
        <v>311.79455604537719</v>
      </c>
      <c r="T444" s="133" t="str">
        <f>IF(ABS(S444-AI444)&gt;0.01,S444-AI444,"")</f>
        <v/>
      </c>
      <c r="U444" s="215" t="s">
        <v>61</v>
      </c>
      <c r="V444" s="216">
        <f>SUM(V423:V439)</f>
        <v>48.006587875723881</v>
      </c>
      <c r="W444" s="216">
        <f t="shared" ref="W444:AH444" si="181">SUM(W423:W439)</f>
        <v>9.1136494877842331</v>
      </c>
      <c r="X444" s="216">
        <f t="shared" si="181"/>
        <v>12.941742195024677</v>
      </c>
      <c r="Y444" s="216">
        <f t="shared" si="181"/>
        <v>28.147437117622406</v>
      </c>
      <c r="Z444" s="216">
        <f t="shared" si="181"/>
        <v>64.923014492217121</v>
      </c>
      <c r="AA444" s="216">
        <f t="shared" si="181"/>
        <v>120.069984323113</v>
      </c>
      <c r="AB444" s="216">
        <f t="shared" si="181"/>
        <v>22.732774731790144</v>
      </c>
      <c r="AC444" s="216">
        <f t="shared" si="181"/>
        <v>5.8593658221016813</v>
      </c>
      <c r="AD444" s="217">
        <f t="shared" si="181"/>
        <v>5.4380811079031574E-2</v>
      </c>
      <c r="AE444" s="217">
        <f t="shared" si="181"/>
        <v>5.6346984014273059E-3</v>
      </c>
      <c r="AF444" s="217">
        <f t="shared" si="181"/>
        <v>0</v>
      </c>
      <c r="AG444" s="217">
        <f t="shared" si="181"/>
        <v>4.8863928147428117</v>
      </c>
      <c r="AH444" s="217">
        <f t="shared" si="181"/>
        <v>0.91295749787840652</v>
      </c>
      <c r="AI444" s="218">
        <f>SUM(V444:AC444)</f>
        <v>311.79455604537713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0.19779376545307314</v>
      </c>
      <c r="C445" s="105">
        <f t="shared" ref="C445:H445" si="182">IF($I444=0,"-",C444/$I444)</f>
        <v>9.7375159696697577E-2</v>
      </c>
      <c r="D445" s="105">
        <f t="shared" si="182"/>
        <v>0.24150341490917338</v>
      </c>
      <c r="E445" s="105">
        <f t="shared" si="182"/>
        <v>0.41855611616860228</v>
      </c>
      <c r="F445" s="105">
        <f t="shared" si="182"/>
        <v>0</v>
      </c>
      <c r="G445" s="105">
        <f t="shared" si="182"/>
        <v>4.4771543772453619E-2</v>
      </c>
      <c r="H445" s="106">
        <f t="shared" si="182"/>
        <v>0</v>
      </c>
      <c r="I445" s="107">
        <f>SUM(B445:H445)</f>
        <v>1</v>
      </c>
      <c r="J445" s="133"/>
      <c r="K445" s="30" t="s">
        <v>85</v>
      </c>
      <c r="L445" s="80">
        <f t="shared" ref="L445:R445" si="183">IF($S444=0,"-",L444/$S444)</f>
        <v>0.18337272754135647</v>
      </c>
      <c r="M445" s="80">
        <f t="shared" si="183"/>
        <v>9.0275588755070996E-2</v>
      </c>
      <c r="N445" s="80">
        <f t="shared" si="183"/>
        <v>0.22389552977570329</v>
      </c>
      <c r="O445" s="80">
        <f t="shared" si="183"/>
        <v>0.38803941304794526</v>
      </c>
      <c r="P445" s="80">
        <f t="shared" si="183"/>
        <v>7.2909466477284218E-2</v>
      </c>
      <c r="Q445" s="80">
        <f t="shared" si="183"/>
        <v>4.1507274402639648E-2</v>
      </c>
      <c r="R445" s="81">
        <f t="shared" si="183"/>
        <v>0</v>
      </c>
      <c r="S445" s="82">
        <f>SUM(L445:R445)</f>
        <v>1</v>
      </c>
      <c r="U445" s="40" t="s">
        <v>85</v>
      </c>
      <c r="V445" s="108">
        <f>+V444/$AI444</f>
        <v>0.15396865322028658</v>
      </c>
      <c r="W445" s="108">
        <f t="shared" ref="W445:AH445" si="184">+W444/$AI444</f>
        <v>2.9229662003649206E-2</v>
      </c>
      <c r="X445" s="108">
        <f t="shared" si="184"/>
        <v>4.1507274402639655E-2</v>
      </c>
      <c r="Y445" s="108">
        <f t="shared" si="184"/>
        <v>9.027558875507101E-2</v>
      </c>
      <c r="Z445" s="108">
        <f t="shared" si="184"/>
        <v>0.20822369484465447</v>
      </c>
      <c r="AA445" s="108">
        <f t="shared" si="184"/>
        <v>0.38509326732965338</v>
      </c>
      <c r="AB445" s="108">
        <f t="shared" si="184"/>
        <v>7.2909466477284232E-2</v>
      </c>
      <c r="AC445" s="108">
        <f t="shared" si="184"/>
        <v>1.8792392966761537E-2</v>
      </c>
      <c r="AD445" s="108">
        <f t="shared" si="184"/>
        <v>1.7441231742069686E-4</v>
      </c>
      <c r="AE445" s="108">
        <f t="shared" si="184"/>
        <v>1.8071830608252371E-5</v>
      </c>
      <c r="AF445" s="108">
        <f t="shared" si="184"/>
        <v>0</v>
      </c>
      <c r="AG445" s="108">
        <f t="shared" si="184"/>
        <v>1.5671834931048855E-2</v>
      </c>
      <c r="AH445" s="108">
        <f t="shared" si="184"/>
        <v>2.9280738876837184E-3</v>
      </c>
      <c r="AI445" s="109">
        <f>SUM(V445:AC445)</f>
        <v>1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0.10128840862475594</v>
      </c>
      <c r="G449" s="302"/>
      <c r="H449" s="304"/>
      <c r="I449" s="146">
        <f>SUM(B449:H449)</f>
        <v>0.10128840862475594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210.4499311759991</v>
      </c>
      <c r="G455" s="305"/>
      <c r="H455" s="307"/>
      <c r="I455" s="146">
        <f t="shared" si="185"/>
        <v>210.4499311759991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823.71095682045166</v>
      </c>
      <c r="G460" s="305"/>
      <c r="H460" s="307"/>
      <c r="I460" s="154">
        <f t="shared" si="185"/>
        <v>823.71095682045166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13.888614847065401</v>
      </c>
      <c r="G463" s="305"/>
      <c r="H463" s="307"/>
      <c r="I463" s="146">
        <f t="shared" si="185"/>
        <v>13.888614847065401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1048.1507912521408</v>
      </c>
      <c r="G470" s="187">
        <f t="shared" si="187"/>
        <v>0</v>
      </c>
      <c r="H470" s="213">
        <f t="shared" si="187"/>
        <v>0</v>
      </c>
      <c r="I470" s="146">
        <f t="shared" si="187"/>
        <v>1048.1507912521408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17548.285012262557</v>
      </c>
      <c r="G481" s="305"/>
      <c r="H481" s="307"/>
      <c r="I481" s="146">
        <f t="shared" si="191"/>
        <v>17548.285012262557</v>
      </c>
      <c r="J481" s="141"/>
      <c r="K481" s="161" t="s">
        <v>56</v>
      </c>
      <c r="L481" s="305"/>
      <c r="M481" s="306"/>
      <c r="N481" s="306"/>
      <c r="O481" s="307"/>
      <c r="P481" s="148">
        <v>8395.7884410915758</v>
      </c>
      <c r="Q481" s="305"/>
      <c r="R481" s="312"/>
      <c r="S481" s="150">
        <f t="shared" si="192"/>
        <v>8395.7884410915758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4569.6552938486902</v>
      </c>
      <c r="G482" s="305"/>
      <c r="H482" s="307"/>
      <c r="I482" s="154">
        <f t="shared" si="191"/>
        <v>4569.6552938486902</v>
      </c>
      <c r="J482" s="141"/>
      <c r="K482" s="155" t="s">
        <v>11</v>
      </c>
      <c r="L482" s="305"/>
      <c r="M482" s="306"/>
      <c r="N482" s="306"/>
      <c r="O482" s="307"/>
      <c r="P482" s="156">
        <v>2356.4856579291927</v>
      </c>
      <c r="Q482" s="305"/>
      <c r="R482" s="312"/>
      <c r="S482" s="158">
        <f t="shared" si="192"/>
        <v>2356.4856579291927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7.5814786408010963</v>
      </c>
      <c r="G484" s="305"/>
      <c r="H484" s="307"/>
      <c r="I484" s="154">
        <f t="shared" si="191"/>
        <v>7.5814786408010963</v>
      </c>
      <c r="J484" s="141"/>
      <c r="K484" s="155" t="s">
        <v>16</v>
      </c>
      <c r="L484" s="305"/>
      <c r="M484" s="306"/>
      <c r="N484" s="306"/>
      <c r="O484" s="307"/>
      <c r="P484" s="156">
        <v>7.5814786408010972</v>
      </c>
      <c r="Q484" s="305"/>
      <c r="R484" s="312"/>
      <c r="S484" s="158">
        <f t="shared" si="192"/>
        <v>7.5814786408010972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11.709495997762742</v>
      </c>
      <c r="G485" s="305"/>
      <c r="H485" s="307"/>
      <c r="I485" s="146">
        <f t="shared" si="191"/>
        <v>11.709495997762742</v>
      </c>
      <c r="J485" s="141"/>
      <c r="K485" s="161" t="s">
        <v>139</v>
      </c>
      <c r="L485" s="305"/>
      <c r="M485" s="306"/>
      <c r="N485" s="306"/>
      <c r="O485" s="307"/>
      <c r="P485" s="148">
        <v>5.9177426370682662</v>
      </c>
      <c r="Q485" s="305"/>
      <c r="R485" s="312"/>
      <c r="S485" s="150">
        <f t="shared" si="192"/>
        <v>5.9177426370682662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191.71783832895753</v>
      </c>
      <c r="G486" s="305"/>
      <c r="H486" s="307"/>
      <c r="I486" s="154">
        <f t="shared" si="191"/>
        <v>191.71783832895753</v>
      </c>
      <c r="J486" s="141"/>
      <c r="K486" s="155" t="s">
        <v>24</v>
      </c>
      <c r="L486" s="305"/>
      <c r="M486" s="306"/>
      <c r="N486" s="306"/>
      <c r="O486" s="307"/>
      <c r="P486" s="156">
        <v>4.7795101210112989E-14</v>
      </c>
      <c r="Q486" s="305"/>
      <c r="R486" s="312"/>
      <c r="S486" s="158">
        <f t="shared" si="192"/>
        <v>4.7795101210112989E-14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2023.9223272809641</v>
      </c>
      <c r="G489" s="305"/>
      <c r="H489" s="307"/>
      <c r="I489" s="146">
        <f t="shared" si="191"/>
        <v>2023.9223272809641</v>
      </c>
      <c r="J489" s="141"/>
      <c r="K489" s="161" t="s">
        <v>21</v>
      </c>
      <c r="L489" s="305"/>
      <c r="M489" s="306"/>
      <c r="N489" s="306"/>
      <c r="O489" s="307"/>
      <c r="P489" s="148">
        <v>1297.9130512067998</v>
      </c>
      <c r="Q489" s="305"/>
      <c r="R489" s="312"/>
      <c r="S489" s="150">
        <f t="shared" si="192"/>
        <v>1297.9130512067998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24352.871446359732</v>
      </c>
      <c r="G496" s="187">
        <f t="shared" si="193"/>
        <v>0</v>
      </c>
      <c r="H496" s="213">
        <f t="shared" si="193"/>
        <v>0</v>
      </c>
      <c r="I496" s="146">
        <f t="shared" si="193"/>
        <v>24352.871446359732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12063.686371505437</v>
      </c>
      <c r="Q496" s="187">
        <f t="shared" si="194"/>
        <v>0</v>
      </c>
      <c r="R496" s="213">
        <f t="shared" si="194"/>
        <v>0</v>
      </c>
      <c r="S496" s="214">
        <f t="shared" si="194"/>
        <v>12063.686371505437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2424.6079401600005</v>
      </c>
      <c r="G511" s="305"/>
      <c r="H511" s="307"/>
      <c r="I511" s="146">
        <f t="shared" si="197"/>
        <v>2424.6079401600005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294.12000000000006</v>
      </c>
      <c r="G512" s="305"/>
      <c r="H512" s="307"/>
      <c r="I512" s="154">
        <f t="shared" si="197"/>
        <v>294.12000000000006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2718.7279401600003</v>
      </c>
      <c r="G522" s="187">
        <f t="shared" si="199"/>
        <v>0</v>
      </c>
      <c r="H522" s="213">
        <f t="shared" si="199"/>
        <v>0</v>
      </c>
      <c r="I522" s="146">
        <f t="shared" si="199"/>
        <v>2718.7279401600003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7.5963481917835187</v>
      </c>
      <c r="G533" s="305"/>
      <c r="H533" s="307"/>
      <c r="I533" s="146">
        <f t="shared" si="203"/>
        <v>7.5963481917835187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0.79046096464814108</v>
      </c>
      <c r="G534" s="305"/>
      <c r="H534" s="307"/>
      <c r="I534" s="154">
        <f t="shared" si="203"/>
        <v>0.79046096464814108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8.38680915643166</v>
      </c>
      <c r="G548" s="187">
        <f t="shared" si="205"/>
        <v>0</v>
      </c>
      <c r="H548" s="213">
        <f t="shared" si="205"/>
        <v>0</v>
      </c>
      <c r="I548" s="146">
        <f t="shared" si="205"/>
        <v>8.38680915643166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6.4292394958057919</v>
      </c>
      <c r="G560" s="305"/>
      <c r="H560" s="307"/>
      <c r="I560" s="154">
        <f t="shared" si="209"/>
        <v>6.4292394958057919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522.83552018052183</v>
      </c>
      <c r="G561" s="305"/>
      <c r="H561" s="307"/>
      <c r="I561" s="146">
        <f t="shared" si="209"/>
        <v>522.83552018052183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529.26475967632757</v>
      </c>
      <c r="G574" s="187">
        <f t="shared" si="211"/>
        <v>0</v>
      </c>
      <c r="H574" s="213">
        <f t="shared" si="211"/>
        <v>0</v>
      </c>
      <c r="I574" s="146">
        <f t="shared" si="211"/>
        <v>529.26475967632757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0.10128840862475594</v>
      </c>
      <c r="Q579" s="144">
        <v>0</v>
      </c>
      <c r="R579" s="193">
        <v>0</v>
      </c>
      <c r="S579" s="194">
        <f>SUM(L579:R579)</f>
        <v>0.10128840862475594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0.57831008670782003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0.57831008670782003</v>
      </c>
      <c r="J581" s="141"/>
      <c r="K581" s="161" t="s">
        <v>9</v>
      </c>
      <c r="L581" s="148">
        <v>0.57831008670782003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0.57831008670782003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28.366758841456157</v>
      </c>
      <c r="C583" s="148">
        <v>3.4359179631757333</v>
      </c>
      <c r="D583" s="148">
        <v>0.74085922921112257</v>
      </c>
      <c r="E583" s="148">
        <v>1.6523264454247706</v>
      </c>
      <c r="F583" s="292"/>
      <c r="G583" s="148">
        <v>0</v>
      </c>
      <c r="H583" s="160">
        <v>0</v>
      </c>
      <c r="I583" s="146">
        <f t="shared" si="215"/>
        <v>34.195862479267781</v>
      </c>
      <c r="J583" s="141"/>
      <c r="K583" s="161" t="s">
        <v>15</v>
      </c>
      <c r="L583" s="148">
        <v>28.366758841456157</v>
      </c>
      <c r="M583" s="148">
        <v>3.4359179631757333</v>
      </c>
      <c r="N583" s="148">
        <v>0.74085922921112257</v>
      </c>
      <c r="O583" s="148">
        <v>1.6523264454247706</v>
      </c>
      <c r="P583" s="148">
        <v>0</v>
      </c>
      <c r="Q583" s="148">
        <v>0</v>
      </c>
      <c r="R583" s="149">
        <v>0</v>
      </c>
      <c r="S583" s="150">
        <f t="shared" si="216"/>
        <v>34.195862479267781</v>
      </c>
    </row>
    <row r="584" spans="1:19" x14ac:dyDescent="0.25">
      <c r="A584" s="151" t="s">
        <v>14</v>
      </c>
      <c r="B584" s="152">
        <v>286.84377628232448</v>
      </c>
      <c r="C584" s="152">
        <v>4.3530966629753571</v>
      </c>
      <c r="D584" s="152">
        <v>5.1470908185289499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296.34396376382881</v>
      </c>
      <c r="J584" s="141"/>
      <c r="K584" s="155" t="s">
        <v>14</v>
      </c>
      <c r="L584" s="156">
        <v>286.84377628232448</v>
      </c>
      <c r="M584" s="156">
        <v>4.3530966629753571</v>
      </c>
      <c r="N584" s="156">
        <v>5.1470908185289499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296.34396376382881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0.19611122363831127</v>
      </c>
      <c r="E585" s="148">
        <v>91.48287646436961</v>
      </c>
      <c r="F585" s="292"/>
      <c r="G585" s="148">
        <v>0</v>
      </c>
      <c r="H585" s="160">
        <v>0</v>
      </c>
      <c r="I585" s="146">
        <f t="shared" si="215"/>
        <v>91.678987688007922</v>
      </c>
      <c r="J585" s="141"/>
      <c r="K585" s="161" t="s">
        <v>56</v>
      </c>
      <c r="L585" s="148">
        <v>0</v>
      </c>
      <c r="M585" s="148">
        <v>0</v>
      </c>
      <c r="N585" s="148">
        <v>0.19611122363831127</v>
      </c>
      <c r="O585" s="148">
        <v>91.48287646436961</v>
      </c>
      <c r="P585" s="148">
        <v>1323.3635790315864</v>
      </c>
      <c r="Q585" s="148">
        <v>0</v>
      </c>
      <c r="R585" s="149">
        <v>0</v>
      </c>
      <c r="S585" s="150">
        <f t="shared" si="216"/>
        <v>1415.0425667195943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0.12419016186882581</v>
      </c>
      <c r="E586" s="152">
        <v>3.6310109800392869</v>
      </c>
      <c r="F586" s="292"/>
      <c r="G586" s="152">
        <v>0</v>
      </c>
      <c r="H586" s="153">
        <v>0</v>
      </c>
      <c r="I586" s="154">
        <f t="shared" si="215"/>
        <v>3.7552011419081128</v>
      </c>
      <c r="J586" s="141"/>
      <c r="K586" s="155" t="s">
        <v>11</v>
      </c>
      <c r="L586" s="156">
        <v>0</v>
      </c>
      <c r="M586" s="156">
        <v>0</v>
      </c>
      <c r="N586" s="156">
        <v>0.12419016186882581</v>
      </c>
      <c r="O586" s="156">
        <v>3.6310109800392869</v>
      </c>
      <c r="P586" s="156">
        <v>9.6996660759321927</v>
      </c>
      <c r="Q586" s="156">
        <v>0</v>
      </c>
      <c r="R586" s="157">
        <v>0</v>
      </c>
      <c r="S586" s="158">
        <f t="shared" si="216"/>
        <v>13.454867217840306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522.83552018052183</v>
      </c>
      <c r="Q587" s="148">
        <v>0</v>
      </c>
      <c r="R587" s="149">
        <v>0</v>
      </c>
      <c r="S587" s="150">
        <f t="shared" si="216"/>
        <v>522.83552018052183</v>
      </c>
    </row>
    <row r="588" spans="1:19" x14ac:dyDescent="0.25">
      <c r="A588" s="151" t="s">
        <v>16</v>
      </c>
      <c r="B588" s="152">
        <v>5.6701502495585432</v>
      </c>
      <c r="C588" s="152">
        <v>3.0722545068204064E-2</v>
      </c>
      <c r="D588" s="152">
        <v>0.7196351139582372</v>
      </c>
      <c r="E588" s="152">
        <v>9.8098731075360782E-2</v>
      </c>
      <c r="F588" s="292"/>
      <c r="G588" s="152">
        <v>0</v>
      </c>
      <c r="H588" s="153">
        <v>0</v>
      </c>
      <c r="I588" s="154">
        <f t="shared" si="215"/>
        <v>6.5186066396603444</v>
      </c>
      <c r="J588" s="141"/>
      <c r="K588" s="155" t="s">
        <v>16</v>
      </c>
      <c r="L588" s="156">
        <v>5.6701502495585432</v>
      </c>
      <c r="M588" s="156">
        <v>3.0722545068204064E-2</v>
      </c>
      <c r="N588" s="156">
        <v>0.7196351139582372</v>
      </c>
      <c r="O588" s="156">
        <v>9.8098731075360782E-2</v>
      </c>
      <c r="P588" s="156">
        <v>0</v>
      </c>
      <c r="Q588" s="156">
        <v>0</v>
      </c>
      <c r="R588" s="157">
        <v>0</v>
      </c>
      <c r="S588" s="158">
        <f t="shared" si="216"/>
        <v>6.5186066396603444</v>
      </c>
    </row>
    <row r="589" spans="1:19" x14ac:dyDescent="0.25">
      <c r="A589" s="159" t="s">
        <v>139</v>
      </c>
      <c r="B589" s="148">
        <v>256.29464992926984</v>
      </c>
      <c r="C589" s="148">
        <v>40.388649533662935</v>
      </c>
      <c r="D589" s="148">
        <v>7.8770466742962952</v>
      </c>
      <c r="E589" s="148">
        <v>6.2025395816160431</v>
      </c>
      <c r="F589" s="292"/>
      <c r="G589" s="148">
        <v>0</v>
      </c>
      <c r="H589" s="160">
        <v>0</v>
      </c>
      <c r="I589" s="146">
        <f t="shared" si="215"/>
        <v>310.76288571884515</v>
      </c>
      <c r="J589" s="141"/>
      <c r="K589" s="161" t="s">
        <v>139</v>
      </c>
      <c r="L589" s="148">
        <v>256.29464992926984</v>
      </c>
      <c r="M589" s="148">
        <v>40.388649533662935</v>
      </c>
      <c r="N589" s="148">
        <v>7.8770466742962952</v>
      </c>
      <c r="O589" s="148">
        <v>6.2025395816160431</v>
      </c>
      <c r="P589" s="148">
        <v>2424.6079401600005</v>
      </c>
      <c r="Q589" s="148">
        <v>0</v>
      </c>
      <c r="R589" s="149">
        <v>0</v>
      </c>
      <c r="S589" s="150">
        <f t="shared" si="216"/>
        <v>2735.3708258788456</v>
      </c>
    </row>
    <row r="590" spans="1:19" x14ac:dyDescent="0.25">
      <c r="A590" s="151" t="s">
        <v>24</v>
      </c>
      <c r="B590" s="152">
        <v>474.39474839118259</v>
      </c>
      <c r="C590" s="152">
        <v>0</v>
      </c>
      <c r="D590" s="152">
        <v>1046.2916474782751</v>
      </c>
      <c r="E590" s="152">
        <v>230.56439914059808</v>
      </c>
      <c r="F590" s="292"/>
      <c r="G590" s="152">
        <v>716.82833940790999</v>
      </c>
      <c r="H590" s="153">
        <v>0.18661410650666987</v>
      </c>
      <c r="I590" s="154">
        <f t="shared" si="215"/>
        <v>2468.2657485244722</v>
      </c>
      <c r="J590" s="141"/>
      <c r="K590" s="155" t="s">
        <v>24</v>
      </c>
      <c r="L590" s="156">
        <v>474.39474839118259</v>
      </c>
      <c r="M590" s="156">
        <v>0</v>
      </c>
      <c r="N590" s="156">
        <v>1046.2916474782751</v>
      </c>
      <c r="O590" s="156">
        <v>230.56439914059808</v>
      </c>
      <c r="P590" s="156">
        <v>1295.0065958656112</v>
      </c>
      <c r="Q590" s="156">
        <v>716.82833940790999</v>
      </c>
      <c r="R590" s="157">
        <v>0.18661410650666987</v>
      </c>
      <c r="S590" s="158">
        <f t="shared" si="216"/>
        <v>3763.2723443900832</v>
      </c>
    </row>
    <row r="591" spans="1:19" x14ac:dyDescent="0.25">
      <c r="A591" s="159" t="s">
        <v>23</v>
      </c>
      <c r="B591" s="148">
        <v>2222.8550319540159</v>
      </c>
      <c r="C591" s="148">
        <v>14.092504224769366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2236.9475361787854</v>
      </c>
      <c r="J591" s="141"/>
      <c r="K591" s="161" t="s">
        <v>23</v>
      </c>
      <c r="L591" s="148">
        <v>2222.8550319540159</v>
      </c>
      <c r="M591" s="148">
        <v>14.092504224769366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2236.9475361787854</v>
      </c>
    </row>
    <row r="592" spans="1:19" x14ac:dyDescent="0.25">
      <c r="A592" s="151" t="s">
        <v>58</v>
      </c>
      <c r="B592" s="152">
        <v>37.765080888423014</v>
      </c>
      <c r="C592" s="152">
        <v>0</v>
      </c>
      <c r="D592" s="152">
        <v>6.7135192814192592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44.478600169842274</v>
      </c>
      <c r="J592" s="141"/>
      <c r="K592" s="155" t="s">
        <v>58</v>
      </c>
      <c r="L592" s="156">
        <v>37.765080888423014</v>
      </c>
      <c r="M592" s="156">
        <v>0</v>
      </c>
      <c r="N592" s="156">
        <v>6.7135192814192592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44.478600169842274</v>
      </c>
    </row>
    <row r="593" spans="1:85" x14ac:dyDescent="0.25">
      <c r="A593" s="159" t="s">
        <v>21</v>
      </c>
      <c r="B593" s="148">
        <v>197.29682240378989</v>
      </c>
      <c r="C593" s="148">
        <v>0</v>
      </c>
      <c r="D593" s="148">
        <v>12.169113754489697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209.46593615827959</v>
      </c>
      <c r="J593" s="141"/>
      <c r="K593" s="161" t="s">
        <v>21</v>
      </c>
      <c r="L593" s="148">
        <v>197.29682240378989</v>
      </c>
      <c r="M593" s="148">
        <v>0</v>
      </c>
      <c r="N593" s="148">
        <v>12.169113754489697</v>
      </c>
      <c r="O593" s="148">
        <v>0</v>
      </c>
      <c r="P593" s="148">
        <v>87.716931145108305</v>
      </c>
      <c r="Q593" s="148">
        <v>0</v>
      </c>
      <c r="R593" s="149">
        <v>0</v>
      </c>
      <c r="S593" s="150">
        <f t="shared" si="216"/>
        <v>297.18286730338787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568.18711811086484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568.18711811086484</v>
      </c>
      <c r="J595" s="141"/>
      <c r="K595" s="163" t="s">
        <v>62</v>
      </c>
      <c r="L595" s="148">
        <v>568.18711811086484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568.18711811086484</v>
      </c>
    </row>
    <row r="596" spans="1:85" ht="14.4" x14ac:dyDescent="0.3">
      <c r="A596" s="164" t="s">
        <v>22</v>
      </c>
      <c r="B596" s="165">
        <v>568.18711811086484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568.18711811086484</v>
      </c>
      <c r="J596" s="141"/>
      <c r="K596" s="168" t="s">
        <v>22</v>
      </c>
      <c r="L596" s="169">
        <v>568.18711811086484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568.18711811086484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4078.2524471375937</v>
      </c>
      <c r="C600" s="187">
        <f t="shared" ref="C600:I600" si="217">SUM(C579:C595)</f>
        <v>62.300890929651594</v>
      </c>
      <c r="D600" s="187">
        <f t="shared" si="217"/>
        <v>1079.9792137356856</v>
      </c>
      <c r="E600" s="187">
        <f t="shared" si="217"/>
        <v>333.63125134312315</v>
      </c>
      <c r="F600" s="187">
        <f t="shared" si="217"/>
        <v>0</v>
      </c>
      <c r="G600" s="187">
        <f t="shared" si="217"/>
        <v>716.82833940790999</v>
      </c>
      <c r="H600" s="213">
        <f t="shared" si="217"/>
        <v>0.18661410650666987</v>
      </c>
      <c r="I600" s="146">
        <f t="shared" si="217"/>
        <v>6271.1787566604698</v>
      </c>
      <c r="J600" s="141"/>
      <c r="K600" s="188" t="s">
        <v>25</v>
      </c>
      <c r="L600" s="187">
        <f>SUM(L579:L595)</f>
        <v>4078.2524471375937</v>
      </c>
      <c r="M600" s="187">
        <f t="shared" ref="M600:S600" si="218">SUM(M579:M595)</f>
        <v>62.300890929651594</v>
      </c>
      <c r="N600" s="187">
        <f t="shared" si="218"/>
        <v>1079.9792137356856</v>
      </c>
      <c r="O600" s="187">
        <f t="shared" si="218"/>
        <v>333.63125134312315</v>
      </c>
      <c r="P600" s="187">
        <f t="shared" si="218"/>
        <v>5663.3315208673848</v>
      </c>
      <c r="Q600" s="187">
        <f t="shared" si="218"/>
        <v>716.82833940790999</v>
      </c>
      <c r="R600" s="213">
        <f t="shared" si="218"/>
        <v>0.18661410650666987</v>
      </c>
      <c r="S600" s="214">
        <f t="shared" si="218"/>
        <v>11934.510277527854</v>
      </c>
    </row>
    <row r="601" spans="1:85" s="4" customFormat="1" ht="15" thickBot="1" x14ac:dyDescent="0.35">
      <c r="A601" s="19" t="s">
        <v>85</v>
      </c>
      <c r="B601" s="105">
        <f>IF($I600=0,"-",B600/$I600)</f>
        <v>0.6503167275858911</v>
      </c>
      <c r="C601" s="105">
        <f t="shared" ref="C601:H601" si="219">IF($I600=0,"-",C600/$I600)</f>
        <v>9.9344785640950346E-3</v>
      </c>
      <c r="D601" s="105">
        <f t="shared" si="219"/>
        <v>0.17221311266062467</v>
      </c>
      <c r="E601" s="105">
        <f t="shared" si="219"/>
        <v>5.320072418423432E-2</v>
      </c>
      <c r="F601" s="105">
        <f t="shared" si="219"/>
        <v>0</v>
      </c>
      <c r="G601" s="105">
        <f t="shared" si="219"/>
        <v>0.11430519958414256</v>
      </c>
      <c r="H601" s="106">
        <f t="shared" si="219"/>
        <v>2.9757421012512437E-5</v>
      </c>
      <c r="I601" s="107">
        <f>SUM(B601:H601)</f>
        <v>1</v>
      </c>
      <c r="K601" s="30" t="s">
        <v>85</v>
      </c>
      <c r="L601" s="80">
        <f t="shared" ref="L601:R601" si="220">IF($S600=0,"-",L600/$S600)</f>
        <v>0.34171929574829391</v>
      </c>
      <c r="M601" s="80">
        <f t="shared" si="220"/>
        <v>5.2202301963710541E-3</v>
      </c>
      <c r="N601" s="80">
        <f t="shared" si="220"/>
        <v>9.049212649883405E-2</v>
      </c>
      <c r="O601" s="80">
        <f t="shared" si="220"/>
        <v>2.7955168966701197E-2</v>
      </c>
      <c r="P601" s="80">
        <f t="shared" si="220"/>
        <v>0.47453405201981214</v>
      </c>
      <c r="Q601" s="80">
        <f t="shared" si="220"/>
        <v>6.0063490058546054E-2</v>
      </c>
      <c r="R601" s="81">
        <f t="shared" si="220"/>
        <v>1.5636511441785411E-5</v>
      </c>
      <c r="S601" s="82">
        <f>SUM(L601:R601)</f>
        <v>1.0000000000000002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6.6416754964300004</v>
      </c>
      <c r="C605" s="144">
        <v>0</v>
      </c>
      <c r="D605" s="144">
        <v>0.69878588114342655</v>
      </c>
      <c r="E605" s="144">
        <v>0</v>
      </c>
      <c r="F605" s="291"/>
      <c r="G605" s="144">
        <v>0</v>
      </c>
      <c r="H605" s="145">
        <v>0</v>
      </c>
      <c r="I605" s="146">
        <f>SUM(B605:H605)</f>
        <v>7.3404613775734271</v>
      </c>
      <c r="J605" s="141"/>
      <c r="K605" s="192" t="s">
        <v>6</v>
      </c>
      <c r="L605" s="144">
        <v>6.6416754964300004</v>
      </c>
      <c r="M605" s="144">
        <v>0</v>
      </c>
      <c r="N605" s="144">
        <v>0.69878588114342655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7.3404613775734271</v>
      </c>
      <c r="U605" s="33" t="s">
        <v>6</v>
      </c>
      <c r="V605" s="196">
        <v>6.6416754964300004</v>
      </c>
      <c r="W605" s="196">
        <v>0.69878588114342655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7.3404613775734271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38.331598445126261</v>
      </c>
      <c r="C606" s="152">
        <v>0</v>
      </c>
      <c r="D606" s="152">
        <v>1.0835929040849104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39.41519134921117</v>
      </c>
      <c r="J606" s="141"/>
      <c r="K606" s="155" t="s">
        <v>7</v>
      </c>
      <c r="L606" s="156">
        <v>38.331598445126261</v>
      </c>
      <c r="M606" s="156">
        <v>0</v>
      </c>
      <c r="N606" s="156">
        <v>1.0835929040849104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39.41519134921117</v>
      </c>
      <c r="U606" s="34" t="s">
        <v>7</v>
      </c>
      <c r="V606" s="201">
        <v>38.331598445126261</v>
      </c>
      <c r="W606" s="201">
        <v>0.70673536731265019</v>
      </c>
      <c r="X606" s="201">
        <v>0.37685753677226025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39.415191349211177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23.430317438693663</v>
      </c>
      <c r="C607" s="148">
        <v>0</v>
      </c>
      <c r="D607" s="148">
        <v>1.658577339001954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25.088894777695618</v>
      </c>
      <c r="J607" s="141"/>
      <c r="K607" s="161" t="s">
        <v>9</v>
      </c>
      <c r="L607" s="148">
        <v>23.430317438693663</v>
      </c>
      <c r="M607" s="148">
        <v>0</v>
      </c>
      <c r="N607" s="148">
        <v>1.658577339001954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25.088894777695618</v>
      </c>
      <c r="U607" s="259" t="s">
        <v>9</v>
      </c>
      <c r="V607" s="196">
        <v>23.430317438693663</v>
      </c>
      <c r="W607" s="196">
        <v>1.658577339001954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25.088894777695618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0</v>
      </c>
      <c r="C609" s="148">
        <v>0</v>
      </c>
      <c r="D609" s="148">
        <v>0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0</v>
      </c>
      <c r="J609" s="141"/>
      <c r="K609" s="161" t="s">
        <v>15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59" t="s">
        <v>15</v>
      </c>
      <c r="V609" s="196">
        <v>0</v>
      </c>
      <c r="W609" s="196">
        <v>0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0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3964.8371851105558</v>
      </c>
      <c r="C610" s="152">
        <v>0</v>
      </c>
      <c r="D610" s="152">
        <v>488.80192026500367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4453.6391053755597</v>
      </c>
      <c r="J610" s="141"/>
      <c r="K610" s="155" t="s">
        <v>14</v>
      </c>
      <c r="L610" s="156">
        <v>3964.8371851105558</v>
      </c>
      <c r="M610" s="156">
        <v>0</v>
      </c>
      <c r="N610" s="156">
        <v>488.80192026500367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4453.6391053755597</v>
      </c>
      <c r="U610" s="34" t="s">
        <v>14</v>
      </c>
      <c r="V610" s="201">
        <v>3964.8371851105558</v>
      </c>
      <c r="W610" s="201">
        <v>488.80192026500367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4453.6391053755597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6063.9577644970777</v>
      </c>
      <c r="Q611" s="148">
        <v>0</v>
      </c>
      <c r="R611" s="149">
        <v>0</v>
      </c>
      <c r="S611" s="150">
        <f t="shared" si="224"/>
        <v>6063.9577644970777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6063.9577644970777</v>
      </c>
      <c r="AF611" s="237">
        <f t="shared" si="222"/>
        <v>6063.9577644970777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2173.5188455704829</v>
      </c>
      <c r="Q612" s="156">
        <v>0</v>
      </c>
      <c r="R612" s="157">
        <v>0</v>
      </c>
      <c r="S612" s="158">
        <f t="shared" si="224"/>
        <v>2173.5188455704829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2173.5188455704829</v>
      </c>
      <c r="AF612" s="203">
        <f t="shared" si="222"/>
        <v>2173.5188455704829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162.15743253987924</v>
      </c>
      <c r="C614" s="152">
        <v>0</v>
      </c>
      <c r="D614" s="152">
        <v>19.725497004839234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181.88292954471848</v>
      </c>
      <c r="J614" s="141"/>
      <c r="K614" s="155" t="s">
        <v>16</v>
      </c>
      <c r="L614" s="156">
        <v>162.15743253987924</v>
      </c>
      <c r="M614" s="156">
        <v>0</v>
      </c>
      <c r="N614" s="156">
        <v>19.725497004839234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181.88292954471848</v>
      </c>
      <c r="U614" s="34" t="s">
        <v>16</v>
      </c>
      <c r="V614" s="201">
        <v>162.15743253987924</v>
      </c>
      <c r="W614" s="201">
        <v>18.858458002932373</v>
      </c>
      <c r="X614" s="201">
        <v>0.86703900190686101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181.88292954471848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649.60355389534766</v>
      </c>
      <c r="C615" s="148">
        <v>0</v>
      </c>
      <c r="D615" s="148">
        <v>62.676297475309497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712.27985137065718</v>
      </c>
      <c r="J615" s="141"/>
      <c r="K615" s="161" t="s">
        <v>139</v>
      </c>
      <c r="L615" s="148">
        <v>649.60355389534766</v>
      </c>
      <c r="M615" s="148">
        <v>0</v>
      </c>
      <c r="N615" s="148">
        <v>62.676297475309497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712.27985137065718</v>
      </c>
      <c r="U615" s="35" t="s">
        <v>139</v>
      </c>
      <c r="V615" s="196">
        <v>649.60355389534766</v>
      </c>
      <c r="W615" s="196">
        <v>61.516333621070075</v>
      </c>
      <c r="X615" s="196">
        <v>1.1599638542394186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712.27985137065718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937.5942938162558</v>
      </c>
      <c r="C616" s="152">
        <v>0</v>
      </c>
      <c r="D616" s="152">
        <v>1254.2764538243168</v>
      </c>
      <c r="E616" s="152">
        <v>1766.5390068825654</v>
      </c>
      <c r="F616" s="292"/>
      <c r="G616" s="152">
        <v>690.73714164949411</v>
      </c>
      <c r="H616" s="153">
        <v>0</v>
      </c>
      <c r="I616" s="154">
        <f t="shared" si="223"/>
        <v>4649.1468961726323</v>
      </c>
      <c r="J616" s="141"/>
      <c r="K616" s="155" t="s">
        <v>24</v>
      </c>
      <c r="L616" s="156">
        <v>937.5942938162558</v>
      </c>
      <c r="M616" s="156">
        <v>0</v>
      </c>
      <c r="N616" s="156">
        <v>1254.2764538243168</v>
      </c>
      <c r="O616" s="156">
        <v>1766.5390068825654</v>
      </c>
      <c r="P616" s="156">
        <v>0</v>
      </c>
      <c r="Q616" s="156">
        <v>690.73714164949411</v>
      </c>
      <c r="R616" s="157">
        <v>0</v>
      </c>
      <c r="S616" s="158">
        <f t="shared" si="224"/>
        <v>4649.1468961726323</v>
      </c>
      <c r="U616" s="34" t="s">
        <v>24</v>
      </c>
      <c r="V616" s="201">
        <v>937.5942938162558</v>
      </c>
      <c r="W616" s="201">
        <v>834.1582933824875</v>
      </c>
      <c r="X616" s="201">
        <v>420.11816044182927</v>
      </c>
      <c r="Y616" s="201">
        <v>510.7130657810913</v>
      </c>
      <c r="Z616" s="201">
        <v>548.54758484389038</v>
      </c>
      <c r="AA616" s="201">
        <v>150.67957589532247</v>
      </c>
      <c r="AB616" s="201">
        <v>395.68658315602733</v>
      </c>
      <c r="AC616" s="201">
        <v>295.05055849346672</v>
      </c>
      <c r="AD616" s="201">
        <v>556.59878036226132</v>
      </c>
      <c r="AE616" s="235">
        <f t="shared" si="226"/>
        <v>0</v>
      </c>
      <c r="AF616" s="203">
        <f t="shared" si="222"/>
        <v>4649.1468961726323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2175.8762703240186</v>
      </c>
      <c r="C617" s="148">
        <v>0</v>
      </c>
      <c r="D617" s="148">
        <v>253.93183438874462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2429.8081047127635</v>
      </c>
      <c r="J617" s="141"/>
      <c r="K617" s="161" t="s">
        <v>23</v>
      </c>
      <c r="L617" s="148">
        <v>2175.8762703240186</v>
      </c>
      <c r="M617" s="148">
        <v>0</v>
      </c>
      <c r="N617" s="148">
        <v>253.93183438874462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2429.8081047127635</v>
      </c>
      <c r="U617" s="261" t="s">
        <v>23</v>
      </c>
      <c r="V617" s="196">
        <v>2175.8762703240186</v>
      </c>
      <c r="W617" s="196">
        <v>253.93183438874462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2429.8081047127635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4351.7463181074099</v>
      </c>
      <c r="C618" s="152">
        <v>0</v>
      </c>
      <c r="D618" s="152">
        <v>438.06858011271333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4789.8148982201237</v>
      </c>
      <c r="J618" s="141"/>
      <c r="K618" s="155" t="s">
        <v>58</v>
      </c>
      <c r="L618" s="156">
        <v>4351.7463181074099</v>
      </c>
      <c r="M618" s="156">
        <v>0</v>
      </c>
      <c r="N618" s="156">
        <v>438.06858011271333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4789.8148982201237</v>
      </c>
      <c r="U618" s="34" t="s">
        <v>58</v>
      </c>
      <c r="V618" s="201">
        <v>4351.7463181074099</v>
      </c>
      <c r="W618" s="201">
        <v>398.53603592035626</v>
      </c>
      <c r="X618" s="201">
        <v>39.532544192357051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4789.8148982201228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1327.6361092889986</v>
      </c>
      <c r="C619" s="148">
        <v>0</v>
      </c>
      <c r="D619" s="148">
        <v>245.2370756570557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1572.8731849460542</v>
      </c>
      <c r="J619" s="141"/>
      <c r="K619" s="161" t="s">
        <v>21</v>
      </c>
      <c r="L619" s="148">
        <v>1327.6361092889986</v>
      </c>
      <c r="M619" s="148">
        <v>0</v>
      </c>
      <c r="N619" s="148">
        <v>245.2370756570557</v>
      </c>
      <c r="O619" s="148">
        <v>0</v>
      </c>
      <c r="P619" s="148">
        <v>485.81199617014346</v>
      </c>
      <c r="Q619" s="148">
        <v>0</v>
      </c>
      <c r="R619" s="149">
        <v>0</v>
      </c>
      <c r="S619" s="150">
        <f t="shared" si="224"/>
        <v>2058.6851811161978</v>
      </c>
      <c r="U619" s="261" t="s">
        <v>21</v>
      </c>
      <c r="V619" s="196">
        <v>1327.6361092889986</v>
      </c>
      <c r="W619" s="196">
        <v>244.31341356685269</v>
      </c>
      <c r="X619" s="196">
        <v>0.92366209020300138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485.81199617014346</v>
      </c>
      <c r="AF619" s="237">
        <f t="shared" si="222"/>
        <v>2058.6851811161978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494.00003525882846</v>
      </c>
      <c r="C621" s="148">
        <v>0</v>
      </c>
      <c r="D621" s="148">
        <v>447.16282738621095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941.16286264503947</v>
      </c>
      <c r="J621" s="141"/>
      <c r="K621" s="163" t="s">
        <v>62</v>
      </c>
      <c r="L621" s="148">
        <v>494.00003525882846</v>
      </c>
      <c r="M621" s="148">
        <v>0</v>
      </c>
      <c r="N621" s="148">
        <v>447.16282738621095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941.16286264503947</v>
      </c>
      <c r="U621" s="262" t="s">
        <v>62</v>
      </c>
      <c r="V621" s="196">
        <v>494.00003525882846</v>
      </c>
      <c r="W621" s="196">
        <v>447.16282738621095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941.16286264503947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494.00003525882846</v>
      </c>
      <c r="C622" s="165">
        <v>0</v>
      </c>
      <c r="D622" s="165">
        <v>447.16282738621095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941.16286264503947</v>
      </c>
      <c r="J622" s="141"/>
      <c r="K622" s="168" t="s">
        <v>22</v>
      </c>
      <c r="L622" s="169">
        <v>494.00003525882846</v>
      </c>
      <c r="M622" s="169">
        <v>0</v>
      </c>
      <c r="N622" s="169">
        <v>447.16282738621095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941.16286264503947</v>
      </c>
      <c r="U622" s="263" t="s">
        <v>134</v>
      </c>
      <c r="V622" s="201">
        <v>494.00003525882846</v>
      </c>
      <c r="W622" s="201">
        <v>447.16282738621095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941.16286264503947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14131.854789721545</v>
      </c>
      <c r="C626" s="187">
        <f t="shared" ref="C626:I626" si="227">SUM(C605:C621)</f>
        <v>0</v>
      </c>
      <c r="D626" s="187">
        <f t="shared" si="227"/>
        <v>3213.3214422384244</v>
      </c>
      <c r="E626" s="187">
        <f t="shared" si="227"/>
        <v>1766.5390068825654</v>
      </c>
      <c r="F626" s="187">
        <f t="shared" si="227"/>
        <v>0</v>
      </c>
      <c r="G626" s="187">
        <f t="shared" si="227"/>
        <v>690.73714164949411</v>
      </c>
      <c r="H626" s="213">
        <f t="shared" si="227"/>
        <v>0</v>
      </c>
      <c r="I626" s="146">
        <f t="shared" si="227"/>
        <v>19802.452380492028</v>
      </c>
      <c r="J626" s="141"/>
      <c r="K626" s="188" t="s">
        <v>25</v>
      </c>
      <c r="L626" s="187">
        <f>SUM(L605:L621)</f>
        <v>14131.854789721545</v>
      </c>
      <c r="M626" s="187">
        <f t="shared" ref="M626:S626" si="228">SUM(M605:M621)</f>
        <v>0</v>
      </c>
      <c r="N626" s="187">
        <f t="shared" si="228"/>
        <v>3213.3214422384244</v>
      </c>
      <c r="O626" s="187">
        <f t="shared" si="228"/>
        <v>1766.5390068825654</v>
      </c>
      <c r="P626" s="187">
        <f t="shared" si="228"/>
        <v>8723.2886062377038</v>
      </c>
      <c r="Q626" s="187">
        <f t="shared" si="228"/>
        <v>690.73714164949411</v>
      </c>
      <c r="R626" s="213">
        <f t="shared" si="228"/>
        <v>0</v>
      </c>
      <c r="S626" s="214">
        <f t="shared" si="228"/>
        <v>28525.740986729732</v>
      </c>
      <c r="U626" s="215" t="s">
        <v>61</v>
      </c>
      <c r="V626" s="216">
        <f>SUM(V605:V621)</f>
        <v>14131.854789721545</v>
      </c>
      <c r="W626" s="216">
        <f t="shared" ref="W626:AE626" si="229">SUM(W605:W621)</f>
        <v>2750.3432151211164</v>
      </c>
      <c r="X626" s="216">
        <f t="shared" si="229"/>
        <v>462.97822711730788</v>
      </c>
      <c r="Y626" s="216">
        <f t="shared" si="229"/>
        <v>510.7130657810913</v>
      </c>
      <c r="Z626" s="216">
        <f t="shared" si="229"/>
        <v>548.54758484389038</v>
      </c>
      <c r="AA626" s="216">
        <f t="shared" si="229"/>
        <v>150.67957589532247</v>
      </c>
      <c r="AB626" s="216">
        <f t="shared" si="229"/>
        <v>395.68658315602733</v>
      </c>
      <c r="AC626" s="216">
        <f t="shared" si="229"/>
        <v>295.05055849346672</v>
      </c>
      <c r="AD626" s="216">
        <f t="shared" si="229"/>
        <v>556.59878036226132</v>
      </c>
      <c r="AE626" s="216">
        <f t="shared" si="229"/>
        <v>8723.2886062377038</v>
      </c>
      <c r="AF626" s="238">
        <f>SUM(AF605:AF621)</f>
        <v>28525.740986729732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0.71364164994247103</v>
      </c>
      <c r="C627" s="105">
        <f t="shared" ref="C627:H627" si="230">IF($I626=0,"-",C626/$I626)</f>
        <v>0</v>
      </c>
      <c r="D627" s="105">
        <f t="shared" si="230"/>
        <v>0.1622688634971273</v>
      </c>
      <c r="E627" s="105">
        <f t="shared" si="230"/>
        <v>8.920809266143391E-2</v>
      </c>
      <c r="F627" s="105">
        <f t="shared" si="230"/>
        <v>0</v>
      </c>
      <c r="G627" s="105">
        <f t="shared" si="230"/>
        <v>3.4881393898967751E-2</v>
      </c>
      <c r="H627" s="106">
        <f t="shared" si="230"/>
        <v>0</v>
      </c>
      <c r="I627" s="107">
        <f>SUM(B627:H627)</f>
        <v>1</v>
      </c>
      <c r="K627" s="30" t="s">
        <v>85</v>
      </c>
      <c r="L627" s="80">
        <f t="shared" ref="L627:R627" si="231">IF($S626=0,"-",L626/$S626)</f>
        <v>0.49540710603436139</v>
      </c>
      <c r="M627" s="80">
        <f t="shared" si="231"/>
        <v>0</v>
      </c>
      <c r="N627" s="80">
        <f t="shared" si="231"/>
        <v>0.11264637941336116</v>
      </c>
      <c r="O627" s="80">
        <f t="shared" si="231"/>
        <v>6.1927891994264593E-2</v>
      </c>
      <c r="P627" s="80">
        <f t="shared" si="231"/>
        <v>0.3058041019967126</v>
      </c>
      <c r="Q627" s="80">
        <f t="shared" si="231"/>
        <v>2.4214520561300312E-2</v>
      </c>
      <c r="R627" s="81">
        <f t="shared" si="231"/>
        <v>0</v>
      </c>
      <c r="S627" s="82">
        <f>SUM(L627:R627)</f>
        <v>1</v>
      </c>
      <c r="U627" s="40" t="s">
        <v>85</v>
      </c>
      <c r="V627" s="108">
        <f>V626/$AF626</f>
        <v>0.49540710603436139</v>
      </c>
      <c r="W627" s="108">
        <f t="shared" ref="W627:AF627" si="232">W626/$AF626</f>
        <v>9.6416188326206326E-2</v>
      </c>
      <c r="X627" s="108">
        <f t="shared" si="232"/>
        <v>1.6230191087154823E-2</v>
      </c>
      <c r="Y627" s="108">
        <f t="shared" si="232"/>
        <v>1.7903586308894718E-2</v>
      </c>
      <c r="Z627" s="108">
        <f t="shared" si="232"/>
        <v>1.9229915363077738E-2</v>
      </c>
      <c r="AA627" s="108">
        <f t="shared" si="232"/>
        <v>5.2822317907681732E-3</v>
      </c>
      <c r="AB627" s="108">
        <f t="shared" si="232"/>
        <v>1.3871211385537785E-2</v>
      </c>
      <c r="AC627" s="108">
        <f t="shared" si="232"/>
        <v>1.0343309175762523E-2</v>
      </c>
      <c r="AD627" s="239">
        <f t="shared" si="232"/>
        <v>1.9512158531523962E-2</v>
      </c>
      <c r="AE627" s="239">
        <f t="shared" si="232"/>
        <v>0.3058041019967126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5.346298138750389E-2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5.346298138750389E-2</v>
      </c>
      <c r="J631" s="141"/>
      <c r="K631" s="192" t="s">
        <v>6</v>
      </c>
      <c r="L631" s="144">
        <v>5.346298138750389E-2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5.346298138750389E-2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1.5402348139172173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1.5402348139172173</v>
      </c>
      <c r="J632" s="141"/>
      <c r="K632" s="155" t="s">
        <v>7</v>
      </c>
      <c r="L632" s="156">
        <v>1.5402348139172173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1.5402348139172173</v>
      </c>
    </row>
    <row r="633" spans="1:85" x14ac:dyDescent="0.25">
      <c r="A633" s="159" t="s">
        <v>9</v>
      </c>
      <c r="B633" s="148">
        <v>0.57772673060308988</v>
      </c>
      <c r="C633" s="148">
        <v>0</v>
      </c>
      <c r="D633" s="148">
        <v>1.8507160602806228E-3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0.57957744666337052</v>
      </c>
      <c r="J633" s="141"/>
      <c r="K633" s="161" t="s">
        <v>9</v>
      </c>
      <c r="L633" s="148">
        <v>0.57772673060308988</v>
      </c>
      <c r="M633" s="148">
        <v>0</v>
      </c>
      <c r="N633" s="148">
        <v>1.8507160602806228E-3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0.57957744666337052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34.660053038008549</v>
      </c>
      <c r="C635" s="148">
        <v>0.14980292164525807</v>
      </c>
      <c r="D635" s="148">
        <v>2.7928977094227827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37.602753669076591</v>
      </c>
      <c r="J635" s="141"/>
      <c r="K635" s="161" t="s">
        <v>15</v>
      </c>
      <c r="L635" s="148">
        <v>34.660053038008549</v>
      </c>
      <c r="M635" s="148">
        <v>0.14980292164525807</v>
      </c>
      <c r="N635" s="148">
        <v>2.7928977094227827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37.602753669076591</v>
      </c>
    </row>
    <row r="636" spans="1:85" x14ac:dyDescent="0.25">
      <c r="A636" s="151" t="s">
        <v>14</v>
      </c>
      <c r="B636" s="152">
        <v>4.1294158541402899</v>
      </c>
      <c r="C636" s="152">
        <v>9.3191857465014058E-2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4.2226077116053036</v>
      </c>
      <c r="J636" s="141"/>
      <c r="K636" s="155" t="s">
        <v>14</v>
      </c>
      <c r="L636" s="156">
        <v>4.1294158541402899</v>
      </c>
      <c r="M636" s="156">
        <v>9.3191857465014058E-2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4.2226077116053036</v>
      </c>
    </row>
    <row r="637" spans="1:85" x14ac:dyDescent="0.25">
      <c r="A637" s="159" t="s">
        <v>56</v>
      </c>
      <c r="B637" s="148">
        <v>0</v>
      </c>
      <c r="C637" s="148">
        <v>0.35295103123442773</v>
      </c>
      <c r="D637" s="148">
        <v>0</v>
      </c>
      <c r="E637" s="148">
        <v>17.130711503672359</v>
      </c>
      <c r="F637" s="148">
        <v>676.53941466146978</v>
      </c>
      <c r="G637" s="148">
        <v>0</v>
      </c>
      <c r="H637" s="160">
        <v>0</v>
      </c>
      <c r="I637" s="146">
        <f t="shared" si="233"/>
        <v>694.02307719637656</v>
      </c>
      <c r="J637" s="141"/>
      <c r="K637" s="161" t="s">
        <v>56</v>
      </c>
      <c r="L637" s="148">
        <v>0</v>
      </c>
      <c r="M637" s="148">
        <v>0.35295103123442773</v>
      </c>
      <c r="N637" s="148">
        <v>0</v>
      </c>
      <c r="O637" s="148">
        <v>17.130711503672359</v>
      </c>
      <c r="P637" s="148">
        <v>676.53941466146978</v>
      </c>
      <c r="Q637" s="148">
        <v>0</v>
      </c>
      <c r="R637" s="149">
        <v>0</v>
      </c>
      <c r="S637" s="150">
        <f t="shared" si="234"/>
        <v>694.02307719637656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26.020162997716977</v>
      </c>
      <c r="F638" s="152">
        <v>0</v>
      </c>
      <c r="G638" s="152">
        <v>0</v>
      </c>
      <c r="H638" s="153">
        <v>0</v>
      </c>
      <c r="I638" s="154">
        <f t="shared" si="233"/>
        <v>26.020162997716977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26.020162997716977</v>
      </c>
      <c r="P638" s="156">
        <v>0</v>
      </c>
      <c r="Q638" s="156">
        <v>0</v>
      </c>
      <c r="R638" s="157">
        <v>0</v>
      </c>
      <c r="S638" s="158">
        <f t="shared" si="234"/>
        <v>26.020162997716977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17.992850878739752</v>
      </c>
      <c r="C640" s="152">
        <v>0</v>
      </c>
      <c r="D640" s="152">
        <v>8.7107561862882196E-2</v>
      </c>
      <c r="E640" s="152">
        <v>0.53002453412179129</v>
      </c>
      <c r="F640" s="152">
        <v>0</v>
      </c>
      <c r="G640" s="152">
        <v>0</v>
      </c>
      <c r="H640" s="153">
        <v>0</v>
      </c>
      <c r="I640" s="154">
        <f t="shared" si="233"/>
        <v>18.609982974724424</v>
      </c>
      <c r="J640" s="141"/>
      <c r="K640" s="155" t="s">
        <v>16</v>
      </c>
      <c r="L640" s="156">
        <v>17.992850878739752</v>
      </c>
      <c r="M640" s="156">
        <v>0</v>
      </c>
      <c r="N640" s="156">
        <v>8.7107561862882196E-2</v>
      </c>
      <c r="O640" s="156">
        <v>0.53002453412179129</v>
      </c>
      <c r="P640" s="156">
        <v>0</v>
      </c>
      <c r="Q640" s="156">
        <v>0</v>
      </c>
      <c r="R640" s="157">
        <v>0</v>
      </c>
      <c r="S640" s="158">
        <f t="shared" si="234"/>
        <v>18.609982974724424</v>
      </c>
    </row>
    <row r="641" spans="1:70" x14ac:dyDescent="0.25">
      <c r="A641" s="159" t="s">
        <v>139</v>
      </c>
      <c r="B641" s="148">
        <v>5.6791815906473238</v>
      </c>
      <c r="C641" s="148">
        <v>0</v>
      </c>
      <c r="D641" s="148">
        <v>1.4678204707479223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7.1470020613952459</v>
      </c>
      <c r="J641" s="141"/>
      <c r="K641" s="161" t="s">
        <v>139</v>
      </c>
      <c r="L641" s="148">
        <v>5.6791815906473238</v>
      </c>
      <c r="M641" s="148">
        <v>0</v>
      </c>
      <c r="N641" s="148">
        <v>1.4678204707479223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7.1470020613952459</v>
      </c>
    </row>
    <row r="642" spans="1:70" x14ac:dyDescent="0.25">
      <c r="A642" s="151" t="s">
        <v>24</v>
      </c>
      <c r="B642" s="152">
        <v>99.116269300493016</v>
      </c>
      <c r="C642" s="152">
        <v>0.12878409473432431</v>
      </c>
      <c r="D642" s="152">
        <v>2.0501507697198074</v>
      </c>
      <c r="E642" s="152">
        <v>164.70020365444512</v>
      </c>
      <c r="F642" s="152">
        <v>0</v>
      </c>
      <c r="G642" s="152">
        <v>55.54024441711767</v>
      </c>
      <c r="H642" s="153">
        <v>0.77922913910539005</v>
      </c>
      <c r="I642" s="154">
        <f t="shared" si="233"/>
        <v>322.3148813756153</v>
      </c>
      <c r="J642" s="141"/>
      <c r="K642" s="155" t="s">
        <v>24</v>
      </c>
      <c r="L642" s="156">
        <v>99.116269300493016</v>
      </c>
      <c r="M642" s="156">
        <v>0.12878409473432431</v>
      </c>
      <c r="N642" s="156">
        <v>2.0501507697198074</v>
      </c>
      <c r="O642" s="156">
        <v>164.70020365444512</v>
      </c>
      <c r="P642" s="156">
        <v>0</v>
      </c>
      <c r="Q642" s="156">
        <v>55.54024441711767</v>
      </c>
      <c r="R642" s="157">
        <v>0.77922913910539005</v>
      </c>
      <c r="S642" s="158">
        <f t="shared" si="234"/>
        <v>322.3148813756153</v>
      </c>
    </row>
    <row r="643" spans="1:70" x14ac:dyDescent="0.25">
      <c r="A643" s="159" t="s">
        <v>23</v>
      </c>
      <c r="B643" s="148">
        <v>34.348117071693864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34.348117071693864</v>
      </c>
      <c r="J643" s="141"/>
      <c r="K643" s="161" t="s">
        <v>23</v>
      </c>
      <c r="L643" s="148">
        <v>34.348117071693864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34.348117071693864</v>
      </c>
    </row>
    <row r="644" spans="1:70" x14ac:dyDescent="0.25">
      <c r="A644" s="151" t="s">
        <v>58</v>
      </c>
      <c r="B644" s="152">
        <v>186.99911623924913</v>
      </c>
      <c r="C644" s="152">
        <v>8.470425296001542</v>
      </c>
      <c r="D644" s="152">
        <v>106.47871740231162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301.94825893756229</v>
      </c>
      <c r="J644" s="141"/>
      <c r="K644" s="155" t="s">
        <v>58</v>
      </c>
      <c r="L644" s="156">
        <v>186.99911623924913</v>
      </c>
      <c r="M644" s="156">
        <v>8.470425296001542</v>
      </c>
      <c r="N644" s="156">
        <v>106.47871740231162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301.94825893756229</v>
      </c>
    </row>
    <row r="645" spans="1:70" x14ac:dyDescent="0.25">
      <c r="A645" s="159" t="s">
        <v>21</v>
      </c>
      <c r="B645" s="148">
        <v>387.3735878581499</v>
      </c>
      <c r="C645" s="148">
        <v>0</v>
      </c>
      <c r="D645" s="148">
        <v>0</v>
      </c>
      <c r="E645" s="148">
        <v>1.1311142343594027</v>
      </c>
      <c r="F645" s="148">
        <v>46.722662457403956</v>
      </c>
      <c r="G645" s="148">
        <v>0</v>
      </c>
      <c r="H645" s="160">
        <v>0</v>
      </c>
      <c r="I645" s="146">
        <f t="shared" si="233"/>
        <v>435.22736454991326</v>
      </c>
      <c r="J645" s="141"/>
      <c r="K645" s="161" t="s">
        <v>21</v>
      </c>
      <c r="L645" s="148">
        <v>387.3735878581499</v>
      </c>
      <c r="M645" s="148">
        <v>0</v>
      </c>
      <c r="N645" s="148">
        <v>0</v>
      </c>
      <c r="O645" s="148">
        <v>1.1311142343594027</v>
      </c>
      <c r="P645" s="148">
        <v>46.722662457403956</v>
      </c>
      <c r="Q645" s="148">
        <v>0</v>
      </c>
      <c r="R645" s="149">
        <v>0</v>
      </c>
      <c r="S645" s="150">
        <f t="shared" si="234"/>
        <v>435.22736454991326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12.708322611909916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12.708322611909916</v>
      </c>
      <c r="J647" s="141"/>
      <c r="K647" s="163" t="s">
        <v>62</v>
      </c>
      <c r="L647" s="148">
        <v>12.708322611909916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12.708322611909916</v>
      </c>
    </row>
    <row r="648" spans="1:70" ht="14.4" x14ac:dyDescent="0.3">
      <c r="A648" s="164" t="s">
        <v>22</v>
      </c>
      <c r="B648" s="165">
        <v>12.708322611909916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12.708322611909916</v>
      </c>
      <c r="J648" s="141"/>
      <c r="K648" s="168" t="s">
        <v>22</v>
      </c>
      <c r="L648" s="169">
        <v>12.708322611909916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12.708322611909916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785.17833896893956</v>
      </c>
      <c r="C652" s="187">
        <f t="shared" ref="C652:I652" si="235">SUM(C631:C647)</f>
        <v>9.1951552010805671</v>
      </c>
      <c r="D652" s="187">
        <f t="shared" si="235"/>
        <v>112.87854463012529</v>
      </c>
      <c r="E652" s="187">
        <f t="shared" si="235"/>
        <v>209.51221692431568</v>
      </c>
      <c r="F652" s="187">
        <f t="shared" si="235"/>
        <v>723.26207711887378</v>
      </c>
      <c r="G652" s="187">
        <f t="shared" si="235"/>
        <v>55.54024441711767</v>
      </c>
      <c r="H652" s="213">
        <f t="shared" si="235"/>
        <v>0.77922913910539005</v>
      </c>
      <c r="I652" s="146">
        <f t="shared" si="235"/>
        <v>1896.3458063995579</v>
      </c>
      <c r="J652" s="141"/>
      <c r="K652" s="188" t="s">
        <v>25</v>
      </c>
      <c r="L652" s="187">
        <f>SUM(L631:L647)</f>
        <v>785.17833896893956</v>
      </c>
      <c r="M652" s="187">
        <f t="shared" ref="M652:S652" si="236">SUM(M631:M647)</f>
        <v>9.1951552010805671</v>
      </c>
      <c r="N652" s="187">
        <f t="shared" si="236"/>
        <v>112.87854463012529</v>
      </c>
      <c r="O652" s="187">
        <f t="shared" si="236"/>
        <v>209.51221692431568</v>
      </c>
      <c r="P652" s="187">
        <f t="shared" si="236"/>
        <v>723.26207711887378</v>
      </c>
      <c r="Q652" s="187">
        <f t="shared" si="236"/>
        <v>55.54024441711767</v>
      </c>
      <c r="R652" s="213">
        <f t="shared" si="236"/>
        <v>0.77922913910539005</v>
      </c>
      <c r="S652" s="214">
        <f t="shared" si="236"/>
        <v>1896.3458063995579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0.4140480793741389</v>
      </c>
      <c r="C653" s="105">
        <f t="shared" ref="C653:H653" si="237">IF($I652=0,"-",C652/$I652)</f>
        <v>4.8488810268938675E-3</v>
      </c>
      <c r="D653" s="105">
        <f t="shared" si="237"/>
        <v>5.9524240910701236E-2</v>
      </c>
      <c r="E653" s="105">
        <f t="shared" si="237"/>
        <v>0.11048207358451147</v>
      </c>
      <c r="F653" s="105">
        <f t="shared" si="237"/>
        <v>0.38139777812574932</v>
      </c>
      <c r="G653" s="105">
        <f t="shared" si="237"/>
        <v>2.9288036090088204E-2</v>
      </c>
      <c r="H653" s="106">
        <f t="shared" si="237"/>
        <v>4.1091088791703602E-4</v>
      </c>
      <c r="I653" s="107">
        <f>SUM(B653:H653)</f>
        <v>1.0000000000000002</v>
      </c>
      <c r="K653" s="30" t="s">
        <v>85</v>
      </c>
      <c r="L653" s="80">
        <f t="shared" ref="L653:R653" si="238">IF($S652=0,"-",L652/$S652)</f>
        <v>0.4140480793741389</v>
      </c>
      <c r="M653" s="80">
        <f t="shared" si="238"/>
        <v>4.8488810268938675E-3</v>
      </c>
      <c r="N653" s="80">
        <f t="shared" si="238"/>
        <v>5.9524240910701236E-2</v>
      </c>
      <c r="O653" s="80">
        <f t="shared" si="238"/>
        <v>0.11048207358451147</v>
      </c>
      <c r="P653" s="80">
        <f t="shared" si="238"/>
        <v>0.38139777812574932</v>
      </c>
      <c r="Q653" s="80">
        <f t="shared" si="238"/>
        <v>2.9288036090088204E-2</v>
      </c>
      <c r="R653" s="81">
        <f t="shared" si="238"/>
        <v>4.1091088791703602E-4</v>
      </c>
      <c r="S653" s="82">
        <f>SUM(L653:R653)</f>
        <v>1.0000000000000002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1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143</v>
      </c>
      <c r="B1" s="327"/>
      <c r="C1" s="327"/>
      <c r="D1" s="327"/>
      <c r="E1" s="327"/>
      <c r="F1" s="327"/>
      <c r="G1" s="327"/>
      <c r="H1" s="327"/>
      <c r="I1" s="328"/>
      <c r="K1" s="335" t="s">
        <v>144</v>
      </c>
      <c r="L1" s="336"/>
      <c r="M1" s="336"/>
      <c r="N1" s="336"/>
      <c r="O1" s="336"/>
      <c r="P1" s="336"/>
      <c r="Q1" s="336"/>
      <c r="R1" s="336"/>
      <c r="S1" s="337"/>
      <c r="U1" s="344" t="s">
        <v>145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393.89313899335468</v>
      </c>
      <c r="C7" s="46">
        <f>C33+C85</f>
        <v>3.3434162258449351</v>
      </c>
      <c r="D7" s="46">
        <f>D33+D85</f>
        <v>1.3055600504344698</v>
      </c>
      <c r="E7" s="46">
        <f>E33+E85</f>
        <v>0</v>
      </c>
      <c r="F7" s="46">
        <f>F59+F85</f>
        <v>0.10423436829663132</v>
      </c>
      <c r="G7" s="46">
        <f>G33+G85</f>
        <v>0</v>
      </c>
      <c r="H7" s="46">
        <f>H33+H85</f>
        <v>0</v>
      </c>
      <c r="I7" s="146">
        <f>SUM(B7:H7)</f>
        <v>398.64634963793071</v>
      </c>
      <c r="J7" s="141"/>
      <c r="K7" s="147" t="s">
        <v>6</v>
      </c>
      <c r="L7" s="148">
        <f>L33+L85</f>
        <v>393.89313899335468</v>
      </c>
      <c r="M7" s="148">
        <f t="shared" ref="M7:O7" si="0">M33+M85</f>
        <v>3.3434162258449351</v>
      </c>
      <c r="N7" s="148">
        <f t="shared" si="0"/>
        <v>1.3055600504344698</v>
      </c>
      <c r="O7" s="148">
        <f t="shared" si="0"/>
        <v>0</v>
      </c>
      <c r="P7" s="148">
        <f>P33+P59+P85</f>
        <v>0.10423436829663132</v>
      </c>
      <c r="Q7" s="148">
        <f t="shared" ref="Q7:R22" si="1">Q33+Q85</f>
        <v>0</v>
      </c>
      <c r="R7" s="148">
        <f t="shared" si="1"/>
        <v>0</v>
      </c>
      <c r="S7" s="150">
        <f>SUM(L7:R7)</f>
        <v>398.64634963793071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24.548522372598928</v>
      </c>
      <c r="C8" s="52">
        <f t="shared" si="2"/>
        <v>0</v>
      </c>
      <c r="D8" s="52">
        <f t="shared" si="2"/>
        <v>0.60130355965800586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25.149825932256935</v>
      </c>
      <c r="J8" s="141"/>
      <c r="K8" s="155" t="s">
        <v>7</v>
      </c>
      <c r="L8" s="156">
        <f t="shared" ref="L8:O23" si="6">L34+L86</f>
        <v>24.548522372598928</v>
      </c>
      <c r="M8" s="156">
        <f t="shared" si="6"/>
        <v>0</v>
      </c>
      <c r="N8" s="156">
        <f t="shared" si="6"/>
        <v>0.60130355965800586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25.149825932256935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8.7874747701429925</v>
      </c>
      <c r="C9" s="49">
        <f t="shared" si="2"/>
        <v>0</v>
      </c>
      <c r="D9" s="49">
        <f t="shared" si="2"/>
        <v>1.8874848257706398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10.674959595913633</v>
      </c>
      <c r="J9" s="141"/>
      <c r="K9" s="147" t="s">
        <v>9</v>
      </c>
      <c r="L9" s="148">
        <f t="shared" si="6"/>
        <v>8.7874747701429925</v>
      </c>
      <c r="M9" s="148">
        <f t="shared" si="6"/>
        <v>0</v>
      </c>
      <c r="N9" s="148">
        <f t="shared" si="6"/>
        <v>1.8874848257706398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10.674959595913633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0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0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0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402.49551427530196</v>
      </c>
      <c r="C11" s="49">
        <f t="shared" si="2"/>
        <v>145.63429165515765</v>
      </c>
      <c r="D11" s="49">
        <f t="shared" si="2"/>
        <v>190.7478224828464</v>
      </c>
      <c r="E11" s="49">
        <f t="shared" si="2"/>
        <v>5.0814353741930232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743.95906378749896</v>
      </c>
      <c r="J11" s="141"/>
      <c r="K11" s="147" t="s">
        <v>15</v>
      </c>
      <c r="L11" s="148">
        <f t="shared" si="6"/>
        <v>402.49551427530196</v>
      </c>
      <c r="M11" s="148">
        <f t="shared" si="6"/>
        <v>145.63429165515765</v>
      </c>
      <c r="N11" s="148">
        <f t="shared" si="6"/>
        <v>190.7478224828464</v>
      </c>
      <c r="O11" s="148">
        <f t="shared" si="6"/>
        <v>5.0814353741930232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743.95906378749896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4183.9014673284528</v>
      </c>
      <c r="C12" s="52">
        <f t="shared" si="2"/>
        <v>14.34559542761137</v>
      </c>
      <c r="D12" s="52">
        <f t="shared" si="2"/>
        <v>605.5256421634291</v>
      </c>
      <c r="E12" s="52">
        <f t="shared" si="2"/>
        <v>1.7448529203975482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4805.5175578398912</v>
      </c>
      <c r="J12" s="141"/>
      <c r="K12" s="155" t="s">
        <v>14</v>
      </c>
      <c r="L12" s="156">
        <f t="shared" si="6"/>
        <v>4183.9014673284528</v>
      </c>
      <c r="M12" s="156">
        <f t="shared" si="6"/>
        <v>14.34559542761137</v>
      </c>
      <c r="N12" s="156">
        <f t="shared" si="6"/>
        <v>605.5256421634291</v>
      </c>
      <c r="O12" s="156">
        <f t="shared" si="6"/>
        <v>1.7448529203975482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4805.5175578398912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0.35612273698117508</v>
      </c>
      <c r="D13" s="49">
        <f t="shared" si="2"/>
        <v>0.19679550612253616</v>
      </c>
      <c r="E13" s="49">
        <f t="shared" si="2"/>
        <v>827.24974813895005</v>
      </c>
      <c r="F13" s="49">
        <f t="shared" si="3"/>
        <v>18094.585122168523</v>
      </c>
      <c r="G13" s="49">
        <f t="shared" si="4"/>
        <v>0</v>
      </c>
      <c r="H13" s="49">
        <f t="shared" si="4"/>
        <v>0</v>
      </c>
      <c r="I13" s="146">
        <f t="shared" si="5"/>
        <v>18922.387788550575</v>
      </c>
      <c r="J13" s="141"/>
      <c r="K13" s="161" t="s">
        <v>56</v>
      </c>
      <c r="L13" s="148">
        <f t="shared" si="6"/>
        <v>0</v>
      </c>
      <c r="M13" s="148">
        <f t="shared" si="6"/>
        <v>0.35612273698117508</v>
      </c>
      <c r="N13" s="148">
        <f t="shared" si="6"/>
        <v>0.19679550612253616</v>
      </c>
      <c r="O13" s="148">
        <f t="shared" si="6"/>
        <v>827.24974813895005</v>
      </c>
      <c r="P13" s="148">
        <f t="shared" si="7"/>
        <v>18094.585122168523</v>
      </c>
      <c r="Q13" s="148">
        <f t="shared" si="1"/>
        <v>0</v>
      </c>
      <c r="R13" s="148">
        <f t="shared" si="1"/>
        <v>0</v>
      </c>
      <c r="S13" s="150">
        <f t="shared" si="8"/>
        <v>18922.387788550575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9.725584559971942E-2</v>
      </c>
      <c r="E14" s="52">
        <f t="shared" si="2"/>
        <v>30.644725012051378</v>
      </c>
      <c r="F14" s="52">
        <f t="shared" si="3"/>
        <v>4536.6603776546217</v>
      </c>
      <c r="G14" s="52">
        <f t="shared" si="4"/>
        <v>0</v>
      </c>
      <c r="H14" s="52">
        <f t="shared" si="4"/>
        <v>0</v>
      </c>
      <c r="I14" s="154">
        <f t="shared" si="5"/>
        <v>4567.4023585122732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9.725584559971942E-2</v>
      </c>
      <c r="O14" s="156">
        <f t="shared" si="6"/>
        <v>30.644725012051378</v>
      </c>
      <c r="P14" s="156">
        <f t="shared" si="7"/>
        <v>4536.6603776546217</v>
      </c>
      <c r="Q14" s="156">
        <f t="shared" si="1"/>
        <v>0</v>
      </c>
      <c r="R14" s="156">
        <f t="shared" si="1"/>
        <v>0</v>
      </c>
      <c r="S14" s="158">
        <f t="shared" si="8"/>
        <v>4567.4023585122732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3.2697212880035929E-2</v>
      </c>
      <c r="E15" s="49">
        <f t="shared" si="2"/>
        <v>6.9404306869897342E-3</v>
      </c>
      <c r="F15" s="49">
        <f t="shared" si="3"/>
        <v>486.03668961390957</v>
      </c>
      <c r="G15" s="49">
        <f t="shared" si="4"/>
        <v>0</v>
      </c>
      <c r="H15" s="49">
        <f t="shared" si="4"/>
        <v>0</v>
      </c>
      <c r="I15" s="146">
        <f t="shared" si="5"/>
        <v>486.07632725747658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3.2697212880035929E-2</v>
      </c>
      <c r="O15" s="148">
        <f t="shared" si="6"/>
        <v>6.9404306869897342E-3</v>
      </c>
      <c r="P15" s="148">
        <f t="shared" si="7"/>
        <v>486.03668961390957</v>
      </c>
      <c r="Q15" s="148">
        <f t="shared" si="1"/>
        <v>0</v>
      </c>
      <c r="R15" s="148">
        <f t="shared" si="1"/>
        <v>0</v>
      </c>
      <c r="S15" s="150">
        <f t="shared" si="8"/>
        <v>486.07632725747658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124.52769572763344</v>
      </c>
      <c r="C16" s="52">
        <f t="shared" si="2"/>
        <v>12.33714917937322</v>
      </c>
      <c r="D16" s="52">
        <f t="shared" si="2"/>
        <v>64.341632202194688</v>
      </c>
      <c r="E16" s="52">
        <f t="shared" si="2"/>
        <v>23.421796566831301</v>
      </c>
      <c r="F16" s="52">
        <f t="shared" si="3"/>
        <v>8.1315211878352081</v>
      </c>
      <c r="G16" s="52">
        <f t="shared" si="4"/>
        <v>0</v>
      </c>
      <c r="H16" s="52">
        <f t="shared" si="4"/>
        <v>0</v>
      </c>
      <c r="I16" s="154">
        <f t="shared" si="5"/>
        <v>232.75979486386785</v>
      </c>
      <c r="J16" s="141"/>
      <c r="K16" s="155" t="s">
        <v>16</v>
      </c>
      <c r="L16" s="156">
        <f t="shared" si="6"/>
        <v>124.52769572763344</v>
      </c>
      <c r="M16" s="156">
        <f t="shared" si="6"/>
        <v>12.33714917937322</v>
      </c>
      <c r="N16" s="156">
        <f t="shared" si="6"/>
        <v>64.341632202194688</v>
      </c>
      <c r="O16" s="156">
        <f t="shared" si="6"/>
        <v>23.421796566831301</v>
      </c>
      <c r="P16" s="156">
        <f t="shared" si="7"/>
        <v>8.1315211878351956</v>
      </c>
      <c r="Q16" s="156">
        <f t="shared" si="1"/>
        <v>0</v>
      </c>
      <c r="R16" s="156">
        <f t="shared" si="1"/>
        <v>0</v>
      </c>
      <c r="S16" s="158">
        <f t="shared" si="8"/>
        <v>232.75979486386785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1582.615864526209</v>
      </c>
      <c r="C17" s="49">
        <f t="shared" si="2"/>
        <v>1490.9860184492177</v>
      </c>
      <c r="D17" s="49">
        <f t="shared" si="2"/>
        <v>2156.0639816609391</v>
      </c>
      <c r="E17" s="49">
        <f t="shared" si="2"/>
        <v>172.59151023685632</v>
      </c>
      <c r="F17" s="49">
        <f t="shared" si="3"/>
        <v>1902.8593774071396</v>
      </c>
      <c r="G17" s="49">
        <f t="shared" si="4"/>
        <v>0</v>
      </c>
      <c r="H17" s="49">
        <f t="shared" si="4"/>
        <v>0</v>
      </c>
      <c r="I17" s="146">
        <f t="shared" si="5"/>
        <v>7305.1167522803617</v>
      </c>
      <c r="J17" s="141"/>
      <c r="K17" s="161" t="s">
        <v>139</v>
      </c>
      <c r="L17" s="148">
        <f t="shared" si="6"/>
        <v>1582.615864526209</v>
      </c>
      <c r="M17" s="148">
        <f t="shared" si="6"/>
        <v>1490.9860184492177</v>
      </c>
      <c r="N17" s="148">
        <f t="shared" si="6"/>
        <v>2156.0639816609391</v>
      </c>
      <c r="O17" s="148">
        <f t="shared" si="6"/>
        <v>172.59151023685632</v>
      </c>
      <c r="P17" s="148">
        <f t="shared" si="7"/>
        <v>1902.8593774071396</v>
      </c>
      <c r="Q17" s="148">
        <f t="shared" si="1"/>
        <v>0</v>
      </c>
      <c r="R17" s="148">
        <f t="shared" si="1"/>
        <v>0</v>
      </c>
      <c r="S17" s="150">
        <f t="shared" si="8"/>
        <v>7305.1167522803617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1656.6705247435643</v>
      </c>
      <c r="C18" s="52">
        <f t="shared" si="2"/>
        <v>67.073390269928154</v>
      </c>
      <c r="D18" s="52">
        <f t="shared" si="2"/>
        <v>3505.8644024189725</v>
      </c>
      <c r="E18" s="52">
        <f t="shared" si="2"/>
        <v>8336.2321867988285</v>
      </c>
      <c r="F18" s="52">
        <f t="shared" si="3"/>
        <v>1259.1637257370162</v>
      </c>
      <c r="G18" s="52">
        <f t="shared" si="4"/>
        <v>1919.5373274507615</v>
      </c>
      <c r="H18" s="52">
        <f t="shared" si="4"/>
        <v>42.142130262687587</v>
      </c>
      <c r="I18" s="154">
        <f t="shared" si="5"/>
        <v>16786.683687681758</v>
      </c>
      <c r="J18" s="141"/>
      <c r="K18" s="155" t="s">
        <v>24</v>
      </c>
      <c r="L18" s="156">
        <f t="shared" si="6"/>
        <v>1656.6705247435643</v>
      </c>
      <c r="M18" s="156">
        <f t="shared" si="6"/>
        <v>67.073390269928154</v>
      </c>
      <c r="N18" s="156">
        <f t="shared" si="6"/>
        <v>3505.8644024189725</v>
      </c>
      <c r="O18" s="156">
        <f t="shared" si="6"/>
        <v>8336.2321867988285</v>
      </c>
      <c r="P18" s="156">
        <f t="shared" si="7"/>
        <v>1259.1637257370162</v>
      </c>
      <c r="Q18" s="156">
        <f t="shared" si="1"/>
        <v>1919.5373274507615</v>
      </c>
      <c r="R18" s="156">
        <f t="shared" si="1"/>
        <v>42.142130262687587</v>
      </c>
      <c r="S18" s="158">
        <f t="shared" si="8"/>
        <v>16786.683687681758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3884.5883236775571</v>
      </c>
      <c r="C19" s="49">
        <f t="shared" si="2"/>
        <v>79.469342277504268</v>
      </c>
      <c r="D19" s="49">
        <f t="shared" si="2"/>
        <v>1278.7951781885545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5242.8528441436156</v>
      </c>
      <c r="J19" s="141"/>
      <c r="K19" s="161" t="s">
        <v>23</v>
      </c>
      <c r="L19" s="148">
        <f t="shared" si="6"/>
        <v>3884.5883236775571</v>
      </c>
      <c r="M19" s="148">
        <f t="shared" si="6"/>
        <v>79.469342277504268</v>
      </c>
      <c r="N19" s="148">
        <f t="shared" si="6"/>
        <v>1278.7951781885545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5242.8528441436156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5100.9045931097435</v>
      </c>
      <c r="C20" s="52">
        <f t="shared" si="2"/>
        <v>9.4325884112844189</v>
      </c>
      <c r="D20" s="52">
        <f t="shared" si="2"/>
        <v>603.48672678118942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5713.8239083022172</v>
      </c>
      <c r="J20" s="141"/>
      <c r="K20" s="155" t="s">
        <v>58</v>
      </c>
      <c r="L20" s="156">
        <f t="shared" si="6"/>
        <v>5100.9045931097435</v>
      </c>
      <c r="M20" s="156">
        <f t="shared" si="6"/>
        <v>9.4325884112844189</v>
      </c>
      <c r="N20" s="156">
        <f t="shared" si="6"/>
        <v>603.48672678118942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5713.8239083022172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2923.9631173372404</v>
      </c>
      <c r="C21" s="49">
        <f t="shared" si="2"/>
        <v>5458.4004425301328</v>
      </c>
      <c r="D21" s="49">
        <f t="shared" si="2"/>
        <v>1910.7615382341537</v>
      </c>
      <c r="E21" s="49">
        <f t="shared" si="2"/>
        <v>279.62147677848884</v>
      </c>
      <c r="F21" s="49">
        <f t="shared" si="3"/>
        <v>1908.461797984804</v>
      </c>
      <c r="G21" s="49">
        <f t="shared" si="4"/>
        <v>0</v>
      </c>
      <c r="H21" s="49">
        <f t="shared" si="4"/>
        <v>0</v>
      </c>
      <c r="I21" s="146">
        <f t="shared" si="5"/>
        <v>12481.208372864821</v>
      </c>
      <c r="J21" s="141"/>
      <c r="K21" s="161" t="s">
        <v>21</v>
      </c>
      <c r="L21" s="148">
        <f t="shared" si="6"/>
        <v>2923.9631173372404</v>
      </c>
      <c r="M21" s="148">
        <f t="shared" si="6"/>
        <v>5458.4004425301328</v>
      </c>
      <c r="N21" s="148">
        <f t="shared" si="6"/>
        <v>1910.7615382341537</v>
      </c>
      <c r="O21" s="148">
        <f t="shared" si="6"/>
        <v>279.62147677848884</v>
      </c>
      <c r="P21" s="148">
        <f t="shared" si="7"/>
        <v>1908.461797984804</v>
      </c>
      <c r="Q21" s="148">
        <f t="shared" si="1"/>
        <v>0</v>
      </c>
      <c r="R21" s="148">
        <f t="shared" si="1"/>
        <v>0</v>
      </c>
      <c r="S21" s="150">
        <f t="shared" si="8"/>
        <v>12481.208372864821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6.4416254100355212</v>
      </c>
      <c r="C22" s="52">
        <f t="shared" si="2"/>
        <v>300.93558664235491</v>
      </c>
      <c r="D22" s="52">
        <f t="shared" si="2"/>
        <v>1196.5764716036858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1503.9536836560762</v>
      </c>
      <c r="J22" s="141"/>
      <c r="K22" s="155" t="s">
        <v>20</v>
      </c>
      <c r="L22" s="156">
        <f t="shared" si="6"/>
        <v>6.4416254100355212</v>
      </c>
      <c r="M22" s="156">
        <f t="shared" si="6"/>
        <v>300.93558664235491</v>
      </c>
      <c r="N22" s="156">
        <f t="shared" si="6"/>
        <v>1196.5764716036858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1503.9536836560762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1143.1691018512943</v>
      </c>
      <c r="C23" s="49">
        <f t="shared" si="2"/>
        <v>0</v>
      </c>
      <c r="D23" s="49">
        <f t="shared" si="2"/>
        <v>436.7849439719248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1579.9540458232191</v>
      </c>
      <c r="J23" s="141"/>
      <c r="K23" s="163" t="s">
        <v>62</v>
      </c>
      <c r="L23" s="148">
        <f t="shared" si="6"/>
        <v>1143.1691018512943</v>
      </c>
      <c r="M23" s="148">
        <f t="shared" si="6"/>
        <v>0</v>
      </c>
      <c r="N23" s="148">
        <f t="shared" si="6"/>
        <v>436.7849439719248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1579.9540458232191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1143.1691018512943</v>
      </c>
      <c r="C24" s="59">
        <f t="shared" si="11"/>
        <v>0</v>
      </c>
      <c r="D24" s="59">
        <f t="shared" si="11"/>
        <v>436.7849439719248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1579.9540458232191</v>
      </c>
      <c r="J24" s="141"/>
      <c r="K24" s="168" t="s">
        <v>22</v>
      </c>
      <c r="L24" s="169">
        <f t="shared" ref="L24:O27" si="13">L50+L102</f>
        <v>1143.1691018512943</v>
      </c>
      <c r="M24" s="169">
        <f t="shared" si="13"/>
        <v>0</v>
      </c>
      <c r="N24" s="169">
        <f t="shared" si="13"/>
        <v>436.7849439719248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1579.9540458232191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21436.506964123128</v>
      </c>
      <c r="C28" s="187">
        <f t="shared" ref="C28:I28" si="14">SUM(C7:C23)</f>
        <v>7582.3139438053904</v>
      </c>
      <c r="D28" s="187">
        <f t="shared" si="14"/>
        <v>11953.069436708356</v>
      </c>
      <c r="E28" s="187">
        <f t="shared" si="14"/>
        <v>9676.5946722572844</v>
      </c>
      <c r="F28" s="187">
        <f t="shared" si="14"/>
        <v>28196.002846122145</v>
      </c>
      <c r="G28" s="187">
        <f t="shared" si="14"/>
        <v>1919.5373274507615</v>
      </c>
      <c r="H28" s="187">
        <f t="shared" si="14"/>
        <v>42.142130262687587</v>
      </c>
      <c r="I28" s="187">
        <f t="shared" si="14"/>
        <v>80806.167320729757</v>
      </c>
      <c r="J28" s="279"/>
      <c r="K28" s="188" t="s">
        <v>25</v>
      </c>
      <c r="L28" s="187">
        <f>SUM(L7:L23)</f>
        <v>21436.506964123128</v>
      </c>
      <c r="M28" s="187">
        <f t="shared" ref="M28:S28" si="15">SUM(M7:M23)</f>
        <v>7582.3139438053904</v>
      </c>
      <c r="N28" s="187">
        <f t="shared" si="15"/>
        <v>11953.069436708356</v>
      </c>
      <c r="O28" s="187">
        <f t="shared" si="15"/>
        <v>9676.5946722572844</v>
      </c>
      <c r="P28" s="187">
        <f t="shared" si="15"/>
        <v>28196.002846122145</v>
      </c>
      <c r="Q28" s="187">
        <f t="shared" si="15"/>
        <v>1919.5373274507615</v>
      </c>
      <c r="R28" s="187">
        <f t="shared" si="15"/>
        <v>42.142130262687587</v>
      </c>
      <c r="S28" s="187">
        <f t="shared" si="15"/>
        <v>80806.167320729757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0.26528305542618991</v>
      </c>
      <c r="C29" s="78">
        <f t="shared" ref="C29:H29" si="16">IF($I28=0,"-",C28/$I28)</f>
        <v>9.3833356972744919E-2</v>
      </c>
      <c r="D29" s="78">
        <f t="shared" si="16"/>
        <v>0.14792273700180747</v>
      </c>
      <c r="E29" s="78">
        <f t="shared" si="16"/>
        <v>0.11975069469449867</v>
      </c>
      <c r="F29" s="78">
        <f t="shared" si="16"/>
        <v>0.34893379776581523</v>
      </c>
      <c r="G29" s="78">
        <f t="shared" si="16"/>
        <v>2.3754836927630515E-2</v>
      </c>
      <c r="H29" s="78">
        <f t="shared" si="16"/>
        <v>5.215212113132431E-4</v>
      </c>
      <c r="I29" s="79">
        <f>SUM(B29:H29)</f>
        <v>0.99999999999999978</v>
      </c>
      <c r="K29" s="30" t="s">
        <v>85</v>
      </c>
      <c r="L29" s="80">
        <f>IF($I28=0,"-",L28/$I28)</f>
        <v>0.26528305542618991</v>
      </c>
      <c r="M29" s="80">
        <f t="shared" ref="M29:R29" si="17">IF($I28=0,"-",M28/$I28)</f>
        <v>9.3833356972744919E-2</v>
      </c>
      <c r="N29" s="80">
        <f t="shared" si="17"/>
        <v>0.14792273700180747</v>
      </c>
      <c r="O29" s="80">
        <f t="shared" si="17"/>
        <v>0.11975069469449867</v>
      </c>
      <c r="P29" s="80">
        <f t="shared" si="17"/>
        <v>0.34893379776581523</v>
      </c>
      <c r="Q29" s="80">
        <f t="shared" si="17"/>
        <v>2.3754836927630515E-2</v>
      </c>
      <c r="R29" s="81">
        <f t="shared" si="17"/>
        <v>5.215212113132431E-4</v>
      </c>
      <c r="S29" s="82">
        <f>SUM(L29:R29)</f>
        <v>0.99999999999999978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391.03712173459689</v>
      </c>
      <c r="C33" s="46">
        <f t="shared" ref="C33:E33" si="18">C111+C137+C163+C189+C215+C241+C267+C293+C319+C345+C371+C397+C423</f>
        <v>3.3434162258449351</v>
      </c>
      <c r="D33" s="46">
        <f t="shared" si="18"/>
        <v>0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394.38053796044181</v>
      </c>
      <c r="J33" s="141"/>
      <c r="K33" s="192" t="s">
        <v>6</v>
      </c>
      <c r="L33" s="46">
        <f t="shared" ref="L33:R48" si="20">L111+L137+L163+L189+L215+L241+L267+L293+L319+L345+L371+L397+L423</f>
        <v>391.03712173459689</v>
      </c>
      <c r="M33" s="46">
        <f t="shared" si="20"/>
        <v>3.3434162258449351</v>
      </c>
      <c r="N33" s="46">
        <f t="shared" si="20"/>
        <v>0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394.38053796044181</v>
      </c>
      <c r="T33" s="141"/>
      <c r="U33" s="195" t="s">
        <v>6</v>
      </c>
      <c r="V33" s="89">
        <f t="shared" ref="V33:AH48" si="21">V111+V137+V163+V189+V215+V241+V267+V293+V319+V345+V371+V397+V423</f>
        <v>391.03712173459689</v>
      </c>
      <c r="W33" s="89">
        <f t="shared" si="21"/>
        <v>0</v>
      </c>
      <c r="X33" s="89">
        <f t="shared" si="21"/>
        <v>0</v>
      </c>
      <c r="Y33" s="89">
        <f t="shared" si="21"/>
        <v>3.3434162258449351</v>
      </c>
      <c r="Z33" s="89">
        <f t="shared" si="21"/>
        <v>0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394.38053796044181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0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0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0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0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0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0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0.1757879857289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0.1757879857289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0.1757879857289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0.1757879857289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0.1757879857289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0.1757879857289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0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0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0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0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0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0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318.3245840874979</v>
      </c>
      <c r="C37" s="49">
        <f t="shared" si="22"/>
        <v>140.24245905012936</v>
      </c>
      <c r="D37" s="49">
        <f t="shared" si="22"/>
        <v>186.30981730721695</v>
      </c>
      <c r="E37" s="49">
        <f t="shared" si="22"/>
        <v>2.5739876166249851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647.45084806146917</v>
      </c>
      <c r="J37" s="141"/>
      <c r="K37" s="161" t="s">
        <v>15</v>
      </c>
      <c r="L37" s="49">
        <f t="shared" si="20"/>
        <v>318.3245840874979</v>
      </c>
      <c r="M37" s="49">
        <f t="shared" si="20"/>
        <v>140.24245905012936</v>
      </c>
      <c r="N37" s="49">
        <f t="shared" si="20"/>
        <v>186.30981730721695</v>
      </c>
      <c r="O37" s="49">
        <f t="shared" si="20"/>
        <v>2.5739876166249851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647.45084806146917</v>
      </c>
      <c r="T37" s="141"/>
      <c r="U37" s="204" t="s">
        <v>15</v>
      </c>
      <c r="V37" s="89">
        <f t="shared" si="21"/>
        <v>318.30403347137349</v>
      </c>
      <c r="W37" s="89">
        <f t="shared" si="21"/>
        <v>0</v>
      </c>
      <c r="X37" s="89">
        <f t="shared" si="21"/>
        <v>0</v>
      </c>
      <c r="Y37" s="89">
        <f t="shared" si="21"/>
        <v>140.24245905012936</v>
      </c>
      <c r="Z37" s="89">
        <f t="shared" si="21"/>
        <v>183.23868264822156</v>
      </c>
      <c r="AA37" s="89">
        <f t="shared" si="21"/>
        <v>2.5739876166249851</v>
      </c>
      <c r="AB37" s="89">
        <f t="shared" si="21"/>
        <v>0</v>
      </c>
      <c r="AC37" s="90">
        <f t="shared" si="21"/>
        <v>3.0916852751197728</v>
      </c>
      <c r="AD37" s="89">
        <f t="shared" si="21"/>
        <v>2.0550616124378911E-2</v>
      </c>
      <c r="AE37" s="89">
        <f t="shared" si="21"/>
        <v>0</v>
      </c>
      <c r="AF37" s="89">
        <f t="shared" si="21"/>
        <v>0</v>
      </c>
      <c r="AG37" s="89">
        <f t="shared" si="21"/>
        <v>3.0711346589953941</v>
      </c>
      <c r="AH37" s="89">
        <f t="shared" si="21"/>
        <v>0</v>
      </c>
      <c r="AI37" s="199">
        <f t="shared" si="25"/>
        <v>647.45084806146917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11.943477781262095</v>
      </c>
      <c r="C38" s="52">
        <f t="shared" si="22"/>
        <v>8.7056912201716532</v>
      </c>
      <c r="D38" s="52">
        <f t="shared" si="22"/>
        <v>5.5268842467337551</v>
      </c>
      <c r="E38" s="52">
        <f t="shared" si="22"/>
        <v>1.7448529203975482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27.92090616856505</v>
      </c>
      <c r="J38" s="141"/>
      <c r="K38" s="155" t="s">
        <v>14</v>
      </c>
      <c r="L38" s="55">
        <f t="shared" si="20"/>
        <v>11.943477781262095</v>
      </c>
      <c r="M38" s="55">
        <f t="shared" si="20"/>
        <v>8.7056912201716532</v>
      </c>
      <c r="N38" s="55">
        <f t="shared" si="20"/>
        <v>5.5268842467337551</v>
      </c>
      <c r="O38" s="55">
        <f t="shared" si="20"/>
        <v>1.7448529203975482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27.92090616856505</v>
      </c>
      <c r="T38" s="141"/>
      <c r="U38" s="200" t="s">
        <v>55</v>
      </c>
      <c r="V38" s="93">
        <f t="shared" si="21"/>
        <v>11.006711678136215</v>
      </c>
      <c r="W38" s="93">
        <f t="shared" si="21"/>
        <v>0</v>
      </c>
      <c r="X38" s="93">
        <f t="shared" si="21"/>
        <v>0</v>
      </c>
      <c r="Y38" s="93">
        <f t="shared" si="21"/>
        <v>8.7056912201716532</v>
      </c>
      <c r="Z38" s="93">
        <f t="shared" si="21"/>
        <v>4.9180427944173841</v>
      </c>
      <c r="AA38" s="93">
        <f t="shared" si="21"/>
        <v>1.3943233556450163</v>
      </c>
      <c r="AB38" s="93">
        <f t="shared" si="21"/>
        <v>0</v>
      </c>
      <c r="AC38" s="94">
        <f t="shared" si="21"/>
        <v>1.8961371201947848</v>
      </c>
      <c r="AD38" s="93">
        <f t="shared" si="21"/>
        <v>0.93676610312588149</v>
      </c>
      <c r="AE38" s="93">
        <f t="shared" si="21"/>
        <v>0</v>
      </c>
      <c r="AF38" s="93">
        <f t="shared" si="21"/>
        <v>0</v>
      </c>
      <c r="AG38" s="93">
        <f t="shared" si="21"/>
        <v>0.60884145231637143</v>
      </c>
      <c r="AH38" s="93">
        <f t="shared" si="21"/>
        <v>0.35052956475253189</v>
      </c>
      <c r="AI38" s="203">
        <f t="shared" si="25"/>
        <v>27.920906168565054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718.16301205842217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718.16301205842217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718.16301205842217</v>
      </c>
      <c r="P39" s="49">
        <f t="shared" si="20"/>
        <v>1314.5376044070194</v>
      </c>
      <c r="Q39" s="49">
        <f t="shared" si="20"/>
        <v>0</v>
      </c>
      <c r="R39" s="49">
        <f t="shared" si="20"/>
        <v>0</v>
      </c>
      <c r="S39" s="150">
        <f t="shared" si="24"/>
        <v>2032.7006164654417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702.76057348722395</v>
      </c>
      <c r="AB39" s="89">
        <f t="shared" si="21"/>
        <v>1314.5376044070194</v>
      </c>
      <c r="AC39" s="90">
        <f t="shared" si="21"/>
        <v>15.402438571198266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15.402438571198266</v>
      </c>
      <c r="AI39" s="199">
        <f t="shared" si="25"/>
        <v>2032.7006164654417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3.761094385320249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3.761094385320249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3.761094385320249</v>
      </c>
      <c r="P40" s="55">
        <f t="shared" si="20"/>
        <v>28.487245652793142</v>
      </c>
      <c r="Q40" s="55">
        <f t="shared" si="20"/>
        <v>0</v>
      </c>
      <c r="R40" s="55">
        <f t="shared" si="20"/>
        <v>0</v>
      </c>
      <c r="S40" s="158">
        <f t="shared" si="24"/>
        <v>32.24834003811339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3.0146919393710117</v>
      </c>
      <c r="AB40" s="93">
        <f t="shared" si="21"/>
        <v>28.487245652793142</v>
      </c>
      <c r="AC40" s="94">
        <f t="shared" si="21"/>
        <v>0.74640244594923766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0.74640244594923766</v>
      </c>
      <c r="AI40" s="203">
        <f t="shared" si="25"/>
        <v>32.24834003811339</v>
      </c>
      <c r="AJ40" s="133" t="str">
        <f t="shared" si="26"/>
        <v/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3.2697212880035929E-2</v>
      </c>
      <c r="E41" s="49">
        <f t="shared" si="22"/>
        <v>6.9404306869897342E-3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3.9637643567025663E-2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3.2697212880035929E-2</v>
      </c>
      <c r="O41" s="49">
        <f t="shared" si="20"/>
        <v>6.9404306869897342E-3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3.9637643567025663E-2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3.2697212880035929E-2</v>
      </c>
      <c r="AA41" s="89">
        <f t="shared" si="21"/>
        <v>0</v>
      </c>
      <c r="AB41" s="89">
        <f t="shared" si="21"/>
        <v>0</v>
      </c>
      <c r="AC41" s="90">
        <f t="shared" si="21"/>
        <v>6.9404306869897342E-3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6.9404306869897342E-3</v>
      </c>
      <c r="AI41" s="199">
        <f t="shared" si="25"/>
        <v>3.9637643567025663E-2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19.42241421201258</v>
      </c>
      <c r="C42" s="52">
        <f t="shared" si="22"/>
        <v>12.310391613175216</v>
      </c>
      <c r="D42" s="52">
        <f t="shared" si="22"/>
        <v>45.792945333635252</v>
      </c>
      <c r="E42" s="52">
        <f t="shared" si="22"/>
        <v>23.02335024874877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100.54910140757183</v>
      </c>
      <c r="J42" s="141"/>
      <c r="K42" s="155" t="s">
        <v>16</v>
      </c>
      <c r="L42" s="55">
        <f t="shared" si="20"/>
        <v>19.42241421201258</v>
      </c>
      <c r="M42" s="55">
        <f t="shared" si="20"/>
        <v>12.310391613175216</v>
      </c>
      <c r="N42" s="55">
        <f t="shared" si="20"/>
        <v>45.792945333635252</v>
      </c>
      <c r="O42" s="55">
        <f t="shared" si="20"/>
        <v>23.02335024874877</v>
      </c>
      <c r="P42" s="55">
        <f t="shared" si="20"/>
        <v>0</v>
      </c>
      <c r="Q42" s="55">
        <f t="shared" si="20"/>
        <v>0</v>
      </c>
      <c r="R42" s="55">
        <f t="shared" si="20"/>
        <v>0</v>
      </c>
      <c r="S42" s="158">
        <f t="shared" si="24"/>
        <v>100.54910140757183</v>
      </c>
      <c r="T42" s="141"/>
      <c r="U42" s="200" t="s">
        <v>16</v>
      </c>
      <c r="V42" s="93">
        <f t="shared" si="21"/>
        <v>19.413203822599868</v>
      </c>
      <c r="W42" s="93">
        <f t="shared" si="21"/>
        <v>0</v>
      </c>
      <c r="X42" s="93">
        <f t="shared" si="21"/>
        <v>0</v>
      </c>
      <c r="Y42" s="93">
        <f t="shared" si="21"/>
        <v>12.310391613175216</v>
      </c>
      <c r="Z42" s="93">
        <f t="shared" si="21"/>
        <v>45.790285892747399</v>
      </c>
      <c r="AA42" s="93">
        <f t="shared" si="21"/>
        <v>0.13293430964159492</v>
      </c>
      <c r="AB42" s="93">
        <f t="shared" si="21"/>
        <v>0</v>
      </c>
      <c r="AC42" s="94">
        <f t="shared" si="21"/>
        <v>22.90228576940774</v>
      </c>
      <c r="AD42" s="93">
        <f t="shared" si="21"/>
        <v>9.2103894127118415E-3</v>
      </c>
      <c r="AE42" s="93">
        <f t="shared" si="21"/>
        <v>0</v>
      </c>
      <c r="AF42" s="93">
        <f t="shared" si="21"/>
        <v>0</v>
      </c>
      <c r="AG42" s="93">
        <f t="shared" si="21"/>
        <v>2.6594408878540437E-3</v>
      </c>
      <c r="AH42" s="93">
        <f t="shared" si="21"/>
        <v>22.890415939107172</v>
      </c>
      <c r="AI42" s="203">
        <f t="shared" si="25"/>
        <v>100.54910140757183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594.02238944409248</v>
      </c>
      <c r="C43" s="49">
        <f t="shared" si="22"/>
        <v>1427.5926182079488</v>
      </c>
      <c r="D43" s="49">
        <f t="shared" si="22"/>
        <v>2087.1913451460132</v>
      </c>
      <c r="E43" s="49">
        <f t="shared" si="22"/>
        <v>162.85609994833021</v>
      </c>
      <c r="F43" s="292">
        <v>0</v>
      </c>
      <c r="G43" s="49">
        <f t="shared" si="19"/>
        <v>0</v>
      </c>
      <c r="H43" s="49">
        <f t="shared" si="19"/>
        <v>0</v>
      </c>
      <c r="I43" s="146">
        <f t="shared" si="23"/>
        <v>4271.6624527463846</v>
      </c>
      <c r="J43" s="141"/>
      <c r="K43" s="161" t="s">
        <v>139</v>
      </c>
      <c r="L43" s="49">
        <f t="shared" si="20"/>
        <v>594.02238944409248</v>
      </c>
      <c r="M43" s="49">
        <f t="shared" si="20"/>
        <v>1427.5926182079488</v>
      </c>
      <c r="N43" s="49">
        <f t="shared" si="20"/>
        <v>2087.1913451460132</v>
      </c>
      <c r="O43" s="49">
        <f t="shared" si="20"/>
        <v>162.85609994833021</v>
      </c>
      <c r="P43" s="49">
        <f t="shared" si="20"/>
        <v>5.7538598442444364</v>
      </c>
      <c r="Q43" s="49">
        <f t="shared" si="20"/>
        <v>0</v>
      </c>
      <c r="R43" s="49">
        <f t="shared" si="20"/>
        <v>0</v>
      </c>
      <c r="S43" s="150">
        <f t="shared" si="24"/>
        <v>4277.4163125906289</v>
      </c>
      <c r="T43" s="141"/>
      <c r="U43" s="204" t="s">
        <v>139</v>
      </c>
      <c r="V43" s="89">
        <f t="shared" si="21"/>
        <v>575.8038606998316</v>
      </c>
      <c r="W43" s="89">
        <f t="shared" si="21"/>
        <v>0</v>
      </c>
      <c r="X43" s="89">
        <f t="shared" si="21"/>
        <v>0</v>
      </c>
      <c r="Y43" s="89">
        <f t="shared" si="21"/>
        <v>1427.5926182079488</v>
      </c>
      <c r="Z43" s="89">
        <f t="shared" si="21"/>
        <v>1812.5165206115182</v>
      </c>
      <c r="AA43" s="89">
        <f t="shared" si="21"/>
        <v>98.526596027906223</v>
      </c>
      <c r="AB43" s="89">
        <f t="shared" si="21"/>
        <v>5.7538598442444364</v>
      </c>
      <c r="AC43" s="90">
        <f t="shared" si="21"/>
        <v>357.2228571991792</v>
      </c>
      <c r="AD43" s="89">
        <f t="shared" si="21"/>
        <v>18.218528744260905</v>
      </c>
      <c r="AE43" s="89">
        <f t="shared" si="21"/>
        <v>6.6213984375673096</v>
      </c>
      <c r="AF43" s="89">
        <f t="shared" si="21"/>
        <v>0</v>
      </c>
      <c r="AG43" s="89">
        <f t="shared" si="21"/>
        <v>274.67482453449435</v>
      </c>
      <c r="AH43" s="89">
        <f t="shared" si="21"/>
        <v>57.708105482856666</v>
      </c>
      <c r="AI43" s="199">
        <f t="shared" si="25"/>
        <v>4277.4163125906289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234.83574752752344</v>
      </c>
      <c r="C44" s="52">
        <f t="shared" si="22"/>
        <v>66.949211314905114</v>
      </c>
      <c r="D44" s="52">
        <f t="shared" si="22"/>
        <v>1280.431085573374</v>
      </c>
      <c r="E44" s="52">
        <f t="shared" si="22"/>
        <v>6176.5643067561832</v>
      </c>
      <c r="F44" s="292">
        <v>0</v>
      </c>
      <c r="G44" s="52">
        <f t="shared" si="19"/>
        <v>445.10973849982645</v>
      </c>
      <c r="H44" s="52">
        <f t="shared" si="19"/>
        <v>41.200303575275569</v>
      </c>
      <c r="I44" s="154">
        <f t="shared" si="23"/>
        <v>8245.0903932470865</v>
      </c>
      <c r="J44" s="141"/>
      <c r="K44" s="155" t="s">
        <v>24</v>
      </c>
      <c r="L44" s="55">
        <f t="shared" si="20"/>
        <v>234.83574752752344</v>
      </c>
      <c r="M44" s="55">
        <f t="shared" si="20"/>
        <v>66.949211314905114</v>
      </c>
      <c r="N44" s="55">
        <f t="shared" si="20"/>
        <v>1280.431085573374</v>
      </c>
      <c r="O44" s="55">
        <f t="shared" si="20"/>
        <v>6176.5643067561832</v>
      </c>
      <c r="P44" s="55">
        <f t="shared" si="20"/>
        <v>5.5489420909989651</v>
      </c>
      <c r="Q44" s="55">
        <f t="shared" si="20"/>
        <v>445.10973849982645</v>
      </c>
      <c r="R44" s="55">
        <f t="shared" si="20"/>
        <v>41.200303575275569</v>
      </c>
      <c r="S44" s="158">
        <f t="shared" si="24"/>
        <v>8250.6393353380863</v>
      </c>
      <c r="T44" s="141"/>
      <c r="U44" s="200" t="s">
        <v>24</v>
      </c>
      <c r="V44" s="93">
        <f t="shared" si="21"/>
        <v>77.731035233640839</v>
      </c>
      <c r="W44" s="93">
        <f t="shared" si="21"/>
        <v>154.15802939100973</v>
      </c>
      <c r="X44" s="93">
        <f t="shared" si="21"/>
        <v>445.10973849982645</v>
      </c>
      <c r="Y44" s="93">
        <f t="shared" si="21"/>
        <v>66.949211314905114</v>
      </c>
      <c r="Z44" s="93">
        <f t="shared" si="21"/>
        <v>1275.6330505174583</v>
      </c>
      <c r="AA44" s="93">
        <f t="shared" si="21"/>
        <v>6082.0975368579657</v>
      </c>
      <c r="AB44" s="93">
        <f t="shared" si="21"/>
        <v>5.5489420909989651</v>
      </c>
      <c r="AC44" s="94">
        <f t="shared" si="21"/>
        <v>143.41179143228231</v>
      </c>
      <c r="AD44" s="93">
        <f t="shared" si="21"/>
        <v>2.9466829028728272</v>
      </c>
      <c r="AE44" s="93">
        <f t="shared" si="21"/>
        <v>56.074006324556819</v>
      </c>
      <c r="AF44" s="93">
        <f t="shared" si="21"/>
        <v>41.200303575275569</v>
      </c>
      <c r="AG44" s="93">
        <f t="shared" si="21"/>
        <v>4.7980350559158733</v>
      </c>
      <c r="AH44" s="93">
        <f t="shared" si="21"/>
        <v>38.392763573661213</v>
      </c>
      <c r="AI44" s="203">
        <f t="shared" si="25"/>
        <v>8250.6393353380863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268.15767594865065</v>
      </c>
      <c r="C45" s="49">
        <f t="shared" si="22"/>
        <v>67.723284879144444</v>
      </c>
      <c r="D45" s="49">
        <f t="shared" si="22"/>
        <v>1014.4649139960239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1350.345874823819</v>
      </c>
      <c r="J45" s="141"/>
      <c r="K45" s="161" t="s">
        <v>23</v>
      </c>
      <c r="L45" s="49">
        <f t="shared" si="20"/>
        <v>268.15767594865065</v>
      </c>
      <c r="M45" s="49">
        <f t="shared" si="20"/>
        <v>67.723284879144444</v>
      </c>
      <c r="N45" s="49">
        <f t="shared" si="20"/>
        <v>1014.4649139960239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1350.345874823819</v>
      </c>
      <c r="T45" s="141"/>
      <c r="U45" s="204" t="s">
        <v>23</v>
      </c>
      <c r="V45" s="89">
        <f t="shared" si="21"/>
        <v>266.95008195130703</v>
      </c>
      <c r="W45" s="89">
        <f t="shared" si="21"/>
        <v>0.84244520739459383</v>
      </c>
      <c r="X45" s="89">
        <f t="shared" si="21"/>
        <v>0</v>
      </c>
      <c r="Y45" s="89">
        <f t="shared" si="21"/>
        <v>67.723284879144444</v>
      </c>
      <c r="Z45" s="89">
        <f t="shared" si="21"/>
        <v>38.478583629702364</v>
      </c>
      <c r="AA45" s="89">
        <f t="shared" si="21"/>
        <v>0</v>
      </c>
      <c r="AB45" s="89">
        <f t="shared" si="21"/>
        <v>0</v>
      </c>
      <c r="AC45" s="90">
        <f t="shared" si="21"/>
        <v>976.35147915627056</v>
      </c>
      <c r="AD45" s="89">
        <f t="shared" si="21"/>
        <v>0.36514878994895239</v>
      </c>
      <c r="AE45" s="89">
        <f t="shared" si="21"/>
        <v>0</v>
      </c>
      <c r="AF45" s="89">
        <f t="shared" si="21"/>
        <v>0</v>
      </c>
      <c r="AG45" s="89">
        <f t="shared" si="21"/>
        <v>975.98633036632157</v>
      </c>
      <c r="AH45" s="89">
        <f t="shared" si="21"/>
        <v>0</v>
      </c>
      <c r="AI45" s="199">
        <f t="shared" si="25"/>
        <v>1350.345874823819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0.47471762626981595</v>
      </c>
      <c r="C46" s="52">
        <f t="shared" si="22"/>
        <v>2.2210494713592152E-3</v>
      </c>
      <c r="D46" s="52">
        <f t="shared" si="22"/>
        <v>5.6999358425468445E-3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0.48263861158372201</v>
      </c>
      <c r="J46" s="141"/>
      <c r="K46" s="155" t="s">
        <v>58</v>
      </c>
      <c r="L46" s="55">
        <f t="shared" si="20"/>
        <v>0.47471762626981595</v>
      </c>
      <c r="M46" s="55">
        <f t="shared" si="20"/>
        <v>2.2210494713592152E-3</v>
      </c>
      <c r="N46" s="55">
        <f t="shared" si="20"/>
        <v>5.6999358425468445E-3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0.48263861158372201</v>
      </c>
      <c r="T46" s="141"/>
      <c r="U46" s="200" t="s">
        <v>58</v>
      </c>
      <c r="V46" s="93">
        <f t="shared" si="21"/>
        <v>0.47462299169863714</v>
      </c>
      <c r="W46" s="93">
        <f t="shared" si="21"/>
        <v>0</v>
      </c>
      <c r="X46" s="93">
        <f t="shared" si="21"/>
        <v>0</v>
      </c>
      <c r="Y46" s="93">
        <f t="shared" si="21"/>
        <v>2.2210494713592152E-3</v>
      </c>
      <c r="Z46" s="93">
        <f t="shared" si="21"/>
        <v>5.6999358425468445E-3</v>
      </c>
      <c r="AA46" s="93">
        <f t="shared" si="21"/>
        <v>0</v>
      </c>
      <c r="AB46" s="93">
        <f t="shared" si="21"/>
        <v>0</v>
      </c>
      <c r="AC46" s="94">
        <f t="shared" si="21"/>
        <v>9.4634571178796726E-5</v>
      </c>
      <c r="AD46" s="93">
        <f t="shared" si="21"/>
        <v>9.4634571178796726E-5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0.48263861158372201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1240.7643308926777</v>
      </c>
      <c r="C47" s="49">
        <f t="shared" si="22"/>
        <v>5458.4004425301328</v>
      </c>
      <c r="D47" s="49">
        <f t="shared" si="22"/>
        <v>1633.0864220948406</v>
      </c>
      <c r="E47" s="49">
        <f t="shared" si="22"/>
        <v>278.49875843232672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8610.7499539499768</v>
      </c>
      <c r="J47" s="141"/>
      <c r="K47" s="161" t="s">
        <v>21</v>
      </c>
      <c r="L47" s="49">
        <f t="shared" si="20"/>
        <v>1240.7643308926777</v>
      </c>
      <c r="M47" s="49">
        <f t="shared" si="20"/>
        <v>5458.4004425301328</v>
      </c>
      <c r="N47" s="49">
        <f t="shared" si="20"/>
        <v>1633.0864220948406</v>
      </c>
      <c r="O47" s="49">
        <f t="shared" si="20"/>
        <v>278.49875843232672</v>
      </c>
      <c r="P47" s="49">
        <f t="shared" si="20"/>
        <v>119.37944594320243</v>
      </c>
      <c r="Q47" s="49">
        <f t="shared" si="20"/>
        <v>0</v>
      </c>
      <c r="R47" s="49">
        <f t="shared" si="20"/>
        <v>0</v>
      </c>
      <c r="S47" s="150">
        <f t="shared" si="24"/>
        <v>8730.1293998931797</v>
      </c>
      <c r="T47" s="141"/>
      <c r="U47" s="204" t="s">
        <v>21</v>
      </c>
      <c r="V47" s="89">
        <f t="shared" si="21"/>
        <v>1240.2585640032626</v>
      </c>
      <c r="W47" s="89">
        <f t="shared" si="21"/>
        <v>0</v>
      </c>
      <c r="X47" s="89">
        <f t="shared" si="21"/>
        <v>0</v>
      </c>
      <c r="Y47" s="89">
        <f t="shared" si="21"/>
        <v>5458.4004425301328</v>
      </c>
      <c r="Z47" s="89">
        <f t="shared" si="21"/>
        <v>1337.5419266796866</v>
      </c>
      <c r="AA47" s="89">
        <f t="shared" si="21"/>
        <v>0</v>
      </c>
      <c r="AB47" s="89">
        <f t="shared" si="21"/>
        <v>119.37944594320243</v>
      </c>
      <c r="AC47" s="90">
        <f t="shared" si="21"/>
        <v>574.54902073689607</v>
      </c>
      <c r="AD47" s="89">
        <f t="shared" si="21"/>
        <v>0.50576688941532044</v>
      </c>
      <c r="AE47" s="89">
        <f t="shared" si="21"/>
        <v>0</v>
      </c>
      <c r="AF47" s="89">
        <f t="shared" si="21"/>
        <v>0</v>
      </c>
      <c r="AG47" s="89">
        <f t="shared" si="21"/>
        <v>295.54449541515407</v>
      </c>
      <c r="AH47" s="89">
        <f t="shared" si="21"/>
        <v>278.49875843232672</v>
      </c>
      <c r="AI47" s="199">
        <f t="shared" si="25"/>
        <v>8730.1293998931815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6.4416254100355212</v>
      </c>
      <c r="C48" s="52">
        <f t="shared" si="22"/>
        <v>300.93558664235491</v>
      </c>
      <c r="D48" s="52">
        <f t="shared" si="22"/>
        <v>1196.5764716036858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1503.9536836560762</v>
      </c>
      <c r="J48" s="141"/>
      <c r="K48" s="155" t="s">
        <v>20</v>
      </c>
      <c r="L48" s="55">
        <f t="shared" si="20"/>
        <v>6.4416254100355212</v>
      </c>
      <c r="M48" s="55">
        <f t="shared" si="20"/>
        <v>300.93558664235491</v>
      </c>
      <c r="N48" s="55">
        <f t="shared" si="20"/>
        <v>1196.5764716036858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1503.9536836560762</v>
      </c>
      <c r="T48" s="141"/>
      <c r="U48" s="200" t="s">
        <v>59</v>
      </c>
      <c r="V48" s="93">
        <f t="shared" si="21"/>
        <v>6.4416254100355212</v>
      </c>
      <c r="W48" s="93">
        <f t="shared" si="21"/>
        <v>0</v>
      </c>
      <c r="X48" s="93">
        <f t="shared" si="21"/>
        <v>0</v>
      </c>
      <c r="Y48" s="93">
        <f t="shared" si="21"/>
        <v>300.93558664235491</v>
      </c>
      <c r="Z48" s="93">
        <f t="shared" si="21"/>
        <v>1196.5764716036858</v>
      </c>
      <c r="AA48" s="93">
        <f t="shared" si="21"/>
        <v>0</v>
      </c>
      <c r="AB48" s="93">
        <f t="shared" si="21"/>
        <v>0</v>
      </c>
      <c r="AC48" s="94">
        <f t="shared" si="21"/>
        <v>0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0</v>
      </c>
      <c r="AH48" s="93">
        <f t="shared" si="21"/>
        <v>0</v>
      </c>
      <c r="AI48" s="203">
        <f t="shared" si="25"/>
        <v>1503.9536836560762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58.223759834941468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58.223759834941468</v>
      </c>
      <c r="J49" s="141"/>
      <c r="K49" s="163" t="s">
        <v>62</v>
      </c>
      <c r="L49" s="49">
        <f t="shared" ref="L49:R53" si="28">L127+L153+L179+L205+L231+L257+L283+L309+L335+L361+L387+L413+L439</f>
        <v>58.223759834941468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58.223759834941468</v>
      </c>
      <c r="T49" s="141"/>
      <c r="U49" s="205" t="s">
        <v>60</v>
      </c>
      <c r="V49" s="89">
        <f t="shared" ref="V49:AH53" si="29">V127+V153+V179+V205+V231+V257+V283+V309+V335+V361+V387+V413+V439</f>
        <v>58.223759834941468</v>
      </c>
      <c r="W49" s="89">
        <f t="shared" si="29"/>
        <v>0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</v>
      </c>
      <c r="AD49" s="89">
        <f t="shared" si="29"/>
        <v>0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58.223759834941468</v>
      </c>
      <c r="AJ49" s="133" t="str">
        <f t="shared" si="26"/>
        <v/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58.223759834941468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58.223759834941468</v>
      </c>
      <c r="J50" s="141"/>
      <c r="K50" s="168" t="s">
        <v>22</v>
      </c>
      <c r="L50" s="62">
        <f t="shared" si="28"/>
        <v>58.223759834941468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58.223759834941468</v>
      </c>
      <c r="T50" s="141"/>
      <c r="U50" s="206" t="s">
        <v>63</v>
      </c>
      <c r="V50" s="96">
        <f t="shared" si="29"/>
        <v>57.911505371519269</v>
      </c>
      <c r="W50" s="96">
        <f t="shared" si="29"/>
        <v>0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</v>
      </c>
      <c r="AD50" s="96">
        <f t="shared" si="29"/>
        <v>0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57.911505371519269</v>
      </c>
      <c r="AJ50" s="133">
        <f t="shared" si="26"/>
        <v>0.31225446342219954</v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3143.647844499561</v>
      </c>
      <c r="C54" s="187">
        <f t="shared" ref="C54:I54" si="31">SUM(C33:C49)</f>
        <v>7486.205322733279</v>
      </c>
      <c r="D54" s="187">
        <f t="shared" si="31"/>
        <v>7449.5940704359746</v>
      </c>
      <c r="E54" s="187">
        <f t="shared" si="31"/>
        <v>7367.1924027970408</v>
      </c>
      <c r="F54" s="187">
        <f t="shared" si="31"/>
        <v>0</v>
      </c>
      <c r="G54" s="187">
        <f t="shared" si="31"/>
        <v>445.10973849982645</v>
      </c>
      <c r="H54" s="187">
        <f t="shared" si="31"/>
        <v>41.200303575275569</v>
      </c>
      <c r="I54" s="187">
        <f t="shared" si="31"/>
        <v>25932.949682540955</v>
      </c>
      <c r="J54" s="141"/>
      <c r="K54" s="188" t="s">
        <v>25</v>
      </c>
      <c r="L54" s="187">
        <f>SUM(L33:L49)</f>
        <v>3143.647844499561</v>
      </c>
      <c r="M54" s="187">
        <f t="shared" ref="M54:S54" si="32">SUM(M33:M49)</f>
        <v>7486.205322733279</v>
      </c>
      <c r="N54" s="187">
        <f t="shared" si="32"/>
        <v>7449.5940704359746</v>
      </c>
      <c r="O54" s="187">
        <f t="shared" si="32"/>
        <v>7367.1924027970408</v>
      </c>
      <c r="P54" s="187">
        <f t="shared" si="32"/>
        <v>1473.7070979382584</v>
      </c>
      <c r="Q54" s="187">
        <f t="shared" si="32"/>
        <v>445.10973849982645</v>
      </c>
      <c r="R54" s="213">
        <f t="shared" si="32"/>
        <v>41.200303575275569</v>
      </c>
      <c r="S54" s="214">
        <f t="shared" si="32"/>
        <v>27406.656780479214</v>
      </c>
      <c r="T54" s="141" t="str">
        <f>IF(ABS(S54-AI54)&gt;0.01,S54-AI54,"")</f>
        <v/>
      </c>
      <c r="U54" s="215" t="s">
        <v>61</v>
      </c>
      <c r="V54" s="216">
        <f>SUM(V33:V49)</f>
        <v>2965.6446208314246</v>
      </c>
      <c r="W54" s="216">
        <f t="shared" ref="W54:AH54" si="33">SUM(W33:W49)</f>
        <v>155.00047459840434</v>
      </c>
      <c r="X54" s="216">
        <f t="shared" si="33"/>
        <v>445.10973849982645</v>
      </c>
      <c r="Y54" s="216">
        <f t="shared" si="33"/>
        <v>7486.205322733279</v>
      </c>
      <c r="Z54" s="216">
        <f t="shared" si="33"/>
        <v>5894.9077495118891</v>
      </c>
      <c r="AA54" s="216">
        <f t="shared" si="33"/>
        <v>6890.5006435943787</v>
      </c>
      <c r="AB54" s="216">
        <f t="shared" si="33"/>
        <v>1473.7070979382584</v>
      </c>
      <c r="AC54" s="216">
        <f t="shared" si="33"/>
        <v>2095.5811327717561</v>
      </c>
      <c r="AD54" s="217">
        <f t="shared" si="33"/>
        <v>23.002749069732157</v>
      </c>
      <c r="AE54" s="217">
        <f t="shared" si="33"/>
        <v>62.695404762124127</v>
      </c>
      <c r="AF54" s="217">
        <f t="shared" si="33"/>
        <v>41.200303575275569</v>
      </c>
      <c r="AG54" s="217">
        <f t="shared" si="33"/>
        <v>1554.6863209240855</v>
      </c>
      <c r="AH54" s="217">
        <f t="shared" si="33"/>
        <v>413.99635444053877</v>
      </c>
      <c r="AI54" s="218">
        <f>SUM(V54:AC54)</f>
        <v>27406.656780479221</v>
      </c>
      <c r="AJ54" s="133" t="str">
        <f t="shared" si="26"/>
        <v/>
      </c>
    </row>
    <row r="55" spans="1:36" ht="15" thickBot="1" x14ac:dyDescent="0.35">
      <c r="A55" s="18" t="s">
        <v>85</v>
      </c>
      <c r="B55" s="105">
        <f>IF($I54=0,"-",B54/$I54)</f>
        <v>0.12122214722901282</v>
      </c>
      <c r="C55" s="105">
        <f t="shared" ref="C55:H55" si="34">IF($I54=0,"-",C54/$I54)</f>
        <v>0.28867542699060095</v>
      </c>
      <c r="D55" s="105">
        <f t="shared" si="34"/>
        <v>0.28726366115811824</v>
      </c>
      <c r="E55" s="105">
        <f t="shared" si="34"/>
        <v>0.28408617195431934</v>
      </c>
      <c r="F55" s="105">
        <f t="shared" si="34"/>
        <v>0</v>
      </c>
      <c r="G55" s="105">
        <f t="shared" si="34"/>
        <v>1.7163868512785924E-2</v>
      </c>
      <c r="H55" s="106">
        <f t="shared" si="34"/>
        <v>1.5887241551628497E-3</v>
      </c>
      <c r="I55" s="107">
        <f>SUM(B55:H55)</f>
        <v>1.0000000000000002</v>
      </c>
      <c r="K55" s="30" t="s">
        <v>85</v>
      </c>
      <c r="L55" s="80">
        <f>IF($S54=0,"-",L54/$S54)</f>
        <v>0.11470380607453987</v>
      </c>
      <c r="M55" s="80">
        <f t="shared" ref="M55:R55" si="35">IF($S54=0,"-",M54/$S54)</f>
        <v>0.27315281038092309</v>
      </c>
      <c r="N55" s="80">
        <f t="shared" si="35"/>
        <v>0.27181695783274284</v>
      </c>
      <c r="O55" s="80">
        <f t="shared" si="35"/>
        <v>0.26881032815518124</v>
      </c>
      <c r="P55" s="80">
        <f t="shared" si="35"/>
        <v>5.3771866803831669E-2</v>
      </c>
      <c r="Q55" s="80">
        <f t="shared" si="35"/>
        <v>1.6240935261277921E-2</v>
      </c>
      <c r="R55" s="81">
        <f t="shared" si="35"/>
        <v>1.5032954915034028E-3</v>
      </c>
      <c r="S55" s="82">
        <f>SUM(L55:R55)</f>
        <v>1</v>
      </c>
      <c r="U55" s="40" t="s">
        <v>85</v>
      </c>
      <c r="V55" s="108">
        <f>+V54/$AI54</f>
        <v>0.10820891597926482</v>
      </c>
      <c r="W55" s="108">
        <f t="shared" ref="W55:AH55" si="36">+W54/$AI54</f>
        <v>5.6555776153188308E-3</v>
      </c>
      <c r="X55" s="108">
        <f t="shared" si="36"/>
        <v>1.6240935261277914E-2</v>
      </c>
      <c r="Y55" s="108">
        <f t="shared" si="36"/>
        <v>0.27315281038092304</v>
      </c>
      <c r="Z55" s="108">
        <f t="shared" si="36"/>
        <v>0.21509036278042568</v>
      </c>
      <c r="AA55" s="108">
        <f t="shared" si="36"/>
        <v>0.25141704436209217</v>
      </c>
      <c r="AB55" s="108">
        <f t="shared" si="36"/>
        <v>5.3771866803831656E-2</v>
      </c>
      <c r="AC55" s="108">
        <f t="shared" si="36"/>
        <v>7.6462486816865724E-2</v>
      </c>
      <c r="AD55" s="108">
        <f t="shared" si="36"/>
        <v>8.393124799561905E-4</v>
      </c>
      <c r="AE55" s="108">
        <f t="shared" si="36"/>
        <v>2.2875976907471549E-3</v>
      </c>
      <c r="AF55" s="108">
        <f t="shared" si="36"/>
        <v>1.5032954915034024E-3</v>
      </c>
      <c r="AG55" s="108">
        <f t="shared" si="36"/>
        <v>5.67265950523171E-2</v>
      </c>
      <c r="AH55" s="108">
        <f t="shared" si="36"/>
        <v>1.5105686102341878E-2</v>
      </c>
      <c r="AI55" s="109">
        <f>SUM(V55:AC55)</f>
        <v>0.99999999999999978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0.10423436829663132</v>
      </c>
      <c r="G59" s="302"/>
      <c r="H59" s="304"/>
      <c r="I59" s="146">
        <f>SUM(B59:H59)</f>
        <v>0.10423436829663132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17411.966156069342</v>
      </c>
      <c r="G65" s="305"/>
      <c r="H65" s="307"/>
      <c r="I65" s="146">
        <f t="shared" si="38"/>
        <v>17411.966156069342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8151.6127635857929</v>
      </c>
      <c r="Q65" s="305"/>
      <c r="R65" s="312"/>
      <c r="S65" s="150">
        <f t="shared" si="40"/>
        <v>8151.6127635857929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4536.6603776546217</v>
      </c>
      <c r="G66" s="305"/>
      <c r="H66" s="307"/>
      <c r="I66" s="154">
        <f t="shared" si="38"/>
        <v>4536.6603776546217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2227.7345568643545</v>
      </c>
      <c r="Q66" s="305"/>
      <c r="R66" s="312"/>
      <c r="S66" s="158">
        <f t="shared" si="40"/>
        <v>2227.7345568643545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486.03668961390957</v>
      </c>
      <c r="G67" s="305"/>
      <c r="H67" s="307"/>
      <c r="I67" s="146">
        <f t="shared" si="38"/>
        <v>486.03668961390957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8.1315211878352081</v>
      </c>
      <c r="G68" s="305"/>
      <c r="H68" s="307"/>
      <c r="I68" s="154">
        <f t="shared" si="38"/>
        <v>8.1315211878352081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8.1315211878351956</v>
      </c>
      <c r="Q68" s="305"/>
      <c r="R68" s="312"/>
      <c r="S68" s="158">
        <f t="shared" si="40"/>
        <v>8.1315211878351956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1902.8593774071396</v>
      </c>
      <c r="G69" s="305"/>
      <c r="H69" s="307"/>
      <c r="I69" s="146">
        <f t="shared" si="38"/>
        <v>1902.8593774071396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5.6316199628953107</v>
      </c>
      <c r="Q69" s="305"/>
      <c r="R69" s="312"/>
      <c r="S69" s="150">
        <f t="shared" si="40"/>
        <v>5.6316199628953107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1259.1637257370162</v>
      </c>
      <c r="G70" s="305"/>
      <c r="H70" s="307"/>
      <c r="I70" s="154">
        <f t="shared" si="38"/>
        <v>1259.1637257370162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-3.0031532816110484E-14</v>
      </c>
      <c r="Q70" s="305"/>
      <c r="R70" s="312"/>
      <c r="S70" s="158">
        <f t="shared" si="40"/>
        <v>-3.0031532816110484E-14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1861.9451382763627</v>
      </c>
      <c r="G73" s="305"/>
      <c r="H73" s="307"/>
      <c r="I73" s="146">
        <f t="shared" si="38"/>
        <v>1861.9451382763627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1131.2939386345395</v>
      </c>
      <c r="Q73" s="305"/>
      <c r="R73" s="312"/>
      <c r="S73" s="150">
        <f t="shared" si="40"/>
        <v>1131.2939386345395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27466.867220314522</v>
      </c>
      <c r="G80" s="187">
        <f t="shared" si="41"/>
        <v>0</v>
      </c>
      <c r="H80" s="213">
        <f t="shared" si="41"/>
        <v>0</v>
      </c>
      <c r="I80" s="187">
        <f t="shared" si="41"/>
        <v>27466.867220314522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11524.404400235417</v>
      </c>
      <c r="Q80" s="187">
        <f t="shared" si="42"/>
        <v>0</v>
      </c>
      <c r="R80" s="213">
        <f t="shared" si="42"/>
        <v>0</v>
      </c>
      <c r="S80" s="214">
        <f t="shared" si="42"/>
        <v>11524.404400235417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2.856017258757801</v>
      </c>
      <c r="C85" s="144">
        <f t="shared" ref="C85:H85" si="45">C579+C605+C631</f>
        <v>0</v>
      </c>
      <c r="D85" s="144">
        <f t="shared" si="45"/>
        <v>1.3055600504344698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4.1615773091922712</v>
      </c>
      <c r="J85" s="141"/>
      <c r="K85" s="192" t="s">
        <v>6</v>
      </c>
      <c r="L85" s="144">
        <f t="shared" ref="L85:R100" si="46">L579+L605+L631</f>
        <v>2.856017258757801</v>
      </c>
      <c r="M85" s="144">
        <f t="shared" si="46"/>
        <v>0</v>
      </c>
      <c r="N85" s="144">
        <f t="shared" si="46"/>
        <v>1.3055600504344698</v>
      </c>
      <c r="O85" s="144">
        <f t="shared" si="46"/>
        <v>0</v>
      </c>
      <c r="P85" s="144">
        <f t="shared" si="46"/>
        <v>0.10423436829663132</v>
      </c>
      <c r="Q85" s="144">
        <f t="shared" si="46"/>
        <v>0</v>
      </c>
      <c r="R85" s="144">
        <f t="shared" si="46"/>
        <v>0</v>
      </c>
      <c r="S85" s="194">
        <f>SUM(L85:R85)</f>
        <v>4.2658116774889026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24.548522372598928</v>
      </c>
      <c r="C86" s="152">
        <f t="shared" si="47"/>
        <v>0</v>
      </c>
      <c r="D86" s="152">
        <f t="shared" si="47"/>
        <v>0.60130355965800586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25.149825932256935</v>
      </c>
      <c r="J86" s="141"/>
      <c r="K86" s="155" t="s">
        <v>7</v>
      </c>
      <c r="L86" s="156">
        <f t="shared" si="46"/>
        <v>24.548522372598928</v>
      </c>
      <c r="M86" s="156">
        <f t="shared" si="46"/>
        <v>0</v>
      </c>
      <c r="N86" s="156">
        <f t="shared" si="46"/>
        <v>0.60130355965800586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25.149825932256935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8.7874747701429925</v>
      </c>
      <c r="C87" s="148">
        <f t="shared" si="47"/>
        <v>0</v>
      </c>
      <c r="D87" s="148">
        <f t="shared" si="47"/>
        <v>1.7116968400417398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10.499171610184732</v>
      </c>
      <c r="J87" s="141"/>
      <c r="K87" s="161" t="s">
        <v>9</v>
      </c>
      <c r="L87" s="148">
        <f t="shared" si="46"/>
        <v>8.7874747701429925</v>
      </c>
      <c r="M87" s="148">
        <f t="shared" si="46"/>
        <v>0</v>
      </c>
      <c r="N87" s="148">
        <f t="shared" si="46"/>
        <v>1.7116968400417398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10.499171610184732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84.170930187804075</v>
      </c>
      <c r="C89" s="148">
        <f t="shared" si="47"/>
        <v>5.3918326050282843</v>
      </c>
      <c r="D89" s="148">
        <f t="shared" si="47"/>
        <v>4.4380051756294572</v>
      </c>
      <c r="E89" s="148">
        <f t="shared" si="47"/>
        <v>2.5074477575680381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96.50821572602986</v>
      </c>
      <c r="J89" s="141"/>
      <c r="K89" s="161" t="s">
        <v>15</v>
      </c>
      <c r="L89" s="148">
        <f t="shared" si="46"/>
        <v>84.170930187804075</v>
      </c>
      <c r="M89" s="148">
        <f t="shared" si="46"/>
        <v>5.3918326050282843</v>
      </c>
      <c r="N89" s="148">
        <f t="shared" si="46"/>
        <v>4.4380051756294572</v>
      </c>
      <c r="O89" s="148">
        <f t="shared" si="46"/>
        <v>2.5074477575680381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96.50821572602986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4171.9579895471907</v>
      </c>
      <c r="C90" s="152">
        <f t="shared" si="47"/>
        <v>5.6399042074397165</v>
      </c>
      <c r="D90" s="152">
        <f t="shared" si="47"/>
        <v>599.99875791669535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4777.5966516713261</v>
      </c>
      <c r="J90" s="141"/>
      <c r="K90" s="155" t="s">
        <v>14</v>
      </c>
      <c r="L90" s="156">
        <f t="shared" si="46"/>
        <v>4171.9579895471907</v>
      </c>
      <c r="M90" s="156">
        <f t="shared" si="46"/>
        <v>5.6399042074397165</v>
      </c>
      <c r="N90" s="156">
        <f t="shared" si="46"/>
        <v>599.99875791669535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4777.5966516713261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0.35612273698117508</v>
      </c>
      <c r="D91" s="148">
        <f t="shared" si="47"/>
        <v>0.19679550612253616</v>
      </c>
      <c r="E91" s="148">
        <f t="shared" si="47"/>
        <v>109.08673608052786</v>
      </c>
      <c r="F91" s="148">
        <f t="shared" si="47"/>
        <v>682.61896609918085</v>
      </c>
      <c r="G91" s="148">
        <f t="shared" si="47"/>
        <v>0</v>
      </c>
      <c r="H91" s="148">
        <f t="shared" si="47"/>
        <v>0</v>
      </c>
      <c r="I91" s="146">
        <f t="shared" si="48"/>
        <v>792.25862042281244</v>
      </c>
      <c r="J91" s="141"/>
      <c r="K91" s="161" t="s">
        <v>56</v>
      </c>
      <c r="L91" s="148">
        <f t="shared" si="46"/>
        <v>0</v>
      </c>
      <c r="M91" s="148">
        <f t="shared" si="46"/>
        <v>0.35612273698117508</v>
      </c>
      <c r="N91" s="148">
        <f t="shared" si="46"/>
        <v>0.19679550612253616</v>
      </c>
      <c r="O91" s="148">
        <f t="shared" si="46"/>
        <v>109.08673608052786</v>
      </c>
      <c r="P91" s="148">
        <f t="shared" si="46"/>
        <v>8628.4347541757088</v>
      </c>
      <c r="Q91" s="148">
        <f t="shared" si="46"/>
        <v>0</v>
      </c>
      <c r="R91" s="148">
        <f t="shared" si="46"/>
        <v>0</v>
      </c>
      <c r="S91" s="150">
        <f t="shared" si="49"/>
        <v>8738.0744084993403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9.725584559971942E-2</v>
      </c>
      <c r="E92" s="152">
        <f t="shared" si="47"/>
        <v>26.883630626731129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26.980886472330848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9.725584559971942E-2</v>
      </c>
      <c r="O92" s="156">
        <f t="shared" si="46"/>
        <v>26.883630626731129</v>
      </c>
      <c r="P92" s="156">
        <f t="shared" si="46"/>
        <v>2280.4385751374743</v>
      </c>
      <c r="Q92" s="156">
        <f t="shared" si="46"/>
        <v>0</v>
      </c>
      <c r="R92" s="156">
        <f t="shared" si="46"/>
        <v>0</v>
      </c>
      <c r="S92" s="158">
        <f t="shared" si="49"/>
        <v>2307.4194616098052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486.03668961390957</v>
      </c>
      <c r="Q93" s="148">
        <f t="shared" si="46"/>
        <v>0</v>
      </c>
      <c r="R93" s="148">
        <f t="shared" si="46"/>
        <v>0</v>
      </c>
      <c r="S93" s="150">
        <f t="shared" si="49"/>
        <v>486.03668961390957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105.10528151562086</v>
      </c>
      <c r="C94" s="152">
        <f t="shared" si="47"/>
        <v>2.6757566198003572E-2</v>
      </c>
      <c r="D94" s="152">
        <f t="shared" si="47"/>
        <v>18.548686868559436</v>
      </c>
      <c r="E94" s="152">
        <f t="shared" si="47"/>
        <v>0.39844631808253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124.07917226846084</v>
      </c>
      <c r="J94" s="141"/>
      <c r="K94" s="155" t="s">
        <v>16</v>
      </c>
      <c r="L94" s="156">
        <f t="shared" si="46"/>
        <v>105.10528151562086</v>
      </c>
      <c r="M94" s="156">
        <f t="shared" si="46"/>
        <v>2.6757566198003572E-2</v>
      </c>
      <c r="N94" s="156">
        <f t="shared" si="46"/>
        <v>18.548686868559436</v>
      </c>
      <c r="O94" s="156">
        <f t="shared" si="46"/>
        <v>0.39844631808253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124.07917226846084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988.59347508211636</v>
      </c>
      <c r="C95" s="148">
        <f t="shared" si="47"/>
        <v>63.393400241268758</v>
      </c>
      <c r="D95" s="148">
        <f t="shared" si="47"/>
        <v>68.8726365149261</v>
      </c>
      <c r="E95" s="148">
        <f t="shared" si="47"/>
        <v>9.7354102885261131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1130.5949221268374</v>
      </c>
      <c r="J95" s="141"/>
      <c r="K95" s="161" t="s">
        <v>139</v>
      </c>
      <c r="L95" s="148">
        <f t="shared" si="46"/>
        <v>988.59347508211636</v>
      </c>
      <c r="M95" s="148">
        <f t="shared" si="46"/>
        <v>63.393400241268758</v>
      </c>
      <c r="N95" s="148">
        <f t="shared" si="46"/>
        <v>68.8726365149261</v>
      </c>
      <c r="O95" s="148">
        <f t="shared" si="46"/>
        <v>9.7354102885261131</v>
      </c>
      <c r="P95" s="148">
        <f t="shared" si="46"/>
        <v>1891.4738975999999</v>
      </c>
      <c r="Q95" s="148">
        <f t="shared" si="46"/>
        <v>0</v>
      </c>
      <c r="R95" s="148">
        <f t="shared" si="46"/>
        <v>0</v>
      </c>
      <c r="S95" s="150">
        <f t="shared" si="49"/>
        <v>3022.0688197268373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1421.8347772160409</v>
      </c>
      <c r="C96" s="152">
        <f t="shared" si="47"/>
        <v>0.12417895502304516</v>
      </c>
      <c r="D96" s="152">
        <f t="shared" si="47"/>
        <v>2225.4333168455983</v>
      </c>
      <c r="E96" s="152">
        <f t="shared" si="47"/>
        <v>2159.6678800426457</v>
      </c>
      <c r="F96" s="152">
        <f t="shared" si="47"/>
        <v>0</v>
      </c>
      <c r="G96" s="152">
        <f t="shared" si="47"/>
        <v>1474.4275889509352</v>
      </c>
      <c r="H96" s="152">
        <f t="shared" si="47"/>
        <v>0.94182668741201681</v>
      </c>
      <c r="I96" s="154">
        <f t="shared" si="48"/>
        <v>7282.4295686976557</v>
      </c>
      <c r="J96" s="141"/>
      <c r="K96" s="155" t="s">
        <v>24</v>
      </c>
      <c r="L96" s="156">
        <f t="shared" si="46"/>
        <v>1421.8347772160409</v>
      </c>
      <c r="M96" s="156">
        <f t="shared" si="46"/>
        <v>0.12417895502304516</v>
      </c>
      <c r="N96" s="156">
        <f t="shared" si="46"/>
        <v>2225.4333168455983</v>
      </c>
      <c r="O96" s="156">
        <f t="shared" si="46"/>
        <v>2159.6678800426457</v>
      </c>
      <c r="P96" s="156">
        <f t="shared" si="46"/>
        <v>1253.6147836460173</v>
      </c>
      <c r="Q96" s="156">
        <f t="shared" si="46"/>
        <v>1474.4275889509352</v>
      </c>
      <c r="R96" s="156">
        <f t="shared" si="46"/>
        <v>0.94182668741201681</v>
      </c>
      <c r="S96" s="158">
        <f t="shared" si="49"/>
        <v>8536.0443523436734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3616.4306477289065</v>
      </c>
      <c r="C97" s="148">
        <f t="shared" si="47"/>
        <v>11.746057398359827</v>
      </c>
      <c r="D97" s="148">
        <f t="shared" si="47"/>
        <v>264.33026419253059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3892.506969319797</v>
      </c>
      <c r="J97" s="141"/>
      <c r="K97" s="161" t="s">
        <v>23</v>
      </c>
      <c r="L97" s="148">
        <f t="shared" si="46"/>
        <v>3616.4306477289065</v>
      </c>
      <c r="M97" s="148">
        <f t="shared" si="46"/>
        <v>11.746057398359827</v>
      </c>
      <c r="N97" s="148">
        <f t="shared" si="46"/>
        <v>264.33026419253059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3892.506969319797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5100.4298754834736</v>
      </c>
      <c r="C98" s="152">
        <f t="shared" si="47"/>
        <v>9.4303673618130599</v>
      </c>
      <c r="D98" s="152">
        <f t="shared" si="47"/>
        <v>603.48102684534683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5713.3412696906335</v>
      </c>
      <c r="J98" s="141"/>
      <c r="K98" s="155" t="s">
        <v>58</v>
      </c>
      <c r="L98" s="156">
        <f t="shared" si="46"/>
        <v>5100.4298754834736</v>
      </c>
      <c r="M98" s="156">
        <f t="shared" si="46"/>
        <v>9.4303673618130599</v>
      </c>
      <c r="N98" s="156">
        <f t="shared" si="46"/>
        <v>603.48102684534683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5713.3412696906335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1683.1987864445628</v>
      </c>
      <c r="C99" s="148">
        <f t="shared" si="47"/>
        <v>0</v>
      </c>
      <c r="D99" s="148">
        <f t="shared" si="47"/>
        <v>277.67511613931305</v>
      </c>
      <c r="E99" s="148">
        <f t="shared" si="47"/>
        <v>1.122718346162108</v>
      </c>
      <c r="F99" s="148">
        <f t="shared" si="47"/>
        <v>46.516659708441289</v>
      </c>
      <c r="G99" s="148">
        <f t="shared" si="47"/>
        <v>0</v>
      </c>
      <c r="H99" s="148">
        <f t="shared" si="47"/>
        <v>0</v>
      </c>
      <c r="I99" s="146">
        <f t="shared" si="48"/>
        <v>2008.5132806384793</v>
      </c>
      <c r="J99" s="141"/>
      <c r="K99" s="161" t="s">
        <v>21</v>
      </c>
      <c r="L99" s="148">
        <f t="shared" si="46"/>
        <v>1683.1987864445628</v>
      </c>
      <c r="M99" s="148">
        <f t="shared" si="46"/>
        <v>0</v>
      </c>
      <c r="N99" s="148">
        <f t="shared" si="46"/>
        <v>277.67511613931305</v>
      </c>
      <c r="O99" s="148">
        <f t="shared" si="46"/>
        <v>1.122718346162108</v>
      </c>
      <c r="P99" s="148">
        <f t="shared" si="46"/>
        <v>657.78841340706208</v>
      </c>
      <c r="Q99" s="148">
        <f t="shared" si="46"/>
        <v>0</v>
      </c>
      <c r="R99" s="148">
        <f t="shared" si="46"/>
        <v>0</v>
      </c>
      <c r="S99" s="150">
        <f t="shared" si="49"/>
        <v>2619.7850343371001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1084.9453420163527</v>
      </c>
      <c r="C101" s="148">
        <f t="shared" si="47"/>
        <v>0</v>
      </c>
      <c r="D101" s="148">
        <f t="shared" si="47"/>
        <v>436.7849439719248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1521.7302859882775</v>
      </c>
      <c r="J101" s="141"/>
      <c r="K101" s="163" t="s">
        <v>62</v>
      </c>
      <c r="L101" s="148">
        <f t="shared" ref="L101:R105" si="50">L595+L621+L647</f>
        <v>1084.9453420163527</v>
      </c>
      <c r="M101" s="148">
        <f t="shared" si="50"/>
        <v>0</v>
      </c>
      <c r="N101" s="148">
        <f t="shared" si="50"/>
        <v>436.7849439719248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1521.7302859882775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1084.9453420163527</v>
      </c>
      <c r="C102" s="165">
        <f t="shared" si="51"/>
        <v>0</v>
      </c>
      <c r="D102" s="165">
        <f t="shared" si="51"/>
        <v>436.7849439719248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1521.7302859882775</v>
      </c>
      <c r="J102" s="141"/>
      <c r="K102" s="168" t="s">
        <v>22</v>
      </c>
      <c r="L102" s="169">
        <f t="shared" si="50"/>
        <v>1084.9453420163527</v>
      </c>
      <c r="M102" s="169">
        <f t="shared" si="50"/>
        <v>0</v>
      </c>
      <c r="N102" s="169">
        <f t="shared" si="50"/>
        <v>436.7849439719248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1521.7302859882775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18292.859119623565</v>
      </c>
      <c r="C106" s="187">
        <f t="shared" ref="C106:I106" si="52">SUM(C85:C101)</f>
        <v>96.108621072111859</v>
      </c>
      <c r="D106" s="187">
        <f t="shared" si="52"/>
        <v>4503.4753662723806</v>
      </c>
      <c r="E106" s="187">
        <f t="shared" si="52"/>
        <v>2309.4022694602431</v>
      </c>
      <c r="F106" s="187">
        <f t="shared" si="52"/>
        <v>729.13562580762209</v>
      </c>
      <c r="G106" s="187">
        <f t="shared" si="52"/>
        <v>1474.4275889509352</v>
      </c>
      <c r="H106" s="187">
        <f t="shared" si="52"/>
        <v>0.94182668741201681</v>
      </c>
      <c r="I106" s="187">
        <f t="shared" si="52"/>
        <v>27406.350417874277</v>
      </c>
      <c r="J106" s="141"/>
      <c r="K106" s="188" t="s">
        <v>25</v>
      </c>
      <c r="L106" s="187">
        <f>SUM(L85:L101)</f>
        <v>18292.859119623565</v>
      </c>
      <c r="M106" s="187">
        <f t="shared" ref="M106:S106" si="53">SUM(M85:M101)</f>
        <v>96.108621072111859</v>
      </c>
      <c r="N106" s="187">
        <f t="shared" si="53"/>
        <v>4503.4753662723806</v>
      </c>
      <c r="O106" s="187">
        <f t="shared" si="53"/>
        <v>2309.4022694602431</v>
      </c>
      <c r="P106" s="187">
        <f t="shared" si="53"/>
        <v>15197.891347948467</v>
      </c>
      <c r="Q106" s="187">
        <f t="shared" si="53"/>
        <v>1474.4275889509352</v>
      </c>
      <c r="R106" s="213">
        <f t="shared" si="53"/>
        <v>0.94182668741201681</v>
      </c>
      <c r="S106" s="214">
        <f t="shared" si="53"/>
        <v>41875.106140015123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0.66746789852373256</v>
      </c>
      <c r="C107" s="105">
        <f t="shared" ref="C107:H107" si="54">IF($I106=0,"-",C106/$I106)</f>
        <v>3.5068011466944655E-3</v>
      </c>
      <c r="D107" s="105">
        <f t="shared" si="54"/>
        <v>0.16432233032148774</v>
      </c>
      <c r="E107" s="105">
        <f t="shared" si="54"/>
        <v>8.4265224455207399E-2</v>
      </c>
      <c r="F107" s="105">
        <f t="shared" si="54"/>
        <v>2.6604623187335578E-2</v>
      </c>
      <c r="G107" s="105">
        <f t="shared" si="54"/>
        <v>5.3798757093513672E-2</v>
      </c>
      <c r="H107" s="106">
        <f t="shared" si="54"/>
        <v>3.4365272028258182E-5</v>
      </c>
      <c r="I107" s="107">
        <f>SUM(B107:H107)</f>
        <v>0.99999999999999956</v>
      </c>
      <c r="K107" s="30" t="s">
        <v>85</v>
      </c>
      <c r="L107" s="80">
        <f t="shared" ref="L107:R107" si="55">IF($S106=0,"-",L106/$S106)</f>
        <v>0.43684328962555696</v>
      </c>
      <c r="M107" s="80">
        <f t="shared" si="55"/>
        <v>2.2951254320588369E-3</v>
      </c>
      <c r="N107" s="80">
        <f t="shared" si="55"/>
        <v>0.10754540779465482</v>
      </c>
      <c r="O107" s="80">
        <f t="shared" si="55"/>
        <v>5.5149765154945324E-2</v>
      </c>
      <c r="P107" s="80">
        <f t="shared" si="55"/>
        <v>0.36293379883342258</v>
      </c>
      <c r="Q107" s="80">
        <f t="shared" si="55"/>
        <v>3.5210121832789765E-2</v>
      </c>
      <c r="R107" s="81">
        <f t="shared" si="55"/>
        <v>2.2491326571516999E-5</v>
      </c>
      <c r="S107" s="82">
        <f>SUM(L107:R107)</f>
        <v>0.99999999999999967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0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</v>
      </c>
      <c r="C115" s="148">
        <v>0</v>
      </c>
      <c r="D115" s="148">
        <v>3.0711346589953941</v>
      </c>
      <c r="E115" s="148">
        <v>0</v>
      </c>
      <c r="F115" s="292"/>
      <c r="G115" s="148">
        <v>0</v>
      </c>
      <c r="H115" s="160">
        <v>0</v>
      </c>
      <c r="I115" s="146">
        <f t="shared" si="56"/>
        <v>3.0711346589953941</v>
      </c>
      <c r="J115" s="141"/>
      <c r="K115" s="161" t="s">
        <v>15</v>
      </c>
      <c r="L115" s="148">
        <v>0</v>
      </c>
      <c r="M115" s="148">
        <v>0</v>
      </c>
      <c r="N115" s="148">
        <v>3.0711346589953941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3.0711346589953941</v>
      </c>
      <c r="U115" s="204" t="s">
        <v>15</v>
      </c>
      <c r="V115" s="196">
        <v>0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3.0711346589953941</v>
      </c>
      <c r="AD115" s="198">
        <v>0</v>
      </c>
      <c r="AE115" s="198">
        <v>0</v>
      </c>
      <c r="AF115" s="198">
        <v>0</v>
      </c>
      <c r="AG115" s="198">
        <v>3.0711346589953941</v>
      </c>
      <c r="AH115" s="198">
        <v>0</v>
      </c>
      <c r="AI115" s="199">
        <f t="shared" si="58"/>
        <v>3.0711346589953941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0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0.2099786598279576</v>
      </c>
      <c r="F117" s="292"/>
      <c r="G117" s="148">
        <v>0</v>
      </c>
      <c r="H117" s="160">
        <v>0</v>
      </c>
      <c r="I117" s="146">
        <f t="shared" si="56"/>
        <v>0.2099786598279576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0.2099786598279576</v>
      </c>
      <c r="P117" s="148">
        <v>17.819537316620153</v>
      </c>
      <c r="Q117" s="148">
        <v>0</v>
      </c>
      <c r="R117" s="149">
        <v>0</v>
      </c>
      <c r="S117" s="150">
        <f t="shared" si="57"/>
        <v>18.02951597644811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1.0498932991397883E-2</v>
      </c>
      <c r="AB117" s="196">
        <v>17.819537316620153</v>
      </c>
      <c r="AC117" s="197">
        <v>0.19947972683655973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0.19947972683655973</v>
      </c>
      <c r="AI117" s="199">
        <f t="shared" si="58"/>
        <v>18.02951597644811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0.20504877785702036</v>
      </c>
      <c r="Q118" s="156">
        <v>0</v>
      </c>
      <c r="R118" s="157">
        <v>0</v>
      </c>
      <c r="S118" s="158">
        <f t="shared" si="57"/>
        <v>0.20504877785702036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0.20504877785702036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0.20504877785702036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0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0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158.88185066558614</v>
      </c>
      <c r="C121" s="148">
        <v>41.335235316166738</v>
      </c>
      <c r="D121" s="148">
        <v>208.84691507358045</v>
      </c>
      <c r="E121" s="148">
        <v>86.447963966431232</v>
      </c>
      <c r="F121" s="292"/>
      <c r="G121" s="148">
        <v>0</v>
      </c>
      <c r="H121" s="160">
        <v>0</v>
      </c>
      <c r="I121" s="146">
        <f t="shared" si="56"/>
        <v>495.51196502176458</v>
      </c>
      <c r="J121" s="141"/>
      <c r="K121" s="161" t="s">
        <v>139</v>
      </c>
      <c r="L121" s="148">
        <v>158.88185066558614</v>
      </c>
      <c r="M121" s="148">
        <v>41.335235316166738</v>
      </c>
      <c r="N121" s="148">
        <v>208.84691507358045</v>
      </c>
      <c r="O121" s="148">
        <v>86.447963966431232</v>
      </c>
      <c r="P121" s="148">
        <v>0</v>
      </c>
      <c r="Q121" s="148">
        <v>0</v>
      </c>
      <c r="R121" s="149">
        <v>0</v>
      </c>
      <c r="S121" s="150">
        <f t="shared" si="57"/>
        <v>495.51196502176458</v>
      </c>
      <c r="U121" s="204" t="s">
        <v>139</v>
      </c>
      <c r="V121" s="196">
        <v>150.68624507454859</v>
      </c>
      <c r="W121" s="196">
        <v>0</v>
      </c>
      <c r="X121" s="196">
        <v>0</v>
      </c>
      <c r="Y121" s="196">
        <v>41.335235316166738</v>
      </c>
      <c r="Z121" s="196">
        <v>208.84691507358045</v>
      </c>
      <c r="AA121" s="196">
        <v>85.211663167335203</v>
      </c>
      <c r="AB121" s="196">
        <v>0</v>
      </c>
      <c r="AC121" s="197">
        <v>9.4319063901335767</v>
      </c>
      <c r="AD121" s="196">
        <v>8.1956055910375554</v>
      </c>
      <c r="AE121" s="196">
        <v>0</v>
      </c>
      <c r="AF121" s="196">
        <v>0</v>
      </c>
      <c r="AG121" s="196">
        <v>0</v>
      </c>
      <c r="AH121" s="196">
        <v>1.2363007990960222</v>
      </c>
      <c r="AI121" s="199">
        <f t="shared" si="58"/>
        <v>495.51196502176452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30.783276550513904</v>
      </c>
      <c r="C122" s="152">
        <v>0.35678042627009321</v>
      </c>
      <c r="D122" s="152">
        <v>45.236216394666492</v>
      </c>
      <c r="E122" s="152">
        <v>205.63734260471765</v>
      </c>
      <c r="F122" s="292"/>
      <c r="G122" s="152">
        <v>19.874031917931596</v>
      </c>
      <c r="H122" s="153">
        <v>0</v>
      </c>
      <c r="I122" s="154">
        <f t="shared" si="56"/>
        <v>301.8876478940997</v>
      </c>
      <c r="J122" s="141"/>
      <c r="K122" s="155" t="s">
        <v>24</v>
      </c>
      <c r="L122" s="156">
        <v>30.783276550513904</v>
      </c>
      <c r="M122" s="156">
        <v>0.35678042627009321</v>
      </c>
      <c r="N122" s="156">
        <v>45.236216394666492</v>
      </c>
      <c r="O122" s="156">
        <v>205.63734260471765</v>
      </c>
      <c r="P122" s="156">
        <v>0.29867779507734787</v>
      </c>
      <c r="Q122" s="156">
        <v>19.874031917931596</v>
      </c>
      <c r="R122" s="157">
        <v>0</v>
      </c>
      <c r="S122" s="158">
        <f t="shared" si="57"/>
        <v>302.18632568917707</v>
      </c>
      <c r="U122" s="200" t="s">
        <v>24</v>
      </c>
      <c r="V122" s="201">
        <v>27.570088419654024</v>
      </c>
      <c r="W122" s="201">
        <v>2.9222869461752587</v>
      </c>
      <c r="X122" s="201">
        <v>19.874031917931596</v>
      </c>
      <c r="Y122" s="201">
        <v>0.35678042627009321</v>
      </c>
      <c r="Z122" s="201">
        <v>45.236216394666492</v>
      </c>
      <c r="AA122" s="201">
        <v>202.80777839761515</v>
      </c>
      <c r="AB122" s="201">
        <v>0.29867779507734787</v>
      </c>
      <c r="AC122" s="202">
        <v>3.120465391787123</v>
      </c>
      <c r="AD122" s="201">
        <v>0.29090118468462162</v>
      </c>
      <c r="AE122" s="201">
        <v>0</v>
      </c>
      <c r="AF122" s="201">
        <v>0</v>
      </c>
      <c r="AG122" s="201">
        <v>0</v>
      </c>
      <c r="AH122" s="201">
        <v>2.8295642071025013</v>
      </c>
      <c r="AI122" s="203">
        <f t="shared" si="58"/>
        <v>302.18632568917712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0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1.3632151697602792E-2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56"/>
        <v>1.3632151697602792E-2</v>
      </c>
      <c r="J125" s="141"/>
      <c r="K125" s="161" t="s">
        <v>21</v>
      </c>
      <c r="L125" s="148">
        <v>0</v>
      </c>
      <c r="M125" s="148">
        <v>1.3632151697602792E-2</v>
      </c>
      <c r="N125" s="148">
        <v>0</v>
      </c>
      <c r="O125" s="148">
        <v>0</v>
      </c>
      <c r="P125" s="148">
        <v>1.2842753473679558E-2</v>
      </c>
      <c r="Q125" s="148">
        <v>0</v>
      </c>
      <c r="R125" s="149">
        <v>0</v>
      </c>
      <c r="S125" s="150">
        <f t="shared" si="57"/>
        <v>2.6474905171282349E-2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1.3632151697602792E-2</v>
      </c>
      <c r="Z125" s="196">
        <v>0</v>
      </c>
      <c r="AA125" s="196">
        <v>0</v>
      </c>
      <c r="AB125" s="196">
        <v>1.2842753473679558E-2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2.6474905171282349E-2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189.66512721610005</v>
      </c>
      <c r="C132" s="187">
        <f t="shared" ref="C132:I132" si="60">SUM(C111:C127)</f>
        <v>41.70564789413443</v>
      </c>
      <c r="D132" s="187">
        <f t="shared" si="60"/>
        <v>257.15426612724235</v>
      </c>
      <c r="E132" s="187">
        <f t="shared" si="60"/>
        <v>292.29528523097684</v>
      </c>
      <c r="F132" s="187">
        <f t="shared" si="60"/>
        <v>0</v>
      </c>
      <c r="G132" s="187">
        <f t="shared" si="60"/>
        <v>19.874031917931596</v>
      </c>
      <c r="H132" s="213">
        <f t="shared" si="60"/>
        <v>0</v>
      </c>
      <c r="I132" s="146">
        <f t="shared" si="60"/>
        <v>800.69435838638526</v>
      </c>
      <c r="J132" s="141"/>
      <c r="K132" s="188" t="s">
        <v>25</v>
      </c>
      <c r="L132" s="187">
        <f>SUM(L111:L127)</f>
        <v>189.66512721610005</v>
      </c>
      <c r="M132" s="187">
        <f t="shared" ref="M132:S132" si="61">SUM(M111:M127)</f>
        <v>41.70564789413443</v>
      </c>
      <c r="N132" s="187">
        <f t="shared" si="61"/>
        <v>257.15426612724235</v>
      </c>
      <c r="O132" s="187">
        <f t="shared" si="61"/>
        <v>292.29528523097684</v>
      </c>
      <c r="P132" s="187">
        <f t="shared" si="61"/>
        <v>18.336106643028202</v>
      </c>
      <c r="Q132" s="187">
        <f t="shared" si="61"/>
        <v>19.874031917931596</v>
      </c>
      <c r="R132" s="213">
        <f t="shared" si="61"/>
        <v>0</v>
      </c>
      <c r="S132" s="214">
        <f t="shared" si="61"/>
        <v>819.03046502941345</v>
      </c>
      <c r="T132" s="133" t="str">
        <f>IF(ABS(S132-AI132)&gt;0.01,S132-AI132,"")</f>
        <v/>
      </c>
      <c r="U132" s="215" t="s">
        <v>61</v>
      </c>
      <c r="V132" s="216">
        <f>SUM(V111:V127)</f>
        <v>178.25633349420261</v>
      </c>
      <c r="W132" s="216">
        <f t="shared" ref="W132:AH132" si="62">SUM(W111:W127)</f>
        <v>2.9222869461752587</v>
      </c>
      <c r="X132" s="216">
        <f t="shared" si="62"/>
        <v>19.874031917931596</v>
      </c>
      <c r="Y132" s="216">
        <f t="shared" si="62"/>
        <v>41.70564789413443</v>
      </c>
      <c r="Z132" s="216">
        <f t="shared" si="62"/>
        <v>254.08313146824693</v>
      </c>
      <c r="AA132" s="216">
        <f t="shared" si="62"/>
        <v>288.02994049794177</v>
      </c>
      <c r="AB132" s="216">
        <f t="shared" si="62"/>
        <v>18.336106643028202</v>
      </c>
      <c r="AC132" s="216">
        <f t="shared" si="62"/>
        <v>15.822986167752653</v>
      </c>
      <c r="AD132" s="217">
        <f t="shared" si="62"/>
        <v>8.4865067757221766</v>
      </c>
      <c r="AE132" s="217">
        <f t="shared" si="62"/>
        <v>0</v>
      </c>
      <c r="AF132" s="217">
        <f t="shared" si="62"/>
        <v>0</v>
      </c>
      <c r="AG132" s="217">
        <f t="shared" si="62"/>
        <v>3.0711346589953941</v>
      </c>
      <c r="AH132" s="217">
        <f t="shared" si="62"/>
        <v>4.2653447330350831</v>
      </c>
      <c r="AI132" s="218">
        <f>SUM(V132:AC132)</f>
        <v>819.03046502941345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0.23687581313589665</v>
      </c>
      <c r="C133" s="105">
        <f t="shared" ref="C133:H133" si="63">IF($I132=0,"-",C132/$I132)</f>
        <v>5.2086851190237607E-2</v>
      </c>
      <c r="D133" s="105">
        <f t="shared" si="63"/>
        <v>0.32116407894452692</v>
      </c>
      <c r="E133" s="105">
        <f t="shared" si="63"/>
        <v>0.36505226016582726</v>
      </c>
      <c r="F133" s="105">
        <f t="shared" si="63"/>
        <v>0</v>
      </c>
      <c r="G133" s="105">
        <f t="shared" si="63"/>
        <v>2.4820996563511603E-2</v>
      </c>
      <c r="H133" s="106">
        <f t="shared" si="63"/>
        <v>0</v>
      </c>
      <c r="I133" s="107">
        <f>SUM(B133:H133)</f>
        <v>1</v>
      </c>
      <c r="J133" s="133"/>
      <c r="K133" s="30" t="s">
        <v>85</v>
      </c>
      <c r="L133" s="80">
        <f t="shared" ref="L133:R133" si="64">IF($S132=0,"-",L132/$S132)</f>
        <v>0.23157273790699434</v>
      </c>
      <c r="M133" s="80">
        <f t="shared" si="64"/>
        <v>5.092075285946375E-2</v>
      </c>
      <c r="N133" s="80">
        <f t="shared" si="64"/>
        <v>0.3139739937732442</v>
      </c>
      <c r="O133" s="80">
        <f t="shared" si="64"/>
        <v>0.35687962500940645</v>
      </c>
      <c r="P133" s="80">
        <f t="shared" si="64"/>
        <v>2.2387575830124594E-2</v>
      </c>
      <c r="Q133" s="80">
        <f t="shared" si="64"/>
        <v>2.4265314620766726E-2</v>
      </c>
      <c r="R133" s="81">
        <f t="shared" si="64"/>
        <v>0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83.706083019352604</v>
      </c>
      <c r="C141" s="148">
        <v>14.345843754267886</v>
      </c>
      <c r="D141" s="148">
        <v>0</v>
      </c>
      <c r="E141" s="148">
        <v>0</v>
      </c>
      <c r="F141" s="292"/>
      <c r="G141" s="148">
        <v>0</v>
      </c>
      <c r="H141" s="160">
        <v>0</v>
      </c>
      <c r="I141" s="146">
        <f t="shared" si="65"/>
        <v>98.051926773620494</v>
      </c>
      <c r="J141" s="141"/>
      <c r="K141" s="161" t="s">
        <v>15</v>
      </c>
      <c r="L141" s="148">
        <v>83.706083019352604</v>
      </c>
      <c r="M141" s="148">
        <v>14.345843754267886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98.051926773620494</v>
      </c>
      <c r="U141" s="204" t="s">
        <v>15</v>
      </c>
      <c r="V141" s="196">
        <v>83.706083019352604</v>
      </c>
      <c r="W141" s="196">
        <v>0</v>
      </c>
      <c r="X141" s="196">
        <v>0</v>
      </c>
      <c r="Y141" s="196">
        <v>14.345843754267886</v>
      </c>
      <c r="Z141" s="196">
        <v>0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98.051926773620494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1.5558347047303878</v>
      </c>
      <c r="C142" s="152">
        <v>8.3480264637346036</v>
      </c>
      <c r="D142" s="152">
        <v>0.26471854859482608</v>
      </c>
      <c r="E142" s="152">
        <v>0.1566541885634479</v>
      </c>
      <c r="F142" s="292"/>
      <c r="G142" s="152">
        <v>0</v>
      </c>
      <c r="H142" s="153">
        <v>0</v>
      </c>
      <c r="I142" s="154">
        <f t="shared" si="65"/>
        <v>10.325233905623266</v>
      </c>
      <c r="J142" s="141"/>
      <c r="K142" s="155" t="s">
        <v>14</v>
      </c>
      <c r="L142" s="156">
        <v>1.5558347047303878</v>
      </c>
      <c r="M142" s="156">
        <v>8.3480264637346036</v>
      </c>
      <c r="N142" s="156">
        <v>0.26471854859482608</v>
      </c>
      <c r="O142" s="156">
        <v>0.1566541885634479</v>
      </c>
      <c r="P142" s="156">
        <v>0</v>
      </c>
      <c r="Q142" s="156">
        <v>0</v>
      </c>
      <c r="R142" s="157">
        <v>0</v>
      </c>
      <c r="S142" s="158">
        <f t="shared" si="66"/>
        <v>10.325233905623266</v>
      </c>
      <c r="U142" s="200" t="s">
        <v>55</v>
      </c>
      <c r="V142" s="201">
        <v>1.5558347047303878</v>
      </c>
      <c r="W142" s="201">
        <v>0</v>
      </c>
      <c r="X142" s="201">
        <v>0</v>
      </c>
      <c r="Y142" s="201">
        <v>8.3480264637346036</v>
      </c>
      <c r="Z142" s="201">
        <v>0.26471854859482608</v>
      </c>
      <c r="AA142" s="201">
        <v>0</v>
      </c>
      <c r="AB142" s="201">
        <v>0</v>
      </c>
      <c r="AC142" s="202">
        <v>0.1566541885634479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0.1566541885634479</v>
      </c>
      <c r="AI142" s="203">
        <f t="shared" si="67"/>
        <v>10.325233905623266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65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1.8620388168309798</v>
      </c>
      <c r="Q143" s="148">
        <v>0</v>
      </c>
      <c r="R143" s="149">
        <v>0</v>
      </c>
      <c r="S143" s="150">
        <f t="shared" si="66"/>
        <v>1.8620388168309798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1.8620388168309798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1.8620388168309798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</v>
      </c>
      <c r="Q144" s="156">
        <v>0</v>
      </c>
      <c r="R144" s="157">
        <v>0</v>
      </c>
      <c r="S144" s="158">
        <f t="shared" si="66"/>
        <v>0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0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0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4.9546337178486366E-4</v>
      </c>
      <c r="C146" s="152">
        <v>2.6637255017705361</v>
      </c>
      <c r="D146" s="152">
        <v>2.6681846721165998</v>
      </c>
      <c r="E146" s="152">
        <v>0</v>
      </c>
      <c r="F146" s="292"/>
      <c r="G146" s="152">
        <v>0</v>
      </c>
      <c r="H146" s="153">
        <v>0</v>
      </c>
      <c r="I146" s="154">
        <f t="shared" si="65"/>
        <v>5.3324056372589208</v>
      </c>
      <c r="J146" s="141"/>
      <c r="K146" s="155" t="s">
        <v>16</v>
      </c>
      <c r="L146" s="156">
        <v>4.9546337178486366E-4</v>
      </c>
      <c r="M146" s="156">
        <v>2.6637255017705361</v>
      </c>
      <c r="N146" s="156">
        <v>2.6681846721165998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66"/>
        <v>5.3324056372589208</v>
      </c>
      <c r="U146" s="200" t="s">
        <v>16</v>
      </c>
      <c r="V146" s="201">
        <v>4.9546337178486366E-4</v>
      </c>
      <c r="W146" s="201">
        <v>0</v>
      </c>
      <c r="X146" s="201">
        <v>0</v>
      </c>
      <c r="Y146" s="201">
        <v>2.6637255017705361</v>
      </c>
      <c r="Z146" s="201">
        <v>2.6681846721165998</v>
      </c>
      <c r="AA146" s="201">
        <v>0</v>
      </c>
      <c r="AB146" s="201">
        <v>0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67"/>
        <v>5.3324056372589208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3.5519379385675012</v>
      </c>
      <c r="C147" s="148">
        <v>43.342072239492104</v>
      </c>
      <c r="D147" s="148">
        <v>114.00031465866023</v>
      </c>
      <c r="E147" s="148">
        <v>0.85803413134078099</v>
      </c>
      <c r="F147" s="292"/>
      <c r="G147" s="148">
        <v>0</v>
      </c>
      <c r="H147" s="160">
        <v>0</v>
      </c>
      <c r="I147" s="146">
        <f t="shared" si="65"/>
        <v>161.75235896806061</v>
      </c>
      <c r="J147" s="141"/>
      <c r="K147" s="161" t="s">
        <v>139</v>
      </c>
      <c r="L147" s="148">
        <v>3.5519379385675012</v>
      </c>
      <c r="M147" s="148">
        <v>43.342072239492104</v>
      </c>
      <c r="N147" s="148">
        <v>114.00031465866023</v>
      </c>
      <c r="O147" s="148">
        <v>0.85803413134078099</v>
      </c>
      <c r="P147" s="148">
        <v>0</v>
      </c>
      <c r="Q147" s="148">
        <v>0</v>
      </c>
      <c r="R147" s="149">
        <v>0</v>
      </c>
      <c r="S147" s="150">
        <f t="shared" si="66"/>
        <v>161.75235896806061</v>
      </c>
      <c r="U147" s="204" t="s">
        <v>139</v>
      </c>
      <c r="V147" s="196">
        <v>3.5252260333470824</v>
      </c>
      <c r="W147" s="196">
        <v>0</v>
      </c>
      <c r="X147" s="196">
        <v>0</v>
      </c>
      <c r="Y147" s="196">
        <v>43.342072239492104</v>
      </c>
      <c r="Z147" s="196">
        <v>113.842514815038</v>
      </c>
      <c r="AA147" s="196">
        <v>0</v>
      </c>
      <c r="AB147" s="196">
        <v>0</v>
      </c>
      <c r="AC147" s="197">
        <v>1.0425458801834238</v>
      </c>
      <c r="AD147" s="196">
        <v>2.6711905220418556E-2</v>
      </c>
      <c r="AE147" s="196">
        <v>0</v>
      </c>
      <c r="AF147" s="196">
        <v>0</v>
      </c>
      <c r="AG147" s="196">
        <v>0.1577998436222241</v>
      </c>
      <c r="AH147" s="196">
        <v>0.85803413134078099</v>
      </c>
      <c r="AI147" s="199">
        <f t="shared" si="67"/>
        <v>161.75235896806061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23.152731568016165</v>
      </c>
      <c r="C148" s="152">
        <v>17.127264324751838</v>
      </c>
      <c r="D148" s="152">
        <v>6.8204888162059172</v>
      </c>
      <c r="E148" s="152">
        <v>893.07226713358398</v>
      </c>
      <c r="F148" s="292"/>
      <c r="G148" s="152">
        <v>25.007557020967674</v>
      </c>
      <c r="H148" s="153">
        <v>0</v>
      </c>
      <c r="I148" s="154">
        <f t="shared" si="65"/>
        <v>965.18030886352551</v>
      </c>
      <c r="J148" s="141"/>
      <c r="K148" s="155" t="s">
        <v>24</v>
      </c>
      <c r="L148" s="156">
        <v>23.152731568016165</v>
      </c>
      <c r="M148" s="156">
        <v>17.127264324751838</v>
      </c>
      <c r="N148" s="156">
        <v>6.8204888162059172</v>
      </c>
      <c r="O148" s="156">
        <v>893.07226713358398</v>
      </c>
      <c r="P148" s="156">
        <v>1.6886546134665656E-2</v>
      </c>
      <c r="Q148" s="156">
        <v>25.007557020967674</v>
      </c>
      <c r="R148" s="157">
        <v>0</v>
      </c>
      <c r="S148" s="158">
        <f t="shared" si="66"/>
        <v>965.19719540966014</v>
      </c>
      <c r="U148" s="200" t="s">
        <v>24</v>
      </c>
      <c r="V148" s="201">
        <v>4.3723091980919859</v>
      </c>
      <c r="W148" s="201">
        <v>18.780422369924178</v>
      </c>
      <c r="X148" s="201">
        <v>25.007557020967674</v>
      </c>
      <c r="Y148" s="201">
        <v>17.127264324751838</v>
      </c>
      <c r="Z148" s="201">
        <v>6.8204888162059172</v>
      </c>
      <c r="AA148" s="201">
        <v>887.50936704530386</v>
      </c>
      <c r="AB148" s="201">
        <v>1.6886546134665656E-2</v>
      </c>
      <c r="AC148" s="202">
        <v>5.5629000882800472</v>
      </c>
      <c r="AD148" s="201">
        <v>0</v>
      </c>
      <c r="AE148" s="201">
        <v>6.6686625215710768E-2</v>
      </c>
      <c r="AF148" s="201">
        <v>0</v>
      </c>
      <c r="AG148" s="201">
        <v>0</v>
      </c>
      <c r="AH148" s="201">
        <v>5.4962134630643362</v>
      </c>
      <c r="AI148" s="203">
        <f t="shared" si="67"/>
        <v>965.19719540966014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6.8372153619990828</v>
      </c>
      <c r="C149" s="148">
        <v>67.650306223496145</v>
      </c>
      <c r="D149" s="148">
        <v>3.6934515826731187</v>
      </c>
      <c r="E149" s="148">
        <v>0</v>
      </c>
      <c r="F149" s="292"/>
      <c r="G149" s="148">
        <v>0</v>
      </c>
      <c r="H149" s="160">
        <v>0</v>
      </c>
      <c r="I149" s="146">
        <f t="shared" si="65"/>
        <v>78.18097316816835</v>
      </c>
      <c r="J149" s="141"/>
      <c r="K149" s="161" t="s">
        <v>23</v>
      </c>
      <c r="L149" s="148">
        <v>6.8372153619990828</v>
      </c>
      <c r="M149" s="148">
        <v>67.650306223496145</v>
      </c>
      <c r="N149" s="148">
        <v>3.6934515826731187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78.18097316816835</v>
      </c>
      <c r="U149" s="204" t="s">
        <v>23</v>
      </c>
      <c r="V149" s="196">
        <v>6.1120261791633235</v>
      </c>
      <c r="W149" s="196">
        <v>0.53734248527474704</v>
      </c>
      <c r="X149" s="196">
        <v>0</v>
      </c>
      <c r="Y149" s="196">
        <v>67.650306223496145</v>
      </c>
      <c r="Z149" s="196">
        <v>3.6934515826731187</v>
      </c>
      <c r="AA149" s="196">
        <v>0</v>
      </c>
      <c r="AB149" s="196">
        <v>0</v>
      </c>
      <c r="AC149" s="197">
        <v>0.1878466975610121</v>
      </c>
      <c r="AD149" s="196">
        <v>0.1878466975610121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78.18097316816835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0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0</v>
      </c>
      <c r="J151" s="141"/>
      <c r="K151" s="161" t="s">
        <v>21</v>
      </c>
      <c r="L151" s="148">
        <v>0</v>
      </c>
      <c r="M151" s="148">
        <v>0</v>
      </c>
      <c r="N151" s="148">
        <v>0</v>
      </c>
      <c r="O151" s="148">
        <v>0</v>
      </c>
      <c r="P151" s="148">
        <v>0.11345981788709077</v>
      </c>
      <c r="Q151" s="148">
        <v>0</v>
      </c>
      <c r="R151" s="149">
        <v>0</v>
      </c>
      <c r="S151" s="150">
        <f t="shared" si="66"/>
        <v>0.11345981788709077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0.11345981788709077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0.11345981788709077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0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0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118.80429805603754</v>
      </c>
      <c r="C158" s="187">
        <f t="shared" ref="C158:I158" si="69">SUM(C137:C153)</f>
        <v>153.47723850751311</v>
      </c>
      <c r="D158" s="187">
        <f t="shared" si="69"/>
        <v>127.4471582782507</v>
      </c>
      <c r="E158" s="187">
        <f t="shared" si="69"/>
        <v>894.08695545348826</v>
      </c>
      <c r="F158" s="187">
        <f t="shared" si="69"/>
        <v>0</v>
      </c>
      <c r="G158" s="187">
        <f t="shared" si="69"/>
        <v>25.007557020967674</v>
      </c>
      <c r="H158" s="213">
        <f t="shared" si="69"/>
        <v>0</v>
      </c>
      <c r="I158" s="146">
        <f t="shared" si="69"/>
        <v>1318.8232073162571</v>
      </c>
      <c r="J158" s="141"/>
      <c r="K158" s="188" t="s">
        <v>25</v>
      </c>
      <c r="L158" s="187">
        <f>SUM(L137:L153)</f>
        <v>118.80429805603754</v>
      </c>
      <c r="M158" s="187">
        <f t="shared" ref="M158:S158" si="70">SUM(M137:M153)</f>
        <v>153.47723850751311</v>
      </c>
      <c r="N158" s="187">
        <f t="shared" si="70"/>
        <v>127.4471582782507</v>
      </c>
      <c r="O158" s="187">
        <f t="shared" si="70"/>
        <v>894.08695545348826</v>
      </c>
      <c r="P158" s="187">
        <f t="shared" si="70"/>
        <v>1.9923851808527362</v>
      </c>
      <c r="Q158" s="187">
        <f t="shared" si="70"/>
        <v>25.007557020967674</v>
      </c>
      <c r="R158" s="213">
        <f t="shared" si="70"/>
        <v>0</v>
      </c>
      <c r="S158" s="214">
        <f t="shared" si="70"/>
        <v>1320.8155924971099</v>
      </c>
      <c r="T158" s="133" t="str">
        <f>IF(ABS(S158-AI158)&gt;0.01,S158-AI158,"")</f>
        <v/>
      </c>
      <c r="U158" s="215" t="s">
        <v>61</v>
      </c>
      <c r="V158" s="216">
        <f>SUM(V137:V153)</f>
        <v>99.27197459805717</v>
      </c>
      <c r="W158" s="216">
        <f t="shared" ref="W158:AH158" si="71">SUM(W137:W153)</f>
        <v>19.317764855198924</v>
      </c>
      <c r="X158" s="216">
        <f t="shared" si="71"/>
        <v>25.007557020967674</v>
      </c>
      <c r="Y158" s="216">
        <f t="shared" si="71"/>
        <v>153.47723850751311</v>
      </c>
      <c r="Z158" s="216">
        <f t="shared" si="71"/>
        <v>127.28935843462847</v>
      </c>
      <c r="AA158" s="216">
        <f t="shared" si="71"/>
        <v>887.50936704530386</v>
      </c>
      <c r="AB158" s="216">
        <f t="shared" si="71"/>
        <v>1.9923851808527362</v>
      </c>
      <c r="AC158" s="216">
        <f t="shared" si="71"/>
        <v>6.9499468545879308</v>
      </c>
      <c r="AD158" s="217">
        <f t="shared" si="71"/>
        <v>0.21455860278143066</v>
      </c>
      <c r="AE158" s="217">
        <f t="shared" si="71"/>
        <v>6.6686625215710768E-2</v>
      </c>
      <c r="AF158" s="217">
        <f t="shared" si="71"/>
        <v>0</v>
      </c>
      <c r="AG158" s="217">
        <f t="shared" si="71"/>
        <v>0.1577998436222241</v>
      </c>
      <c r="AH158" s="217">
        <f t="shared" si="71"/>
        <v>6.5109017829685651</v>
      </c>
      <c r="AI158" s="218">
        <f>SUM(V158:AC158)</f>
        <v>1320.8155924971099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9.0083566468168744E-2</v>
      </c>
      <c r="C159" s="105">
        <f t="shared" ref="C159:H159" si="72">IF($I158=0,"-",C158/$I158)</f>
        <v>0.11637438411463204</v>
      </c>
      <c r="D159" s="105">
        <f t="shared" si="72"/>
        <v>9.6637030324632847E-2</v>
      </c>
      <c r="E159" s="105">
        <f t="shared" si="72"/>
        <v>0.67794299531088242</v>
      </c>
      <c r="F159" s="105">
        <f t="shared" si="72"/>
        <v>0</v>
      </c>
      <c r="G159" s="105">
        <f t="shared" si="72"/>
        <v>1.8962023781684028E-2</v>
      </c>
      <c r="H159" s="106">
        <f t="shared" si="72"/>
        <v>0</v>
      </c>
      <c r="I159" s="107">
        <f>SUM(B159:H159)</f>
        <v>1.0000000000000002</v>
      </c>
      <c r="J159" s="133"/>
      <c r="K159" s="30" t="s">
        <v>85</v>
      </c>
      <c r="L159" s="80">
        <f t="shared" ref="L159:R159" si="73">IF($S158=0,"-",L158/$S158)</f>
        <v>8.9947679850923237E-2</v>
      </c>
      <c r="M159" s="80">
        <f t="shared" si="73"/>
        <v>0.11619883909558626</v>
      </c>
      <c r="N159" s="80">
        <f t="shared" si="73"/>
        <v>9.6491258130365812E-2</v>
      </c>
      <c r="O159" s="80">
        <f t="shared" si="73"/>
        <v>0.67692035173747733</v>
      </c>
      <c r="P159" s="80">
        <f t="shared" si="73"/>
        <v>1.5084506816625089E-3</v>
      </c>
      <c r="Q159" s="80">
        <f t="shared" si="73"/>
        <v>1.8933420503984846E-2</v>
      </c>
      <c r="R159" s="81">
        <f t="shared" si="73"/>
        <v>0</v>
      </c>
      <c r="S159" s="82">
        <f>SUM(L159:R159)</f>
        <v>1</v>
      </c>
      <c r="U159" s="40" t="s">
        <v>85</v>
      </c>
      <c r="V159" s="108">
        <f>+V158/$AI158</f>
        <v>7.5159602265427061E-2</v>
      </c>
      <c r="W159" s="108">
        <f t="shared" ref="W159:AH159" si="74">+W158/$AI158</f>
        <v>1.4625633559244337E-2</v>
      </c>
      <c r="X159" s="108">
        <f t="shared" si="74"/>
        <v>1.8933420503984846E-2</v>
      </c>
      <c r="Y159" s="108">
        <f t="shared" si="74"/>
        <v>0.11619883909558626</v>
      </c>
      <c r="Z159" s="108">
        <f t="shared" si="74"/>
        <v>9.637178661252592E-2</v>
      </c>
      <c r="AA159" s="108">
        <f t="shared" si="74"/>
        <v>0.67194040718992032</v>
      </c>
      <c r="AB159" s="108">
        <f t="shared" si="74"/>
        <v>1.5084506816625089E-3</v>
      </c>
      <c r="AC159" s="108">
        <f t="shared" si="74"/>
        <v>5.2618600916487426E-3</v>
      </c>
      <c r="AD159" s="108">
        <f t="shared" si="74"/>
        <v>1.6244402625183283E-4</v>
      </c>
      <c r="AE159" s="108">
        <f t="shared" si="74"/>
        <v>5.048897483836805E-5</v>
      </c>
      <c r="AF159" s="108">
        <f t="shared" si="74"/>
        <v>0</v>
      </c>
      <c r="AG159" s="108">
        <f t="shared" si="74"/>
        <v>1.1947151783989056E-4</v>
      </c>
      <c r="AH159" s="108">
        <f t="shared" si="74"/>
        <v>4.9294555727186504E-3</v>
      </c>
      <c r="AI159" s="109">
        <f>SUM(V159:AC159)</f>
        <v>1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64.023279595150456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75"/>
        <v>64.023279595150456</v>
      </c>
      <c r="J167" s="141"/>
      <c r="K167" s="161" t="s">
        <v>15</v>
      </c>
      <c r="L167" s="148">
        <v>64.023279595150456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64.023279595150456</v>
      </c>
      <c r="U167" s="204" t="s">
        <v>15</v>
      </c>
      <c r="V167" s="196">
        <v>64.023279595150456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64.023279595150456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0</v>
      </c>
      <c r="J168" s="141"/>
      <c r="K168" s="155" t="s">
        <v>14</v>
      </c>
      <c r="L168" s="156">
        <v>0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0</v>
      </c>
      <c r="U168" s="200" t="s">
        <v>55</v>
      </c>
      <c r="V168" s="201">
        <v>0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0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0.10400062332954417</v>
      </c>
      <c r="F169" s="292"/>
      <c r="G169" s="148">
        <v>0</v>
      </c>
      <c r="H169" s="160">
        <v>0</v>
      </c>
      <c r="I169" s="146">
        <f t="shared" si="75"/>
        <v>0.10400062332954417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0.10400062332954417</v>
      </c>
      <c r="P169" s="148">
        <v>1.5266920157843238</v>
      </c>
      <c r="Q169" s="148">
        <v>0</v>
      </c>
      <c r="R169" s="149">
        <v>0</v>
      </c>
      <c r="S169" s="150">
        <f t="shared" si="76"/>
        <v>1.6306926391138679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5.2000311664772085E-2</v>
      </c>
      <c r="AB169" s="196">
        <v>1.5266920157843238</v>
      </c>
      <c r="AC169" s="197">
        <v>5.2000311664772085E-2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5.2000311664772085E-2</v>
      </c>
      <c r="AI169" s="199">
        <f t="shared" si="77"/>
        <v>1.6306926391138679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0</v>
      </c>
      <c r="Q170" s="156">
        <v>0</v>
      </c>
      <c r="R170" s="157">
        <v>0</v>
      </c>
      <c r="S170" s="158">
        <f t="shared" si="76"/>
        <v>0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0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0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3.0891500732523332</v>
      </c>
      <c r="C172" s="152">
        <v>0</v>
      </c>
      <c r="D172" s="152">
        <v>4.2658921850358276</v>
      </c>
      <c r="E172" s="152">
        <v>0</v>
      </c>
      <c r="F172" s="292"/>
      <c r="G172" s="152">
        <v>0</v>
      </c>
      <c r="H172" s="153">
        <v>0</v>
      </c>
      <c r="I172" s="154">
        <f t="shared" si="75"/>
        <v>7.3550422582881607</v>
      </c>
      <c r="J172" s="141"/>
      <c r="K172" s="155" t="s">
        <v>16</v>
      </c>
      <c r="L172" s="156">
        <v>3.0891500732523332</v>
      </c>
      <c r="M172" s="156">
        <v>0</v>
      </c>
      <c r="N172" s="156">
        <v>4.2658921850358276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7.3550422582881607</v>
      </c>
      <c r="U172" s="200" t="s">
        <v>16</v>
      </c>
      <c r="V172" s="201">
        <v>3.0891500732523332</v>
      </c>
      <c r="W172" s="201">
        <v>0</v>
      </c>
      <c r="X172" s="201">
        <v>0</v>
      </c>
      <c r="Y172" s="201">
        <v>0</v>
      </c>
      <c r="Z172" s="201">
        <v>4.2658921850358276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7.3550422582881607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0</v>
      </c>
      <c r="C173" s="148">
        <v>0</v>
      </c>
      <c r="D173" s="148">
        <v>0</v>
      </c>
      <c r="E173" s="148">
        <v>0</v>
      </c>
      <c r="F173" s="292"/>
      <c r="G173" s="148">
        <v>0</v>
      </c>
      <c r="H173" s="160">
        <v>0</v>
      </c>
      <c r="I173" s="146">
        <f t="shared" si="75"/>
        <v>0</v>
      </c>
      <c r="J173" s="141"/>
      <c r="K173" s="161" t="s">
        <v>139</v>
      </c>
      <c r="L173" s="148">
        <v>0</v>
      </c>
      <c r="M173" s="148">
        <v>0</v>
      </c>
      <c r="N173" s="148">
        <v>0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76"/>
        <v>0</v>
      </c>
      <c r="U173" s="204" t="s">
        <v>139</v>
      </c>
      <c r="V173" s="196">
        <v>0</v>
      </c>
      <c r="W173" s="196">
        <v>0</v>
      </c>
      <c r="X173" s="196">
        <v>0</v>
      </c>
      <c r="Y173" s="196">
        <v>0</v>
      </c>
      <c r="Z173" s="196">
        <v>0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77"/>
        <v>0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0.14238626272494176</v>
      </c>
      <c r="C174" s="152">
        <v>0.12519810134974679</v>
      </c>
      <c r="D174" s="152">
        <v>12.239063077567554</v>
      </c>
      <c r="E174" s="152">
        <v>6.5033895356240778</v>
      </c>
      <c r="F174" s="292"/>
      <c r="G174" s="152">
        <v>0.66210885454708124</v>
      </c>
      <c r="H174" s="153">
        <v>0</v>
      </c>
      <c r="I174" s="154">
        <f t="shared" si="75"/>
        <v>19.672145831813403</v>
      </c>
      <c r="J174" s="141"/>
      <c r="K174" s="155" t="s">
        <v>24</v>
      </c>
      <c r="L174" s="156">
        <v>0.14238626272494176</v>
      </c>
      <c r="M174" s="156">
        <v>0.12519810134974679</v>
      </c>
      <c r="N174" s="156">
        <v>12.239063077567554</v>
      </c>
      <c r="O174" s="156">
        <v>6.5033895356240778</v>
      </c>
      <c r="P174" s="156">
        <v>0</v>
      </c>
      <c r="Q174" s="156">
        <v>0.66210885454708124</v>
      </c>
      <c r="R174" s="157">
        <v>0</v>
      </c>
      <c r="S174" s="158">
        <f t="shared" si="76"/>
        <v>19.672145831813403</v>
      </c>
      <c r="U174" s="200" t="s">
        <v>24</v>
      </c>
      <c r="V174" s="201">
        <v>0.13493336646991541</v>
      </c>
      <c r="W174" s="201">
        <v>3.1940983950112935E-3</v>
      </c>
      <c r="X174" s="201">
        <v>0.66210885454708124</v>
      </c>
      <c r="Y174" s="201">
        <v>0.12519810134974679</v>
      </c>
      <c r="Z174" s="201">
        <v>12.239063077567554</v>
      </c>
      <c r="AA174" s="201">
        <v>6.5033895356240778</v>
      </c>
      <c r="AB174" s="201">
        <v>0</v>
      </c>
      <c r="AC174" s="202">
        <v>4.2587978600150582E-3</v>
      </c>
      <c r="AD174" s="201">
        <v>4.2587978600150582E-3</v>
      </c>
      <c r="AE174" s="201">
        <v>0</v>
      </c>
      <c r="AF174" s="201">
        <v>0</v>
      </c>
      <c r="AG174" s="201">
        <v>0</v>
      </c>
      <c r="AH174" s="201">
        <v>0</v>
      </c>
      <c r="AI174" s="203">
        <f t="shared" si="77"/>
        <v>19.672145831813403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33.953109322348517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33.953109322348517</v>
      </c>
      <c r="J175" s="141"/>
      <c r="K175" s="161" t="s">
        <v>23</v>
      </c>
      <c r="L175" s="148">
        <v>33.953109322348517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33.953109322348517</v>
      </c>
      <c r="U175" s="204" t="s">
        <v>23</v>
      </c>
      <c r="V175" s="196">
        <v>33.953109322348517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33.953109322348517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6.7518874300617248E-3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75"/>
        <v>6.7518874300617248E-3</v>
      </c>
      <c r="J177" s="141"/>
      <c r="K177" s="161" t="s">
        <v>21</v>
      </c>
      <c r="L177" s="148">
        <v>6.7518874300617248E-3</v>
      </c>
      <c r="M177" s="148">
        <v>0</v>
      </c>
      <c r="N177" s="148">
        <v>0</v>
      </c>
      <c r="O177" s="148">
        <v>0</v>
      </c>
      <c r="P177" s="148">
        <v>9.2614680533810639E-2</v>
      </c>
      <c r="Q177" s="148">
        <v>0</v>
      </c>
      <c r="R177" s="149">
        <v>0</v>
      </c>
      <c r="S177" s="150">
        <f t="shared" si="76"/>
        <v>9.936656796387236E-2</v>
      </c>
      <c r="U177" s="204" t="s">
        <v>21</v>
      </c>
      <c r="V177" s="196">
        <v>6.7518874300617248E-3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9.2614680533810639E-2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77"/>
        <v>9.936656796387236E-2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101.2146771409063</v>
      </c>
      <c r="C184" s="187">
        <f t="shared" ref="C184:I184" si="79">SUM(C163:C179)</f>
        <v>0.12519810134974679</v>
      </c>
      <c r="D184" s="187">
        <f t="shared" si="79"/>
        <v>16.504955262603382</v>
      </c>
      <c r="E184" s="187">
        <f t="shared" si="79"/>
        <v>6.6073901589536224</v>
      </c>
      <c r="F184" s="187">
        <f t="shared" si="79"/>
        <v>0</v>
      </c>
      <c r="G184" s="187">
        <f t="shared" si="79"/>
        <v>0.66210885454708124</v>
      </c>
      <c r="H184" s="213">
        <f t="shared" si="79"/>
        <v>0</v>
      </c>
      <c r="I184" s="146">
        <f t="shared" si="79"/>
        <v>125.11432951836014</v>
      </c>
      <c r="J184" s="141"/>
      <c r="K184" s="188" t="s">
        <v>25</v>
      </c>
      <c r="L184" s="187">
        <f>SUM(L163:L179)</f>
        <v>101.2146771409063</v>
      </c>
      <c r="M184" s="187">
        <f t="shared" ref="M184:S184" si="80">SUM(M163:M179)</f>
        <v>0.12519810134974679</v>
      </c>
      <c r="N184" s="187">
        <f t="shared" si="80"/>
        <v>16.504955262603382</v>
      </c>
      <c r="O184" s="187">
        <f t="shared" si="80"/>
        <v>6.6073901589536224</v>
      </c>
      <c r="P184" s="187">
        <f t="shared" si="80"/>
        <v>1.6193066963181344</v>
      </c>
      <c r="Q184" s="187">
        <f t="shared" si="80"/>
        <v>0.66210885454708124</v>
      </c>
      <c r="R184" s="213">
        <f t="shared" si="80"/>
        <v>0</v>
      </c>
      <c r="S184" s="214">
        <f t="shared" si="80"/>
        <v>126.73363621467828</v>
      </c>
      <c r="T184" s="133" t="str">
        <f>IF(ABS(S184-AI184)&gt;0.01,S184-AI184,"")</f>
        <v/>
      </c>
      <c r="U184" s="215" t="s">
        <v>61</v>
      </c>
      <c r="V184" s="216">
        <f>SUM(V163:V179)</f>
        <v>101.20722424465126</v>
      </c>
      <c r="W184" s="216">
        <f t="shared" ref="W184:AH184" si="81">SUM(W163:W179)</f>
        <v>3.1940983950112935E-3</v>
      </c>
      <c r="X184" s="216">
        <f t="shared" si="81"/>
        <v>0.66210885454708124</v>
      </c>
      <c r="Y184" s="216">
        <f t="shared" si="81"/>
        <v>0.12519810134974679</v>
      </c>
      <c r="Z184" s="216">
        <f t="shared" si="81"/>
        <v>16.504955262603382</v>
      </c>
      <c r="AA184" s="216">
        <f t="shared" si="81"/>
        <v>6.5553898472888497</v>
      </c>
      <c r="AB184" s="216">
        <f t="shared" si="81"/>
        <v>1.6193066963181344</v>
      </c>
      <c r="AC184" s="216">
        <f t="shared" si="81"/>
        <v>5.6259109524787146E-2</v>
      </c>
      <c r="AD184" s="217">
        <f t="shared" si="81"/>
        <v>4.2587978600150582E-3</v>
      </c>
      <c r="AE184" s="217">
        <f t="shared" si="81"/>
        <v>0</v>
      </c>
      <c r="AF184" s="217">
        <f t="shared" si="81"/>
        <v>0</v>
      </c>
      <c r="AG184" s="217">
        <f t="shared" si="81"/>
        <v>0</v>
      </c>
      <c r="AH184" s="217">
        <f t="shared" si="81"/>
        <v>5.2000311664772085E-2</v>
      </c>
      <c r="AI184" s="218">
        <f>SUM(V184:AC184)</f>
        <v>126.73363621467827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0.80897749706642008</v>
      </c>
      <c r="C185" s="105">
        <f t="shared" ref="C185:H185" si="82">IF($I184=0,"-",C184/$I184)</f>
        <v>1.0006695622452612E-3</v>
      </c>
      <c r="D185" s="105">
        <f t="shared" si="82"/>
        <v>0.13191898422939102</v>
      </c>
      <c r="E185" s="105">
        <f t="shared" si="82"/>
        <v>5.2810818588002011E-2</v>
      </c>
      <c r="F185" s="105">
        <f t="shared" si="82"/>
        <v>0</v>
      </c>
      <c r="G185" s="105">
        <f t="shared" si="82"/>
        <v>5.2920305539416153E-3</v>
      </c>
      <c r="H185" s="106">
        <f t="shared" si="82"/>
        <v>0</v>
      </c>
      <c r="I185" s="107">
        <f>SUM(B185:H185)</f>
        <v>1</v>
      </c>
      <c r="J185" s="133"/>
      <c r="K185" s="30" t="s">
        <v>85</v>
      </c>
      <c r="L185" s="80">
        <f t="shared" ref="L185:R185" si="83">IF($S184=0,"-",L184/$S184)</f>
        <v>0.7986409935358868</v>
      </c>
      <c r="M185" s="80">
        <f t="shared" si="83"/>
        <v>9.878837622686815E-4</v>
      </c>
      <c r="N185" s="80">
        <f t="shared" si="83"/>
        <v>0.13023342307203348</v>
      </c>
      <c r="O185" s="80">
        <f t="shared" si="83"/>
        <v>5.2136041829977532E-2</v>
      </c>
      <c r="P185" s="80">
        <f t="shared" si="83"/>
        <v>1.2777244815852497E-2</v>
      </c>
      <c r="Q185" s="80">
        <f t="shared" si="83"/>
        <v>5.2244129839809318E-3</v>
      </c>
      <c r="R185" s="81">
        <f t="shared" si="83"/>
        <v>0</v>
      </c>
      <c r="S185" s="82">
        <f>SUM(L185:R185)</f>
        <v>0.99999999999999989</v>
      </c>
      <c r="U185" s="40" t="s">
        <v>85</v>
      </c>
      <c r="V185" s="108">
        <f>+V184/$AI184</f>
        <v>0.79858218597320929</v>
      </c>
      <c r="W185" s="108">
        <f t="shared" ref="W185:AH185" si="84">+W184/$AI184</f>
        <v>2.5203241147446486E-5</v>
      </c>
      <c r="X185" s="108">
        <f t="shared" si="84"/>
        <v>5.2244129839809327E-3</v>
      </c>
      <c r="Y185" s="108">
        <f t="shared" si="84"/>
        <v>9.878837622686815E-4</v>
      </c>
      <c r="Z185" s="108">
        <f t="shared" si="84"/>
        <v>0.13023342307203351</v>
      </c>
      <c r="AA185" s="108">
        <f t="shared" si="84"/>
        <v>5.1725729988402282E-2</v>
      </c>
      <c r="AB185" s="108">
        <f t="shared" si="84"/>
        <v>1.2777244815852499E-2</v>
      </c>
      <c r="AC185" s="108">
        <f t="shared" si="84"/>
        <v>4.4391616310517589E-4</v>
      </c>
      <c r="AD185" s="108">
        <f t="shared" si="84"/>
        <v>3.360432152992865E-5</v>
      </c>
      <c r="AE185" s="108">
        <f t="shared" si="84"/>
        <v>0</v>
      </c>
      <c r="AF185" s="108">
        <f t="shared" si="84"/>
        <v>0</v>
      </c>
      <c r="AG185" s="108">
        <f t="shared" si="84"/>
        <v>0</v>
      </c>
      <c r="AH185" s="108">
        <f t="shared" si="84"/>
        <v>4.1031184157524722E-4</v>
      </c>
      <c r="AI185" s="109">
        <f>SUM(V185:AC185)</f>
        <v>0.99999999999999967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391.02062278156313</v>
      </c>
      <c r="C189" s="144">
        <v>0</v>
      </c>
      <c r="D189" s="144">
        <v>0</v>
      </c>
      <c r="E189" s="144">
        <v>0</v>
      </c>
      <c r="F189" s="291"/>
      <c r="G189" s="144">
        <v>0</v>
      </c>
      <c r="H189" s="145">
        <v>0</v>
      </c>
      <c r="I189" s="146">
        <f>SUM(B189:H189)</f>
        <v>391.02062278156313</v>
      </c>
      <c r="J189" s="141"/>
      <c r="K189" s="192" t="s">
        <v>6</v>
      </c>
      <c r="L189" s="144">
        <v>391.02062278156313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391.02062278156313</v>
      </c>
      <c r="U189" s="195" t="s">
        <v>6</v>
      </c>
      <c r="V189" s="196">
        <v>391.02062278156313</v>
      </c>
      <c r="W189" s="196">
        <v>0</v>
      </c>
      <c r="X189" s="196">
        <v>0</v>
      </c>
      <c r="Y189" s="196">
        <v>0</v>
      </c>
      <c r="Z189" s="196">
        <v>0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391.02062278156313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0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0.1757879857289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0.1757879857289</v>
      </c>
      <c r="J191" s="141"/>
      <c r="K191" s="161" t="s">
        <v>9</v>
      </c>
      <c r="L191" s="148">
        <v>0</v>
      </c>
      <c r="M191" s="148">
        <v>0</v>
      </c>
      <c r="N191" s="148">
        <v>0.1757879857289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0.1757879857289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0.1757879857289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0.1757879857289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85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0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3.5753804130476685</v>
      </c>
      <c r="C193" s="148">
        <v>0</v>
      </c>
      <c r="D193" s="148">
        <v>162.06528233279525</v>
      </c>
      <c r="E193" s="148">
        <v>0</v>
      </c>
      <c r="F193" s="292"/>
      <c r="G193" s="148">
        <v>0</v>
      </c>
      <c r="H193" s="160">
        <v>0</v>
      </c>
      <c r="I193" s="146">
        <f t="shared" si="85"/>
        <v>165.64066274584292</v>
      </c>
      <c r="J193" s="141"/>
      <c r="K193" s="161" t="s">
        <v>15</v>
      </c>
      <c r="L193" s="148">
        <v>3.5753804130476685</v>
      </c>
      <c r="M193" s="148">
        <v>0</v>
      </c>
      <c r="N193" s="148">
        <v>162.06528233279525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165.64066274584292</v>
      </c>
      <c r="U193" s="204" t="s">
        <v>15</v>
      </c>
      <c r="V193" s="196">
        <v>3.5753804130476685</v>
      </c>
      <c r="W193" s="196">
        <v>0</v>
      </c>
      <c r="X193" s="196">
        <v>0</v>
      </c>
      <c r="Y193" s="196">
        <v>0</v>
      </c>
      <c r="Z193" s="196">
        <v>162.06528233279525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87"/>
        <v>165.64066274584292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2.544443377584245</v>
      </c>
      <c r="C194" s="152">
        <v>0.15488581599758305</v>
      </c>
      <c r="D194" s="152">
        <v>2.5545911912785644</v>
      </c>
      <c r="E194" s="152">
        <v>0.59661929877474407</v>
      </c>
      <c r="F194" s="292"/>
      <c r="G194" s="152">
        <v>0</v>
      </c>
      <c r="H194" s="153">
        <v>0</v>
      </c>
      <c r="I194" s="154">
        <f t="shared" si="85"/>
        <v>5.8505396836351364</v>
      </c>
      <c r="J194" s="141"/>
      <c r="K194" s="155" t="s">
        <v>14</v>
      </c>
      <c r="L194" s="156">
        <v>2.544443377584245</v>
      </c>
      <c r="M194" s="156">
        <v>0.15488581599758305</v>
      </c>
      <c r="N194" s="156">
        <v>2.5545911912785644</v>
      </c>
      <c r="O194" s="156">
        <v>0.59661929877474407</v>
      </c>
      <c r="P194" s="156">
        <v>0</v>
      </c>
      <c r="Q194" s="156">
        <v>0</v>
      </c>
      <c r="R194" s="157">
        <v>0</v>
      </c>
      <c r="S194" s="158">
        <f t="shared" si="86"/>
        <v>5.8505396836351364</v>
      </c>
      <c r="U194" s="200" t="s">
        <v>55</v>
      </c>
      <c r="V194" s="201">
        <v>1.7738543798316047</v>
      </c>
      <c r="W194" s="201">
        <v>0</v>
      </c>
      <c r="X194" s="201">
        <v>0</v>
      </c>
      <c r="Y194" s="201">
        <v>0.15488581599758305</v>
      </c>
      <c r="Z194" s="201">
        <v>2.4646208940719752</v>
      </c>
      <c r="AA194" s="201">
        <v>0.40787644367319248</v>
      </c>
      <c r="AB194" s="201">
        <v>0</v>
      </c>
      <c r="AC194" s="202">
        <v>1.0493021500607811</v>
      </c>
      <c r="AD194" s="201">
        <v>0.77058899775264045</v>
      </c>
      <c r="AE194" s="201">
        <v>0</v>
      </c>
      <c r="AF194" s="201">
        <v>0</v>
      </c>
      <c r="AG194" s="201">
        <v>8.9970297206589042E-2</v>
      </c>
      <c r="AH194" s="201">
        <v>0.18874285510155159</v>
      </c>
      <c r="AI194" s="203">
        <f t="shared" si="87"/>
        <v>5.8505396836351355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1.526929915939002</v>
      </c>
      <c r="F195" s="292"/>
      <c r="G195" s="148">
        <v>0</v>
      </c>
      <c r="H195" s="160">
        <v>0</v>
      </c>
      <c r="I195" s="146">
        <f t="shared" si="85"/>
        <v>1.526929915939002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1.526929915939002</v>
      </c>
      <c r="P195" s="148">
        <v>242.33490079419551</v>
      </c>
      <c r="Q195" s="148">
        <v>0</v>
      </c>
      <c r="R195" s="149">
        <v>0</v>
      </c>
      <c r="S195" s="150">
        <f t="shared" si="86"/>
        <v>243.86183071013451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0.22903948739085028</v>
      </c>
      <c r="AB195" s="196">
        <v>242.33490079419551</v>
      </c>
      <c r="AC195" s="197">
        <v>1.2978904285481516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1.2978904285481516</v>
      </c>
      <c r="AI195" s="199">
        <f t="shared" si="87"/>
        <v>243.86183071013451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0.20963319527319726</v>
      </c>
      <c r="Q196" s="156">
        <v>0</v>
      </c>
      <c r="R196" s="157">
        <v>0</v>
      </c>
      <c r="S196" s="158">
        <f t="shared" si="86"/>
        <v>0.20963319527319726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0.20963319527319726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0.20963319527319726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2.1712430253101357E-2</v>
      </c>
      <c r="E197" s="148">
        <v>0</v>
      </c>
      <c r="F197" s="292"/>
      <c r="G197" s="148">
        <v>0</v>
      </c>
      <c r="H197" s="160">
        <v>0</v>
      </c>
      <c r="I197" s="146">
        <f t="shared" si="85"/>
        <v>2.1712430253101357E-2</v>
      </c>
      <c r="J197" s="141"/>
      <c r="K197" s="161" t="s">
        <v>57</v>
      </c>
      <c r="L197" s="148">
        <v>0</v>
      </c>
      <c r="M197" s="148">
        <v>0</v>
      </c>
      <c r="N197" s="148">
        <v>2.1712430253101357E-2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2.1712430253101357E-2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2.1712430253101357E-2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2.1712430253101357E-2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8.497345162866397</v>
      </c>
      <c r="C198" s="152">
        <v>0</v>
      </c>
      <c r="D198" s="152">
        <v>1.5755029684847661</v>
      </c>
      <c r="E198" s="152">
        <v>7.6666155833943733E-2</v>
      </c>
      <c r="F198" s="292"/>
      <c r="G198" s="152">
        <v>0</v>
      </c>
      <c r="H198" s="153">
        <v>0</v>
      </c>
      <c r="I198" s="154">
        <f t="shared" si="85"/>
        <v>10.149514287185108</v>
      </c>
      <c r="J198" s="141"/>
      <c r="K198" s="155" t="s">
        <v>16</v>
      </c>
      <c r="L198" s="156">
        <v>8.497345162866397</v>
      </c>
      <c r="M198" s="156">
        <v>0</v>
      </c>
      <c r="N198" s="156">
        <v>1.5755029684847661</v>
      </c>
      <c r="O198" s="156">
        <v>7.6666155833943733E-2</v>
      </c>
      <c r="P198" s="156">
        <v>0</v>
      </c>
      <c r="Q198" s="156">
        <v>0</v>
      </c>
      <c r="R198" s="157">
        <v>0</v>
      </c>
      <c r="S198" s="158">
        <f t="shared" si="86"/>
        <v>10.149514287185108</v>
      </c>
      <c r="U198" s="200" t="s">
        <v>16</v>
      </c>
      <c r="V198" s="201">
        <v>8.497345162866397</v>
      </c>
      <c r="W198" s="201">
        <v>0</v>
      </c>
      <c r="X198" s="201">
        <v>0</v>
      </c>
      <c r="Y198" s="201">
        <v>0</v>
      </c>
      <c r="Z198" s="201">
        <v>1.5755029684847661</v>
      </c>
      <c r="AA198" s="201">
        <v>1.3190558805807825E-2</v>
      </c>
      <c r="AB198" s="201">
        <v>0</v>
      </c>
      <c r="AC198" s="202">
        <v>6.3475597028135905E-2</v>
      </c>
      <c r="AD198" s="201">
        <v>0</v>
      </c>
      <c r="AE198" s="201">
        <v>0</v>
      </c>
      <c r="AF198" s="201">
        <v>0</v>
      </c>
      <c r="AG198" s="201">
        <v>0</v>
      </c>
      <c r="AH198" s="201">
        <v>6.3475597028135905E-2</v>
      </c>
      <c r="AI198" s="203">
        <f t="shared" si="87"/>
        <v>10.149514287185108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61.832925517021948</v>
      </c>
      <c r="C199" s="148">
        <v>47.333442255109979</v>
      </c>
      <c r="D199" s="148">
        <v>1261.2422024294565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1370.4085702015884</v>
      </c>
      <c r="J199" s="141"/>
      <c r="K199" s="161" t="s">
        <v>139</v>
      </c>
      <c r="L199" s="148">
        <v>61.832925517021948</v>
      </c>
      <c r="M199" s="148">
        <v>47.333442255109979</v>
      </c>
      <c r="N199" s="148">
        <v>1261.2422024294565</v>
      </c>
      <c r="O199" s="148">
        <v>0</v>
      </c>
      <c r="P199" s="148">
        <v>5.2344739304865922</v>
      </c>
      <c r="Q199" s="148">
        <v>0</v>
      </c>
      <c r="R199" s="149">
        <v>0</v>
      </c>
      <c r="S199" s="150">
        <f t="shared" si="86"/>
        <v>1375.6430441320749</v>
      </c>
      <c r="U199" s="204" t="s">
        <v>139</v>
      </c>
      <c r="V199" s="196">
        <v>61.08650136171935</v>
      </c>
      <c r="W199" s="196">
        <v>0</v>
      </c>
      <c r="X199" s="196">
        <v>0</v>
      </c>
      <c r="Y199" s="196">
        <v>47.333442255109979</v>
      </c>
      <c r="Z199" s="196">
        <v>1016.8150279223646</v>
      </c>
      <c r="AA199" s="196">
        <v>0</v>
      </c>
      <c r="AB199" s="196">
        <v>5.2344739304865922</v>
      </c>
      <c r="AC199" s="197">
        <v>245.17359866239448</v>
      </c>
      <c r="AD199" s="196">
        <v>0.74642415530259498</v>
      </c>
      <c r="AE199" s="196">
        <v>0</v>
      </c>
      <c r="AF199" s="196">
        <v>0</v>
      </c>
      <c r="AG199" s="196">
        <v>244.42717450709188</v>
      </c>
      <c r="AH199" s="196">
        <v>0</v>
      </c>
      <c r="AI199" s="199">
        <f t="shared" si="87"/>
        <v>1375.6430441320749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27.548129467929918</v>
      </c>
      <c r="C200" s="152">
        <v>15.026252437052683</v>
      </c>
      <c r="D200" s="152">
        <v>410.71756661277334</v>
      </c>
      <c r="E200" s="152">
        <v>790.13044064835367</v>
      </c>
      <c r="F200" s="292"/>
      <c r="G200" s="152">
        <v>8.7653139216140659</v>
      </c>
      <c r="H200" s="153">
        <v>0</v>
      </c>
      <c r="I200" s="154">
        <f t="shared" si="85"/>
        <v>1252.1877030877235</v>
      </c>
      <c r="J200" s="141"/>
      <c r="K200" s="155" t="s">
        <v>24</v>
      </c>
      <c r="L200" s="156">
        <v>27.548129467929918</v>
      </c>
      <c r="M200" s="156">
        <v>15.026252437052683</v>
      </c>
      <c r="N200" s="156">
        <v>410.71756661277334</v>
      </c>
      <c r="O200" s="156">
        <v>790.13044064835367</v>
      </c>
      <c r="P200" s="156">
        <v>0</v>
      </c>
      <c r="Q200" s="156">
        <v>8.7653139216140659</v>
      </c>
      <c r="R200" s="157">
        <v>0</v>
      </c>
      <c r="S200" s="158">
        <f t="shared" si="86"/>
        <v>1252.1877030877235</v>
      </c>
      <c r="U200" s="200" t="s">
        <v>24</v>
      </c>
      <c r="V200" s="201">
        <v>2.5043754061754471</v>
      </c>
      <c r="W200" s="201">
        <v>25.04375406175447</v>
      </c>
      <c r="X200" s="201">
        <v>8.7653139216140659</v>
      </c>
      <c r="Y200" s="201">
        <v>15.026252437052683</v>
      </c>
      <c r="Z200" s="201">
        <v>410.71756661277334</v>
      </c>
      <c r="AA200" s="201">
        <v>785.1216898360027</v>
      </c>
      <c r="AB200" s="201">
        <v>0</v>
      </c>
      <c r="AC200" s="202">
        <v>5.0087508123508941</v>
      </c>
      <c r="AD200" s="201">
        <v>0</v>
      </c>
      <c r="AE200" s="201">
        <v>3.7565631092631708</v>
      </c>
      <c r="AF200" s="201">
        <v>0</v>
      </c>
      <c r="AG200" s="201">
        <v>0</v>
      </c>
      <c r="AH200" s="201">
        <v>1.2521877030877235</v>
      </c>
      <c r="AI200" s="203">
        <f t="shared" si="87"/>
        <v>1252.1877030877235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0.61218723583063073</v>
      </c>
      <c r="C201" s="148">
        <v>0</v>
      </c>
      <c r="D201" s="148">
        <v>6.6705386231915145E-2</v>
      </c>
      <c r="E201" s="148">
        <v>0</v>
      </c>
      <c r="F201" s="292"/>
      <c r="G201" s="148">
        <v>0</v>
      </c>
      <c r="H201" s="160">
        <v>0</v>
      </c>
      <c r="I201" s="146">
        <f t="shared" si="85"/>
        <v>0.67889262206254586</v>
      </c>
      <c r="J201" s="141"/>
      <c r="K201" s="161" t="s">
        <v>23</v>
      </c>
      <c r="L201" s="148">
        <v>0.61218723583063073</v>
      </c>
      <c r="M201" s="148">
        <v>0</v>
      </c>
      <c r="N201" s="148">
        <v>6.6705386231915145E-2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0.67889262206254586</v>
      </c>
      <c r="U201" s="204" t="s">
        <v>23</v>
      </c>
      <c r="V201" s="196">
        <v>0.61218723583063073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6.6705386231915145E-2</v>
      </c>
      <c r="AD201" s="196">
        <v>0</v>
      </c>
      <c r="AE201" s="196">
        <v>0</v>
      </c>
      <c r="AF201" s="196">
        <v>0</v>
      </c>
      <c r="AG201" s="196">
        <v>6.6705386231915145E-2</v>
      </c>
      <c r="AH201" s="196">
        <v>0</v>
      </c>
      <c r="AI201" s="199">
        <f t="shared" si="87"/>
        <v>0.67889262206254586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0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0</v>
      </c>
      <c r="J202" s="141"/>
      <c r="K202" s="155" t="s">
        <v>58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0" t="s">
        <v>58</v>
      </c>
      <c r="V202" s="201">
        <v>0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43.082701636490427</v>
      </c>
      <c r="C203" s="148">
        <v>0</v>
      </c>
      <c r="D203" s="148">
        <v>573.00291610798922</v>
      </c>
      <c r="E203" s="148">
        <v>0</v>
      </c>
      <c r="F203" s="292"/>
      <c r="G203" s="148">
        <v>0</v>
      </c>
      <c r="H203" s="160">
        <v>0</v>
      </c>
      <c r="I203" s="146">
        <f t="shared" si="85"/>
        <v>616.08561774447969</v>
      </c>
      <c r="J203" s="141"/>
      <c r="K203" s="161" t="s">
        <v>21</v>
      </c>
      <c r="L203" s="148">
        <v>43.082701636490427</v>
      </c>
      <c r="M203" s="148">
        <v>0</v>
      </c>
      <c r="N203" s="148">
        <v>573.00291610798922</v>
      </c>
      <c r="O203" s="148">
        <v>0</v>
      </c>
      <c r="P203" s="148">
        <v>14.755781184561579</v>
      </c>
      <c r="Q203" s="148">
        <v>0</v>
      </c>
      <c r="R203" s="149">
        <v>0</v>
      </c>
      <c r="S203" s="150">
        <f t="shared" si="86"/>
        <v>630.84139892904125</v>
      </c>
      <c r="U203" s="204" t="s">
        <v>21</v>
      </c>
      <c r="V203" s="196">
        <v>43.082701636490427</v>
      </c>
      <c r="W203" s="196">
        <v>0</v>
      </c>
      <c r="X203" s="196">
        <v>0</v>
      </c>
      <c r="Y203" s="196">
        <v>0</v>
      </c>
      <c r="Z203" s="196">
        <v>573.00291610798922</v>
      </c>
      <c r="AA203" s="196">
        <v>0</v>
      </c>
      <c r="AB203" s="196">
        <v>14.755781184561579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87"/>
        <v>630.84139892904125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1102.5893112635099</v>
      </c>
      <c r="E204" s="152">
        <v>0</v>
      </c>
      <c r="F204" s="292"/>
      <c r="G204" s="152">
        <v>0</v>
      </c>
      <c r="H204" s="153">
        <v>0</v>
      </c>
      <c r="I204" s="154">
        <f t="shared" si="85"/>
        <v>1102.5893112635099</v>
      </c>
      <c r="J204" s="141"/>
      <c r="K204" s="155" t="s">
        <v>20</v>
      </c>
      <c r="L204" s="156">
        <v>0</v>
      </c>
      <c r="M204" s="156">
        <v>0</v>
      </c>
      <c r="N204" s="156">
        <v>1102.5893112635099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1102.5893112635099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1102.5893112635099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1102.5893112635099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538.71373559233439</v>
      </c>
      <c r="C210" s="187">
        <f t="shared" ref="C210:I210" si="89">SUM(C189:C205)</f>
        <v>62.514580508160243</v>
      </c>
      <c r="D210" s="187">
        <f t="shared" si="89"/>
        <v>3514.011578708501</v>
      </c>
      <c r="E210" s="187">
        <f t="shared" si="89"/>
        <v>792.33065601890132</v>
      </c>
      <c r="F210" s="187">
        <f t="shared" si="89"/>
        <v>0</v>
      </c>
      <c r="G210" s="187">
        <f t="shared" si="89"/>
        <v>8.7653139216140659</v>
      </c>
      <c r="H210" s="213">
        <f t="shared" si="89"/>
        <v>0</v>
      </c>
      <c r="I210" s="146">
        <f t="shared" si="89"/>
        <v>4916.3358647495115</v>
      </c>
      <c r="J210" s="141"/>
      <c r="K210" s="188" t="s">
        <v>25</v>
      </c>
      <c r="L210" s="187">
        <f>SUM(L189:L205)</f>
        <v>538.71373559233439</v>
      </c>
      <c r="M210" s="187">
        <f t="shared" ref="M210:S210" si="90">SUM(M189:M205)</f>
        <v>62.514580508160243</v>
      </c>
      <c r="N210" s="187">
        <f t="shared" si="90"/>
        <v>3514.011578708501</v>
      </c>
      <c r="O210" s="187">
        <f t="shared" si="90"/>
        <v>792.33065601890132</v>
      </c>
      <c r="P210" s="187">
        <f t="shared" si="90"/>
        <v>262.53478910451685</v>
      </c>
      <c r="Q210" s="187">
        <f t="shared" si="90"/>
        <v>8.7653139216140659</v>
      </c>
      <c r="R210" s="213">
        <f t="shared" si="90"/>
        <v>0</v>
      </c>
      <c r="S210" s="214">
        <f t="shared" si="90"/>
        <v>5178.8706538540282</v>
      </c>
      <c r="T210" s="133" t="str">
        <f>IF(ABS(S210-AI210)&gt;0.01,S210-AI210,"")</f>
        <v/>
      </c>
      <c r="U210" s="215" t="s">
        <v>61</v>
      </c>
      <c r="V210" s="216">
        <f>SUM(V189:V205)</f>
        <v>512.15296837752464</v>
      </c>
      <c r="W210" s="216">
        <f t="shared" ref="W210:AH210" si="91">SUM(W189:W205)</f>
        <v>25.04375406175447</v>
      </c>
      <c r="X210" s="216">
        <f t="shared" si="91"/>
        <v>8.7653139216140659</v>
      </c>
      <c r="Y210" s="216">
        <f t="shared" si="91"/>
        <v>62.514580508160243</v>
      </c>
      <c r="Z210" s="216">
        <f t="shared" si="91"/>
        <v>3269.427728517971</v>
      </c>
      <c r="AA210" s="216">
        <f t="shared" si="91"/>
        <v>785.77179632587251</v>
      </c>
      <c r="AB210" s="216">
        <f t="shared" si="91"/>
        <v>262.53478910451685</v>
      </c>
      <c r="AC210" s="216">
        <f t="shared" si="91"/>
        <v>252.65972303661434</v>
      </c>
      <c r="AD210" s="217">
        <f t="shared" si="91"/>
        <v>1.5170131530552355</v>
      </c>
      <c r="AE210" s="217">
        <f t="shared" si="91"/>
        <v>3.7565631092631708</v>
      </c>
      <c r="AF210" s="217">
        <f t="shared" si="91"/>
        <v>0</v>
      </c>
      <c r="AG210" s="217">
        <f t="shared" si="91"/>
        <v>244.58385019053037</v>
      </c>
      <c r="AH210" s="217">
        <f t="shared" si="91"/>
        <v>2.8022965837655627</v>
      </c>
      <c r="AI210" s="218">
        <f>SUM(V210:AC210)</f>
        <v>5178.8706538540282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0.10957626785731857</v>
      </c>
      <c r="C211" s="105">
        <f t="shared" ref="C211:H211" si="92">IF($I210=0,"-",C210/$I210)</f>
        <v>1.2715685467381178E-2</v>
      </c>
      <c r="D211" s="105">
        <f t="shared" si="92"/>
        <v>0.71476230985442257</v>
      </c>
      <c r="E211" s="105">
        <f t="shared" si="92"/>
        <v>0.16116284115167359</v>
      </c>
      <c r="F211" s="105">
        <f t="shared" si="92"/>
        <v>0</v>
      </c>
      <c r="G211" s="105">
        <f t="shared" si="92"/>
        <v>1.7828956692039714E-3</v>
      </c>
      <c r="H211" s="106">
        <f t="shared" si="92"/>
        <v>0</v>
      </c>
      <c r="I211" s="107">
        <f>SUM(B211:H211)</f>
        <v>0.99999999999999989</v>
      </c>
      <c r="J211" s="133"/>
      <c r="K211" s="30" t="s">
        <v>85</v>
      </c>
      <c r="L211" s="80">
        <f t="shared" ref="L211:R211" si="93">IF($S210=0,"-",L210/$S210)</f>
        <v>0.10402146946679054</v>
      </c>
      <c r="M211" s="80">
        <f t="shared" si="93"/>
        <v>1.2071083579127034E-2</v>
      </c>
      <c r="N211" s="80">
        <f t="shared" si="93"/>
        <v>0.67852854677755525</v>
      </c>
      <c r="O211" s="80">
        <f t="shared" si="93"/>
        <v>0.15299294170038061</v>
      </c>
      <c r="P211" s="80">
        <f t="shared" si="93"/>
        <v>5.069344392857985E-2</v>
      </c>
      <c r="Q211" s="80">
        <f t="shared" si="93"/>
        <v>1.6925145475666721E-3</v>
      </c>
      <c r="R211" s="81">
        <f t="shared" si="93"/>
        <v>0</v>
      </c>
      <c r="S211" s="82">
        <f>SUM(L211:R211)</f>
        <v>1</v>
      </c>
      <c r="U211" s="40" t="s">
        <v>85</v>
      </c>
      <c r="V211" s="108">
        <f>+V210/$AI210</f>
        <v>9.8892790071207715E-2</v>
      </c>
      <c r="W211" s="108">
        <f t="shared" ref="W211:AH211" si="94">+W210/$AI210</f>
        <v>4.8357558501904907E-3</v>
      </c>
      <c r="X211" s="108">
        <f t="shared" si="94"/>
        <v>1.6925145475666721E-3</v>
      </c>
      <c r="Y211" s="108">
        <f t="shared" si="94"/>
        <v>1.2071083579127034E-2</v>
      </c>
      <c r="Z211" s="108">
        <f t="shared" si="94"/>
        <v>0.63130129077174735</v>
      </c>
      <c r="AA211" s="108">
        <f t="shared" si="94"/>
        <v>0.151726476455077</v>
      </c>
      <c r="AB211" s="108">
        <f t="shared" si="94"/>
        <v>5.069344392857985E-2</v>
      </c>
      <c r="AC211" s="108">
        <f t="shared" si="94"/>
        <v>4.8786644796503895E-2</v>
      </c>
      <c r="AD211" s="108">
        <f t="shared" si="94"/>
        <v>2.9292354539233373E-4</v>
      </c>
      <c r="AE211" s="108">
        <f t="shared" si="94"/>
        <v>7.2536337752857375E-4</v>
      </c>
      <c r="AF211" s="108">
        <f t="shared" si="94"/>
        <v>0</v>
      </c>
      <c r="AG211" s="108">
        <f t="shared" si="94"/>
        <v>4.7227256005807981E-2</v>
      </c>
      <c r="AH211" s="108">
        <f t="shared" si="94"/>
        <v>5.4110186777500246E-4</v>
      </c>
      <c r="AI211" s="109">
        <f>SUM(V211:AC211)</f>
        <v>1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0.41342197332630282</v>
      </c>
      <c r="C219" s="148">
        <v>0</v>
      </c>
      <c r="D219" s="148">
        <v>0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0.41342197332630282</v>
      </c>
      <c r="J219" s="141"/>
      <c r="K219" s="161" t="s">
        <v>15</v>
      </c>
      <c r="L219" s="148">
        <v>0.41342197332630282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0.41342197332630282</v>
      </c>
      <c r="U219" s="204" t="s">
        <v>15</v>
      </c>
      <c r="V219" s="196">
        <v>0.41342197332630282</v>
      </c>
      <c r="W219" s="196">
        <v>0</v>
      </c>
      <c r="X219" s="196">
        <v>0</v>
      </c>
      <c r="Y219" s="196">
        <v>0</v>
      </c>
      <c r="Z219" s="196">
        <v>0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0.41342197332630282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95"/>
        <v>0</v>
      </c>
      <c r="J220" s="141"/>
      <c r="K220" s="155" t="s">
        <v>14</v>
      </c>
      <c r="L220" s="156">
        <v>0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0</v>
      </c>
      <c r="U220" s="200" t="s">
        <v>55</v>
      </c>
      <c r="V220" s="201">
        <v>0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0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2.9206818925971655E-4</v>
      </c>
      <c r="F221" s="292"/>
      <c r="G221" s="148">
        <v>0</v>
      </c>
      <c r="H221" s="160">
        <v>0</v>
      </c>
      <c r="I221" s="146">
        <f t="shared" si="95"/>
        <v>2.9206818925971655E-4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2.9206818925971655E-4</v>
      </c>
      <c r="P221" s="148">
        <v>0.43552211417191772</v>
      </c>
      <c r="Q221" s="148">
        <v>0</v>
      </c>
      <c r="R221" s="149">
        <v>0</v>
      </c>
      <c r="S221" s="150">
        <f t="shared" si="96"/>
        <v>0.43581418236117742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0</v>
      </c>
      <c r="AB221" s="196">
        <v>0.43552211417191772</v>
      </c>
      <c r="AC221" s="197">
        <v>2.9206818925971655E-4</v>
      </c>
      <c r="AD221" s="196">
        <v>0</v>
      </c>
      <c r="AE221" s="196">
        <v>0</v>
      </c>
      <c r="AF221" s="196">
        <v>0</v>
      </c>
      <c r="AG221" s="196">
        <v>0</v>
      </c>
      <c r="AH221" s="196">
        <v>2.9206818925971655E-4</v>
      </c>
      <c r="AI221" s="199">
        <f t="shared" si="97"/>
        <v>0.43581418236117742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2.301377393697248E-19</v>
      </c>
      <c r="F222" s="292"/>
      <c r="G222" s="152">
        <v>0</v>
      </c>
      <c r="H222" s="153">
        <v>0</v>
      </c>
      <c r="I222" s="154">
        <f t="shared" si="95"/>
        <v>2.301377393697248E-19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2.301377393697248E-19</v>
      </c>
      <c r="P222" s="156">
        <v>-2.301377393697248E-19</v>
      </c>
      <c r="Q222" s="156">
        <v>0</v>
      </c>
      <c r="R222" s="157">
        <v>0</v>
      </c>
      <c r="S222" s="158">
        <f t="shared" si="96"/>
        <v>0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</v>
      </c>
      <c r="AB222" s="201">
        <v>-2.301377393697248E-19</v>
      </c>
      <c r="AC222" s="202">
        <v>2.301377393697248E-19</v>
      </c>
      <c r="AD222" s="201">
        <v>0</v>
      </c>
      <c r="AE222" s="201">
        <v>0</v>
      </c>
      <c r="AF222" s="201">
        <v>0</v>
      </c>
      <c r="AG222" s="201">
        <v>0</v>
      </c>
      <c r="AH222" s="201">
        <v>2.301377393697248E-19</v>
      </c>
      <c r="AI222" s="203">
        <f t="shared" si="97"/>
        <v>0</v>
      </c>
      <c r="AJ222" s="133" t="str">
        <f t="shared" si="98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0</v>
      </c>
      <c r="F224" s="292"/>
      <c r="G224" s="152">
        <v>0</v>
      </c>
      <c r="H224" s="153">
        <v>0</v>
      </c>
      <c r="I224" s="154">
        <f t="shared" si="95"/>
        <v>0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97"/>
        <v>0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8.4138763885212136</v>
      </c>
      <c r="C225" s="148">
        <v>0</v>
      </c>
      <c r="D225" s="148">
        <v>0.11895431225201883</v>
      </c>
      <c r="E225" s="148">
        <v>0.27721063735642892</v>
      </c>
      <c r="F225" s="292"/>
      <c r="G225" s="148">
        <v>0</v>
      </c>
      <c r="H225" s="160">
        <v>0</v>
      </c>
      <c r="I225" s="146">
        <f t="shared" si="95"/>
        <v>8.8100413381296612</v>
      </c>
      <c r="J225" s="141"/>
      <c r="K225" s="161" t="s">
        <v>139</v>
      </c>
      <c r="L225" s="148">
        <v>8.4138763885212136</v>
      </c>
      <c r="M225" s="148">
        <v>0</v>
      </c>
      <c r="N225" s="148">
        <v>0.11895431225201883</v>
      </c>
      <c r="O225" s="148">
        <v>0.27721063735642892</v>
      </c>
      <c r="P225" s="148">
        <v>0</v>
      </c>
      <c r="Q225" s="148">
        <v>0</v>
      </c>
      <c r="R225" s="149">
        <v>0</v>
      </c>
      <c r="S225" s="150">
        <f t="shared" si="96"/>
        <v>8.8100413381296612</v>
      </c>
      <c r="U225" s="204" t="s">
        <v>139</v>
      </c>
      <c r="V225" s="196">
        <v>8.3590098754567048</v>
      </c>
      <c r="W225" s="196">
        <v>0</v>
      </c>
      <c r="X225" s="196">
        <v>0</v>
      </c>
      <c r="Y225" s="196">
        <v>0</v>
      </c>
      <c r="Z225" s="196">
        <v>0.11895431225201883</v>
      </c>
      <c r="AA225" s="196">
        <v>0</v>
      </c>
      <c r="AB225" s="196">
        <v>0</v>
      </c>
      <c r="AC225" s="197">
        <v>0.33207715042093683</v>
      </c>
      <c r="AD225" s="196">
        <v>5.4866513064507912E-2</v>
      </c>
      <c r="AE225" s="196">
        <v>0</v>
      </c>
      <c r="AF225" s="196">
        <v>0</v>
      </c>
      <c r="AG225" s="196">
        <v>0</v>
      </c>
      <c r="AH225" s="196">
        <v>0.27721063735642892</v>
      </c>
      <c r="AI225" s="199">
        <f t="shared" si="97"/>
        <v>8.8100413381296594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2.3628632751341279</v>
      </c>
      <c r="C226" s="152">
        <v>0</v>
      </c>
      <c r="D226" s="152">
        <v>7.3497729062402088</v>
      </c>
      <c r="E226" s="152">
        <v>28.740285461529464</v>
      </c>
      <c r="F226" s="292"/>
      <c r="G226" s="152">
        <v>5.6430269258972769</v>
      </c>
      <c r="H226" s="153">
        <v>0</v>
      </c>
      <c r="I226" s="154">
        <f t="shared" si="95"/>
        <v>44.095948568801077</v>
      </c>
      <c r="J226" s="141"/>
      <c r="K226" s="155" t="s">
        <v>24</v>
      </c>
      <c r="L226" s="156">
        <v>2.3628632751341279</v>
      </c>
      <c r="M226" s="156">
        <v>0</v>
      </c>
      <c r="N226" s="156">
        <v>7.3497729062402088</v>
      </c>
      <c r="O226" s="156">
        <v>28.740285461529464</v>
      </c>
      <c r="P226" s="156">
        <v>0</v>
      </c>
      <c r="Q226" s="156">
        <v>5.6430269258972769</v>
      </c>
      <c r="R226" s="157">
        <v>0</v>
      </c>
      <c r="S226" s="158">
        <f t="shared" si="96"/>
        <v>44.095948568801077</v>
      </c>
      <c r="U226" s="200" t="s">
        <v>24</v>
      </c>
      <c r="V226" s="201">
        <v>0.65143361027327507</v>
      </c>
      <c r="W226" s="201">
        <v>1.7114296648608527</v>
      </c>
      <c r="X226" s="201">
        <v>5.6430269258972769</v>
      </c>
      <c r="Y226" s="201">
        <v>0</v>
      </c>
      <c r="Z226" s="201">
        <v>7.3497729062402088</v>
      </c>
      <c r="AA226" s="201">
        <v>27.971228410816778</v>
      </c>
      <c r="AB226" s="201">
        <v>0</v>
      </c>
      <c r="AC226" s="202">
        <v>0.76905705071268582</v>
      </c>
      <c r="AD226" s="201">
        <v>0</v>
      </c>
      <c r="AE226" s="201">
        <v>0.3156427172459389</v>
      </c>
      <c r="AF226" s="201">
        <v>0</v>
      </c>
      <c r="AG226" s="201">
        <v>0</v>
      </c>
      <c r="AH226" s="201">
        <v>0.45341433346674692</v>
      </c>
      <c r="AI226" s="203">
        <f t="shared" si="97"/>
        <v>44.095948568801077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5.6506686475737116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5.6506686475737116</v>
      </c>
      <c r="J227" s="141"/>
      <c r="K227" s="161" t="s">
        <v>23</v>
      </c>
      <c r="L227" s="148">
        <v>5.6506686475737116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5.6506686475737116</v>
      </c>
      <c r="U227" s="204" t="s">
        <v>23</v>
      </c>
      <c r="V227" s="196">
        <v>5.5175197380592254</v>
      </c>
      <c r="W227" s="196">
        <v>0.13314890951448619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5.6506686475737116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1.8961535735559061E-5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95"/>
        <v>1.8961535735559061E-5</v>
      </c>
      <c r="J229" s="141"/>
      <c r="K229" s="161" t="s">
        <v>21</v>
      </c>
      <c r="L229" s="148">
        <v>1.8961535735559061E-5</v>
      </c>
      <c r="M229" s="148">
        <v>0</v>
      </c>
      <c r="N229" s="148">
        <v>0</v>
      </c>
      <c r="O229" s="148">
        <v>0</v>
      </c>
      <c r="P229" s="148">
        <v>2.6536561934541205E-2</v>
      </c>
      <c r="Q229" s="148">
        <v>0</v>
      </c>
      <c r="R229" s="149">
        <v>0</v>
      </c>
      <c r="S229" s="150">
        <f t="shared" si="96"/>
        <v>2.6555523470276763E-2</v>
      </c>
      <c r="U229" s="204" t="s">
        <v>21</v>
      </c>
      <c r="V229" s="196">
        <v>1.8961535735559061E-5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2.6536561934541205E-2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97"/>
        <v>2.6555523470276763E-2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16.840849246091093</v>
      </c>
      <c r="C236" s="187">
        <f t="shared" ref="C236:I236" si="99">SUM(C215:C231)</f>
        <v>0</v>
      </c>
      <c r="D236" s="187">
        <f t="shared" si="99"/>
        <v>7.4687272184922273</v>
      </c>
      <c r="E236" s="187">
        <f t="shared" si="99"/>
        <v>29.017788167075153</v>
      </c>
      <c r="F236" s="187">
        <f t="shared" si="99"/>
        <v>0</v>
      </c>
      <c r="G236" s="187">
        <f t="shared" si="99"/>
        <v>5.6430269258972769</v>
      </c>
      <c r="H236" s="213">
        <f t="shared" si="99"/>
        <v>0</v>
      </c>
      <c r="I236" s="146">
        <f t="shared" si="99"/>
        <v>58.97039155755575</v>
      </c>
      <c r="J236" s="141"/>
      <c r="K236" s="188" t="s">
        <v>25</v>
      </c>
      <c r="L236" s="187">
        <f>SUM(L215:L231)</f>
        <v>16.840849246091093</v>
      </c>
      <c r="M236" s="187">
        <f t="shared" ref="M236:S236" si="100">SUM(M215:M231)</f>
        <v>0</v>
      </c>
      <c r="N236" s="187">
        <f t="shared" si="100"/>
        <v>7.4687272184922273</v>
      </c>
      <c r="O236" s="187">
        <f t="shared" si="100"/>
        <v>29.017788167075153</v>
      </c>
      <c r="P236" s="187">
        <f t="shared" si="100"/>
        <v>0.4620586761064589</v>
      </c>
      <c r="Q236" s="187">
        <f t="shared" si="100"/>
        <v>5.6430269258972769</v>
      </c>
      <c r="R236" s="213">
        <f t="shared" si="100"/>
        <v>0</v>
      </c>
      <c r="S236" s="214">
        <f t="shared" si="100"/>
        <v>59.432450233662209</v>
      </c>
      <c r="T236" s="133" t="str">
        <f>IF(ABS(S236-AI236)&gt;0.01,S236-AI236,"")</f>
        <v/>
      </c>
      <c r="U236" s="215" t="s">
        <v>61</v>
      </c>
      <c r="V236" s="216">
        <f>SUM(V215:V231)</f>
        <v>14.941404158651244</v>
      </c>
      <c r="W236" s="216">
        <f t="shared" ref="W236:AH236" si="101">SUM(W215:W231)</f>
        <v>1.8445785743753389</v>
      </c>
      <c r="X236" s="216">
        <f t="shared" si="101"/>
        <v>5.6430269258972769</v>
      </c>
      <c r="Y236" s="216">
        <f t="shared" si="101"/>
        <v>0</v>
      </c>
      <c r="Z236" s="216">
        <f t="shared" si="101"/>
        <v>7.4687272184922273</v>
      </c>
      <c r="AA236" s="216">
        <f t="shared" si="101"/>
        <v>27.971228410816778</v>
      </c>
      <c r="AB236" s="216">
        <f t="shared" si="101"/>
        <v>0.4620586761064589</v>
      </c>
      <c r="AC236" s="216">
        <f t="shared" si="101"/>
        <v>1.1014262693228822</v>
      </c>
      <c r="AD236" s="217">
        <f t="shared" si="101"/>
        <v>5.4866513064507912E-2</v>
      </c>
      <c r="AE236" s="217">
        <f t="shared" si="101"/>
        <v>0.3156427172459389</v>
      </c>
      <c r="AF236" s="217">
        <f t="shared" si="101"/>
        <v>0</v>
      </c>
      <c r="AG236" s="217">
        <f t="shared" si="101"/>
        <v>0</v>
      </c>
      <c r="AH236" s="217">
        <f t="shared" si="101"/>
        <v>0.73091703901243554</v>
      </c>
      <c r="AI236" s="218">
        <f>SUM(V236:AC236)</f>
        <v>59.432450233662209</v>
      </c>
      <c r="AJ236" s="133" t="str">
        <f t="shared" si="98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0.28558143843515504</v>
      </c>
      <c r="C237" s="105">
        <f t="shared" ref="C237:H237" si="102">IF($I236=0,"-",C236/$I236)</f>
        <v>0</v>
      </c>
      <c r="D237" s="105">
        <f t="shared" si="102"/>
        <v>0.1266521557891076</v>
      </c>
      <c r="E237" s="105">
        <f t="shared" si="102"/>
        <v>0.49207385945120397</v>
      </c>
      <c r="F237" s="105">
        <f t="shared" si="102"/>
        <v>0</v>
      </c>
      <c r="G237" s="105">
        <f t="shared" si="102"/>
        <v>9.5692546324533403E-2</v>
      </c>
      <c r="H237" s="106">
        <f t="shared" si="102"/>
        <v>0</v>
      </c>
      <c r="I237" s="107">
        <f>SUM(B237:H237)</f>
        <v>1</v>
      </c>
      <c r="J237" s="133"/>
      <c r="K237" s="30" t="s">
        <v>85</v>
      </c>
      <c r="L237" s="80">
        <f t="shared" ref="L237:R237" si="103">IF($S236=0,"-",L236/$S236)</f>
        <v>0.28336118029595436</v>
      </c>
      <c r="M237" s="80">
        <f t="shared" si="103"/>
        <v>0</v>
      </c>
      <c r="N237" s="80">
        <f t="shared" si="103"/>
        <v>0.12566749627734483</v>
      </c>
      <c r="O237" s="80">
        <f t="shared" si="103"/>
        <v>0.48824822219158043</v>
      </c>
      <c r="P237" s="80">
        <f t="shared" si="103"/>
        <v>7.7745183698442145E-3</v>
      </c>
      <c r="Q237" s="80">
        <f t="shared" si="103"/>
        <v>9.4948582865276146E-2</v>
      </c>
      <c r="R237" s="81">
        <f t="shared" si="103"/>
        <v>0</v>
      </c>
      <c r="S237" s="82">
        <f>SUM(L237:R237)</f>
        <v>1</v>
      </c>
      <c r="U237" s="40" t="s">
        <v>85</v>
      </c>
      <c r="V237" s="108">
        <f>+V236/$AI236</f>
        <v>0.25140144987979168</v>
      </c>
      <c r="W237" s="108">
        <f t="shared" ref="W237:AH237" si="104">+W236/$AI236</f>
        <v>3.1036556075397678E-2</v>
      </c>
      <c r="X237" s="108">
        <f t="shared" si="104"/>
        <v>9.4948582865276146E-2</v>
      </c>
      <c r="Y237" s="108">
        <f t="shared" si="104"/>
        <v>0</v>
      </c>
      <c r="Z237" s="108">
        <f t="shared" si="104"/>
        <v>0.12566749627734483</v>
      </c>
      <c r="AA237" s="108">
        <f t="shared" si="104"/>
        <v>0.47063899100316797</v>
      </c>
      <c r="AB237" s="108">
        <f t="shared" si="104"/>
        <v>7.7745183698442145E-3</v>
      </c>
      <c r="AC237" s="108">
        <f t="shared" si="104"/>
        <v>1.8532405529177402E-2</v>
      </c>
      <c r="AD237" s="108">
        <f t="shared" si="104"/>
        <v>9.2317434076496856E-4</v>
      </c>
      <c r="AE237" s="108">
        <f t="shared" si="104"/>
        <v>5.3109490859786328E-3</v>
      </c>
      <c r="AF237" s="108">
        <f t="shared" si="104"/>
        <v>0</v>
      </c>
      <c r="AG237" s="108">
        <f t="shared" si="104"/>
        <v>0</v>
      </c>
      <c r="AH237" s="108">
        <f t="shared" si="104"/>
        <v>1.2298282102433802E-2</v>
      </c>
      <c r="AI237" s="109">
        <f>SUM(V237:AC237)</f>
        <v>1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85.864999673285922</v>
      </c>
      <c r="C245" s="148">
        <v>0</v>
      </c>
      <c r="D245" s="148">
        <v>13.484586849752231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99.349586523038155</v>
      </c>
      <c r="J245" s="141"/>
      <c r="K245" s="161" t="s">
        <v>15</v>
      </c>
      <c r="L245" s="148">
        <v>85.864999673285922</v>
      </c>
      <c r="M245" s="148">
        <v>0</v>
      </c>
      <c r="N245" s="148">
        <v>13.484586849752231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99.349586523038155</v>
      </c>
      <c r="U245" s="204" t="s">
        <v>15</v>
      </c>
      <c r="V245" s="196">
        <v>85.864999673285922</v>
      </c>
      <c r="W245" s="196">
        <v>0</v>
      </c>
      <c r="X245" s="196">
        <v>0</v>
      </c>
      <c r="Y245" s="196">
        <v>0</v>
      </c>
      <c r="Z245" s="196">
        <v>13.484586849752231</v>
      </c>
      <c r="AA245" s="196">
        <v>0</v>
      </c>
      <c r="AB245" s="196">
        <v>0</v>
      </c>
      <c r="AC245" s="197">
        <v>0</v>
      </c>
      <c r="AD245" s="198">
        <v>0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99.349586523038155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3.1790992151459978</v>
      </c>
      <c r="C246" s="152">
        <v>3.988998269886667E-2</v>
      </c>
      <c r="D246" s="152">
        <v>0.79244054677880293</v>
      </c>
      <c r="E246" s="152">
        <v>2.9913654934062076E-2</v>
      </c>
      <c r="F246" s="292"/>
      <c r="G246" s="152">
        <v>0</v>
      </c>
      <c r="H246" s="153">
        <v>0</v>
      </c>
      <c r="I246" s="154">
        <f t="shared" si="105"/>
        <v>4.0413433995577295</v>
      </c>
      <c r="J246" s="141"/>
      <c r="K246" s="155" t="s">
        <v>14</v>
      </c>
      <c r="L246" s="156">
        <v>3.1790992151459978</v>
      </c>
      <c r="M246" s="156">
        <v>3.988998269886667E-2</v>
      </c>
      <c r="N246" s="156">
        <v>0.79244054677880293</v>
      </c>
      <c r="O246" s="156">
        <v>2.9913654934062076E-2</v>
      </c>
      <c r="P246" s="156">
        <v>0</v>
      </c>
      <c r="Q246" s="156">
        <v>0</v>
      </c>
      <c r="R246" s="157">
        <v>0</v>
      </c>
      <c r="S246" s="158">
        <f t="shared" si="106"/>
        <v>4.0413433995577295</v>
      </c>
      <c r="U246" s="200" t="s">
        <v>55</v>
      </c>
      <c r="V246" s="201">
        <v>3.118202399617811</v>
      </c>
      <c r="W246" s="201">
        <v>0</v>
      </c>
      <c r="X246" s="201">
        <v>0</v>
      </c>
      <c r="Y246" s="201">
        <v>3.988998269886667E-2</v>
      </c>
      <c r="Z246" s="201">
        <v>0.79244054677880293</v>
      </c>
      <c r="AA246" s="201">
        <v>2.564027565776749E-2</v>
      </c>
      <c r="AB246" s="201">
        <v>0</v>
      </c>
      <c r="AC246" s="202">
        <v>6.5170194804481302E-2</v>
      </c>
      <c r="AD246" s="201">
        <v>6.0896815528186717E-2</v>
      </c>
      <c r="AE246" s="201">
        <v>0</v>
      </c>
      <c r="AF246" s="201">
        <v>0</v>
      </c>
      <c r="AG246" s="201">
        <v>0</v>
      </c>
      <c r="AH246" s="201">
        <v>4.2733792762945869E-3</v>
      </c>
      <c r="AI246" s="203">
        <f t="shared" si="107"/>
        <v>4.0413433995577295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0.25434312630445133</v>
      </c>
      <c r="F247" s="292"/>
      <c r="G247" s="148">
        <v>0</v>
      </c>
      <c r="H247" s="160">
        <v>0</v>
      </c>
      <c r="I247" s="146">
        <f t="shared" si="105"/>
        <v>0.25434312630445133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0.25434312630445133</v>
      </c>
      <c r="P247" s="148">
        <v>48.500735782018673</v>
      </c>
      <c r="Q247" s="148">
        <v>0</v>
      </c>
      <c r="R247" s="149">
        <v>0</v>
      </c>
      <c r="S247" s="150">
        <f t="shared" si="106"/>
        <v>48.755078908323121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1.7804018841311595E-2</v>
      </c>
      <c r="AB247" s="196">
        <v>48.500735782018673</v>
      </c>
      <c r="AC247" s="197">
        <v>0.23653910746313975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0.23653910746313975</v>
      </c>
      <c r="AI247" s="199">
        <f t="shared" si="107"/>
        <v>48.755078908323121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3.9803413795909674E-2</v>
      </c>
      <c r="F248" s="292"/>
      <c r="G248" s="152">
        <v>0</v>
      </c>
      <c r="H248" s="153">
        <v>0</v>
      </c>
      <c r="I248" s="154">
        <f t="shared" si="105"/>
        <v>3.9803413795909674E-2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3.9803413795909674E-2</v>
      </c>
      <c r="P248" s="156">
        <v>11.96489670832033</v>
      </c>
      <c r="Q248" s="156">
        <v>0</v>
      </c>
      <c r="R248" s="157">
        <v>0</v>
      </c>
      <c r="S248" s="158">
        <f t="shared" si="106"/>
        <v>12.00470012211624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3.940537965795058E-2</v>
      </c>
      <c r="AB248" s="201">
        <v>11.96489670832033</v>
      </c>
      <c r="AC248" s="202">
        <v>3.9803413795909675E-4</v>
      </c>
      <c r="AD248" s="201">
        <v>0</v>
      </c>
      <c r="AE248" s="201">
        <v>0</v>
      </c>
      <c r="AF248" s="201">
        <v>0</v>
      </c>
      <c r="AG248" s="201">
        <v>0</v>
      </c>
      <c r="AH248" s="201">
        <v>3.9803413795909675E-4</v>
      </c>
      <c r="AI248" s="203">
        <f t="shared" si="107"/>
        <v>12.004700122116239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1.0984782626934574E-2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1.0984782626934574E-2</v>
      </c>
      <c r="J249" s="141"/>
      <c r="K249" s="161" t="s">
        <v>57</v>
      </c>
      <c r="L249" s="148">
        <v>0</v>
      </c>
      <c r="M249" s="148">
        <v>0</v>
      </c>
      <c r="N249" s="148">
        <v>1.0984782626934574E-2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1.0984782626934574E-2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1.0984782626934574E-2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1.0984782626934574E-2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6.5932863302512663</v>
      </c>
      <c r="C250" s="152">
        <v>0</v>
      </c>
      <c r="D250" s="152">
        <v>9.3497147944696799</v>
      </c>
      <c r="E250" s="152">
        <v>18.493864275853404</v>
      </c>
      <c r="F250" s="292"/>
      <c r="G250" s="152">
        <v>0</v>
      </c>
      <c r="H250" s="153">
        <v>0</v>
      </c>
      <c r="I250" s="154">
        <f t="shared" si="105"/>
        <v>34.436865400574348</v>
      </c>
      <c r="J250" s="141"/>
      <c r="K250" s="155" t="s">
        <v>16</v>
      </c>
      <c r="L250" s="156">
        <v>6.5932863302512663</v>
      </c>
      <c r="M250" s="156">
        <v>0</v>
      </c>
      <c r="N250" s="156">
        <v>9.3497147944696799</v>
      </c>
      <c r="O250" s="156">
        <v>18.493864275853404</v>
      </c>
      <c r="P250" s="156">
        <v>0</v>
      </c>
      <c r="Q250" s="156">
        <v>0</v>
      </c>
      <c r="R250" s="157">
        <v>0</v>
      </c>
      <c r="S250" s="158">
        <f t="shared" si="106"/>
        <v>34.436865400574348</v>
      </c>
      <c r="U250" s="200" t="s">
        <v>16</v>
      </c>
      <c r="V250" s="201">
        <v>6.5932863302512663</v>
      </c>
      <c r="W250" s="201">
        <v>0</v>
      </c>
      <c r="X250" s="201">
        <v>0</v>
      </c>
      <c r="Y250" s="201">
        <v>0</v>
      </c>
      <c r="Z250" s="201">
        <v>9.3497147944696799</v>
      </c>
      <c r="AA250" s="201">
        <v>9.3527105935854407E-2</v>
      </c>
      <c r="AB250" s="201">
        <v>0</v>
      </c>
      <c r="AC250" s="202">
        <v>18.400337169917549</v>
      </c>
      <c r="AD250" s="201">
        <v>0</v>
      </c>
      <c r="AE250" s="201">
        <v>0</v>
      </c>
      <c r="AF250" s="201">
        <v>0</v>
      </c>
      <c r="AG250" s="201">
        <v>0</v>
      </c>
      <c r="AH250" s="201">
        <v>18.400337169917549</v>
      </c>
      <c r="AI250" s="203">
        <f t="shared" si="107"/>
        <v>34.436865400574348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201.61194657273919</v>
      </c>
      <c r="C251" s="148">
        <v>6.7288908454521232</v>
      </c>
      <c r="D251" s="148">
        <v>86.730596422373125</v>
      </c>
      <c r="E251" s="148">
        <v>18.530040839517561</v>
      </c>
      <c r="F251" s="292"/>
      <c r="G251" s="148">
        <v>0</v>
      </c>
      <c r="H251" s="160">
        <v>0</v>
      </c>
      <c r="I251" s="146">
        <f t="shared" si="105"/>
        <v>313.60147468008199</v>
      </c>
      <c r="J251" s="141"/>
      <c r="K251" s="161" t="s">
        <v>139</v>
      </c>
      <c r="L251" s="148">
        <v>201.61194657273919</v>
      </c>
      <c r="M251" s="148">
        <v>6.7288908454521232</v>
      </c>
      <c r="N251" s="148">
        <v>86.730596422373125</v>
      </c>
      <c r="O251" s="148">
        <v>18.530040839517561</v>
      </c>
      <c r="P251" s="148">
        <v>6.5724406562010784E-2</v>
      </c>
      <c r="Q251" s="148">
        <v>0</v>
      </c>
      <c r="R251" s="149">
        <v>0</v>
      </c>
      <c r="S251" s="150">
        <f t="shared" si="106"/>
        <v>313.66719908664402</v>
      </c>
      <c r="U251" s="204" t="s">
        <v>139</v>
      </c>
      <c r="V251" s="196">
        <v>198.93815079999371</v>
      </c>
      <c r="W251" s="196">
        <v>0</v>
      </c>
      <c r="X251" s="196">
        <v>0</v>
      </c>
      <c r="Y251" s="196">
        <v>6.7288908454521232</v>
      </c>
      <c r="Z251" s="196">
        <v>86.730596422373125</v>
      </c>
      <c r="AA251" s="196">
        <v>2.1584720775322146</v>
      </c>
      <c r="AB251" s="196">
        <v>6.5724406562010784E-2</v>
      </c>
      <c r="AC251" s="197">
        <v>19.045364534730822</v>
      </c>
      <c r="AD251" s="196">
        <v>2.6737957727454744</v>
      </c>
      <c r="AE251" s="196">
        <v>6.6213984375673096</v>
      </c>
      <c r="AF251" s="196">
        <v>0</v>
      </c>
      <c r="AG251" s="196">
        <v>0</v>
      </c>
      <c r="AH251" s="196">
        <v>9.750170324418038</v>
      </c>
      <c r="AI251" s="199">
        <f t="shared" si="107"/>
        <v>313.66719908664402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65.911621162058609</v>
      </c>
      <c r="C252" s="152">
        <v>0.60290048559704335</v>
      </c>
      <c r="D252" s="152">
        <v>440.80154368149124</v>
      </c>
      <c r="E252" s="152">
        <v>803.46017523835201</v>
      </c>
      <c r="F252" s="292"/>
      <c r="G252" s="152">
        <v>159.32379217077329</v>
      </c>
      <c r="H252" s="153">
        <v>41.200303575275569</v>
      </c>
      <c r="I252" s="154">
        <f t="shared" si="105"/>
        <v>1511.3003363135476</v>
      </c>
      <c r="J252" s="141"/>
      <c r="K252" s="155" t="s">
        <v>24</v>
      </c>
      <c r="L252" s="156">
        <v>65.911621162058609</v>
      </c>
      <c r="M252" s="156">
        <v>0.60290048559704335</v>
      </c>
      <c r="N252" s="156">
        <v>440.80154368149124</v>
      </c>
      <c r="O252" s="156">
        <v>803.46017523835201</v>
      </c>
      <c r="P252" s="156">
        <v>1.6072346186373043</v>
      </c>
      <c r="Q252" s="156">
        <v>159.32379217077329</v>
      </c>
      <c r="R252" s="157">
        <v>41.200303575275569</v>
      </c>
      <c r="S252" s="158">
        <f t="shared" si="106"/>
        <v>1512.9075709321849</v>
      </c>
      <c r="U252" s="200" t="s">
        <v>24</v>
      </c>
      <c r="V252" s="201">
        <v>13.53717356979381</v>
      </c>
      <c r="W252" s="201">
        <v>51.5563692317535</v>
      </c>
      <c r="X252" s="201">
        <v>159.32379217077329</v>
      </c>
      <c r="Y252" s="201">
        <v>0.60290048559704335</v>
      </c>
      <c r="Z252" s="201">
        <v>440.80154368149124</v>
      </c>
      <c r="AA252" s="201">
        <v>790.90824693287459</v>
      </c>
      <c r="AB252" s="201">
        <v>1.6072346186373043</v>
      </c>
      <c r="AC252" s="202">
        <v>54.570310241264309</v>
      </c>
      <c r="AD252" s="201">
        <v>0.81807836051129201</v>
      </c>
      <c r="AE252" s="201">
        <v>1.9692982234605778</v>
      </c>
      <c r="AF252" s="201">
        <v>41.200303575275569</v>
      </c>
      <c r="AG252" s="201">
        <v>0</v>
      </c>
      <c r="AH252" s="201">
        <v>10.582630082016854</v>
      </c>
      <c r="AI252" s="203">
        <f t="shared" si="107"/>
        <v>1512.9075709321849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131.72217961990665</v>
      </c>
      <c r="C253" s="148">
        <v>0</v>
      </c>
      <c r="D253" s="148">
        <v>1.9156043896068484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133.6377840095135</v>
      </c>
      <c r="J253" s="141"/>
      <c r="K253" s="161" t="s">
        <v>23</v>
      </c>
      <c r="L253" s="148">
        <v>131.72217961990665</v>
      </c>
      <c r="M253" s="148">
        <v>0</v>
      </c>
      <c r="N253" s="148">
        <v>1.9156043896068484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133.6377840095135</v>
      </c>
      <c r="U253" s="204" t="s">
        <v>23</v>
      </c>
      <c r="V253" s="196">
        <v>131.66652874172479</v>
      </c>
      <c r="W253" s="196">
        <v>0</v>
      </c>
      <c r="X253" s="196">
        <v>0</v>
      </c>
      <c r="Y253" s="196">
        <v>0</v>
      </c>
      <c r="Z253" s="196">
        <v>1.9156043896068484</v>
      </c>
      <c r="AA253" s="196">
        <v>0</v>
      </c>
      <c r="AB253" s="196">
        <v>0</v>
      </c>
      <c r="AC253" s="197">
        <v>5.5650878181861617E-2</v>
      </c>
      <c r="AD253" s="196">
        <v>5.5650878181861617E-2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107"/>
        <v>133.6377840095135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0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0</v>
      </c>
      <c r="J254" s="141"/>
      <c r="K254" s="155" t="s">
        <v>58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0" t="s">
        <v>58</v>
      </c>
      <c r="V254" s="201">
        <v>0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16.197624697879853</v>
      </c>
      <c r="C255" s="148">
        <v>0</v>
      </c>
      <c r="D255" s="148">
        <v>0</v>
      </c>
      <c r="E255" s="148">
        <v>0.41532371020204756</v>
      </c>
      <c r="F255" s="292"/>
      <c r="G255" s="148">
        <v>0</v>
      </c>
      <c r="H255" s="160">
        <v>0</v>
      </c>
      <c r="I255" s="146">
        <f t="shared" si="105"/>
        <v>16.612948408081902</v>
      </c>
      <c r="J255" s="141"/>
      <c r="K255" s="161" t="s">
        <v>21</v>
      </c>
      <c r="L255" s="148">
        <v>16.197624697879853</v>
      </c>
      <c r="M255" s="148">
        <v>0</v>
      </c>
      <c r="N255" s="148">
        <v>0</v>
      </c>
      <c r="O255" s="148">
        <v>0.41532371020204756</v>
      </c>
      <c r="P255" s="148">
        <v>2.9538723768995827</v>
      </c>
      <c r="Q255" s="148">
        <v>0</v>
      </c>
      <c r="R255" s="149">
        <v>0</v>
      </c>
      <c r="S255" s="150">
        <f t="shared" si="106"/>
        <v>19.566820784981484</v>
      </c>
      <c r="U255" s="204" t="s">
        <v>21</v>
      </c>
      <c r="V255" s="196">
        <v>16.114559955839443</v>
      </c>
      <c r="W255" s="196">
        <v>0</v>
      </c>
      <c r="X255" s="196">
        <v>0</v>
      </c>
      <c r="Y255" s="196">
        <v>0</v>
      </c>
      <c r="Z255" s="196">
        <v>0</v>
      </c>
      <c r="AA255" s="196">
        <v>0</v>
      </c>
      <c r="AB255" s="196">
        <v>2.9538723768995827</v>
      </c>
      <c r="AC255" s="197">
        <v>0.49838845224245704</v>
      </c>
      <c r="AD255" s="196">
        <v>8.3064742040409506E-2</v>
      </c>
      <c r="AE255" s="196">
        <v>0</v>
      </c>
      <c r="AF255" s="196">
        <v>0</v>
      </c>
      <c r="AG255" s="196">
        <v>0</v>
      </c>
      <c r="AH255" s="196">
        <v>0.41532371020204756</v>
      </c>
      <c r="AI255" s="199">
        <f t="shared" si="107"/>
        <v>19.566820784981481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1.1809564628567967E-2</v>
      </c>
      <c r="C256" s="152">
        <v>0</v>
      </c>
      <c r="D256" s="152">
        <v>2.9523911571419916E-3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1.4761955785709959E-2</v>
      </c>
      <c r="J256" s="141"/>
      <c r="K256" s="155" t="s">
        <v>20</v>
      </c>
      <c r="L256" s="156">
        <v>1.1809564628567967E-2</v>
      </c>
      <c r="M256" s="156">
        <v>0</v>
      </c>
      <c r="N256" s="156">
        <v>2.9523911571419916E-3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1.4761955785709959E-2</v>
      </c>
      <c r="U256" s="200" t="s">
        <v>59</v>
      </c>
      <c r="V256" s="201">
        <v>1.1809564628567967E-2</v>
      </c>
      <c r="W256" s="201">
        <v>0</v>
      </c>
      <c r="X256" s="201">
        <v>0</v>
      </c>
      <c r="Y256" s="201">
        <v>0</v>
      </c>
      <c r="Z256" s="201">
        <v>2.9523911571419916E-3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1.4761955785709959E-2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57.254877343878192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57.254877343878192</v>
      </c>
      <c r="J257" s="141"/>
      <c r="K257" s="163" t="s">
        <v>62</v>
      </c>
      <c r="L257" s="148">
        <v>57.254877343878192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57.254877343878192</v>
      </c>
      <c r="U257" s="205" t="s">
        <v>60</v>
      </c>
      <c r="V257" s="196">
        <v>57.254877343878192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57.254877343878192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57.254877343878192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57.254877343878192</v>
      </c>
      <c r="J258" s="141"/>
      <c r="K258" s="168" t="s">
        <v>22</v>
      </c>
      <c r="L258" s="169">
        <v>57.254877343878192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57.254877343878192</v>
      </c>
      <c r="U258" s="206" t="s">
        <v>63</v>
      </c>
      <c r="V258" s="207">
        <v>57.254877343878192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57.254877343878192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568.34744417977424</v>
      </c>
      <c r="C262" s="187">
        <f t="shared" ref="C262:I262" si="109">SUM(C241:C257)</f>
        <v>7.3716813137480335</v>
      </c>
      <c r="D262" s="187">
        <f t="shared" si="109"/>
        <v>553.08842385825596</v>
      </c>
      <c r="E262" s="187">
        <f t="shared" si="109"/>
        <v>841.22346425895944</v>
      </c>
      <c r="F262" s="187">
        <f t="shared" si="109"/>
        <v>0</v>
      </c>
      <c r="G262" s="187">
        <f t="shared" si="109"/>
        <v>159.32379217077329</v>
      </c>
      <c r="H262" s="213">
        <f t="shared" si="109"/>
        <v>41.200303575275569</v>
      </c>
      <c r="I262" s="146">
        <f t="shared" si="109"/>
        <v>2170.555109356786</v>
      </c>
      <c r="J262" s="141"/>
      <c r="K262" s="188" t="s">
        <v>25</v>
      </c>
      <c r="L262" s="187">
        <f>SUM(L241:L257)</f>
        <v>568.34744417977424</v>
      </c>
      <c r="M262" s="187">
        <f t="shared" ref="M262:S262" si="110">SUM(M241:M257)</f>
        <v>7.3716813137480335</v>
      </c>
      <c r="N262" s="187">
        <f t="shared" si="110"/>
        <v>553.08842385825596</v>
      </c>
      <c r="O262" s="187">
        <f t="shared" si="110"/>
        <v>841.22346425895944</v>
      </c>
      <c r="P262" s="187">
        <f t="shared" si="110"/>
        <v>65.092463892437905</v>
      </c>
      <c r="Q262" s="187">
        <f t="shared" si="110"/>
        <v>159.32379217077329</v>
      </c>
      <c r="R262" s="213">
        <f t="shared" si="110"/>
        <v>41.200303575275569</v>
      </c>
      <c r="S262" s="214">
        <f t="shared" si="110"/>
        <v>2235.647573249224</v>
      </c>
      <c r="T262" s="133" t="str">
        <f>IF(ABS(S262-AI262)&gt;0.01,S262-AI262,"")</f>
        <v/>
      </c>
      <c r="U262" s="215" t="s">
        <v>61</v>
      </c>
      <c r="V262" s="216">
        <f>SUM(V241:V257)</f>
        <v>513.09958837901354</v>
      </c>
      <c r="W262" s="216">
        <f t="shared" ref="W262:AH262" si="111">SUM(W241:W257)</f>
        <v>51.5563692317535</v>
      </c>
      <c r="X262" s="216">
        <f t="shared" si="111"/>
        <v>159.32379217077329</v>
      </c>
      <c r="Y262" s="216">
        <f t="shared" si="111"/>
        <v>7.3716813137480335</v>
      </c>
      <c r="Z262" s="216">
        <f t="shared" si="111"/>
        <v>553.08842385825596</v>
      </c>
      <c r="AA262" s="216">
        <f t="shared" si="111"/>
        <v>793.24309579049964</v>
      </c>
      <c r="AB262" s="216">
        <f t="shared" si="111"/>
        <v>65.092463892437905</v>
      </c>
      <c r="AC262" s="216">
        <f t="shared" si="111"/>
        <v>92.872158612742581</v>
      </c>
      <c r="AD262" s="217">
        <f t="shared" si="111"/>
        <v>3.6914865690072243</v>
      </c>
      <c r="AE262" s="217">
        <f t="shared" si="111"/>
        <v>8.5906966610278879</v>
      </c>
      <c r="AF262" s="217">
        <f t="shared" si="111"/>
        <v>41.200303575275569</v>
      </c>
      <c r="AG262" s="217">
        <f t="shared" si="111"/>
        <v>0</v>
      </c>
      <c r="AH262" s="217">
        <f t="shared" si="111"/>
        <v>39.389671807431881</v>
      </c>
      <c r="AI262" s="218">
        <f>SUM(V262:AC262)</f>
        <v>2235.6475732492245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0.26184428201327548</v>
      </c>
      <c r="C263" s="105">
        <f t="shared" ref="C263:H263" si="112">IF($I262=0,"-",C262/$I262)</f>
        <v>3.3962193735465806E-3</v>
      </c>
      <c r="D263" s="105">
        <f t="shared" si="112"/>
        <v>0.25481427376527477</v>
      </c>
      <c r="E263" s="105">
        <f t="shared" si="112"/>
        <v>0.3875614402198912</v>
      </c>
      <c r="F263" s="105">
        <f t="shared" si="112"/>
        <v>0</v>
      </c>
      <c r="G263" s="105">
        <f t="shared" si="112"/>
        <v>7.3402325277973107E-2</v>
      </c>
      <c r="H263" s="106">
        <f t="shared" si="112"/>
        <v>1.8981459350039129E-2</v>
      </c>
      <c r="I263" s="107">
        <f>SUM(B263:H263)</f>
        <v>1.0000000000000002</v>
      </c>
      <c r="J263" s="133"/>
      <c r="K263" s="30" t="s">
        <v>85</v>
      </c>
      <c r="L263" s="80">
        <f t="shared" ref="L263:R263" si="113">IF($S262=0,"-",L262/$S262)</f>
        <v>0.25422050012728747</v>
      </c>
      <c r="M263" s="80">
        <f t="shared" si="113"/>
        <v>3.2973360389867935E-3</v>
      </c>
      <c r="N263" s="80">
        <f t="shared" si="113"/>
        <v>0.24739517555283261</v>
      </c>
      <c r="O263" s="80">
        <f t="shared" si="113"/>
        <v>0.37627731415482008</v>
      </c>
      <c r="P263" s="80">
        <f t="shared" si="113"/>
        <v>2.9115708876168905E-2</v>
      </c>
      <c r="Q263" s="80">
        <f t="shared" si="113"/>
        <v>7.1265164544345783E-2</v>
      </c>
      <c r="R263" s="81">
        <f t="shared" si="113"/>
        <v>1.8428800705558555E-2</v>
      </c>
      <c r="S263" s="82">
        <f>SUM(L263:R263)</f>
        <v>1.0000000000000002</v>
      </c>
      <c r="U263" s="40" t="s">
        <v>85</v>
      </c>
      <c r="V263" s="108">
        <f>+V262/$AI262</f>
        <v>0.22950826173075647</v>
      </c>
      <c r="W263" s="108">
        <f t="shared" ref="W263:AH263" si="114">+W262/$AI262</f>
        <v>2.3061044973570224E-2</v>
      </c>
      <c r="X263" s="108">
        <f t="shared" si="114"/>
        <v>7.1265164544345769E-2</v>
      </c>
      <c r="Y263" s="108">
        <f t="shared" si="114"/>
        <v>3.2973360389867926E-3</v>
      </c>
      <c r="Z263" s="108">
        <f t="shared" si="114"/>
        <v>0.24739517555283255</v>
      </c>
      <c r="AA263" s="108">
        <f t="shared" si="114"/>
        <v>0.35481580606983748</v>
      </c>
      <c r="AB263" s="108">
        <f t="shared" si="114"/>
        <v>2.9115708876168898E-2</v>
      </c>
      <c r="AC263" s="108">
        <f t="shared" si="114"/>
        <v>4.1541502213501801E-2</v>
      </c>
      <c r="AD263" s="108">
        <f t="shared" si="114"/>
        <v>1.6511934229607246E-3</v>
      </c>
      <c r="AE263" s="108">
        <f t="shared" si="114"/>
        <v>3.8425987905340653E-3</v>
      </c>
      <c r="AF263" s="108">
        <f t="shared" si="114"/>
        <v>1.8428800705558551E-2</v>
      </c>
      <c r="AG263" s="108">
        <f t="shared" si="114"/>
        <v>0</v>
      </c>
      <c r="AH263" s="108">
        <f t="shared" si="114"/>
        <v>1.761890929444845E-2</v>
      </c>
      <c r="AI263" s="109">
        <f>SUM(V263:AC263)</f>
        <v>1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1.649895303377762E-2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1.649895303377762E-2</v>
      </c>
      <c r="J267" s="141"/>
      <c r="K267" s="192" t="s">
        <v>6</v>
      </c>
      <c r="L267" s="144">
        <v>1.649895303377762E-2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1.649895303377762E-2</v>
      </c>
      <c r="U267" s="195" t="s">
        <v>6</v>
      </c>
      <c r="V267" s="196">
        <v>1.649895303377762E-2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1.649895303377762E-2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0</v>
      </c>
      <c r="C271" s="148">
        <v>0</v>
      </c>
      <c r="D271" s="148">
        <v>0</v>
      </c>
      <c r="E271" s="148">
        <v>2.4484724359674281</v>
      </c>
      <c r="F271" s="292"/>
      <c r="G271" s="148">
        <v>0</v>
      </c>
      <c r="H271" s="160">
        <v>0</v>
      </c>
      <c r="I271" s="146">
        <f t="shared" si="115"/>
        <v>2.4484724359674281</v>
      </c>
      <c r="J271" s="141"/>
      <c r="K271" s="161" t="s">
        <v>15</v>
      </c>
      <c r="L271" s="148">
        <v>0</v>
      </c>
      <c r="M271" s="148">
        <v>0</v>
      </c>
      <c r="N271" s="148">
        <v>0</v>
      </c>
      <c r="O271" s="148">
        <v>2.4484724359674281</v>
      </c>
      <c r="P271" s="148">
        <v>0</v>
      </c>
      <c r="Q271" s="148">
        <v>0</v>
      </c>
      <c r="R271" s="149">
        <v>0</v>
      </c>
      <c r="S271" s="150">
        <f t="shared" si="116"/>
        <v>2.4484724359674281</v>
      </c>
      <c r="U271" s="204" t="s">
        <v>15</v>
      </c>
      <c r="V271" s="196">
        <v>0</v>
      </c>
      <c r="W271" s="196">
        <v>0</v>
      </c>
      <c r="X271" s="196">
        <v>0</v>
      </c>
      <c r="Y271" s="196">
        <v>0</v>
      </c>
      <c r="Z271" s="196">
        <v>0</v>
      </c>
      <c r="AA271" s="196">
        <v>2.4484724359674281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2.4484724359674281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2.3444338169747971</v>
      </c>
      <c r="C272" s="152">
        <v>6.2383968435937347E-2</v>
      </c>
      <c r="D272" s="152">
        <v>1.5877740592158029</v>
      </c>
      <c r="E272" s="152">
        <v>0.90707515855726917</v>
      </c>
      <c r="F272" s="292"/>
      <c r="G272" s="152">
        <v>0</v>
      </c>
      <c r="H272" s="153">
        <v>0</v>
      </c>
      <c r="I272" s="154">
        <f t="shared" si="115"/>
        <v>4.9016670031838068</v>
      </c>
      <c r="J272" s="141"/>
      <c r="K272" s="155" t="s">
        <v>14</v>
      </c>
      <c r="L272" s="156">
        <v>2.3444338169747971</v>
      </c>
      <c r="M272" s="156">
        <v>6.2383968435937347E-2</v>
      </c>
      <c r="N272" s="156">
        <v>1.5877740592158029</v>
      </c>
      <c r="O272" s="156">
        <v>0.90707515855726917</v>
      </c>
      <c r="P272" s="156">
        <v>0</v>
      </c>
      <c r="Q272" s="156">
        <v>0</v>
      </c>
      <c r="R272" s="157">
        <v>0</v>
      </c>
      <c r="S272" s="158">
        <f t="shared" si="116"/>
        <v>4.9016670031838068</v>
      </c>
      <c r="U272" s="200" t="s">
        <v>55</v>
      </c>
      <c r="V272" s="201">
        <v>2.2594671564438049</v>
      </c>
      <c r="W272" s="201">
        <v>0</v>
      </c>
      <c r="X272" s="201">
        <v>0</v>
      </c>
      <c r="Y272" s="201">
        <v>6.2383968435937347E-2</v>
      </c>
      <c r="Z272" s="201">
        <v>1.195742128479881</v>
      </c>
      <c r="AA272" s="201">
        <v>0.90707515855726917</v>
      </c>
      <c r="AB272" s="201">
        <v>0</v>
      </c>
      <c r="AC272" s="202">
        <v>0.47699859126691424</v>
      </c>
      <c r="AD272" s="201">
        <v>8.4966660530992402E-2</v>
      </c>
      <c r="AE272" s="201">
        <v>0</v>
      </c>
      <c r="AF272" s="201">
        <v>0</v>
      </c>
      <c r="AG272" s="201">
        <v>0.39203193073592185</v>
      </c>
      <c r="AH272" s="201">
        <v>0</v>
      </c>
      <c r="AI272" s="203">
        <f t="shared" si="117"/>
        <v>4.9016670031838068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11.572989357262816</v>
      </c>
      <c r="F273" s="292"/>
      <c r="G273" s="148">
        <v>0</v>
      </c>
      <c r="H273" s="160">
        <v>0</v>
      </c>
      <c r="I273" s="146">
        <f t="shared" si="115"/>
        <v>11.572989357262816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11.572989357262816</v>
      </c>
      <c r="P273" s="148">
        <v>165.13992616936935</v>
      </c>
      <c r="Q273" s="148">
        <v>0</v>
      </c>
      <c r="R273" s="149">
        <v>0</v>
      </c>
      <c r="S273" s="150">
        <f t="shared" si="116"/>
        <v>176.71291552663217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1.7359484035894224</v>
      </c>
      <c r="AB273" s="196">
        <v>165.13992616936935</v>
      </c>
      <c r="AC273" s="197">
        <v>9.8370409536733945</v>
      </c>
      <c r="AD273" s="196">
        <v>0</v>
      </c>
      <c r="AE273" s="196">
        <v>0</v>
      </c>
      <c r="AF273" s="196">
        <v>0</v>
      </c>
      <c r="AG273" s="196">
        <v>0</v>
      </c>
      <c r="AH273" s="196">
        <v>9.8370409536733945</v>
      </c>
      <c r="AI273" s="199">
        <f t="shared" si="117"/>
        <v>176.71291552663217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2.1827718830133933E-3</v>
      </c>
      <c r="F274" s="292"/>
      <c r="G274" s="152">
        <v>0</v>
      </c>
      <c r="H274" s="153">
        <v>0</v>
      </c>
      <c r="I274" s="154">
        <f t="shared" si="115"/>
        <v>2.1827718830133933E-3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2.1827718830133933E-3</v>
      </c>
      <c r="P274" s="156">
        <v>0.11860009135248832</v>
      </c>
      <c r="Q274" s="156">
        <v>0</v>
      </c>
      <c r="R274" s="157">
        <v>0</v>
      </c>
      <c r="S274" s="158">
        <f t="shared" si="116"/>
        <v>0.12078286323550172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0.11860009135248832</v>
      </c>
      <c r="AC274" s="202">
        <v>2.1827718830133933E-3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2.1827718830133933E-3</v>
      </c>
      <c r="AI274" s="203">
        <f t="shared" si="117"/>
        <v>0.12078286323550172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</v>
      </c>
      <c r="C276" s="152">
        <v>0</v>
      </c>
      <c r="D276" s="152">
        <v>7.8153816954803537</v>
      </c>
      <c r="E276" s="152">
        <v>0.70735077426595694</v>
      </c>
      <c r="F276" s="292"/>
      <c r="G276" s="152">
        <v>0</v>
      </c>
      <c r="H276" s="153">
        <v>0</v>
      </c>
      <c r="I276" s="154">
        <f t="shared" si="115"/>
        <v>8.5227324697463107</v>
      </c>
      <c r="J276" s="141"/>
      <c r="K276" s="155" t="s">
        <v>16</v>
      </c>
      <c r="L276" s="156">
        <v>0</v>
      </c>
      <c r="M276" s="156">
        <v>0</v>
      </c>
      <c r="N276" s="156">
        <v>7.8153816954803537</v>
      </c>
      <c r="O276" s="156">
        <v>0.70735077426595694</v>
      </c>
      <c r="P276" s="156">
        <v>0</v>
      </c>
      <c r="Q276" s="156">
        <v>0</v>
      </c>
      <c r="R276" s="157">
        <v>0</v>
      </c>
      <c r="S276" s="158">
        <f t="shared" si="116"/>
        <v>8.5227324697463107</v>
      </c>
      <c r="U276" s="200" t="s">
        <v>16</v>
      </c>
      <c r="V276" s="201">
        <v>0</v>
      </c>
      <c r="W276" s="201">
        <v>0</v>
      </c>
      <c r="X276" s="201">
        <v>0</v>
      </c>
      <c r="Y276" s="201">
        <v>0</v>
      </c>
      <c r="Z276" s="201">
        <v>7.8153816954803537</v>
      </c>
      <c r="AA276" s="201">
        <v>0</v>
      </c>
      <c r="AB276" s="201">
        <v>0</v>
      </c>
      <c r="AC276" s="202">
        <v>0.70735077426595694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0.70735077426595694</v>
      </c>
      <c r="AI276" s="203">
        <f t="shared" si="117"/>
        <v>8.5227324697463107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10.35505377430467</v>
      </c>
      <c r="C277" s="148">
        <v>363.1872785477405</v>
      </c>
      <c r="D277" s="148">
        <v>22.324686705388647</v>
      </c>
      <c r="E277" s="148">
        <v>27.841548202250543</v>
      </c>
      <c r="F277" s="292"/>
      <c r="G277" s="148">
        <v>0</v>
      </c>
      <c r="H277" s="160">
        <v>0</v>
      </c>
      <c r="I277" s="146">
        <f t="shared" si="115"/>
        <v>423.70856722968438</v>
      </c>
      <c r="J277" s="141"/>
      <c r="K277" s="161" t="s">
        <v>139</v>
      </c>
      <c r="L277" s="148">
        <v>10.35505377430467</v>
      </c>
      <c r="M277" s="148">
        <v>363.1872785477405</v>
      </c>
      <c r="N277" s="148">
        <v>22.324686705388647</v>
      </c>
      <c r="O277" s="148">
        <v>27.841548202250543</v>
      </c>
      <c r="P277" s="148">
        <v>0</v>
      </c>
      <c r="Q277" s="148">
        <v>0</v>
      </c>
      <c r="R277" s="149">
        <v>0</v>
      </c>
      <c r="S277" s="150">
        <f t="shared" si="116"/>
        <v>423.70856722968438</v>
      </c>
      <c r="U277" s="204" t="s">
        <v>139</v>
      </c>
      <c r="V277" s="196">
        <v>10.35505377430467</v>
      </c>
      <c r="W277" s="196">
        <v>0</v>
      </c>
      <c r="X277" s="196">
        <v>0</v>
      </c>
      <c r="Y277" s="196">
        <v>363.1872785477405</v>
      </c>
      <c r="Z277" s="196">
        <v>0</v>
      </c>
      <c r="AA277" s="196">
        <v>0</v>
      </c>
      <c r="AB277" s="196">
        <v>0</v>
      </c>
      <c r="AC277" s="197">
        <v>50.166234907639193</v>
      </c>
      <c r="AD277" s="196">
        <v>0</v>
      </c>
      <c r="AE277" s="196">
        <v>0</v>
      </c>
      <c r="AF277" s="196">
        <v>0</v>
      </c>
      <c r="AG277" s="196">
        <v>22.324686705388647</v>
      </c>
      <c r="AH277" s="196">
        <v>27.841548202250543</v>
      </c>
      <c r="AI277" s="199">
        <f t="shared" si="117"/>
        <v>423.70856722968438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17.425986196333884</v>
      </c>
      <c r="C278" s="152">
        <v>0.60526234028003001</v>
      </c>
      <c r="D278" s="152">
        <v>317.73459296850223</v>
      </c>
      <c r="E278" s="152">
        <v>1080.5688382026431</v>
      </c>
      <c r="F278" s="292"/>
      <c r="G278" s="152">
        <v>17.531636175030744</v>
      </c>
      <c r="H278" s="153">
        <v>0</v>
      </c>
      <c r="I278" s="154">
        <f t="shared" si="115"/>
        <v>1433.8663158827901</v>
      </c>
      <c r="J278" s="141"/>
      <c r="K278" s="155" t="s">
        <v>24</v>
      </c>
      <c r="L278" s="156">
        <v>17.425986196333884</v>
      </c>
      <c r="M278" s="156">
        <v>0.60526234028003001</v>
      </c>
      <c r="N278" s="156">
        <v>317.73459296850223</v>
      </c>
      <c r="O278" s="156">
        <v>1080.5688382026431</v>
      </c>
      <c r="P278" s="156">
        <v>0</v>
      </c>
      <c r="Q278" s="156">
        <v>17.531636175030744</v>
      </c>
      <c r="R278" s="157">
        <v>0</v>
      </c>
      <c r="S278" s="158">
        <f t="shared" si="116"/>
        <v>1433.8663158827901</v>
      </c>
      <c r="U278" s="200" t="s">
        <v>24</v>
      </c>
      <c r="V278" s="201">
        <v>9.5483241029186097</v>
      </c>
      <c r="W278" s="201">
        <v>7.8776620934152755</v>
      </c>
      <c r="X278" s="201">
        <v>17.531636175030744</v>
      </c>
      <c r="Y278" s="201">
        <v>0.60526234028003001</v>
      </c>
      <c r="Z278" s="201">
        <v>317.73459296850223</v>
      </c>
      <c r="AA278" s="201">
        <v>1080.3812029847579</v>
      </c>
      <c r="AB278" s="201">
        <v>0</v>
      </c>
      <c r="AC278" s="202">
        <v>0.18763521788519527</v>
      </c>
      <c r="AD278" s="201">
        <v>0</v>
      </c>
      <c r="AE278" s="201">
        <v>0</v>
      </c>
      <c r="AF278" s="201">
        <v>0</v>
      </c>
      <c r="AG278" s="201">
        <v>0</v>
      </c>
      <c r="AH278" s="201">
        <v>0.18763521788519527</v>
      </c>
      <c r="AI278" s="203">
        <f t="shared" si="117"/>
        <v>1433.8663158827899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0.75133704845154814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115"/>
        <v>0.75133704845154814</v>
      </c>
      <c r="J281" s="141"/>
      <c r="K281" s="161" t="s">
        <v>21</v>
      </c>
      <c r="L281" s="148">
        <v>0.75133704845154814</v>
      </c>
      <c r="M281" s="148">
        <v>0</v>
      </c>
      <c r="N281" s="148">
        <v>0</v>
      </c>
      <c r="O281" s="148">
        <v>0</v>
      </c>
      <c r="P281" s="148">
        <v>9.9859268230304785</v>
      </c>
      <c r="Q281" s="148">
        <v>0</v>
      </c>
      <c r="R281" s="149">
        <v>0</v>
      </c>
      <c r="S281" s="150">
        <f t="shared" si="116"/>
        <v>10.737263871482027</v>
      </c>
      <c r="U281" s="204" t="s">
        <v>21</v>
      </c>
      <c r="V281" s="196">
        <v>0.75133704845154814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9.9859268230304785</v>
      </c>
      <c r="AC281" s="197">
        <v>0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117"/>
        <v>10.737263871482027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30.893309789098677</v>
      </c>
      <c r="C288" s="187">
        <f t="shared" ref="C288:I288" si="119">SUM(C267:C283)</f>
        <v>363.85492485645648</v>
      </c>
      <c r="D288" s="187">
        <f t="shared" si="119"/>
        <v>349.46243542858701</v>
      </c>
      <c r="E288" s="187">
        <f t="shared" si="119"/>
        <v>1124.0484569028301</v>
      </c>
      <c r="F288" s="187">
        <f t="shared" si="119"/>
        <v>0</v>
      </c>
      <c r="G288" s="187">
        <f t="shared" si="119"/>
        <v>17.531636175030744</v>
      </c>
      <c r="H288" s="213">
        <f t="shared" si="119"/>
        <v>0</v>
      </c>
      <c r="I288" s="146">
        <f t="shared" si="119"/>
        <v>1885.7907631520034</v>
      </c>
      <c r="J288" s="141"/>
      <c r="K288" s="188" t="s">
        <v>25</v>
      </c>
      <c r="L288" s="187">
        <f>SUM(L267:L283)</f>
        <v>30.893309789098677</v>
      </c>
      <c r="M288" s="187">
        <f t="shared" ref="M288:S288" si="120">SUM(M267:M283)</f>
        <v>363.85492485645648</v>
      </c>
      <c r="N288" s="187">
        <f t="shared" si="120"/>
        <v>349.46243542858701</v>
      </c>
      <c r="O288" s="187">
        <f t="shared" si="120"/>
        <v>1124.0484569028301</v>
      </c>
      <c r="P288" s="187">
        <f t="shared" si="120"/>
        <v>175.24445308375229</v>
      </c>
      <c r="Q288" s="187">
        <f t="shared" si="120"/>
        <v>17.531636175030744</v>
      </c>
      <c r="R288" s="213">
        <f t="shared" si="120"/>
        <v>0</v>
      </c>
      <c r="S288" s="214">
        <f t="shared" si="120"/>
        <v>2061.0352162357553</v>
      </c>
      <c r="T288" s="133" t="str">
        <f>IF(ABS(S288-AI288)&gt;0.01,S288-AI288,"")</f>
        <v/>
      </c>
      <c r="U288" s="215" t="s">
        <v>61</v>
      </c>
      <c r="V288" s="216">
        <f>SUM(V267:V283)</f>
        <v>22.930681035152414</v>
      </c>
      <c r="W288" s="216">
        <f t="shared" ref="W288:AH288" si="121">SUM(W267:W283)</f>
        <v>7.8776620934152755</v>
      </c>
      <c r="X288" s="216">
        <f t="shared" si="121"/>
        <v>17.531636175030744</v>
      </c>
      <c r="Y288" s="216">
        <f t="shared" si="121"/>
        <v>363.85492485645648</v>
      </c>
      <c r="Z288" s="216">
        <f t="shared" si="121"/>
        <v>326.74571679246247</v>
      </c>
      <c r="AA288" s="216">
        <f t="shared" si="121"/>
        <v>1085.4726989828721</v>
      </c>
      <c r="AB288" s="216">
        <f t="shared" si="121"/>
        <v>175.24445308375229</v>
      </c>
      <c r="AC288" s="216">
        <f t="shared" si="121"/>
        <v>61.377443216613663</v>
      </c>
      <c r="AD288" s="217">
        <f t="shared" si="121"/>
        <v>8.4966660530992402E-2</v>
      </c>
      <c r="AE288" s="217">
        <f t="shared" si="121"/>
        <v>0</v>
      </c>
      <c r="AF288" s="217">
        <f t="shared" si="121"/>
        <v>0</v>
      </c>
      <c r="AG288" s="217">
        <f t="shared" si="121"/>
        <v>22.716718636124568</v>
      </c>
      <c r="AH288" s="217">
        <f t="shared" si="121"/>
        <v>38.5757579199581</v>
      </c>
      <c r="AI288" s="218">
        <f>SUM(V288:AC288)</f>
        <v>2061.0352162357553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1.6382151399162694E-2</v>
      </c>
      <c r="C289" s="105">
        <f t="shared" ref="C289:H289" si="122">IF($I288=0,"-",C288/$I288)</f>
        <v>0.19294554410071002</v>
      </c>
      <c r="D289" s="105">
        <f t="shared" si="122"/>
        <v>0.18531347287144323</v>
      </c>
      <c r="E289" s="105">
        <f t="shared" si="122"/>
        <v>0.59606212887798871</v>
      </c>
      <c r="F289" s="105">
        <f t="shared" si="122"/>
        <v>0</v>
      </c>
      <c r="G289" s="105">
        <f t="shared" si="122"/>
        <v>9.296702750695154E-3</v>
      </c>
      <c r="H289" s="106">
        <f t="shared" si="122"/>
        <v>0</v>
      </c>
      <c r="I289" s="107">
        <f>SUM(B289:H289)</f>
        <v>0.99999999999999978</v>
      </c>
      <c r="J289" s="133"/>
      <c r="K289" s="30" t="s">
        <v>85</v>
      </c>
      <c r="L289" s="80">
        <f t="shared" ref="L289:R289" si="123">IF($S288=0,"-",L288/$S288)</f>
        <v>1.4989219759923253E-2</v>
      </c>
      <c r="M289" s="80">
        <f t="shared" si="123"/>
        <v>0.17653988732953133</v>
      </c>
      <c r="N289" s="80">
        <f t="shared" si="123"/>
        <v>0.16955675122661906</v>
      </c>
      <c r="O289" s="80">
        <f t="shared" si="123"/>
        <v>0.54538051948271693</v>
      </c>
      <c r="P289" s="80">
        <f t="shared" si="123"/>
        <v>8.5027393856867819E-2</v>
      </c>
      <c r="Q289" s="80">
        <f t="shared" si="123"/>
        <v>8.506228344341572E-3</v>
      </c>
      <c r="R289" s="81">
        <f t="shared" si="123"/>
        <v>0</v>
      </c>
      <c r="S289" s="82">
        <f>SUM(L289:R289)</f>
        <v>1</v>
      </c>
      <c r="U289" s="40" t="s">
        <v>85</v>
      </c>
      <c r="V289" s="108">
        <f>+V288/$AI288</f>
        <v>1.1125807484761311E-2</v>
      </c>
      <c r="W289" s="108">
        <f t="shared" ref="W289:AH289" si="124">+W288/$AI288</f>
        <v>3.8221870404538368E-3</v>
      </c>
      <c r="X289" s="108">
        <f t="shared" si="124"/>
        <v>8.506228344341572E-3</v>
      </c>
      <c r="Y289" s="108">
        <f t="shared" si="124"/>
        <v>0.17653988732953133</v>
      </c>
      <c r="Z289" s="108">
        <f t="shared" si="124"/>
        <v>0.15853475681469728</v>
      </c>
      <c r="AA289" s="108">
        <f t="shared" si="124"/>
        <v>0.52666382914376575</v>
      </c>
      <c r="AB289" s="108">
        <f t="shared" si="124"/>
        <v>8.5027393856867819E-2</v>
      </c>
      <c r="AC289" s="108">
        <f t="shared" si="124"/>
        <v>2.9779909985581193E-2</v>
      </c>
      <c r="AD289" s="108">
        <f t="shared" si="124"/>
        <v>4.1225234708106675E-5</v>
      </c>
      <c r="AE289" s="108">
        <f t="shared" si="124"/>
        <v>0</v>
      </c>
      <c r="AF289" s="108">
        <f t="shared" si="124"/>
        <v>0</v>
      </c>
      <c r="AG289" s="108">
        <f t="shared" si="124"/>
        <v>1.1021994411921816E-2</v>
      </c>
      <c r="AH289" s="108">
        <f t="shared" si="124"/>
        <v>1.8716690338951267E-2</v>
      </c>
      <c r="AI289" s="109">
        <f>SUM(V289:AC289)</f>
        <v>1.0000000000000002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5.5093591639975639</v>
      </c>
      <c r="C297" s="148">
        <v>41.642121055390724</v>
      </c>
      <c r="D297" s="148">
        <v>6.8971176365959774</v>
      </c>
      <c r="E297" s="148">
        <v>0.12551518065755682</v>
      </c>
      <c r="F297" s="292"/>
      <c r="G297" s="148">
        <v>0</v>
      </c>
      <c r="H297" s="160">
        <v>0</v>
      </c>
      <c r="I297" s="146">
        <f t="shared" si="125"/>
        <v>54.174113036641828</v>
      </c>
      <c r="J297" s="141"/>
      <c r="K297" s="161" t="s">
        <v>15</v>
      </c>
      <c r="L297" s="148">
        <v>5.5093591639975639</v>
      </c>
      <c r="M297" s="148">
        <v>41.642121055390724</v>
      </c>
      <c r="N297" s="148">
        <v>6.8971176365959774</v>
      </c>
      <c r="O297" s="148">
        <v>0.12551518065755682</v>
      </c>
      <c r="P297" s="148">
        <v>0</v>
      </c>
      <c r="Q297" s="148">
        <v>0</v>
      </c>
      <c r="R297" s="149">
        <v>0</v>
      </c>
      <c r="S297" s="150">
        <f t="shared" si="126"/>
        <v>54.174113036641828</v>
      </c>
      <c r="U297" s="204" t="s">
        <v>15</v>
      </c>
      <c r="V297" s="196">
        <v>5.5093591639975639</v>
      </c>
      <c r="W297" s="196">
        <v>0</v>
      </c>
      <c r="X297" s="196">
        <v>0</v>
      </c>
      <c r="Y297" s="196">
        <v>41.642121055390724</v>
      </c>
      <c r="Z297" s="196">
        <v>6.8971176365959774</v>
      </c>
      <c r="AA297" s="196">
        <v>0.12551518065755682</v>
      </c>
      <c r="AB297" s="196">
        <v>0</v>
      </c>
      <c r="AC297" s="197">
        <v>0</v>
      </c>
      <c r="AD297" s="198">
        <v>0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54.174113036641828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5.7879128310530506E-2</v>
      </c>
      <c r="C298" s="152">
        <v>0.10002848149119717</v>
      </c>
      <c r="D298" s="152">
        <v>4.1216782732678627E-2</v>
      </c>
      <c r="E298" s="152">
        <v>7.3744530802894869E-4</v>
      </c>
      <c r="F298" s="292"/>
      <c r="G298" s="152">
        <v>0</v>
      </c>
      <c r="H298" s="153">
        <v>0</v>
      </c>
      <c r="I298" s="154">
        <f t="shared" si="125"/>
        <v>0.19986183784243525</v>
      </c>
      <c r="J298" s="141"/>
      <c r="K298" s="155" t="s">
        <v>14</v>
      </c>
      <c r="L298" s="156">
        <v>5.7879128310530506E-2</v>
      </c>
      <c r="M298" s="156">
        <v>0.10002848149119717</v>
      </c>
      <c r="N298" s="156">
        <v>4.1216782732678627E-2</v>
      </c>
      <c r="O298" s="156">
        <v>7.3744530802894869E-4</v>
      </c>
      <c r="P298" s="156">
        <v>0</v>
      </c>
      <c r="Q298" s="156">
        <v>0</v>
      </c>
      <c r="R298" s="157">
        <v>0</v>
      </c>
      <c r="S298" s="158">
        <f t="shared" si="126"/>
        <v>0.19986183784243525</v>
      </c>
      <c r="U298" s="200" t="s">
        <v>55</v>
      </c>
      <c r="V298" s="201">
        <v>4.9700653455955153E-2</v>
      </c>
      <c r="W298" s="201">
        <v>0</v>
      </c>
      <c r="X298" s="201">
        <v>0</v>
      </c>
      <c r="Y298" s="201">
        <v>0.10002848149119717</v>
      </c>
      <c r="Z298" s="201">
        <v>4.1216782732678627E-2</v>
      </c>
      <c r="AA298" s="201">
        <v>7.3744530802894869E-4</v>
      </c>
      <c r="AB298" s="201">
        <v>0</v>
      </c>
      <c r="AC298" s="202">
        <v>8.1784748545753547E-3</v>
      </c>
      <c r="AD298" s="201">
        <v>8.1784748545753547E-3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0.19986183784243522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0.28724630686433406</v>
      </c>
      <c r="F299" s="292"/>
      <c r="G299" s="148">
        <v>0</v>
      </c>
      <c r="H299" s="160">
        <v>0</v>
      </c>
      <c r="I299" s="146">
        <f t="shared" si="125"/>
        <v>0.28724630686433406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0.28724630686433406</v>
      </c>
      <c r="P299" s="148">
        <v>106.89007624001343</v>
      </c>
      <c r="Q299" s="148">
        <v>0</v>
      </c>
      <c r="R299" s="149">
        <v>0</v>
      </c>
      <c r="S299" s="150">
        <f t="shared" si="126"/>
        <v>107.17732254687776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0.28724630686433406</v>
      </c>
      <c r="AB299" s="196">
        <v>106.89007624001343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127"/>
        <v>107.17732254687776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0.42610748940061494</v>
      </c>
      <c r="Q300" s="156">
        <v>0</v>
      </c>
      <c r="R300" s="157">
        <v>0</v>
      </c>
      <c r="S300" s="158">
        <f t="shared" si="126"/>
        <v>0.42610748940061494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0.42610748940061494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0.42610748940061494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9.2103894127118415E-3</v>
      </c>
      <c r="C302" s="152">
        <v>0</v>
      </c>
      <c r="D302" s="152">
        <v>4.0349754616423752</v>
      </c>
      <c r="E302" s="152">
        <v>5.7131025545876873E-2</v>
      </c>
      <c r="F302" s="292"/>
      <c r="G302" s="152">
        <v>0</v>
      </c>
      <c r="H302" s="153">
        <v>0</v>
      </c>
      <c r="I302" s="154">
        <f t="shared" si="125"/>
        <v>4.101316876600964</v>
      </c>
      <c r="J302" s="141"/>
      <c r="K302" s="155" t="s">
        <v>16</v>
      </c>
      <c r="L302" s="156">
        <v>9.2103894127118415E-3</v>
      </c>
      <c r="M302" s="156">
        <v>0</v>
      </c>
      <c r="N302" s="156">
        <v>4.0349754616423752</v>
      </c>
      <c r="O302" s="156">
        <v>5.7131025545876873E-2</v>
      </c>
      <c r="P302" s="156">
        <v>0</v>
      </c>
      <c r="Q302" s="156">
        <v>0</v>
      </c>
      <c r="R302" s="157">
        <v>0</v>
      </c>
      <c r="S302" s="158">
        <f t="shared" si="126"/>
        <v>4.101316876600964</v>
      </c>
      <c r="U302" s="200" t="s">
        <v>16</v>
      </c>
      <c r="V302" s="201">
        <v>0</v>
      </c>
      <c r="W302" s="201">
        <v>0</v>
      </c>
      <c r="X302" s="201">
        <v>0</v>
      </c>
      <c r="Y302" s="201">
        <v>0</v>
      </c>
      <c r="Z302" s="201">
        <v>4.0349754616423752</v>
      </c>
      <c r="AA302" s="201">
        <v>2.6216644899932685E-2</v>
      </c>
      <c r="AB302" s="201">
        <v>0</v>
      </c>
      <c r="AC302" s="202">
        <v>4.0124770058656029E-2</v>
      </c>
      <c r="AD302" s="201">
        <v>9.2103894127118415E-3</v>
      </c>
      <c r="AE302" s="201">
        <v>0</v>
      </c>
      <c r="AF302" s="201">
        <v>0</v>
      </c>
      <c r="AG302" s="201">
        <v>0</v>
      </c>
      <c r="AH302" s="201">
        <v>3.0914380645944189E-2</v>
      </c>
      <c r="AI302" s="203">
        <f t="shared" si="127"/>
        <v>4.101316876600964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35.978979433927215</v>
      </c>
      <c r="C303" s="148">
        <v>211.22722743669382</v>
      </c>
      <c r="D303" s="148">
        <v>74.890135185288102</v>
      </c>
      <c r="E303" s="148">
        <v>12.193902453322343</v>
      </c>
      <c r="F303" s="292"/>
      <c r="G303" s="148">
        <v>0</v>
      </c>
      <c r="H303" s="160">
        <v>0</v>
      </c>
      <c r="I303" s="146">
        <f t="shared" si="125"/>
        <v>334.29024450923146</v>
      </c>
      <c r="J303" s="141"/>
      <c r="K303" s="161" t="s">
        <v>139</v>
      </c>
      <c r="L303" s="148">
        <v>35.978979433927215</v>
      </c>
      <c r="M303" s="148">
        <v>211.22722743669382</v>
      </c>
      <c r="N303" s="148">
        <v>74.890135185288102</v>
      </c>
      <c r="O303" s="148">
        <v>12.193902453322343</v>
      </c>
      <c r="P303" s="148">
        <v>0.37093905479422734</v>
      </c>
      <c r="Q303" s="148">
        <v>0</v>
      </c>
      <c r="R303" s="149">
        <v>0</v>
      </c>
      <c r="S303" s="150">
        <f t="shared" si="126"/>
        <v>334.66118356402569</v>
      </c>
      <c r="U303" s="204" t="s">
        <v>139</v>
      </c>
      <c r="V303" s="196">
        <v>29.658539957277036</v>
      </c>
      <c r="W303" s="196">
        <v>0</v>
      </c>
      <c r="X303" s="196">
        <v>0</v>
      </c>
      <c r="Y303" s="196">
        <v>211.22722743669382</v>
      </c>
      <c r="Z303" s="196">
        <v>74.890135185288102</v>
      </c>
      <c r="AA303" s="196">
        <v>11.116283218039172</v>
      </c>
      <c r="AB303" s="196">
        <v>0.37093905479422734</v>
      </c>
      <c r="AC303" s="197">
        <v>7.3980587119333521</v>
      </c>
      <c r="AD303" s="196">
        <v>6.3204394766501819</v>
      </c>
      <c r="AE303" s="196">
        <v>0</v>
      </c>
      <c r="AF303" s="196">
        <v>0</v>
      </c>
      <c r="AG303" s="196">
        <v>0</v>
      </c>
      <c r="AH303" s="196">
        <v>1.0776192352831708</v>
      </c>
      <c r="AI303" s="199">
        <f t="shared" si="127"/>
        <v>334.66118356402569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14.658086823435987</v>
      </c>
      <c r="C304" s="152">
        <v>2.2879916917018077</v>
      </c>
      <c r="D304" s="152">
        <v>11.483596007699095</v>
      </c>
      <c r="E304" s="152">
        <v>188.03365425383788</v>
      </c>
      <c r="F304" s="292"/>
      <c r="G304" s="152">
        <v>18.410357130652269</v>
      </c>
      <c r="H304" s="153">
        <v>0</v>
      </c>
      <c r="I304" s="154">
        <f t="shared" si="125"/>
        <v>234.87368590732703</v>
      </c>
      <c r="J304" s="141"/>
      <c r="K304" s="155" t="s">
        <v>24</v>
      </c>
      <c r="L304" s="156">
        <v>14.658086823435987</v>
      </c>
      <c r="M304" s="156">
        <v>2.2879916917018077</v>
      </c>
      <c r="N304" s="156">
        <v>11.483596007699095</v>
      </c>
      <c r="O304" s="156">
        <v>188.03365425383788</v>
      </c>
      <c r="P304" s="156">
        <v>0.22895019580242687</v>
      </c>
      <c r="Q304" s="156">
        <v>18.410357130652269</v>
      </c>
      <c r="R304" s="157">
        <v>0</v>
      </c>
      <c r="S304" s="158">
        <f t="shared" si="126"/>
        <v>235.10263610312947</v>
      </c>
      <c r="U304" s="200" t="s">
        <v>24</v>
      </c>
      <c r="V304" s="201">
        <v>1.3792081746287386</v>
      </c>
      <c r="W304" s="201">
        <v>12.715895318446028</v>
      </c>
      <c r="X304" s="201">
        <v>18.410357130652269</v>
      </c>
      <c r="Y304" s="201">
        <v>2.2879916917018077</v>
      </c>
      <c r="Z304" s="201">
        <v>11.483596007699095</v>
      </c>
      <c r="AA304" s="201">
        <v>135.70953045161349</v>
      </c>
      <c r="AB304" s="201">
        <v>0.22895019580242687</v>
      </c>
      <c r="AC304" s="202">
        <v>52.887107132585626</v>
      </c>
      <c r="AD304" s="201">
        <v>0.5629833303612205</v>
      </c>
      <c r="AE304" s="201">
        <v>49.203956070053849</v>
      </c>
      <c r="AF304" s="201">
        <v>0</v>
      </c>
      <c r="AG304" s="201">
        <v>0</v>
      </c>
      <c r="AH304" s="201">
        <v>3.1201677321705583</v>
      </c>
      <c r="AI304" s="203">
        <f t="shared" si="127"/>
        <v>235.1026361031295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0.71760407280070726</v>
      </c>
      <c r="C305" s="148">
        <v>7.2978655648302485E-2</v>
      </c>
      <c r="D305" s="148">
        <v>4.6485176771605641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5.4391004056095742</v>
      </c>
      <c r="J305" s="141"/>
      <c r="K305" s="161" t="s">
        <v>23</v>
      </c>
      <c r="L305" s="148">
        <v>0.71760407280070726</v>
      </c>
      <c r="M305" s="148">
        <v>7.2978655648302485E-2</v>
      </c>
      <c r="N305" s="148">
        <v>4.6485176771605641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5.4391004056095742</v>
      </c>
      <c r="U305" s="204" t="s">
        <v>23</v>
      </c>
      <c r="V305" s="196">
        <v>0.66830884917307709</v>
      </c>
      <c r="W305" s="196">
        <v>1.1241857831676484E-2</v>
      </c>
      <c r="X305" s="196">
        <v>0</v>
      </c>
      <c r="Y305" s="196">
        <v>7.2978655648302485E-2</v>
      </c>
      <c r="Z305" s="196">
        <v>4.6485176771605641</v>
      </c>
      <c r="AA305" s="196">
        <v>0</v>
      </c>
      <c r="AB305" s="196">
        <v>0</v>
      </c>
      <c r="AC305" s="197">
        <v>3.8053365795953663E-2</v>
      </c>
      <c r="AD305" s="196">
        <v>3.8053365795953663E-2</v>
      </c>
      <c r="AE305" s="196">
        <v>0</v>
      </c>
      <c r="AF305" s="196">
        <v>0</v>
      </c>
      <c r="AG305" s="196">
        <v>0</v>
      </c>
      <c r="AH305" s="196">
        <v>0</v>
      </c>
      <c r="AI305" s="199">
        <f t="shared" si="127"/>
        <v>5.4391004056095742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1.5969332572213864E-3</v>
      </c>
      <c r="C306" s="152">
        <v>4.6982778550537846E-5</v>
      </c>
      <c r="D306" s="152">
        <v>1.7350725729869466E-3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3.3789886087588709E-3</v>
      </c>
      <c r="J306" s="141"/>
      <c r="K306" s="155" t="s">
        <v>58</v>
      </c>
      <c r="L306" s="156">
        <v>1.5969332572213864E-3</v>
      </c>
      <c r="M306" s="156">
        <v>4.6982778550537846E-5</v>
      </c>
      <c r="N306" s="156">
        <v>1.7350725729869466E-3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3.3789886087588709E-3</v>
      </c>
      <c r="U306" s="200" t="s">
        <v>58</v>
      </c>
      <c r="V306" s="201">
        <v>1.5022986860425897E-3</v>
      </c>
      <c r="W306" s="201">
        <v>0</v>
      </c>
      <c r="X306" s="201">
        <v>0</v>
      </c>
      <c r="Y306" s="201">
        <v>4.6982778550537846E-5</v>
      </c>
      <c r="Z306" s="201">
        <v>1.7350725729869466E-3</v>
      </c>
      <c r="AA306" s="201">
        <v>0</v>
      </c>
      <c r="AB306" s="201">
        <v>0</v>
      </c>
      <c r="AC306" s="202">
        <v>9.4634571178796726E-5</v>
      </c>
      <c r="AD306" s="201">
        <v>9.4634571178796726E-5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3.3789886087588709E-3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1.3681741802094181</v>
      </c>
      <c r="C307" s="148">
        <v>0.62801437780104441</v>
      </c>
      <c r="D307" s="148">
        <v>0.24671993413612456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2.2429084921465869</v>
      </c>
      <c r="J307" s="141"/>
      <c r="K307" s="161" t="s">
        <v>21</v>
      </c>
      <c r="L307" s="148">
        <v>1.3681741802094181</v>
      </c>
      <c r="M307" s="148">
        <v>0.62801437780104441</v>
      </c>
      <c r="N307" s="148">
        <v>0.24671993413612456</v>
      </c>
      <c r="O307" s="148">
        <v>0</v>
      </c>
      <c r="P307" s="148">
        <v>6.5120467079247417</v>
      </c>
      <c r="Q307" s="148">
        <v>0</v>
      </c>
      <c r="R307" s="149">
        <v>0</v>
      </c>
      <c r="S307" s="150">
        <f t="shared" si="126"/>
        <v>8.7549552000713291</v>
      </c>
      <c r="U307" s="204" t="s">
        <v>21</v>
      </c>
      <c r="V307" s="196">
        <v>1.3233160103664863</v>
      </c>
      <c r="W307" s="196">
        <v>0</v>
      </c>
      <c r="X307" s="196">
        <v>0</v>
      </c>
      <c r="Y307" s="196">
        <v>0.62801437780104441</v>
      </c>
      <c r="Z307" s="196">
        <v>0.24671993413612456</v>
      </c>
      <c r="AA307" s="196">
        <v>0</v>
      </c>
      <c r="AB307" s="196">
        <v>6.5120467079247417</v>
      </c>
      <c r="AC307" s="197">
        <v>4.4858169842931742E-2</v>
      </c>
      <c r="AD307" s="196">
        <v>4.4858169842931742E-2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8.7549552000713291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6.1150476659326566E-4</v>
      </c>
      <c r="C308" s="152">
        <v>9.1725714988989844E-4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1.5287619164831641E-3</v>
      </c>
      <c r="J308" s="141"/>
      <c r="K308" s="155" t="s">
        <v>20</v>
      </c>
      <c r="L308" s="156">
        <v>6.1150476659326566E-4</v>
      </c>
      <c r="M308" s="156">
        <v>9.1725714988989844E-4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1.5287619164831641E-3</v>
      </c>
      <c r="U308" s="200" t="s">
        <v>59</v>
      </c>
      <c r="V308" s="201">
        <v>6.1150476659326566E-4</v>
      </c>
      <c r="W308" s="201">
        <v>0</v>
      </c>
      <c r="X308" s="201">
        <v>0</v>
      </c>
      <c r="Y308" s="201">
        <v>9.1725714988989844E-4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1.5287619164831641E-3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0.14979832110813773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0.14979832110813773</v>
      </c>
      <c r="J309" s="141"/>
      <c r="K309" s="163" t="s">
        <v>62</v>
      </c>
      <c r="L309" s="148">
        <v>0.14979832110813773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0.14979832110813773</v>
      </c>
      <c r="U309" s="205" t="s">
        <v>60</v>
      </c>
      <c r="V309" s="196">
        <v>0.14979832110813773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0.14979832110813773</v>
      </c>
      <c r="AJ309" s="133" t="str">
        <f t="shared" si="128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0.14979832110813773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0.14979832110813773</v>
      </c>
      <c r="J310" s="141"/>
      <c r="K310" s="168" t="s">
        <v>22</v>
      </c>
      <c r="L310" s="169">
        <v>0.14979832110813773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0.14979832110813773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0</v>
      </c>
      <c r="AJ310" s="133">
        <f t="shared" si="128"/>
        <v>0.14979832110813773</v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58.451299951226076</v>
      </c>
      <c r="C314" s="187">
        <f t="shared" ref="C314:I314" si="129">SUM(C293:C309)</f>
        <v>255.95932593865535</v>
      </c>
      <c r="D314" s="187">
        <f t="shared" si="129"/>
        <v>102.2440137578279</v>
      </c>
      <c r="E314" s="187">
        <f t="shared" si="129"/>
        <v>200.69818666553601</v>
      </c>
      <c r="F314" s="187">
        <f t="shared" si="129"/>
        <v>0</v>
      </c>
      <c r="G314" s="187">
        <f t="shared" si="129"/>
        <v>18.410357130652269</v>
      </c>
      <c r="H314" s="213">
        <f t="shared" si="129"/>
        <v>0</v>
      </c>
      <c r="I314" s="146">
        <f t="shared" si="129"/>
        <v>635.76318344389767</v>
      </c>
      <c r="J314" s="141"/>
      <c r="K314" s="188" t="s">
        <v>25</v>
      </c>
      <c r="L314" s="187">
        <f>SUM(L293:L309)</f>
        <v>58.451299951226076</v>
      </c>
      <c r="M314" s="187">
        <f t="shared" ref="M314:S314" si="130">SUM(M293:M309)</f>
        <v>255.95932593865535</v>
      </c>
      <c r="N314" s="187">
        <f t="shared" si="130"/>
        <v>102.2440137578279</v>
      </c>
      <c r="O314" s="187">
        <f t="shared" si="130"/>
        <v>200.69818666553601</v>
      </c>
      <c r="P314" s="187">
        <f t="shared" si="130"/>
        <v>114.42811968793544</v>
      </c>
      <c r="Q314" s="187">
        <f t="shared" si="130"/>
        <v>18.410357130652269</v>
      </c>
      <c r="R314" s="213">
        <f t="shared" si="130"/>
        <v>0</v>
      </c>
      <c r="S314" s="214">
        <f t="shared" si="130"/>
        <v>750.19130313183314</v>
      </c>
      <c r="T314" s="133" t="str">
        <f>IF(ABS(S314-AI314)&gt;0.01,S314-AI314,"")</f>
        <v/>
      </c>
      <c r="U314" s="215" t="s">
        <v>61</v>
      </c>
      <c r="V314" s="216">
        <f>SUM(V293:V309)</f>
        <v>38.740344933459625</v>
      </c>
      <c r="W314" s="216">
        <f t="shared" ref="W314:AH314" si="131">SUM(W293:W309)</f>
        <v>12.727137176277704</v>
      </c>
      <c r="X314" s="216">
        <f t="shared" si="131"/>
        <v>18.410357130652269</v>
      </c>
      <c r="Y314" s="216">
        <f t="shared" si="131"/>
        <v>255.95932593865535</v>
      </c>
      <c r="Z314" s="216">
        <f t="shared" si="131"/>
        <v>102.2440137578279</v>
      </c>
      <c r="AA314" s="216">
        <f t="shared" si="131"/>
        <v>147.26552924738252</v>
      </c>
      <c r="AB314" s="216">
        <f t="shared" si="131"/>
        <v>114.42811968793544</v>
      </c>
      <c r="AC314" s="216">
        <f t="shared" si="131"/>
        <v>60.416475259642276</v>
      </c>
      <c r="AD314" s="217">
        <f t="shared" si="131"/>
        <v>6.9838178414887535</v>
      </c>
      <c r="AE314" s="217">
        <f t="shared" si="131"/>
        <v>49.203956070053849</v>
      </c>
      <c r="AF314" s="217">
        <f t="shared" si="131"/>
        <v>0</v>
      </c>
      <c r="AG314" s="217">
        <f t="shared" si="131"/>
        <v>0</v>
      </c>
      <c r="AH314" s="217">
        <f t="shared" si="131"/>
        <v>4.2287013480996736</v>
      </c>
      <c r="AI314" s="218">
        <f>SUM(V314:AC314)</f>
        <v>750.19130313183325</v>
      </c>
      <c r="AJ314" s="133" t="str">
        <f t="shared" si="128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9.193879336421823E-2</v>
      </c>
      <c r="C315" s="105">
        <f t="shared" ref="C315:H315" si="132">IF($I314=0,"-",C314/$I314)</f>
        <v>0.40260168031771887</v>
      </c>
      <c r="D315" s="105">
        <f t="shared" si="132"/>
        <v>0.16082091008160798</v>
      </c>
      <c r="E315" s="105">
        <f t="shared" si="132"/>
        <v>0.31568073127223861</v>
      </c>
      <c r="F315" s="105">
        <f t="shared" si="132"/>
        <v>0</v>
      </c>
      <c r="G315" s="105">
        <f t="shared" si="132"/>
        <v>2.89578849642162E-2</v>
      </c>
      <c r="H315" s="106">
        <f t="shared" si="132"/>
        <v>0</v>
      </c>
      <c r="I315" s="107">
        <f>SUM(B315:H315)</f>
        <v>0.99999999999999989</v>
      </c>
      <c r="J315" s="133"/>
      <c r="K315" s="30" t="s">
        <v>85</v>
      </c>
      <c r="L315" s="80">
        <f t="shared" ref="L315:R315" si="133">IF($S314=0,"-",L314/$S314)</f>
        <v>7.7915192707791597E-2</v>
      </c>
      <c r="M315" s="80">
        <f t="shared" si="133"/>
        <v>0.34119207310201904</v>
      </c>
      <c r="N315" s="80">
        <f t="shared" si="133"/>
        <v>0.13629058792202539</v>
      </c>
      <c r="O315" s="80">
        <f t="shared" si="133"/>
        <v>0.26752934328574424</v>
      </c>
      <c r="P315" s="80">
        <f t="shared" si="133"/>
        <v>0.15253191980529621</v>
      </c>
      <c r="Q315" s="80">
        <f t="shared" si="133"/>
        <v>2.4540883177123378E-2</v>
      </c>
      <c r="R315" s="81">
        <f t="shared" si="133"/>
        <v>0</v>
      </c>
      <c r="S315" s="82">
        <f>SUM(L315:R315)</f>
        <v>0.99999999999999978</v>
      </c>
      <c r="U315" s="40" t="s">
        <v>85</v>
      </c>
      <c r="V315" s="108">
        <f>+V314/$AI314</f>
        <v>5.1640621227851895E-2</v>
      </c>
      <c r="W315" s="108">
        <f t="shared" ref="W315:AH315" si="134">+W314/$AI314</f>
        <v>1.6965188910009435E-2</v>
      </c>
      <c r="X315" s="108">
        <f t="shared" si="134"/>
        <v>2.4540883177123374E-2</v>
      </c>
      <c r="Y315" s="108">
        <f t="shared" si="134"/>
        <v>0.34119207310201899</v>
      </c>
      <c r="Z315" s="108">
        <f t="shared" si="134"/>
        <v>0.13629058792202536</v>
      </c>
      <c r="AA315" s="108">
        <f t="shared" si="134"/>
        <v>0.19630396757812471</v>
      </c>
      <c r="AB315" s="108">
        <f t="shared" si="134"/>
        <v>0.15253191980529618</v>
      </c>
      <c r="AC315" s="108">
        <f t="shared" si="134"/>
        <v>8.0534758277549801E-2</v>
      </c>
      <c r="AD315" s="108">
        <f t="shared" si="134"/>
        <v>9.3093825699302555E-3</v>
      </c>
      <c r="AE315" s="108">
        <f t="shared" si="134"/>
        <v>6.5588545034635112E-2</v>
      </c>
      <c r="AF315" s="108">
        <f t="shared" si="134"/>
        <v>0</v>
      </c>
      <c r="AG315" s="108">
        <f t="shared" si="134"/>
        <v>0</v>
      </c>
      <c r="AH315" s="108">
        <f t="shared" si="134"/>
        <v>5.6368306729844241E-3</v>
      </c>
      <c r="AI315" s="109">
        <f>SUM(V315:AC315)</f>
        <v>0.99999999999999978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3.3434162258449351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3.3434162258449351</v>
      </c>
      <c r="J319" s="141"/>
      <c r="K319" s="192" t="s">
        <v>6</v>
      </c>
      <c r="L319" s="144">
        <v>0</v>
      </c>
      <c r="M319" s="144">
        <v>3.3434162258449351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3.3434162258449351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3.3434162258449351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3.3434162258449351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4.4397235261808072</v>
      </c>
      <c r="C323" s="148">
        <v>45.670918379659518</v>
      </c>
      <c r="D323" s="148">
        <v>0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50.110641905840325</v>
      </c>
      <c r="J323" s="141"/>
      <c r="K323" s="161" t="s">
        <v>15</v>
      </c>
      <c r="L323" s="148">
        <v>4.4397235261808072</v>
      </c>
      <c r="M323" s="148">
        <v>45.670918379659518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50.110641905840325</v>
      </c>
      <c r="U323" s="204" t="s">
        <v>15</v>
      </c>
      <c r="V323" s="196">
        <v>4.4397235261808072</v>
      </c>
      <c r="W323" s="196">
        <v>0</v>
      </c>
      <c r="X323" s="196">
        <v>0</v>
      </c>
      <c r="Y323" s="196">
        <v>45.670918379659518</v>
      </c>
      <c r="Z323" s="196">
        <v>0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50.110641905840325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0.54588882556409046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0.54588882556409046</v>
      </c>
      <c r="J324" s="141"/>
      <c r="K324" s="155" t="s">
        <v>14</v>
      </c>
      <c r="L324" s="156">
        <v>0.54588882556409046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0.54588882556409046</v>
      </c>
      <c r="U324" s="200" t="s">
        <v>55</v>
      </c>
      <c r="V324" s="201">
        <v>0.54588882556409046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0.54588882556409046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0.29632990216871669</v>
      </c>
      <c r="F325" s="292"/>
      <c r="G325" s="148">
        <v>0</v>
      </c>
      <c r="H325" s="160">
        <v>0</v>
      </c>
      <c r="I325" s="146">
        <f t="shared" si="135"/>
        <v>0.29632990216871669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0.29632990216871669</v>
      </c>
      <c r="P325" s="148">
        <v>4.5185671940036487</v>
      </c>
      <c r="Q325" s="148">
        <v>0</v>
      </c>
      <c r="R325" s="149">
        <v>0</v>
      </c>
      <c r="S325" s="150">
        <f t="shared" si="136"/>
        <v>4.8148970961723654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0</v>
      </c>
      <c r="AB325" s="196">
        <v>4.5185671940036487</v>
      </c>
      <c r="AC325" s="197">
        <v>0.29632990216871669</v>
      </c>
      <c r="AD325" s="196">
        <v>0</v>
      </c>
      <c r="AE325" s="196">
        <v>0</v>
      </c>
      <c r="AF325" s="196">
        <v>0</v>
      </c>
      <c r="AG325" s="196">
        <v>0</v>
      </c>
      <c r="AH325" s="196">
        <v>0.29632990216871669</v>
      </c>
      <c r="AI325" s="199">
        <f t="shared" si="137"/>
        <v>4.8148970961723654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0.39604680000675174</v>
      </c>
      <c r="Q326" s="156">
        <v>0</v>
      </c>
      <c r="R326" s="157">
        <v>0</v>
      </c>
      <c r="S326" s="158">
        <f t="shared" si="136"/>
        <v>0.39604680000675174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0.39604680000675174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0.39604680000675174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</v>
      </c>
      <c r="C328" s="152">
        <v>0</v>
      </c>
      <c r="D328" s="152">
        <v>5.5464696798013892E-2</v>
      </c>
      <c r="E328" s="152">
        <v>1.5663864809942747E-3</v>
      </c>
      <c r="F328" s="292"/>
      <c r="G328" s="152">
        <v>0</v>
      </c>
      <c r="H328" s="153">
        <v>0</v>
      </c>
      <c r="I328" s="154">
        <f t="shared" si="135"/>
        <v>5.7031083279008167E-2</v>
      </c>
      <c r="J328" s="141"/>
      <c r="K328" s="155" t="s">
        <v>16</v>
      </c>
      <c r="L328" s="156">
        <v>0</v>
      </c>
      <c r="M328" s="156">
        <v>0</v>
      </c>
      <c r="N328" s="156">
        <v>5.5464696798013892E-2</v>
      </c>
      <c r="O328" s="156">
        <v>1.5663864809942747E-3</v>
      </c>
      <c r="P328" s="156">
        <v>0</v>
      </c>
      <c r="Q328" s="156">
        <v>0</v>
      </c>
      <c r="R328" s="157">
        <v>0</v>
      </c>
      <c r="S328" s="158">
        <f t="shared" si="136"/>
        <v>5.7031083279008167E-2</v>
      </c>
      <c r="U328" s="200" t="s">
        <v>16</v>
      </c>
      <c r="V328" s="201">
        <v>0</v>
      </c>
      <c r="W328" s="201">
        <v>0</v>
      </c>
      <c r="X328" s="201">
        <v>0</v>
      </c>
      <c r="Y328" s="201">
        <v>0</v>
      </c>
      <c r="Z328" s="201">
        <v>5.5464696798013892E-2</v>
      </c>
      <c r="AA328" s="201">
        <v>0</v>
      </c>
      <c r="AB328" s="201">
        <v>0</v>
      </c>
      <c r="AC328" s="202">
        <v>1.5663864809942747E-3</v>
      </c>
      <c r="AD328" s="201">
        <v>0</v>
      </c>
      <c r="AE328" s="201">
        <v>0</v>
      </c>
      <c r="AF328" s="201">
        <v>0</v>
      </c>
      <c r="AG328" s="201">
        <v>0</v>
      </c>
      <c r="AH328" s="201">
        <v>1.5663864809942747E-3</v>
      </c>
      <c r="AI328" s="203">
        <f t="shared" si="137"/>
        <v>5.7031083279008167E-2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18.909080783812652</v>
      </c>
      <c r="C329" s="148">
        <v>666.29146344568505</v>
      </c>
      <c r="D329" s="148">
        <v>19.895604120020277</v>
      </c>
      <c r="E329" s="148">
        <v>0</v>
      </c>
      <c r="F329" s="292"/>
      <c r="G329" s="148">
        <v>0</v>
      </c>
      <c r="H329" s="160">
        <v>0</v>
      </c>
      <c r="I329" s="146">
        <f t="shared" si="135"/>
        <v>705.09614834951799</v>
      </c>
      <c r="J329" s="141"/>
      <c r="K329" s="161" t="s">
        <v>139</v>
      </c>
      <c r="L329" s="148">
        <v>18.909080783812652</v>
      </c>
      <c r="M329" s="148">
        <v>666.29146344568505</v>
      </c>
      <c r="N329" s="148">
        <v>19.895604120020277</v>
      </c>
      <c r="O329" s="148">
        <v>0</v>
      </c>
      <c r="P329" s="148">
        <v>2.2194882067851359E-2</v>
      </c>
      <c r="Q329" s="148">
        <v>0</v>
      </c>
      <c r="R329" s="149">
        <v>0</v>
      </c>
      <c r="S329" s="150">
        <f t="shared" si="136"/>
        <v>705.11834323158587</v>
      </c>
      <c r="U329" s="204" t="s">
        <v>139</v>
      </c>
      <c r="V329" s="196">
        <v>18.902832935171372</v>
      </c>
      <c r="W329" s="196">
        <v>0</v>
      </c>
      <c r="X329" s="196">
        <v>0</v>
      </c>
      <c r="Y329" s="196">
        <v>666.29146344568505</v>
      </c>
      <c r="Z329" s="196">
        <v>12.130440641628697</v>
      </c>
      <c r="AA329" s="196">
        <v>0</v>
      </c>
      <c r="AB329" s="196">
        <v>2.2194882067851359E-2</v>
      </c>
      <c r="AC329" s="197">
        <v>7.7714113270328626</v>
      </c>
      <c r="AD329" s="196">
        <v>6.2478486412810806E-3</v>
      </c>
      <c r="AE329" s="196">
        <v>0</v>
      </c>
      <c r="AF329" s="196">
        <v>0</v>
      </c>
      <c r="AG329" s="196">
        <v>7.7651634783915808</v>
      </c>
      <c r="AH329" s="196">
        <v>0</v>
      </c>
      <c r="AI329" s="199">
        <f t="shared" si="137"/>
        <v>705.11834323158587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8.6079812454688014</v>
      </c>
      <c r="C330" s="152">
        <v>17.338046017056477</v>
      </c>
      <c r="D330" s="152">
        <v>6.7135216431557536</v>
      </c>
      <c r="E330" s="152">
        <v>1174.1811576136183</v>
      </c>
      <c r="F330" s="292"/>
      <c r="G330" s="152">
        <v>103.46608728617495</v>
      </c>
      <c r="H330" s="153">
        <v>0</v>
      </c>
      <c r="I330" s="154">
        <f t="shared" si="135"/>
        <v>1310.3067938054744</v>
      </c>
      <c r="J330" s="141"/>
      <c r="K330" s="155" t="s">
        <v>24</v>
      </c>
      <c r="L330" s="156">
        <v>8.6079812454688014</v>
      </c>
      <c r="M330" s="156">
        <v>17.338046017056477</v>
      </c>
      <c r="N330" s="156">
        <v>6.7135216431557536</v>
      </c>
      <c r="O330" s="156">
        <v>1174.1811576136183</v>
      </c>
      <c r="P330" s="156">
        <v>0</v>
      </c>
      <c r="Q330" s="156">
        <v>103.46608728617495</v>
      </c>
      <c r="R330" s="157">
        <v>0</v>
      </c>
      <c r="S330" s="158">
        <f t="shared" si="136"/>
        <v>1310.3067938054744</v>
      </c>
      <c r="U330" s="200" t="s">
        <v>24</v>
      </c>
      <c r="V330" s="201">
        <v>0.92657888490271634</v>
      </c>
      <c r="W330" s="201">
        <v>7.5838956736160714</v>
      </c>
      <c r="X330" s="201">
        <v>103.46608728617495</v>
      </c>
      <c r="Y330" s="201">
        <v>17.338046017056477</v>
      </c>
      <c r="Z330" s="201">
        <v>5.1997650587588025</v>
      </c>
      <c r="AA330" s="201">
        <v>1173.7152069646545</v>
      </c>
      <c r="AB330" s="201">
        <v>0</v>
      </c>
      <c r="AC330" s="202">
        <v>2.0772139203107964</v>
      </c>
      <c r="AD330" s="201">
        <v>9.750668695001366E-2</v>
      </c>
      <c r="AE330" s="201">
        <v>0.46595064896383165</v>
      </c>
      <c r="AF330" s="201">
        <v>0</v>
      </c>
      <c r="AG330" s="201">
        <v>1.5137565843969514</v>
      </c>
      <c r="AH330" s="201">
        <v>0</v>
      </c>
      <c r="AI330" s="203">
        <f t="shared" si="137"/>
        <v>1310.3067938054744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4.7389830676054236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4.7389830676054236</v>
      </c>
      <c r="J331" s="141"/>
      <c r="K331" s="161" t="s">
        <v>23</v>
      </c>
      <c r="L331" s="148">
        <v>4.7389830676054236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4.7389830676054236</v>
      </c>
      <c r="U331" s="204" t="s">
        <v>23</v>
      </c>
      <c r="V331" s="196">
        <v>4.7255999515166467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1.338311608877654E-2</v>
      </c>
      <c r="AD331" s="196">
        <v>1.338311608877654E-2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4.7389830676054236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751.72337686047752</v>
      </c>
      <c r="C333" s="148">
        <v>3608.6919895333035</v>
      </c>
      <c r="D333" s="148">
        <v>0</v>
      </c>
      <c r="E333" s="148">
        <v>250.57445895349255</v>
      </c>
      <c r="F333" s="292"/>
      <c r="G333" s="148">
        <v>0</v>
      </c>
      <c r="H333" s="160">
        <v>0</v>
      </c>
      <c r="I333" s="146">
        <f t="shared" si="135"/>
        <v>4610.9898253472738</v>
      </c>
      <c r="J333" s="141"/>
      <c r="K333" s="161" t="s">
        <v>21</v>
      </c>
      <c r="L333" s="148">
        <v>751.72337686047752</v>
      </c>
      <c r="M333" s="148">
        <v>3608.6919895333035</v>
      </c>
      <c r="N333" s="148">
        <v>0</v>
      </c>
      <c r="O333" s="148">
        <v>250.57445895349255</v>
      </c>
      <c r="P333" s="148">
        <v>0.27453706514591747</v>
      </c>
      <c r="Q333" s="148">
        <v>0</v>
      </c>
      <c r="R333" s="149">
        <v>0</v>
      </c>
      <c r="S333" s="150">
        <f t="shared" si="136"/>
        <v>4611.2643624124194</v>
      </c>
      <c r="U333" s="204" t="s">
        <v>21</v>
      </c>
      <c r="V333" s="196">
        <v>751.72337686047752</v>
      </c>
      <c r="W333" s="196">
        <v>0</v>
      </c>
      <c r="X333" s="196">
        <v>0</v>
      </c>
      <c r="Y333" s="196">
        <v>3608.6919895333035</v>
      </c>
      <c r="Z333" s="196">
        <v>0</v>
      </c>
      <c r="AA333" s="196">
        <v>0</v>
      </c>
      <c r="AB333" s="196">
        <v>0.27453706514591747</v>
      </c>
      <c r="AC333" s="197">
        <v>250.57445895349255</v>
      </c>
      <c r="AD333" s="196">
        <v>0</v>
      </c>
      <c r="AE333" s="196">
        <v>0</v>
      </c>
      <c r="AF333" s="196">
        <v>0</v>
      </c>
      <c r="AG333" s="196">
        <v>0</v>
      </c>
      <c r="AH333" s="196">
        <v>250.57445895349255</v>
      </c>
      <c r="AI333" s="199">
        <f t="shared" si="137"/>
        <v>4611.2643624124194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6.2722704241463317E-3</v>
      </c>
      <c r="C334" s="152">
        <v>0.33766647563619628</v>
      </c>
      <c r="D334" s="152">
        <v>0.10512991312684203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0.44906865918718464</v>
      </c>
      <c r="J334" s="141"/>
      <c r="K334" s="155" t="s">
        <v>20</v>
      </c>
      <c r="L334" s="156">
        <v>6.2722704241463317E-3</v>
      </c>
      <c r="M334" s="156">
        <v>0.33766647563619628</v>
      </c>
      <c r="N334" s="156">
        <v>0.10512991312684203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0.44906865918718464</v>
      </c>
      <c r="U334" s="200" t="s">
        <v>59</v>
      </c>
      <c r="V334" s="201">
        <v>6.2722704241463317E-3</v>
      </c>
      <c r="W334" s="201">
        <v>0</v>
      </c>
      <c r="X334" s="201">
        <v>0</v>
      </c>
      <c r="Y334" s="201">
        <v>0.33766647563619628</v>
      </c>
      <c r="Z334" s="201">
        <v>0.10512991312684203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0.44906865918718464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6.5710175915074831E-2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6.5710175915074831E-2</v>
      </c>
      <c r="J335" s="141"/>
      <c r="K335" s="163" t="s">
        <v>62</v>
      </c>
      <c r="L335" s="148">
        <v>6.5710175915074831E-2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6.5710175915074831E-2</v>
      </c>
      <c r="U335" s="205" t="s">
        <v>60</v>
      </c>
      <c r="V335" s="196">
        <v>6.5710175915074831E-2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6.5710175915074831E-2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6.5710175915074831E-2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6.5710175915074831E-2</v>
      </c>
      <c r="J336" s="141"/>
      <c r="K336" s="168" t="s">
        <v>22</v>
      </c>
      <c r="L336" s="169">
        <v>6.5710175915074831E-2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6.5710175915074831E-2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0</v>
      </c>
      <c r="AJ336" s="133">
        <f t="shared" si="138"/>
        <v>6.5710175915074831E-2</v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789.03701675544858</v>
      </c>
      <c r="C340" s="187">
        <f t="shared" ref="C340:I340" si="139">SUM(C319:C335)</f>
        <v>4341.673500077186</v>
      </c>
      <c r="D340" s="187">
        <f t="shared" si="139"/>
        <v>26.769720373100888</v>
      </c>
      <c r="E340" s="187">
        <f t="shared" si="139"/>
        <v>1425.0535128557606</v>
      </c>
      <c r="F340" s="187">
        <f t="shared" si="139"/>
        <v>0</v>
      </c>
      <c r="G340" s="187">
        <f t="shared" si="139"/>
        <v>103.46608728617495</v>
      </c>
      <c r="H340" s="213">
        <f t="shared" si="139"/>
        <v>0</v>
      </c>
      <c r="I340" s="146">
        <f t="shared" si="139"/>
        <v>6685.9998373476701</v>
      </c>
      <c r="J340" s="141"/>
      <c r="K340" s="188" t="s">
        <v>25</v>
      </c>
      <c r="L340" s="187">
        <f>SUM(L319:L335)</f>
        <v>789.03701675544858</v>
      </c>
      <c r="M340" s="187">
        <f t="shared" ref="M340:S340" si="140">SUM(M319:M335)</f>
        <v>4341.673500077186</v>
      </c>
      <c r="N340" s="187">
        <f t="shared" si="140"/>
        <v>26.769720373100888</v>
      </c>
      <c r="O340" s="187">
        <f t="shared" si="140"/>
        <v>1425.0535128557606</v>
      </c>
      <c r="P340" s="187">
        <f t="shared" si="140"/>
        <v>5.2113459412241694</v>
      </c>
      <c r="Q340" s="187">
        <f t="shared" si="140"/>
        <v>103.46608728617495</v>
      </c>
      <c r="R340" s="213">
        <f t="shared" si="140"/>
        <v>0</v>
      </c>
      <c r="S340" s="214">
        <f t="shared" si="140"/>
        <v>6691.211183288895</v>
      </c>
      <c r="T340" s="133" t="str">
        <f>IF(ABS(S340-AI340)&gt;0.01,S340-AI340,"")</f>
        <v/>
      </c>
      <c r="U340" s="215" t="s">
        <v>61</v>
      </c>
      <c r="V340" s="216">
        <f>SUM(V319:V335)</f>
        <v>781.3359834301524</v>
      </c>
      <c r="W340" s="216">
        <f t="shared" ref="W340:AH340" si="141">SUM(W319:W335)</f>
        <v>7.5838956736160714</v>
      </c>
      <c r="X340" s="216">
        <f t="shared" si="141"/>
        <v>103.46608728617495</v>
      </c>
      <c r="Y340" s="216">
        <f t="shared" si="141"/>
        <v>4341.673500077186</v>
      </c>
      <c r="Z340" s="216">
        <f t="shared" si="141"/>
        <v>17.490800310312355</v>
      </c>
      <c r="AA340" s="216">
        <f t="shared" si="141"/>
        <v>1173.7152069646545</v>
      </c>
      <c r="AB340" s="216">
        <f t="shared" si="141"/>
        <v>5.2113459412241694</v>
      </c>
      <c r="AC340" s="216">
        <f t="shared" si="141"/>
        <v>260.73436360557469</v>
      </c>
      <c r="AD340" s="217">
        <f t="shared" si="141"/>
        <v>0.11713765168007129</v>
      </c>
      <c r="AE340" s="217">
        <f t="shared" si="141"/>
        <v>0.46595064896383165</v>
      </c>
      <c r="AF340" s="217">
        <f t="shared" si="141"/>
        <v>0</v>
      </c>
      <c r="AG340" s="217">
        <f t="shared" si="141"/>
        <v>9.2789200627885329</v>
      </c>
      <c r="AH340" s="217">
        <f t="shared" si="141"/>
        <v>250.87235524214228</v>
      </c>
      <c r="AI340" s="218">
        <f>SUM(V340:AC340)</f>
        <v>6691.2111832888959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0.11801331677394399</v>
      </c>
      <c r="C341" s="105">
        <f t="shared" ref="C341:H341" si="142">IF($I340=0,"-",C340/$I340)</f>
        <v>0.64936787402009921</v>
      </c>
      <c r="D341" s="105">
        <f t="shared" si="142"/>
        <v>4.0038469973580513E-3</v>
      </c>
      <c r="E341" s="105">
        <f t="shared" si="142"/>
        <v>0.21313992634212775</v>
      </c>
      <c r="F341" s="105">
        <f t="shared" si="142"/>
        <v>0</v>
      </c>
      <c r="G341" s="105">
        <f t="shared" si="142"/>
        <v>1.5475035866471074E-2</v>
      </c>
      <c r="H341" s="106">
        <f t="shared" si="142"/>
        <v>0</v>
      </c>
      <c r="I341" s="107">
        <f>SUM(B341:H341)</f>
        <v>1</v>
      </c>
      <c r="J341" s="133"/>
      <c r="K341" s="30" t="s">
        <v>85</v>
      </c>
      <c r="L341" s="80">
        <f t="shared" ref="L341:R341" si="143">IF($S340=0,"-",L340/$S340)</f>
        <v>0.11792140393446937</v>
      </c>
      <c r="M341" s="80">
        <f t="shared" si="143"/>
        <v>0.64886212393361442</v>
      </c>
      <c r="N341" s="80">
        <f t="shared" si="143"/>
        <v>4.0007286632885667E-3</v>
      </c>
      <c r="O341" s="80">
        <f t="shared" si="143"/>
        <v>0.21297392561974285</v>
      </c>
      <c r="P341" s="80">
        <f t="shared" si="143"/>
        <v>7.7883447383029158E-4</v>
      </c>
      <c r="Q341" s="80">
        <f t="shared" si="143"/>
        <v>1.5462983375054503E-2</v>
      </c>
      <c r="R341" s="81">
        <f t="shared" si="143"/>
        <v>0</v>
      </c>
      <c r="S341" s="82">
        <f>SUM(L341:R341)</f>
        <v>1</v>
      </c>
      <c r="U341" s="40" t="s">
        <v>85</v>
      </c>
      <c r="V341" s="108">
        <f>+V340/$AI340</f>
        <v>0.1167704862434347</v>
      </c>
      <c r="W341" s="108">
        <f t="shared" ref="W341:AH341" si="144">+W340/$AI340</f>
        <v>1.1334114954489299E-3</v>
      </c>
      <c r="X341" s="108">
        <f t="shared" si="144"/>
        <v>1.5462983375054501E-2</v>
      </c>
      <c r="Y341" s="108">
        <f t="shared" si="144"/>
        <v>0.64886212393361431</v>
      </c>
      <c r="Z341" s="108">
        <f t="shared" si="144"/>
        <v>2.6139961557326299E-3</v>
      </c>
      <c r="AA341" s="108">
        <f t="shared" si="144"/>
        <v>0.17541147257404965</v>
      </c>
      <c r="AB341" s="108">
        <f t="shared" si="144"/>
        <v>7.7883447383029147E-4</v>
      </c>
      <c r="AC341" s="108">
        <f t="shared" si="144"/>
        <v>3.8966691748834818E-2</v>
      </c>
      <c r="AD341" s="108">
        <f t="shared" si="144"/>
        <v>1.7506195585728804E-5</v>
      </c>
      <c r="AE341" s="108">
        <f t="shared" si="144"/>
        <v>6.9636219243465188E-5</v>
      </c>
      <c r="AF341" s="108">
        <f t="shared" si="144"/>
        <v>0</v>
      </c>
      <c r="AG341" s="108">
        <f t="shared" si="144"/>
        <v>1.3867325075559362E-3</v>
      </c>
      <c r="AH341" s="108">
        <f t="shared" si="144"/>
        <v>3.7492816826449692E-2</v>
      </c>
      <c r="AI341" s="109">
        <f>SUM(V341:AC341)</f>
        <v>0.99999999999999989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24.315201961791441</v>
      </c>
      <c r="C349" s="148">
        <v>37.308247088634175</v>
      </c>
      <c r="D349" s="148">
        <v>0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61.62344905042562</v>
      </c>
      <c r="J349" s="141"/>
      <c r="K349" s="161" t="s">
        <v>15</v>
      </c>
      <c r="L349" s="148">
        <v>24.315201961791441</v>
      </c>
      <c r="M349" s="148">
        <v>37.308247088634175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61.62344905042562</v>
      </c>
      <c r="U349" s="204" t="s">
        <v>15</v>
      </c>
      <c r="V349" s="196">
        <v>24.315201961791441</v>
      </c>
      <c r="W349" s="196">
        <v>0</v>
      </c>
      <c r="X349" s="196">
        <v>0</v>
      </c>
      <c r="Y349" s="196">
        <v>37.308247088634175</v>
      </c>
      <c r="Z349" s="196">
        <v>0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61.62344905042562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2.6434051648004591E-2</v>
      </c>
      <c r="C350" s="152">
        <v>0</v>
      </c>
      <c r="D350" s="152">
        <v>0.12683922437386047</v>
      </c>
      <c r="E350" s="152">
        <v>1.0786723501060309E-2</v>
      </c>
      <c r="F350" s="292"/>
      <c r="G350" s="152">
        <v>0</v>
      </c>
      <c r="H350" s="153">
        <v>0</v>
      </c>
      <c r="I350" s="154">
        <f t="shared" si="145"/>
        <v>0.16405999952292535</v>
      </c>
      <c r="J350" s="141"/>
      <c r="K350" s="155" t="s">
        <v>14</v>
      </c>
      <c r="L350" s="156">
        <v>2.6434051648004591E-2</v>
      </c>
      <c r="M350" s="156">
        <v>0</v>
      </c>
      <c r="N350" s="156">
        <v>0.12683922437386047</v>
      </c>
      <c r="O350" s="156">
        <v>1.0786723501060309E-2</v>
      </c>
      <c r="P350" s="156">
        <v>0</v>
      </c>
      <c r="Q350" s="156">
        <v>0</v>
      </c>
      <c r="R350" s="157">
        <v>0</v>
      </c>
      <c r="S350" s="158">
        <f t="shared" si="146"/>
        <v>0.16405999952292535</v>
      </c>
      <c r="U350" s="200" t="s">
        <v>55</v>
      </c>
      <c r="V350" s="201">
        <v>2.583484241985751E-2</v>
      </c>
      <c r="W350" s="201">
        <v>0</v>
      </c>
      <c r="X350" s="201">
        <v>0</v>
      </c>
      <c r="Y350" s="201">
        <v>0</v>
      </c>
      <c r="Z350" s="201">
        <v>0</v>
      </c>
      <c r="AA350" s="201">
        <v>9.9275816898224626E-3</v>
      </c>
      <c r="AB350" s="201">
        <v>0</v>
      </c>
      <c r="AC350" s="202">
        <v>0.12829757541324538</v>
      </c>
      <c r="AD350" s="201">
        <v>5.9920922814708051E-4</v>
      </c>
      <c r="AE350" s="201">
        <v>0</v>
      </c>
      <c r="AF350" s="201">
        <v>0</v>
      </c>
      <c r="AG350" s="201">
        <v>0.12683922437386047</v>
      </c>
      <c r="AH350" s="201">
        <v>8.591418112378473E-4</v>
      </c>
      <c r="AI350" s="203">
        <f t="shared" si="147"/>
        <v>0.16405999952292535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3.482863005131577</v>
      </c>
      <c r="F351" s="292"/>
      <c r="G351" s="148">
        <v>0</v>
      </c>
      <c r="H351" s="160">
        <v>0</v>
      </c>
      <c r="I351" s="146">
        <f t="shared" si="145"/>
        <v>3.482863005131577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3.482863005131577</v>
      </c>
      <c r="P351" s="148">
        <v>167.78348684015427</v>
      </c>
      <c r="Q351" s="148">
        <v>0</v>
      </c>
      <c r="R351" s="149">
        <v>0</v>
      </c>
      <c r="S351" s="150">
        <f t="shared" si="146"/>
        <v>171.26634984528584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167.78348684015427</v>
      </c>
      <c r="AC351" s="197">
        <v>3.482863005131577</v>
      </c>
      <c r="AD351" s="196">
        <v>0</v>
      </c>
      <c r="AE351" s="196">
        <v>0</v>
      </c>
      <c r="AF351" s="196">
        <v>0</v>
      </c>
      <c r="AG351" s="196">
        <v>0</v>
      </c>
      <c r="AH351" s="196">
        <v>3.482863005131577</v>
      </c>
      <c r="AI351" s="199">
        <f t="shared" si="147"/>
        <v>171.26634984528584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0.69591511261366357</v>
      </c>
      <c r="Q352" s="156">
        <v>0</v>
      </c>
      <c r="R352" s="157">
        <v>0</v>
      </c>
      <c r="S352" s="158">
        <f t="shared" si="146"/>
        <v>0.69591511261366357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0.69591511261366357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0.69591511261366357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5.2478159423302664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145"/>
        <v>5.2478159423302664</v>
      </c>
      <c r="J354" s="141"/>
      <c r="K354" s="155" t="s">
        <v>16</v>
      </c>
      <c r="L354" s="156">
        <v>0</v>
      </c>
      <c r="M354" s="156">
        <v>5.2478159423302664</v>
      </c>
      <c r="N354" s="156">
        <v>0</v>
      </c>
      <c r="O354" s="156">
        <v>0</v>
      </c>
      <c r="P354" s="156">
        <v>0</v>
      </c>
      <c r="Q354" s="156">
        <v>0</v>
      </c>
      <c r="R354" s="157">
        <v>0</v>
      </c>
      <c r="S354" s="158">
        <f t="shared" si="146"/>
        <v>5.2478159423302664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5.2478159423302664</v>
      </c>
      <c r="Z354" s="201">
        <v>0</v>
      </c>
      <c r="AA354" s="201">
        <v>0</v>
      </c>
      <c r="AB354" s="201">
        <v>0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5.2478159423302664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13.143358183334074</v>
      </c>
      <c r="C355" s="148">
        <v>0</v>
      </c>
      <c r="D355" s="148">
        <v>256.86128032682905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270.00463851016315</v>
      </c>
      <c r="J355" s="141"/>
      <c r="K355" s="161" t="s">
        <v>139</v>
      </c>
      <c r="L355" s="148">
        <v>13.143358183334074</v>
      </c>
      <c r="M355" s="148">
        <v>0</v>
      </c>
      <c r="N355" s="148">
        <v>256.86128032682905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270.00463851016315</v>
      </c>
      <c r="U355" s="204" t="s">
        <v>139</v>
      </c>
      <c r="V355" s="196">
        <v>13.143358183334074</v>
      </c>
      <c r="W355" s="196">
        <v>0</v>
      </c>
      <c r="X355" s="196">
        <v>0</v>
      </c>
      <c r="Y355" s="196">
        <v>0</v>
      </c>
      <c r="Z355" s="196">
        <v>256.86128032682905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270.00463851016315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18.707229147054182</v>
      </c>
      <c r="C356" s="152">
        <v>9.2840069360121742</v>
      </c>
      <c r="D356" s="152">
        <v>6.4221901788806903</v>
      </c>
      <c r="E356" s="152">
        <v>824.20575522426054</v>
      </c>
      <c r="F356" s="292"/>
      <c r="G356" s="152">
        <v>28.562298824652842</v>
      </c>
      <c r="H356" s="153">
        <v>0</v>
      </c>
      <c r="I356" s="154">
        <f t="shared" si="145"/>
        <v>887.18148031086048</v>
      </c>
      <c r="J356" s="141"/>
      <c r="K356" s="155" t="s">
        <v>24</v>
      </c>
      <c r="L356" s="156">
        <v>18.707229147054182</v>
      </c>
      <c r="M356" s="156">
        <v>9.2840069360121742</v>
      </c>
      <c r="N356" s="156">
        <v>6.4221901788806903</v>
      </c>
      <c r="O356" s="156">
        <v>824.20575522426054</v>
      </c>
      <c r="P356" s="156">
        <v>2.8923697100876153</v>
      </c>
      <c r="Q356" s="156">
        <v>28.562298824652842</v>
      </c>
      <c r="R356" s="157">
        <v>0</v>
      </c>
      <c r="S356" s="158">
        <f t="shared" si="146"/>
        <v>890.07385002094804</v>
      </c>
      <c r="U356" s="200" t="s">
        <v>24</v>
      </c>
      <c r="V356" s="201">
        <v>4.5203740776387455</v>
      </c>
      <c r="W356" s="201">
        <v>14.155273046296568</v>
      </c>
      <c r="X356" s="201">
        <v>28.562298824652842</v>
      </c>
      <c r="Y356" s="201">
        <v>9.2840069360121742</v>
      </c>
      <c r="Z356" s="201">
        <v>3.2548362000362334</v>
      </c>
      <c r="AA356" s="201">
        <v>822.38726648314093</v>
      </c>
      <c r="AB356" s="201">
        <v>2.8923697100876153</v>
      </c>
      <c r="AC356" s="202">
        <v>5.017424743082989</v>
      </c>
      <c r="AD356" s="201">
        <v>3.1582023118869991E-2</v>
      </c>
      <c r="AE356" s="201">
        <v>1.0127938739065062E-2</v>
      </c>
      <c r="AF356" s="201">
        <v>0</v>
      </c>
      <c r="AG356" s="201">
        <v>3.1673539788444565</v>
      </c>
      <c r="AH356" s="201">
        <v>1.808360802380597</v>
      </c>
      <c r="AI356" s="203">
        <f t="shared" si="147"/>
        <v>890.07385002094804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66.818806728987283</v>
      </c>
      <c r="C357" s="148">
        <v>0</v>
      </c>
      <c r="D357" s="148">
        <v>1003.8724826623376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1070.691289391325</v>
      </c>
      <c r="J357" s="141"/>
      <c r="K357" s="161" t="s">
        <v>23</v>
      </c>
      <c r="L357" s="148">
        <v>66.818806728987283</v>
      </c>
      <c r="M357" s="148">
        <v>0</v>
      </c>
      <c r="N357" s="148">
        <v>1003.8724826623376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1070.691289391325</v>
      </c>
      <c r="U357" s="204" t="s">
        <v>23</v>
      </c>
      <c r="V357" s="196">
        <v>66.818806728987283</v>
      </c>
      <c r="W357" s="196">
        <v>0</v>
      </c>
      <c r="X357" s="196">
        <v>0</v>
      </c>
      <c r="Y357" s="196">
        <v>0</v>
      </c>
      <c r="Z357" s="196">
        <v>27.95285768224791</v>
      </c>
      <c r="AA357" s="196">
        <v>0</v>
      </c>
      <c r="AB357" s="196">
        <v>0</v>
      </c>
      <c r="AC357" s="197">
        <v>975.91962498008968</v>
      </c>
      <c r="AD357" s="196">
        <v>0</v>
      </c>
      <c r="AE357" s="196">
        <v>0</v>
      </c>
      <c r="AF357" s="196">
        <v>0</v>
      </c>
      <c r="AG357" s="196">
        <v>975.91962498008968</v>
      </c>
      <c r="AH357" s="196">
        <v>0</v>
      </c>
      <c r="AI357" s="199">
        <f t="shared" si="147"/>
        <v>1070.691289391325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1.2819724571577003E-3</v>
      </c>
      <c r="C358" s="152">
        <v>2.1740666928086773E-3</v>
      </c>
      <c r="D358" s="152">
        <v>3.9648632695598977E-3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7.4209024195262749E-3</v>
      </c>
      <c r="J358" s="141"/>
      <c r="K358" s="155" t="s">
        <v>58</v>
      </c>
      <c r="L358" s="156">
        <v>1.2819724571577003E-3</v>
      </c>
      <c r="M358" s="156">
        <v>2.1740666928086773E-3</v>
      </c>
      <c r="N358" s="156">
        <v>3.9648632695598977E-3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7.4209024195262749E-3</v>
      </c>
      <c r="U358" s="200" t="s">
        <v>58</v>
      </c>
      <c r="V358" s="201">
        <v>1.2819724571577003E-3</v>
      </c>
      <c r="W358" s="201">
        <v>0</v>
      </c>
      <c r="X358" s="201">
        <v>0</v>
      </c>
      <c r="Y358" s="201">
        <v>2.1740666928086773E-3</v>
      </c>
      <c r="Z358" s="201">
        <v>3.9648632695598977E-3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7.4209024195262749E-3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373.96719772429827</v>
      </c>
      <c r="C359" s="148">
        <v>1849.0668064673305</v>
      </c>
      <c r="D359" s="148">
        <v>1054.3277573549094</v>
      </c>
      <c r="E359" s="148">
        <v>27.508975768632119</v>
      </c>
      <c r="F359" s="292"/>
      <c r="G359" s="148">
        <v>0</v>
      </c>
      <c r="H359" s="160">
        <v>0</v>
      </c>
      <c r="I359" s="146">
        <f t="shared" si="145"/>
        <v>3304.8707373151701</v>
      </c>
      <c r="J359" s="141"/>
      <c r="K359" s="161" t="s">
        <v>21</v>
      </c>
      <c r="L359" s="148">
        <v>373.96719772429827</v>
      </c>
      <c r="M359" s="148">
        <v>1849.0668064673305</v>
      </c>
      <c r="N359" s="148">
        <v>1054.3277573549094</v>
      </c>
      <c r="O359" s="148">
        <v>27.508975768632119</v>
      </c>
      <c r="P359" s="148">
        <v>10.24735654792917</v>
      </c>
      <c r="Q359" s="148">
        <v>0</v>
      </c>
      <c r="R359" s="149">
        <v>0</v>
      </c>
      <c r="S359" s="150">
        <f t="shared" si="146"/>
        <v>3315.1180938630991</v>
      </c>
      <c r="U359" s="204" t="s">
        <v>21</v>
      </c>
      <c r="V359" s="196">
        <v>373.96719772429827</v>
      </c>
      <c r="W359" s="196">
        <v>0</v>
      </c>
      <c r="X359" s="196">
        <v>0</v>
      </c>
      <c r="Y359" s="196">
        <v>1849.0668064673305</v>
      </c>
      <c r="Z359" s="196">
        <v>763.67477368332186</v>
      </c>
      <c r="AA359" s="196">
        <v>0</v>
      </c>
      <c r="AB359" s="196">
        <v>10.24735654792917</v>
      </c>
      <c r="AC359" s="197">
        <v>318.16195944021962</v>
      </c>
      <c r="AD359" s="196">
        <v>0</v>
      </c>
      <c r="AE359" s="196">
        <v>0</v>
      </c>
      <c r="AF359" s="196">
        <v>0</v>
      </c>
      <c r="AG359" s="196">
        <v>290.65298367158749</v>
      </c>
      <c r="AH359" s="196">
        <v>27.508975768632119</v>
      </c>
      <c r="AI359" s="199">
        <f t="shared" si="147"/>
        <v>3315.1180938630991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5.5835862736592921</v>
      </c>
      <c r="C360" s="152">
        <v>300.59129644330994</v>
      </c>
      <c r="D360" s="152">
        <v>93.586835418678717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399.76171813564798</v>
      </c>
      <c r="J360" s="141"/>
      <c r="K360" s="155" t="s">
        <v>20</v>
      </c>
      <c r="L360" s="156">
        <v>5.5835862736592921</v>
      </c>
      <c r="M360" s="156">
        <v>300.59129644330994</v>
      </c>
      <c r="N360" s="156">
        <v>93.586835418678717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399.76171813564798</v>
      </c>
      <c r="U360" s="200" t="s">
        <v>59</v>
      </c>
      <c r="V360" s="201">
        <v>5.5835862736592921</v>
      </c>
      <c r="W360" s="201">
        <v>0</v>
      </c>
      <c r="X360" s="201">
        <v>0</v>
      </c>
      <c r="Y360" s="201">
        <v>300.59129644330994</v>
      </c>
      <c r="Z360" s="201">
        <v>93.586835418678717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147"/>
        <v>399.76171813564798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0.65661383247473371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0.65661383247473371</v>
      </c>
      <c r="J361" s="141"/>
      <c r="K361" s="163" t="s">
        <v>62</v>
      </c>
      <c r="L361" s="148">
        <v>0.65661383247473371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0.65661383247473371</v>
      </c>
      <c r="U361" s="205" t="s">
        <v>60</v>
      </c>
      <c r="V361" s="196">
        <v>0.65661383247473371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0.65661383247473371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0.65661383247473371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0.65661383247473371</v>
      </c>
      <c r="J362" s="141"/>
      <c r="K362" s="168" t="s">
        <v>22</v>
      </c>
      <c r="L362" s="169">
        <v>0.65661383247473371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0.65661383247473371</v>
      </c>
      <c r="U362" s="206" t="s">
        <v>63</v>
      </c>
      <c r="V362" s="207">
        <v>0.65661383247473371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0.65661383247473371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503.2197098757045</v>
      </c>
      <c r="C366" s="187">
        <f t="shared" ref="C366:I366" si="149">SUM(C345:C361)</f>
        <v>2201.50034694431</v>
      </c>
      <c r="D366" s="187">
        <f t="shared" si="149"/>
        <v>2415.2013500292787</v>
      </c>
      <c r="E366" s="187">
        <f t="shared" si="149"/>
        <v>855.20838072152526</v>
      </c>
      <c r="F366" s="187">
        <f t="shared" si="149"/>
        <v>0</v>
      </c>
      <c r="G366" s="187">
        <f t="shared" si="149"/>
        <v>28.562298824652842</v>
      </c>
      <c r="H366" s="213">
        <f t="shared" si="149"/>
        <v>0</v>
      </c>
      <c r="I366" s="146">
        <f t="shared" si="149"/>
        <v>6003.692086395472</v>
      </c>
      <c r="J366" s="141"/>
      <c r="K366" s="188" t="s">
        <v>25</v>
      </c>
      <c r="L366" s="187">
        <f>SUM(L345:L361)</f>
        <v>503.2197098757045</v>
      </c>
      <c r="M366" s="187">
        <f t="shared" ref="M366:S366" si="150">SUM(M345:M361)</f>
        <v>2201.50034694431</v>
      </c>
      <c r="N366" s="187">
        <f t="shared" si="150"/>
        <v>2415.2013500292787</v>
      </c>
      <c r="O366" s="187">
        <f t="shared" si="150"/>
        <v>855.20838072152526</v>
      </c>
      <c r="P366" s="187">
        <f t="shared" si="150"/>
        <v>181.61912821078474</v>
      </c>
      <c r="Q366" s="187">
        <f t="shared" si="150"/>
        <v>28.562298824652842</v>
      </c>
      <c r="R366" s="213">
        <f t="shared" si="150"/>
        <v>0</v>
      </c>
      <c r="S366" s="214">
        <f t="shared" si="150"/>
        <v>6185.3112146062567</v>
      </c>
      <c r="T366" s="133" t="str">
        <f>IF(ABS(S366-AI366)&gt;0.01,S366-AI366,"")</f>
        <v/>
      </c>
      <c r="U366" s="215" t="s">
        <v>61</v>
      </c>
      <c r="V366" s="216">
        <f>SUM(V345:V361)</f>
        <v>489.0322555970609</v>
      </c>
      <c r="W366" s="216">
        <f t="shared" ref="W366:AH366" si="151">SUM(W345:W361)</f>
        <v>14.155273046296568</v>
      </c>
      <c r="X366" s="216">
        <f t="shared" si="151"/>
        <v>28.562298824652842</v>
      </c>
      <c r="Y366" s="216">
        <f t="shared" si="151"/>
        <v>2201.50034694431</v>
      </c>
      <c r="Z366" s="216">
        <f t="shared" si="151"/>
        <v>1145.3345481743831</v>
      </c>
      <c r="AA366" s="216">
        <f t="shared" si="151"/>
        <v>822.39719406483073</v>
      </c>
      <c r="AB366" s="216">
        <f t="shared" si="151"/>
        <v>181.61912821078474</v>
      </c>
      <c r="AC366" s="216">
        <f t="shared" si="151"/>
        <v>1302.7101697439371</v>
      </c>
      <c r="AD366" s="217">
        <f t="shared" si="151"/>
        <v>3.2181232347017072E-2</v>
      </c>
      <c r="AE366" s="217">
        <f t="shared" si="151"/>
        <v>1.0127938739065062E-2</v>
      </c>
      <c r="AF366" s="217">
        <f t="shared" si="151"/>
        <v>0</v>
      </c>
      <c r="AG366" s="217">
        <f t="shared" si="151"/>
        <v>1269.8668018548956</v>
      </c>
      <c r="AH366" s="217">
        <f t="shared" si="151"/>
        <v>32.801058717955527</v>
      </c>
      <c r="AI366" s="218">
        <f>SUM(V366:AC366)</f>
        <v>6185.3112146062558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8.3818374199438689E-2</v>
      </c>
      <c r="C367" s="105">
        <f t="shared" ref="C367:H367" si="152">IF($I366=0,"-",C366/$I366)</f>
        <v>0.36669108196487443</v>
      </c>
      <c r="D367" s="105">
        <f t="shared" si="152"/>
        <v>0.40228601255254082</v>
      </c>
      <c r="E367" s="105">
        <f t="shared" si="152"/>
        <v>0.14244707563524961</v>
      </c>
      <c r="F367" s="105">
        <f t="shared" si="152"/>
        <v>0</v>
      </c>
      <c r="G367" s="105">
        <f t="shared" si="152"/>
        <v>4.757455647896364E-3</v>
      </c>
      <c r="H367" s="106">
        <f t="shared" si="152"/>
        <v>0</v>
      </c>
      <c r="I367" s="107">
        <f>SUM(B367:H367)</f>
        <v>0.99999999999999989</v>
      </c>
      <c r="J367" s="133"/>
      <c r="K367" s="30" t="s">
        <v>85</v>
      </c>
      <c r="L367" s="80">
        <f t="shared" ref="L367:R367" si="153">IF($S366=0,"-",L366/$S366)</f>
        <v>8.135721751354727E-2</v>
      </c>
      <c r="M367" s="80">
        <f t="shared" si="153"/>
        <v>0.35592394150606255</v>
      </c>
      <c r="N367" s="80">
        <f t="shared" si="153"/>
        <v>0.39047369909632351</v>
      </c>
      <c r="O367" s="80">
        <f t="shared" si="153"/>
        <v>0.13826440595292924</v>
      </c>
      <c r="P367" s="80">
        <f t="shared" si="153"/>
        <v>2.9362973326532319E-2</v>
      </c>
      <c r="Q367" s="80">
        <f t="shared" si="153"/>
        <v>4.6177626046050224E-3</v>
      </c>
      <c r="R367" s="81">
        <f t="shared" si="153"/>
        <v>0</v>
      </c>
      <c r="S367" s="82">
        <f>SUM(L367:R367)</f>
        <v>0.99999999999999989</v>
      </c>
      <c r="U367" s="40" t="s">
        <v>85</v>
      </c>
      <c r="V367" s="108">
        <f>+V366/$AI366</f>
        <v>7.9063484217615346E-2</v>
      </c>
      <c r="W367" s="108">
        <f t="shared" ref="W367:AH367" si="154">+W366/$AI366</f>
        <v>2.2885304482124853E-3</v>
      </c>
      <c r="X367" s="108">
        <f t="shared" si="154"/>
        <v>4.6177626046050232E-3</v>
      </c>
      <c r="Y367" s="108">
        <f t="shared" si="154"/>
        <v>0.3559239415060626</v>
      </c>
      <c r="Z367" s="108">
        <f t="shared" si="154"/>
        <v>0.18517007607794117</v>
      </c>
      <c r="AA367" s="108">
        <f t="shared" si="154"/>
        <v>0.13295971140834226</v>
      </c>
      <c r="AB367" s="108">
        <f t="shared" si="154"/>
        <v>2.9362973326532323E-2</v>
      </c>
      <c r="AC367" s="108">
        <f t="shared" si="154"/>
        <v>0.21061352041068881</v>
      </c>
      <c r="AD367" s="108">
        <f t="shared" si="154"/>
        <v>5.2028477194523287E-6</v>
      </c>
      <c r="AE367" s="108">
        <f t="shared" si="154"/>
        <v>1.6374178093332667E-6</v>
      </c>
      <c r="AF367" s="108">
        <f t="shared" si="154"/>
        <v>0</v>
      </c>
      <c r="AG367" s="108">
        <f t="shared" si="154"/>
        <v>0.20530362301838237</v>
      </c>
      <c r="AH367" s="108">
        <f t="shared" si="154"/>
        <v>5.3030571267776664E-3</v>
      </c>
      <c r="AI367" s="109">
        <f>SUM(V367:AC367)</f>
        <v>1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40.01982290946426</v>
      </c>
      <c r="C375" s="148">
        <v>0</v>
      </c>
      <c r="D375" s="148">
        <v>0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40.01982290946426</v>
      </c>
      <c r="J375" s="141"/>
      <c r="K375" s="161" t="s">
        <v>15</v>
      </c>
      <c r="L375" s="148">
        <v>40.01982290946426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40.01982290946426</v>
      </c>
      <c r="U375" s="204" t="s">
        <v>15</v>
      </c>
      <c r="V375" s="196">
        <v>40.01982290946426</v>
      </c>
      <c r="W375" s="196">
        <v>0</v>
      </c>
      <c r="X375" s="196">
        <v>0</v>
      </c>
      <c r="Y375" s="196">
        <v>0</v>
      </c>
      <c r="Z375" s="196">
        <v>0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40.01982290946426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1.4319672141464268</v>
      </c>
      <c r="C376" s="152">
        <v>0</v>
      </c>
      <c r="D376" s="152">
        <v>7.2686917835939363E-2</v>
      </c>
      <c r="E376" s="152">
        <v>4.2983780525501586E-2</v>
      </c>
      <c r="F376" s="292"/>
      <c r="G376" s="152">
        <v>0</v>
      </c>
      <c r="H376" s="153">
        <v>0</v>
      </c>
      <c r="I376" s="154">
        <f t="shared" si="155"/>
        <v>1.5476379125078676</v>
      </c>
      <c r="J376" s="141"/>
      <c r="K376" s="155" t="s">
        <v>14</v>
      </c>
      <c r="L376" s="156">
        <v>1.4319672141464268</v>
      </c>
      <c r="M376" s="156">
        <v>0</v>
      </c>
      <c r="N376" s="156">
        <v>7.2686917835939363E-2</v>
      </c>
      <c r="O376" s="156">
        <v>4.2983780525501586E-2</v>
      </c>
      <c r="P376" s="156">
        <v>0</v>
      </c>
      <c r="Q376" s="156">
        <v>0</v>
      </c>
      <c r="R376" s="157">
        <v>0</v>
      </c>
      <c r="S376" s="158">
        <f t="shared" si="156"/>
        <v>1.5476379125078676</v>
      </c>
      <c r="U376" s="200" t="s">
        <v>55</v>
      </c>
      <c r="V376" s="201">
        <v>1.4278097113440267</v>
      </c>
      <c r="W376" s="201">
        <v>0</v>
      </c>
      <c r="X376" s="201">
        <v>0</v>
      </c>
      <c r="Y376" s="201">
        <v>0</v>
      </c>
      <c r="Z376" s="201">
        <v>7.2686917835939363E-2</v>
      </c>
      <c r="AA376" s="201">
        <v>4.2983780525501586E-2</v>
      </c>
      <c r="AB376" s="201">
        <v>0</v>
      </c>
      <c r="AC376" s="202">
        <v>4.1575028024001147E-3</v>
      </c>
      <c r="AD376" s="201">
        <v>4.1575028024001147E-3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1.5476379125078676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700.42659274114453</v>
      </c>
      <c r="F377" s="292"/>
      <c r="G377" s="148">
        <v>0</v>
      </c>
      <c r="H377" s="160">
        <v>0</v>
      </c>
      <c r="I377" s="146">
        <f t="shared" si="155"/>
        <v>700.42659274114453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700.42659274114453</v>
      </c>
      <c r="P377" s="148">
        <v>540.16762520398674</v>
      </c>
      <c r="Q377" s="148">
        <v>0</v>
      </c>
      <c r="R377" s="149">
        <v>0</v>
      </c>
      <c r="S377" s="150">
        <f t="shared" si="156"/>
        <v>1240.5942179451313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700.42659274114453</v>
      </c>
      <c r="AB377" s="196">
        <v>540.16762520398674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1240.5942179451313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3.6980492135054108</v>
      </c>
      <c r="F378" s="292"/>
      <c r="G378" s="152">
        <v>0</v>
      </c>
      <c r="H378" s="153">
        <v>0</v>
      </c>
      <c r="I378" s="154">
        <f t="shared" si="155"/>
        <v>3.6980492135054108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3.6980492135054108</v>
      </c>
      <c r="P378" s="156">
        <v>12.912841169689329</v>
      </c>
      <c r="Q378" s="156">
        <v>0</v>
      </c>
      <c r="R378" s="157">
        <v>0</v>
      </c>
      <c r="S378" s="158">
        <f t="shared" si="156"/>
        <v>16.610890383194739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2.9584393708043288</v>
      </c>
      <c r="AB378" s="201">
        <v>12.912841169689329</v>
      </c>
      <c r="AC378" s="202">
        <v>0.73960984270108221</v>
      </c>
      <c r="AD378" s="201">
        <v>0</v>
      </c>
      <c r="AE378" s="201">
        <v>0</v>
      </c>
      <c r="AF378" s="201">
        <v>0</v>
      </c>
      <c r="AG378" s="201">
        <v>0</v>
      </c>
      <c r="AH378" s="201">
        <v>0.73960984270108221</v>
      </c>
      <c r="AI378" s="203">
        <f t="shared" si="157"/>
        <v>16.610890383194739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6.9404306869897342E-3</v>
      </c>
      <c r="F379" s="292"/>
      <c r="G379" s="148">
        <v>0</v>
      </c>
      <c r="H379" s="160">
        <v>0</v>
      </c>
      <c r="I379" s="146">
        <f t="shared" si="155"/>
        <v>6.9404306869897342E-3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6.9404306869897342E-3</v>
      </c>
      <c r="P379" s="148">
        <v>0</v>
      </c>
      <c r="Q379" s="148">
        <v>0</v>
      </c>
      <c r="R379" s="149">
        <v>0</v>
      </c>
      <c r="S379" s="150">
        <f t="shared" si="156"/>
        <v>6.9404306869897342E-3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6.9404306869897342E-3</v>
      </c>
      <c r="AD379" s="196">
        <v>0</v>
      </c>
      <c r="AE379" s="196">
        <v>0</v>
      </c>
      <c r="AF379" s="196">
        <v>0</v>
      </c>
      <c r="AG379" s="196">
        <v>0</v>
      </c>
      <c r="AH379" s="196">
        <v>6.9404306869897342E-3</v>
      </c>
      <c r="AI379" s="199">
        <f t="shared" si="157"/>
        <v>6.9404306869897342E-3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0.58354121628668654</v>
      </c>
      <c r="C380" s="152">
        <v>0</v>
      </c>
      <c r="D380" s="152">
        <v>15.978719383844455</v>
      </c>
      <c r="E380" s="152">
        <v>3.6209322491302633</v>
      </c>
      <c r="F380" s="292"/>
      <c r="G380" s="152">
        <v>0</v>
      </c>
      <c r="H380" s="153">
        <v>0</v>
      </c>
      <c r="I380" s="154">
        <f t="shared" si="155"/>
        <v>20.183192849261403</v>
      </c>
      <c r="J380" s="141"/>
      <c r="K380" s="155" t="s">
        <v>16</v>
      </c>
      <c r="L380" s="156">
        <v>0.58354121628668654</v>
      </c>
      <c r="M380" s="156">
        <v>0</v>
      </c>
      <c r="N380" s="156">
        <v>15.978719383844455</v>
      </c>
      <c r="O380" s="156">
        <v>3.6209322491302633</v>
      </c>
      <c r="P380" s="156">
        <v>0</v>
      </c>
      <c r="Q380" s="156">
        <v>0</v>
      </c>
      <c r="R380" s="157">
        <v>0</v>
      </c>
      <c r="S380" s="158">
        <f t="shared" si="156"/>
        <v>20.183192849261403</v>
      </c>
      <c r="U380" s="200" t="s">
        <v>16</v>
      </c>
      <c r="V380" s="201">
        <v>0.58354121628668654</v>
      </c>
      <c r="W380" s="201">
        <v>0</v>
      </c>
      <c r="X380" s="201">
        <v>0</v>
      </c>
      <c r="Y380" s="201">
        <v>0</v>
      </c>
      <c r="Z380" s="201">
        <v>15.976059942956601</v>
      </c>
      <c r="AA380" s="201">
        <v>0</v>
      </c>
      <c r="AB380" s="201">
        <v>0</v>
      </c>
      <c r="AC380" s="202">
        <v>3.6235916900181167</v>
      </c>
      <c r="AD380" s="201">
        <v>0</v>
      </c>
      <c r="AE380" s="201">
        <v>0</v>
      </c>
      <c r="AF380" s="201">
        <v>0</v>
      </c>
      <c r="AG380" s="201">
        <v>2.6594408878540437E-3</v>
      </c>
      <c r="AH380" s="201">
        <v>3.6209322491302633</v>
      </c>
      <c r="AI380" s="203">
        <f t="shared" si="157"/>
        <v>20.183192849261403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28.002189802251788</v>
      </c>
      <c r="C381" s="148">
        <v>0.78165501067993559</v>
      </c>
      <c r="D381" s="148">
        <v>22.769028651073352</v>
      </c>
      <c r="E381" s="148">
        <v>3.1871213368867092E-2</v>
      </c>
      <c r="F381" s="292"/>
      <c r="G381" s="148">
        <v>0</v>
      </c>
      <c r="H381" s="160">
        <v>0</v>
      </c>
      <c r="I381" s="146">
        <f t="shared" si="155"/>
        <v>51.584744677373941</v>
      </c>
      <c r="J381" s="141"/>
      <c r="K381" s="161" t="s">
        <v>139</v>
      </c>
      <c r="L381" s="148">
        <v>28.002189802251788</v>
      </c>
      <c r="M381" s="148">
        <v>0.78165501067993559</v>
      </c>
      <c r="N381" s="148">
        <v>22.769028651073352</v>
      </c>
      <c r="O381" s="148">
        <v>3.1871213368867092E-2</v>
      </c>
      <c r="P381" s="148">
        <v>6.0527570333753992E-2</v>
      </c>
      <c r="Q381" s="148">
        <v>0</v>
      </c>
      <c r="R381" s="149">
        <v>0</v>
      </c>
      <c r="S381" s="150">
        <f t="shared" si="156"/>
        <v>51.645272247707695</v>
      </c>
      <c r="U381" s="204" t="s">
        <v>139</v>
      </c>
      <c r="V381" s="196">
        <v>27.824627588024917</v>
      </c>
      <c r="W381" s="196">
        <v>0</v>
      </c>
      <c r="X381" s="196">
        <v>0</v>
      </c>
      <c r="Y381" s="196">
        <v>0.78165501067993559</v>
      </c>
      <c r="Z381" s="196">
        <v>22.769028651073352</v>
      </c>
      <c r="AA381" s="196">
        <v>3.1871213368867092E-2</v>
      </c>
      <c r="AB381" s="196">
        <v>6.0527570333753992E-2</v>
      </c>
      <c r="AC381" s="197">
        <v>0.17756221422687199</v>
      </c>
      <c r="AD381" s="196">
        <v>0.17756221422687199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157"/>
        <v>51.645272247707702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14.709221215953786</v>
      </c>
      <c r="C382" s="152">
        <v>1.1977235079556259</v>
      </c>
      <c r="D382" s="152">
        <v>8.7713043141235101</v>
      </c>
      <c r="E382" s="152">
        <v>61.093857010027392</v>
      </c>
      <c r="F382" s="292"/>
      <c r="G382" s="152">
        <v>41.920362102068161</v>
      </c>
      <c r="H382" s="153">
        <v>0</v>
      </c>
      <c r="I382" s="154">
        <f t="shared" si="155"/>
        <v>127.69246815012849</v>
      </c>
      <c r="J382" s="141"/>
      <c r="K382" s="155" t="s">
        <v>24</v>
      </c>
      <c r="L382" s="156">
        <v>14.709221215953786</v>
      </c>
      <c r="M382" s="156">
        <v>1.1977235079556259</v>
      </c>
      <c r="N382" s="156">
        <v>8.7713043141235101</v>
      </c>
      <c r="O382" s="156">
        <v>61.093857010027392</v>
      </c>
      <c r="P382" s="156">
        <v>0</v>
      </c>
      <c r="Q382" s="156">
        <v>41.920362102068161</v>
      </c>
      <c r="R382" s="157">
        <v>0</v>
      </c>
      <c r="S382" s="158">
        <f t="shared" si="156"/>
        <v>127.69246815012849</v>
      </c>
      <c r="U382" s="200" t="s">
        <v>24</v>
      </c>
      <c r="V382" s="201">
        <v>9.9252375368764412</v>
      </c>
      <c r="W382" s="201">
        <v>3.8795388510116346</v>
      </c>
      <c r="X382" s="201">
        <v>41.920362102068161</v>
      </c>
      <c r="Y382" s="201">
        <v>1.1977235079556259</v>
      </c>
      <c r="Z382" s="201">
        <v>8.7713043141235101</v>
      </c>
      <c r="AA382" s="201">
        <v>48.767703172512157</v>
      </c>
      <c r="AB382" s="201">
        <v>0</v>
      </c>
      <c r="AC382" s="202">
        <v>13.230598665580944</v>
      </c>
      <c r="AD382" s="201">
        <v>0.90444482806571036</v>
      </c>
      <c r="AE382" s="201">
        <v>6.9198480195188632E-3</v>
      </c>
      <c r="AF382" s="201">
        <v>0</v>
      </c>
      <c r="AG382" s="201">
        <v>0</v>
      </c>
      <c r="AH382" s="201">
        <v>12.319233989495716</v>
      </c>
      <c r="AI382" s="203">
        <f t="shared" si="157"/>
        <v>127.69246815012848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12.839712906305273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12.839712906305273</v>
      </c>
      <c r="J383" s="141"/>
      <c r="K383" s="161" t="s">
        <v>23</v>
      </c>
      <c r="L383" s="148">
        <v>12.839712906305273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12.839712906305273</v>
      </c>
      <c r="U383" s="204" t="s">
        <v>23</v>
      </c>
      <c r="V383" s="196">
        <v>12.839712906305273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12.839712906305273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0.47183872055543685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0.47183872055543685</v>
      </c>
      <c r="J384" s="141"/>
      <c r="K384" s="155" t="s">
        <v>58</v>
      </c>
      <c r="L384" s="156">
        <v>0.47183872055543685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0.47183872055543685</v>
      </c>
      <c r="U384" s="200" t="s">
        <v>58</v>
      </c>
      <c r="V384" s="201">
        <v>0.47183872055543685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0.47183872055543685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49.609625856182063</v>
      </c>
      <c r="C385" s="148">
        <v>0</v>
      </c>
      <c r="D385" s="148">
        <v>5.2545801940809209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54.864206050262986</v>
      </c>
      <c r="J385" s="141"/>
      <c r="K385" s="161" t="s">
        <v>21</v>
      </c>
      <c r="L385" s="148">
        <v>49.609625856182063</v>
      </c>
      <c r="M385" s="148">
        <v>0</v>
      </c>
      <c r="N385" s="148">
        <v>5.2545801940809209</v>
      </c>
      <c r="O385" s="148">
        <v>0</v>
      </c>
      <c r="P385" s="148">
        <v>73.334583713077038</v>
      </c>
      <c r="Q385" s="148">
        <v>0</v>
      </c>
      <c r="R385" s="149">
        <v>0</v>
      </c>
      <c r="S385" s="150">
        <f t="shared" si="156"/>
        <v>128.19878976334002</v>
      </c>
      <c r="U385" s="204" t="s">
        <v>21</v>
      </c>
      <c r="V385" s="196">
        <v>49.250924703240834</v>
      </c>
      <c r="W385" s="196">
        <v>0</v>
      </c>
      <c r="X385" s="196">
        <v>0</v>
      </c>
      <c r="Y385" s="196">
        <v>0</v>
      </c>
      <c r="Z385" s="196">
        <v>0.61288017707318965</v>
      </c>
      <c r="AA385" s="196">
        <v>0</v>
      </c>
      <c r="AB385" s="196">
        <v>73.334583713077038</v>
      </c>
      <c r="AC385" s="197">
        <v>5.0004011699489634</v>
      </c>
      <c r="AD385" s="196">
        <v>0.35870115294123212</v>
      </c>
      <c r="AE385" s="196">
        <v>0</v>
      </c>
      <c r="AF385" s="196">
        <v>0</v>
      </c>
      <c r="AG385" s="196">
        <v>4.6417000170077314</v>
      </c>
      <c r="AH385" s="196">
        <v>0</v>
      </c>
      <c r="AI385" s="199">
        <f t="shared" si="157"/>
        <v>128.19878976334002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0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0</v>
      </c>
      <c r="J386" s="141"/>
      <c r="K386" s="155" t="s">
        <v>20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</v>
      </c>
      <c r="U386" s="200" t="s">
        <v>59</v>
      </c>
      <c r="V386" s="201">
        <v>0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0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9.6699601822710632E-2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9.6699601822710632E-2</v>
      </c>
      <c r="J387" s="141"/>
      <c r="K387" s="163" t="s">
        <v>62</v>
      </c>
      <c r="L387" s="148">
        <v>9.6699601822710632E-2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9.6699601822710632E-2</v>
      </c>
      <c r="U387" s="205" t="s">
        <v>60</v>
      </c>
      <c r="V387" s="196">
        <v>9.6699601822710632E-2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9.6699601822710632E-2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9.6699601822710632E-2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9.6699601822710632E-2</v>
      </c>
      <c r="J388" s="141"/>
      <c r="K388" s="168" t="s">
        <v>22</v>
      </c>
      <c r="L388" s="169">
        <v>9.6699601822710632E-2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9.6699601822710632E-2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147.76461944296841</v>
      </c>
      <c r="C392" s="187">
        <f t="shared" ref="C392:I392" si="159">SUM(C371:C387)</f>
        <v>1.9793785186355615</v>
      </c>
      <c r="D392" s="187">
        <f t="shared" si="159"/>
        <v>52.846319460958178</v>
      </c>
      <c r="E392" s="187">
        <f t="shared" si="159"/>
        <v>768.92122663838893</v>
      </c>
      <c r="F392" s="187">
        <f t="shared" si="159"/>
        <v>0</v>
      </c>
      <c r="G392" s="187">
        <f t="shared" si="159"/>
        <v>41.920362102068161</v>
      </c>
      <c r="H392" s="213">
        <f t="shared" si="159"/>
        <v>0</v>
      </c>
      <c r="I392" s="146">
        <f t="shared" si="159"/>
        <v>1013.4319061630192</v>
      </c>
      <c r="J392" s="141"/>
      <c r="K392" s="188" t="s">
        <v>25</v>
      </c>
      <c r="L392" s="187">
        <f>SUM(L371:L387)</f>
        <v>147.76461944296841</v>
      </c>
      <c r="M392" s="187">
        <f t="shared" ref="M392:S392" si="160">SUM(M371:M387)</f>
        <v>1.9793785186355615</v>
      </c>
      <c r="N392" s="187">
        <f t="shared" si="160"/>
        <v>52.846319460958178</v>
      </c>
      <c r="O392" s="187">
        <f t="shared" si="160"/>
        <v>768.92122663838893</v>
      </c>
      <c r="P392" s="187">
        <f t="shared" si="160"/>
        <v>626.47557765708677</v>
      </c>
      <c r="Q392" s="187">
        <f t="shared" si="160"/>
        <v>41.920362102068161</v>
      </c>
      <c r="R392" s="213">
        <f t="shared" si="160"/>
        <v>0</v>
      </c>
      <c r="S392" s="214">
        <f t="shared" si="160"/>
        <v>1639.9074838201063</v>
      </c>
      <c r="T392" s="133" t="str">
        <f>IF(ABS(S392-AI392)&gt;0.01,S392-AI392,"")</f>
        <v/>
      </c>
      <c r="U392" s="215" t="s">
        <v>61</v>
      </c>
      <c r="V392" s="216">
        <f>SUM(V371:V387)</f>
        <v>142.44021489392057</v>
      </c>
      <c r="W392" s="216">
        <f t="shared" ref="W392:AH392" si="161">SUM(W371:W387)</f>
        <v>3.8795388510116346</v>
      </c>
      <c r="X392" s="216">
        <f t="shared" si="161"/>
        <v>41.920362102068161</v>
      </c>
      <c r="Y392" s="216">
        <f t="shared" si="161"/>
        <v>1.9793785186355615</v>
      </c>
      <c r="Z392" s="216">
        <f t="shared" si="161"/>
        <v>48.201960003062588</v>
      </c>
      <c r="AA392" s="216">
        <f t="shared" si="161"/>
        <v>752.22759027835525</v>
      </c>
      <c r="AB392" s="216">
        <f t="shared" si="161"/>
        <v>626.47557765708677</v>
      </c>
      <c r="AC392" s="216">
        <f t="shared" si="161"/>
        <v>22.782861515965365</v>
      </c>
      <c r="AD392" s="217">
        <f t="shared" si="161"/>
        <v>1.4448656980362145</v>
      </c>
      <c r="AE392" s="217">
        <f t="shared" si="161"/>
        <v>6.9198480195188632E-3</v>
      </c>
      <c r="AF392" s="217">
        <f t="shared" si="161"/>
        <v>0</v>
      </c>
      <c r="AG392" s="217">
        <f t="shared" si="161"/>
        <v>4.6443594578955851</v>
      </c>
      <c r="AH392" s="217">
        <f t="shared" si="161"/>
        <v>16.686716512014051</v>
      </c>
      <c r="AI392" s="218">
        <f>SUM(V392:AC392)</f>
        <v>1639.9074838201059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0.14580616472045355</v>
      </c>
      <c r="C393" s="105">
        <f t="shared" ref="C393:H393" si="162">IF($I392=0,"-",C392/$I392)</f>
        <v>1.9531440707543321E-3</v>
      </c>
      <c r="D393" s="105">
        <f t="shared" si="162"/>
        <v>5.2145900617083386E-2</v>
      </c>
      <c r="E393" s="105">
        <f t="shared" si="162"/>
        <v>0.75873003599188182</v>
      </c>
      <c r="F393" s="105">
        <f t="shared" si="162"/>
        <v>0</v>
      </c>
      <c r="G393" s="105">
        <f t="shared" si="162"/>
        <v>4.1364754599826969E-2</v>
      </c>
      <c r="H393" s="106">
        <f t="shared" si="162"/>
        <v>0</v>
      </c>
      <c r="I393" s="107">
        <f>SUM(B393:H393)</f>
        <v>1</v>
      </c>
      <c r="J393" s="133"/>
      <c r="K393" s="30" t="s">
        <v>85</v>
      </c>
      <c r="L393" s="80">
        <f t="shared" ref="L393:R393" si="163">IF($S392=0,"-",L392/$S392)</f>
        <v>9.0105460765845136E-2</v>
      </c>
      <c r="M393" s="80">
        <f t="shared" si="163"/>
        <v>1.2070062111215381E-3</v>
      </c>
      <c r="N393" s="80">
        <f t="shared" si="163"/>
        <v>3.2225183421844356E-2</v>
      </c>
      <c r="O393" s="80">
        <f t="shared" si="163"/>
        <v>0.46888085713665639</v>
      </c>
      <c r="P393" s="80">
        <f t="shared" si="163"/>
        <v>0.38201885401348018</v>
      </c>
      <c r="Q393" s="80">
        <f t="shared" si="163"/>
        <v>2.5562638451052229E-2</v>
      </c>
      <c r="R393" s="81">
        <f t="shared" si="163"/>
        <v>0</v>
      </c>
      <c r="S393" s="82">
        <f>SUM(L393:R393)</f>
        <v>0.99999999999999989</v>
      </c>
      <c r="U393" s="40" t="s">
        <v>85</v>
      </c>
      <c r="V393" s="108">
        <f>+V392/$AI392</f>
        <v>8.6858689468329753E-2</v>
      </c>
      <c r="W393" s="108">
        <f t="shared" ref="W393:AH393" si="164">+W392/$AI392</f>
        <v>2.3657059250527888E-3</v>
      </c>
      <c r="X393" s="108">
        <f t="shared" si="164"/>
        <v>2.5562638451052236E-2</v>
      </c>
      <c r="Y393" s="108">
        <f t="shared" si="164"/>
        <v>1.2070062111215383E-3</v>
      </c>
      <c r="Z393" s="108">
        <f t="shared" si="164"/>
        <v>2.9393097158614E-2</v>
      </c>
      <c r="AA393" s="108">
        <f t="shared" si="164"/>
        <v>0.45870123631978799</v>
      </c>
      <c r="AB393" s="108">
        <f t="shared" si="164"/>
        <v>0.38201885401348024</v>
      </c>
      <c r="AC393" s="108">
        <f t="shared" si="164"/>
        <v>1.3892772452561472E-2</v>
      </c>
      <c r="AD393" s="108">
        <f t="shared" si="164"/>
        <v>8.8106537246262909E-4</v>
      </c>
      <c r="AE393" s="108">
        <f t="shared" si="164"/>
        <v>4.2196575647056168E-6</v>
      </c>
      <c r="AF393" s="108">
        <f t="shared" si="164"/>
        <v>0</v>
      </c>
      <c r="AG393" s="108">
        <f t="shared" si="164"/>
        <v>2.8320862632303595E-3</v>
      </c>
      <c r="AH393" s="108">
        <f t="shared" si="164"/>
        <v>1.0175401159303781E-2</v>
      </c>
      <c r="AI393" s="109">
        <f>SUM(V393:AC393)</f>
        <v>1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1.1676356092881244</v>
      </c>
      <c r="C401" s="148">
        <v>0</v>
      </c>
      <c r="D401" s="148">
        <v>0.7916958290781243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1.9593314383662488</v>
      </c>
      <c r="J401" s="141"/>
      <c r="K401" s="161" t="s">
        <v>15</v>
      </c>
      <c r="L401" s="148">
        <v>1.1676356092881244</v>
      </c>
      <c r="M401" s="148">
        <v>0</v>
      </c>
      <c r="N401" s="148">
        <v>0.7916958290781243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1.9593314383662488</v>
      </c>
      <c r="U401" s="204" t="s">
        <v>15</v>
      </c>
      <c r="V401" s="196">
        <v>1.1676356092881244</v>
      </c>
      <c r="W401" s="196">
        <v>0</v>
      </c>
      <c r="X401" s="196">
        <v>0</v>
      </c>
      <c r="Y401" s="196">
        <v>0</v>
      </c>
      <c r="Z401" s="196">
        <v>0.7916958290781243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1.9593314383662488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6.8280278399004946E-4</v>
      </c>
      <c r="C402" s="152">
        <v>4.765078134655654E-4</v>
      </c>
      <c r="D402" s="152">
        <v>3.1914001210964389E-6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1.1625019975767114E-3</v>
      </c>
      <c r="J402" s="141"/>
      <c r="K402" s="155" t="s">
        <v>14</v>
      </c>
      <c r="L402" s="156">
        <v>6.8280278399004946E-4</v>
      </c>
      <c r="M402" s="156">
        <v>4.765078134655654E-4</v>
      </c>
      <c r="N402" s="156">
        <v>3.1914001210964389E-6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1.1625019975767114E-3</v>
      </c>
      <c r="U402" s="200" t="s">
        <v>55</v>
      </c>
      <c r="V402" s="201">
        <v>6.8280278399004946E-4</v>
      </c>
      <c r="W402" s="201">
        <v>0</v>
      </c>
      <c r="X402" s="201">
        <v>0</v>
      </c>
      <c r="Y402" s="201">
        <v>4.765078134655654E-4</v>
      </c>
      <c r="Z402" s="201">
        <v>3.1914001210964389E-6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1.1625019975767114E-3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165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0.80958769486964588</v>
      </c>
      <c r="Q403" s="148">
        <v>0</v>
      </c>
      <c r="R403" s="149">
        <v>0</v>
      </c>
      <c r="S403" s="150">
        <f t="shared" si="166"/>
        <v>0.80958769486964588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0.80958769486964588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0.80958769486964588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2.105898613591525E-2</v>
      </c>
      <c r="F404" s="292"/>
      <c r="G404" s="152">
        <v>0</v>
      </c>
      <c r="H404" s="153">
        <v>0</v>
      </c>
      <c r="I404" s="154">
        <f t="shared" si="165"/>
        <v>2.105898613591525E-2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2.105898613591525E-2</v>
      </c>
      <c r="P404" s="156">
        <v>4.3362157858100547E-2</v>
      </c>
      <c r="Q404" s="156">
        <v>0</v>
      </c>
      <c r="R404" s="157">
        <v>0</v>
      </c>
      <c r="S404" s="158">
        <f t="shared" si="166"/>
        <v>6.44211439940158E-2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1.68471889087322E-2</v>
      </c>
      <c r="AB404" s="201">
        <v>4.3362157858100547E-2</v>
      </c>
      <c r="AC404" s="202">
        <v>4.2117972271830499E-3</v>
      </c>
      <c r="AD404" s="201">
        <v>0</v>
      </c>
      <c r="AE404" s="201">
        <v>0</v>
      </c>
      <c r="AF404" s="201">
        <v>0</v>
      </c>
      <c r="AG404" s="201">
        <v>0</v>
      </c>
      <c r="AH404" s="201">
        <v>4.2117972271830499E-3</v>
      </c>
      <c r="AI404" s="203">
        <f t="shared" si="167"/>
        <v>6.44211439940158E-2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0.48876112989715725</v>
      </c>
      <c r="C406" s="152">
        <v>4.3988501690744144</v>
      </c>
      <c r="D406" s="152">
        <v>0</v>
      </c>
      <c r="E406" s="152">
        <v>0</v>
      </c>
      <c r="F406" s="292"/>
      <c r="G406" s="152">
        <v>0</v>
      </c>
      <c r="H406" s="153">
        <v>0</v>
      </c>
      <c r="I406" s="154">
        <f t="shared" si="165"/>
        <v>4.8876112989715716</v>
      </c>
      <c r="J406" s="141"/>
      <c r="K406" s="155" t="s">
        <v>16</v>
      </c>
      <c r="L406" s="156">
        <v>0.48876112989715725</v>
      </c>
      <c r="M406" s="156">
        <v>4.3988501690744144</v>
      </c>
      <c r="N406" s="156">
        <v>0</v>
      </c>
      <c r="O406" s="156">
        <v>0</v>
      </c>
      <c r="P406" s="156">
        <v>0</v>
      </c>
      <c r="Q406" s="156">
        <v>0</v>
      </c>
      <c r="R406" s="157">
        <v>0</v>
      </c>
      <c r="S406" s="158">
        <f t="shared" si="166"/>
        <v>4.8876112989715716</v>
      </c>
      <c r="U406" s="200" t="s">
        <v>16</v>
      </c>
      <c r="V406" s="201">
        <v>0.48876112989715725</v>
      </c>
      <c r="W406" s="201">
        <v>0</v>
      </c>
      <c r="X406" s="201">
        <v>0</v>
      </c>
      <c r="Y406" s="201">
        <v>4.3988501690744144</v>
      </c>
      <c r="Z406" s="201">
        <v>0</v>
      </c>
      <c r="AA406" s="201">
        <v>0</v>
      </c>
      <c r="AB406" s="201">
        <v>0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167"/>
        <v>4.8876112989715716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1.4133344335558844</v>
      </c>
      <c r="C407" s="148">
        <v>6.352020590828146</v>
      </c>
      <c r="D407" s="148">
        <v>3.3604378829294959</v>
      </c>
      <c r="E407" s="148">
        <v>0.51896784504972959</v>
      </c>
      <c r="F407" s="292"/>
      <c r="G407" s="148">
        <v>0</v>
      </c>
      <c r="H407" s="160">
        <v>0</v>
      </c>
      <c r="I407" s="146">
        <f t="shared" si="165"/>
        <v>11.644760752363256</v>
      </c>
      <c r="J407" s="141"/>
      <c r="K407" s="161" t="s">
        <v>139</v>
      </c>
      <c r="L407" s="148">
        <v>1.4133344335558844</v>
      </c>
      <c r="M407" s="148">
        <v>6.352020590828146</v>
      </c>
      <c r="N407" s="148">
        <v>3.3604378829294959</v>
      </c>
      <c r="O407" s="148">
        <v>0.51896784504972959</v>
      </c>
      <c r="P407" s="148">
        <v>0</v>
      </c>
      <c r="Q407" s="148">
        <v>0</v>
      </c>
      <c r="R407" s="149">
        <v>0</v>
      </c>
      <c r="S407" s="150">
        <f t="shared" si="166"/>
        <v>11.644760752363256</v>
      </c>
      <c r="U407" s="204" t="s">
        <v>139</v>
      </c>
      <c r="V407" s="196">
        <v>1.4133344335558844</v>
      </c>
      <c r="W407" s="196">
        <v>0</v>
      </c>
      <c r="X407" s="196">
        <v>0</v>
      </c>
      <c r="Y407" s="196">
        <v>6.352020590828146</v>
      </c>
      <c r="Z407" s="196">
        <v>3.3604378829294959</v>
      </c>
      <c r="AA407" s="196">
        <v>8.3063516307599079E-3</v>
      </c>
      <c r="AB407" s="196">
        <v>0</v>
      </c>
      <c r="AC407" s="197">
        <v>0.51066149341896971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0.51066149341896971</v>
      </c>
      <c r="AI407" s="199">
        <f t="shared" si="167"/>
        <v>11.644760752363256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0.92060613506570943</v>
      </c>
      <c r="C408" s="152">
        <v>0.3895045000310795</v>
      </c>
      <c r="D408" s="152">
        <v>0.20235176074152517</v>
      </c>
      <c r="E408" s="152">
        <v>12.770394684063076</v>
      </c>
      <c r="F408" s="292"/>
      <c r="G408" s="152">
        <v>1.716562300954932</v>
      </c>
      <c r="H408" s="153">
        <v>0</v>
      </c>
      <c r="I408" s="154">
        <f t="shared" si="165"/>
        <v>15.999419380856322</v>
      </c>
      <c r="J408" s="141"/>
      <c r="K408" s="155" t="s">
        <v>24</v>
      </c>
      <c r="L408" s="156">
        <v>0.92060613506570943</v>
      </c>
      <c r="M408" s="156">
        <v>0.3895045000310795</v>
      </c>
      <c r="N408" s="156">
        <v>0.20235176074152517</v>
      </c>
      <c r="O408" s="156">
        <v>12.770394684063076</v>
      </c>
      <c r="P408" s="156">
        <v>0</v>
      </c>
      <c r="Q408" s="156">
        <v>1.716562300954932</v>
      </c>
      <c r="R408" s="157">
        <v>0</v>
      </c>
      <c r="S408" s="158">
        <f t="shared" si="166"/>
        <v>15.999419380856322</v>
      </c>
      <c r="U408" s="200" t="s">
        <v>24</v>
      </c>
      <c r="V408" s="201">
        <v>0.25720469645277699</v>
      </c>
      <c r="W408" s="201">
        <v>0.61481231020150462</v>
      </c>
      <c r="X408" s="201">
        <v>1.716562300954932</v>
      </c>
      <c r="Y408" s="201">
        <v>0.3895045000310795</v>
      </c>
      <c r="Z408" s="201">
        <v>0.20235176074152517</v>
      </c>
      <c r="AA408" s="201">
        <v>12.657356637669936</v>
      </c>
      <c r="AB408" s="201">
        <v>0</v>
      </c>
      <c r="AC408" s="202">
        <v>0.16162717480456765</v>
      </c>
      <c r="AD408" s="201">
        <v>4.8589128411427825E-2</v>
      </c>
      <c r="AE408" s="201">
        <v>0</v>
      </c>
      <c r="AF408" s="201">
        <v>0</v>
      </c>
      <c r="AG408" s="201">
        <v>0</v>
      </c>
      <c r="AH408" s="201">
        <v>0.11303804639313983</v>
      </c>
      <c r="AI408" s="203">
        <f t="shared" si="167"/>
        <v>15.999419380856324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1.4207791078118013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1.4207791078118013</v>
      </c>
      <c r="J409" s="141"/>
      <c r="K409" s="161" t="s">
        <v>23</v>
      </c>
      <c r="L409" s="148">
        <v>1.4207791078118013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1.4207791078118013</v>
      </c>
      <c r="U409" s="204" t="s">
        <v>23</v>
      </c>
      <c r="V409" s="196">
        <v>1.3638987919539411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5.6880315857860082E-2</v>
      </c>
      <c r="AD409" s="196">
        <v>5.6880315857860082E-2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1.4207791078118013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1.6482639898466132E-2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1.6482639898466132E-2</v>
      </c>
      <c r="J411" s="141"/>
      <c r="K411" s="161" t="s">
        <v>21</v>
      </c>
      <c r="L411" s="148">
        <v>1.6482639898466132E-2</v>
      </c>
      <c r="M411" s="148">
        <v>0</v>
      </c>
      <c r="N411" s="148">
        <v>0</v>
      </c>
      <c r="O411" s="148">
        <v>0</v>
      </c>
      <c r="P411" s="148">
        <v>4.9330696864778374E-2</v>
      </c>
      <c r="Q411" s="148">
        <v>0</v>
      </c>
      <c r="R411" s="149">
        <v>0</v>
      </c>
      <c r="S411" s="150">
        <f t="shared" si="166"/>
        <v>6.5813336763244509E-2</v>
      </c>
      <c r="U411" s="204" t="s">
        <v>21</v>
      </c>
      <c r="V411" s="196">
        <v>1.5658507903542826E-2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4.9330696864778374E-2</v>
      </c>
      <c r="AC411" s="197">
        <v>8.2413199492330658E-4</v>
      </c>
      <c r="AD411" s="196">
        <v>8.2413199492330658E-4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6.5813336763244509E-2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0.35108365515267714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0.35108365515267714</v>
      </c>
      <c r="J412" s="141"/>
      <c r="K412" s="155" t="s">
        <v>20</v>
      </c>
      <c r="L412" s="156">
        <v>0.35108365515267714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0.35108365515267714</v>
      </c>
      <c r="U412" s="200" t="s">
        <v>59</v>
      </c>
      <c r="V412" s="201">
        <v>0.35108365515267714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0.35108365515267714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1.4195166342454538E-5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1.4195166342454538E-5</v>
      </c>
      <c r="J413" s="141"/>
      <c r="K413" s="163" t="s">
        <v>62</v>
      </c>
      <c r="L413" s="148">
        <v>1.4195166342454538E-5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1.4195166342454538E-5</v>
      </c>
      <c r="U413" s="205" t="s">
        <v>60</v>
      </c>
      <c r="V413" s="196">
        <v>1.4195166342454538E-5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1.4195166342454538E-5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1.4195166342454538E-5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1.4195166342454538E-5</v>
      </c>
      <c r="J414" s="141"/>
      <c r="K414" s="168" t="s">
        <v>22</v>
      </c>
      <c r="L414" s="169">
        <v>1.4195166342454538E-5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1.4195166342454538E-5</v>
      </c>
      <c r="U414" s="206" t="s">
        <v>63</v>
      </c>
      <c r="V414" s="207">
        <v>1.4195166342454538E-5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1.4195166342454538E-5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5.7793797086201533</v>
      </c>
      <c r="C418" s="187">
        <f t="shared" ref="C418:I418" si="169">SUM(C397:C413)</f>
        <v>11.140851767747106</v>
      </c>
      <c r="D418" s="187">
        <f t="shared" si="169"/>
        <v>4.3544886641492662</v>
      </c>
      <c r="E418" s="187">
        <f t="shared" si="169"/>
        <v>13.31042151524872</v>
      </c>
      <c r="F418" s="187">
        <f t="shared" si="169"/>
        <v>0</v>
      </c>
      <c r="G418" s="187">
        <f t="shared" si="169"/>
        <v>1.716562300954932</v>
      </c>
      <c r="H418" s="213">
        <f t="shared" si="169"/>
        <v>0</v>
      </c>
      <c r="I418" s="146">
        <f t="shared" si="169"/>
        <v>36.301703956720182</v>
      </c>
      <c r="J418" s="141"/>
      <c r="K418" s="188" t="s">
        <v>25</v>
      </c>
      <c r="L418" s="187">
        <f>SUM(L397:L413)</f>
        <v>5.7793797086201533</v>
      </c>
      <c r="M418" s="187">
        <f t="shared" ref="M418:S418" si="170">SUM(M397:M413)</f>
        <v>11.140851767747106</v>
      </c>
      <c r="N418" s="187">
        <f t="shared" si="170"/>
        <v>4.3544886641492662</v>
      </c>
      <c r="O418" s="187">
        <f t="shared" si="170"/>
        <v>13.31042151524872</v>
      </c>
      <c r="P418" s="187">
        <f t="shared" si="170"/>
        <v>0.90228054959252479</v>
      </c>
      <c r="Q418" s="187">
        <f t="shared" si="170"/>
        <v>1.716562300954932</v>
      </c>
      <c r="R418" s="213">
        <f t="shared" si="170"/>
        <v>0</v>
      </c>
      <c r="S418" s="214">
        <f t="shared" si="170"/>
        <v>37.203984506312707</v>
      </c>
      <c r="T418" s="133" t="str">
        <f>IF(ABS(S418-AI418)&gt;0.01,S418-AI418,"")</f>
        <v/>
      </c>
      <c r="U418" s="215" t="s">
        <v>61</v>
      </c>
      <c r="V418" s="216">
        <f>SUM(V397:V413)</f>
        <v>5.0582738221544368</v>
      </c>
      <c r="W418" s="216">
        <f t="shared" ref="W418:AH418" si="171">SUM(W397:W413)</f>
        <v>0.61481231020150462</v>
      </c>
      <c r="X418" s="216">
        <f t="shared" si="171"/>
        <v>1.716562300954932</v>
      </c>
      <c r="Y418" s="216">
        <f t="shared" si="171"/>
        <v>11.140851767747106</v>
      </c>
      <c r="Z418" s="216">
        <f t="shared" si="171"/>
        <v>4.3544886641492662</v>
      </c>
      <c r="AA418" s="216">
        <f t="shared" si="171"/>
        <v>12.682510178209428</v>
      </c>
      <c r="AB418" s="216">
        <f t="shared" si="171"/>
        <v>0.90228054959252479</v>
      </c>
      <c r="AC418" s="216">
        <f t="shared" si="171"/>
        <v>0.73420491330350379</v>
      </c>
      <c r="AD418" s="217">
        <f t="shared" si="171"/>
        <v>0.10629357626421121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0.62791133703929258</v>
      </c>
      <c r="AI418" s="218">
        <f>SUM(V418:AC418)</f>
        <v>37.2039845063127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0.15920408902872651</v>
      </c>
      <c r="C419" s="105">
        <f t="shared" ref="C419:H419" si="172">IF($I418=0,"-",C418/$I418)</f>
        <v>0.30689611102083569</v>
      </c>
      <c r="D419" s="105">
        <f t="shared" si="172"/>
        <v>0.11995273470746164</v>
      </c>
      <c r="E419" s="105">
        <f t="shared" si="172"/>
        <v>0.36666106723578995</v>
      </c>
      <c r="F419" s="105">
        <f t="shared" si="172"/>
        <v>0</v>
      </c>
      <c r="G419" s="105">
        <f t="shared" si="172"/>
        <v>4.728599800718615E-2</v>
      </c>
      <c r="H419" s="106">
        <f t="shared" si="172"/>
        <v>0</v>
      </c>
      <c r="I419" s="107">
        <f>SUM(B419:H419)</f>
        <v>0.99999999999999989</v>
      </c>
      <c r="J419" s="133"/>
      <c r="K419" s="30" t="s">
        <v>85</v>
      </c>
      <c r="L419" s="80">
        <f t="shared" ref="L419:R419" si="173">IF($S418=0,"-",L418/$S418)</f>
        <v>0.15534303073477299</v>
      </c>
      <c r="M419" s="80">
        <f t="shared" si="173"/>
        <v>0.29945318802766263</v>
      </c>
      <c r="N419" s="80">
        <f t="shared" si="173"/>
        <v>0.11704361029960123</v>
      </c>
      <c r="O419" s="80">
        <f t="shared" si="173"/>
        <v>0.35776870923570647</v>
      </c>
      <c r="P419" s="80">
        <f t="shared" si="173"/>
        <v>2.4252255815218594E-2</v>
      </c>
      <c r="Q419" s="80">
        <f t="shared" si="173"/>
        <v>4.6139205887037953E-2</v>
      </c>
      <c r="R419" s="81">
        <f t="shared" si="173"/>
        <v>0</v>
      </c>
      <c r="S419" s="82">
        <f>SUM(L419:R419)</f>
        <v>0.99999999999999978</v>
      </c>
      <c r="U419" s="40" t="s">
        <v>85</v>
      </c>
      <c r="V419" s="108">
        <f>+V418/$AI418</f>
        <v>0.13596053996034105</v>
      </c>
      <c r="W419" s="108">
        <f t="shared" ref="W419:AH419" si="174">+W418/$AI418</f>
        <v>1.6525442593311058E-2</v>
      </c>
      <c r="X419" s="108">
        <f t="shared" si="174"/>
        <v>4.613920588703796E-2</v>
      </c>
      <c r="Y419" s="108">
        <f t="shared" si="174"/>
        <v>0.29945318802766269</v>
      </c>
      <c r="Z419" s="108">
        <f t="shared" si="174"/>
        <v>0.11704361029960124</v>
      </c>
      <c r="AA419" s="108">
        <f t="shared" si="174"/>
        <v>0.34089117997717377</v>
      </c>
      <c r="AB419" s="108">
        <f t="shared" si="174"/>
        <v>2.4252255815218598E-2</v>
      </c>
      <c r="AC419" s="108">
        <f t="shared" si="174"/>
        <v>1.9734577439653685E-2</v>
      </c>
      <c r="AD419" s="108">
        <f t="shared" si="174"/>
        <v>2.85704818112091E-3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1.6877529258532774E-2</v>
      </c>
      <c r="AI419" s="109">
        <f>SUM(V419:AC419)</f>
        <v>1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5.28967624261269</v>
      </c>
      <c r="C427" s="148">
        <v>1.275328772177065</v>
      </c>
      <c r="D427" s="148">
        <v>0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6.5650050147897545</v>
      </c>
      <c r="J427" s="141"/>
      <c r="K427" s="161" t="s">
        <v>15</v>
      </c>
      <c r="L427" s="148">
        <v>5.28967624261269</v>
      </c>
      <c r="M427" s="148">
        <v>1.275328772177065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6.5650050147897545</v>
      </c>
      <c r="U427" s="204" t="s">
        <v>15</v>
      </c>
      <c r="V427" s="196">
        <v>5.2691256264883108</v>
      </c>
      <c r="W427" s="196">
        <v>0</v>
      </c>
      <c r="X427" s="196">
        <v>0</v>
      </c>
      <c r="Y427" s="196">
        <v>1.275328772177065</v>
      </c>
      <c r="Z427" s="196">
        <v>0</v>
      </c>
      <c r="AA427" s="196">
        <v>0</v>
      </c>
      <c r="AB427" s="196">
        <v>0</v>
      </c>
      <c r="AC427" s="197">
        <v>2.0550616124378911E-2</v>
      </c>
      <c r="AD427" s="198">
        <v>2.0550616124378911E-2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6.5650050147897554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0.25681464437362467</v>
      </c>
      <c r="C428" s="152">
        <v>0</v>
      </c>
      <c r="D428" s="152">
        <v>8.6613784523159237E-2</v>
      </c>
      <c r="E428" s="152">
        <v>8.2670233434119751E-5</v>
      </c>
      <c r="F428" s="292"/>
      <c r="G428" s="152">
        <v>0</v>
      </c>
      <c r="H428" s="153">
        <v>0</v>
      </c>
      <c r="I428" s="154">
        <f t="shared" si="175"/>
        <v>0.34351109913021804</v>
      </c>
      <c r="J428" s="141"/>
      <c r="K428" s="155" t="s">
        <v>14</v>
      </c>
      <c r="L428" s="156">
        <v>0.25681464437362467</v>
      </c>
      <c r="M428" s="156">
        <v>0</v>
      </c>
      <c r="N428" s="156">
        <v>8.6613784523159237E-2</v>
      </c>
      <c r="O428" s="156">
        <v>8.2670233434119751E-5</v>
      </c>
      <c r="P428" s="156">
        <v>0</v>
      </c>
      <c r="Q428" s="156">
        <v>0</v>
      </c>
      <c r="R428" s="157">
        <v>0</v>
      </c>
      <c r="S428" s="158">
        <f t="shared" si="176"/>
        <v>0.34351109913021804</v>
      </c>
      <c r="U428" s="200" t="s">
        <v>55</v>
      </c>
      <c r="V428" s="201">
        <v>0.24943620194468533</v>
      </c>
      <c r="W428" s="201">
        <v>0</v>
      </c>
      <c r="X428" s="201">
        <v>0</v>
      </c>
      <c r="Y428" s="201">
        <v>0</v>
      </c>
      <c r="Z428" s="201">
        <v>8.6613784523159237E-2</v>
      </c>
      <c r="AA428" s="201">
        <v>8.2670233434119751E-5</v>
      </c>
      <c r="AB428" s="201">
        <v>0</v>
      </c>
      <c r="AC428" s="202">
        <v>7.3784424289393561E-3</v>
      </c>
      <c r="AD428" s="201">
        <v>7.3784424289393561E-3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0.34351109913021804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1.4463522599742016E-3</v>
      </c>
      <c r="F429" s="292"/>
      <c r="G429" s="148">
        <v>0</v>
      </c>
      <c r="H429" s="160">
        <v>0</v>
      </c>
      <c r="I429" s="146">
        <f t="shared" si="175"/>
        <v>1.4463522599742016E-3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1.4463522599742016E-3</v>
      </c>
      <c r="P429" s="148">
        <v>16.748908225000719</v>
      </c>
      <c r="Q429" s="148">
        <v>0</v>
      </c>
      <c r="R429" s="149">
        <v>0</v>
      </c>
      <c r="S429" s="150">
        <f t="shared" si="176"/>
        <v>16.750354577260694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1.4432847372799977E-3</v>
      </c>
      <c r="AB429" s="196">
        <v>16.748908225000719</v>
      </c>
      <c r="AC429" s="197">
        <v>3.0675226942039268E-6</v>
      </c>
      <c r="AD429" s="196">
        <v>0</v>
      </c>
      <c r="AE429" s="196">
        <v>0</v>
      </c>
      <c r="AF429" s="196">
        <v>0</v>
      </c>
      <c r="AG429" s="196">
        <v>0</v>
      </c>
      <c r="AH429" s="196">
        <v>3.0675226942039268E-6</v>
      </c>
      <c r="AI429" s="199">
        <f t="shared" si="177"/>
        <v>16.750354577260694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1.5147941504216442</v>
      </c>
      <c r="Q430" s="156">
        <v>0</v>
      </c>
      <c r="R430" s="157">
        <v>0</v>
      </c>
      <c r="S430" s="158">
        <f t="shared" si="176"/>
        <v>1.5147941504216442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1.5147941504216442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1.5147941504216442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0.16062444667424286</v>
      </c>
      <c r="C432" s="152">
        <v>0</v>
      </c>
      <c r="D432" s="152">
        <v>4.9109475763182621E-2</v>
      </c>
      <c r="E432" s="152">
        <v>6.5839381638325492E-2</v>
      </c>
      <c r="F432" s="292"/>
      <c r="G432" s="152">
        <v>0</v>
      </c>
      <c r="H432" s="153">
        <v>0</v>
      </c>
      <c r="I432" s="154">
        <f t="shared" si="175"/>
        <v>0.27557330407575098</v>
      </c>
      <c r="J432" s="141"/>
      <c r="K432" s="155" t="s">
        <v>16</v>
      </c>
      <c r="L432" s="156">
        <v>0.16062444667424286</v>
      </c>
      <c r="M432" s="156">
        <v>0</v>
      </c>
      <c r="N432" s="156">
        <v>4.9109475763182621E-2</v>
      </c>
      <c r="O432" s="156">
        <v>6.5839381638325492E-2</v>
      </c>
      <c r="P432" s="156">
        <v>0</v>
      </c>
      <c r="Q432" s="156">
        <v>0</v>
      </c>
      <c r="R432" s="157">
        <v>0</v>
      </c>
      <c r="S432" s="158">
        <f t="shared" si="176"/>
        <v>0.27557330407575098</v>
      </c>
      <c r="U432" s="200" t="s">
        <v>16</v>
      </c>
      <c r="V432" s="201">
        <v>0.16062444667424286</v>
      </c>
      <c r="W432" s="201">
        <v>0</v>
      </c>
      <c r="X432" s="201">
        <v>0</v>
      </c>
      <c r="Y432" s="201">
        <v>0</v>
      </c>
      <c r="Z432" s="201">
        <v>4.9109475763182621E-2</v>
      </c>
      <c r="AA432" s="201">
        <v>0</v>
      </c>
      <c r="AB432" s="201">
        <v>0</v>
      </c>
      <c r="AC432" s="202">
        <v>6.5839381638325492E-2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6.5839381638325492E-2</v>
      </c>
      <c r="AI432" s="203">
        <f t="shared" si="177"/>
        <v>0.27557330407575098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51.927855950470217</v>
      </c>
      <c r="C433" s="148">
        <v>41.013332520100555</v>
      </c>
      <c r="D433" s="148">
        <v>16.151189378161565</v>
      </c>
      <c r="E433" s="148">
        <v>16.156560659692712</v>
      </c>
      <c r="F433" s="292"/>
      <c r="G433" s="148">
        <v>0</v>
      </c>
      <c r="H433" s="160">
        <v>0</v>
      </c>
      <c r="I433" s="146">
        <f t="shared" si="175"/>
        <v>125.24893850842506</v>
      </c>
      <c r="J433" s="141"/>
      <c r="K433" s="161" t="s">
        <v>139</v>
      </c>
      <c r="L433" s="148">
        <v>51.927855950470217</v>
      </c>
      <c r="M433" s="148">
        <v>41.013332520100555</v>
      </c>
      <c r="N433" s="148">
        <v>16.151189378161565</v>
      </c>
      <c r="O433" s="148">
        <v>16.156560659692712</v>
      </c>
      <c r="P433" s="148">
        <v>0</v>
      </c>
      <c r="Q433" s="148">
        <v>0</v>
      </c>
      <c r="R433" s="149">
        <v>0</v>
      </c>
      <c r="S433" s="150">
        <f t="shared" si="176"/>
        <v>125.24893850842506</v>
      </c>
      <c r="U433" s="204" t="s">
        <v>139</v>
      </c>
      <c r="V433" s="196">
        <v>51.910980683098202</v>
      </c>
      <c r="W433" s="196">
        <v>0</v>
      </c>
      <c r="X433" s="196">
        <v>0</v>
      </c>
      <c r="Y433" s="196">
        <v>41.013332520100555</v>
      </c>
      <c r="Z433" s="196">
        <v>16.151189378161565</v>
      </c>
      <c r="AA433" s="196">
        <v>0</v>
      </c>
      <c r="AB433" s="196">
        <v>0</v>
      </c>
      <c r="AC433" s="197">
        <v>16.17343592706473</v>
      </c>
      <c r="AD433" s="196">
        <v>1.6875267372018308E-2</v>
      </c>
      <c r="AE433" s="196">
        <v>0</v>
      </c>
      <c r="AF433" s="196">
        <v>0</v>
      </c>
      <c r="AG433" s="196">
        <v>0</v>
      </c>
      <c r="AH433" s="196">
        <v>16.156560659692712</v>
      </c>
      <c r="AI433" s="199">
        <f t="shared" si="177"/>
        <v>125.24893850842504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9.905628477833389</v>
      </c>
      <c r="C434" s="152">
        <v>2.6082805468465238</v>
      </c>
      <c r="D434" s="152">
        <v>5.938877211326707</v>
      </c>
      <c r="E434" s="152">
        <v>108.16674914557299</v>
      </c>
      <c r="F434" s="292"/>
      <c r="G434" s="152">
        <v>14.226603868561609</v>
      </c>
      <c r="H434" s="153">
        <v>0</v>
      </c>
      <c r="I434" s="154">
        <f t="shared" si="175"/>
        <v>140.84613925014122</v>
      </c>
      <c r="J434" s="141"/>
      <c r="K434" s="155" t="s">
        <v>24</v>
      </c>
      <c r="L434" s="156">
        <v>9.905628477833389</v>
      </c>
      <c r="M434" s="156">
        <v>2.6082805468465238</v>
      </c>
      <c r="N434" s="156">
        <v>5.938877211326707</v>
      </c>
      <c r="O434" s="156">
        <v>108.16674914557299</v>
      </c>
      <c r="P434" s="156">
        <v>0.50482322525960432</v>
      </c>
      <c r="Q434" s="156">
        <v>14.226603868561609</v>
      </c>
      <c r="R434" s="157">
        <v>0</v>
      </c>
      <c r="S434" s="158">
        <f t="shared" si="176"/>
        <v>141.35096247540082</v>
      </c>
      <c r="U434" s="200" t="s">
        <v>24</v>
      </c>
      <c r="V434" s="201">
        <v>2.4037941897643567</v>
      </c>
      <c r="W434" s="201">
        <v>7.3134957251593748</v>
      </c>
      <c r="X434" s="201">
        <v>14.226603868561609</v>
      </c>
      <c r="Y434" s="201">
        <v>2.6082805468465238</v>
      </c>
      <c r="Z434" s="201">
        <v>5.8219527186522413</v>
      </c>
      <c r="AA434" s="201">
        <v>107.65757000537999</v>
      </c>
      <c r="AB434" s="201">
        <v>0.50482322525960432</v>
      </c>
      <c r="AC434" s="202">
        <v>0.81444219577711219</v>
      </c>
      <c r="AD434" s="201">
        <v>0.18833856290965625</v>
      </c>
      <c r="AE434" s="201">
        <v>0.27886114359515013</v>
      </c>
      <c r="AF434" s="201">
        <v>0</v>
      </c>
      <c r="AG434" s="201">
        <v>0.11692449267446552</v>
      </c>
      <c r="AH434" s="201">
        <v>0.2303179965978403</v>
      </c>
      <c r="AI434" s="203">
        <f t="shared" si="177"/>
        <v>141.35096247540079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2.8464298774815036</v>
      </c>
      <c r="C435" s="148">
        <v>0</v>
      </c>
      <c r="D435" s="148">
        <v>0.26815229801392493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3.1145821754954284</v>
      </c>
      <c r="J435" s="141"/>
      <c r="K435" s="161" t="s">
        <v>23</v>
      </c>
      <c r="L435" s="148">
        <v>2.8464298774815036</v>
      </c>
      <c r="M435" s="148">
        <v>0</v>
      </c>
      <c r="N435" s="148">
        <v>0.26815229801392493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3.1145821754954284</v>
      </c>
      <c r="U435" s="204" t="s">
        <v>23</v>
      </c>
      <c r="V435" s="196">
        <v>2.6723835062443309</v>
      </c>
      <c r="W435" s="196">
        <v>0.16071195477368405</v>
      </c>
      <c r="X435" s="196">
        <v>0</v>
      </c>
      <c r="Y435" s="196">
        <v>0</v>
      </c>
      <c r="Z435" s="196">
        <v>0.26815229801392493</v>
      </c>
      <c r="AA435" s="196">
        <v>0</v>
      </c>
      <c r="AB435" s="196">
        <v>0</v>
      </c>
      <c r="AC435" s="197">
        <v>1.3334416463488407E-2</v>
      </c>
      <c r="AD435" s="196">
        <v>1.3334416463488407E-2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177"/>
        <v>3.1145821754954284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</v>
      </c>
      <c r="J436" s="141"/>
      <c r="K436" s="155" t="s">
        <v>58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0" t="s">
        <v>58</v>
      </c>
      <c r="V436" s="201">
        <v>0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4.0410393998244283</v>
      </c>
      <c r="C437" s="148">
        <v>0</v>
      </c>
      <c r="D437" s="148">
        <v>0.25444850372497885</v>
      </c>
      <c r="E437" s="148">
        <v>0</v>
      </c>
      <c r="F437" s="292"/>
      <c r="G437" s="148">
        <v>0</v>
      </c>
      <c r="H437" s="160">
        <v>0</v>
      </c>
      <c r="I437" s="146">
        <f t="shared" si="175"/>
        <v>4.2954879035494073</v>
      </c>
      <c r="J437" s="141"/>
      <c r="K437" s="161" t="s">
        <v>21</v>
      </c>
      <c r="L437" s="148">
        <v>4.0410393998244283</v>
      </c>
      <c r="M437" s="148">
        <v>0</v>
      </c>
      <c r="N437" s="148">
        <v>0.25444850372497885</v>
      </c>
      <c r="O437" s="148">
        <v>0</v>
      </c>
      <c r="P437" s="148">
        <v>1.0205570139400324</v>
      </c>
      <c r="Q437" s="148">
        <v>0</v>
      </c>
      <c r="R437" s="149">
        <v>0</v>
      </c>
      <c r="S437" s="150">
        <f t="shared" si="176"/>
        <v>5.3160449174894397</v>
      </c>
      <c r="U437" s="204" t="s">
        <v>21</v>
      </c>
      <c r="V437" s="196">
        <v>4.0227207072286042</v>
      </c>
      <c r="W437" s="196">
        <v>0</v>
      </c>
      <c r="X437" s="196">
        <v>0</v>
      </c>
      <c r="Y437" s="196">
        <v>0</v>
      </c>
      <c r="Z437" s="196">
        <v>4.6367771661352192E-3</v>
      </c>
      <c r="AA437" s="196">
        <v>0</v>
      </c>
      <c r="AB437" s="196">
        <v>1.0205570139400324</v>
      </c>
      <c r="AC437" s="197">
        <v>0.26813041915466734</v>
      </c>
      <c r="AD437" s="196">
        <v>1.8318692595823746E-2</v>
      </c>
      <c r="AE437" s="196">
        <v>0</v>
      </c>
      <c r="AF437" s="196">
        <v>0</v>
      </c>
      <c r="AG437" s="196">
        <v>0.24981172655884362</v>
      </c>
      <c r="AH437" s="196">
        <v>0</v>
      </c>
      <c r="AI437" s="199">
        <f t="shared" si="177"/>
        <v>5.3160449174894397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0.48826214140424457</v>
      </c>
      <c r="C438" s="152">
        <v>5.7064662588659099E-3</v>
      </c>
      <c r="D438" s="152">
        <v>0.29224261721327166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0.78621122487638218</v>
      </c>
      <c r="J438" s="141"/>
      <c r="K438" s="155" t="s">
        <v>20</v>
      </c>
      <c r="L438" s="156">
        <v>0.48826214140424457</v>
      </c>
      <c r="M438" s="156">
        <v>5.7064662588659099E-3</v>
      </c>
      <c r="N438" s="156">
        <v>0.29224261721327166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0.78621122487638218</v>
      </c>
      <c r="U438" s="200" t="s">
        <v>59</v>
      </c>
      <c r="V438" s="201">
        <v>0.48826214140424457</v>
      </c>
      <c r="W438" s="201">
        <v>0</v>
      </c>
      <c r="X438" s="201">
        <v>0</v>
      </c>
      <c r="Y438" s="201">
        <v>5.7064662588659099E-3</v>
      </c>
      <c r="Z438" s="201">
        <v>0.29224261721327166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0.78621122487638218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4.63645762784203E-5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4.63645762784203E-5</v>
      </c>
      <c r="J439" s="141"/>
      <c r="K439" s="163" t="s">
        <v>62</v>
      </c>
      <c r="L439" s="148">
        <v>4.63645762784203E-5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4.63645762784203E-5</v>
      </c>
      <c r="U439" s="205" t="s">
        <v>60</v>
      </c>
      <c r="V439" s="196">
        <v>4.63645762784203E-5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4.63645762784203E-5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4.63645762784203E-5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4.63645762784203E-5</v>
      </c>
      <c r="J440" s="141"/>
      <c r="K440" s="168" t="s">
        <v>22</v>
      </c>
      <c r="L440" s="169">
        <v>4.63645762784203E-5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4.63645762784203E-5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0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74.916377545250612</v>
      </c>
      <c r="C444" s="187">
        <f t="shared" ref="C444:I444" si="179">SUM(C423:C439)</f>
        <v>44.902648305383003</v>
      </c>
      <c r="D444" s="187">
        <f t="shared" si="179"/>
        <v>23.04063326872679</v>
      </c>
      <c r="E444" s="187">
        <f t="shared" si="179"/>
        <v>124.39067820939744</v>
      </c>
      <c r="F444" s="187">
        <f t="shared" si="179"/>
        <v>0</v>
      </c>
      <c r="G444" s="187">
        <f t="shared" si="179"/>
        <v>14.226603868561609</v>
      </c>
      <c r="H444" s="213">
        <f t="shared" si="179"/>
        <v>0</v>
      </c>
      <c r="I444" s="146">
        <f t="shared" si="179"/>
        <v>281.47694119731955</v>
      </c>
      <c r="J444" s="141"/>
      <c r="K444" s="188" t="s">
        <v>25</v>
      </c>
      <c r="L444" s="187">
        <f>SUM(L423:L439)</f>
        <v>74.916377545250612</v>
      </c>
      <c r="M444" s="187">
        <f t="shared" ref="M444:S444" si="180">SUM(M423:M439)</f>
        <v>44.902648305383003</v>
      </c>
      <c r="N444" s="187">
        <f t="shared" si="180"/>
        <v>23.04063326872679</v>
      </c>
      <c r="O444" s="187">
        <f t="shared" si="180"/>
        <v>124.39067820939744</v>
      </c>
      <c r="P444" s="187">
        <f t="shared" si="180"/>
        <v>19.789082614621996</v>
      </c>
      <c r="Q444" s="187">
        <f t="shared" si="180"/>
        <v>14.226603868561609</v>
      </c>
      <c r="R444" s="213">
        <f t="shared" si="180"/>
        <v>0</v>
      </c>
      <c r="S444" s="214">
        <f t="shared" si="180"/>
        <v>301.26602381194152</v>
      </c>
      <c r="T444" s="133" t="str">
        <f>IF(ABS(S444-AI444)&gt;0.01,S444-AI444,"")</f>
        <v/>
      </c>
      <c r="U444" s="215" t="s">
        <v>61</v>
      </c>
      <c r="V444" s="216">
        <f>SUM(V423:V439)</f>
        <v>67.177373867423256</v>
      </c>
      <c r="W444" s="216">
        <f t="shared" ref="W444:AH444" si="181">SUM(W423:W439)</f>
        <v>7.474207679933059</v>
      </c>
      <c r="X444" s="216">
        <f t="shared" si="181"/>
        <v>14.226603868561609</v>
      </c>
      <c r="Y444" s="216">
        <f t="shared" si="181"/>
        <v>44.902648305383003</v>
      </c>
      <c r="Z444" s="216">
        <f t="shared" si="181"/>
        <v>22.673897049493476</v>
      </c>
      <c r="AA444" s="216">
        <f t="shared" si="181"/>
        <v>107.65909596035071</v>
      </c>
      <c r="AB444" s="216">
        <f t="shared" si="181"/>
        <v>19.789082614621996</v>
      </c>
      <c r="AC444" s="216">
        <f t="shared" si="181"/>
        <v>17.363114466174334</v>
      </c>
      <c r="AD444" s="217">
        <f t="shared" si="181"/>
        <v>0.26479599789430497</v>
      </c>
      <c r="AE444" s="217">
        <f t="shared" si="181"/>
        <v>0.27886114359515013</v>
      </c>
      <c r="AF444" s="217">
        <f t="shared" si="181"/>
        <v>0</v>
      </c>
      <c r="AG444" s="217">
        <f t="shared" si="181"/>
        <v>0.36673621923330912</v>
      </c>
      <c r="AH444" s="217">
        <f t="shared" si="181"/>
        <v>16.452721105451573</v>
      </c>
      <c r="AI444" s="218">
        <f>SUM(V444:AC444)</f>
        <v>301.26602381194147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0.26615458170953021</v>
      </c>
      <c r="C445" s="105">
        <f t="shared" ref="C445:H445" si="182">IF($I444=0,"-",C444/$I444)</f>
        <v>0.15952513948169408</v>
      </c>
      <c r="D445" s="105">
        <f t="shared" si="182"/>
        <v>8.1856201686428598E-2</v>
      </c>
      <c r="E445" s="105">
        <f t="shared" si="182"/>
        <v>0.44192137970618955</v>
      </c>
      <c r="F445" s="105">
        <f t="shared" si="182"/>
        <v>0</v>
      </c>
      <c r="G445" s="105">
        <f t="shared" si="182"/>
        <v>5.0542697416157252E-2</v>
      </c>
      <c r="H445" s="106">
        <f t="shared" si="182"/>
        <v>0</v>
      </c>
      <c r="I445" s="107">
        <f>SUM(B445:H445)</f>
        <v>0.99999999999999967</v>
      </c>
      <c r="J445" s="133"/>
      <c r="K445" s="30" t="s">
        <v>85</v>
      </c>
      <c r="L445" s="80">
        <f t="shared" ref="L445:R445" si="183">IF($S444=0,"-",L444/$S444)</f>
        <v>0.24867184356645361</v>
      </c>
      <c r="M445" s="80">
        <f t="shared" si="183"/>
        <v>0.14904650626455129</v>
      </c>
      <c r="N445" s="80">
        <f t="shared" si="183"/>
        <v>7.6479361918054795E-2</v>
      </c>
      <c r="O445" s="80">
        <f t="shared" si="183"/>
        <v>0.41289315215659861</v>
      </c>
      <c r="P445" s="80">
        <f t="shared" si="183"/>
        <v>6.5686406864701355E-2</v>
      </c>
      <c r="Q445" s="80">
        <f t="shared" si="183"/>
        <v>4.7222729229640062E-2</v>
      </c>
      <c r="R445" s="81">
        <f t="shared" si="183"/>
        <v>0</v>
      </c>
      <c r="S445" s="82">
        <f>SUM(L445:R445)</f>
        <v>0.99999999999999978</v>
      </c>
      <c r="U445" s="40" t="s">
        <v>85</v>
      </c>
      <c r="V445" s="108">
        <f>+V444/$AI444</f>
        <v>0.22298357118875517</v>
      </c>
      <c r="W445" s="108">
        <f t="shared" ref="W445:AH445" si="184">+W444/$AI444</f>
        <v>2.4809328265303042E-2</v>
      </c>
      <c r="X445" s="108">
        <f t="shared" si="184"/>
        <v>4.7222729229640069E-2</v>
      </c>
      <c r="Y445" s="108">
        <f t="shared" si="184"/>
        <v>0.14904650626455132</v>
      </c>
      <c r="Z445" s="108">
        <f t="shared" si="184"/>
        <v>7.5262045027842728E-2</v>
      </c>
      <c r="AA445" s="108">
        <f t="shared" si="184"/>
        <v>0.35735558427111075</v>
      </c>
      <c r="AB445" s="108">
        <f t="shared" si="184"/>
        <v>6.5686406864701369E-2</v>
      </c>
      <c r="AC445" s="108">
        <f t="shared" si="184"/>
        <v>5.7633828888095484E-2</v>
      </c>
      <c r="AD445" s="108">
        <f t="shared" si="184"/>
        <v>8.7894411239548842E-4</v>
      </c>
      <c r="AE445" s="108">
        <f t="shared" si="184"/>
        <v>9.2563090940922998E-4</v>
      </c>
      <c r="AF445" s="108">
        <f t="shared" si="184"/>
        <v>0</v>
      </c>
      <c r="AG445" s="108">
        <f t="shared" si="184"/>
        <v>1.2173168902120737E-3</v>
      </c>
      <c r="AH445" s="108">
        <f t="shared" si="184"/>
        <v>5.4611936976078704E-2</v>
      </c>
      <c r="AI445" s="109">
        <f>SUM(V445:AC445)</f>
        <v>1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0.10423436829663132</v>
      </c>
      <c r="G449" s="302"/>
      <c r="H449" s="304"/>
      <c r="I449" s="146">
        <f>SUM(B449:H449)</f>
        <v>0.10423436829663132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224.31189023602383</v>
      </c>
      <c r="G455" s="305"/>
      <c r="H455" s="307"/>
      <c r="I455" s="146">
        <f t="shared" si="185"/>
        <v>224.31189023602383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814.9754070600352</v>
      </c>
      <c r="G460" s="305"/>
      <c r="H460" s="307"/>
      <c r="I460" s="154">
        <f t="shared" si="185"/>
        <v>814.9754070600352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14.562688026387551</v>
      </c>
      <c r="G463" s="305"/>
      <c r="H463" s="307"/>
      <c r="I463" s="146">
        <f t="shared" si="185"/>
        <v>14.562688026387551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1053.9542196907432</v>
      </c>
      <c r="G470" s="187">
        <f t="shared" si="187"/>
        <v>0</v>
      </c>
      <c r="H470" s="213">
        <f t="shared" si="187"/>
        <v>0</v>
      </c>
      <c r="I470" s="146">
        <f t="shared" si="187"/>
        <v>1053.9542196907432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17180.706951502085</v>
      </c>
      <c r="G481" s="305"/>
      <c r="H481" s="307"/>
      <c r="I481" s="146">
        <f t="shared" si="191"/>
        <v>17180.706951502085</v>
      </c>
      <c r="J481" s="141"/>
      <c r="K481" s="161" t="s">
        <v>56</v>
      </c>
      <c r="L481" s="305"/>
      <c r="M481" s="306"/>
      <c r="N481" s="306"/>
      <c r="O481" s="307"/>
      <c r="P481" s="148">
        <v>8151.6127635857929</v>
      </c>
      <c r="Q481" s="305"/>
      <c r="R481" s="312"/>
      <c r="S481" s="150">
        <f t="shared" si="192"/>
        <v>8151.6127635857929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4529.7995575115247</v>
      </c>
      <c r="G482" s="305"/>
      <c r="H482" s="307"/>
      <c r="I482" s="154">
        <f t="shared" si="191"/>
        <v>4529.7995575115247</v>
      </c>
      <c r="J482" s="141"/>
      <c r="K482" s="155" t="s">
        <v>11</v>
      </c>
      <c r="L482" s="305"/>
      <c r="M482" s="306"/>
      <c r="N482" s="306"/>
      <c r="O482" s="307"/>
      <c r="P482" s="156">
        <v>2227.7345568643545</v>
      </c>
      <c r="Q482" s="305"/>
      <c r="R482" s="312"/>
      <c r="S482" s="158">
        <f t="shared" si="192"/>
        <v>2227.7345568643545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8.1315211878352081</v>
      </c>
      <c r="G484" s="305"/>
      <c r="H484" s="307"/>
      <c r="I484" s="154">
        <f t="shared" si="191"/>
        <v>8.1315211878352081</v>
      </c>
      <c r="J484" s="141"/>
      <c r="K484" s="155" t="s">
        <v>16</v>
      </c>
      <c r="L484" s="305"/>
      <c r="M484" s="306"/>
      <c r="N484" s="306"/>
      <c r="O484" s="307"/>
      <c r="P484" s="156">
        <v>8.1315211878351956</v>
      </c>
      <c r="Q484" s="305"/>
      <c r="R484" s="312"/>
      <c r="S484" s="158">
        <f t="shared" si="192"/>
        <v>8.1315211878351956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11.385479807139721</v>
      </c>
      <c r="G485" s="305"/>
      <c r="H485" s="307"/>
      <c r="I485" s="146">
        <f t="shared" si="191"/>
        <v>11.385479807139721</v>
      </c>
      <c r="J485" s="141"/>
      <c r="K485" s="161" t="s">
        <v>139</v>
      </c>
      <c r="L485" s="305"/>
      <c r="M485" s="306"/>
      <c r="N485" s="306"/>
      <c r="O485" s="307"/>
      <c r="P485" s="148">
        <v>5.6316199628953107</v>
      </c>
      <c r="Q485" s="305"/>
      <c r="R485" s="312"/>
      <c r="S485" s="150">
        <f t="shared" si="192"/>
        <v>5.6316199628953107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183.18831867698094</v>
      </c>
      <c r="G486" s="305"/>
      <c r="H486" s="307"/>
      <c r="I486" s="154">
        <f t="shared" si="191"/>
        <v>183.18831867698094</v>
      </c>
      <c r="J486" s="141"/>
      <c r="K486" s="155" t="s">
        <v>24</v>
      </c>
      <c r="L486" s="305"/>
      <c r="M486" s="306"/>
      <c r="N486" s="306"/>
      <c r="O486" s="307"/>
      <c r="P486" s="156">
        <v>-3.0031532816110484E-14</v>
      </c>
      <c r="Q486" s="305"/>
      <c r="R486" s="312"/>
      <c r="S486" s="158">
        <f t="shared" si="192"/>
        <v>-3.0031532816110484E-14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1847.3824502499751</v>
      </c>
      <c r="G489" s="305"/>
      <c r="H489" s="307"/>
      <c r="I489" s="146">
        <f t="shared" si="191"/>
        <v>1847.3824502499751</v>
      </c>
      <c r="J489" s="141"/>
      <c r="K489" s="161" t="s">
        <v>21</v>
      </c>
      <c r="L489" s="305"/>
      <c r="M489" s="306"/>
      <c r="N489" s="306"/>
      <c r="O489" s="307"/>
      <c r="P489" s="148">
        <v>1131.2939386345395</v>
      </c>
      <c r="Q489" s="305"/>
      <c r="R489" s="312"/>
      <c r="S489" s="150">
        <f t="shared" si="192"/>
        <v>1131.2939386345395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23760.594278935539</v>
      </c>
      <c r="G496" s="187">
        <f t="shared" si="193"/>
        <v>0</v>
      </c>
      <c r="H496" s="213">
        <f t="shared" si="193"/>
        <v>0</v>
      </c>
      <c r="I496" s="146">
        <f t="shared" si="193"/>
        <v>23760.594278935539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11524.404400235417</v>
      </c>
      <c r="Q496" s="187">
        <f t="shared" si="194"/>
        <v>0</v>
      </c>
      <c r="R496" s="213">
        <f t="shared" si="194"/>
        <v>0</v>
      </c>
      <c r="S496" s="214">
        <f t="shared" si="194"/>
        <v>11524.404400235417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1891.4738975999999</v>
      </c>
      <c r="G511" s="305"/>
      <c r="H511" s="307"/>
      <c r="I511" s="146">
        <f t="shared" si="197"/>
        <v>1891.4738975999999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260.99999999999994</v>
      </c>
      <c r="G512" s="305"/>
      <c r="H512" s="307"/>
      <c r="I512" s="154">
        <f t="shared" si="197"/>
        <v>260.99999999999994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2152.4738975999999</v>
      </c>
      <c r="G522" s="187">
        <f t="shared" si="199"/>
        <v>0</v>
      </c>
      <c r="H522" s="213">
        <f t="shared" si="199"/>
        <v>0</v>
      </c>
      <c r="I522" s="146">
        <f t="shared" si="199"/>
        <v>2152.4738975999999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6.9473143312335024</v>
      </c>
      <c r="G533" s="305"/>
      <c r="H533" s="307"/>
      <c r="I533" s="146">
        <f t="shared" si="203"/>
        <v>6.9473143312335024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0.74062557549885144</v>
      </c>
      <c r="G534" s="305"/>
      <c r="H534" s="307"/>
      <c r="I534" s="154">
        <f t="shared" si="203"/>
        <v>0.74062557549885144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7.6879399067323542</v>
      </c>
      <c r="G548" s="187">
        <f t="shared" si="205"/>
        <v>0</v>
      </c>
      <c r="H548" s="213">
        <f t="shared" si="205"/>
        <v>0</v>
      </c>
      <c r="I548" s="146">
        <f t="shared" si="205"/>
        <v>7.6879399067323542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6.1201945675987321</v>
      </c>
      <c r="G560" s="305"/>
      <c r="H560" s="307"/>
      <c r="I560" s="154">
        <f t="shared" si="209"/>
        <v>6.1201945675987321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486.03668961390957</v>
      </c>
      <c r="G561" s="305"/>
      <c r="H561" s="307"/>
      <c r="I561" s="146">
        <f t="shared" si="209"/>
        <v>486.03668961390957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492.1568841815083</v>
      </c>
      <c r="G574" s="187">
        <f t="shared" si="211"/>
        <v>0</v>
      </c>
      <c r="H574" s="213">
        <f t="shared" si="211"/>
        <v>0</v>
      </c>
      <c r="I574" s="146">
        <f t="shared" si="211"/>
        <v>492.1568841815083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0.10423436829663132</v>
      </c>
      <c r="Q579" s="144">
        <v>0</v>
      </c>
      <c r="R579" s="193">
        <v>0</v>
      </c>
      <c r="S579" s="194">
        <f>SUM(L579:R579)</f>
        <v>0.10423436829663132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0.84468109019076776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0.84468109019076776</v>
      </c>
      <c r="J581" s="141"/>
      <c r="K581" s="161" t="s">
        <v>9</v>
      </c>
      <c r="L581" s="148">
        <v>0.84468109019076776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0.84468109019076776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43.047284054209598</v>
      </c>
      <c r="C583" s="148">
        <v>5.2140936289002742</v>
      </c>
      <c r="D583" s="148">
        <v>1.1242728808842954</v>
      </c>
      <c r="E583" s="148">
        <v>2.5074477575680381</v>
      </c>
      <c r="F583" s="292"/>
      <c r="G583" s="148">
        <v>0</v>
      </c>
      <c r="H583" s="160">
        <v>0</v>
      </c>
      <c r="I583" s="146">
        <f t="shared" si="215"/>
        <v>51.893098321562206</v>
      </c>
      <c r="J583" s="141"/>
      <c r="K583" s="161" t="s">
        <v>15</v>
      </c>
      <c r="L583" s="148">
        <v>43.047284054209598</v>
      </c>
      <c r="M583" s="148">
        <v>5.2140936289002742</v>
      </c>
      <c r="N583" s="148">
        <v>1.1242728808842954</v>
      </c>
      <c r="O583" s="148">
        <v>2.5074477575680381</v>
      </c>
      <c r="P583" s="148">
        <v>0</v>
      </c>
      <c r="Q583" s="148">
        <v>0</v>
      </c>
      <c r="R583" s="149">
        <v>0</v>
      </c>
      <c r="S583" s="150">
        <f t="shared" si="216"/>
        <v>51.893098321562206</v>
      </c>
    </row>
    <row r="584" spans="1:19" x14ac:dyDescent="0.25">
      <c r="A584" s="151" t="s">
        <v>14</v>
      </c>
      <c r="B584" s="152">
        <v>365.57594021965815</v>
      </c>
      <c r="C584" s="152">
        <v>5.5479237725135722</v>
      </c>
      <c r="D584" s="152">
        <v>6.5598514625873703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377.68371545475907</v>
      </c>
      <c r="J584" s="141"/>
      <c r="K584" s="155" t="s">
        <v>14</v>
      </c>
      <c r="L584" s="156">
        <v>365.57594021965815</v>
      </c>
      <c r="M584" s="156">
        <v>5.5479237725135722</v>
      </c>
      <c r="N584" s="156">
        <v>6.5598514625873703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377.68371545475907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0.19679550612253616</v>
      </c>
      <c r="E585" s="148">
        <v>91.802083742819576</v>
      </c>
      <c r="F585" s="292"/>
      <c r="G585" s="148">
        <v>0</v>
      </c>
      <c r="H585" s="160">
        <v>0</v>
      </c>
      <c r="I585" s="146">
        <f t="shared" si="215"/>
        <v>91.998879248942117</v>
      </c>
      <c r="J585" s="141"/>
      <c r="K585" s="161" t="s">
        <v>56</v>
      </c>
      <c r="L585" s="148">
        <v>0</v>
      </c>
      <c r="M585" s="148">
        <v>0</v>
      </c>
      <c r="N585" s="148">
        <v>0.19679550612253616</v>
      </c>
      <c r="O585" s="148">
        <v>91.802083742819576</v>
      </c>
      <c r="P585" s="148">
        <v>1881.1877276272462</v>
      </c>
      <c r="Q585" s="148">
        <v>0</v>
      </c>
      <c r="R585" s="149">
        <v>0</v>
      </c>
      <c r="S585" s="150">
        <f t="shared" si="216"/>
        <v>1973.1866068761883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9.725584559971942E-2</v>
      </c>
      <c r="E586" s="152">
        <v>2.8435186646957029</v>
      </c>
      <c r="F586" s="292"/>
      <c r="G586" s="152">
        <v>0</v>
      </c>
      <c r="H586" s="153">
        <v>0</v>
      </c>
      <c r="I586" s="154">
        <f t="shared" si="215"/>
        <v>2.9407745102954221</v>
      </c>
      <c r="J586" s="141"/>
      <c r="K586" s="155" t="s">
        <v>11</v>
      </c>
      <c r="L586" s="156">
        <v>0</v>
      </c>
      <c r="M586" s="156">
        <v>0</v>
      </c>
      <c r="N586" s="156">
        <v>9.725584559971942E-2</v>
      </c>
      <c r="O586" s="156">
        <v>2.8435186646957029</v>
      </c>
      <c r="P586" s="156">
        <v>100.6912606331762</v>
      </c>
      <c r="Q586" s="156">
        <v>0</v>
      </c>
      <c r="R586" s="157">
        <v>0</v>
      </c>
      <c r="S586" s="158">
        <f t="shared" si="216"/>
        <v>103.63203514347163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486.03668961390957</v>
      </c>
      <c r="Q587" s="148">
        <v>0</v>
      </c>
      <c r="R587" s="149">
        <v>0</v>
      </c>
      <c r="S587" s="150">
        <f t="shared" si="216"/>
        <v>486.03668961390957</v>
      </c>
    </row>
    <row r="588" spans="1:19" x14ac:dyDescent="0.25">
      <c r="A588" s="151" t="s">
        <v>16</v>
      </c>
      <c r="B588" s="152">
        <v>4.9383740936296778</v>
      </c>
      <c r="C588" s="152">
        <v>2.6757566198003572E-2</v>
      </c>
      <c r="D588" s="152">
        <v>0.62676071130818578</v>
      </c>
      <c r="E588" s="152">
        <v>8.5438341285263772E-2</v>
      </c>
      <c r="F588" s="292"/>
      <c r="G588" s="152">
        <v>0</v>
      </c>
      <c r="H588" s="153">
        <v>0</v>
      </c>
      <c r="I588" s="154">
        <f t="shared" si="215"/>
        <v>5.6773307124211314</v>
      </c>
      <c r="J588" s="141"/>
      <c r="K588" s="155" t="s">
        <v>16</v>
      </c>
      <c r="L588" s="156">
        <v>4.9383740936296778</v>
      </c>
      <c r="M588" s="156">
        <v>2.6757566198003572E-2</v>
      </c>
      <c r="N588" s="156">
        <v>0.62676071130818578</v>
      </c>
      <c r="O588" s="156">
        <v>8.5438341285263772E-2</v>
      </c>
      <c r="P588" s="156">
        <v>0</v>
      </c>
      <c r="Q588" s="156">
        <v>0</v>
      </c>
      <c r="R588" s="157">
        <v>0</v>
      </c>
      <c r="S588" s="158">
        <f t="shared" si="216"/>
        <v>5.6773307124211314</v>
      </c>
    </row>
    <row r="589" spans="1:19" x14ac:dyDescent="0.25">
      <c r="A589" s="159" t="s">
        <v>139</v>
      </c>
      <c r="B589" s="148">
        <v>402.27612238236065</v>
      </c>
      <c r="C589" s="148">
        <v>63.393400241268758</v>
      </c>
      <c r="D589" s="148">
        <v>12.363690747486418</v>
      </c>
      <c r="E589" s="148">
        <v>9.7354102885261131</v>
      </c>
      <c r="F589" s="292"/>
      <c r="G589" s="148">
        <v>0</v>
      </c>
      <c r="H589" s="160">
        <v>0</v>
      </c>
      <c r="I589" s="146">
        <f t="shared" si="215"/>
        <v>487.76862365964195</v>
      </c>
      <c r="J589" s="141"/>
      <c r="K589" s="161" t="s">
        <v>139</v>
      </c>
      <c r="L589" s="148">
        <v>402.27612238236065</v>
      </c>
      <c r="M589" s="148">
        <v>63.393400241268758</v>
      </c>
      <c r="N589" s="148">
        <v>12.363690747486418</v>
      </c>
      <c r="O589" s="148">
        <v>9.7354102885261131</v>
      </c>
      <c r="P589" s="148">
        <v>1891.4738975999999</v>
      </c>
      <c r="Q589" s="148">
        <v>0</v>
      </c>
      <c r="R589" s="149">
        <v>0</v>
      </c>
      <c r="S589" s="150">
        <f t="shared" si="216"/>
        <v>2379.2425212596418</v>
      </c>
    </row>
    <row r="590" spans="1:19" x14ac:dyDescent="0.25">
      <c r="A590" s="151" t="s">
        <v>24</v>
      </c>
      <c r="B590" s="152">
        <v>484.1757684027387</v>
      </c>
      <c r="C590" s="152">
        <v>0</v>
      </c>
      <c r="D590" s="152">
        <v>1067.863976380766</v>
      </c>
      <c r="E590" s="152">
        <v>235.3181511785254</v>
      </c>
      <c r="F590" s="292"/>
      <c r="G590" s="152">
        <v>731.60782918172549</v>
      </c>
      <c r="H590" s="153">
        <v>0.19046169612769848</v>
      </c>
      <c r="I590" s="154">
        <f t="shared" si="215"/>
        <v>2519.1561868398835</v>
      </c>
      <c r="J590" s="141"/>
      <c r="K590" s="155" t="s">
        <v>24</v>
      </c>
      <c r="L590" s="156">
        <v>484.1757684027387</v>
      </c>
      <c r="M590" s="156">
        <v>0</v>
      </c>
      <c r="N590" s="156">
        <v>1067.863976380766</v>
      </c>
      <c r="O590" s="156">
        <v>235.3181511785254</v>
      </c>
      <c r="P590" s="156">
        <v>1253.6147836460173</v>
      </c>
      <c r="Q590" s="156">
        <v>731.60782918172549</v>
      </c>
      <c r="R590" s="157">
        <v>0.19046169612769848</v>
      </c>
      <c r="S590" s="158">
        <f t="shared" si="216"/>
        <v>3772.7709704859003</v>
      </c>
    </row>
    <row r="591" spans="1:19" x14ac:dyDescent="0.25">
      <c r="A591" s="159" t="s">
        <v>23</v>
      </c>
      <c r="B591" s="148">
        <v>1852.7425911764908</v>
      </c>
      <c r="C591" s="148">
        <v>11.746057398359827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1864.4886485748507</v>
      </c>
      <c r="J591" s="141"/>
      <c r="K591" s="161" t="s">
        <v>23</v>
      </c>
      <c r="L591" s="148">
        <v>1852.7425911764908</v>
      </c>
      <c r="M591" s="148">
        <v>11.746057398359827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1864.4886485748507</v>
      </c>
    </row>
    <row r="592" spans="1:19" x14ac:dyDescent="0.25">
      <c r="A592" s="151" t="s">
        <v>58</v>
      </c>
      <c r="B592" s="152">
        <v>37.813261887560614</v>
      </c>
      <c r="C592" s="152">
        <v>0</v>
      </c>
      <c r="D592" s="152">
        <v>6.7220844442389556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44.535346331799573</v>
      </c>
      <c r="J592" s="141"/>
      <c r="K592" s="155" t="s">
        <v>58</v>
      </c>
      <c r="L592" s="156">
        <v>37.813261887560614</v>
      </c>
      <c r="M592" s="156">
        <v>0</v>
      </c>
      <c r="N592" s="156">
        <v>6.7220844442389556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44.535346331799573</v>
      </c>
    </row>
    <row r="593" spans="1:85" x14ac:dyDescent="0.25">
      <c r="A593" s="159" t="s">
        <v>21</v>
      </c>
      <c r="B593" s="148">
        <v>154.12085087396204</v>
      </c>
      <c r="C593" s="148">
        <v>0</v>
      </c>
      <c r="D593" s="148">
        <v>9.5060535865374387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163.62690446049947</v>
      </c>
      <c r="J593" s="141"/>
      <c r="K593" s="161" t="s">
        <v>21</v>
      </c>
      <c r="L593" s="148">
        <v>154.12085087396204</v>
      </c>
      <c r="M593" s="148">
        <v>0</v>
      </c>
      <c r="N593" s="148">
        <v>9.5060535865374387</v>
      </c>
      <c r="O593" s="148">
        <v>0</v>
      </c>
      <c r="P593" s="148">
        <v>126.40631201188927</v>
      </c>
      <c r="Q593" s="148">
        <v>0</v>
      </c>
      <c r="R593" s="149">
        <v>0</v>
      </c>
      <c r="S593" s="150">
        <f t="shared" si="216"/>
        <v>290.03321647238874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666.58023337963573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666.58023337963573</v>
      </c>
      <c r="J595" s="141"/>
      <c r="K595" s="163" t="s">
        <v>62</v>
      </c>
      <c r="L595" s="148">
        <v>666.58023337963573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666.58023337963573</v>
      </c>
    </row>
    <row r="596" spans="1:85" ht="14.4" x14ac:dyDescent="0.3">
      <c r="A596" s="164" t="s">
        <v>22</v>
      </c>
      <c r="B596" s="165">
        <v>666.58023337963573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666.58023337963573</v>
      </c>
      <c r="J596" s="141"/>
      <c r="K596" s="168" t="s">
        <v>22</v>
      </c>
      <c r="L596" s="169">
        <v>666.58023337963573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666.58023337963573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4012.1151075604366</v>
      </c>
      <c r="C600" s="187">
        <f t="shared" ref="C600:I600" si="217">SUM(C579:C595)</f>
        <v>85.928232607240432</v>
      </c>
      <c r="D600" s="187">
        <f t="shared" si="217"/>
        <v>1105.0607415655311</v>
      </c>
      <c r="E600" s="187">
        <f t="shared" si="217"/>
        <v>342.29204997342009</v>
      </c>
      <c r="F600" s="187">
        <f t="shared" si="217"/>
        <v>0</v>
      </c>
      <c r="G600" s="187">
        <f t="shared" si="217"/>
        <v>731.60782918172549</v>
      </c>
      <c r="H600" s="213">
        <f t="shared" si="217"/>
        <v>0.19046169612769848</v>
      </c>
      <c r="I600" s="146">
        <f t="shared" si="217"/>
        <v>6277.1944225844818</v>
      </c>
      <c r="J600" s="141"/>
      <c r="K600" s="188" t="s">
        <v>25</v>
      </c>
      <c r="L600" s="187">
        <f>SUM(L579:L595)</f>
        <v>4012.1151075604366</v>
      </c>
      <c r="M600" s="187">
        <f t="shared" ref="M600:S600" si="218">SUM(M579:M595)</f>
        <v>85.928232607240432</v>
      </c>
      <c r="N600" s="187">
        <f t="shared" si="218"/>
        <v>1105.0607415655311</v>
      </c>
      <c r="O600" s="187">
        <f t="shared" si="218"/>
        <v>342.29204997342009</v>
      </c>
      <c r="P600" s="187">
        <f t="shared" si="218"/>
        <v>5739.514905500534</v>
      </c>
      <c r="Q600" s="187">
        <f t="shared" si="218"/>
        <v>731.60782918172549</v>
      </c>
      <c r="R600" s="213">
        <f t="shared" si="218"/>
        <v>0.19046169612769848</v>
      </c>
      <c r="S600" s="214">
        <f t="shared" si="218"/>
        <v>12016.709328085017</v>
      </c>
    </row>
    <row r="601" spans="1:85" s="4" customFormat="1" ht="15" thickBot="1" x14ac:dyDescent="0.35">
      <c r="A601" s="19" t="s">
        <v>85</v>
      </c>
      <c r="B601" s="105">
        <f>IF($I600=0,"-",B600/$I600)</f>
        <v>0.63915737469041878</v>
      </c>
      <c r="C601" s="105">
        <f t="shared" ref="C601:H601" si="219">IF($I600=0,"-",C600/$I600)</f>
        <v>1.3688955100400024E-2</v>
      </c>
      <c r="D601" s="105">
        <f t="shared" si="219"/>
        <v>0.17604373342168192</v>
      </c>
      <c r="E601" s="105">
        <f t="shared" si="219"/>
        <v>5.4529464427913912E-2</v>
      </c>
      <c r="F601" s="105">
        <f t="shared" si="219"/>
        <v>0</v>
      </c>
      <c r="G601" s="105">
        <f t="shared" si="219"/>
        <v>0.11655013050886255</v>
      </c>
      <c r="H601" s="106">
        <f t="shared" si="219"/>
        <v>3.0341850722743827E-5</v>
      </c>
      <c r="I601" s="107">
        <f>SUM(B601:H601)</f>
        <v>0.99999999999999989</v>
      </c>
      <c r="K601" s="30" t="s">
        <v>85</v>
      </c>
      <c r="L601" s="80">
        <f t="shared" ref="L601:R601" si="220">IF($S600=0,"-",L600/$S600)</f>
        <v>0.33387801918312754</v>
      </c>
      <c r="M601" s="80">
        <f t="shared" si="220"/>
        <v>7.1507290607764045E-3</v>
      </c>
      <c r="N601" s="80">
        <f t="shared" si="220"/>
        <v>9.1960345498482116E-2</v>
      </c>
      <c r="O601" s="80">
        <f t="shared" si="220"/>
        <v>2.8484674183923843E-2</v>
      </c>
      <c r="P601" s="80">
        <f t="shared" si="220"/>
        <v>0.47762783876999904</v>
      </c>
      <c r="Q601" s="80">
        <f t="shared" si="220"/>
        <v>6.0882543565553192E-2</v>
      </c>
      <c r="R601" s="81">
        <f t="shared" si="220"/>
        <v>1.5849738137757758E-5</v>
      </c>
      <c r="S601" s="82">
        <f>SUM(L601:R601)</f>
        <v>0.99999999999999989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2.830099686557336</v>
      </c>
      <c r="C605" s="144">
        <v>0</v>
      </c>
      <c r="D605" s="144">
        <v>1.3055600504344698</v>
      </c>
      <c r="E605" s="144">
        <v>0</v>
      </c>
      <c r="F605" s="291"/>
      <c r="G605" s="144">
        <v>0</v>
      </c>
      <c r="H605" s="145">
        <v>0</v>
      </c>
      <c r="I605" s="146">
        <f>SUM(B605:H605)</f>
        <v>4.1356597369918058</v>
      </c>
      <c r="J605" s="141"/>
      <c r="K605" s="192" t="s">
        <v>6</v>
      </c>
      <c r="L605" s="144">
        <v>2.830099686557336</v>
      </c>
      <c r="M605" s="144">
        <v>0</v>
      </c>
      <c r="N605" s="144">
        <v>1.3055600504344698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4.1356597369918058</v>
      </c>
      <c r="U605" s="33" t="s">
        <v>6</v>
      </c>
      <c r="V605" s="196">
        <v>2.830099686557336</v>
      </c>
      <c r="W605" s="196">
        <v>1.3055600504344698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4.1356597369918058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23.525555036255799</v>
      </c>
      <c r="C606" s="152">
        <v>0</v>
      </c>
      <c r="D606" s="152">
        <v>0.60130355965800586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24.126858595913806</v>
      </c>
      <c r="J606" s="141"/>
      <c r="K606" s="155" t="s">
        <v>7</v>
      </c>
      <c r="L606" s="156">
        <v>23.525555036255799</v>
      </c>
      <c r="M606" s="156">
        <v>0</v>
      </c>
      <c r="N606" s="156">
        <v>0.60130355965800586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24.126858595913806</v>
      </c>
      <c r="U606" s="34" t="s">
        <v>7</v>
      </c>
      <c r="V606" s="201">
        <v>23.525555036255799</v>
      </c>
      <c r="W606" s="201">
        <v>0.17932776293914804</v>
      </c>
      <c r="X606" s="201">
        <v>0.42197579671885777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24.126858595913806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7.725497644761572</v>
      </c>
      <c r="C607" s="148">
        <v>0</v>
      </c>
      <c r="D607" s="148">
        <v>1.7110007440488422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9.4364983888104135</v>
      </c>
      <c r="J607" s="141"/>
      <c r="K607" s="161" t="s">
        <v>9</v>
      </c>
      <c r="L607" s="148">
        <v>7.725497644761572</v>
      </c>
      <c r="M607" s="148">
        <v>0</v>
      </c>
      <c r="N607" s="148">
        <v>1.7110007440488422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9.4364983888104135</v>
      </c>
      <c r="U607" s="259" t="s">
        <v>9</v>
      </c>
      <c r="V607" s="196">
        <v>7.725497644761572</v>
      </c>
      <c r="W607" s="196">
        <v>1.7110007440488422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9.4364983888104135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0</v>
      </c>
      <c r="C609" s="148">
        <v>0</v>
      </c>
      <c r="D609" s="148">
        <v>0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0</v>
      </c>
      <c r="J609" s="141"/>
      <c r="K609" s="161" t="s">
        <v>15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59" t="s">
        <v>15</v>
      </c>
      <c r="V609" s="196">
        <v>0</v>
      </c>
      <c r="W609" s="196">
        <v>0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0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3802.3063127064725</v>
      </c>
      <c r="C610" s="152">
        <v>0</v>
      </c>
      <c r="D610" s="152">
        <v>593.43890645410795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4395.7452191605807</v>
      </c>
      <c r="J610" s="141"/>
      <c r="K610" s="155" t="s">
        <v>14</v>
      </c>
      <c r="L610" s="156">
        <v>3802.3063127064725</v>
      </c>
      <c r="M610" s="156">
        <v>0</v>
      </c>
      <c r="N610" s="156">
        <v>593.43890645410795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4395.7452191605807</v>
      </c>
      <c r="U610" s="34" t="s">
        <v>14</v>
      </c>
      <c r="V610" s="201">
        <v>3802.3063127064725</v>
      </c>
      <c r="W610" s="201">
        <v>593.43890645410795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4395.7452191605807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6064.6280604492822</v>
      </c>
      <c r="Q611" s="148">
        <v>0</v>
      </c>
      <c r="R611" s="149">
        <v>0</v>
      </c>
      <c r="S611" s="150">
        <f t="shared" si="224"/>
        <v>6064.6280604492822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6064.6280604492822</v>
      </c>
      <c r="AF611" s="237">
        <f t="shared" si="222"/>
        <v>6064.6280604492822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2179.7473145042982</v>
      </c>
      <c r="Q612" s="156">
        <v>0</v>
      </c>
      <c r="R612" s="157">
        <v>0</v>
      </c>
      <c r="S612" s="158">
        <f t="shared" si="224"/>
        <v>2179.7473145042982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2179.7473145042982</v>
      </c>
      <c r="AF612" s="203">
        <f t="shared" si="222"/>
        <v>2179.7473145042982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89.541161842683493</v>
      </c>
      <c r="C614" s="152">
        <v>0</v>
      </c>
      <c r="D614" s="152">
        <v>17.870484459844505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107.411646302528</v>
      </c>
      <c r="J614" s="141"/>
      <c r="K614" s="155" t="s">
        <v>16</v>
      </c>
      <c r="L614" s="156">
        <v>89.541161842683493</v>
      </c>
      <c r="M614" s="156">
        <v>0</v>
      </c>
      <c r="N614" s="156">
        <v>17.870484459844505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107.411646302528</v>
      </c>
      <c r="U614" s="34" t="s">
        <v>16</v>
      </c>
      <c r="V614" s="201">
        <v>89.541161842683493</v>
      </c>
      <c r="W614" s="201">
        <v>16.993801989041348</v>
      </c>
      <c r="X614" s="201">
        <v>0.87668247080315587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107.411646302528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580.6378222958067</v>
      </c>
      <c r="C615" s="148">
        <v>0</v>
      </c>
      <c r="D615" s="148">
        <v>55.041035143683516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635.67885743949023</v>
      </c>
      <c r="J615" s="141"/>
      <c r="K615" s="161" t="s">
        <v>139</v>
      </c>
      <c r="L615" s="148">
        <v>580.6378222958067</v>
      </c>
      <c r="M615" s="148">
        <v>0</v>
      </c>
      <c r="N615" s="148">
        <v>55.041035143683516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635.67885743949023</v>
      </c>
      <c r="U615" s="35" t="s">
        <v>139</v>
      </c>
      <c r="V615" s="196">
        <v>580.6378222958067</v>
      </c>
      <c r="W615" s="196">
        <v>53.613356838527778</v>
      </c>
      <c r="X615" s="196">
        <v>1.4276783051557396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635.67885743949023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842.08699914154045</v>
      </c>
      <c r="C616" s="152">
        <v>0</v>
      </c>
      <c r="D616" s="152">
        <v>1155.5925002288645</v>
      </c>
      <c r="E616" s="152">
        <v>1765.5389749112828</v>
      </c>
      <c r="F616" s="292"/>
      <c r="G616" s="152">
        <v>689.26555707305965</v>
      </c>
      <c r="H616" s="153">
        <v>0</v>
      </c>
      <c r="I616" s="154">
        <f t="shared" si="223"/>
        <v>4452.4840313547475</v>
      </c>
      <c r="J616" s="141"/>
      <c r="K616" s="155" t="s">
        <v>24</v>
      </c>
      <c r="L616" s="156">
        <v>842.08699914154045</v>
      </c>
      <c r="M616" s="156">
        <v>0</v>
      </c>
      <c r="N616" s="156">
        <v>1155.5925002288645</v>
      </c>
      <c r="O616" s="156">
        <v>1765.5389749112828</v>
      </c>
      <c r="P616" s="156">
        <v>0</v>
      </c>
      <c r="Q616" s="156">
        <v>689.26555707305965</v>
      </c>
      <c r="R616" s="157">
        <v>0</v>
      </c>
      <c r="S616" s="158">
        <f t="shared" si="224"/>
        <v>4452.4840313547475</v>
      </c>
      <c r="U616" s="34" t="s">
        <v>24</v>
      </c>
      <c r="V616" s="201">
        <v>842.08699914154045</v>
      </c>
      <c r="W616" s="201">
        <v>749.21967860532027</v>
      </c>
      <c r="X616" s="201">
        <v>406.37282162354421</v>
      </c>
      <c r="Y616" s="201">
        <v>509.62501444394707</v>
      </c>
      <c r="Z616" s="201">
        <v>547.37892875661396</v>
      </c>
      <c r="AA616" s="201">
        <v>150.35855980034066</v>
      </c>
      <c r="AB616" s="201">
        <v>394.8435905937859</v>
      </c>
      <c r="AC616" s="201">
        <v>294.42196647927375</v>
      </c>
      <c r="AD616" s="201">
        <v>558.17647191038122</v>
      </c>
      <c r="AE616" s="235">
        <f t="shared" si="226"/>
        <v>0</v>
      </c>
      <c r="AF616" s="203">
        <f t="shared" si="222"/>
        <v>4452.4840313547465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1735.4193087803917</v>
      </c>
      <c r="C617" s="148">
        <v>0</v>
      </c>
      <c r="D617" s="148">
        <v>264.33026419253059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1999.7495729729224</v>
      </c>
      <c r="J617" s="141"/>
      <c r="K617" s="161" t="s">
        <v>23</v>
      </c>
      <c r="L617" s="148">
        <v>1735.4193087803917</v>
      </c>
      <c r="M617" s="148">
        <v>0</v>
      </c>
      <c r="N617" s="148">
        <v>264.33026419253059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1999.7495729729224</v>
      </c>
      <c r="U617" s="261" t="s">
        <v>23</v>
      </c>
      <c r="V617" s="196">
        <v>1735.4193087803917</v>
      </c>
      <c r="W617" s="196">
        <v>264.33026419253059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1999.7495729729224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4854.4251355005981</v>
      </c>
      <c r="C618" s="152">
        <v>0</v>
      </c>
      <c r="D618" s="152">
        <v>478.21313316146131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5332.6382686620591</v>
      </c>
      <c r="J618" s="141"/>
      <c r="K618" s="155" t="s">
        <v>58</v>
      </c>
      <c r="L618" s="156">
        <v>4854.4251355005981</v>
      </c>
      <c r="M618" s="156">
        <v>0</v>
      </c>
      <c r="N618" s="156">
        <v>478.21313316146131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5332.6382686620591</v>
      </c>
      <c r="U618" s="34" t="s">
        <v>58</v>
      </c>
      <c r="V618" s="201">
        <v>4854.4251355005981</v>
      </c>
      <c r="W618" s="201">
        <v>430.56078333258012</v>
      </c>
      <c r="X618" s="201">
        <v>47.652349828881206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5332.63826866206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1177.0573661476014</v>
      </c>
      <c r="C619" s="148">
        <v>0</v>
      </c>
      <c r="D619" s="148">
        <v>268.16906255277559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1445.226428700377</v>
      </c>
      <c r="J619" s="141"/>
      <c r="K619" s="161" t="s">
        <v>21</v>
      </c>
      <c r="L619" s="148">
        <v>1177.0573661476014</v>
      </c>
      <c r="M619" s="148">
        <v>0</v>
      </c>
      <c r="N619" s="148">
        <v>268.16906255277559</v>
      </c>
      <c r="O619" s="148">
        <v>0</v>
      </c>
      <c r="P619" s="148">
        <v>484.86544168673151</v>
      </c>
      <c r="Q619" s="148">
        <v>0</v>
      </c>
      <c r="R619" s="149">
        <v>0</v>
      </c>
      <c r="S619" s="150">
        <f t="shared" si="224"/>
        <v>1930.0918703871084</v>
      </c>
      <c r="U619" s="261" t="s">
        <v>21</v>
      </c>
      <c r="V619" s="196">
        <v>1177.0573661476014</v>
      </c>
      <c r="W619" s="196">
        <v>266.81707054782578</v>
      </c>
      <c r="X619" s="196">
        <v>1.3519920049498029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484.86544168673151</v>
      </c>
      <c r="AF619" s="237">
        <f t="shared" si="222"/>
        <v>1930.0918703871084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406.97203699548197</v>
      </c>
      <c r="C621" s="148">
        <v>0</v>
      </c>
      <c r="D621" s="148">
        <v>436.7849439719248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843.75698096740678</v>
      </c>
      <c r="J621" s="141"/>
      <c r="K621" s="163" t="s">
        <v>62</v>
      </c>
      <c r="L621" s="148">
        <v>406.97203699548197</v>
      </c>
      <c r="M621" s="148">
        <v>0</v>
      </c>
      <c r="N621" s="148">
        <v>436.7849439719248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843.75698096740678</v>
      </c>
      <c r="U621" s="262" t="s">
        <v>62</v>
      </c>
      <c r="V621" s="196">
        <v>406.97203699548197</v>
      </c>
      <c r="W621" s="196">
        <v>436.7849439719248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843.75698096740678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406.97203699548197</v>
      </c>
      <c r="C622" s="165">
        <v>0</v>
      </c>
      <c r="D622" s="165">
        <v>436.7849439719248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843.75698096740678</v>
      </c>
      <c r="J622" s="141"/>
      <c r="K622" s="168" t="s">
        <v>22</v>
      </c>
      <c r="L622" s="169">
        <v>406.97203699548197</v>
      </c>
      <c r="M622" s="169">
        <v>0</v>
      </c>
      <c r="N622" s="169">
        <v>436.7849439719248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843.75698096740678</v>
      </c>
      <c r="U622" s="263" t="s">
        <v>134</v>
      </c>
      <c r="V622" s="201">
        <v>406.97203699548197</v>
      </c>
      <c r="W622" s="201">
        <v>436.7849439719248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843.75698096740678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13522.527295778149</v>
      </c>
      <c r="C626" s="187">
        <f t="shared" ref="C626:I626" si="227">SUM(C605:C621)</f>
        <v>0</v>
      </c>
      <c r="D626" s="187">
        <f t="shared" si="227"/>
        <v>3273.0581945193344</v>
      </c>
      <c r="E626" s="187">
        <f t="shared" si="227"/>
        <v>1765.5389749112828</v>
      </c>
      <c r="F626" s="187">
        <f t="shared" si="227"/>
        <v>0</v>
      </c>
      <c r="G626" s="187">
        <f t="shared" si="227"/>
        <v>689.26555707305965</v>
      </c>
      <c r="H626" s="213">
        <f t="shared" si="227"/>
        <v>0</v>
      </c>
      <c r="I626" s="146">
        <f t="shared" si="227"/>
        <v>19250.390022281827</v>
      </c>
      <c r="J626" s="141"/>
      <c r="K626" s="188" t="s">
        <v>25</v>
      </c>
      <c r="L626" s="187">
        <f>SUM(L605:L621)</f>
        <v>13522.527295778149</v>
      </c>
      <c r="M626" s="187">
        <f t="shared" ref="M626:S626" si="228">SUM(M605:M621)</f>
        <v>0</v>
      </c>
      <c r="N626" s="187">
        <f t="shared" si="228"/>
        <v>3273.0581945193344</v>
      </c>
      <c r="O626" s="187">
        <f t="shared" si="228"/>
        <v>1765.5389749112828</v>
      </c>
      <c r="P626" s="187">
        <f t="shared" si="228"/>
        <v>8729.2408166403129</v>
      </c>
      <c r="Q626" s="187">
        <f t="shared" si="228"/>
        <v>689.26555707305965</v>
      </c>
      <c r="R626" s="213">
        <f t="shared" si="228"/>
        <v>0</v>
      </c>
      <c r="S626" s="214">
        <f t="shared" si="228"/>
        <v>27979.630838922141</v>
      </c>
      <c r="U626" s="215" t="s">
        <v>61</v>
      </c>
      <c r="V626" s="216">
        <f>SUM(V605:V621)</f>
        <v>13522.527295778149</v>
      </c>
      <c r="W626" s="216">
        <f t="shared" ref="W626:AE626" si="229">SUM(W605:W621)</f>
        <v>2814.9546944892809</v>
      </c>
      <c r="X626" s="216">
        <f t="shared" si="229"/>
        <v>458.103500030053</v>
      </c>
      <c r="Y626" s="216">
        <f t="shared" si="229"/>
        <v>509.62501444394707</v>
      </c>
      <c r="Z626" s="216">
        <f t="shared" si="229"/>
        <v>547.37892875661396</v>
      </c>
      <c r="AA626" s="216">
        <f t="shared" si="229"/>
        <v>150.35855980034066</v>
      </c>
      <c r="AB626" s="216">
        <f t="shared" si="229"/>
        <v>394.8435905937859</v>
      </c>
      <c r="AC626" s="216">
        <f t="shared" si="229"/>
        <v>294.42196647927375</v>
      </c>
      <c r="AD626" s="216">
        <f t="shared" si="229"/>
        <v>558.17647191038122</v>
      </c>
      <c r="AE626" s="216">
        <f t="shared" si="229"/>
        <v>8729.2408166403129</v>
      </c>
      <c r="AF626" s="238">
        <f>SUM(AF605:AF621)</f>
        <v>27979.630838922141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0.70245471806681192</v>
      </c>
      <c r="C627" s="105">
        <f t="shared" ref="C627:H627" si="230">IF($I626=0,"-",C626/$I626)</f>
        <v>0</v>
      </c>
      <c r="D627" s="105">
        <f t="shared" si="230"/>
        <v>0.1700255522475573</v>
      </c>
      <c r="E627" s="105">
        <f t="shared" si="230"/>
        <v>9.1714452167863475E-2</v>
      </c>
      <c r="F627" s="105">
        <f t="shared" si="230"/>
        <v>0</v>
      </c>
      <c r="G627" s="105">
        <f t="shared" si="230"/>
        <v>3.5805277517767312E-2</v>
      </c>
      <c r="H627" s="106">
        <f t="shared" si="230"/>
        <v>0</v>
      </c>
      <c r="I627" s="107">
        <f>SUM(B627:H627)</f>
        <v>1</v>
      </c>
      <c r="K627" s="30" t="s">
        <v>85</v>
      </c>
      <c r="L627" s="80">
        <f t="shared" ref="L627:R627" si="231">IF($S626=0,"-",L626/$S626)</f>
        <v>0.48329898895474765</v>
      </c>
      <c r="M627" s="80">
        <f t="shared" si="231"/>
        <v>0</v>
      </c>
      <c r="N627" s="80">
        <f t="shared" si="231"/>
        <v>0.11698003498910432</v>
      </c>
      <c r="O627" s="80">
        <f t="shared" si="231"/>
        <v>6.3100867380110739E-2</v>
      </c>
      <c r="P627" s="80">
        <f t="shared" si="231"/>
        <v>0.31198556074217987</v>
      </c>
      <c r="Q627" s="80">
        <f t="shared" si="231"/>
        <v>2.4634547933857307E-2</v>
      </c>
      <c r="R627" s="81">
        <f t="shared" si="231"/>
        <v>0</v>
      </c>
      <c r="S627" s="82">
        <f>SUM(L627:R627)</f>
        <v>1</v>
      </c>
      <c r="U627" s="40" t="s">
        <v>85</v>
      </c>
      <c r="V627" s="108">
        <f>V626/$AF626</f>
        <v>0.48329898895474765</v>
      </c>
      <c r="W627" s="108">
        <f t="shared" ref="W627:AF627" si="232">W626/$AF626</f>
        <v>0.10060728501726442</v>
      </c>
      <c r="X627" s="108">
        <f t="shared" si="232"/>
        <v>1.6372749971839889E-2</v>
      </c>
      <c r="Y627" s="108">
        <f t="shared" si="232"/>
        <v>1.8214143616756145E-2</v>
      </c>
      <c r="Z627" s="108">
        <f t="shared" si="232"/>
        <v>1.9563479300633284E-2</v>
      </c>
      <c r="AA627" s="108">
        <f t="shared" si="232"/>
        <v>5.3738578849002756E-3</v>
      </c>
      <c r="AB627" s="108">
        <f t="shared" si="232"/>
        <v>1.4111822735149299E-2</v>
      </c>
      <c r="AC627" s="108">
        <f t="shared" si="232"/>
        <v>1.052272519870801E-2</v>
      </c>
      <c r="AD627" s="239">
        <f t="shared" si="232"/>
        <v>1.9949386577821047E-2</v>
      </c>
      <c r="AE627" s="239">
        <f t="shared" si="232"/>
        <v>0.31198556074217987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2.591757220046477E-2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2.591757220046477E-2</v>
      </c>
      <c r="J631" s="141"/>
      <c r="K631" s="192" t="s">
        <v>6</v>
      </c>
      <c r="L631" s="144">
        <v>2.591757220046477E-2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2.591757220046477E-2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1.0229673363431289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1.0229673363431289</v>
      </c>
      <c r="J632" s="141"/>
      <c r="K632" s="155" t="s">
        <v>7</v>
      </c>
      <c r="L632" s="156">
        <v>1.0229673363431289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1.0229673363431289</v>
      </c>
    </row>
    <row r="633" spans="1:85" x14ac:dyDescent="0.25">
      <c r="A633" s="159" t="s">
        <v>9</v>
      </c>
      <c r="B633" s="148">
        <v>0.2172960351906541</v>
      </c>
      <c r="C633" s="148">
        <v>0</v>
      </c>
      <c r="D633" s="148">
        <v>6.9609599289760841E-4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0.21799213118355171</v>
      </c>
      <c r="J633" s="141"/>
      <c r="K633" s="161" t="s">
        <v>9</v>
      </c>
      <c r="L633" s="148">
        <v>0.2172960351906541</v>
      </c>
      <c r="M633" s="148">
        <v>0</v>
      </c>
      <c r="N633" s="148">
        <v>6.9609599289760841E-4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0.21799213118355171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41.123646133594477</v>
      </c>
      <c r="C635" s="148">
        <v>0.17773897612801032</v>
      </c>
      <c r="D635" s="148">
        <v>3.3137322947451615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44.615117404467654</v>
      </c>
      <c r="J635" s="141"/>
      <c r="K635" s="161" t="s">
        <v>15</v>
      </c>
      <c r="L635" s="148">
        <v>41.123646133594477</v>
      </c>
      <c r="M635" s="148">
        <v>0.17773897612801032</v>
      </c>
      <c r="N635" s="148">
        <v>3.3137322947451615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44.615117404467654</v>
      </c>
    </row>
    <row r="636" spans="1:85" x14ac:dyDescent="0.25">
      <c r="A636" s="151" t="s">
        <v>14</v>
      </c>
      <c r="B636" s="152">
        <v>4.0757366210597796</v>
      </c>
      <c r="C636" s="152">
        <v>9.1980434926144661E-2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4.167717055985924</v>
      </c>
      <c r="J636" s="141"/>
      <c r="K636" s="155" t="s">
        <v>14</v>
      </c>
      <c r="L636" s="156">
        <v>4.0757366210597796</v>
      </c>
      <c r="M636" s="156">
        <v>9.1980434926144661E-2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4.167717055985924</v>
      </c>
    </row>
    <row r="637" spans="1:85" x14ac:dyDescent="0.25">
      <c r="A637" s="159" t="s">
        <v>56</v>
      </c>
      <c r="B637" s="148">
        <v>0</v>
      </c>
      <c r="C637" s="148">
        <v>0.35612273698117508</v>
      </c>
      <c r="D637" s="148">
        <v>0</v>
      </c>
      <c r="E637" s="148">
        <v>17.284652337708287</v>
      </c>
      <c r="F637" s="148">
        <v>682.61896609918085</v>
      </c>
      <c r="G637" s="148">
        <v>0</v>
      </c>
      <c r="H637" s="160">
        <v>0</v>
      </c>
      <c r="I637" s="146">
        <f t="shared" si="233"/>
        <v>700.25974117387034</v>
      </c>
      <c r="J637" s="141"/>
      <c r="K637" s="161" t="s">
        <v>56</v>
      </c>
      <c r="L637" s="148">
        <v>0</v>
      </c>
      <c r="M637" s="148">
        <v>0.35612273698117508</v>
      </c>
      <c r="N637" s="148">
        <v>0</v>
      </c>
      <c r="O637" s="148">
        <v>17.284652337708287</v>
      </c>
      <c r="P637" s="148">
        <v>682.61896609918085</v>
      </c>
      <c r="Q637" s="148">
        <v>0</v>
      </c>
      <c r="R637" s="149">
        <v>0</v>
      </c>
      <c r="S637" s="150">
        <f t="shared" si="234"/>
        <v>700.25974117387034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24.040111962035425</v>
      </c>
      <c r="F638" s="152">
        <v>0</v>
      </c>
      <c r="G638" s="152">
        <v>0</v>
      </c>
      <c r="H638" s="153">
        <v>0</v>
      </c>
      <c r="I638" s="154">
        <f t="shared" si="233"/>
        <v>24.040111962035425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24.040111962035425</v>
      </c>
      <c r="P638" s="156">
        <v>0</v>
      </c>
      <c r="Q638" s="156">
        <v>0</v>
      </c>
      <c r="R638" s="157">
        <v>0</v>
      </c>
      <c r="S638" s="158">
        <f t="shared" si="234"/>
        <v>24.040111962035425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10.625745579307694</v>
      </c>
      <c r="C640" s="152">
        <v>0</v>
      </c>
      <c r="D640" s="152">
        <v>5.1441697406743647E-2</v>
      </c>
      <c r="E640" s="152">
        <v>0.31300797679726622</v>
      </c>
      <c r="F640" s="152">
        <v>0</v>
      </c>
      <c r="G640" s="152">
        <v>0</v>
      </c>
      <c r="H640" s="153">
        <v>0</v>
      </c>
      <c r="I640" s="154">
        <f t="shared" si="233"/>
        <v>10.990195253511704</v>
      </c>
      <c r="J640" s="141"/>
      <c r="K640" s="155" t="s">
        <v>16</v>
      </c>
      <c r="L640" s="156">
        <v>10.625745579307694</v>
      </c>
      <c r="M640" s="156">
        <v>0</v>
      </c>
      <c r="N640" s="156">
        <v>5.1441697406743647E-2</v>
      </c>
      <c r="O640" s="156">
        <v>0.31300797679726622</v>
      </c>
      <c r="P640" s="156">
        <v>0</v>
      </c>
      <c r="Q640" s="156">
        <v>0</v>
      </c>
      <c r="R640" s="157">
        <v>0</v>
      </c>
      <c r="S640" s="158">
        <f t="shared" si="234"/>
        <v>10.990195253511704</v>
      </c>
    </row>
    <row r="641" spans="1:70" x14ac:dyDescent="0.25">
      <c r="A641" s="159" t="s">
        <v>139</v>
      </c>
      <c r="B641" s="148">
        <v>5.6795304039490535</v>
      </c>
      <c r="C641" s="148">
        <v>0</v>
      </c>
      <c r="D641" s="148">
        <v>1.4679106237561641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7.1474410277052174</v>
      </c>
      <c r="J641" s="141"/>
      <c r="K641" s="161" t="s">
        <v>139</v>
      </c>
      <c r="L641" s="148">
        <v>5.6795304039490535</v>
      </c>
      <c r="M641" s="148">
        <v>0</v>
      </c>
      <c r="N641" s="148">
        <v>1.4679106237561641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7.1474410277052174</v>
      </c>
    </row>
    <row r="642" spans="1:70" x14ac:dyDescent="0.25">
      <c r="A642" s="151" t="s">
        <v>24</v>
      </c>
      <c r="B642" s="152">
        <v>95.572009671761961</v>
      </c>
      <c r="C642" s="152">
        <v>0.12417895502304516</v>
      </c>
      <c r="D642" s="152">
        <v>1.9768402359677701</v>
      </c>
      <c r="E642" s="152">
        <v>158.81075395283767</v>
      </c>
      <c r="F642" s="152">
        <v>0</v>
      </c>
      <c r="G642" s="152">
        <v>53.554202696150007</v>
      </c>
      <c r="H642" s="153">
        <v>0.75136499128431833</v>
      </c>
      <c r="I642" s="154">
        <f t="shared" si="233"/>
        <v>310.78935050302476</v>
      </c>
      <c r="J642" s="141"/>
      <c r="K642" s="155" t="s">
        <v>24</v>
      </c>
      <c r="L642" s="156">
        <v>95.572009671761961</v>
      </c>
      <c r="M642" s="156">
        <v>0.12417895502304516</v>
      </c>
      <c r="N642" s="156">
        <v>1.9768402359677701</v>
      </c>
      <c r="O642" s="156">
        <v>158.81075395283767</v>
      </c>
      <c r="P642" s="156">
        <v>0</v>
      </c>
      <c r="Q642" s="156">
        <v>53.554202696150007</v>
      </c>
      <c r="R642" s="157">
        <v>0.75136499128431833</v>
      </c>
      <c r="S642" s="158">
        <f t="shared" si="234"/>
        <v>310.78935050302476</v>
      </c>
    </row>
    <row r="643" spans="1:70" x14ac:dyDescent="0.25">
      <c r="A643" s="159" t="s">
        <v>23</v>
      </c>
      <c r="B643" s="148">
        <v>28.268747772023588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28.268747772023588</v>
      </c>
      <c r="J643" s="141"/>
      <c r="K643" s="161" t="s">
        <v>23</v>
      </c>
      <c r="L643" s="148">
        <v>28.268747772023588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28.268747772023588</v>
      </c>
    </row>
    <row r="644" spans="1:70" x14ac:dyDescent="0.25">
      <c r="A644" s="151" t="s">
        <v>58</v>
      </c>
      <c r="B644" s="152">
        <v>208.19147809531435</v>
      </c>
      <c r="C644" s="152">
        <v>9.4303673618130599</v>
      </c>
      <c r="D644" s="152">
        <v>118.54580923964659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336.16765469677398</v>
      </c>
      <c r="J644" s="141"/>
      <c r="K644" s="155" t="s">
        <v>58</v>
      </c>
      <c r="L644" s="156">
        <v>208.19147809531435</v>
      </c>
      <c r="M644" s="156">
        <v>9.4303673618130599</v>
      </c>
      <c r="N644" s="156">
        <v>118.54580923964659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336.16765469677398</v>
      </c>
    </row>
    <row r="645" spans="1:70" x14ac:dyDescent="0.25">
      <c r="A645" s="159" t="s">
        <v>21</v>
      </c>
      <c r="B645" s="148">
        <v>352.02056942299924</v>
      </c>
      <c r="C645" s="148">
        <v>0</v>
      </c>
      <c r="D645" s="148">
        <v>0</v>
      </c>
      <c r="E645" s="148">
        <v>1.122718346162108</v>
      </c>
      <c r="F645" s="148">
        <v>46.516659708441289</v>
      </c>
      <c r="G645" s="148">
        <v>0</v>
      </c>
      <c r="H645" s="160">
        <v>0</v>
      </c>
      <c r="I645" s="146">
        <f t="shared" si="233"/>
        <v>399.65994747760266</v>
      </c>
      <c r="J645" s="141"/>
      <c r="K645" s="161" t="s">
        <v>21</v>
      </c>
      <c r="L645" s="148">
        <v>352.02056942299924</v>
      </c>
      <c r="M645" s="148">
        <v>0</v>
      </c>
      <c r="N645" s="148">
        <v>0</v>
      </c>
      <c r="O645" s="148">
        <v>1.122718346162108</v>
      </c>
      <c r="P645" s="148">
        <v>46.516659708441289</v>
      </c>
      <c r="Q645" s="148">
        <v>0</v>
      </c>
      <c r="R645" s="149">
        <v>0</v>
      </c>
      <c r="S645" s="150">
        <f t="shared" si="234"/>
        <v>399.65994747760266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11.393071641235201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11.393071641235201</v>
      </c>
      <c r="J647" s="141"/>
      <c r="K647" s="163" t="s">
        <v>62</v>
      </c>
      <c r="L647" s="148">
        <v>11.393071641235201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11.393071641235201</v>
      </c>
    </row>
    <row r="648" spans="1:70" ht="14.4" x14ac:dyDescent="0.3">
      <c r="A648" s="164" t="s">
        <v>22</v>
      </c>
      <c r="B648" s="165">
        <v>11.393071641235201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11.393071641235201</v>
      </c>
      <c r="J648" s="141"/>
      <c r="K648" s="168" t="s">
        <v>22</v>
      </c>
      <c r="L648" s="169">
        <v>11.393071641235201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11.393071641235201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758.21671628497973</v>
      </c>
      <c r="C652" s="187">
        <f t="shared" ref="C652:I652" si="235">SUM(C631:C647)</f>
        <v>10.180388464871434</v>
      </c>
      <c r="D652" s="187">
        <f t="shared" si="235"/>
        <v>125.35643018751533</v>
      </c>
      <c r="E652" s="187">
        <f t="shared" si="235"/>
        <v>201.57124457554076</v>
      </c>
      <c r="F652" s="187">
        <f t="shared" si="235"/>
        <v>729.13562580762209</v>
      </c>
      <c r="G652" s="187">
        <f t="shared" si="235"/>
        <v>53.554202696150007</v>
      </c>
      <c r="H652" s="213">
        <f t="shared" si="235"/>
        <v>0.75136499128431833</v>
      </c>
      <c r="I652" s="146">
        <f t="shared" si="235"/>
        <v>1878.7659730079633</v>
      </c>
      <c r="J652" s="141"/>
      <c r="K652" s="188" t="s">
        <v>25</v>
      </c>
      <c r="L652" s="187">
        <f>SUM(L631:L647)</f>
        <v>758.21671628497973</v>
      </c>
      <c r="M652" s="187">
        <f t="shared" ref="M652:S652" si="236">SUM(M631:M647)</f>
        <v>10.180388464871434</v>
      </c>
      <c r="N652" s="187">
        <f t="shared" si="236"/>
        <v>125.35643018751533</v>
      </c>
      <c r="O652" s="187">
        <f t="shared" si="236"/>
        <v>201.57124457554076</v>
      </c>
      <c r="P652" s="187">
        <f t="shared" si="236"/>
        <v>729.13562580762209</v>
      </c>
      <c r="Q652" s="187">
        <f t="shared" si="236"/>
        <v>53.554202696150007</v>
      </c>
      <c r="R652" s="213">
        <f t="shared" si="236"/>
        <v>0.75136499128431833</v>
      </c>
      <c r="S652" s="214">
        <f t="shared" si="236"/>
        <v>1878.7659730079633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0.40357166734878158</v>
      </c>
      <c r="C653" s="105">
        <f t="shared" ref="C653:H653" si="237">IF($I652=0,"-",C652/$I652)</f>
        <v>5.4186570393183735E-3</v>
      </c>
      <c r="D653" s="105">
        <f t="shared" si="237"/>
        <v>6.6722748862018053E-2</v>
      </c>
      <c r="E653" s="105">
        <f t="shared" si="237"/>
        <v>0.10728917144098521</v>
      </c>
      <c r="F653" s="105">
        <f t="shared" si="237"/>
        <v>0.38809284194148624</v>
      </c>
      <c r="G653" s="105">
        <f t="shared" si="237"/>
        <v>2.8504988628470871E-2</v>
      </c>
      <c r="H653" s="106">
        <f t="shared" si="237"/>
        <v>3.9992473893986878E-4</v>
      </c>
      <c r="I653" s="107">
        <f>SUM(B653:H653)</f>
        <v>1</v>
      </c>
      <c r="K653" s="30" t="s">
        <v>85</v>
      </c>
      <c r="L653" s="80">
        <f t="shared" ref="L653:R653" si="238">IF($S652=0,"-",L652/$S652)</f>
        <v>0.40357166734878158</v>
      </c>
      <c r="M653" s="80">
        <f t="shared" si="238"/>
        <v>5.4186570393183735E-3</v>
      </c>
      <c r="N653" s="80">
        <f t="shared" si="238"/>
        <v>6.6722748862018053E-2</v>
      </c>
      <c r="O653" s="80">
        <f t="shared" si="238"/>
        <v>0.10728917144098521</v>
      </c>
      <c r="P653" s="80">
        <f t="shared" si="238"/>
        <v>0.38809284194148624</v>
      </c>
      <c r="Q653" s="80">
        <f t="shared" si="238"/>
        <v>2.8504988628470871E-2</v>
      </c>
      <c r="R653" s="81">
        <f t="shared" si="238"/>
        <v>3.9992473893986878E-4</v>
      </c>
      <c r="S653" s="82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140</v>
      </c>
      <c r="B1" s="327"/>
      <c r="C1" s="327"/>
      <c r="D1" s="327"/>
      <c r="E1" s="327"/>
      <c r="F1" s="327"/>
      <c r="G1" s="327"/>
      <c r="H1" s="327"/>
      <c r="I1" s="328"/>
      <c r="K1" s="335" t="s">
        <v>141</v>
      </c>
      <c r="L1" s="336"/>
      <c r="M1" s="336"/>
      <c r="N1" s="336"/>
      <c r="O1" s="336"/>
      <c r="P1" s="336"/>
      <c r="Q1" s="336"/>
      <c r="R1" s="336"/>
      <c r="S1" s="337"/>
      <c r="U1" s="344" t="s">
        <v>142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520.11629428382014</v>
      </c>
      <c r="C7" s="46">
        <f>C33+C85</f>
        <v>22.751350888891562</v>
      </c>
      <c r="D7" s="46">
        <f>D33+D85</f>
        <v>0.91805794442001998</v>
      </c>
      <c r="E7" s="46">
        <f>E33+E85</f>
        <v>0</v>
      </c>
      <c r="F7" s="46">
        <f>F59+F85</f>
        <v>0.11149562853790725</v>
      </c>
      <c r="G7" s="46">
        <f>G33+G85</f>
        <v>0</v>
      </c>
      <c r="H7" s="46">
        <f>H33+H85</f>
        <v>0</v>
      </c>
      <c r="I7" s="146">
        <f>SUM(B7:H7)</f>
        <v>543.8971987456697</v>
      </c>
      <c r="J7" s="141"/>
      <c r="K7" s="147" t="s">
        <v>6</v>
      </c>
      <c r="L7" s="148">
        <f>L33+L85</f>
        <v>520.11629428382014</v>
      </c>
      <c r="M7" s="148">
        <f t="shared" ref="M7:O7" si="0">M33+M85</f>
        <v>22.751350888891562</v>
      </c>
      <c r="N7" s="148">
        <f t="shared" si="0"/>
        <v>0.91805794442001998</v>
      </c>
      <c r="O7" s="148">
        <f t="shared" si="0"/>
        <v>0</v>
      </c>
      <c r="P7" s="148">
        <f>P33+P59+P85</f>
        <v>0.11149562853790725</v>
      </c>
      <c r="Q7" s="148">
        <f t="shared" ref="Q7:R22" si="1">Q33+Q85</f>
        <v>0</v>
      </c>
      <c r="R7" s="148">
        <f t="shared" si="1"/>
        <v>0</v>
      </c>
      <c r="S7" s="150">
        <f>SUM(L7:R7)</f>
        <v>543.8971987456697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E23" si="2">B34+B86</f>
        <v>28.694499421982922</v>
      </c>
      <c r="C8" s="52">
        <f t="shared" si="2"/>
        <v>0</v>
      </c>
      <c r="D8" s="52">
        <f t="shared" si="2"/>
        <v>0.57131966180853577</v>
      </c>
      <c r="E8" s="52">
        <f t="shared" si="2"/>
        <v>0</v>
      </c>
      <c r="F8" s="52">
        <f t="shared" ref="F8:F27" si="3">F60+F86</f>
        <v>0</v>
      </c>
      <c r="G8" s="52">
        <f t="shared" ref="G8:H23" si="4">G34+G86</f>
        <v>0</v>
      </c>
      <c r="H8" s="52">
        <f t="shared" si="4"/>
        <v>0</v>
      </c>
      <c r="I8" s="154">
        <f t="shared" ref="I8:I27" si="5">SUM(B8:H8)</f>
        <v>29.265819083791456</v>
      </c>
      <c r="J8" s="141"/>
      <c r="K8" s="155" t="s">
        <v>7</v>
      </c>
      <c r="L8" s="156">
        <f t="shared" ref="L8:O23" si="6">L34+L86</f>
        <v>28.694499421982922</v>
      </c>
      <c r="M8" s="156">
        <f t="shared" si="6"/>
        <v>0</v>
      </c>
      <c r="N8" s="156">
        <f t="shared" si="6"/>
        <v>0.57131966180853577</v>
      </c>
      <c r="O8" s="156">
        <f t="shared" si="6"/>
        <v>0</v>
      </c>
      <c r="P8" s="156">
        <f t="shared" ref="P8:P27" si="7">P34+P60+P86</f>
        <v>0</v>
      </c>
      <c r="Q8" s="156">
        <f t="shared" si="1"/>
        <v>0</v>
      </c>
      <c r="R8" s="156">
        <f t="shared" si="1"/>
        <v>0</v>
      </c>
      <c r="S8" s="158">
        <f t="shared" ref="S8:S27" si="8">SUM(L8:R8)</f>
        <v>29.265819083791456</v>
      </c>
      <c r="T8" s="141" t="str">
        <f t="shared" ref="T8:T24" si="9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10.191538937657651</v>
      </c>
      <c r="C9" s="49">
        <f t="shared" si="2"/>
        <v>0</v>
      </c>
      <c r="D9" s="49">
        <f t="shared" si="2"/>
        <v>2.9961898397502953</v>
      </c>
      <c r="E9" s="49">
        <f t="shared" si="2"/>
        <v>0</v>
      </c>
      <c r="F9" s="49">
        <f t="shared" si="3"/>
        <v>0</v>
      </c>
      <c r="G9" s="49">
        <f t="shared" si="4"/>
        <v>0</v>
      </c>
      <c r="H9" s="49">
        <f t="shared" si="4"/>
        <v>0</v>
      </c>
      <c r="I9" s="146">
        <f t="shared" si="5"/>
        <v>13.187728777407946</v>
      </c>
      <c r="J9" s="141"/>
      <c r="K9" s="147" t="s">
        <v>9</v>
      </c>
      <c r="L9" s="148">
        <f t="shared" si="6"/>
        <v>10.191538937657651</v>
      </c>
      <c r="M9" s="148">
        <f t="shared" si="6"/>
        <v>0</v>
      </c>
      <c r="N9" s="148">
        <f t="shared" si="6"/>
        <v>2.9961898397502953</v>
      </c>
      <c r="O9" s="148">
        <f t="shared" si="6"/>
        <v>0</v>
      </c>
      <c r="P9" s="148">
        <f t="shared" si="7"/>
        <v>0</v>
      </c>
      <c r="Q9" s="148">
        <f t="shared" si="1"/>
        <v>0</v>
      </c>
      <c r="R9" s="148">
        <f t="shared" si="1"/>
        <v>0</v>
      </c>
      <c r="S9" s="150">
        <f t="shared" si="8"/>
        <v>13.187728777407946</v>
      </c>
      <c r="T9" s="141" t="str">
        <f t="shared" si="9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si="2"/>
        <v>1.50424245023665</v>
      </c>
      <c r="E10" s="52">
        <f t="shared" si="2"/>
        <v>0</v>
      </c>
      <c r="F10" s="52">
        <f t="shared" si="3"/>
        <v>0</v>
      </c>
      <c r="G10" s="52">
        <f t="shared" si="4"/>
        <v>0</v>
      </c>
      <c r="H10" s="52">
        <f t="shared" si="4"/>
        <v>0</v>
      </c>
      <c r="I10" s="154">
        <f t="shared" si="5"/>
        <v>1.50424245023665</v>
      </c>
      <c r="J10" s="141"/>
      <c r="K10" s="155" t="s">
        <v>54</v>
      </c>
      <c r="L10" s="156">
        <f t="shared" si="6"/>
        <v>0</v>
      </c>
      <c r="M10" s="156">
        <f t="shared" si="6"/>
        <v>0</v>
      </c>
      <c r="N10" s="156">
        <f t="shared" si="6"/>
        <v>1.50424245023665</v>
      </c>
      <c r="O10" s="156">
        <f t="shared" si="6"/>
        <v>0</v>
      </c>
      <c r="P10" s="156">
        <f t="shared" si="7"/>
        <v>0</v>
      </c>
      <c r="Q10" s="156">
        <f t="shared" si="1"/>
        <v>0</v>
      </c>
      <c r="R10" s="156">
        <f t="shared" si="1"/>
        <v>0</v>
      </c>
      <c r="S10" s="158">
        <f t="shared" si="8"/>
        <v>1.50424245023665</v>
      </c>
      <c r="T10" s="141" t="str">
        <f t="shared" si="9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657.09835695835955</v>
      </c>
      <c r="C11" s="49">
        <f t="shared" si="2"/>
        <v>395.46338099552975</v>
      </c>
      <c r="D11" s="49">
        <f t="shared" si="2"/>
        <v>206.92028302532151</v>
      </c>
      <c r="E11" s="49">
        <f t="shared" si="2"/>
        <v>12.899956050961325</v>
      </c>
      <c r="F11" s="49">
        <f t="shared" si="3"/>
        <v>0</v>
      </c>
      <c r="G11" s="49">
        <f t="shared" si="4"/>
        <v>0</v>
      </c>
      <c r="H11" s="49">
        <f t="shared" si="4"/>
        <v>0</v>
      </c>
      <c r="I11" s="146">
        <f t="shared" si="5"/>
        <v>1272.3819770301723</v>
      </c>
      <c r="J11" s="141"/>
      <c r="K11" s="147" t="s">
        <v>15</v>
      </c>
      <c r="L11" s="148">
        <f t="shared" si="6"/>
        <v>657.09835695835955</v>
      </c>
      <c r="M11" s="148">
        <f t="shared" si="6"/>
        <v>395.46338099552975</v>
      </c>
      <c r="N11" s="148">
        <f t="shared" si="6"/>
        <v>206.92028302532151</v>
      </c>
      <c r="O11" s="148">
        <f t="shared" si="6"/>
        <v>12.899956050961325</v>
      </c>
      <c r="P11" s="148">
        <f t="shared" si="7"/>
        <v>0</v>
      </c>
      <c r="Q11" s="148">
        <f t="shared" si="1"/>
        <v>0</v>
      </c>
      <c r="R11" s="148">
        <f t="shared" si="1"/>
        <v>0</v>
      </c>
      <c r="S11" s="150">
        <f t="shared" si="8"/>
        <v>1272.3819770301723</v>
      </c>
      <c r="T11" s="141" t="str">
        <f t="shared" si="9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4579.01978492733</v>
      </c>
      <c r="C12" s="52">
        <f t="shared" si="2"/>
        <v>20.797360335887504</v>
      </c>
      <c r="D12" s="52">
        <f t="shared" si="2"/>
        <v>611.92132076855728</v>
      </c>
      <c r="E12" s="52">
        <f t="shared" si="2"/>
        <v>2.2197896855944137</v>
      </c>
      <c r="F12" s="52">
        <f t="shared" si="3"/>
        <v>0</v>
      </c>
      <c r="G12" s="52">
        <f t="shared" si="4"/>
        <v>0</v>
      </c>
      <c r="H12" s="52">
        <f t="shared" si="4"/>
        <v>0</v>
      </c>
      <c r="I12" s="154">
        <f t="shared" si="5"/>
        <v>5213.958255717369</v>
      </c>
      <c r="J12" s="141"/>
      <c r="K12" s="155" t="s">
        <v>14</v>
      </c>
      <c r="L12" s="156">
        <f t="shared" si="6"/>
        <v>4579.01978492733</v>
      </c>
      <c r="M12" s="156">
        <f t="shared" si="6"/>
        <v>20.797360335887504</v>
      </c>
      <c r="N12" s="156">
        <f t="shared" si="6"/>
        <v>611.92132076855728</v>
      </c>
      <c r="O12" s="156">
        <f t="shared" si="6"/>
        <v>2.2197896855944137</v>
      </c>
      <c r="P12" s="156">
        <f t="shared" si="7"/>
        <v>0</v>
      </c>
      <c r="Q12" s="156">
        <f t="shared" si="1"/>
        <v>0</v>
      </c>
      <c r="R12" s="156">
        <f t="shared" si="1"/>
        <v>0</v>
      </c>
      <c r="S12" s="158">
        <f t="shared" si="8"/>
        <v>5213.958255717369</v>
      </c>
      <c r="T12" s="141" t="str">
        <f t="shared" si="9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0.35998697344610125</v>
      </c>
      <c r="D13" s="49">
        <f t="shared" si="2"/>
        <v>0.11138699683890822</v>
      </c>
      <c r="E13" s="49">
        <f t="shared" si="2"/>
        <v>805.55710483300891</v>
      </c>
      <c r="F13" s="49">
        <f t="shared" si="3"/>
        <v>18390.500636314988</v>
      </c>
      <c r="G13" s="49">
        <f t="shared" si="4"/>
        <v>0</v>
      </c>
      <c r="H13" s="49">
        <f t="shared" si="4"/>
        <v>0</v>
      </c>
      <c r="I13" s="146">
        <f t="shared" si="5"/>
        <v>19196.529115118283</v>
      </c>
      <c r="J13" s="141"/>
      <c r="K13" s="161" t="s">
        <v>56</v>
      </c>
      <c r="L13" s="148">
        <f t="shared" si="6"/>
        <v>0</v>
      </c>
      <c r="M13" s="148">
        <f t="shared" si="6"/>
        <v>0.35998697344610125</v>
      </c>
      <c r="N13" s="148">
        <f t="shared" si="6"/>
        <v>0.11138699683890822</v>
      </c>
      <c r="O13" s="148">
        <f t="shared" si="6"/>
        <v>805.55710483300891</v>
      </c>
      <c r="P13" s="148">
        <f t="shared" si="7"/>
        <v>18390.500636314988</v>
      </c>
      <c r="Q13" s="148">
        <f t="shared" si="1"/>
        <v>0</v>
      </c>
      <c r="R13" s="148">
        <f t="shared" si="1"/>
        <v>0</v>
      </c>
      <c r="S13" s="150">
        <f t="shared" si="8"/>
        <v>19196.529115118283</v>
      </c>
      <c r="T13" s="141" t="str">
        <f t="shared" si="9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si="2"/>
        <v>1.9985565273850963E-2</v>
      </c>
      <c r="E14" s="52">
        <f t="shared" si="2"/>
        <v>28.441060091807984</v>
      </c>
      <c r="F14" s="52">
        <f t="shared" si="3"/>
        <v>4624.7858021609136</v>
      </c>
      <c r="G14" s="52">
        <f t="shared" si="4"/>
        <v>0</v>
      </c>
      <c r="H14" s="52">
        <f t="shared" si="4"/>
        <v>0</v>
      </c>
      <c r="I14" s="154">
        <f t="shared" si="5"/>
        <v>4653.2468478179953</v>
      </c>
      <c r="J14" s="141"/>
      <c r="K14" s="155" t="s">
        <v>11</v>
      </c>
      <c r="L14" s="156">
        <f t="shared" si="6"/>
        <v>0</v>
      </c>
      <c r="M14" s="156">
        <f t="shared" si="6"/>
        <v>0</v>
      </c>
      <c r="N14" s="156">
        <f t="shared" si="6"/>
        <v>1.9985565273850963E-2</v>
      </c>
      <c r="O14" s="156">
        <f t="shared" si="6"/>
        <v>28.441060091807984</v>
      </c>
      <c r="P14" s="156">
        <f t="shared" si="7"/>
        <v>4624.7858021609154</v>
      </c>
      <c r="Q14" s="156">
        <f t="shared" si="1"/>
        <v>0</v>
      </c>
      <c r="R14" s="156">
        <f t="shared" si="1"/>
        <v>0</v>
      </c>
      <c r="S14" s="158">
        <f t="shared" si="8"/>
        <v>4653.2468478179971</v>
      </c>
      <c r="T14" s="141" t="str">
        <f t="shared" si="9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si="2"/>
        <v>5.5681606527476654E-2</v>
      </c>
      <c r="E15" s="49">
        <f t="shared" si="2"/>
        <v>1.2948253393396178E-2</v>
      </c>
      <c r="F15" s="49">
        <f t="shared" si="3"/>
        <v>516.14840576411541</v>
      </c>
      <c r="G15" s="49">
        <f t="shared" si="4"/>
        <v>0</v>
      </c>
      <c r="H15" s="49">
        <f t="shared" si="4"/>
        <v>0</v>
      </c>
      <c r="I15" s="146">
        <f t="shared" si="5"/>
        <v>516.21703562403627</v>
      </c>
      <c r="J15" s="141"/>
      <c r="K15" s="161" t="s">
        <v>57</v>
      </c>
      <c r="L15" s="148">
        <f t="shared" si="6"/>
        <v>0</v>
      </c>
      <c r="M15" s="148">
        <f t="shared" si="6"/>
        <v>0</v>
      </c>
      <c r="N15" s="148">
        <f t="shared" si="6"/>
        <v>5.5681606527476654E-2</v>
      </c>
      <c r="O15" s="148">
        <f t="shared" si="6"/>
        <v>1.2948253393396178E-2</v>
      </c>
      <c r="P15" s="148">
        <f t="shared" si="7"/>
        <v>516.14840576411541</v>
      </c>
      <c r="Q15" s="148">
        <f t="shared" si="1"/>
        <v>0</v>
      </c>
      <c r="R15" s="148">
        <f t="shared" si="1"/>
        <v>0</v>
      </c>
      <c r="S15" s="150">
        <f t="shared" si="8"/>
        <v>516.21703562403627</v>
      </c>
      <c r="T15" s="141" t="str">
        <f t="shared" si="9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138.10494685105672</v>
      </c>
      <c r="C16" s="52">
        <f t="shared" si="2"/>
        <v>8.6448582130434115</v>
      </c>
      <c r="D16" s="52">
        <f t="shared" si="2"/>
        <v>67.752788925814926</v>
      </c>
      <c r="E16" s="52">
        <f t="shared" si="2"/>
        <v>16.83959233302312</v>
      </c>
      <c r="F16" s="52">
        <f t="shared" si="3"/>
        <v>7.2951338226556013</v>
      </c>
      <c r="G16" s="52">
        <f t="shared" si="4"/>
        <v>0</v>
      </c>
      <c r="H16" s="52">
        <f t="shared" si="4"/>
        <v>0</v>
      </c>
      <c r="I16" s="154">
        <f t="shared" si="5"/>
        <v>238.63732014559378</v>
      </c>
      <c r="J16" s="141"/>
      <c r="K16" s="155" t="s">
        <v>16</v>
      </c>
      <c r="L16" s="156">
        <f t="shared" si="6"/>
        <v>138.10494685105672</v>
      </c>
      <c r="M16" s="156">
        <f t="shared" si="6"/>
        <v>8.6448582130434115</v>
      </c>
      <c r="N16" s="156">
        <f t="shared" si="6"/>
        <v>67.752788925814926</v>
      </c>
      <c r="O16" s="156">
        <f t="shared" si="6"/>
        <v>16.83959233302312</v>
      </c>
      <c r="P16" s="156">
        <f t="shared" si="7"/>
        <v>7.2951338226555986</v>
      </c>
      <c r="Q16" s="156">
        <f t="shared" si="1"/>
        <v>0</v>
      </c>
      <c r="R16" s="156">
        <f t="shared" si="1"/>
        <v>0</v>
      </c>
      <c r="S16" s="158">
        <f t="shared" si="8"/>
        <v>238.63732014559378</v>
      </c>
      <c r="T16" s="141" t="str">
        <f t="shared" si="9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1843.3220270522015</v>
      </c>
      <c r="C17" s="49">
        <f t="shared" si="2"/>
        <v>1576.0214891620794</v>
      </c>
      <c r="D17" s="49">
        <f t="shared" si="2"/>
        <v>2433.4675275742979</v>
      </c>
      <c r="E17" s="49">
        <f t="shared" si="2"/>
        <v>163.12643794474423</v>
      </c>
      <c r="F17" s="49">
        <f t="shared" si="3"/>
        <v>2581.514074500129</v>
      </c>
      <c r="G17" s="49">
        <f t="shared" si="4"/>
        <v>0</v>
      </c>
      <c r="H17" s="49">
        <f t="shared" si="4"/>
        <v>0</v>
      </c>
      <c r="I17" s="146">
        <f t="shared" si="5"/>
        <v>8597.4515562334527</v>
      </c>
      <c r="J17" s="141"/>
      <c r="K17" s="161" t="s">
        <v>139</v>
      </c>
      <c r="L17" s="148">
        <f t="shared" si="6"/>
        <v>1843.3220270522015</v>
      </c>
      <c r="M17" s="148">
        <f t="shared" si="6"/>
        <v>1576.0214891620794</v>
      </c>
      <c r="N17" s="148">
        <f t="shared" si="6"/>
        <v>2433.4675275742979</v>
      </c>
      <c r="O17" s="148">
        <f t="shared" si="6"/>
        <v>163.12643794474423</v>
      </c>
      <c r="P17" s="148">
        <f t="shared" si="7"/>
        <v>2581.514074500129</v>
      </c>
      <c r="Q17" s="148">
        <f t="shared" si="1"/>
        <v>0</v>
      </c>
      <c r="R17" s="148">
        <f t="shared" si="1"/>
        <v>0</v>
      </c>
      <c r="S17" s="150">
        <f t="shared" si="8"/>
        <v>8597.4515562334527</v>
      </c>
      <c r="T17" s="141" t="str">
        <f t="shared" si="9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1814.6532836284425</v>
      </c>
      <c r="C18" s="52">
        <f t="shared" si="2"/>
        <v>73.161380855343921</v>
      </c>
      <c r="D18" s="52">
        <f t="shared" si="2"/>
        <v>3526.0328491427481</v>
      </c>
      <c r="E18" s="52">
        <f t="shared" si="2"/>
        <v>8607.1954683252025</v>
      </c>
      <c r="F18" s="52">
        <f t="shared" si="3"/>
        <v>1274.1214986382993</v>
      </c>
      <c r="G18" s="52">
        <f t="shared" si="4"/>
        <v>1961.1252801590667</v>
      </c>
      <c r="H18" s="52">
        <f t="shared" si="4"/>
        <v>43.922643651498085</v>
      </c>
      <c r="I18" s="154">
        <f t="shared" si="5"/>
        <v>17300.212404400601</v>
      </c>
      <c r="J18" s="141"/>
      <c r="K18" s="155" t="s">
        <v>24</v>
      </c>
      <c r="L18" s="156">
        <f t="shared" si="6"/>
        <v>1814.6532836284425</v>
      </c>
      <c r="M18" s="156">
        <f t="shared" si="6"/>
        <v>73.161380855343921</v>
      </c>
      <c r="N18" s="156">
        <f t="shared" si="6"/>
        <v>3526.0328491427481</v>
      </c>
      <c r="O18" s="156">
        <f t="shared" si="6"/>
        <v>8607.1954683252025</v>
      </c>
      <c r="P18" s="156">
        <f t="shared" si="7"/>
        <v>1274.1214986382993</v>
      </c>
      <c r="Q18" s="156">
        <f t="shared" si="1"/>
        <v>1961.1252801590667</v>
      </c>
      <c r="R18" s="156">
        <f t="shared" si="1"/>
        <v>43.922643651498085</v>
      </c>
      <c r="S18" s="158">
        <f t="shared" si="8"/>
        <v>17300.212404400601</v>
      </c>
      <c r="T18" s="141" t="str">
        <f t="shared" si="9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5123.2689071736622</v>
      </c>
      <c r="C19" s="49">
        <f t="shared" si="2"/>
        <v>119.30914208404155</v>
      </c>
      <c r="D19" s="49">
        <f t="shared" si="2"/>
        <v>832.76111887964953</v>
      </c>
      <c r="E19" s="49">
        <f t="shared" si="2"/>
        <v>0</v>
      </c>
      <c r="F19" s="49">
        <f t="shared" si="3"/>
        <v>0</v>
      </c>
      <c r="G19" s="49">
        <f t="shared" si="4"/>
        <v>0</v>
      </c>
      <c r="H19" s="49">
        <f t="shared" si="4"/>
        <v>0</v>
      </c>
      <c r="I19" s="146">
        <f t="shared" si="5"/>
        <v>6075.3391681373541</v>
      </c>
      <c r="J19" s="141"/>
      <c r="K19" s="161" t="s">
        <v>23</v>
      </c>
      <c r="L19" s="148">
        <f t="shared" si="6"/>
        <v>5123.2689071736622</v>
      </c>
      <c r="M19" s="148">
        <f t="shared" si="6"/>
        <v>119.30914208404155</v>
      </c>
      <c r="N19" s="148">
        <f t="shared" si="6"/>
        <v>832.76111887964953</v>
      </c>
      <c r="O19" s="148">
        <f t="shared" si="6"/>
        <v>0</v>
      </c>
      <c r="P19" s="148">
        <f t="shared" si="7"/>
        <v>0</v>
      </c>
      <c r="Q19" s="148">
        <f t="shared" si="1"/>
        <v>0</v>
      </c>
      <c r="R19" s="148">
        <f t="shared" si="1"/>
        <v>0</v>
      </c>
      <c r="S19" s="150">
        <f t="shared" si="8"/>
        <v>6075.3391681373541</v>
      </c>
      <c r="T19" s="141" t="str">
        <f t="shared" si="9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5985.3533467216148</v>
      </c>
      <c r="C20" s="52">
        <f t="shared" si="2"/>
        <v>11.021374615568998</v>
      </c>
      <c r="D20" s="52">
        <f t="shared" si="2"/>
        <v>672.63961067045648</v>
      </c>
      <c r="E20" s="52">
        <f t="shared" si="2"/>
        <v>0</v>
      </c>
      <c r="F20" s="52">
        <f t="shared" si="3"/>
        <v>0</v>
      </c>
      <c r="G20" s="52">
        <f t="shared" si="4"/>
        <v>0</v>
      </c>
      <c r="H20" s="52">
        <f t="shared" si="4"/>
        <v>0</v>
      </c>
      <c r="I20" s="154">
        <f t="shared" si="5"/>
        <v>6669.0143320076404</v>
      </c>
      <c r="J20" s="141"/>
      <c r="K20" s="155" t="s">
        <v>58</v>
      </c>
      <c r="L20" s="156">
        <f t="shared" si="6"/>
        <v>5985.3533467216148</v>
      </c>
      <c r="M20" s="156">
        <f t="shared" si="6"/>
        <v>11.021374615568998</v>
      </c>
      <c r="N20" s="156">
        <f t="shared" si="6"/>
        <v>672.63961067045648</v>
      </c>
      <c r="O20" s="156">
        <f t="shared" si="6"/>
        <v>0</v>
      </c>
      <c r="P20" s="156">
        <f t="shared" si="7"/>
        <v>0</v>
      </c>
      <c r="Q20" s="156">
        <f t="shared" si="1"/>
        <v>0</v>
      </c>
      <c r="R20" s="156">
        <f t="shared" si="1"/>
        <v>0</v>
      </c>
      <c r="S20" s="158">
        <f t="shared" si="8"/>
        <v>6669.0143320076404</v>
      </c>
      <c r="T20" s="141" t="str">
        <f t="shared" si="9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3156.3300389278443</v>
      </c>
      <c r="C21" s="49">
        <f t="shared" si="2"/>
        <v>6021.916046593733</v>
      </c>
      <c r="D21" s="49">
        <f t="shared" si="2"/>
        <v>2228.9894520508738</v>
      </c>
      <c r="E21" s="49">
        <f t="shared" si="2"/>
        <v>292.78004706953431</v>
      </c>
      <c r="F21" s="49">
        <f t="shared" si="3"/>
        <v>1614.7319641764636</v>
      </c>
      <c r="G21" s="49">
        <f t="shared" si="4"/>
        <v>0</v>
      </c>
      <c r="H21" s="49">
        <f t="shared" si="4"/>
        <v>0</v>
      </c>
      <c r="I21" s="146">
        <f t="shared" si="5"/>
        <v>13314.74754881845</v>
      </c>
      <c r="J21" s="141"/>
      <c r="K21" s="161" t="s">
        <v>21</v>
      </c>
      <c r="L21" s="148">
        <f t="shared" si="6"/>
        <v>3156.3300389278443</v>
      </c>
      <c r="M21" s="148">
        <f t="shared" si="6"/>
        <v>6021.916046593733</v>
      </c>
      <c r="N21" s="148">
        <f t="shared" si="6"/>
        <v>2228.9894520508738</v>
      </c>
      <c r="O21" s="148">
        <f t="shared" si="6"/>
        <v>292.78004706953431</v>
      </c>
      <c r="P21" s="148">
        <f t="shared" si="7"/>
        <v>1614.7319641764636</v>
      </c>
      <c r="Q21" s="148">
        <f t="shared" si="1"/>
        <v>0</v>
      </c>
      <c r="R21" s="148">
        <f t="shared" si="1"/>
        <v>0</v>
      </c>
      <c r="S21" s="150">
        <f t="shared" si="8"/>
        <v>13314.74754881845</v>
      </c>
      <c r="T21" s="141" t="str">
        <f t="shared" si="9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4.7038005940685359</v>
      </c>
      <c r="C22" s="52">
        <f t="shared" si="2"/>
        <v>206.18454028262829</v>
      </c>
      <c r="D22" s="52">
        <f t="shared" si="2"/>
        <v>1066.6176764841289</v>
      </c>
      <c r="E22" s="52">
        <f t="shared" si="2"/>
        <v>0</v>
      </c>
      <c r="F22" s="52">
        <f t="shared" si="3"/>
        <v>0</v>
      </c>
      <c r="G22" s="52">
        <f t="shared" si="4"/>
        <v>0</v>
      </c>
      <c r="H22" s="52">
        <f t="shared" si="4"/>
        <v>0</v>
      </c>
      <c r="I22" s="154">
        <f t="shared" si="5"/>
        <v>1277.5060173608258</v>
      </c>
      <c r="J22" s="141"/>
      <c r="K22" s="155" t="s">
        <v>20</v>
      </c>
      <c r="L22" s="156">
        <f t="shared" si="6"/>
        <v>4.7038005940685359</v>
      </c>
      <c r="M22" s="156">
        <f t="shared" si="6"/>
        <v>206.18454028262829</v>
      </c>
      <c r="N22" s="156">
        <f t="shared" si="6"/>
        <v>1066.6176764841289</v>
      </c>
      <c r="O22" s="156">
        <f t="shared" si="6"/>
        <v>0</v>
      </c>
      <c r="P22" s="156">
        <f t="shared" si="7"/>
        <v>0</v>
      </c>
      <c r="Q22" s="156">
        <f t="shared" si="1"/>
        <v>0</v>
      </c>
      <c r="R22" s="156">
        <f t="shared" si="1"/>
        <v>0</v>
      </c>
      <c r="S22" s="158">
        <f t="shared" si="8"/>
        <v>1277.5060173608258</v>
      </c>
      <c r="T22" s="141" t="str">
        <f t="shared" si="9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1113.8042405029073</v>
      </c>
      <c r="C23" s="49">
        <f t="shared" si="2"/>
        <v>0</v>
      </c>
      <c r="D23" s="49">
        <f t="shared" si="2"/>
        <v>405.41878167883823</v>
      </c>
      <c r="E23" s="49">
        <f t="shared" si="2"/>
        <v>0</v>
      </c>
      <c r="F23" s="49">
        <f t="shared" si="3"/>
        <v>0</v>
      </c>
      <c r="G23" s="49">
        <f t="shared" si="4"/>
        <v>0</v>
      </c>
      <c r="H23" s="49">
        <f t="shared" si="4"/>
        <v>0</v>
      </c>
      <c r="I23" s="146">
        <f t="shared" si="5"/>
        <v>1519.2230221817456</v>
      </c>
      <c r="J23" s="141"/>
      <c r="K23" s="163" t="s">
        <v>62</v>
      </c>
      <c r="L23" s="148">
        <f t="shared" si="6"/>
        <v>1113.8042405029073</v>
      </c>
      <c r="M23" s="148">
        <f t="shared" si="6"/>
        <v>0</v>
      </c>
      <c r="N23" s="148">
        <f t="shared" si="6"/>
        <v>405.41878167883823</v>
      </c>
      <c r="O23" s="148">
        <f t="shared" si="6"/>
        <v>0</v>
      </c>
      <c r="P23" s="148">
        <f t="shared" si="7"/>
        <v>0</v>
      </c>
      <c r="Q23" s="148">
        <f t="shared" ref="Q23:R27" si="10">Q49+Q101</f>
        <v>0</v>
      </c>
      <c r="R23" s="148">
        <f t="shared" si="10"/>
        <v>0</v>
      </c>
      <c r="S23" s="150">
        <f t="shared" si="8"/>
        <v>1519.2230221817456</v>
      </c>
      <c r="T23" s="141" t="str">
        <f t="shared" si="9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ref="B24:E27" si="11">B50+B102</f>
        <v>1113.8042405029073</v>
      </c>
      <c r="C24" s="59">
        <f t="shared" si="11"/>
        <v>0</v>
      </c>
      <c r="D24" s="59">
        <f t="shared" si="11"/>
        <v>405.41878167883823</v>
      </c>
      <c r="E24" s="59">
        <f t="shared" si="11"/>
        <v>0</v>
      </c>
      <c r="F24" s="59">
        <f t="shared" si="3"/>
        <v>0</v>
      </c>
      <c r="G24" s="59">
        <f t="shared" ref="G24:H27" si="12">G50+G102</f>
        <v>0</v>
      </c>
      <c r="H24" s="59">
        <f t="shared" si="12"/>
        <v>0</v>
      </c>
      <c r="I24" s="167">
        <f t="shared" si="5"/>
        <v>1519.2230221817456</v>
      </c>
      <c r="J24" s="141"/>
      <c r="K24" s="168" t="s">
        <v>22</v>
      </c>
      <c r="L24" s="169">
        <f t="shared" ref="L24:O27" si="13">L50+L102</f>
        <v>1113.8042405029073</v>
      </c>
      <c r="M24" s="169">
        <f t="shared" si="13"/>
        <v>0</v>
      </c>
      <c r="N24" s="169">
        <f t="shared" si="13"/>
        <v>405.41878167883823</v>
      </c>
      <c r="O24" s="169">
        <f t="shared" si="13"/>
        <v>0</v>
      </c>
      <c r="P24" s="169">
        <f t="shared" si="7"/>
        <v>0</v>
      </c>
      <c r="Q24" s="169">
        <f t="shared" si="10"/>
        <v>0</v>
      </c>
      <c r="R24" s="169">
        <f t="shared" si="10"/>
        <v>0</v>
      </c>
      <c r="S24" s="171">
        <f t="shared" si="8"/>
        <v>1519.2230221817456</v>
      </c>
      <c r="T24" s="141" t="str">
        <f t="shared" si="9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11"/>
        <v>0</v>
      </c>
      <c r="C25" s="65">
        <f t="shared" si="11"/>
        <v>0</v>
      </c>
      <c r="D25" s="65">
        <f t="shared" si="11"/>
        <v>0</v>
      </c>
      <c r="E25" s="65">
        <f t="shared" si="11"/>
        <v>0</v>
      </c>
      <c r="F25" s="65">
        <f t="shared" si="3"/>
        <v>0</v>
      </c>
      <c r="G25" s="65">
        <f t="shared" si="12"/>
        <v>0</v>
      </c>
      <c r="H25" s="65">
        <f t="shared" si="12"/>
        <v>0</v>
      </c>
      <c r="I25" s="175">
        <f t="shared" si="5"/>
        <v>0</v>
      </c>
      <c r="J25" s="141"/>
      <c r="K25" s="176" t="s">
        <v>18</v>
      </c>
      <c r="L25" s="173">
        <f t="shared" si="13"/>
        <v>0</v>
      </c>
      <c r="M25" s="173">
        <f t="shared" si="13"/>
        <v>0</v>
      </c>
      <c r="N25" s="173">
        <f t="shared" si="13"/>
        <v>0</v>
      </c>
      <c r="O25" s="173">
        <f t="shared" si="13"/>
        <v>0</v>
      </c>
      <c r="P25" s="173">
        <f t="shared" si="7"/>
        <v>0</v>
      </c>
      <c r="Q25" s="173">
        <f t="shared" si="10"/>
        <v>0</v>
      </c>
      <c r="R25" s="173">
        <f t="shared" si="10"/>
        <v>0</v>
      </c>
      <c r="S25" s="178">
        <f t="shared" si="8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11"/>
        <v>0</v>
      </c>
      <c r="C26" s="59">
        <f t="shared" si="11"/>
        <v>0</v>
      </c>
      <c r="D26" s="59">
        <f t="shared" si="11"/>
        <v>0</v>
      </c>
      <c r="E26" s="59">
        <f t="shared" si="11"/>
        <v>0</v>
      </c>
      <c r="F26" s="59">
        <f t="shared" si="3"/>
        <v>0</v>
      </c>
      <c r="G26" s="59">
        <f t="shared" si="12"/>
        <v>0</v>
      </c>
      <c r="H26" s="59">
        <f t="shared" si="12"/>
        <v>0</v>
      </c>
      <c r="I26" s="167">
        <f t="shared" si="5"/>
        <v>0</v>
      </c>
      <c r="J26" s="141"/>
      <c r="K26" s="168" t="s">
        <v>19</v>
      </c>
      <c r="L26" s="169">
        <f t="shared" si="13"/>
        <v>0</v>
      </c>
      <c r="M26" s="169">
        <f t="shared" si="13"/>
        <v>0</v>
      </c>
      <c r="N26" s="169">
        <f t="shared" si="13"/>
        <v>0</v>
      </c>
      <c r="O26" s="169">
        <f t="shared" si="13"/>
        <v>0</v>
      </c>
      <c r="P26" s="169">
        <f t="shared" si="7"/>
        <v>0</v>
      </c>
      <c r="Q26" s="169">
        <f t="shared" si="10"/>
        <v>0</v>
      </c>
      <c r="R26" s="169">
        <f t="shared" si="10"/>
        <v>0</v>
      </c>
      <c r="S26" s="171">
        <f t="shared" si="8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11"/>
        <v>0</v>
      </c>
      <c r="C27" s="70">
        <f t="shared" si="11"/>
        <v>0</v>
      </c>
      <c r="D27" s="70">
        <f t="shared" si="11"/>
        <v>0</v>
      </c>
      <c r="E27" s="70">
        <f t="shared" si="11"/>
        <v>0</v>
      </c>
      <c r="F27" s="70">
        <f t="shared" si="3"/>
        <v>0</v>
      </c>
      <c r="G27" s="70">
        <f t="shared" si="12"/>
        <v>0</v>
      </c>
      <c r="H27" s="70">
        <f t="shared" si="12"/>
        <v>0</v>
      </c>
      <c r="I27" s="182">
        <f t="shared" si="5"/>
        <v>0</v>
      </c>
      <c r="J27" s="141"/>
      <c r="K27" s="183" t="s">
        <v>64</v>
      </c>
      <c r="L27" s="180">
        <f t="shared" si="13"/>
        <v>0</v>
      </c>
      <c r="M27" s="180">
        <f t="shared" si="13"/>
        <v>0</v>
      </c>
      <c r="N27" s="180">
        <f t="shared" si="13"/>
        <v>0</v>
      </c>
      <c r="O27" s="180">
        <f t="shared" si="13"/>
        <v>0</v>
      </c>
      <c r="P27" s="180">
        <f t="shared" si="7"/>
        <v>0</v>
      </c>
      <c r="Q27" s="180">
        <f t="shared" si="10"/>
        <v>0</v>
      </c>
      <c r="R27" s="180">
        <f t="shared" si="10"/>
        <v>0</v>
      </c>
      <c r="S27" s="185">
        <f t="shared" si="8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24974.661065980952</v>
      </c>
      <c r="C28" s="187">
        <f t="shared" ref="C28:I28" si="14">SUM(C7:C23)</f>
        <v>8455.630911000193</v>
      </c>
      <c r="D28" s="187">
        <f t="shared" si="14"/>
        <v>12058.698273265542</v>
      </c>
      <c r="E28" s="187">
        <f t="shared" si="14"/>
        <v>9929.0724045872703</v>
      </c>
      <c r="F28" s="187">
        <f t="shared" si="14"/>
        <v>29009.2090110061</v>
      </c>
      <c r="G28" s="187">
        <f t="shared" si="14"/>
        <v>1961.1252801590667</v>
      </c>
      <c r="H28" s="187">
        <f t="shared" si="14"/>
        <v>43.922643651498085</v>
      </c>
      <c r="I28" s="187">
        <f t="shared" si="14"/>
        <v>86432.319589650622</v>
      </c>
      <c r="J28" s="279"/>
      <c r="K28" s="188" t="s">
        <v>25</v>
      </c>
      <c r="L28" s="187">
        <f>SUM(L7:L23)</f>
        <v>24974.661065980952</v>
      </c>
      <c r="M28" s="187">
        <f t="shared" ref="M28:S28" si="15">SUM(M7:M23)</f>
        <v>8455.630911000193</v>
      </c>
      <c r="N28" s="187">
        <f t="shared" si="15"/>
        <v>12058.698273265542</v>
      </c>
      <c r="O28" s="187">
        <f t="shared" si="15"/>
        <v>9929.0724045872703</v>
      </c>
      <c r="P28" s="187">
        <f t="shared" si="15"/>
        <v>29009.2090110061</v>
      </c>
      <c r="Q28" s="187">
        <f t="shared" si="15"/>
        <v>1961.1252801590667</v>
      </c>
      <c r="R28" s="187">
        <f t="shared" si="15"/>
        <v>43.922643651498085</v>
      </c>
      <c r="S28" s="187">
        <f t="shared" si="15"/>
        <v>86432.319589650622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0.28895048963803827</v>
      </c>
      <c r="C29" s="78">
        <f t="shared" ref="C29:H29" si="16">IF($I28=0,"-",C28/$I28)</f>
        <v>9.7829503490644107E-2</v>
      </c>
      <c r="D29" s="78">
        <f t="shared" si="16"/>
        <v>0.13951607836647076</v>
      </c>
      <c r="E29" s="78">
        <f t="shared" si="16"/>
        <v>0.11487684759273976</v>
      </c>
      <c r="F29" s="78">
        <f t="shared" si="16"/>
        <v>0.33562918534098501</v>
      </c>
      <c r="G29" s="78">
        <f t="shared" si="16"/>
        <v>2.2689721732215219E-2</v>
      </c>
      <c r="H29" s="78">
        <f t="shared" si="16"/>
        <v>5.0817383890686845E-4</v>
      </c>
      <c r="I29" s="79">
        <f>SUM(B29:H29)</f>
        <v>1</v>
      </c>
      <c r="K29" s="30" t="s">
        <v>85</v>
      </c>
      <c r="L29" s="80">
        <f>IF($I28=0,"-",L28/$I28)</f>
        <v>0.28895048963803827</v>
      </c>
      <c r="M29" s="80">
        <f t="shared" ref="M29:R29" si="17">IF($I28=0,"-",M28/$I28)</f>
        <v>9.7829503490644107E-2</v>
      </c>
      <c r="N29" s="80">
        <f t="shared" si="17"/>
        <v>0.13951607836647076</v>
      </c>
      <c r="O29" s="80">
        <f t="shared" si="17"/>
        <v>0.11487684759273976</v>
      </c>
      <c r="P29" s="80">
        <f t="shared" si="17"/>
        <v>0.33562918534098501</v>
      </c>
      <c r="Q29" s="80">
        <f t="shared" si="17"/>
        <v>2.2689721732215219E-2</v>
      </c>
      <c r="R29" s="81">
        <f t="shared" si="17"/>
        <v>5.0817383890686845E-4</v>
      </c>
      <c r="S29" s="82">
        <f>SUM(L29:R29)</f>
        <v>1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516.61530472822733</v>
      </c>
      <c r="C33" s="46">
        <f t="shared" ref="C33:E33" si="18">C111+C137+C163+C189+C215+C241+C267+C293+C319+C345+C371+C397+C423</f>
        <v>22.751350888891562</v>
      </c>
      <c r="D33" s="46">
        <f t="shared" si="18"/>
        <v>0</v>
      </c>
      <c r="E33" s="46">
        <f t="shared" si="18"/>
        <v>0</v>
      </c>
      <c r="F33" s="291">
        <v>0</v>
      </c>
      <c r="G33" s="46">
        <f t="shared" ref="G33:H48" si="19">G111+G137+G163+G189+G215+G241+G267+G293+G319+G345+G371+G397+G423</f>
        <v>0</v>
      </c>
      <c r="H33" s="46">
        <f t="shared" si="19"/>
        <v>0</v>
      </c>
      <c r="I33" s="146">
        <f>SUM(B33:H33)</f>
        <v>539.36665561711891</v>
      </c>
      <c r="J33" s="141"/>
      <c r="K33" s="192" t="s">
        <v>6</v>
      </c>
      <c r="L33" s="46">
        <f t="shared" ref="L33:R48" si="20">L111+L137+L163+L189+L215+L241+L267+L293+L319+L345+L371+L397+L423</f>
        <v>516.61530472822733</v>
      </c>
      <c r="M33" s="46">
        <f t="shared" si="20"/>
        <v>22.751350888891562</v>
      </c>
      <c r="N33" s="46">
        <f t="shared" si="20"/>
        <v>0</v>
      </c>
      <c r="O33" s="46">
        <f t="shared" si="20"/>
        <v>0</v>
      </c>
      <c r="P33" s="46">
        <f t="shared" si="20"/>
        <v>0</v>
      </c>
      <c r="Q33" s="46">
        <f t="shared" si="20"/>
        <v>0</v>
      </c>
      <c r="R33" s="46">
        <f t="shared" si="20"/>
        <v>0</v>
      </c>
      <c r="S33" s="194">
        <f>SUM(L33:R33)</f>
        <v>539.36665561711891</v>
      </c>
      <c r="T33" s="141"/>
      <c r="U33" s="195" t="s">
        <v>6</v>
      </c>
      <c r="V33" s="89">
        <f t="shared" ref="V33:AH48" si="21">V111+V137+V163+V189+V215+V241+V267+V293+V319+V345+V371+V397+V423</f>
        <v>516.61530472822733</v>
      </c>
      <c r="W33" s="89">
        <f t="shared" si="21"/>
        <v>0</v>
      </c>
      <c r="X33" s="89">
        <f t="shared" si="21"/>
        <v>0</v>
      </c>
      <c r="Y33" s="89">
        <f t="shared" si="21"/>
        <v>22.751350888891562</v>
      </c>
      <c r="Z33" s="89">
        <f t="shared" si="21"/>
        <v>0</v>
      </c>
      <c r="AA33" s="89">
        <f t="shared" si="21"/>
        <v>0</v>
      </c>
      <c r="AB33" s="89">
        <f t="shared" si="21"/>
        <v>0</v>
      </c>
      <c r="AC33" s="90">
        <f t="shared" si="21"/>
        <v>0</v>
      </c>
      <c r="AD33" s="89">
        <f t="shared" si="21"/>
        <v>0</v>
      </c>
      <c r="AE33" s="89">
        <f t="shared" si="21"/>
        <v>0</v>
      </c>
      <c r="AF33" s="89">
        <f t="shared" si="21"/>
        <v>0</v>
      </c>
      <c r="AG33" s="89">
        <f t="shared" si="21"/>
        <v>0</v>
      </c>
      <c r="AH33" s="89">
        <f t="shared" si="21"/>
        <v>0</v>
      </c>
      <c r="AI33" s="199">
        <f>SUM(V33:AC33)</f>
        <v>539.36665561711891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22">B112+B138+B164+B190+B216+B242+B268+B294+B320+B346+B372+B398+B424</f>
        <v>0</v>
      </c>
      <c r="C34" s="52">
        <f t="shared" si="22"/>
        <v>0</v>
      </c>
      <c r="D34" s="52">
        <f t="shared" si="22"/>
        <v>2.8660575821489066E-4</v>
      </c>
      <c r="E34" s="52">
        <f t="shared" si="22"/>
        <v>0</v>
      </c>
      <c r="F34" s="292">
        <v>0</v>
      </c>
      <c r="G34" s="52">
        <f t="shared" si="19"/>
        <v>0</v>
      </c>
      <c r="H34" s="52">
        <f t="shared" si="19"/>
        <v>0</v>
      </c>
      <c r="I34" s="154">
        <f t="shared" ref="I34:I53" si="23">SUM(B34:H34)</f>
        <v>2.8660575821489066E-4</v>
      </c>
      <c r="J34" s="141"/>
      <c r="K34" s="155" t="s">
        <v>7</v>
      </c>
      <c r="L34" s="55">
        <f t="shared" si="20"/>
        <v>0</v>
      </c>
      <c r="M34" s="55">
        <f t="shared" si="20"/>
        <v>0</v>
      </c>
      <c r="N34" s="55">
        <f t="shared" si="20"/>
        <v>2.8660575821489066E-4</v>
      </c>
      <c r="O34" s="55">
        <f t="shared" si="20"/>
        <v>0</v>
      </c>
      <c r="P34" s="55">
        <f t="shared" si="20"/>
        <v>0</v>
      </c>
      <c r="Q34" s="55">
        <f t="shared" si="20"/>
        <v>0</v>
      </c>
      <c r="R34" s="55">
        <f t="shared" si="20"/>
        <v>0</v>
      </c>
      <c r="S34" s="158">
        <f t="shared" ref="S34:S53" si="24">SUM(L34:R34)</f>
        <v>2.8660575821489066E-4</v>
      </c>
      <c r="T34" s="141"/>
      <c r="U34" s="200" t="s">
        <v>7</v>
      </c>
      <c r="V34" s="93">
        <f t="shared" si="21"/>
        <v>0</v>
      </c>
      <c r="W34" s="93">
        <f t="shared" si="21"/>
        <v>0</v>
      </c>
      <c r="X34" s="93">
        <f t="shared" si="21"/>
        <v>0</v>
      </c>
      <c r="Y34" s="93">
        <f t="shared" si="21"/>
        <v>0</v>
      </c>
      <c r="Z34" s="93">
        <f t="shared" si="21"/>
        <v>2.8660575821489066E-4</v>
      </c>
      <c r="AA34" s="93">
        <f t="shared" si="21"/>
        <v>0</v>
      </c>
      <c r="AB34" s="93">
        <f t="shared" si="21"/>
        <v>0</v>
      </c>
      <c r="AC34" s="94">
        <f t="shared" si="21"/>
        <v>0</v>
      </c>
      <c r="AD34" s="93">
        <f t="shared" si="21"/>
        <v>0</v>
      </c>
      <c r="AE34" s="93">
        <f t="shared" si="21"/>
        <v>0</v>
      </c>
      <c r="AF34" s="93">
        <f t="shared" si="21"/>
        <v>0</v>
      </c>
      <c r="AG34" s="93">
        <f t="shared" si="21"/>
        <v>0</v>
      </c>
      <c r="AH34" s="93">
        <f t="shared" si="21"/>
        <v>0</v>
      </c>
      <c r="AI34" s="203">
        <f t="shared" ref="AI34:AI53" si="25">SUM(V34:AC34)</f>
        <v>2.8660575821489066E-4</v>
      </c>
      <c r="AJ34" s="133" t="str">
        <f t="shared" ref="AJ34:AJ55" si="26">IF(ABS(S34-AI34)&gt;0.001,S34-AI34,"")</f>
        <v/>
      </c>
    </row>
    <row r="35" spans="1:36" x14ac:dyDescent="0.25">
      <c r="A35" s="159" t="s">
        <v>9</v>
      </c>
      <c r="B35" s="49">
        <f t="shared" si="22"/>
        <v>0</v>
      </c>
      <c r="C35" s="49">
        <f t="shared" si="22"/>
        <v>0</v>
      </c>
      <c r="D35" s="49">
        <f t="shared" si="22"/>
        <v>0.45522924130627146</v>
      </c>
      <c r="E35" s="49">
        <f t="shared" si="22"/>
        <v>0</v>
      </c>
      <c r="F35" s="292">
        <v>0</v>
      </c>
      <c r="G35" s="49">
        <f t="shared" si="19"/>
        <v>0</v>
      </c>
      <c r="H35" s="49">
        <f t="shared" si="19"/>
        <v>0</v>
      </c>
      <c r="I35" s="146">
        <f t="shared" si="23"/>
        <v>0.45522924130627146</v>
      </c>
      <c r="J35" s="141"/>
      <c r="K35" s="161" t="s">
        <v>9</v>
      </c>
      <c r="L35" s="49">
        <f t="shared" si="20"/>
        <v>0</v>
      </c>
      <c r="M35" s="49">
        <f t="shared" si="20"/>
        <v>0</v>
      </c>
      <c r="N35" s="49">
        <f t="shared" si="20"/>
        <v>0.45522924130627146</v>
      </c>
      <c r="O35" s="49">
        <f t="shared" si="20"/>
        <v>0</v>
      </c>
      <c r="P35" s="49">
        <f t="shared" si="20"/>
        <v>0</v>
      </c>
      <c r="Q35" s="49">
        <f t="shared" si="20"/>
        <v>0</v>
      </c>
      <c r="R35" s="49">
        <f t="shared" si="20"/>
        <v>0</v>
      </c>
      <c r="S35" s="150">
        <f t="shared" si="24"/>
        <v>0.45522924130627146</v>
      </c>
      <c r="T35" s="141"/>
      <c r="U35" s="204" t="s">
        <v>9</v>
      </c>
      <c r="V35" s="89">
        <f t="shared" si="21"/>
        <v>0</v>
      </c>
      <c r="W35" s="89">
        <f t="shared" si="21"/>
        <v>0</v>
      </c>
      <c r="X35" s="89">
        <f t="shared" si="21"/>
        <v>0</v>
      </c>
      <c r="Y35" s="89">
        <f t="shared" si="21"/>
        <v>0</v>
      </c>
      <c r="Z35" s="89">
        <f t="shared" si="21"/>
        <v>0.45522924130627146</v>
      </c>
      <c r="AA35" s="89">
        <f t="shared" si="21"/>
        <v>0</v>
      </c>
      <c r="AB35" s="89">
        <f t="shared" si="21"/>
        <v>0</v>
      </c>
      <c r="AC35" s="90">
        <f t="shared" si="21"/>
        <v>0</v>
      </c>
      <c r="AD35" s="89">
        <f t="shared" si="21"/>
        <v>0</v>
      </c>
      <c r="AE35" s="89">
        <f t="shared" si="21"/>
        <v>0</v>
      </c>
      <c r="AF35" s="89">
        <f t="shared" si="21"/>
        <v>0</v>
      </c>
      <c r="AG35" s="89">
        <f t="shared" si="21"/>
        <v>0</v>
      </c>
      <c r="AH35" s="89">
        <f t="shared" si="21"/>
        <v>0</v>
      </c>
      <c r="AI35" s="199">
        <f t="shared" si="25"/>
        <v>0.45522924130627146</v>
      </c>
      <c r="AJ35" s="133" t="str">
        <f t="shared" si="26"/>
        <v/>
      </c>
    </row>
    <row r="36" spans="1:36" x14ac:dyDescent="0.25">
      <c r="A36" s="151" t="s">
        <v>54</v>
      </c>
      <c r="B36" s="52">
        <f t="shared" si="22"/>
        <v>0</v>
      </c>
      <c r="C36" s="52">
        <f t="shared" si="22"/>
        <v>0</v>
      </c>
      <c r="D36" s="52">
        <f t="shared" si="22"/>
        <v>1.50424245023665</v>
      </c>
      <c r="E36" s="52">
        <f t="shared" si="22"/>
        <v>0</v>
      </c>
      <c r="F36" s="292">
        <v>0</v>
      </c>
      <c r="G36" s="52">
        <f t="shared" si="19"/>
        <v>0</v>
      </c>
      <c r="H36" s="52">
        <f t="shared" si="19"/>
        <v>0</v>
      </c>
      <c r="I36" s="154">
        <f t="shared" si="23"/>
        <v>1.50424245023665</v>
      </c>
      <c r="J36" s="141"/>
      <c r="K36" s="155" t="s">
        <v>54</v>
      </c>
      <c r="L36" s="55">
        <f t="shared" si="20"/>
        <v>0</v>
      </c>
      <c r="M36" s="55">
        <f t="shared" si="20"/>
        <v>0</v>
      </c>
      <c r="N36" s="55">
        <f t="shared" si="20"/>
        <v>1.50424245023665</v>
      </c>
      <c r="O36" s="55">
        <f t="shared" si="20"/>
        <v>0</v>
      </c>
      <c r="P36" s="55">
        <f t="shared" si="20"/>
        <v>0</v>
      </c>
      <c r="Q36" s="55">
        <f t="shared" si="20"/>
        <v>0</v>
      </c>
      <c r="R36" s="55">
        <f t="shared" si="20"/>
        <v>0</v>
      </c>
      <c r="S36" s="158">
        <f t="shared" si="24"/>
        <v>1.50424245023665</v>
      </c>
      <c r="T36" s="141"/>
      <c r="U36" s="200" t="s">
        <v>54</v>
      </c>
      <c r="V36" s="93">
        <f t="shared" si="21"/>
        <v>0</v>
      </c>
      <c r="W36" s="93">
        <f t="shared" si="21"/>
        <v>0</v>
      </c>
      <c r="X36" s="93">
        <f t="shared" si="21"/>
        <v>0</v>
      </c>
      <c r="Y36" s="93">
        <f t="shared" si="21"/>
        <v>0</v>
      </c>
      <c r="Z36" s="93">
        <f t="shared" si="21"/>
        <v>1.50424245023665</v>
      </c>
      <c r="AA36" s="93">
        <f t="shared" si="21"/>
        <v>0</v>
      </c>
      <c r="AB36" s="93">
        <f t="shared" si="21"/>
        <v>0</v>
      </c>
      <c r="AC36" s="94">
        <f t="shared" si="21"/>
        <v>0</v>
      </c>
      <c r="AD36" s="93">
        <f t="shared" si="21"/>
        <v>0</v>
      </c>
      <c r="AE36" s="93">
        <f t="shared" si="21"/>
        <v>0</v>
      </c>
      <c r="AF36" s="93">
        <f t="shared" si="21"/>
        <v>0</v>
      </c>
      <c r="AG36" s="93">
        <f t="shared" si="21"/>
        <v>0</v>
      </c>
      <c r="AH36" s="93">
        <f t="shared" si="21"/>
        <v>0</v>
      </c>
      <c r="AI36" s="203">
        <f t="shared" si="25"/>
        <v>1.50424245023665</v>
      </c>
      <c r="AJ36" s="133" t="str">
        <f t="shared" si="26"/>
        <v/>
      </c>
    </row>
    <row r="37" spans="1:36" x14ac:dyDescent="0.25">
      <c r="A37" s="159" t="s">
        <v>15</v>
      </c>
      <c r="B37" s="49">
        <f t="shared" si="22"/>
        <v>574.20007276349145</v>
      </c>
      <c r="C37" s="49">
        <f t="shared" si="22"/>
        <v>391.43297704106749</v>
      </c>
      <c r="D37" s="49">
        <f t="shared" si="22"/>
        <v>200.981298682692</v>
      </c>
      <c r="E37" s="49">
        <f t="shared" si="22"/>
        <v>11.033364380724828</v>
      </c>
      <c r="F37" s="292">
        <v>0</v>
      </c>
      <c r="G37" s="49">
        <f t="shared" si="19"/>
        <v>0</v>
      </c>
      <c r="H37" s="49">
        <f t="shared" si="19"/>
        <v>0</v>
      </c>
      <c r="I37" s="146">
        <f t="shared" si="23"/>
        <v>1177.6477128679758</v>
      </c>
      <c r="J37" s="141"/>
      <c r="K37" s="161" t="s">
        <v>15</v>
      </c>
      <c r="L37" s="49">
        <f t="shared" si="20"/>
        <v>574.20007276349145</v>
      </c>
      <c r="M37" s="49">
        <f t="shared" si="20"/>
        <v>391.43297704106749</v>
      </c>
      <c r="N37" s="49">
        <f t="shared" si="20"/>
        <v>200.981298682692</v>
      </c>
      <c r="O37" s="49">
        <f t="shared" si="20"/>
        <v>11.033364380724828</v>
      </c>
      <c r="P37" s="49">
        <f t="shared" si="20"/>
        <v>0</v>
      </c>
      <c r="Q37" s="49">
        <f t="shared" si="20"/>
        <v>0</v>
      </c>
      <c r="R37" s="49">
        <f t="shared" si="20"/>
        <v>0</v>
      </c>
      <c r="S37" s="150">
        <f t="shared" si="24"/>
        <v>1177.6477128679758</v>
      </c>
      <c r="T37" s="141"/>
      <c r="U37" s="204" t="s">
        <v>15</v>
      </c>
      <c r="V37" s="89">
        <f t="shared" si="21"/>
        <v>574.18429142172329</v>
      </c>
      <c r="W37" s="89">
        <f t="shared" si="21"/>
        <v>0</v>
      </c>
      <c r="X37" s="89">
        <f t="shared" si="21"/>
        <v>0</v>
      </c>
      <c r="Y37" s="89">
        <f t="shared" si="21"/>
        <v>391.43297704106749</v>
      </c>
      <c r="Z37" s="89">
        <f t="shared" si="21"/>
        <v>192.57768045281875</v>
      </c>
      <c r="AA37" s="89">
        <f t="shared" si="21"/>
        <v>11.033364380724828</v>
      </c>
      <c r="AB37" s="89">
        <f t="shared" si="21"/>
        <v>0</v>
      </c>
      <c r="AC37" s="90">
        <f t="shared" si="21"/>
        <v>8.4193995716413745</v>
      </c>
      <c r="AD37" s="89">
        <f t="shared" si="21"/>
        <v>1.5781341768130584E-2</v>
      </c>
      <c r="AE37" s="89">
        <f t="shared" si="21"/>
        <v>0</v>
      </c>
      <c r="AF37" s="89">
        <f t="shared" si="21"/>
        <v>0</v>
      </c>
      <c r="AG37" s="89">
        <f t="shared" si="21"/>
        <v>8.4036182298732438</v>
      </c>
      <c r="AH37" s="89">
        <f t="shared" si="21"/>
        <v>0</v>
      </c>
      <c r="AI37" s="199">
        <f t="shared" si="25"/>
        <v>1177.6477128679758</v>
      </c>
      <c r="AJ37" s="133" t="str">
        <f t="shared" si="26"/>
        <v/>
      </c>
    </row>
    <row r="38" spans="1:36" x14ac:dyDescent="0.25">
      <c r="A38" s="151" t="s">
        <v>14</v>
      </c>
      <c r="B38" s="52">
        <f t="shared" si="22"/>
        <v>19.379898297946212</v>
      </c>
      <c r="C38" s="52">
        <f t="shared" si="22"/>
        <v>15.191755766607619</v>
      </c>
      <c r="D38" s="52">
        <f t="shared" si="22"/>
        <v>10.752491337875838</v>
      </c>
      <c r="E38" s="52">
        <f t="shared" si="22"/>
        <v>2.2197896855944137</v>
      </c>
      <c r="F38" s="292">
        <v>0</v>
      </c>
      <c r="G38" s="52">
        <f t="shared" si="19"/>
        <v>0</v>
      </c>
      <c r="H38" s="52">
        <f t="shared" si="19"/>
        <v>0</v>
      </c>
      <c r="I38" s="154">
        <f t="shared" si="23"/>
        <v>47.543935088024085</v>
      </c>
      <c r="J38" s="141"/>
      <c r="K38" s="155" t="s">
        <v>14</v>
      </c>
      <c r="L38" s="55">
        <f t="shared" si="20"/>
        <v>19.379898297946212</v>
      </c>
      <c r="M38" s="55">
        <f t="shared" si="20"/>
        <v>15.191755766607619</v>
      </c>
      <c r="N38" s="55">
        <f t="shared" si="20"/>
        <v>10.752491337875838</v>
      </c>
      <c r="O38" s="55">
        <f t="shared" si="20"/>
        <v>2.2197896855944137</v>
      </c>
      <c r="P38" s="55">
        <f t="shared" si="20"/>
        <v>0</v>
      </c>
      <c r="Q38" s="55">
        <f t="shared" si="20"/>
        <v>0</v>
      </c>
      <c r="R38" s="55">
        <f t="shared" si="20"/>
        <v>0</v>
      </c>
      <c r="S38" s="158">
        <f t="shared" si="24"/>
        <v>47.543935088024085</v>
      </c>
      <c r="T38" s="141"/>
      <c r="U38" s="200" t="s">
        <v>55</v>
      </c>
      <c r="V38" s="93">
        <f t="shared" si="21"/>
        <v>16.989530356965481</v>
      </c>
      <c r="W38" s="93">
        <f t="shared" si="21"/>
        <v>0</v>
      </c>
      <c r="X38" s="93">
        <f t="shared" si="21"/>
        <v>0</v>
      </c>
      <c r="Y38" s="93">
        <f t="shared" si="21"/>
        <v>15.191755766607619</v>
      </c>
      <c r="Z38" s="93">
        <f t="shared" si="21"/>
        <v>10.153730748509304</v>
      </c>
      <c r="AA38" s="93">
        <f t="shared" si="21"/>
        <v>1.6883897097950635</v>
      </c>
      <c r="AB38" s="93">
        <f t="shared" si="21"/>
        <v>0</v>
      </c>
      <c r="AC38" s="94">
        <f t="shared" si="21"/>
        <v>3.5205285061466145</v>
      </c>
      <c r="AD38" s="93">
        <f t="shared" si="21"/>
        <v>2.3903679409807292</v>
      </c>
      <c r="AE38" s="93">
        <f t="shared" si="21"/>
        <v>0</v>
      </c>
      <c r="AF38" s="93">
        <f t="shared" si="21"/>
        <v>0</v>
      </c>
      <c r="AG38" s="93">
        <f t="shared" si="21"/>
        <v>0.59876058936653487</v>
      </c>
      <c r="AH38" s="93">
        <f t="shared" si="21"/>
        <v>0.53139997579935039</v>
      </c>
      <c r="AI38" s="203">
        <f t="shared" si="25"/>
        <v>47.543935088024078</v>
      </c>
      <c r="AJ38" s="133" t="str">
        <f t="shared" si="26"/>
        <v/>
      </c>
    </row>
    <row r="39" spans="1:36" x14ac:dyDescent="0.25">
      <c r="A39" s="159" t="s">
        <v>56</v>
      </c>
      <c r="B39" s="49">
        <f t="shared" si="22"/>
        <v>0</v>
      </c>
      <c r="C39" s="49">
        <f t="shared" si="22"/>
        <v>0</v>
      </c>
      <c r="D39" s="49">
        <f t="shared" si="22"/>
        <v>0</v>
      </c>
      <c r="E39" s="49">
        <f t="shared" si="22"/>
        <v>736.12457445395012</v>
      </c>
      <c r="F39" s="292">
        <v>0</v>
      </c>
      <c r="G39" s="49">
        <f t="shared" si="19"/>
        <v>0</v>
      </c>
      <c r="H39" s="49">
        <f t="shared" si="19"/>
        <v>0</v>
      </c>
      <c r="I39" s="146">
        <f t="shared" si="23"/>
        <v>736.12457445395012</v>
      </c>
      <c r="J39" s="141"/>
      <c r="K39" s="161" t="s">
        <v>56</v>
      </c>
      <c r="L39" s="49">
        <f t="shared" si="20"/>
        <v>0</v>
      </c>
      <c r="M39" s="49">
        <f t="shared" si="20"/>
        <v>0</v>
      </c>
      <c r="N39" s="49">
        <f t="shared" si="20"/>
        <v>0</v>
      </c>
      <c r="O39" s="49">
        <f t="shared" si="20"/>
        <v>736.12457445395012</v>
      </c>
      <c r="P39" s="49">
        <f t="shared" si="20"/>
        <v>1209.4011902972043</v>
      </c>
      <c r="Q39" s="49">
        <f t="shared" si="20"/>
        <v>0</v>
      </c>
      <c r="R39" s="49">
        <f t="shared" si="20"/>
        <v>0</v>
      </c>
      <c r="S39" s="150">
        <f t="shared" si="24"/>
        <v>1945.5257647511544</v>
      </c>
      <c r="T39" s="141"/>
      <c r="U39" s="204" t="s">
        <v>56</v>
      </c>
      <c r="V39" s="89">
        <f t="shared" si="21"/>
        <v>0</v>
      </c>
      <c r="W39" s="89">
        <f t="shared" si="21"/>
        <v>0</v>
      </c>
      <c r="X39" s="89">
        <f t="shared" si="21"/>
        <v>0</v>
      </c>
      <c r="Y39" s="89">
        <f t="shared" si="21"/>
        <v>0</v>
      </c>
      <c r="Z39" s="89">
        <f t="shared" si="21"/>
        <v>0</v>
      </c>
      <c r="AA39" s="89">
        <f t="shared" si="21"/>
        <v>721.03577106693115</v>
      </c>
      <c r="AB39" s="89">
        <f t="shared" si="21"/>
        <v>1209.4011902972043</v>
      </c>
      <c r="AC39" s="90">
        <f t="shared" si="21"/>
        <v>15.088803387018972</v>
      </c>
      <c r="AD39" s="89">
        <f t="shared" si="21"/>
        <v>0</v>
      </c>
      <c r="AE39" s="89">
        <f t="shared" si="21"/>
        <v>0</v>
      </c>
      <c r="AF39" s="89">
        <f t="shared" si="21"/>
        <v>0</v>
      </c>
      <c r="AG39" s="89">
        <f t="shared" si="21"/>
        <v>0</v>
      </c>
      <c r="AH39" s="89">
        <f t="shared" si="21"/>
        <v>15.088803387018972</v>
      </c>
      <c r="AI39" s="199">
        <f t="shared" si="25"/>
        <v>1945.5257647511544</v>
      </c>
      <c r="AJ39" s="133" t="str">
        <f t="shared" si="26"/>
        <v/>
      </c>
    </row>
    <row r="40" spans="1:36" x14ac:dyDescent="0.25">
      <c r="A40" s="151" t="s">
        <v>11</v>
      </c>
      <c r="B40" s="52">
        <f t="shared" si="22"/>
        <v>0</v>
      </c>
      <c r="C40" s="52">
        <f t="shared" si="22"/>
        <v>0</v>
      </c>
      <c r="D40" s="52">
        <f t="shared" si="22"/>
        <v>0</v>
      </c>
      <c r="E40" s="52">
        <f t="shared" si="22"/>
        <v>4.5328737288842049</v>
      </c>
      <c r="F40" s="292">
        <v>0</v>
      </c>
      <c r="G40" s="52">
        <f t="shared" si="19"/>
        <v>0</v>
      </c>
      <c r="H40" s="52">
        <f t="shared" si="19"/>
        <v>0</v>
      </c>
      <c r="I40" s="154">
        <f t="shared" si="23"/>
        <v>4.5328737288842049</v>
      </c>
      <c r="J40" s="141"/>
      <c r="K40" s="155" t="s">
        <v>11</v>
      </c>
      <c r="L40" s="55">
        <f t="shared" si="20"/>
        <v>0</v>
      </c>
      <c r="M40" s="55">
        <f t="shared" si="20"/>
        <v>0</v>
      </c>
      <c r="N40" s="55">
        <f t="shared" si="20"/>
        <v>0</v>
      </c>
      <c r="O40" s="55">
        <f t="shared" si="20"/>
        <v>4.5328737288842049</v>
      </c>
      <c r="P40" s="55">
        <f t="shared" si="20"/>
        <v>33.064088781572458</v>
      </c>
      <c r="Q40" s="55">
        <f t="shared" si="20"/>
        <v>0</v>
      </c>
      <c r="R40" s="55">
        <f t="shared" si="20"/>
        <v>0</v>
      </c>
      <c r="S40" s="158">
        <f t="shared" si="24"/>
        <v>37.596962510456663</v>
      </c>
      <c r="T40" s="141"/>
      <c r="U40" s="200" t="s">
        <v>11</v>
      </c>
      <c r="V40" s="93">
        <f t="shared" si="21"/>
        <v>0</v>
      </c>
      <c r="W40" s="93">
        <f t="shared" si="21"/>
        <v>0</v>
      </c>
      <c r="X40" s="93">
        <f t="shared" si="21"/>
        <v>0</v>
      </c>
      <c r="Y40" s="93">
        <f t="shared" si="21"/>
        <v>0</v>
      </c>
      <c r="Z40" s="93">
        <f t="shared" si="21"/>
        <v>0</v>
      </c>
      <c r="AA40" s="93">
        <f t="shared" si="21"/>
        <v>3.6333716420552364</v>
      </c>
      <c r="AB40" s="93">
        <f t="shared" si="21"/>
        <v>33.064088781572458</v>
      </c>
      <c r="AC40" s="94">
        <f t="shared" si="21"/>
        <v>0.89950208682896837</v>
      </c>
      <c r="AD40" s="93">
        <f t="shared" si="21"/>
        <v>0</v>
      </c>
      <c r="AE40" s="93">
        <f t="shared" si="21"/>
        <v>0</v>
      </c>
      <c r="AF40" s="93">
        <f t="shared" si="21"/>
        <v>0</v>
      </c>
      <c r="AG40" s="93">
        <f t="shared" si="21"/>
        <v>0</v>
      </c>
      <c r="AH40" s="93">
        <f t="shared" si="21"/>
        <v>0.89950208682896837</v>
      </c>
      <c r="AI40" s="203">
        <f t="shared" si="25"/>
        <v>37.596962510456663</v>
      </c>
      <c r="AJ40" s="133" t="str">
        <f t="shared" si="26"/>
        <v/>
      </c>
    </row>
    <row r="41" spans="1:36" x14ac:dyDescent="0.25">
      <c r="A41" s="159" t="s">
        <v>57</v>
      </c>
      <c r="B41" s="49">
        <f t="shared" si="22"/>
        <v>0</v>
      </c>
      <c r="C41" s="49">
        <f t="shared" si="22"/>
        <v>0</v>
      </c>
      <c r="D41" s="49">
        <f t="shared" si="22"/>
        <v>5.5681606527476654E-2</v>
      </c>
      <c r="E41" s="49">
        <f t="shared" si="22"/>
        <v>1.2948253393396178E-2</v>
      </c>
      <c r="F41" s="292">
        <v>0</v>
      </c>
      <c r="G41" s="49">
        <f t="shared" si="19"/>
        <v>0</v>
      </c>
      <c r="H41" s="49">
        <f t="shared" si="19"/>
        <v>0</v>
      </c>
      <c r="I41" s="146">
        <f t="shared" si="23"/>
        <v>6.8629859920872838E-2</v>
      </c>
      <c r="J41" s="141"/>
      <c r="K41" s="161" t="s">
        <v>57</v>
      </c>
      <c r="L41" s="49">
        <f t="shared" si="20"/>
        <v>0</v>
      </c>
      <c r="M41" s="49">
        <f t="shared" si="20"/>
        <v>0</v>
      </c>
      <c r="N41" s="49">
        <f t="shared" si="20"/>
        <v>5.5681606527476654E-2</v>
      </c>
      <c r="O41" s="49">
        <f t="shared" si="20"/>
        <v>1.2948253393396178E-2</v>
      </c>
      <c r="P41" s="49">
        <f t="shared" si="20"/>
        <v>0</v>
      </c>
      <c r="Q41" s="49">
        <f t="shared" si="20"/>
        <v>0</v>
      </c>
      <c r="R41" s="49">
        <f t="shared" si="20"/>
        <v>0</v>
      </c>
      <c r="S41" s="150">
        <f t="shared" si="24"/>
        <v>6.8629859920872838E-2</v>
      </c>
      <c r="T41" s="141"/>
      <c r="U41" s="204" t="s">
        <v>57</v>
      </c>
      <c r="V41" s="89">
        <f t="shared" si="21"/>
        <v>0</v>
      </c>
      <c r="W41" s="89">
        <f t="shared" si="21"/>
        <v>0</v>
      </c>
      <c r="X41" s="89">
        <f t="shared" si="21"/>
        <v>0</v>
      </c>
      <c r="Y41" s="89">
        <f t="shared" si="21"/>
        <v>0</v>
      </c>
      <c r="Z41" s="89">
        <f t="shared" si="21"/>
        <v>5.5681606527476654E-2</v>
      </c>
      <c r="AA41" s="89">
        <f t="shared" si="21"/>
        <v>0</v>
      </c>
      <c r="AB41" s="89">
        <f t="shared" si="21"/>
        <v>0</v>
      </c>
      <c r="AC41" s="90">
        <f t="shared" si="21"/>
        <v>1.2948253393396178E-2</v>
      </c>
      <c r="AD41" s="89">
        <f t="shared" si="21"/>
        <v>0</v>
      </c>
      <c r="AE41" s="89">
        <f t="shared" si="21"/>
        <v>0</v>
      </c>
      <c r="AF41" s="89">
        <f t="shared" si="21"/>
        <v>0</v>
      </c>
      <c r="AG41" s="89">
        <f t="shared" si="21"/>
        <v>0</v>
      </c>
      <c r="AH41" s="89">
        <f t="shared" si="21"/>
        <v>1.2948253393396178E-2</v>
      </c>
      <c r="AI41" s="199">
        <f t="shared" si="25"/>
        <v>6.8629859920872838E-2</v>
      </c>
      <c r="AJ41" s="133" t="str">
        <f t="shared" si="26"/>
        <v/>
      </c>
    </row>
    <row r="42" spans="1:36" x14ac:dyDescent="0.25">
      <c r="A42" s="151" t="s">
        <v>16</v>
      </c>
      <c r="B42" s="52">
        <f t="shared" si="22"/>
        <v>13.344299284039165</v>
      </c>
      <c r="C42" s="52">
        <f t="shared" si="22"/>
        <v>8.6042746235458392</v>
      </c>
      <c r="D42" s="52">
        <f t="shared" si="22"/>
        <v>46.152312297147539</v>
      </c>
      <c r="E42" s="52">
        <f t="shared" si="22"/>
        <v>16.344432935593609</v>
      </c>
      <c r="F42" s="292">
        <v>0</v>
      </c>
      <c r="G42" s="52">
        <f t="shared" si="19"/>
        <v>0</v>
      </c>
      <c r="H42" s="52">
        <f t="shared" si="19"/>
        <v>0</v>
      </c>
      <c r="I42" s="154">
        <f t="shared" si="23"/>
        <v>84.445319140326148</v>
      </c>
      <c r="J42" s="141"/>
      <c r="K42" s="155" t="s">
        <v>16</v>
      </c>
      <c r="L42" s="55">
        <f t="shared" si="20"/>
        <v>13.344299284039165</v>
      </c>
      <c r="M42" s="55">
        <f t="shared" si="20"/>
        <v>8.6042746235458392</v>
      </c>
      <c r="N42" s="55">
        <f t="shared" si="20"/>
        <v>46.152312297147539</v>
      </c>
      <c r="O42" s="55">
        <f t="shared" si="20"/>
        <v>16.344432935593609</v>
      </c>
      <c r="P42" s="55">
        <f t="shared" si="20"/>
        <v>0.35570195383615077</v>
      </c>
      <c r="Q42" s="55">
        <f t="shared" si="20"/>
        <v>0</v>
      </c>
      <c r="R42" s="55">
        <f t="shared" si="20"/>
        <v>0</v>
      </c>
      <c r="S42" s="158">
        <f t="shared" si="24"/>
        <v>84.801021094162294</v>
      </c>
      <c r="T42" s="141"/>
      <c r="U42" s="200" t="s">
        <v>16</v>
      </c>
      <c r="V42" s="93">
        <f t="shared" si="21"/>
        <v>13.332546125876386</v>
      </c>
      <c r="W42" s="93">
        <f t="shared" si="21"/>
        <v>0</v>
      </c>
      <c r="X42" s="93">
        <f t="shared" si="21"/>
        <v>0</v>
      </c>
      <c r="Y42" s="93">
        <f t="shared" si="21"/>
        <v>8.6042746235458392</v>
      </c>
      <c r="Z42" s="93">
        <f t="shared" si="21"/>
        <v>46.149578003233749</v>
      </c>
      <c r="AA42" s="93">
        <f t="shared" si="21"/>
        <v>9.903399896523149E-2</v>
      </c>
      <c r="AB42" s="93">
        <f t="shared" si="21"/>
        <v>0.35570195383615077</v>
      </c>
      <c r="AC42" s="94">
        <f t="shared" si="21"/>
        <v>16.259886388704945</v>
      </c>
      <c r="AD42" s="93">
        <f t="shared" si="21"/>
        <v>1.1753158162779319E-2</v>
      </c>
      <c r="AE42" s="93">
        <f t="shared" si="21"/>
        <v>0</v>
      </c>
      <c r="AF42" s="93">
        <f t="shared" si="21"/>
        <v>0</v>
      </c>
      <c r="AG42" s="93">
        <f t="shared" si="21"/>
        <v>2.7342939137879429E-3</v>
      </c>
      <c r="AH42" s="93">
        <f t="shared" si="21"/>
        <v>16.245398936628376</v>
      </c>
      <c r="AI42" s="203">
        <f t="shared" si="25"/>
        <v>84.801021094162294</v>
      </c>
      <c r="AJ42" s="133" t="str">
        <f t="shared" si="26"/>
        <v/>
      </c>
    </row>
    <row r="43" spans="1:36" x14ac:dyDescent="0.25">
      <c r="A43" s="159" t="s">
        <v>139</v>
      </c>
      <c r="B43" s="49">
        <f t="shared" si="22"/>
        <v>585.51195922838644</v>
      </c>
      <c r="C43" s="49">
        <f t="shared" si="22"/>
        <v>1484.1863058637566</v>
      </c>
      <c r="D43" s="49">
        <f t="shared" si="22"/>
        <v>2341.601346144002</v>
      </c>
      <c r="E43" s="49">
        <f t="shared" si="22"/>
        <v>149.02318453147882</v>
      </c>
      <c r="F43" s="292">
        <v>0</v>
      </c>
      <c r="G43" s="49">
        <f t="shared" si="19"/>
        <v>0</v>
      </c>
      <c r="H43" s="49">
        <f t="shared" si="19"/>
        <v>0</v>
      </c>
      <c r="I43" s="146">
        <f t="shared" si="23"/>
        <v>4560.3227957676245</v>
      </c>
      <c r="J43" s="141"/>
      <c r="K43" s="161" t="s">
        <v>139</v>
      </c>
      <c r="L43" s="49">
        <f t="shared" si="20"/>
        <v>585.51195922838644</v>
      </c>
      <c r="M43" s="49">
        <f t="shared" si="20"/>
        <v>1484.1863058637566</v>
      </c>
      <c r="N43" s="49">
        <f t="shared" si="20"/>
        <v>2341.601346144002</v>
      </c>
      <c r="O43" s="49">
        <f t="shared" si="20"/>
        <v>149.02318453147882</v>
      </c>
      <c r="P43" s="49">
        <f t="shared" si="20"/>
        <v>9.0888107323631423E-2</v>
      </c>
      <c r="Q43" s="49">
        <f t="shared" si="20"/>
        <v>0</v>
      </c>
      <c r="R43" s="49">
        <f t="shared" si="20"/>
        <v>0</v>
      </c>
      <c r="S43" s="150">
        <f t="shared" si="24"/>
        <v>4560.4136838749482</v>
      </c>
      <c r="T43" s="141"/>
      <c r="U43" s="204" t="s">
        <v>139</v>
      </c>
      <c r="V43" s="89">
        <f t="shared" si="21"/>
        <v>567.98311352368046</v>
      </c>
      <c r="W43" s="89">
        <f t="shared" si="21"/>
        <v>0</v>
      </c>
      <c r="X43" s="89">
        <f t="shared" si="21"/>
        <v>0</v>
      </c>
      <c r="Y43" s="89">
        <f t="shared" si="21"/>
        <v>1484.1863058637566</v>
      </c>
      <c r="Z43" s="89">
        <f t="shared" si="21"/>
        <v>2041.5429155625143</v>
      </c>
      <c r="AA43" s="89">
        <f t="shared" si="21"/>
        <v>86.920185408215531</v>
      </c>
      <c r="AB43" s="89">
        <f t="shared" si="21"/>
        <v>9.0888107323631423E-2</v>
      </c>
      <c r="AC43" s="90">
        <f t="shared" si="21"/>
        <v>379.69027540945638</v>
      </c>
      <c r="AD43" s="89">
        <f t="shared" si="21"/>
        <v>17.528845704705958</v>
      </c>
      <c r="AE43" s="89">
        <f t="shared" si="21"/>
        <v>7.309858333588461</v>
      </c>
      <c r="AF43" s="89">
        <f t="shared" si="21"/>
        <v>0</v>
      </c>
      <c r="AG43" s="89">
        <f t="shared" si="21"/>
        <v>300.05843058148719</v>
      </c>
      <c r="AH43" s="89">
        <f t="shared" si="21"/>
        <v>54.793140789674808</v>
      </c>
      <c r="AI43" s="199">
        <f t="shared" si="25"/>
        <v>4560.4136838749473</v>
      </c>
      <c r="AJ43" s="133" t="str">
        <f t="shared" si="26"/>
        <v/>
      </c>
    </row>
    <row r="44" spans="1:36" x14ac:dyDescent="0.25">
      <c r="A44" s="151" t="s">
        <v>24</v>
      </c>
      <c r="B44" s="52">
        <f t="shared" si="22"/>
        <v>246.34788372792622</v>
      </c>
      <c r="C44" s="52">
        <f t="shared" si="22"/>
        <v>73.02942736026003</v>
      </c>
      <c r="D44" s="52">
        <f t="shared" si="22"/>
        <v>1265.7003581049478</v>
      </c>
      <c r="E44" s="52">
        <f t="shared" si="22"/>
        <v>6342.4599033532331</v>
      </c>
      <c r="F44" s="292">
        <v>0</v>
      </c>
      <c r="G44" s="52">
        <f t="shared" si="19"/>
        <v>465.04643953469321</v>
      </c>
      <c r="H44" s="52">
        <f t="shared" si="19"/>
        <v>42.935715371816478</v>
      </c>
      <c r="I44" s="154">
        <f t="shared" si="23"/>
        <v>8435.5197274528764</v>
      </c>
      <c r="J44" s="141"/>
      <c r="K44" s="155" t="s">
        <v>24</v>
      </c>
      <c r="L44" s="55">
        <f t="shared" si="20"/>
        <v>246.34788372792622</v>
      </c>
      <c r="M44" s="55">
        <f t="shared" si="20"/>
        <v>73.02942736026003</v>
      </c>
      <c r="N44" s="55">
        <f t="shared" si="20"/>
        <v>1265.7003581049478</v>
      </c>
      <c r="O44" s="55">
        <f t="shared" si="20"/>
        <v>6342.4599033532331</v>
      </c>
      <c r="P44" s="55">
        <f t="shared" si="20"/>
        <v>6.1497437463895208</v>
      </c>
      <c r="Q44" s="55">
        <f t="shared" si="20"/>
        <v>465.04643953469321</v>
      </c>
      <c r="R44" s="55">
        <f t="shared" si="20"/>
        <v>42.935715371816478</v>
      </c>
      <c r="S44" s="158">
        <f t="shared" si="24"/>
        <v>8441.6694711992659</v>
      </c>
      <c r="T44" s="141"/>
      <c r="U44" s="200" t="s">
        <v>24</v>
      </c>
      <c r="V44" s="93">
        <f t="shared" si="21"/>
        <v>79.735878427631604</v>
      </c>
      <c r="W44" s="93">
        <f t="shared" si="21"/>
        <v>163.43294306878184</v>
      </c>
      <c r="X44" s="93">
        <f t="shared" si="21"/>
        <v>465.04643953469321</v>
      </c>
      <c r="Y44" s="93">
        <f t="shared" si="21"/>
        <v>73.02942736026003</v>
      </c>
      <c r="Z44" s="93">
        <f t="shared" si="21"/>
        <v>1260.0347055407751</v>
      </c>
      <c r="AA44" s="93">
        <f t="shared" si="21"/>
        <v>6240.4120208834192</v>
      </c>
      <c r="AB44" s="93">
        <f t="shared" si="21"/>
        <v>6.1497437463895208</v>
      </c>
      <c r="AC44" s="94">
        <f t="shared" si="21"/>
        <v>153.82831263731404</v>
      </c>
      <c r="AD44" s="93">
        <f t="shared" si="21"/>
        <v>3.1790622315128054</v>
      </c>
      <c r="AE44" s="93">
        <f t="shared" si="21"/>
        <v>59.821364222332257</v>
      </c>
      <c r="AF44" s="93">
        <f t="shared" si="21"/>
        <v>42.935715371816478</v>
      </c>
      <c r="AG44" s="93">
        <f t="shared" si="21"/>
        <v>5.6656525641726958</v>
      </c>
      <c r="AH44" s="93">
        <f t="shared" si="21"/>
        <v>42.226518247479817</v>
      </c>
      <c r="AI44" s="203">
        <f t="shared" si="25"/>
        <v>8441.6694711992641</v>
      </c>
      <c r="AJ44" s="133" t="str">
        <f t="shared" si="26"/>
        <v/>
      </c>
    </row>
    <row r="45" spans="1:36" x14ac:dyDescent="0.25">
      <c r="A45" s="159" t="s">
        <v>23</v>
      </c>
      <c r="B45" s="49">
        <f t="shared" si="22"/>
        <v>380.78782224995018</v>
      </c>
      <c r="C45" s="49">
        <f t="shared" si="22"/>
        <v>102.45797944885594</v>
      </c>
      <c r="D45" s="49">
        <f t="shared" si="22"/>
        <v>588.0034548226148</v>
      </c>
      <c r="E45" s="49">
        <f t="shared" si="22"/>
        <v>0</v>
      </c>
      <c r="F45" s="292">
        <v>0</v>
      </c>
      <c r="G45" s="49">
        <f t="shared" si="19"/>
        <v>0</v>
      </c>
      <c r="H45" s="49">
        <f t="shared" si="19"/>
        <v>0</v>
      </c>
      <c r="I45" s="146">
        <f t="shared" si="23"/>
        <v>1071.2492565214209</v>
      </c>
      <c r="J45" s="141"/>
      <c r="K45" s="161" t="s">
        <v>23</v>
      </c>
      <c r="L45" s="49">
        <f t="shared" si="20"/>
        <v>380.78782224995018</v>
      </c>
      <c r="M45" s="49">
        <f t="shared" si="20"/>
        <v>102.45797944885594</v>
      </c>
      <c r="N45" s="49">
        <f t="shared" si="20"/>
        <v>588.0034548226148</v>
      </c>
      <c r="O45" s="49">
        <f t="shared" si="20"/>
        <v>0</v>
      </c>
      <c r="P45" s="49">
        <f t="shared" si="20"/>
        <v>0</v>
      </c>
      <c r="Q45" s="49">
        <f t="shared" si="20"/>
        <v>0</v>
      </c>
      <c r="R45" s="49">
        <f t="shared" si="20"/>
        <v>0</v>
      </c>
      <c r="S45" s="150">
        <f t="shared" si="24"/>
        <v>1071.2492565214209</v>
      </c>
      <c r="T45" s="141"/>
      <c r="U45" s="204" t="s">
        <v>23</v>
      </c>
      <c r="V45" s="89">
        <f t="shared" si="21"/>
        <v>378.798192567309</v>
      </c>
      <c r="W45" s="89">
        <f t="shared" si="21"/>
        <v>1.3073475975600615</v>
      </c>
      <c r="X45" s="89">
        <f t="shared" si="21"/>
        <v>0</v>
      </c>
      <c r="Y45" s="89">
        <f t="shared" si="21"/>
        <v>102.45797944885594</v>
      </c>
      <c r="Z45" s="89">
        <f t="shared" si="21"/>
        <v>40.951046225447946</v>
      </c>
      <c r="AA45" s="89">
        <f t="shared" si="21"/>
        <v>0</v>
      </c>
      <c r="AB45" s="89">
        <f t="shared" si="21"/>
        <v>0</v>
      </c>
      <c r="AC45" s="90">
        <f t="shared" si="21"/>
        <v>547.73469068224802</v>
      </c>
      <c r="AD45" s="89">
        <f t="shared" si="21"/>
        <v>0.68228208508111143</v>
      </c>
      <c r="AE45" s="89">
        <f t="shared" si="21"/>
        <v>0</v>
      </c>
      <c r="AF45" s="89">
        <f t="shared" si="21"/>
        <v>0</v>
      </c>
      <c r="AG45" s="89">
        <f t="shared" si="21"/>
        <v>547.05240859716696</v>
      </c>
      <c r="AH45" s="89">
        <f t="shared" si="21"/>
        <v>0</v>
      </c>
      <c r="AI45" s="199">
        <f t="shared" si="25"/>
        <v>1071.2492565214211</v>
      </c>
      <c r="AJ45" s="133" t="str">
        <f t="shared" si="26"/>
        <v/>
      </c>
    </row>
    <row r="46" spans="1:36" x14ac:dyDescent="0.25">
      <c r="A46" s="151" t="s">
        <v>58</v>
      </c>
      <c r="B46" s="52">
        <f t="shared" si="22"/>
        <v>0</v>
      </c>
      <c r="C46" s="52">
        <f t="shared" si="22"/>
        <v>0</v>
      </c>
      <c r="D46" s="52">
        <f t="shared" si="22"/>
        <v>0</v>
      </c>
      <c r="E46" s="52">
        <f t="shared" si="22"/>
        <v>0</v>
      </c>
      <c r="F46" s="292">
        <v>0</v>
      </c>
      <c r="G46" s="52">
        <f t="shared" si="19"/>
        <v>0</v>
      </c>
      <c r="H46" s="52">
        <f t="shared" si="19"/>
        <v>0</v>
      </c>
      <c r="I46" s="154">
        <f t="shared" si="23"/>
        <v>0</v>
      </c>
      <c r="J46" s="141"/>
      <c r="K46" s="155" t="s">
        <v>58</v>
      </c>
      <c r="L46" s="55">
        <f t="shared" si="20"/>
        <v>0</v>
      </c>
      <c r="M46" s="55">
        <f t="shared" si="20"/>
        <v>0</v>
      </c>
      <c r="N46" s="55">
        <f t="shared" si="20"/>
        <v>0</v>
      </c>
      <c r="O46" s="55">
        <f t="shared" si="20"/>
        <v>0</v>
      </c>
      <c r="P46" s="55">
        <f t="shared" si="20"/>
        <v>0</v>
      </c>
      <c r="Q46" s="55">
        <f t="shared" si="20"/>
        <v>0</v>
      </c>
      <c r="R46" s="55">
        <f t="shared" si="20"/>
        <v>0</v>
      </c>
      <c r="S46" s="158">
        <f t="shared" si="24"/>
        <v>0</v>
      </c>
      <c r="T46" s="141"/>
      <c r="U46" s="200" t="s">
        <v>58</v>
      </c>
      <c r="V46" s="93">
        <f t="shared" si="21"/>
        <v>0</v>
      </c>
      <c r="W46" s="93">
        <f t="shared" si="21"/>
        <v>0</v>
      </c>
      <c r="X46" s="93">
        <f t="shared" si="21"/>
        <v>0</v>
      </c>
      <c r="Y46" s="93">
        <f t="shared" si="21"/>
        <v>0</v>
      </c>
      <c r="Z46" s="93">
        <f t="shared" si="21"/>
        <v>0</v>
      </c>
      <c r="AA46" s="93">
        <f t="shared" si="21"/>
        <v>0</v>
      </c>
      <c r="AB46" s="93">
        <f t="shared" si="21"/>
        <v>0</v>
      </c>
      <c r="AC46" s="94">
        <f t="shared" si="21"/>
        <v>0</v>
      </c>
      <c r="AD46" s="93">
        <f t="shared" si="21"/>
        <v>0</v>
      </c>
      <c r="AE46" s="93">
        <f t="shared" si="21"/>
        <v>0</v>
      </c>
      <c r="AF46" s="93">
        <f t="shared" si="21"/>
        <v>0</v>
      </c>
      <c r="AG46" s="93">
        <f t="shared" si="21"/>
        <v>0</v>
      </c>
      <c r="AH46" s="93">
        <f t="shared" si="21"/>
        <v>0</v>
      </c>
      <c r="AI46" s="203">
        <f t="shared" si="25"/>
        <v>0</v>
      </c>
      <c r="AJ46" s="133" t="str">
        <f t="shared" si="26"/>
        <v/>
      </c>
    </row>
    <row r="47" spans="1:36" x14ac:dyDescent="0.25">
      <c r="A47" s="159" t="s">
        <v>21</v>
      </c>
      <c r="B47" s="49">
        <f t="shared" si="22"/>
        <v>1368.4125832868867</v>
      </c>
      <c r="C47" s="49">
        <f t="shared" si="22"/>
        <v>6021.916046593733</v>
      </c>
      <c r="D47" s="49">
        <f t="shared" si="22"/>
        <v>1984.5695753069933</v>
      </c>
      <c r="E47" s="49">
        <f t="shared" si="22"/>
        <v>291.65002921084681</v>
      </c>
      <c r="F47" s="292">
        <v>0</v>
      </c>
      <c r="G47" s="49">
        <f t="shared" si="19"/>
        <v>0</v>
      </c>
      <c r="H47" s="49">
        <f t="shared" si="19"/>
        <v>0</v>
      </c>
      <c r="I47" s="146">
        <f t="shared" si="23"/>
        <v>9666.5482343984604</v>
      </c>
      <c r="J47" s="141"/>
      <c r="K47" s="161" t="s">
        <v>21</v>
      </c>
      <c r="L47" s="49">
        <f t="shared" si="20"/>
        <v>1368.4125832868867</v>
      </c>
      <c r="M47" s="49">
        <f t="shared" si="20"/>
        <v>6021.916046593733</v>
      </c>
      <c r="N47" s="49">
        <f t="shared" si="20"/>
        <v>1984.5695753069933</v>
      </c>
      <c r="O47" s="49">
        <f t="shared" si="20"/>
        <v>291.65002921084681</v>
      </c>
      <c r="P47" s="49">
        <f t="shared" si="20"/>
        <v>113.86020356195941</v>
      </c>
      <c r="Q47" s="49">
        <f t="shared" si="20"/>
        <v>0</v>
      </c>
      <c r="R47" s="49">
        <f t="shared" si="20"/>
        <v>0</v>
      </c>
      <c r="S47" s="150">
        <f t="shared" si="24"/>
        <v>9780.4084379604192</v>
      </c>
      <c r="T47" s="141"/>
      <c r="U47" s="204" t="s">
        <v>21</v>
      </c>
      <c r="V47" s="89">
        <f t="shared" si="21"/>
        <v>1367.8523715289089</v>
      </c>
      <c r="W47" s="89">
        <f t="shared" si="21"/>
        <v>0</v>
      </c>
      <c r="X47" s="89">
        <f t="shared" si="21"/>
        <v>0</v>
      </c>
      <c r="Y47" s="89">
        <f t="shared" si="21"/>
        <v>6021.916046593733</v>
      </c>
      <c r="Z47" s="89">
        <f t="shared" si="21"/>
        <v>1613.6974833310319</v>
      </c>
      <c r="AA47" s="89">
        <f t="shared" si="21"/>
        <v>0</v>
      </c>
      <c r="AB47" s="89">
        <f t="shared" si="21"/>
        <v>113.86020356195941</v>
      </c>
      <c r="AC47" s="90">
        <f t="shared" si="21"/>
        <v>663.08233294478612</v>
      </c>
      <c r="AD47" s="89">
        <f t="shared" si="21"/>
        <v>0.56021175797775735</v>
      </c>
      <c r="AE47" s="89">
        <f t="shared" si="21"/>
        <v>0</v>
      </c>
      <c r="AF47" s="89">
        <f t="shared" si="21"/>
        <v>0</v>
      </c>
      <c r="AG47" s="89">
        <f t="shared" si="21"/>
        <v>370.87209197596167</v>
      </c>
      <c r="AH47" s="89">
        <f t="shared" si="21"/>
        <v>291.65002921084681</v>
      </c>
      <c r="AI47" s="199">
        <f t="shared" si="25"/>
        <v>9780.4084379604192</v>
      </c>
      <c r="AJ47" s="133" t="str">
        <f t="shared" si="26"/>
        <v/>
      </c>
    </row>
    <row r="48" spans="1:36" x14ac:dyDescent="0.25">
      <c r="A48" s="151" t="s">
        <v>20</v>
      </c>
      <c r="B48" s="52">
        <f t="shared" si="22"/>
        <v>4.7038005940685359</v>
      </c>
      <c r="C48" s="52">
        <f t="shared" si="22"/>
        <v>206.18454028262829</v>
      </c>
      <c r="D48" s="52">
        <f t="shared" si="22"/>
        <v>1066.6176764841289</v>
      </c>
      <c r="E48" s="52">
        <f t="shared" si="22"/>
        <v>0</v>
      </c>
      <c r="F48" s="292">
        <v>0</v>
      </c>
      <c r="G48" s="52">
        <f t="shared" si="19"/>
        <v>0</v>
      </c>
      <c r="H48" s="52">
        <f t="shared" si="19"/>
        <v>0</v>
      </c>
      <c r="I48" s="154">
        <f t="shared" si="23"/>
        <v>1277.5060173608258</v>
      </c>
      <c r="J48" s="141"/>
      <c r="K48" s="155" t="s">
        <v>20</v>
      </c>
      <c r="L48" s="55">
        <f t="shared" si="20"/>
        <v>4.7038005940685359</v>
      </c>
      <c r="M48" s="55">
        <f t="shared" si="20"/>
        <v>206.18454028262829</v>
      </c>
      <c r="N48" s="55">
        <f t="shared" si="20"/>
        <v>1066.6176764841289</v>
      </c>
      <c r="O48" s="55">
        <f t="shared" si="20"/>
        <v>0</v>
      </c>
      <c r="P48" s="55">
        <f t="shared" si="20"/>
        <v>0</v>
      </c>
      <c r="Q48" s="55">
        <f t="shared" si="20"/>
        <v>0</v>
      </c>
      <c r="R48" s="55">
        <f t="shared" si="20"/>
        <v>0</v>
      </c>
      <c r="S48" s="158">
        <f t="shared" si="24"/>
        <v>1277.5060173608258</v>
      </c>
      <c r="T48" s="141"/>
      <c r="U48" s="200" t="s">
        <v>59</v>
      </c>
      <c r="V48" s="93">
        <f t="shared" si="21"/>
        <v>4.7038005940685359</v>
      </c>
      <c r="W48" s="93">
        <f t="shared" si="21"/>
        <v>0</v>
      </c>
      <c r="X48" s="93">
        <f t="shared" si="21"/>
        <v>0</v>
      </c>
      <c r="Y48" s="93">
        <f t="shared" si="21"/>
        <v>206.18454028262829</v>
      </c>
      <c r="Z48" s="93">
        <f t="shared" si="21"/>
        <v>1066.6176764841289</v>
      </c>
      <c r="AA48" s="93">
        <f t="shared" si="21"/>
        <v>0</v>
      </c>
      <c r="AB48" s="93">
        <f t="shared" si="21"/>
        <v>0</v>
      </c>
      <c r="AC48" s="94">
        <f t="shared" si="21"/>
        <v>0</v>
      </c>
      <c r="AD48" s="93">
        <f t="shared" si="21"/>
        <v>0</v>
      </c>
      <c r="AE48" s="93">
        <f t="shared" si="21"/>
        <v>0</v>
      </c>
      <c r="AF48" s="93">
        <f t="shared" si="21"/>
        <v>0</v>
      </c>
      <c r="AG48" s="93">
        <f t="shared" si="21"/>
        <v>0</v>
      </c>
      <c r="AH48" s="93">
        <f t="shared" si="21"/>
        <v>0</v>
      </c>
      <c r="AI48" s="203">
        <f t="shared" si="25"/>
        <v>1277.5060173608258</v>
      </c>
      <c r="AJ48" s="133" t="str">
        <f t="shared" si="26"/>
        <v/>
      </c>
    </row>
    <row r="49" spans="1:36" x14ac:dyDescent="0.25">
      <c r="A49" s="162" t="s">
        <v>62</v>
      </c>
      <c r="B49" s="49">
        <f t="shared" si="22"/>
        <v>45.075259942889666</v>
      </c>
      <c r="C49" s="49">
        <f t="shared" si="22"/>
        <v>0</v>
      </c>
      <c r="D49" s="49">
        <f t="shared" si="22"/>
        <v>0</v>
      </c>
      <c r="E49" s="49">
        <f t="shared" si="22"/>
        <v>0</v>
      </c>
      <c r="F49" s="292">
        <v>0</v>
      </c>
      <c r="G49" s="49">
        <f t="shared" ref="G49:H53" si="27">G127+G153+G179+G205+G231+G257+G283+G309+G335+G361+G387+G413+G439</f>
        <v>0</v>
      </c>
      <c r="H49" s="49">
        <f t="shared" si="27"/>
        <v>0</v>
      </c>
      <c r="I49" s="146">
        <f t="shared" si="23"/>
        <v>45.075259942889666</v>
      </c>
      <c r="J49" s="141"/>
      <c r="K49" s="163" t="s">
        <v>62</v>
      </c>
      <c r="L49" s="49">
        <f t="shared" ref="L49:R53" si="28">L127+L153+L179+L205+L231+L257+L283+L309+L335+L361+L387+L413+L439</f>
        <v>45.075259942889666</v>
      </c>
      <c r="M49" s="49">
        <f t="shared" si="28"/>
        <v>0</v>
      </c>
      <c r="N49" s="49">
        <f t="shared" si="28"/>
        <v>0</v>
      </c>
      <c r="O49" s="49">
        <f t="shared" si="28"/>
        <v>0</v>
      </c>
      <c r="P49" s="49">
        <f t="shared" si="28"/>
        <v>0</v>
      </c>
      <c r="Q49" s="49">
        <f t="shared" si="28"/>
        <v>0</v>
      </c>
      <c r="R49" s="49">
        <f t="shared" si="28"/>
        <v>0</v>
      </c>
      <c r="S49" s="150">
        <f t="shared" si="24"/>
        <v>45.075259942889666</v>
      </c>
      <c r="T49" s="141"/>
      <c r="U49" s="205" t="s">
        <v>60</v>
      </c>
      <c r="V49" s="89">
        <f t="shared" ref="V49:AH53" si="29">V127+V153+V179+V205+V231+V257+V283+V309+V335+V361+V387+V413+V439</f>
        <v>45.075259942889666</v>
      </c>
      <c r="W49" s="89">
        <f t="shared" si="29"/>
        <v>0</v>
      </c>
      <c r="X49" s="89">
        <f t="shared" si="29"/>
        <v>0</v>
      </c>
      <c r="Y49" s="89">
        <f t="shared" si="29"/>
        <v>0</v>
      </c>
      <c r="Z49" s="89">
        <f t="shared" si="29"/>
        <v>0</v>
      </c>
      <c r="AA49" s="89">
        <f t="shared" si="29"/>
        <v>0</v>
      </c>
      <c r="AB49" s="89">
        <f t="shared" si="29"/>
        <v>0</v>
      </c>
      <c r="AC49" s="90">
        <f t="shared" si="29"/>
        <v>0</v>
      </c>
      <c r="AD49" s="89">
        <f t="shared" si="29"/>
        <v>0</v>
      </c>
      <c r="AE49" s="89">
        <f t="shared" si="29"/>
        <v>0</v>
      </c>
      <c r="AF49" s="89">
        <f t="shared" si="29"/>
        <v>0</v>
      </c>
      <c r="AG49" s="89">
        <f t="shared" si="29"/>
        <v>0</v>
      </c>
      <c r="AH49" s="89">
        <f t="shared" si="29"/>
        <v>0</v>
      </c>
      <c r="AI49" s="199">
        <f t="shared" si="25"/>
        <v>45.075259942889666</v>
      </c>
      <c r="AJ49" s="133" t="str">
        <f t="shared" si="26"/>
        <v/>
      </c>
    </row>
    <row r="50" spans="1:36" ht="14.4" x14ac:dyDescent="0.3">
      <c r="A50" s="164" t="s">
        <v>22</v>
      </c>
      <c r="B50" s="59">
        <f t="shared" ref="B50:E53" si="30">B128+B154+B180+B206+B232+B258+B284+B310+B336+B362+B388+B414+B440</f>
        <v>45.075259942889666</v>
      </c>
      <c r="C50" s="59">
        <f t="shared" si="30"/>
        <v>0</v>
      </c>
      <c r="D50" s="59">
        <f t="shared" si="30"/>
        <v>0</v>
      </c>
      <c r="E50" s="59">
        <f t="shared" si="30"/>
        <v>0</v>
      </c>
      <c r="F50" s="292">
        <v>0</v>
      </c>
      <c r="G50" s="59">
        <f t="shared" si="27"/>
        <v>0</v>
      </c>
      <c r="H50" s="59">
        <f t="shared" si="27"/>
        <v>0</v>
      </c>
      <c r="I50" s="167">
        <f t="shared" si="23"/>
        <v>45.075259942889666</v>
      </c>
      <c r="J50" s="141"/>
      <c r="K50" s="168" t="s">
        <v>22</v>
      </c>
      <c r="L50" s="62">
        <f t="shared" si="28"/>
        <v>45.075259942889666</v>
      </c>
      <c r="M50" s="62">
        <f t="shared" si="28"/>
        <v>0</v>
      </c>
      <c r="N50" s="62">
        <f t="shared" si="28"/>
        <v>0</v>
      </c>
      <c r="O50" s="62">
        <f t="shared" si="28"/>
        <v>0</v>
      </c>
      <c r="P50" s="62">
        <f t="shared" si="28"/>
        <v>0</v>
      </c>
      <c r="Q50" s="62">
        <f t="shared" si="28"/>
        <v>0</v>
      </c>
      <c r="R50" s="62">
        <f t="shared" si="28"/>
        <v>0</v>
      </c>
      <c r="S50" s="171">
        <f t="shared" si="24"/>
        <v>45.075259942889666</v>
      </c>
      <c r="T50" s="141"/>
      <c r="U50" s="206" t="s">
        <v>63</v>
      </c>
      <c r="V50" s="96">
        <f t="shared" si="29"/>
        <v>44.662422473913885</v>
      </c>
      <c r="W50" s="96">
        <f t="shared" si="29"/>
        <v>0</v>
      </c>
      <c r="X50" s="96">
        <f t="shared" si="29"/>
        <v>0</v>
      </c>
      <c r="Y50" s="96">
        <f t="shared" si="29"/>
        <v>0</v>
      </c>
      <c r="Z50" s="96">
        <f t="shared" si="29"/>
        <v>0</v>
      </c>
      <c r="AA50" s="96">
        <f t="shared" si="29"/>
        <v>0</v>
      </c>
      <c r="AB50" s="96">
        <f t="shared" si="29"/>
        <v>0</v>
      </c>
      <c r="AC50" s="268">
        <f t="shared" si="29"/>
        <v>0</v>
      </c>
      <c r="AD50" s="96">
        <f t="shared" si="29"/>
        <v>0</v>
      </c>
      <c r="AE50" s="96">
        <f t="shared" si="29"/>
        <v>0</v>
      </c>
      <c r="AF50" s="96">
        <f t="shared" si="29"/>
        <v>0</v>
      </c>
      <c r="AG50" s="96">
        <f t="shared" si="29"/>
        <v>0</v>
      </c>
      <c r="AH50" s="96">
        <f t="shared" si="29"/>
        <v>0</v>
      </c>
      <c r="AI50" s="208">
        <f t="shared" si="25"/>
        <v>44.662422473913885</v>
      </c>
      <c r="AJ50" s="133">
        <f t="shared" si="26"/>
        <v>0.41283746897578055</v>
      </c>
    </row>
    <row r="51" spans="1:36" ht="14.4" x14ac:dyDescent="0.3">
      <c r="A51" s="172" t="s">
        <v>18</v>
      </c>
      <c r="B51" s="65">
        <f t="shared" si="30"/>
        <v>0</v>
      </c>
      <c r="C51" s="65">
        <f t="shared" si="30"/>
        <v>0</v>
      </c>
      <c r="D51" s="65">
        <f t="shared" si="30"/>
        <v>0</v>
      </c>
      <c r="E51" s="65">
        <f t="shared" si="30"/>
        <v>0</v>
      </c>
      <c r="F51" s="292">
        <v>0</v>
      </c>
      <c r="G51" s="65">
        <f t="shared" si="27"/>
        <v>0</v>
      </c>
      <c r="H51" s="65">
        <f t="shared" si="27"/>
        <v>0</v>
      </c>
      <c r="I51" s="175">
        <f t="shared" si="23"/>
        <v>0</v>
      </c>
      <c r="J51" s="141"/>
      <c r="K51" s="176" t="s">
        <v>18</v>
      </c>
      <c r="L51" s="65">
        <f t="shared" si="28"/>
        <v>0</v>
      </c>
      <c r="M51" s="65">
        <f t="shared" si="28"/>
        <v>0</v>
      </c>
      <c r="N51" s="65">
        <f t="shared" si="28"/>
        <v>0</v>
      </c>
      <c r="O51" s="65">
        <f t="shared" si="28"/>
        <v>0</v>
      </c>
      <c r="P51" s="65">
        <f t="shared" si="28"/>
        <v>0</v>
      </c>
      <c r="Q51" s="65">
        <f t="shared" si="28"/>
        <v>0</v>
      </c>
      <c r="R51" s="65">
        <f t="shared" si="28"/>
        <v>0</v>
      </c>
      <c r="S51" s="178">
        <f t="shared" si="24"/>
        <v>0</v>
      </c>
      <c r="T51" s="141"/>
      <c r="U51" s="209" t="s">
        <v>18</v>
      </c>
      <c r="V51" s="99">
        <f t="shared" si="29"/>
        <v>0</v>
      </c>
      <c r="W51" s="99">
        <f t="shared" si="29"/>
        <v>0</v>
      </c>
      <c r="X51" s="99">
        <f t="shared" si="29"/>
        <v>0</v>
      </c>
      <c r="Y51" s="99">
        <f t="shared" si="29"/>
        <v>0</v>
      </c>
      <c r="Z51" s="99">
        <f t="shared" si="29"/>
        <v>0</v>
      </c>
      <c r="AA51" s="99">
        <f t="shared" si="29"/>
        <v>0</v>
      </c>
      <c r="AB51" s="99">
        <f t="shared" si="29"/>
        <v>0</v>
      </c>
      <c r="AC51" s="269">
        <f t="shared" si="29"/>
        <v>0</v>
      </c>
      <c r="AD51" s="99">
        <f t="shared" si="29"/>
        <v>0</v>
      </c>
      <c r="AE51" s="99">
        <f t="shared" si="29"/>
        <v>0</v>
      </c>
      <c r="AF51" s="99">
        <f t="shared" si="29"/>
        <v>0</v>
      </c>
      <c r="AG51" s="99">
        <f t="shared" si="29"/>
        <v>0</v>
      </c>
      <c r="AH51" s="99">
        <f t="shared" si="29"/>
        <v>0</v>
      </c>
      <c r="AI51" s="212">
        <f t="shared" si="25"/>
        <v>0</v>
      </c>
      <c r="AJ51" s="133" t="str">
        <f t="shared" si="26"/>
        <v/>
      </c>
    </row>
    <row r="52" spans="1:36" ht="14.4" x14ac:dyDescent="0.3">
      <c r="A52" s="164" t="s">
        <v>19</v>
      </c>
      <c r="B52" s="59">
        <f t="shared" si="30"/>
        <v>0</v>
      </c>
      <c r="C52" s="59">
        <f t="shared" si="30"/>
        <v>0</v>
      </c>
      <c r="D52" s="59">
        <f t="shared" si="30"/>
        <v>0</v>
      </c>
      <c r="E52" s="59">
        <f t="shared" si="30"/>
        <v>0</v>
      </c>
      <c r="F52" s="292">
        <v>0</v>
      </c>
      <c r="G52" s="59">
        <f t="shared" si="27"/>
        <v>0</v>
      </c>
      <c r="H52" s="59">
        <f t="shared" si="27"/>
        <v>0</v>
      </c>
      <c r="I52" s="167">
        <f t="shared" si="23"/>
        <v>0</v>
      </c>
      <c r="J52" s="141"/>
      <c r="K52" s="168" t="s">
        <v>19</v>
      </c>
      <c r="L52" s="62">
        <f t="shared" si="28"/>
        <v>0</v>
      </c>
      <c r="M52" s="62">
        <f t="shared" si="28"/>
        <v>0</v>
      </c>
      <c r="N52" s="62">
        <f t="shared" si="28"/>
        <v>0</v>
      </c>
      <c r="O52" s="62">
        <f t="shared" si="28"/>
        <v>0</v>
      </c>
      <c r="P52" s="62">
        <f t="shared" si="28"/>
        <v>0</v>
      </c>
      <c r="Q52" s="62">
        <f t="shared" si="28"/>
        <v>0</v>
      </c>
      <c r="R52" s="62">
        <f t="shared" si="28"/>
        <v>0</v>
      </c>
      <c r="S52" s="171">
        <f t="shared" si="24"/>
        <v>0</v>
      </c>
      <c r="T52" s="141"/>
      <c r="U52" s="206" t="s">
        <v>19</v>
      </c>
      <c r="V52" s="96">
        <f t="shared" si="29"/>
        <v>0</v>
      </c>
      <c r="W52" s="96">
        <f t="shared" si="29"/>
        <v>0</v>
      </c>
      <c r="X52" s="96">
        <f t="shared" si="29"/>
        <v>0</v>
      </c>
      <c r="Y52" s="96">
        <f t="shared" si="29"/>
        <v>0</v>
      </c>
      <c r="Z52" s="96">
        <f t="shared" si="29"/>
        <v>0</v>
      </c>
      <c r="AA52" s="96">
        <f t="shared" si="29"/>
        <v>0</v>
      </c>
      <c r="AB52" s="96">
        <f t="shared" si="29"/>
        <v>0</v>
      </c>
      <c r="AC52" s="268">
        <f t="shared" si="29"/>
        <v>0</v>
      </c>
      <c r="AD52" s="96">
        <f t="shared" si="29"/>
        <v>0</v>
      </c>
      <c r="AE52" s="96">
        <f t="shared" si="29"/>
        <v>0</v>
      </c>
      <c r="AF52" s="96">
        <f t="shared" si="29"/>
        <v>0</v>
      </c>
      <c r="AG52" s="96">
        <f t="shared" si="29"/>
        <v>0</v>
      </c>
      <c r="AH52" s="96">
        <f t="shared" si="29"/>
        <v>0</v>
      </c>
      <c r="AI52" s="208">
        <f t="shared" si="25"/>
        <v>0</v>
      </c>
      <c r="AJ52" s="133" t="str">
        <f t="shared" si="26"/>
        <v/>
      </c>
    </row>
    <row r="53" spans="1:36" ht="15" thickBot="1" x14ac:dyDescent="0.35">
      <c r="A53" s="179" t="s">
        <v>10</v>
      </c>
      <c r="B53" s="70">
        <f t="shared" si="30"/>
        <v>0</v>
      </c>
      <c r="C53" s="70">
        <f t="shared" si="30"/>
        <v>0</v>
      </c>
      <c r="D53" s="70">
        <f t="shared" si="30"/>
        <v>0</v>
      </c>
      <c r="E53" s="70">
        <f t="shared" si="30"/>
        <v>0</v>
      </c>
      <c r="F53" s="293">
        <v>0</v>
      </c>
      <c r="G53" s="70">
        <f t="shared" si="27"/>
        <v>0</v>
      </c>
      <c r="H53" s="70">
        <f t="shared" si="27"/>
        <v>0</v>
      </c>
      <c r="I53" s="182">
        <f t="shared" si="23"/>
        <v>0</v>
      </c>
      <c r="J53" s="141"/>
      <c r="K53" s="183" t="s">
        <v>10</v>
      </c>
      <c r="L53" s="70">
        <f t="shared" si="28"/>
        <v>0</v>
      </c>
      <c r="M53" s="70">
        <f t="shared" si="28"/>
        <v>0</v>
      </c>
      <c r="N53" s="70">
        <f t="shared" si="28"/>
        <v>0</v>
      </c>
      <c r="O53" s="70">
        <f t="shared" si="28"/>
        <v>0</v>
      </c>
      <c r="P53" s="70">
        <f t="shared" si="28"/>
        <v>0</v>
      </c>
      <c r="Q53" s="70">
        <f t="shared" si="28"/>
        <v>0</v>
      </c>
      <c r="R53" s="70">
        <f t="shared" si="28"/>
        <v>0</v>
      </c>
      <c r="S53" s="185">
        <f t="shared" si="24"/>
        <v>0</v>
      </c>
      <c r="T53" s="141"/>
      <c r="U53" s="209" t="s">
        <v>10</v>
      </c>
      <c r="V53" s="99">
        <f t="shared" si="29"/>
        <v>0</v>
      </c>
      <c r="W53" s="99">
        <f t="shared" si="29"/>
        <v>0</v>
      </c>
      <c r="X53" s="99">
        <f t="shared" si="29"/>
        <v>0</v>
      </c>
      <c r="Y53" s="99">
        <f t="shared" si="29"/>
        <v>0</v>
      </c>
      <c r="Z53" s="99">
        <f t="shared" si="29"/>
        <v>0</v>
      </c>
      <c r="AA53" s="99">
        <f t="shared" si="29"/>
        <v>0</v>
      </c>
      <c r="AB53" s="99">
        <f t="shared" si="29"/>
        <v>0</v>
      </c>
      <c r="AC53" s="269">
        <f t="shared" si="29"/>
        <v>0</v>
      </c>
      <c r="AD53" s="99">
        <f t="shared" si="29"/>
        <v>0</v>
      </c>
      <c r="AE53" s="99">
        <f t="shared" si="29"/>
        <v>0</v>
      </c>
      <c r="AF53" s="99">
        <f t="shared" si="29"/>
        <v>0</v>
      </c>
      <c r="AG53" s="99">
        <f t="shared" si="29"/>
        <v>0</v>
      </c>
      <c r="AH53" s="99">
        <f t="shared" si="29"/>
        <v>0</v>
      </c>
      <c r="AI53" s="212">
        <f t="shared" si="25"/>
        <v>0</v>
      </c>
      <c r="AJ53" s="133" t="str">
        <f t="shared" si="26"/>
        <v/>
      </c>
    </row>
    <row r="54" spans="1:36" x14ac:dyDescent="0.25">
      <c r="A54" s="186" t="s">
        <v>25</v>
      </c>
      <c r="B54" s="187">
        <f>SUM(B33:B49)</f>
        <v>3754.3788841038122</v>
      </c>
      <c r="C54" s="187">
        <f t="shared" ref="C54:I54" si="31">SUM(C33:C49)</f>
        <v>8325.7546578693455</v>
      </c>
      <c r="D54" s="187">
        <f t="shared" si="31"/>
        <v>7506.3939530842308</v>
      </c>
      <c r="E54" s="187">
        <f t="shared" si="31"/>
        <v>7553.4011005336988</v>
      </c>
      <c r="F54" s="187">
        <f t="shared" si="31"/>
        <v>0</v>
      </c>
      <c r="G54" s="187">
        <f t="shared" si="31"/>
        <v>465.04643953469321</v>
      </c>
      <c r="H54" s="187">
        <f t="shared" si="31"/>
        <v>42.935715371816478</v>
      </c>
      <c r="I54" s="187">
        <f t="shared" si="31"/>
        <v>27647.910750497595</v>
      </c>
      <c r="J54" s="141"/>
      <c r="K54" s="188" t="s">
        <v>25</v>
      </c>
      <c r="L54" s="187">
        <f>SUM(L33:L49)</f>
        <v>3754.3788841038122</v>
      </c>
      <c r="M54" s="187">
        <f t="shared" ref="M54:S54" si="32">SUM(M33:M49)</f>
        <v>8325.7546578693455</v>
      </c>
      <c r="N54" s="187">
        <f t="shared" si="32"/>
        <v>7506.3939530842308</v>
      </c>
      <c r="O54" s="187">
        <f t="shared" si="32"/>
        <v>7553.4011005336988</v>
      </c>
      <c r="P54" s="187">
        <f t="shared" si="32"/>
        <v>1362.9218164482857</v>
      </c>
      <c r="Q54" s="187">
        <f t="shared" si="32"/>
        <v>465.04643953469321</v>
      </c>
      <c r="R54" s="213">
        <f t="shared" si="32"/>
        <v>42.935715371816478</v>
      </c>
      <c r="S54" s="214">
        <f t="shared" si="32"/>
        <v>29010.832566945883</v>
      </c>
      <c r="T54" s="141" t="str">
        <f>IF(ABS(S54-AI54)&gt;0.01,S54-AI54,"")</f>
        <v/>
      </c>
      <c r="U54" s="215" t="s">
        <v>61</v>
      </c>
      <c r="V54" s="216">
        <f>SUM(V33:V49)</f>
        <v>3565.2702892172806</v>
      </c>
      <c r="W54" s="216">
        <f t="shared" ref="W54:AH54" si="33">SUM(W33:W49)</f>
        <v>164.74029066634191</v>
      </c>
      <c r="X54" s="216">
        <f t="shared" si="33"/>
        <v>465.04643953469321</v>
      </c>
      <c r="Y54" s="216">
        <f t="shared" si="33"/>
        <v>8325.7546578693455</v>
      </c>
      <c r="Z54" s="216">
        <f t="shared" si="33"/>
        <v>6273.7402562522893</v>
      </c>
      <c r="AA54" s="216">
        <f t="shared" si="33"/>
        <v>7064.8221370901065</v>
      </c>
      <c r="AB54" s="216">
        <f t="shared" si="33"/>
        <v>1362.9218164482857</v>
      </c>
      <c r="AC54" s="216">
        <f t="shared" si="33"/>
        <v>1788.5366798675391</v>
      </c>
      <c r="AD54" s="217">
        <f t="shared" si="33"/>
        <v>24.368304220189273</v>
      </c>
      <c r="AE54" s="217">
        <f t="shared" si="33"/>
        <v>67.131222555920715</v>
      </c>
      <c r="AF54" s="217">
        <f t="shared" si="33"/>
        <v>42.935715371816478</v>
      </c>
      <c r="AG54" s="217">
        <f t="shared" si="33"/>
        <v>1232.6536968319422</v>
      </c>
      <c r="AH54" s="217">
        <f t="shared" si="33"/>
        <v>421.44774088767053</v>
      </c>
      <c r="AI54" s="218">
        <f>SUM(V54:AC54)</f>
        <v>29010.832566945883</v>
      </c>
      <c r="AJ54" s="133" t="str">
        <f t="shared" si="26"/>
        <v/>
      </c>
    </row>
    <row r="55" spans="1:36" ht="15" thickBot="1" x14ac:dyDescent="0.35">
      <c r="A55" s="18" t="s">
        <v>85</v>
      </c>
      <c r="B55" s="105">
        <f>IF($I54=0,"-",B54/$I54)</f>
        <v>0.135792498680438</v>
      </c>
      <c r="C55" s="105">
        <f t="shared" ref="C55:H55" si="34">IF($I54=0,"-",C54/$I54)</f>
        <v>0.30113503812288972</v>
      </c>
      <c r="D55" s="105">
        <f t="shared" si="34"/>
        <v>0.2714995002994624</v>
      </c>
      <c r="E55" s="105">
        <f t="shared" si="34"/>
        <v>0.273199706433433</v>
      </c>
      <c r="F55" s="105">
        <f t="shared" si="34"/>
        <v>0</v>
      </c>
      <c r="G55" s="105">
        <f t="shared" si="34"/>
        <v>1.6820310356590814E-2</v>
      </c>
      <c r="H55" s="106">
        <f t="shared" si="34"/>
        <v>1.5529461071861908E-3</v>
      </c>
      <c r="I55" s="107">
        <f>SUM(B55:H55)</f>
        <v>1.0000000000000002</v>
      </c>
      <c r="K55" s="30" t="s">
        <v>85</v>
      </c>
      <c r="L55" s="80">
        <f>IF($S54=0,"-",L54/$S54)</f>
        <v>0.12941300031428415</v>
      </c>
      <c r="M55" s="80">
        <f t="shared" ref="M55:R55" si="35">IF($S54=0,"-",M54/$S54)</f>
        <v>0.28698778770504757</v>
      </c>
      <c r="N55" s="80">
        <f t="shared" si="35"/>
        <v>0.25874452019818289</v>
      </c>
      <c r="O55" s="80">
        <f t="shared" si="35"/>
        <v>0.2603648510639377</v>
      </c>
      <c r="P55" s="80">
        <f t="shared" si="35"/>
        <v>4.6979755348392174E-2</v>
      </c>
      <c r="Q55" s="80">
        <f t="shared" si="35"/>
        <v>1.603009629115415E-2</v>
      </c>
      <c r="R55" s="81">
        <f t="shared" si="35"/>
        <v>1.4799890790013455E-3</v>
      </c>
      <c r="S55" s="82">
        <f>SUM(L55:R55)</f>
        <v>1</v>
      </c>
      <c r="U55" s="40" t="s">
        <v>85</v>
      </c>
      <c r="V55" s="108">
        <f>+V54/$AI54</f>
        <v>0.12289444920237995</v>
      </c>
      <c r="W55" s="108">
        <f t="shared" ref="W55:AH55" si="36">+W54/$AI54</f>
        <v>5.6785785201505148E-3</v>
      </c>
      <c r="X55" s="108">
        <f t="shared" si="36"/>
        <v>1.603009629115415E-2</v>
      </c>
      <c r="Y55" s="108">
        <f t="shared" si="36"/>
        <v>0.28698778770504757</v>
      </c>
      <c r="Z55" s="108">
        <f t="shared" si="36"/>
        <v>0.21625509167221937</v>
      </c>
      <c r="AA55" s="108">
        <f t="shared" si="36"/>
        <v>0.24352359143044947</v>
      </c>
      <c r="AB55" s="108">
        <f t="shared" si="36"/>
        <v>4.6979755348392174E-2</v>
      </c>
      <c r="AC55" s="108">
        <f t="shared" si="36"/>
        <v>6.1650649830206766E-2</v>
      </c>
      <c r="AD55" s="108">
        <f t="shared" si="36"/>
        <v>8.3997259175366877E-4</v>
      </c>
      <c r="AE55" s="108">
        <f t="shared" si="36"/>
        <v>2.314005377164119E-3</v>
      </c>
      <c r="AF55" s="108">
        <f t="shared" si="36"/>
        <v>1.4799890790013455E-3</v>
      </c>
      <c r="AG55" s="108">
        <f t="shared" si="36"/>
        <v>4.2489428525963532E-2</v>
      </c>
      <c r="AH55" s="108">
        <f t="shared" si="36"/>
        <v>1.4527254256324104E-2</v>
      </c>
      <c r="AI55" s="109">
        <f>SUM(V55:AC55)</f>
        <v>0.99999999999999989</v>
      </c>
      <c r="AJ55" s="133" t="str">
        <f t="shared" si="26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0.11149562853790725</v>
      </c>
      <c r="G59" s="302"/>
      <c r="H59" s="304"/>
      <c r="I59" s="146">
        <f>SUM(B59:H59)</f>
        <v>0.11149562853790725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37">F450+F476+F502+F528+F554</f>
        <v>0</v>
      </c>
      <c r="G60" s="305"/>
      <c r="H60" s="307"/>
      <c r="I60" s="154">
        <f t="shared" ref="I60:I79" si="38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39">P450+P476+P502+P528+P554</f>
        <v>0</v>
      </c>
      <c r="Q60" s="305"/>
      <c r="R60" s="312"/>
      <c r="S60" s="158">
        <f t="shared" ref="S60:S79" si="40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37"/>
        <v>0</v>
      </c>
      <c r="G61" s="305"/>
      <c r="H61" s="307"/>
      <c r="I61" s="146">
        <f t="shared" si="38"/>
        <v>0</v>
      </c>
      <c r="J61" s="141"/>
      <c r="K61" s="161" t="s">
        <v>9</v>
      </c>
      <c r="L61" s="305"/>
      <c r="M61" s="306"/>
      <c r="N61" s="306"/>
      <c r="O61" s="307"/>
      <c r="P61" s="148">
        <f t="shared" si="39"/>
        <v>0</v>
      </c>
      <c r="Q61" s="305"/>
      <c r="R61" s="312"/>
      <c r="S61" s="150">
        <f t="shared" si="40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37"/>
        <v>0</v>
      </c>
      <c r="G62" s="305"/>
      <c r="H62" s="307"/>
      <c r="I62" s="154">
        <f t="shared" si="38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39"/>
        <v>0</v>
      </c>
      <c r="Q62" s="305"/>
      <c r="R62" s="312"/>
      <c r="S62" s="158">
        <f t="shared" si="40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37"/>
        <v>0</v>
      </c>
      <c r="G63" s="305"/>
      <c r="H63" s="307"/>
      <c r="I63" s="146">
        <f t="shared" si="38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39"/>
        <v>0</v>
      </c>
      <c r="Q63" s="305"/>
      <c r="R63" s="312"/>
      <c r="S63" s="150">
        <f t="shared" si="40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37"/>
        <v>0</v>
      </c>
      <c r="G64" s="305"/>
      <c r="H64" s="307"/>
      <c r="I64" s="154">
        <f t="shared" si="38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39"/>
        <v>0</v>
      </c>
      <c r="Q64" s="305"/>
      <c r="R64" s="312"/>
      <c r="S64" s="158">
        <f t="shared" si="40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37"/>
        <v>17700.47467025054</v>
      </c>
      <c r="G65" s="305"/>
      <c r="H65" s="307"/>
      <c r="I65" s="146">
        <f t="shared" si="38"/>
        <v>17700.47467025054</v>
      </c>
      <c r="J65" s="141"/>
      <c r="K65" s="161" t="s">
        <v>56</v>
      </c>
      <c r="L65" s="305"/>
      <c r="M65" s="306"/>
      <c r="N65" s="306"/>
      <c r="O65" s="307"/>
      <c r="P65" s="148">
        <f t="shared" si="39"/>
        <v>8157.6028656096196</v>
      </c>
      <c r="Q65" s="305"/>
      <c r="R65" s="312"/>
      <c r="S65" s="150">
        <f t="shared" si="40"/>
        <v>8157.6028656096196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37"/>
        <v>4624.7858021609136</v>
      </c>
      <c r="G66" s="305"/>
      <c r="H66" s="307"/>
      <c r="I66" s="154">
        <f t="shared" si="38"/>
        <v>4624.7858021609136</v>
      </c>
      <c r="J66" s="141"/>
      <c r="K66" s="155" t="s">
        <v>11</v>
      </c>
      <c r="L66" s="305"/>
      <c r="M66" s="306"/>
      <c r="N66" s="306"/>
      <c r="O66" s="307"/>
      <c r="P66" s="156">
        <f t="shared" si="39"/>
        <v>2091.2470142819971</v>
      </c>
      <c r="Q66" s="305"/>
      <c r="R66" s="312"/>
      <c r="S66" s="158">
        <f t="shared" si="40"/>
        <v>2091.2470142819971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37"/>
        <v>516.14840576411541</v>
      </c>
      <c r="G67" s="305"/>
      <c r="H67" s="307"/>
      <c r="I67" s="146">
        <f t="shared" si="38"/>
        <v>516.14840576411541</v>
      </c>
      <c r="J67" s="141"/>
      <c r="K67" s="161" t="s">
        <v>57</v>
      </c>
      <c r="L67" s="305"/>
      <c r="M67" s="306"/>
      <c r="N67" s="306"/>
      <c r="O67" s="307"/>
      <c r="P67" s="148">
        <f t="shared" si="39"/>
        <v>0</v>
      </c>
      <c r="Q67" s="305"/>
      <c r="R67" s="312"/>
      <c r="S67" s="150">
        <f t="shared" si="40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37"/>
        <v>7.2951338226556013</v>
      </c>
      <c r="G68" s="305"/>
      <c r="H68" s="307"/>
      <c r="I68" s="154">
        <f t="shared" si="38"/>
        <v>7.2951338226556013</v>
      </c>
      <c r="J68" s="141"/>
      <c r="K68" s="155" t="s">
        <v>16</v>
      </c>
      <c r="L68" s="305"/>
      <c r="M68" s="306"/>
      <c r="N68" s="306"/>
      <c r="O68" s="307"/>
      <c r="P68" s="156">
        <f t="shared" si="39"/>
        <v>6.9394318688194483</v>
      </c>
      <c r="Q68" s="305"/>
      <c r="R68" s="312"/>
      <c r="S68" s="158">
        <f t="shared" si="40"/>
        <v>6.9394318688194483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37"/>
        <v>2581.514074500129</v>
      </c>
      <c r="G69" s="305"/>
      <c r="H69" s="307"/>
      <c r="I69" s="146">
        <f t="shared" si="38"/>
        <v>2581.514074500129</v>
      </c>
      <c r="J69" s="141"/>
      <c r="K69" s="161" t="s">
        <v>139</v>
      </c>
      <c r="L69" s="305"/>
      <c r="M69" s="306"/>
      <c r="N69" s="306"/>
      <c r="O69" s="307"/>
      <c r="P69" s="148">
        <f t="shared" si="39"/>
        <v>10.418785560805293</v>
      </c>
      <c r="Q69" s="305"/>
      <c r="R69" s="312"/>
      <c r="S69" s="150">
        <f t="shared" si="40"/>
        <v>10.418785560805293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37"/>
        <v>1274.1214986382993</v>
      </c>
      <c r="G70" s="305"/>
      <c r="H70" s="307"/>
      <c r="I70" s="154">
        <f t="shared" si="38"/>
        <v>1274.1214986382993</v>
      </c>
      <c r="J70" s="141"/>
      <c r="K70" s="155" t="s">
        <v>24</v>
      </c>
      <c r="L70" s="305"/>
      <c r="M70" s="306"/>
      <c r="N70" s="306"/>
      <c r="O70" s="307"/>
      <c r="P70" s="156">
        <f t="shared" si="39"/>
        <v>-1.6320278461989801E-14</v>
      </c>
      <c r="Q70" s="305"/>
      <c r="R70" s="312"/>
      <c r="S70" s="158">
        <f t="shared" si="40"/>
        <v>-1.6320278461989801E-14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37"/>
        <v>0</v>
      </c>
      <c r="G71" s="305"/>
      <c r="H71" s="307"/>
      <c r="I71" s="146">
        <f t="shared" si="38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39"/>
        <v>0</v>
      </c>
      <c r="Q71" s="305"/>
      <c r="R71" s="312"/>
      <c r="S71" s="150">
        <f t="shared" si="40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37"/>
        <v>0</v>
      </c>
      <c r="G72" s="305"/>
      <c r="H72" s="307"/>
      <c r="I72" s="154">
        <f t="shared" si="38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39"/>
        <v>0</v>
      </c>
      <c r="Q72" s="305"/>
      <c r="R72" s="312"/>
      <c r="S72" s="158">
        <f t="shared" si="40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37"/>
        <v>1567.8503059363659</v>
      </c>
      <c r="G73" s="305"/>
      <c r="H73" s="307"/>
      <c r="I73" s="146">
        <f t="shared" si="38"/>
        <v>1567.8503059363659</v>
      </c>
      <c r="J73" s="141"/>
      <c r="K73" s="161" t="s">
        <v>21</v>
      </c>
      <c r="L73" s="305"/>
      <c r="M73" s="306"/>
      <c r="N73" s="306"/>
      <c r="O73" s="307"/>
      <c r="P73" s="148">
        <f t="shared" si="39"/>
        <v>807.54215778407513</v>
      </c>
      <c r="Q73" s="305"/>
      <c r="R73" s="312"/>
      <c r="S73" s="150">
        <f t="shared" si="40"/>
        <v>807.54215778407513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37"/>
        <v>0</v>
      </c>
      <c r="G74" s="305"/>
      <c r="H74" s="307"/>
      <c r="I74" s="154">
        <f t="shared" si="38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39"/>
        <v>0</v>
      </c>
      <c r="Q74" s="305"/>
      <c r="R74" s="312"/>
      <c r="S74" s="158">
        <f t="shared" si="40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37"/>
        <v>0</v>
      </c>
      <c r="G75" s="305"/>
      <c r="H75" s="307"/>
      <c r="I75" s="146">
        <f t="shared" si="38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39"/>
        <v>0</v>
      </c>
      <c r="Q75" s="305"/>
      <c r="R75" s="312"/>
      <c r="S75" s="150">
        <f t="shared" si="40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37"/>
        <v>0</v>
      </c>
      <c r="G76" s="305"/>
      <c r="H76" s="307"/>
      <c r="I76" s="167">
        <f t="shared" si="38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39"/>
        <v>0</v>
      </c>
      <c r="Q76" s="305"/>
      <c r="R76" s="312"/>
      <c r="S76" s="171">
        <f t="shared" si="40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37"/>
        <v>0</v>
      </c>
      <c r="G77" s="305"/>
      <c r="H77" s="307"/>
      <c r="I77" s="175">
        <f t="shared" si="38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39"/>
        <v>0</v>
      </c>
      <c r="Q77" s="305"/>
      <c r="R77" s="312"/>
      <c r="S77" s="178">
        <f t="shared" si="40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37"/>
        <v>0</v>
      </c>
      <c r="G78" s="305"/>
      <c r="H78" s="307"/>
      <c r="I78" s="167">
        <f t="shared" si="38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39"/>
        <v>0</v>
      </c>
      <c r="Q78" s="305"/>
      <c r="R78" s="312"/>
      <c r="S78" s="171">
        <f t="shared" si="40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37"/>
        <v>0</v>
      </c>
      <c r="G79" s="308"/>
      <c r="H79" s="310"/>
      <c r="I79" s="182">
        <f t="shared" si="38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39"/>
        <v>0</v>
      </c>
      <c r="Q79" s="308"/>
      <c r="R79" s="313"/>
      <c r="S79" s="185">
        <f t="shared" si="40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41">SUM(C59:C75)</f>
        <v>0</v>
      </c>
      <c r="D80" s="187">
        <f t="shared" si="41"/>
        <v>0</v>
      </c>
      <c r="E80" s="187">
        <f t="shared" si="41"/>
        <v>0</v>
      </c>
      <c r="F80" s="187">
        <f t="shared" si="41"/>
        <v>28272.301386701554</v>
      </c>
      <c r="G80" s="187">
        <f t="shared" si="41"/>
        <v>0</v>
      </c>
      <c r="H80" s="213">
        <f t="shared" si="41"/>
        <v>0</v>
      </c>
      <c r="I80" s="187">
        <f t="shared" si="41"/>
        <v>28272.301386701554</v>
      </c>
      <c r="J80" s="141"/>
      <c r="K80" s="188" t="s">
        <v>25</v>
      </c>
      <c r="L80" s="187">
        <f>SUM(L59:L75)</f>
        <v>0</v>
      </c>
      <c r="M80" s="187">
        <f t="shared" ref="M80:S80" si="42">SUM(M59:M75)</f>
        <v>0</v>
      </c>
      <c r="N80" s="187">
        <f t="shared" si="42"/>
        <v>0</v>
      </c>
      <c r="O80" s="187">
        <f t="shared" si="42"/>
        <v>0</v>
      </c>
      <c r="P80" s="187">
        <f t="shared" si="42"/>
        <v>11073.750255105317</v>
      </c>
      <c r="Q80" s="187">
        <f t="shared" si="42"/>
        <v>0</v>
      </c>
      <c r="R80" s="213">
        <f t="shared" si="42"/>
        <v>0</v>
      </c>
      <c r="S80" s="214">
        <f t="shared" si="42"/>
        <v>11073.750255105317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43">IF($I80=0,"-",C80/$I80)</f>
        <v>0</v>
      </c>
      <c r="D81" s="105">
        <f t="shared" si="43"/>
        <v>0</v>
      </c>
      <c r="E81" s="105">
        <f t="shared" si="43"/>
        <v>0</v>
      </c>
      <c r="F81" s="105">
        <f t="shared" si="43"/>
        <v>1</v>
      </c>
      <c r="G81" s="105">
        <f t="shared" si="43"/>
        <v>0</v>
      </c>
      <c r="H81" s="105">
        <f t="shared" si="43"/>
        <v>0</v>
      </c>
      <c r="I81" s="107">
        <f>SUM(B81:H81)</f>
        <v>1</v>
      </c>
      <c r="K81" s="30" t="s">
        <v>85</v>
      </c>
      <c r="L81" s="80">
        <f t="shared" ref="L81:R81" si="44">IF($S80=0,"-",L80/$S80)</f>
        <v>0</v>
      </c>
      <c r="M81" s="80">
        <f t="shared" si="44"/>
        <v>0</v>
      </c>
      <c r="N81" s="80">
        <f t="shared" si="44"/>
        <v>0</v>
      </c>
      <c r="O81" s="80">
        <f t="shared" si="44"/>
        <v>0</v>
      </c>
      <c r="P81" s="80">
        <f t="shared" si="44"/>
        <v>1</v>
      </c>
      <c r="Q81" s="80">
        <f t="shared" si="44"/>
        <v>0</v>
      </c>
      <c r="R81" s="81">
        <f t="shared" si="4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3.5009895555927693</v>
      </c>
      <c r="C85" s="144">
        <f t="shared" ref="C85:H85" si="45">C579+C605+C631</f>
        <v>0</v>
      </c>
      <c r="D85" s="144">
        <f t="shared" si="45"/>
        <v>0.91805794442001998</v>
      </c>
      <c r="E85" s="144">
        <f t="shared" si="45"/>
        <v>0</v>
      </c>
      <c r="F85" s="144">
        <f t="shared" si="45"/>
        <v>0</v>
      </c>
      <c r="G85" s="144">
        <f t="shared" si="45"/>
        <v>0</v>
      </c>
      <c r="H85" s="144">
        <f t="shared" si="45"/>
        <v>0</v>
      </c>
      <c r="I85" s="146">
        <f>SUM(B85:H85)</f>
        <v>4.4190475000127893</v>
      </c>
      <c r="J85" s="141"/>
      <c r="K85" s="192" t="s">
        <v>6</v>
      </c>
      <c r="L85" s="144">
        <f t="shared" ref="L85:R100" si="46">L579+L605+L631</f>
        <v>3.5009895555927693</v>
      </c>
      <c r="M85" s="144">
        <f t="shared" si="46"/>
        <v>0</v>
      </c>
      <c r="N85" s="144">
        <f t="shared" si="46"/>
        <v>0.91805794442001998</v>
      </c>
      <c r="O85" s="144">
        <f t="shared" si="46"/>
        <v>0</v>
      </c>
      <c r="P85" s="144">
        <f t="shared" si="46"/>
        <v>0.11149562853790725</v>
      </c>
      <c r="Q85" s="144">
        <f t="shared" si="46"/>
        <v>0</v>
      </c>
      <c r="R85" s="144">
        <f t="shared" si="46"/>
        <v>0</v>
      </c>
      <c r="S85" s="194">
        <f>SUM(L85:R85)</f>
        <v>4.530543128550697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1" si="47">B580+B606+B632</f>
        <v>28.694499421982922</v>
      </c>
      <c r="C86" s="152">
        <f t="shared" si="47"/>
        <v>0</v>
      </c>
      <c r="D86" s="152">
        <f t="shared" si="47"/>
        <v>0.57103305605032084</v>
      </c>
      <c r="E86" s="152">
        <f t="shared" si="47"/>
        <v>0</v>
      </c>
      <c r="F86" s="152">
        <f t="shared" si="47"/>
        <v>0</v>
      </c>
      <c r="G86" s="152">
        <f t="shared" si="47"/>
        <v>0</v>
      </c>
      <c r="H86" s="152">
        <f t="shared" si="47"/>
        <v>0</v>
      </c>
      <c r="I86" s="154">
        <f t="shared" ref="I86:I105" si="48">SUM(B86:H86)</f>
        <v>29.265532478033244</v>
      </c>
      <c r="J86" s="141"/>
      <c r="K86" s="155" t="s">
        <v>7</v>
      </c>
      <c r="L86" s="156">
        <f t="shared" si="46"/>
        <v>28.694499421982922</v>
      </c>
      <c r="M86" s="156">
        <f t="shared" si="46"/>
        <v>0</v>
      </c>
      <c r="N86" s="156">
        <f t="shared" si="46"/>
        <v>0.57103305605032084</v>
      </c>
      <c r="O86" s="156">
        <f t="shared" si="46"/>
        <v>0</v>
      </c>
      <c r="P86" s="156">
        <f t="shared" si="46"/>
        <v>0</v>
      </c>
      <c r="Q86" s="156">
        <f t="shared" si="46"/>
        <v>0</v>
      </c>
      <c r="R86" s="156">
        <f t="shared" si="46"/>
        <v>0</v>
      </c>
      <c r="S86" s="158">
        <f t="shared" ref="S86:S105" si="49">SUM(L86:R86)</f>
        <v>29.265532478033244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47"/>
        <v>10.191538937657651</v>
      </c>
      <c r="C87" s="148">
        <f t="shared" si="47"/>
        <v>0</v>
      </c>
      <c r="D87" s="148">
        <f t="shared" si="47"/>
        <v>2.5409605984440238</v>
      </c>
      <c r="E87" s="148">
        <f t="shared" si="47"/>
        <v>0</v>
      </c>
      <c r="F87" s="148">
        <f t="shared" si="47"/>
        <v>0</v>
      </c>
      <c r="G87" s="148">
        <f t="shared" si="47"/>
        <v>0</v>
      </c>
      <c r="H87" s="148">
        <f t="shared" si="47"/>
        <v>0</v>
      </c>
      <c r="I87" s="146">
        <f t="shared" si="48"/>
        <v>12.732499536101674</v>
      </c>
      <c r="J87" s="141"/>
      <c r="K87" s="161" t="s">
        <v>9</v>
      </c>
      <c r="L87" s="148">
        <f t="shared" si="46"/>
        <v>10.191538937657651</v>
      </c>
      <c r="M87" s="148">
        <f t="shared" si="46"/>
        <v>0</v>
      </c>
      <c r="N87" s="148">
        <f t="shared" si="46"/>
        <v>2.5409605984440238</v>
      </c>
      <c r="O87" s="148">
        <f t="shared" si="46"/>
        <v>0</v>
      </c>
      <c r="P87" s="148">
        <f t="shared" si="46"/>
        <v>0</v>
      </c>
      <c r="Q87" s="148">
        <f t="shared" si="46"/>
        <v>0</v>
      </c>
      <c r="R87" s="148">
        <f t="shared" si="46"/>
        <v>0</v>
      </c>
      <c r="S87" s="150">
        <f t="shared" si="49"/>
        <v>12.732499536101674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47"/>
        <v>0</v>
      </c>
      <c r="C88" s="152">
        <f t="shared" si="47"/>
        <v>0</v>
      </c>
      <c r="D88" s="152">
        <f t="shared" si="47"/>
        <v>0</v>
      </c>
      <c r="E88" s="152">
        <f t="shared" si="47"/>
        <v>0</v>
      </c>
      <c r="F88" s="152">
        <f t="shared" si="47"/>
        <v>0</v>
      </c>
      <c r="G88" s="152">
        <f t="shared" si="47"/>
        <v>0</v>
      </c>
      <c r="H88" s="152">
        <f t="shared" si="47"/>
        <v>0</v>
      </c>
      <c r="I88" s="154">
        <f t="shared" si="48"/>
        <v>0</v>
      </c>
      <c r="J88" s="141"/>
      <c r="K88" s="155" t="s">
        <v>54</v>
      </c>
      <c r="L88" s="156">
        <f t="shared" si="46"/>
        <v>0</v>
      </c>
      <c r="M88" s="156">
        <f t="shared" si="46"/>
        <v>0</v>
      </c>
      <c r="N88" s="156">
        <f t="shared" si="46"/>
        <v>0</v>
      </c>
      <c r="O88" s="156">
        <f t="shared" si="46"/>
        <v>0</v>
      </c>
      <c r="P88" s="156">
        <f t="shared" si="46"/>
        <v>0</v>
      </c>
      <c r="Q88" s="156">
        <f t="shared" si="46"/>
        <v>0</v>
      </c>
      <c r="R88" s="156">
        <f t="shared" si="46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47"/>
        <v>82.898284194868083</v>
      </c>
      <c r="C89" s="148">
        <f t="shared" si="47"/>
        <v>4.0304039544622539</v>
      </c>
      <c r="D89" s="148">
        <f t="shared" si="47"/>
        <v>5.9389843426295208</v>
      </c>
      <c r="E89" s="148">
        <f t="shared" si="47"/>
        <v>1.8665916702364964</v>
      </c>
      <c r="F89" s="148">
        <f t="shared" si="47"/>
        <v>0</v>
      </c>
      <c r="G89" s="148">
        <f t="shared" si="47"/>
        <v>0</v>
      </c>
      <c r="H89" s="148">
        <f t="shared" si="47"/>
        <v>0</v>
      </c>
      <c r="I89" s="146">
        <f t="shared" si="48"/>
        <v>94.734264162196368</v>
      </c>
      <c r="J89" s="141"/>
      <c r="K89" s="161" t="s">
        <v>15</v>
      </c>
      <c r="L89" s="148">
        <f t="shared" si="46"/>
        <v>82.898284194868083</v>
      </c>
      <c r="M89" s="148">
        <f t="shared" si="46"/>
        <v>4.0304039544622539</v>
      </c>
      <c r="N89" s="148">
        <f t="shared" si="46"/>
        <v>5.9389843426295208</v>
      </c>
      <c r="O89" s="148">
        <f t="shared" si="46"/>
        <v>1.8665916702364964</v>
      </c>
      <c r="P89" s="148">
        <f t="shared" si="46"/>
        <v>0</v>
      </c>
      <c r="Q89" s="148">
        <f t="shared" si="46"/>
        <v>0</v>
      </c>
      <c r="R89" s="148">
        <f t="shared" si="46"/>
        <v>0</v>
      </c>
      <c r="S89" s="150">
        <f t="shared" si="49"/>
        <v>94.734264162196368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47"/>
        <v>4559.6398866293839</v>
      </c>
      <c r="C90" s="152">
        <f t="shared" si="47"/>
        <v>5.6056045692798833</v>
      </c>
      <c r="D90" s="152">
        <f t="shared" si="47"/>
        <v>601.1688294306814</v>
      </c>
      <c r="E90" s="152">
        <f t="shared" si="47"/>
        <v>0</v>
      </c>
      <c r="F90" s="152">
        <f t="shared" si="47"/>
        <v>0</v>
      </c>
      <c r="G90" s="152">
        <f t="shared" si="47"/>
        <v>0</v>
      </c>
      <c r="H90" s="152">
        <f t="shared" si="47"/>
        <v>0</v>
      </c>
      <c r="I90" s="154">
        <f t="shared" si="48"/>
        <v>5166.4143206293456</v>
      </c>
      <c r="J90" s="141"/>
      <c r="K90" s="155" t="s">
        <v>14</v>
      </c>
      <c r="L90" s="156">
        <f t="shared" si="46"/>
        <v>4559.6398866293839</v>
      </c>
      <c r="M90" s="156">
        <f t="shared" si="46"/>
        <v>5.6056045692798833</v>
      </c>
      <c r="N90" s="156">
        <f t="shared" si="46"/>
        <v>601.1688294306814</v>
      </c>
      <c r="O90" s="156">
        <f t="shared" si="46"/>
        <v>0</v>
      </c>
      <c r="P90" s="156">
        <f t="shared" si="46"/>
        <v>0</v>
      </c>
      <c r="Q90" s="156">
        <f t="shared" si="46"/>
        <v>0</v>
      </c>
      <c r="R90" s="156">
        <f t="shared" si="46"/>
        <v>0</v>
      </c>
      <c r="S90" s="158">
        <f t="shared" si="49"/>
        <v>5166.4143206293456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47"/>
        <v>0</v>
      </c>
      <c r="C91" s="148">
        <f t="shared" si="47"/>
        <v>0.35998697344610125</v>
      </c>
      <c r="D91" s="148">
        <f t="shared" si="47"/>
        <v>0.11138699683890822</v>
      </c>
      <c r="E91" s="148">
        <f t="shared" si="47"/>
        <v>69.432530379058761</v>
      </c>
      <c r="F91" s="148">
        <f t="shared" si="47"/>
        <v>690.02596606444877</v>
      </c>
      <c r="G91" s="148">
        <f t="shared" si="47"/>
        <v>0</v>
      </c>
      <c r="H91" s="148">
        <f t="shared" si="47"/>
        <v>0</v>
      </c>
      <c r="I91" s="146">
        <f t="shared" si="48"/>
        <v>759.92987041379251</v>
      </c>
      <c r="J91" s="141"/>
      <c r="K91" s="161" t="s">
        <v>56</v>
      </c>
      <c r="L91" s="148">
        <f t="shared" si="46"/>
        <v>0</v>
      </c>
      <c r="M91" s="148">
        <f t="shared" si="46"/>
        <v>0.35998697344610125</v>
      </c>
      <c r="N91" s="148">
        <f t="shared" si="46"/>
        <v>0.11138699683890822</v>
      </c>
      <c r="O91" s="148">
        <f t="shared" si="46"/>
        <v>69.432530379058761</v>
      </c>
      <c r="P91" s="148">
        <f t="shared" si="46"/>
        <v>9023.4965804081621</v>
      </c>
      <c r="Q91" s="148">
        <f t="shared" si="46"/>
        <v>0</v>
      </c>
      <c r="R91" s="148">
        <f t="shared" si="46"/>
        <v>0</v>
      </c>
      <c r="S91" s="150">
        <f t="shared" si="49"/>
        <v>9093.4004847575052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47"/>
        <v>0</v>
      </c>
      <c r="C92" s="152">
        <f t="shared" si="47"/>
        <v>0</v>
      </c>
      <c r="D92" s="152">
        <f t="shared" si="47"/>
        <v>1.9985565273850963E-2</v>
      </c>
      <c r="E92" s="152">
        <f t="shared" si="47"/>
        <v>23.908186362923779</v>
      </c>
      <c r="F92" s="152">
        <f t="shared" si="47"/>
        <v>0</v>
      </c>
      <c r="G92" s="152">
        <f t="shared" si="47"/>
        <v>0</v>
      </c>
      <c r="H92" s="152">
        <f t="shared" si="47"/>
        <v>0</v>
      </c>
      <c r="I92" s="154">
        <f t="shared" si="48"/>
        <v>23.928171928197628</v>
      </c>
      <c r="J92" s="141"/>
      <c r="K92" s="155" t="s">
        <v>11</v>
      </c>
      <c r="L92" s="156">
        <f t="shared" si="46"/>
        <v>0</v>
      </c>
      <c r="M92" s="156">
        <f t="shared" si="46"/>
        <v>0</v>
      </c>
      <c r="N92" s="156">
        <f t="shared" si="46"/>
        <v>1.9985565273850963E-2</v>
      </c>
      <c r="O92" s="156">
        <f t="shared" si="46"/>
        <v>23.908186362923779</v>
      </c>
      <c r="P92" s="156">
        <f t="shared" si="46"/>
        <v>2500.4746990973454</v>
      </c>
      <c r="Q92" s="156">
        <f t="shared" si="46"/>
        <v>0</v>
      </c>
      <c r="R92" s="156">
        <f t="shared" si="46"/>
        <v>0</v>
      </c>
      <c r="S92" s="158">
        <f t="shared" si="49"/>
        <v>2524.4028710255429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47"/>
        <v>0</v>
      </c>
      <c r="C93" s="148">
        <f t="shared" si="47"/>
        <v>0</v>
      </c>
      <c r="D93" s="148">
        <f t="shared" si="47"/>
        <v>0</v>
      </c>
      <c r="E93" s="148">
        <f t="shared" si="47"/>
        <v>0</v>
      </c>
      <c r="F93" s="148">
        <f t="shared" si="47"/>
        <v>0</v>
      </c>
      <c r="G93" s="148">
        <f t="shared" si="47"/>
        <v>0</v>
      </c>
      <c r="H93" s="148">
        <f t="shared" si="47"/>
        <v>0</v>
      </c>
      <c r="I93" s="146">
        <f t="shared" si="48"/>
        <v>0</v>
      </c>
      <c r="J93" s="141"/>
      <c r="K93" s="161" t="s">
        <v>57</v>
      </c>
      <c r="L93" s="148">
        <f t="shared" si="46"/>
        <v>0</v>
      </c>
      <c r="M93" s="148">
        <f t="shared" si="46"/>
        <v>0</v>
      </c>
      <c r="N93" s="148">
        <f t="shared" si="46"/>
        <v>0</v>
      </c>
      <c r="O93" s="148">
        <f t="shared" si="46"/>
        <v>0</v>
      </c>
      <c r="P93" s="148">
        <f t="shared" si="46"/>
        <v>516.14840576411541</v>
      </c>
      <c r="Q93" s="148">
        <f t="shared" si="46"/>
        <v>0</v>
      </c>
      <c r="R93" s="148">
        <f t="shared" si="46"/>
        <v>0</v>
      </c>
      <c r="S93" s="150">
        <f t="shared" si="49"/>
        <v>516.14840576411541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47"/>
        <v>124.76064756701757</v>
      </c>
      <c r="C94" s="152">
        <f t="shared" si="47"/>
        <v>4.0583589497572112E-2</v>
      </c>
      <c r="D94" s="152">
        <f t="shared" si="47"/>
        <v>21.600476628667391</v>
      </c>
      <c r="E94" s="152">
        <f t="shared" si="47"/>
        <v>0.49515939742951087</v>
      </c>
      <c r="F94" s="152">
        <f t="shared" si="47"/>
        <v>0</v>
      </c>
      <c r="G94" s="152">
        <f t="shared" si="47"/>
        <v>0</v>
      </c>
      <c r="H94" s="152">
        <f t="shared" si="47"/>
        <v>0</v>
      </c>
      <c r="I94" s="154">
        <f t="shared" si="48"/>
        <v>146.89686718261206</v>
      </c>
      <c r="J94" s="141"/>
      <c r="K94" s="155" t="s">
        <v>16</v>
      </c>
      <c r="L94" s="156">
        <f t="shared" si="46"/>
        <v>124.76064756701757</v>
      </c>
      <c r="M94" s="156">
        <f t="shared" si="46"/>
        <v>4.0583589497572112E-2</v>
      </c>
      <c r="N94" s="156">
        <f t="shared" si="46"/>
        <v>21.600476628667391</v>
      </c>
      <c r="O94" s="156">
        <f t="shared" si="46"/>
        <v>0.49515939742951087</v>
      </c>
      <c r="P94" s="156">
        <f t="shared" si="46"/>
        <v>0</v>
      </c>
      <c r="Q94" s="156">
        <f t="shared" si="46"/>
        <v>0</v>
      </c>
      <c r="R94" s="156">
        <f t="shared" si="46"/>
        <v>0</v>
      </c>
      <c r="S94" s="158">
        <f t="shared" si="49"/>
        <v>146.89686718261206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47"/>
        <v>1257.8100678238152</v>
      </c>
      <c r="C95" s="148">
        <f t="shared" si="47"/>
        <v>91.835183298322789</v>
      </c>
      <c r="D95" s="148">
        <f t="shared" si="47"/>
        <v>91.866181430295725</v>
      </c>
      <c r="E95" s="148">
        <f t="shared" si="47"/>
        <v>14.103253413265397</v>
      </c>
      <c r="F95" s="148">
        <f t="shared" si="47"/>
        <v>0</v>
      </c>
      <c r="G95" s="148">
        <f t="shared" si="47"/>
        <v>0</v>
      </c>
      <c r="H95" s="148">
        <f t="shared" si="47"/>
        <v>0</v>
      </c>
      <c r="I95" s="146">
        <f t="shared" si="48"/>
        <v>1455.614685965699</v>
      </c>
      <c r="J95" s="141"/>
      <c r="K95" s="161" t="s">
        <v>139</v>
      </c>
      <c r="L95" s="148">
        <f t="shared" si="46"/>
        <v>1257.8100678238152</v>
      </c>
      <c r="M95" s="148">
        <f t="shared" si="46"/>
        <v>91.835183298322789</v>
      </c>
      <c r="N95" s="148">
        <f t="shared" si="46"/>
        <v>91.866181430295725</v>
      </c>
      <c r="O95" s="148">
        <f t="shared" si="46"/>
        <v>14.103253413265397</v>
      </c>
      <c r="P95" s="148">
        <f t="shared" si="46"/>
        <v>2571.0044008320001</v>
      </c>
      <c r="Q95" s="148">
        <f t="shared" si="46"/>
        <v>0</v>
      </c>
      <c r="R95" s="148">
        <f t="shared" si="46"/>
        <v>0</v>
      </c>
      <c r="S95" s="150">
        <f t="shared" si="49"/>
        <v>4026.6190867976993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47"/>
        <v>1568.3053999005162</v>
      </c>
      <c r="C96" s="152">
        <f t="shared" si="47"/>
        <v>0.13195349508389073</v>
      </c>
      <c r="D96" s="152">
        <f t="shared" si="47"/>
        <v>2260.3324910378001</v>
      </c>
      <c r="E96" s="152">
        <f t="shared" si="47"/>
        <v>2264.7355649719693</v>
      </c>
      <c r="F96" s="152">
        <f t="shared" si="47"/>
        <v>0</v>
      </c>
      <c r="G96" s="152">
        <f t="shared" si="47"/>
        <v>1496.0788406243735</v>
      </c>
      <c r="H96" s="152">
        <f t="shared" si="47"/>
        <v>0.98692827968160579</v>
      </c>
      <c r="I96" s="154">
        <f t="shared" si="48"/>
        <v>7590.5711783094248</v>
      </c>
      <c r="J96" s="141"/>
      <c r="K96" s="155" t="s">
        <v>24</v>
      </c>
      <c r="L96" s="156">
        <f t="shared" si="46"/>
        <v>1568.3053999005162</v>
      </c>
      <c r="M96" s="156">
        <f t="shared" si="46"/>
        <v>0.13195349508389073</v>
      </c>
      <c r="N96" s="156">
        <f t="shared" si="46"/>
        <v>2260.3324910378001</v>
      </c>
      <c r="O96" s="156">
        <f t="shared" si="46"/>
        <v>2264.7355649719693</v>
      </c>
      <c r="P96" s="156">
        <f t="shared" si="46"/>
        <v>1267.9717548919098</v>
      </c>
      <c r="Q96" s="156">
        <f t="shared" si="46"/>
        <v>1496.0788406243735</v>
      </c>
      <c r="R96" s="156">
        <f t="shared" si="46"/>
        <v>0.98692827968160579</v>
      </c>
      <c r="S96" s="158">
        <f t="shared" si="49"/>
        <v>8858.5429332013337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47"/>
        <v>4742.4810849237119</v>
      </c>
      <c r="C97" s="148">
        <f t="shared" si="47"/>
        <v>16.851162635185624</v>
      </c>
      <c r="D97" s="148">
        <f t="shared" si="47"/>
        <v>244.75766405703479</v>
      </c>
      <c r="E97" s="148">
        <f t="shared" si="47"/>
        <v>0</v>
      </c>
      <c r="F97" s="148">
        <f t="shared" si="47"/>
        <v>0</v>
      </c>
      <c r="G97" s="148">
        <f t="shared" si="47"/>
        <v>0</v>
      </c>
      <c r="H97" s="148">
        <f t="shared" si="47"/>
        <v>0</v>
      </c>
      <c r="I97" s="146">
        <f t="shared" si="48"/>
        <v>5004.0899116159326</v>
      </c>
      <c r="J97" s="141"/>
      <c r="K97" s="161" t="s">
        <v>23</v>
      </c>
      <c r="L97" s="148">
        <f t="shared" si="46"/>
        <v>4742.4810849237119</v>
      </c>
      <c r="M97" s="148">
        <f t="shared" si="46"/>
        <v>16.851162635185624</v>
      </c>
      <c r="N97" s="148">
        <f t="shared" si="46"/>
        <v>244.75766405703479</v>
      </c>
      <c r="O97" s="148">
        <f t="shared" si="46"/>
        <v>0</v>
      </c>
      <c r="P97" s="148">
        <f t="shared" si="46"/>
        <v>0</v>
      </c>
      <c r="Q97" s="148">
        <f t="shared" si="46"/>
        <v>0</v>
      </c>
      <c r="R97" s="148">
        <f t="shared" si="46"/>
        <v>0</v>
      </c>
      <c r="S97" s="150">
        <f t="shared" si="49"/>
        <v>5004.0899116159326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47"/>
        <v>5985.3533467216148</v>
      </c>
      <c r="C98" s="152">
        <f t="shared" si="47"/>
        <v>11.021374615568998</v>
      </c>
      <c r="D98" s="152">
        <f t="shared" si="47"/>
        <v>672.63961067045648</v>
      </c>
      <c r="E98" s="152">
        <f t="shared" si="47"/>
        <v>0</v>
      </c>
      <c r="F98" s="152">
        <f t="shared" si="47"/>
        <v>0</v>
      </c>
      <c r="G98" s="152">
        <f t="shared" si="47"/>
        <v>0</v>
      </c>
      <c r="H98" s="152">
        <f t="shared" si="47"/>
        <v>0</v>
      </c>
      <c r="I98" s="154">
        <f t="shared" si="48"/>
        <v>6669.0143320076404</v>
      </c>
      <c r="J98" s="141"/>
      <c r="K98" s="155" t="s">
        <v>58</v>
      </c>
      <c r="L98" s="156">
        <f t="shared" si="46"/>
        <v>5985.3533467216148</v>
      </c>
      <c r="M98" s="156">
        <f t="shared" si="46"/>
        <v>11.021374615568998</v>
      </c>
      <c r="N98" s="156">
        <f t="shared" si="46"/>
        <v>672.63961067045648</v>
      </c>
      <c r="O98" s="156">
        <f t="shared" si="46"/>
        <v>0</v>
      </c>
      <c r="P98" s="156">
        <f t="shared" si="46"/>
        <v>0</v>
      </c>
      <c r="Q98" s="156">
        <f t="shared" si="46"/>
        <v>0</v>
      </c>
      <c r="R98" s="156">
        <f t="shared" si="46"/>
        <v>0</v>
      </c>
      <c r="S98" s="158">
        <f t="shared" si="49"/>
        <v>6669.0143320076404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47"/>
        <v>1787.9174556409575</v>
      </c>
      <c r="C99" s="148">
        <f t="shared" si="47"/>
        <v>0</v>
      </c>
      <c r="D99" s="148">
        <f t="shared" si="47"/>
        <v>244.41987674388051</v>
      </c>
      <c r="E99" s="148">
        <f t="shared" si="47"/>
        <v>1.130017858687471</v>
      </c>
      <c r="F99" s="148">
        <f t="shared" si="47"/>
        <v>46.881658240097664</v>
      </c>
      <c r="G99" s="148">
        <f t="shared" si="47"/>
        <v>0</v>
      </c>
      <c r="H99" s="148">
        <f t="shared" si="47"/>
        <v>0</v>
      </c>
      <c r="I99" s="146">
        <f t="shared" si="48"/>
        <v>2080.349008483623</v>
      </c>
      <c r="J99" s="141"/>
      <c r="K99" s="161" t="s">
        <v>21</v>
      </c>
      <c r="L99" s="148">
        <f t="shared" si="46"/>
        <v>1787.9174556409575</v>
      </c>
      <c r="M99" s="148">
        <f t="shared" si="46"/>
        <v>0</v>
      </c>
      <c r="N99" s="148">
        <f t="shared" si="46"/>
        <v>244.41987674388051</v>
      </c>
      <c r="O99" s="148">
        <f t="shared" si="46"/>
        <v>1.130017858687471</v>
      </c>
      <c r="P99" s="148">
        <f t="shared" si="46"/>
        <v>693.32960283042905</v>
      </c>
      <c r="Q99" s="148">
        <f t="shared" si="46"/>
        <v>0</v>
      </c>
      <c r="R99" s="148">
        <f t="shared" si="46"/>
        <v>0</v>
      </c>
      <c r="S99" s="150">
        <f t="shared" si="49"/>
        <v>2726.7969530739547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47"/>
        <v>0</v>
      </c>
      <c r="C100" s="152">
        <f t="shared" si="47"/>
        <v>0</v>
      </c>
      <c r="D100" s="152">
        <f t="shared" si="47"/>
        <v>0</v>
      </c>
      <c r="E100" s="152">
        <f t="shared" si="47"/>
        <v>0</v>
      </c>
      <c r="F100" s="152">
        <f t="shared" si="47"/>
        <v>0</v>
      </c>
      <c r="G100" s="152">
        <f t="shared" si="47"/>
        <v>0</v>
      </c>
      <c r="H100" s="152">
        <f t="shared" si="47"/>
        <v>0</v>
      </c>
      <c r="I100" s="154">
        <f t="shared" si="48"/>
        <v>0</v>
      </c>
      <c r="J100" s="141"/>
      <c r="K100" s="155" t="s">
        <v>20</v>
      </c>
      <c r="L100" s="156">
        <f t="shared" si="46"/>
        <v>0</v>
      </c>
      <c r="M100" s="156">
        <f t="shared" si="46"/>
        <v>0</v>
      </c>
      <c r="N100" s="156">
        <f t="shared" si="46"/>
        <v>0</v>
      </c>
      <c r="O100" s="156">
        <f t="shared" si="46"/>
        <v>0</v>
      </c>
      <c r="P100" s="156">
        <f t="shared" si="46"/>
        <v>0</v>
      </c>
      <c r="Q100" s="156">
        <f t="shared" si="46"/>
        <v>0</v>
      </c>
      <c r="R100" s="156">
        <f t="shared" si="46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47"/>
        <v>1068.7289805600176</v>
      </c>
      <c r="C101" s="148">
        <f t="shared" si="47"/>
        <v>0</v>
      </c>
      <c r="D101" s="148">
        <f t="shared" si="47"/>
        <v>405.41878167883823</v>
      </c>
      <c r="E101" s="148">
        <f t="shared" si="47"/>
        <v>0</v>
      </c>
      <c r="F101" s="148">
        <f t="shared" si="47"/>
        <v>0</v>
      </c>
      <c r="G101" s="148">
        <f t="shared" si="47"/>
        <v>0</v>
      </c>
      <c r="H101" s="148">
        <f t="shared" si="47"/>
        <v>0</v>
      </c>
      <c r="I101" s="146">
        <f t="shared" si="48"/>
        <v>1474.1477622388559</v>
      </c>
      <c r="J101" s="141"/>
      <c r="K101" s="163" t="s">
        <v>62</v>
      </c>
      <c r="L101" s="148">
        <f t="shared" ref="L101:R105" si="50">L595+L621+L647</f>
        <v>1068.7289805600176</v>
      </c>
      <c r="M101" s="148">
        <f t="shared" si="50"/>
        <v>0</v>
      </c>
      <c r="N101" s="148">
        <f t="shared" si="50"/>
        <v>405.41878167883823</v>
      </c>
      <c r="O101" s="148">
        <f t="shared" si="50"/>
        <v>0</v>
      </c>
      <c r="P101" s="148">
        <f t="shared" si="50"/>
        <v>0</v>
      </c>
      <c r="Q101" s="148">
        <f t="shared" si="50"/>
        <v>0</v>
      </c>
      <c r="R101" s="148">
        <f t="shared" si="50"/>
        <v>0</v>
      </c>
      <c r="S101" s="150">
        <f t="shared" si="49"/>
        <v>1474.1477622388559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ref="B102:H105" si="51">B596+B622+B648</f>
        <v>1068.7289805600176</v>
      </c>
      <c r="C102" s="165">
        <f t="shared" si="51"/>
        <v>0</v>
      </c>
      <c r="D102" s="165">
        <f t="shared" si="51"/>
        <v>405.41878167883823</v>
      </c>
      <c r="E102" s="165">
        <f t="shared" si="51"/>
        <v>0</v>
      </c>
      <c r="F102" s="165">
        <f t="shared" si="51"/>
        <v>0</v>
      </c>
      <c r="G102" s="165">
        <f t="shared" si="51"/>
        <v>0</v>
      </c>
      <c r="H102" s="165">
        <f t="shared" si="51"/>
        <v>0</v>
      </c>
      <c r="I102" s="167">
        <f t="shared" si="48"/>
        <v>1474.1477622388559</v>
      </c>
      <c r="J102" s="141"/>
      <c r="K102" s="168" t="s">
        <v>22</v>
      </c>
      <c r="L102" s="169">
        <f t="shared" si="50"/>
        <v>1068.7289805600176</v>
      </c>
      <c r="M102" s="169">
        <f t="shared" si="50"/>
        <v>0</v>
      </c>
      <c r="N102" s="169">
        <f t="shared" si="50"/>
        <v>405.41878167883823</v>
      </c>
      <c r="O102" s="169">
        <f t="shared" si="50"/>
        <v>0</v>
      </c>
      <c r="P102" s="169">
        <f t="shared" si="50"/>
        <v>0</v>
      </c>
      <c r="Q102" s="169">
        <f t="shared" si="50"/>
        <v>0</v>
      </c>
      <c r="R102" s="169">
        <f t="shared" si="50"/>
        <v>0</v>
      </c>
      <c r="S102" s="171">
        <f t="shared" si="49"/>
        <v>1474.1477622388559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51"/>
        <v>0</v>
      </c>
      <c r="C103" s="173">
        <f t="shared" si="51"/>
        <v>0</v>
      </c>
      <c r="D103" s="173">
        <f t="shared" si="51"/>
        <v>0</v>
      </c>
      <c r="E103" s="173">
        <f t="shared" si="51"/>
        <v>0</v>
      </c>
      <c r="F103" s="173">
        <f t="shared" si="51"/>
        <v>0</v>
      </c>
      <c r="G103" s="173">
        <f t="shared" si="51"/>
        <v>0</v>
      </c>
      <c r="H103" s="173">
        <f t="shared" si="51"/>
        <v>0</v>
      </c>
      <c r="I103" s="175">
        <f t="shared" si="48"/>
        <v>0</v>
      </c>
      <c r="J103" s="141"/>
      <c r="K103" s="176" t="s">
        <v>18</v>
      </c>
      <c r="L103" s="173">
        <f t="shared" si="50"/>
        <v>0</v>
      </c>
      <c r="M103" s="173">
        <f t="shared" si="50"/>
        <v>0</v>
      </c>
      <c r="N103" s="173">
        <f t="shared" si="50"/>
        <v>0</v>
      </c>
      <c r="O103" s="173">
        <f t="shared" si="50"/>
        <v>0</v>
      </c>
      <c r="P103" s="173">
        <f t="shared" si="50"/>
        <v>0</v>
      </c>
      <c r="Q103" s="173">
        <f t="shared" si="50"/>
        <v>0</v>
      </c>
      <c r="R103" s="173">
        <f t="shared" si="50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51"/>
        <v>0</v>
      </c>
      <c r="C104" s="165">
        <f t="shared" si="51"/>
        <v>0</v>
      </c>
      <c r="D104" s="165">
        <f t="shared" si="51"/>
        <v>0</v>
      </c>
      <c r="E104" s="165">
        <f t="shared" si="51"/>
        <v>0</v>
      </c>
      <c r="F104" s="165">
        <f t="shared" si="51"/>
        <v>0</v>
      </c>
      <c r="G104" s="165">
        <f t="shared" si="51"/>
        <v>0</v>
      </c>
      <c r="H104" s="165">
        <f t="shared" si="51"/>
        <v>0</v>
      </c>
      <c r="I104" s="167">
        <f t="shared" si="48"/>
        <v>0</v>
      </c>
      <c r="J104" s="141"/>
      <c r="K104" s="168" t="s">
        <v>19</v>
      </c>
      <c r="L104" s="169">
        <f t="shared" si="50"/>
        <v>0</v>
      </c>
      <c r="M104" s="169">
        <f t="shared" si="50"/>
        <v>0</v>
      </c>
      <c r="N104" s="169">
        <f t="shared" si="50"/>
        <v>0</v>
      </c>
      <c r="O104" s="169">
        <f t="shared" si="50"/>
        <v>0</v>
      </c>
      <c r="P104" s="169">
        <f t="shared" si="50"/>
        <v>0</v>
      </c>
      <c r="Q104" s="169">
        <f t="shared" si="50"/>
        <v>0</v>
      </c>
      <c r="R104" s="169">
        <f t="shared" si="50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51"/>
        <v>0</v>
      </c>
      <c r="C105" s="180">
        <f t="shared" si="51"/>
        <v>0</v>
      </c>
      <c r="D105" s="180">
        <f t="shared" si="51"/>
        <v>0</v>
      </c>
      <c r="E105" s="180">
        <f t="shared" si="51"/>
        <v>0</v>
      </c>
      <c r="F105" s="180">
        <f t="shared" si="51"/>
        <v>0</v>
      </c>
      <c r="G105" s="180">
        <f t="shared" si="51"/>
        <v>0</v>
      </c>
      <c r="H105" s="180">
        <f t="shared" si="51"/>
        <v>0</v>
      </c>
      <c r="I105" s="182">
        <f t="shared" si="48"/>
        <v>0</v>
      </c>
      <c r="J105" s="141"/>
      <c r="K105" s="183" t="s">
        <v>10</v>
      </c>
      <c r="L105" s="180">
        <f t="shared" si="50"/>
        <v>0</v>
      </c>
      <c r="M105" s="180">
        <f t="shared" si="50"/>
        <v>0</v>
      </c>
      <c r="N105" s="180">
        <f t="shared" si="50"/>
        <v>0</v>
      </c>
      <c r="O105" s="180">
        <f t="shared" si="50"/>
        <v>0</v>
      </c>
      <c r="P105" s="180">
        <f t="shared" si="50"/>
        <v>0</v>
      </c>
      <c r="Q105" s="180">
        <f t="shared" si="50"/>
        <v>0</v>
      </c>
      <c r="R105" s="180">
        <f t="shared" si="50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21220.282181877134</v>
      </c>
      <c r="C106" s="187">
        <f t="shared" ref="C106:I106" si="52">SUM(C85:C101)</f>
        <v>129.87625313084709</v>
      </c>
      <c r="D106" s="187">
        <f t="shared" si="52"/>
        <v>4552.3043201813107</v>
      </c>
      <c r="E106" s="187">
        <f t="shared" si="52"/>
        <v>2375.671304053571</v>
      </c>
      <c r="F106" s="187">
        <f t="shared" si="52"/>
        <v>736.9076243045464</v>
      </c>
      <c r="G106" s="187">
        <f t="shared" si="52"/>
        <v>1496.0788406243735</v>
      </c>
      <c r="H106" s="187">
        <f t="shared" si="52"/>
        <v>0.98692827968160579</v>
      </c>
      <c r="I106" s="187">
        <f t="shared" si="52"/>
        <v>30512.10745245147</v>
      </c>
      <c r="J106" s="141"/>
      <c r="K106" s="188" t="s">
        <v>25</v>
      </c>
      <c r="L106" s="187">
        <f>SUM(L85:L101)</f>
        <v>21220.282181877134</v>
      </c>
      <c r="M106" s="187">
        <f t="shared" ref="M106:S106" si="53">SUM(M85:M101)</f>
        <v>129.87625313084709</v>
      </c>
      <c r="N106" s="187">
        <f t="shared" si="53"/>
        <v>4552.3043201813107</v>
      </c>
      <c r="O106" s="187">
        <f t="shared" si="53"/>
        <v>2375.671304053571</v>
      </c>
      <c r="P106" s="187">
        <f t="shared" si="53"/>
        <v>16572.536939452501</v>
      </c>
      <c r="Q106" s="187">
        <f t="shared" si="53"/>
        <v>1496.0788406243735</v>
      </c>
      <c r="R106" s="213">
        <f t="shared" si="53"/>
        <v>0.98692827968160579</v>
      </c>
      <c r="S106" s="214">
        <f t="shared" si="53"/>
        <v>46347.736767599417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0.6954708787305417</v>
      </c>
      <c r="C107" s="105">
        <f t="shared" ref="C107:H107" si="54">IF($I106=0,"-",C106/$I106)</f>
        <v>4.2565481041661806E-3</v>
      </c>
      <c r="D107" s="105">
        <f t="shared" si="54"/>
        <v>0.14919665340309227</v>
      </c>
      <c r="E107" s="105">
        <f t="shared" si="54"/>
        <v>7.7859954700136569E-2</v>
      </c>
      <c r="F107" s="105">
        <f t="shared" si="54"/>
        <v>2.4151318470967832E-2</v>
      </c>
      <c r="G107" s="105">
        <f t="shared" si="54"/>
        <v>4.9032301126881755E-2</v>
      </c>
      <c r="H107" s="106">
        <f t="shared" si="54"/>
        <v>3.2345464213495744E-5</v>
      </c>
      <c r="I107" s="107">
        <f>SUM(B107:H107)</f>
        <v>0.99999999999999989</v>
      </c>
      <c r="K107" s="30" t="s">
        <v>85</v>
      </c>
      <c r="L107" s="80">
        <f t="shared" ref="L107:R107" si="55">IF($S106=0,"-",L106/$S106)</f>
        <v>0.45784937219872451</v>
      </c>
      <c r="M107" s="80">
        <f t="shared" si="55"/>
        <v>2.8022134884834429E-3</v>
      </c>
      <c r="N107" s="80">
        <f t="shared" si="55"/>
        <v>9.8220638971172308E-2</v>
      </c>
      <c r="O107" s="80">
        <f t="shared" si="55"/>
        <v>5.1257547180045812E-2</v>
      </c>
      <c r="P107" s="80">
        <f t="shared" si="55"/>
        <v>0.35756949735327659</v>
      </c>
      <c r="Q107" s="80">
        <f t="shared" si="55"/>
        <v>3.2279436817511359E-2</v>
      </c>
      <c r="R107" s="81">
        <f t="shared" si="55"/>
        <v>2.1293990786008424E-5</v>
      </c>
      <c r="S107" s="82">
        <f>SUM(L107:R107)</f>
        <v>1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58"/>
        <v>0</v>
      </c>
      <c r="AJ113" s="133" t="str">
        <f t="shared" si="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</v>
      </c>
      <c r="C115" s="148">
        <v>0</v>
      </c>
      <c r="D115" s="148">
        <v>8.4036182298732438</v>
      </c>
      <c r="E115" s="148">
        <v>0</v>
      </c>
      <c r="F115" s="292"/>
      <c r="G115" s="148">
        <v>0</v>
      </c>
      <c r="H115" s="160">
        <v>0</v>
      </c>
      <c r="I115" s="146">
        <f t="shared" si="56"/>
        <v>8.4036182298732438</v>
      </c>
      <c r="J115" s="141"/>
      <c r="K115" s="161" t="s">
        <v>15</v>
      </c>
      <c r="L115" s="148">
        <v>0</v>
      </c>
      <c r="M115" s="148">
        <v>0</v>
      </c>
      <c r="N115" s="148">
        <v>8.4036182298732438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8.4036182298732438</v>
      </c>
      <c r="U115" s="204" t="s">
        <v>15</v>
      </c>
      <c r="V115" s="196">
        <v>0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8.4036182298732438</v>
      </c>
      <c r="AD115" s="198">
        <v>0</v>
      </c>
      <c r="AE115" s="198">
        <v>0</v>
      </c>
      <c r="AF115" s="198">
        <v>0</v>
      </c>
      <c r="AG115" s="198">
        <v>8.4036182298732438</v>
      </c>
      <c r="AH115" s="198">
        <v>0</v>
      </c>
      <c r="AI115" s="199">
        <f t="shared" si="58"/>
        <v>8.4036182298732438</v>
      </c>
      <c r="AJ115" s="133" t="str">
        <f t="shared" si="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56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58"/>
        <v>0</v>
      </c>
      <c r="AJ116" s="133" t="str">
        <f t="shared" si="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0.21110008502559288</v>
      </c>
      <c r="F117" s="292"/>
      <c r="G117" s="148">
        <v>0</v>
      </c>
      <c r="H117" s="160">
        <v>0</v>
      </c>
      <c r="I117" s="146">
        <f t="shared" si="56"/>
        <v>0.21110008502559288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0.21110008502559288</v>
      </c>
      <c r="P117" s="148">
        <v>17.90994869231637</v>
      </c>
      <c r="Q117" s="148">
        <v>0</v>
      </c>
      <c r="R117" s="149">
        <v>0</v>
      </c>
      <c r="S117" s="150">
        <f t="shared" si="57"/>
        <v>18.121048777341962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1.0555004251279644E-2</v>
      </c>
      <c r="AB117" s="196">
        <v>17.90994869231637</v>
      </c>
      <c r="AC117" s="197">
        <v>0.20054508077431324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0.20054508077431324</v>
      </c>
      <c r="AI117" s="199">
        <f t="shared" si="58"/>
        <v>18.121048777341962</v>
      </c>
      <c r="AJ117" s="133" t="str">
        <f t="shared" si="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0.16325636178151326</v>
      </c>
      <c r="Q118" s="156">
        <v>0</v>
      </c>
      <c r="R118" s="157">
        <v>0</v>
      </c>
      <c r="S118" s="158">
        <f t="shared" si="57"/>
        <v>0.16325636178151326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0.16325636178151326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58"/>
        <v>0.16325636178151326</v>
      </c>
      <c r="AJ118" s="133" t="str">
        <f t="shared" si="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0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58"/>
        <v>0</v>
      </c>
      <c r="AJ120" s="133" t="str">
        <f t="shared" si="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136.72040814237528</v>
      </c>
      <c r="C121" s="148">
        <v>35.569640077911863</v>
      </c>
      <c r="D121" s="148">
        <v>179.71615605255931</v>
      </c>
      <c r="E121" s="148">
        <v>74.389874407019803</v>
      </c>
      <c r="F121" s="292"/>
      <c r="G121" s="148">
        <v>0</v>
      </c>
      <c r="H121" s="160">
        <v>0</v>
      </c>
      <c r="I121" s="146">
        <f t="shared" si="56"/>
        <v>426.39607867986626</v>
      </c>
      <c r="J121" s="141"/>
      <c r="K121" s="161" t="s">
        <v>139</v>
      </c>
      <c r="L121" s="148">
        <v>136.72040814237528</v>
      </c>
      <c r="M121" s="148">
        <v>35.569640077911863</v>
      </c>
      <c r="N121" s="148">
        <v>179.71615605255931</v>
      </c>
      <c r="O121" s="148">
        <v>74.389874407019803</v>
      </c>
      <c r="P121" s="148">
        <v>0</v>
      </c>
      <c r="Q121" s="148">
        <v>0</v>
      </c>
      <c r="R121" s="149">
        <v>0</v>
      </c>
      <c r="S121" s="150">
        <f t="shared" si="57"/>
        <v>426.39607867986626</v>
      </c>
      <c r="U121" s="204" t="s">
        <v>139</v>
      </c>
      <c r="V121" s="196">
        <v>129.66795667176001</v>
      </c>
      <c r="W121" s="196">
        <v>0</v>
      </c>
      <c r="X121" s="196">
        <v>0</v>
      </c>
      <c r="Y121" s="196">
        <v>35.569640077911863</v>
      </c>
      <c r="Z121" s="196">
        <v>179.71615605255931</v>
      </c>
      <c r="AA121" s="196">
        <v>73.326017527640161</v>
      </c>
      <c r="AB121" s="196">
        <v>0</v>
      </c>
      <c r="AC121" s="197">
        <v>8.1163083499949025</v>
      </c>
      <c r="AD121" s="196">
        <v>7.0524514706152601</v>
      </c>
      <c r="AE121" s="196">
        <v>0</v>
      </c>
      <c r="AF121" s="196">
        <v>0</v>
      </c>
      <c r="AG121" s="196">
        <v>0</v>
      </c>
      <c r="AH121" s="196">
        <v>1.0638568793796424</v>
      </c>
      <c r="AI121" s="199">
        <f t="shared" si="58"/>
        <v>426.39607867986621</v>
      </c>
      <c r="AJ121" s="133" t="str">
        <f t="shared" si="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31.504203211527145</v>
      </c>
      <c r="C122" s="152">
        <v>0.36513601898952658</v>
      </c>
      <c r="D122" s="152">
        <v>46.295622607931818</v>
      </c>
      <c r="E122" s="152">
        <v>210.45325109127475</v>
      </c>
      <c r="F122" s="292"/>
      <c r="G122" s="152">
        <v>20.339470333753049</v>
      </c>
      <c r="H122" s="153">
        <v>0</v>
      </c>
      <c r="I122" s="154">
        <f t="shared" si="56"/>
        <v>308.95768326347633</v>
      </c>
      <c r="J122" s="141"/>
      <c r="K122" s="155" t="s">
        <v>24</v>
      </c>
      <c r="L122" s="156">
        <v>31.504203211527145</v>
      </c>
      <c r="M122" s="156">
        <v>0.36513601898952658</v>
      </c>
      <c r="N122" s="156">
        <v>46.295622607931818</v>
      </c>
      <c r="O122" s="156">
        <v>210.45325109127475</v>
      </c>
      <c r="P122" s="156">
        <v>0.3044250288445739</v>
      </c>
      <c r="Q122" s="156">
        <v>20.339470333753049</v>
      </c>
      <c r="R122" s="157">
        <v>0</v>
      </c>
      <c r="S122" s="158">
        <f t="shared" si="57"/>
        <v>309.26210829232087</v>
      </c>
      <c r="U122" s="200" t="s">
        <v>24</v>
      </c>
      <c r="V122" s="201">
        <v>28.215764059659577</v>
      </c>
      <c r="W122" s="201">
        <v>2.9907252284734938</v>
      </c>
      <c r="X122" s="201">
        <v>20.339470333753049</v>
      </c>
      <c r="Y122" s="201">
        <v>0.36513601898952658</v>
      </c>
      <c r="Z122" s="201">
        <v>46.295622607931818</v>
      </c>
      <c r="AA122" s="201">
        <v>207.55742011518157</v>
      </c>
      <c r="AB122" s="201">
        <v>0.3044250288445739</v>
      </c>
      <c r="AC122" s="202">
        <v>3.1935448994872511</v>
      </c>
      <c r="AD122" s="201">
        <v>0.29771392339407454</v>
      </c>
      <c r="AE122" s="201">
        <v>0</v>
      </c>
      <c r="AF122" s="201">
        <v>0</v>
      </c>
      <c r="AG122" s="201">
        <v>0</v>
      </c>
      <c r="AH122" s="201">
        <v>2.8958309760931771</v>
      </c>
      <c r="AI122" s="203">
        <f t="shared" si="58"/>
        <v>309.26210829232087</v>
      </c>
      <c r="AJ122" s="133" t="str">
        <f t="shared" si="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58"/>
        <v>0</v>
      </c>
      <c r="AJ123" s="133" t="str">
        <f t="shared" si="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1.364599046453875E-2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56"/>
        <v>1.364599046453875E-2</v>
      </c>
      <c r="J125" s="141"/>
      <c r="K125" s="161" t="s">
        <v>21</v>
      </c>
      <c r="L125" s="148">
        <v>0</v>
      </c>
      <c r="M125" s="148">
        <v>1.364599046453875E-2</v>
      </c>
      <c r="N125" s="148">
        <v>0</v>
      </c>
      <c r="O125" s="148">
        <v>0</v>
      </c>
      <c r="P125" s="148">
        <v>1.285774961720952E-2</v>
      </c>
      <c r="Q125" s="148">
        <v>0</v>
      </c>
      <c r="R125" s="149">
        <v>0</v>
      </c>
      <c r="S125" s="150">
        <f t="shared" si="57"/>
        <v>2.6503740081748269E-2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1.364599046453875E-2</v>
      </c>
      <c r="Z125" s="196">
        <v>0</v>
      </c>
      <c r="AA125" s="196">
        <v>0</v>
      </c>
      <c r="AB125" s="196">
        <v>1.285774961720952E-2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58"/>
        <v>2.6503740081748269E-2</v>
      </c>
      <c r="AJ125" s="133" t="str">
        <f t="shared" si="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58"/>
        <v>0</v>
      </c>
      <c r="AJ127" s="133" t="str">
        <f t="shared" si="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58"/>
        <v>0</v>
      </c>
      <c r="AJ129" s="133" t="str">
        <f t="shared" si="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168.22461135390242</v>
      </c>
      <c r="C132" s="187">
        <f t="shared" ref="C132:I132" si="60">SUM(C111:C127)</f>
        <v>35.948422087365927</v>
      </c>
      <c r="D132" s="187">
        <f t="shared" si="60"/>
        <v>234.41539689036438</v>
      </c>
      <c r="E132" s="187">
        <f t="shared" si="60"/>
        <v>285.05422558332015</v>
      </c>
      <c r="F132" s="187">
        <f t="shared" si="60"/>
        <v>0</v>
      </c>
      <c r="G132" s="187">
        <f t="shared" si="60"/>
        <v>20.339470333753049</v>
      </c>
      <c r="H132" s="213">
        <f t="shared" si="60"/>
        <v>0</v>
      </c>
      <c r="I132" s="146">
        <f t="shared" si="60"/>
        <v>743.98212624870598</v>
      </c>
      <c r="J132" s="141"/>
      <c r="K132" s="188" t="s">
        <v>25</v>
      </c>
      <c r="L132" s="187">
        <f>SUM(L111:L127)</f>
        <v>168.22461135390242</v>
      </c>
      <c r="M132" s="187">
        <f t="shared" ref="M132:S132" si="61">SUM(M111:M127)</f>
        <v>35.948422087365927</v>
      </c>
      <c r="N132" s="187">
        <f t="shared" si="61"/>
        <v>234.41539689036438</v>
      </c>
      <c r="O132" s="187">
        <f t="shared" si="61"/>
        <v>285.05422558332015</v>
      </c>
      <c r="P132" s="187">
        <f t="shared" si="61"/>
        <v>18.390487832559664</v>
      </c>
      <c r="Q132" s="187">
        <f t="shared" si="61"/>
        <v>20.339470333753049</v>
      </c>
      <c r="R132" s="213">
        <f t="shared" si="61"/>
        <v>0</v>
      </c>
      <c r="S132" s="214">
        <f t="shared" si="61"/>
        <v>762.37261408126562</v>
      </c>
      <c r="T132" s="133" t="str">
        <f>IF(ABS(S132-AI132)&gt;0.01,S132-AI132,"")</f>
        <v/>
      </c>
      <c r="U132" s="215" t="s">
        <v>61</v>
      </c>
      <c r="V132" s="216">
        <f>SUM(V111:V127)</f>
        <v>157.8837207314196</v>
      </c>
      <c r="W132" s="216">
        <f t="shared" ref="W132:AH132" si="62">SUM(W111:W127)</f>
        <v>2.9907252284734938</v>
      </c>
      <c r="X132" s="216">
        <f t="shared" si="62"/>
        <v>20.339470333753049</v>
      </c>
      <c r="Y132" s="216">
        <f t="shared" si="62"/>
        <v>35.948422087365927</v>
      </c>
      <c r="Z132" s="216">
        <f t="shared" si="62"/>
        <v>226.01177866049113</v>
      </c>
      <c r="AA132" s="216">
        <f t="shared" si="62"/>
        <v>280.89399264707299</v>
      </c>
      <c r="AB132" s="216">
        <f t="shared" si="62"/>
        <v>18.390487832559664</v>
      </c>
      <c r="AC132" s="216">
        <f t="shared" si="62"/>
        <v>19.91401656012971</v>
      </c>
      <c r="AD132" s="217">
        <f t="shared" si="62"/>
        <v>7.350165394009335</v>
      </c>
      <c r="AE132" s="217">
        <f t="shared" si="62"/>
        <v>0</v>
      </c>
      <c r="AF132" s="217">
        <f t="shared" si="62"/>
        <v>0</v>
      </c>
      <c r="AG132" s="217">
        <f t="shared" si="62"/>
        <v>8.4036182298732438</v>
      </c>
      <c r="AH132" s="217">
        <f t="shared" si="62"/>
        <v>4.1602329362471329</v>
      </c>
      <c r="AI132" s="218">
        <f>SUM(V132:AC132)</f>
        <v>762.37261408126551</v>
      </c>
      <c r="AJ132" s="133" t="str">
        <f t="shared" si="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0.226113780719601</v>
      </c>
      <c r="C133" s="105">
        <f t="shared" ref="C133:H133" si="63">IF($I132=0,"-",C132/$I132)</f>
        <v>4.8318932430036259E-2</v>
      </c>
      <c r="D133" s="105">
        <f t="shared" si="63"/>
        <v>0.31508202767226373</v>
      </c>
      <c r="E133" s="105">
        <f t="shared" si="63"/>
        <v>0.38314660463768896</v>
      </c>
      <c r="F133" s="105">
        <f t="shared" si="63"/>
        <v>0</v>
      </c>
      <c r="G133" s="105">
        <f t="shared" si="63"/>
        <v>2.7338654540409971E-2</v>
      </c>
      <c r="H133" s="106">
        <f t="shared" si="63"/>
        <v>0</v>
      </c>
      <c r="I133" s="107">
        <f>SUM(B133:H133)</f>
        <v>1</v>
      </c>
      <c r="J133" s="133"/>
      <c r="K133" s="30" t="s">
        <v>85</v>
      </c>
      <c r="L133" s="80">
        <f t="shared" ref="L133:R133" si="64">IF($S132=0,"-",L132/$S132)</f>
        <v>0.22065930523570776</v>
      </c>
      <c r="M133" s="80">
        <f t="shared" si="64"/>
        <v>4.7153349193540132E-2</v>
      </c>
      <c r="N133" s="80">
        <f t="shared" si="64"/>
        <v>0.30748139762714077</v>
      </c>
      <c r="O133" s="80">
        <f t="shared" si="64"/>
        <v>0.37390407304548667</v>
      </c>
      <c r="P133" s="80">
        <f t="shared" si="64"/>
        <v>2.4122702590415081E-2</v>
      </c>
      <c r="Q133" s="80">
        <f t="shared" si="64"/>
        <v>2.667917230770956E-2</v>
      </c>
      <c r="R133" s="81">
        <f t="shared" si="64"/>
        <v>0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59"/>
        <v>1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65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294.18078336201546</v>
      </c>
      <c r="C141" s="148">
        <v>50.417740281120174</v>
      </c>
      <c r="D141" s="148">
        <v>0</v>
      </c>
      <c r="E141" s="148">
        <v>0</v>
      </c>
      <c r="F141" s="292"/>
      <c r="G141" s="148">
        <v>0</v>
      </c>
      <c r="H141" s="160">
        <v>0</v>
      </c>
      <c r="I141" s="146">
        <f t="shared" si="65"/>
        <v>344.59852364313565</v>
      </c>
      <c r="J141" s="141"/>
      <c r="K141" s="161" t="s">
        <v>15</v>
      </c>
      <c r="L141" s="148">
        <v>294.18078336201546</v>
      </c>
      <c r="M141" s="148">
        <v>50.417740281120174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344.59852364313565</v>
      </c>
      <c r="U141" s="204" t="s">
        <v>15</v>
      </c>
      <c r="V141" s="196">
        <v>294.18078336201546</v>
      </c>
      <c r="W141" s="196">
        <v>0</v>
      </c>
      <c r="X141" s="196">
        <v>0</v>
      </c>
      <c r="Y141" s="196">
        <v>50.417740281120174</v>
      </c>
      <c r="Z141" s="196">
        <v>0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67"/>
        <v>344.59852364313565</v>
      </c>
      <c r="AJ141" s="133" t="str">
        <f t="shared" si="68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1.2692159681012456</v>
      </c>
      <c r="C142" s="152">
        <v>6.8101376436000187</v>
      </c>
      <c r="D142" s="152">
        <v>0.21595160970995439</v>
      </c>
      <c r="E142" s="152">
        <v>0.12779506524063991</v>
      </c>
      <c r="F142" s="292"/>
      <c r="G142" s="152">
        <v>0</v>
      </c>
      <c r="H142" s="153">
        <v>0</v>
      </c>
      <c r="I142" s="154">
        <f t="shared" si="65"/>
        <v>8.4231002866518594</v>
      </c>
      <c r="J142" s="141"/>
      <c r="K142" s="155" t="s">
        <v>14</v>
      </c>
      <c r="L142" s="156">
        <v>1.2692159681012456</v>
      </c>
      <c r="M142" s="156">
        <v>6.8101376436000187</v>
      </c>
      <c r="N142" s="156">
        <v>0.21595160970995439</v>
      </c>
      <c r="O142" s="156">
        <v>0.12779506524063991</v>
      </c>
      <c r="P142" s="156">
        <v>0</v>
      </c>
      <c r="Q142" s="156">
        <v>0</v>
      </c>
      <c r="R142" s="157">
        <v>0</v>
      </c>
      <c r="S142" s="158">
        <f t="shared" si="66"/>
        <v>8.4231002866518594</v>
      </c>
      <c r="U142" s="200" t="s">
        <v>55</v>
      </c>
      <c r="V142" s="201">
        <v>1.2692159681012456</v>
      </c>
      <c r="W142" s="201">
        <v>0</v>
      </c>
      <c r="X142" s="201">
        <v>0</v>
      </c>
      <c r="Y142" s="201">
        <v>6.8101376436000187</v>
      </c>
      <c r="Z142" s="201">
        <v>0.21595160970995439</v>
      </c>
      <c r="AA142" s="201">
        <v>0</v>
      </c>
      <c r="AB142" s="201">
        <v>0</v>
      </c>
      <c r="AC142" s="202">
        <v>0.12779506524063991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0.12779506524063991</v>
      </c>
      <c r="AI142" s="203">
        <f t="shared" si="67"/>
        <v>8.4231002866518594</v>
      </c>
      <c r="AJ142" s="133" t="str">
        <f t="shared" si="68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65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2.7828777097184632</v>
      </c>
      <c r="Q143" s="148">
        <v>0</v>
      </c>
      <c r="R143" s="149">
        <v>0</v>
      </c>
      <c r="S143" s="150">
        <f t="shared" si="66"/>
        <v>2.7828777097184632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2.7828777097184632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67"/>
        <v>2.7828777097184632</v>
      </c>
      <c r="AJ143" s="133" t="str">
        <f t="shared" si="68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4.0860397871669903E-2</v>
      </c>
      <c r="Q144" s="156">
        <v>0</v>
      </c>
      <c r="R144" s="157">
        <v>0</v>
      </c>
      <c r="S144" s="158">
        <f t="shared" si="66"/>
        <v>4.0860397871669903E-2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4.0860397871669903E-2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67"/>
        <v>4.0860397871669903E-2</v>
      </c>
      <c r="AJ144" s="133" t="str">
        <f t="shared" si="68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65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5.1651301628794085E-4</v>
      </c>
      <c r="C146" s="152">
        <v>2.7768932515157125</v>
      </c>
      <c r="D146" s="152">
        <v>2.7815418686623041</v>
      </c>
      <c r="E146" s="152">
        <v>0</v>
      </c>
      <c r="F146" s="292"/>
      <c r="G146" s="152">
        <v>0</v>
      </c>
      <c r="H146" s="153">
        <v>0</v>
      </c>
      <c r="I146" s="154">
        <f t="shared" si="65"/>
        <v>5.5589516331943045</v>
      </c>
      <c r="J146" s="141"/>
      <c r="K146" s="155" t="s">
        <v>16</v>
      </c>
      <c r="L146" s="156">
        <v>5.1651301628794085E-4</v>
      </c>
      <c r="M146" s="156">
        <v>2.7768932515157125</v>
      </c>
      <c r="N146" s="156">
        <v>2.7815418686623041</v>
      </c>
      <c r="O146" s="156">
        <v>0</v>
      </c>
      <c r="P146" s="156">
        <v>2.9118580053417379E-4</v>
      </c>
      <c r="Q146" s="156">
        <v>0</v>
      </c>
      <c r="R146" s="157">
        <v>0</v>
      </c>
      <c r="S146" s="158">
        <f t="shared" si="66"/>
        <v>5.5592428189948384</v>
      </c>
      <c r="U146" s="200" t="s">
        <v>16</v>
      </c>
      <c r="V146" s="201">
        <v>5.1651301628794085E-4</v>
      </c>
      <c r="W146" s="201">
        <v>0</v>
      </c>
      <c r="X146" s="201">
        <v>0</v>
      </c>
      <c r="Y146" s="201">
        <v>2.7768932515157125</v>
      </c>
      <c r="Z146" s="201">
        <v>2.7815418686623041</v>
      </c>
      <c r="AA146" s="201">
        <v>0</v>
      </c>
      <c r="AB146" s="201">
        <v>2.9118580053417379E-4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67"/>
        <v>5.5592428189948384</v>
      </c>
      <c r="AJ146" s="133" t="str">
        <f t="shared" si="68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8.0128609550790557</v>
      </c>
      <c r="C147" s="148">
        <v>97.775919615337102</v>
      </c>
      <c r="D147" s="148">
        <v>257.17472714726193</v>
      </c>
      <c r="E147" s="148">
        <v>1.9356498644000899</v>
      </c>
      <c r="F147" s="292"/>
      <c r="G147" s="148">
        <v>0</v>
      </c>
      <c r="H147" s="160">
        <v>0</v>
      </c>
      <c r="I147" s="146">
        <f t="shared" si="65"/>
        <v>364.8991575820782</v>
      </c>
      <c r="J147" s="141"/>
      <c r="K147" s="161" t="s">
        <v>139</v>
      </c>
      <c r="L147" s="148">
        <v>8.0128609550790557</v>
      </c>
      <c r="M147" s="148">
        <v>97.775919615337102</v>
      </c>
      <c r="N147" s="148">
        <v>257.17472714726193</v>
      </c>
      <c r="O147" s="148">
        <v>1.9356498644000899</v>
      </c>
      <c r="P147" s="148">
        <v>0</v>
      </c>
      <c r="Q147" s="148">
        <v>0</v>
      </c>
      <c r="R147" s="149">
        <v>0</v>
      </c>
      <c r="S147" s="150">
        <f t="shared" si="66"/>
        <v>364.8991575820782</v>
      </c>
      <c r="U147" s="204" t="s">
        <v>139</v>
      </c>
      <c r="V147" s="196">
        <v>7.9526012359965801</v>
      </c>
      <c r="W147" s="196">
        <v>0</v>
      </c>
      <c r="X147" s="196">
        <v>0</v>
      </c>
      <c r="Y147" s="196">
        <v>97.775919615337102</v>
      </c>
      <c r="Z147" s="196">
        <v>256.81874451818817</v>
      </c>
      <c r="AA147" s="196">
        <v>0</v>
      </c>
      <c r="AB147" s="196">
        <v>0</v>
      </c>
      <c r="AC147" s="197">
        <v>2.3518922125563284</v>
      </c>
      <c r="AD147" s="196">
        <v>6.0259719082475363E-2</v>
      </c>
      <c r="AE147" s="196">
        <v>0</v>
      </c>
      <c r="AF147" s="196">
        <v>0</v>
      </c>
      <c r="AG147" s="196">
        <v>0.35598262907376277</v>
      </c>
      <c r="AH147" s="196">
        <v>1.9356498644000899</v>
      </c>
      <c r="AI147" s="199">
        <f t="shared" si="67"/>
        <v>364.89915758207815</v>
      </c>
      <c r="AJ147" s="133" t="str">
        <f t="shared" si="68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25.343462421838158</v>
      </c>
      <c r="C148" s="152">
        <v>18.747860421051396</v>
      </c>
      <c r="D148" s="152">
        <v>7.465849180874562</v>
      </c>
      <c r="E148" s="152">
        <v>977.57551309204507</v>
      </c>
      <c r="F148" s="292"/>
      <c r="G148" s="152">
        <v>27.373793012760018</v>
      </c>
      <c r="H148" s="153">
        <v>0</v>
      </c>
      <c r="I148" s="154">
        <f t="shared" si="65"/>
        <v>1056.5064781285691</v>
      </c>
      <c r="J148" s="141"/>
      <c r="K148" s="155" t="s">
        <v>24</v>
      </c>
      <c r="L148" s="156">
        <v>25.343462421838158</v>
      </c>
      <c r="M148" s="156">
        <v>18.747860421051396</v>
      </c>
      <c r="N148" s="156">
        <v>7.465849180874562</v>
      </c>
      <c r="O148" s="156">
        <v>977.57551309204507</v>
      </c>
      <c r="P148" s="156">
        <v>1.7199164920111327E-2</v>
      </c>
      <c r="Q148" s="156">
        <v>27.373793012760018</v>
      </c>
      <c r="R148" s="157">
        <v>0</v>
      </c>
      <c r="S148" s="158">
        <f t="shared" si="66"/>
        <v>1056.5236772934893</v>
      </c>
      <c r="U148" s="200" t="s">
        <v>24</v>
      </c>
      <c r="V148" s="201">
        <v>4.786020756685871</v>
      </c>
      <c r="W148" s="201">
        <v>20.557441665152286</v>
      </c>
      <c r="X148" s="201">
        <v>27.373793012760018</v>
      </c>
      <c r="Y148" s="201">
        <v>18.747860421051396</v>
      </c>
      <c r="Z148" s="201">
        <v>7.465849180874562</v>
      </c>
      <c r="AA148" s="201">
        <v>971.48624673789607</v>
      </c>
      <c r="AB148" s="201">
        <v>1.7199164920111327E-2</v>
      </c>
      <c r="AC148" s="202">
        <v>6.0892663541490561</v>
      </c>
      <c r="AD148" s="201">
        <v>0</v>
      </c>
      <c r="AE148" s="201">
        <v>7.2996569550708254E-2</v>
      </c>
      <c r="AF148" s="201">
        <v>0</v>
      </c>
      <c r="AG148" s="201">
        <v>0</v>
      </c>
      <c r="AH148" s="201">
        <v>6.0162697845983466</v>
      </c>
      <c r="AI148" s="203">
        <f t="shared" si="67"/>
        <v>1056.5236772934893</v>
      </c>
      <c r="AJ148" s="133" t="str">
        <f t="shared" si="68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10.328918549942619</v>
      </c>
      <c r="C149" s="148">
        <v>102.19869725689966</v>
      </c>
      <c r="D149" s="148">
        <v>5.5796634369043909</v>
      </c>
      <c r="E149" s="148">
        <v>0</v>
      </c>
      <c r="F149" s="292"/>
      <c r="G149" s="148">
        <v>0</v>
      </c>
      <c r="H149" s="160">
        <v>0</v>
      </c>
      <c r="I149" s="146">
        <f t="shared" si="65"/>
        <v>118.10727924374667</v>
      </c>
      <c r="J149" s="141"/>
      <c r="K149" s="161" t="s">
        <v>23</v>
      </c>
      <c r="L149" s="148">
        <v>10.328918549942619</v>
      </c>
      <c r="M149" s="148">
        <v>102.19869725689966</v>
      </c>
      <c r="N149" s="148">
        <v>5.5796634369043909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118.10727924374667</v>
      </c>
      <c r="U149" s="204" t="s">
        <v>23</v>
      </c>
      <c r="V149" s="196">
        <v>9.2333819014348943</v>
      </c>
      <c r="W149" s="196">
        <v>0.81175836506104015</v>
      </c>
      <c r="X149" s="196">
        <v>0</v>
      </c>
      <c r="Y149" s="196">
        <v>102.19869725689966</v>
      </c>
      <c r="Z149" s="196">
        <v>5.5796634369043909</v>
      </c>
      <c r="AA149" s="196">
        <v>0</v>
      </c>
      <c r="AB149" s="196">
        <v>0</v>
      </c>
      <c r="AC149" s="197">
        <v>0.28377828344668415</v>
      </c>
      <c r="AD149" s="196">
        <v>0.28377828344668415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67"/>
        <v>118.10727924374667</v>
      </c>
      <c r="AJ149" s="133" t="str">
        <f t="shared" si="68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65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0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65"/>
        <v>0</v>
      </c>
      <c r="J151" s="141"/>
      <c r="K151" s="161" t="s">
        <v>21</v>
      </c>
      <c r="L151" s="148">
        <v>0</v>
      </c>
      <c r="M151" s="148">
        <v>0</v>
      </c>
      <c r="N151" s="148">
        <v>0</v>
      </c>
      <c r="O151" s="148">
        <v>0</v>
      </c>
      <c r="P151" s="148">
        <v>0.16886982640248427</v>
      </c>
      <c r="Q151" s="148">
        <v>0</v>
      </c>
      <c r="R151" s="149">
        <v>0</v>
      </c>
      <c r="S151" s="150">
        <f t="shared" si="66"/>
        <v>0.16886982640248427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0.16886982640248427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67"/>
        <v>0.16886982640248427</v>
      </c>
      <c r="AJ151" s="133" t="str">
        <f t="shared" si="68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65"/>
        <v>0</v>
      </c>
      <c r="J152" s="141"/>
      <c r="K152" s="155" t="s">
        <v>20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65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67"/>
        <v>0</v>
      </c>
      <c r="AJ153" s="133" t="str">
        <f t="shared" si="68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65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67"/>
        <v>0</v>
      </c>
      <c r="AJ154" s="133" t="str">
        <f t="shared" si="68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65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65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339.13575776999289</v>
      </c>
      <c r="C158" s="187">
        <f t="shared" ref="C158:I158" si="69">SUM(C137:C153)</f>
        <v>278.72724846952406</v>
      </c>
      <c r="D158" s="187">
        <f t="shared" si="69"/>
        <v>273.21773324341314</v>
      </c>
      <c r="E158" s="187">
        <f t="shared" si="69"/>
        <v>979.63895802168577</v>
      </c>
      <c r="F158" s="187">
        <f t="shared" si="69"/>
        <v>0</v>
      </c>
      <c r="G158" s="187">
        <f t="shared" si="69"/>
        <v>27.373793012760018</v>
      </c>
      <c r="H158" s="213">
        <f t="shared" si="69"/>
        <v>0</v>
      </c>
      <c r="I158" s="146">
        <f t="shared" si="69"/>
        <v>1898.0934905173758</v>
      </c>
      <c r="J158" s="141"/>
      <c r="K158" s="188" t="s">
        <v>25</v>
      </c>
      <c r="L158" s="187">
        <f>SUM(L137:L153)</f>
        <v>339.13575776999289</v>
      </c>
      <c r="M158" s="187">
        <f t="shared" ref="M158:S158" si="70">SUM(M137:M153)</f>
        <v>278.72724846952406</v>
      </c>
      <c r="N158" s="187">
        <f t="shared" si="70"/>
        <v>273.21773324341314</v>
      </c>
      <c r="O158" s="187">
        <f t="shared" si="70"/>
        <v>979.63895802168577</v>
      </c>
      <c r="P158" s="187">
        <f t="shared" si="70"/>
        <v>3.0100982847132629</v>
      </c>
      <c r="Q158" s="187">
        <f t="shared" si="70"/>
        <v>27.373793012760018</v>
      </c>
      <c r="R158" s="213">
        <f t="shared" si="70"/>
        <v>0</v>
      </c>
      <c r="S158" s="214">
        <f t="shared" si="70"/>
        <v>1901.1035888020892</v>
      </c>
      <c r="T158" s="133" t="str">
        <f>IF(ABS(S158-AI158)&gt;0.01,S158-AI158,"")</f>
        <v/>
      </c>
      <c r="U158" s="215" t="s">
        <v>61</v>
      </c>
      <c r="V158" s="216">
        <f>SUM(V137:V153)</f>
        <v>317.4225197372503</v>
      </c>
      <c r="W158" s="216">
        <f t="shared" ref="W158:AH158" si="71">SUM(W137:W153)</f>
        <v>21.369200030213324</v>
      </c>
      <c r="X158" s="216">
        <f t="shared" si="71"/>
        <v>27.373793012760018</v>
      </c>
      <c r="Y158" s="216">
        <f t="shared" si="71"/>
        <v>278.72724846952406</v>
      </c>
      <c r="Z158" s="216">
        <f t="shared" si="71"/>
        <v>272.86175061433937</v>
      </c>
      <c r="AA158" s="216">
        <f t="shared" si="71"/>
        <v>971.48624673789607</v>
      </c>
      <c r="AB158" s="216">
        <f t="shared" si="71"/>
        <v>3.0100982847132629</v>
      </c>
      <c r="AC158" s="216">
        <f t="shared" si="71"/>
        <v>8.8527319153927095</v>
      </c>
      <c r="AD158" s="217">
        <f t="shared" si="71"/>
        <v>0.3440380025291595</v>
      </c>
      <c r="AE158" s="217">
        <f t="shared" si="71"/>
        <v>7.2996569550708254E-2</v>
      </c>
      <c r="AF158" s="217">
        <f t="shared" si="71"/>
        <v>0</v>
      </c>
      <c r="AG158" s="217">
        <f t="shared" si="71"/>
        <v>0.35598262907376277</v>
      </c>
      <c r="AH158" s="217">
        <f t="shared" si="71"/>
        <v>8.0797147142390759</v>
      </c>
      <c r="AI158" s="218">
        <f>SUM(V158:AC158)</f>
        <v>1901.103588802089</v>
      </c>
      <c r="AJ158" s="133" t="str">
        <f t="shared" si="68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0.17867178801480027</v>
      </c>
      <c r="C159" s="105">
        <f t="shared" ref="C159:H159" si="72">IF($I158=0,"-",C158/$I158)</f>
        <v>0.14684590082733467</v>
      </c>
      <c r="D159" s="105">
        <f t="shared" si="72"/>
        <v>0.1439432433693982</v>
      </c>
      <c r="E159" s="105">
        <f t="shared" si="72"/>
        <v>0.51611733716797015</v>
      </c>
      <c r="F159" s="105">
        <f t="shared" si="72"/>
        <v>0</v>
      </c>
      <c r="G159" s="105">
        <f t="shared" si="72"/>
        <v>1.4421730620496761E-2</v>
      </c>
      <c r="H159" s="106">
        <f t="shared" si="72"/>
        <v>0</v>
      </c>
      <c r="I159" s="107">
        <f>SUM(B159:H159)</f>
        <v>1</v>
      </c>
      <c r="J159" s="133"/>
      <c r="K159" s="30" t="s">
        <v>85</v>
      </c>
      <c r="L159" s="80">
        <f t="shared" ref="L159:R159" si="73">IF($S158=0,"-",L158/$S158)</f>
        <v>0.1783888893627763</v>
      </c>
      <c r="M159" s="80">
        <f t="shared" si="73"/>
        <v>0.14661339345803551</v>
      </c>
      <c r="N159" s="80">
        <f t="shared" si="73"/>
        <v>0.14371533190128333</v>
      </c>
      <c r="O159" s="80">
        <f t="shared" si="73"/>
        <v>0.51530014660535639</v>
      </c>
      <c r="P159" s="80">
        <f t="shared" si="73"/>
        <v>1.5833425923991685E-3</v>
      </c>
      <c r="Q159" s="80">
        <f t="shared" si="73"/>
        <v>1.439889608014922E-2</v>
      </c>
      <c r="R159" s="81">
        <f t="shared" si="73"/>
        <v>0</v>
      </c>
      <c r="S159" s="82">
        <f>SUM(L159:R159)</f>
        <v>0.99999999999999978</v>
      </c>
      <c r="U159" s="40" t="s">
        <v>85</v>
      </c>
      <c r="V159" s="108">
        <f>+V158/$AI158</f>
        <v>0.16696750330015553</v>
      </c>
      <c r="W159" s="108">
        <f t="shared" ref="W159:AH159" si="74">+W158/$AI158</f>
        <v>1.1240418542199662E-2</v>
      </c>
      <c r="X159" s="108">
        <f t="shared" si="74"/>
        <v>1.4398896080149222E-2</v>
      </c>
      <c r="Y159" s="108">
        <f t="shared" si="74"/>
        <v>0.14661339345803553</v>
      </c>
      <c r="Z159" s="108">
        <f t="shared" si="74"/>
        <v>0.14352808138470416</v>
      </c>
      <c r="AA159" s="108">
        <f t="shared" si="74"/>
        <v>0.51101173679338674</v>
      </c>
      <c r="AB159" s="108">
        <f t="shared" si="74"/>
        <v>1.5833425923991687E-3</v>
      </c>
      <c r="AC159" s="108">
        <f t="shared" si="74"/>
        <v>4.6566278489700479E-3</v>
      </c>
      <c r="AD159" s="108">
        <f t="shared" si="74"/>
        <v>1.8096752042109525E-4</v>
      </c>
      <c r="AE159" s="108">
        <f t="shared" si="74"/>
        <v>3.8396944795998398E-5</v>
      </c>
      <c r="AF159" s="108">
        <f t="shared" si="74"/>
        <v>0</v>
      </c>
      <c r="AG159" s="108">
        <f t="shared" si="74"/>
        <v>1.8725051657920031E-4</v>
      </c>
      <c r="AH159" s="108">
        <f t="shared" si="74"/>
        <v>4.2500128671737521E-3</v>
      </c>
      <c r="AI159" s="109">
        <f>SUM(V159:AC159)</f>
        <v>1</v>
      </c>
      <c r="AJ159" s="4" t="str">
        <f t="shared" si="68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75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70.427734364640088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75"/>
        <v>70.427734364640088</v>
      </c>
      <c r="J167" s="141"/>
      <c r="K167" s="161" t="s">
        <v>15</v>
      </c>
      <c r="L167" s="148">
        <v>70.427734364640088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70.427734364640088</v>
      </c>
      <c r="U167" s="204" t="s">
        <v>15</v>
      </c>
      <c r="V167" s="196">
        <v>70.427734364640088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77"/>
        <v>70.427734364640088</v>
      </c>
      <c r="AJ167" s="133" t="str">
        <f t="shared" si="78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75"/>
        <v>0</v>
      </c>
      <c r="J168" s="141"/>
      <c r="K168" s="155" t="s">
        <v>14</v>
      </c>
      <c r="L168" s="156">
        <v>0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0</v>
      </c>
      <c r="U168" s="200" t="s">
        <v>55</v>
      </c>
      <c r="V168" s="201">
        <v>0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77"/>
        <v>0</v>
      </c>
      <c r="AJ168" s="133" t="str">
        <f t="shared" si="78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0.14502426144869746</v>
      </c>
      <c r="F169" s="292"/>
      <c r="G169" s="148">
        <v>0</v>
      </c>
      <c r="H169" s="160">
        <v>0</v>
      </c>
      <c r="I169" s="146">
        <f t="shared" si="75"/>
        <v>0.14502426144869746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0.14502426144869746</v>
      </c>
      <c r="P169" s="148">
        <v>2.1288101193229498</v>
      </c>
      <c r="Q169" s="148">
        <v>0</v>
      </c>
      <c r="R169" s="149">
        <v>0</v>
      </c>
      <c r="S169" s="150">
        <f t="shared" si="76"/>
        <v>2.2738343807716475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7.2512130724348728E-2</v>
      </c>
      <c r="AB169" s="196">
        <v>2.1288101193229498</v>
      </c>
      <c r="AC169" s="197">
        <v>7.2512130724348728E-2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7.2512130724348728E-2</v>
      </c>
      <c r="AI169" s="199">
        <f t="shared" si="77"/>
        <v>2.2738343807716475</v>
      </c>
      <c r="AJ169" s="133" t="str">
        <f t="shared" si="78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0</v>
      </c>
      <c r="Q170" s="156">
        <v>0</v>
      </c>
      <c r="R170" s="157">
        <v>0</v>
      </c>
      <c r="S170" s="158">
        <f t="shared" si="76"/>
        <v>0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0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77"/>
        <v>0</v>
      </c>
      <c r="AJ170" s="133" t="str">
        <f t="shared" si="78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75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3.3810353790501635</v>
      </c>
      <c r="C172" s="152">
        <v>0</v>
      </c>
      <c r="D172" s="152">
        <v>4.6689646209498363</v>
      </c>
      <c r="E172" s="152">
        <v>0</v>
      </c>
      <c r="F172" s="292"/>
      <c r="G172" s="152">
        <v>0</v>
      </c>
      <c r="H172" s="153">
        <v>0</v>
      </c>
      <c r="I172" s="154">
        <f t="shared" si="75"/>
        <v>8.0500000000000007</v>
      </c>
      <c r="J172" s="141"/>
      <c r="K172" s="155" t="s">
        <v>16</v>
      </c>
      <c r="L172" s="156">
        <v>3.3810353790501635</v>
      </c>
      <c r="M172" s="156">
        <v>0</v>
      </c>
      <c r="N172" s="156">
        <v>4.6689646209498363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8.0500000000000007</v>
      </c>
      <c r="U172" s="200" t="s">
        <v>16</v>
      </c>
      <c r="V172" s="201">
        <v>3.3810353790501635</v>
      </c>
      <c r="W172" s="201">
        <v>0</v>
      </c>
      <c r="X172" s="201">
        <v>0</v>
      </c>
      <c r="Y172" s="201">
        <v>0</v>
      </c>
      <c r="Z172" s="201">
        <v>4.6689646209498363</v>
      </c>
      <c r="AA172" s="201">
        <v>0</v>
      </c>
      <c r="AB172" s="201">
        <v>0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77"/>
        <v>8.0500000000000007</v>
      </c>
      <c r="AJ172" s="133" t="str">
        <f t="shared" si="78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0</v>
      </c>
      <c r="C173" s="148">
        <v>0</v>
      </c>
      <c r="D173" s="148">
        <v>0</v>
      </c>
      <c r="E173" s="148">
        <v>0</v>
      </c>
      <c r="F173" s="292"/>
      <c r="G173" s="148">
        <v>0</v>
      </c>
      <c r="H173" s="160">
        <v>0</v>
      </c>
      <c r="I173" s="146">
        <f t="shared" si="75"/>
        <v>0</v>
      </c>
      <c r="J173" s="141"/>
      <c r="K173" s="161" t="s">
        <v>139</v>
      </c>
      <c r="L173" s="148">
        <v>0</v>
      </c>
      <c r="M173" s="148">
        <v>0</v>
      </c>
      <c r="N173" s="148">
        <v>0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76"/>
        <v>0</v>
      </c>
      <c r="U173" s="204" t="s">
        <v>139</v>
      </c>
      <c r="V173" s="196">
        <v>0</v>
      </c>
      <c r="W173" s="196">
        <v>0</v>
      </c>
      <c r="X173" s="196">
        <v>0</v>
      </c>
      <c r="Y173" s="196">
        <v>0</v>
      </c>
      <c r="Z173" s="196">
        <v>0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77"/>
        <v>0</v>
      </c>
      <c r="AJ173" s="133" t="str">
        <f t="shared" si="78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0.13451672197655087</v>
      </c>
      <c r="C174" s="152">
        <v>0.11827853241565454</v>
      </c>
      <c r="D174" s="152">
        <v>11.562622782220348</v>
      </c>
      <c r="E174" s="152">
        <v>6.1439539554366949</v>
      </c>
      <c r="F174" s="292"/>
      <c r="G174" s="152">
        <v>0.62551478633423563</v>
      </c>
      <c r="H174" s="153">
        <v>0</v>
      </c>
      <c r="I174" s="154">
        <f t="shared" si="75"/>
        <v>18.584886778383485</v>
      </c>
      <c r="J174" s="141"/>
      <c r="K174" s="155" t="s">
        <v>24</v>
      </c>
      <c r="L174" s="156">
        <v>0.13451672197655087</v>
      </c>
      <c r="M174" s="156">
        <v>0.11827853241565454</v>
      </c>
      <c r="N174" s="156">
        <v>11.562622782220348</v>
      </c>
      <c r="O174" s="156">
        <v>6.1439539554366949</v>
      </c>
      <c r="P174" s="156">
        <v>0</v>
      </c>
      <c r="Q174" s="156">
        <v>0.62551478633423563</v>
      </c>
      <c r="R174" s="157">
        <v>0</v>
      </c>
      <c r="S174" s="158">
        <f t="shared" si="76"/>
        <v>18.584886778383485</v>
      </c>
      <c r="U174" s="200" t="s">
        <v>24</v>
      </c>
      <c r="V174" s="201">
        <v>0.12747573955120176</v>
      </c>
      <c r="W174" s="201">
        <v>3.0175638965781923E-3</v>
      </c>
      <c r="X174" s="201">
        <v>0.62551478633423563</v>
      </c>
      <c r="Y174" s="201">
        <v>0.11827853241565454</v>
      </c>
      <c r="Z174" s="201">
        <v>11.562622782220348</v>
      </c>
      <c r="AA174" s="201">
        <v>6.1439539554366949</v>
      </c>
      <c r="AB174" s="201">
        <v>0</v>
      </c>
      <c r="AC174" s="202">
        <v>4.0234185287709228E-3</v>
      </c>
      <c r="AD174" s="201">
        <v>4.0234185287709228E-3</v>
      </c>
      <c r="AE174" s="201">
        <v>0</v>
      </c>
      <c r="AF174" s="201">
        <v>0</v>
      </c>
      <c r="AG174" s="201">
        <v>0</v>
      </c>
      <c r="AH174" s="201">
        <v>0</v>
      </c>
      <c r="AI174" s="203">
        <f t="shared" si="77"/>
        <v>18.584886778383485</v>
      </c>
      <c r="AJ174" s="133" t="str">
        <f t="shared" si="78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90.667383865154889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75"/>
        <v>90.667383865154889</v>
      </c>
      <c r="J175" s="141"/>
      <c r="K175" s="161" t="s">
        <v>23</v>
      </c>
      <c r="L175" s="148">
        <v>90.667383865154889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90.667383865154889</v>
      </c>
      <c r="U175" s="204" t="s">
        <v>23</v>
      </c>
      <c r="V175" s="196">
        <v>90.667383865154889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77"/>
        <v>90.667383865154889</v>
      </c>
      <c r="AJ175" s="133" t="str">
        <f t="shared" si="78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75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9.3746986819819352E-3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75"/>
        <v>9.3746986819819352E-3</v>
      </c>
      <c r="J177" s="141"/>
      <c r="K177" s="161" t="s">
        <v>21</v>
      </c>
      <c r="L177" s="148">
        <v>9.3746986819819352E-3</v>
      </c>
      <c r="M177" s="148">
        <v>0</v>
      </c>
      <c r="N177" s="148">
        <v>0</v>
      </c>
      <c r="O177" s="148">
        <v>0</v>
      </c>
      <c r="P177" s="148">
        <v>0.12861100231067113</v>
      </c>
      <c r="Q177" s="148">
        <v>0</v>
      </c>
      <c r="R177" s="149">
        <v>0</v>
      </c>
      <c r="S177" s="150">
        <f t="shared" si="76"/>
        <v>0.13798570099265306</v>
      </c>
      <c r="U177" s="204" t="s">
        <v>21</v>
      </c>
      <c r="V177" s="196">
        <v>9.3746986819819352E-3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0.12861100231067113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77"/>
        <v>0.13798570099265306</v>
      </c>
      <c r="AJ177" s="133" t="str">
        <f t="shared" si="78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75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75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75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75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75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164.62004502950367</v>
      </c>
      <c r="C184" s="187">
        <f t="shared" ref="C184:I184" si="79">SUM(C163:C179)</f>
        <v>0.11827853241565454</v>
      </c>
      <c r="D184" s="187">
        <f t="shared" si="79"/>
        <v>16.231587403170185</v>
      </c>
      <c r="E184" s="187">
        <f t="shared" si="79"/>
        <v>6.2889782168853925</v>
      </c>
      <c r="F184" s="187">
        <f t="shared" si="79"/>
        <v>0</v>
      </c>
      <c r="G184" s="187">
        <f t="shared" si="79"/>
        <v>0.62551478633423563</v>
      </c>
      <c r="H184" s="213">
        <f t="shared" si="79"/>
        <v>0</v>
      </c>
      <c r="I184" s="146">
        <f t="shared" si="79"/>
        <v>187.88440396830913</v>
      </c>
      <c r="J184" s="141"/>
      <c r="K184" s="188" t="s">
        <v>25</v>
      </c>
      <c r="L184" s="187">
        <f>SUM(L163:L179)</f>
        <v>164.62004502950367</v>
      </c>
      <c r="M184" s="187">
        <f t="shared" ref="M184:S184" si="80">SUM(M163:M179)</f>
        <v>0.11827853241565454</v>
      </c>
      <c r="N184" s="187">
        <f t="shared" si="80"/>
        <v>16.231587403170185</v>
      </c>
      <c r="O184" s="187">
        <f t="shared" si="80"/>
        <v>6.2889782168853925</v>
      </c>
      <c r="P184" s="187">
        <f t="shared" si="80"/>
        <v>2.2574211216336209</v>
      </c>
      <c r="Q184" s="187">
        <f t="shared" si="80"/>
        <v>0.62551478633423563</v>
      </c>
      <c r="R184" s="213">
        <f t="shared" si="80"/>
        <v>0</v>
      </c>
      <c r="S184" s="214">
        <f t="shared" si="80"/>
        <v>190.14182508994276</v>
      </c>
      <c r="T184" s="133" t="str">
        <f>IF(ABS(S184-AI184)&gt;0.01,S184-AI184,"")</f>
        <v/>
      </c>
      <c r="U184" s="215" t="s">
        <v>61</v>
      </c>
      <c r="V184" s="216">
        <f>SUM(V163:V179)</f>
        <v>164.61300404707833</v>
      </c>
      <c r="W184" s="216">
        <f t="shared" ref="W184:AH184" si="81">SUM(W163:W179)</f>
        <v>3.0175638965781923E-3</v>
      </c>
      <c r="X184" s="216">
        <f t="shared" si="81"/>
        <v>0.62551478633423563</v>
      </c>
      <c r="Y184" s="216">
        <f t="shared" si="81"/>
        <v>0.11827853241565454</v>
      </c>
      <c r="Z184" s="216">
        <f t="shared" si="81"/>
        <v>16.231587403170185</v>
      </c>
      <c r="AA184" s="216">
        <f t="shared" si="81"/>
        <v>6.2164660861610432</v>
      </c>
      <c r="AB184" s="216">
        <f t="shared" si="81"/>
        <v>2.2574211216336209</v>
      </c>
      <c r="AC184" s="216">
        <f t="shared" si="81"/>
        <v>7.6535549253119645E-2</v>
      </c>
      <c r="AD184" s="217">
        <f t="shared" si="81"/>
        <v>4.0234185287709228E-3</v>
      </c>
      <c r="AE184" s="217">
        <f t="shared" si="81"/>
        <v>0</v>
      </c>
      <c r="AF184" s="217">
        <f t="shared" si="81"/>
        <v>0</v>
      </c>
      <c r="AG184" s="217">
        <f t="shared" si="81"/>
        <v>0</v>
      </c>
      <c r="AH184" s="217">
        <f t="shared" si="81"/>
        <v>7.2512130724348728E-2</v>
      </c>
      <c r="AI184" s="218">
        <f>SUM(V184:AC184)</f>
        <v>190.14182508994276</v>
      </c>
      <c r="AJ184" s="133" t="str">
        <f t="shared" si="78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0.87617727471020157</v>
      </c>
      <c r="C185" s="105">
        <f t="shared" ref="C185:H185" si="82">IF($I184=0,"-",C184/$I184)</f>
        <v>6.2952820946013616E-4</v>
      </c>
      <c r="D185" s="105">
        <f t="shared" si="82"/>
        <v>8.6391350534384972E-2</v>
      </c>
      <c r="E185" s="105">
        <f t="shared" si="82"/>
        <v>3.3472593169288113E-2</v>
      </c>
      <c r="F185" s="105">
        <f t="shared" si="82"/>
        <v>0</v>
      </c>
      <c r="G185" s="105">
        <f t="shared" si="82"/>
        <v>3.3292533766652744E-3</v>
      </c>
      <c r="H185" s="106">
        <f t="shared" si="82"/>
        <v>0</v>
      </c>
      <c r="I185" s="107">
        <f>SUM(B185:H185)</f>
        <v>1</v>
      </c>
      <c r="J185" s="133"/>
      <c r="K185" s="30" t="s">
        <v>85</v>
      </c>
      <c r="L185" s="80">
        <f t="shared" ref="L185:R185" si="83">IF($S184=0,"-",L184/$S184)</f>
        <v>0.86577503372355602</v>
      </c>
      <c r="M185" s="80">
        <f t="shared" si="83"/>
        <v>6.2205426060102907E-4</v>
      </c>
      <c r="N185" s="80">
        <f t="shared" si="83"/>
        <v>8.5365686352764092E-2</v>
      </c>
      <c r="O185" s="80">
        <f t="shared" si="83"/>
        <v>3.3075196443026242E-2</v>
      </c>
      <c r="P185" s="80">
        <f t="shared" si="83"/>
        <v>1.1872301744057592E-2</v>
      </c>
      <c r="Q185" s="80">
        <f t="shared" si="83"/>
        <v>3.2897274759950816E-3</v>
      </c>
      <c r="R185" s="81">
        <f t="shared" si="83"/>
        <v>0</v>
      </c>
      <c r="S185" s="82">
        <f>SUM(L185:R185)</f>
        <v>1</v>
      </c>
      <c r="U185" s="40" t="s">
        <v>85</v>
      </c>
      <c r="V185" s="108">
        <f>+V184/$AI184</f>
        <v>0.86573800356240127</v>
      </c>
      <c r="W185" s="108">
        <f t="shared" ref="W185:AH185" si="84">+W184/$AI184</f>
        <v>1.5870069066344527E-5</v>
      </c>
      <c r="X185" s="108">
        <f t="shared" si="84"/>
        <v>3.2897274759950816E-3</v>
      </c>
      <c r="Y185" s="108">
        <f t="shared" si="84"/>
        <v>6.2205426060102907E-4</v>
      </c>
      <c r="Z185" s="108">
        <f t="shared" si="84"/>
        <v>8.5365686352764092E-2</v>
      </c>
      <c r="AA185" s="108">
        <f t="shared" si="84"/>
        <v>3.269383831369279E-2</v>
      </c>
      <c r="AB185" s="108">
        <f t="shared" si="84"/>
        <v>1.1872301744057592E-2</v>
      </c>
      <c r="AC185" s="108">
        <f t="shared" si="84"/>
        <v>4.0251822142190993E-4</v>
      </c>
      <c r="AD185" s="108">
        <f t="shared" si="84"/>
        <v>2.116009208845937E-5</v>
      </c>
      <c r="AE185" s="108">
        <f t="shared" si="84"/>
        <v>0</v>
      </c>
      <c r="AF185" s="108">
        <f t="shared" si="84"/>
        <v>0</v>
      </c>
      <c r="AG185" s="108">
        <f t="shared" si="84"/>
        <v>0</v>
      </c>
      <c r="AH185" s="108">
        <f t="shared" si="84"/>
        <v>3.8135812933345057E-4</v>
      </c>
      <c r="AI185" s="109">
        <f>SUM(V185:AC185)</f>
        <v>1.0000000000000002</v>
      </c>
      <c r="AJ185" s="4" t="str">
        <f t="shared" si="78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516.61530472822733</v>
      </c>
      <c r="C189" s="144">
        <v>0</v>
      </c>
      <c r="D189" s="144">
        <v>0</v>
      </c>
      <c r="E189" s="144">
        <v>0</v>
      </c>
      <c r="F189" s="291"/>
      <c r="G189" s="144">
        <v>0</v>
      </c>
      <c r="H189" s="145">
        <v>0</v>
      </c>
      <c r="I189" s="146">
        <f>SUM(B189:H189)</f>
        <v>516.61530472822733</v>
      </c>
      <c r="J189" s="141"/>
      <c r="K189" s="192" t="s">
        <v>6</v>
      </c>
      <c r="L189" s="144">
        <v>516.61530472822733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516.61530472822733</v>
      </c>
      <c r="U189" s="195" t="s">
        <v>6</v>
      </c>
      <c r="V189" s="196">
        <v>516.61530472822733</v>
      </c>
      <c r="W189" s="196">
        <v>0</v>
      </c>
      <c r="X189" s="196">
        <v>0</v>
      </c>
      <c r="Y189" s="196">
        <v>0</v>
      </c>
      <c r="Z189" s="196">
        <v>0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516.61530472822733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85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87">SUM(V190:AC190)</f>
        <v>0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0.45522924130627146</v>
      </c>
      <c r="E191" s="148">
        <v>0</v>
      </c>
      <c r="F191" s="292"/>
      <c r="G191" s="148">
        <v>0</v>
      </c>
      <c r="H191" s="160">
        <v>0</v>
      </c>
      <c r="I191" s="146">
        <f t="shared" si="85"/>
        <v>0.45522924130627146</v>
      </c>
      <c r="J191" s="141"/>
      <c r="K191" s="161" t="s">
        <v>9</v>
      </c>
      <c r="L191" s="148">
        <v>0</v>
      </c>
      <c r="M191" s="148">
        <v>0</v>
      </c>
      <c r="N191" s="148">
        <v>0.45522924130627146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0.45522924130627146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0.45522924130627146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87"/>
        <v>0.45522924130627146</v>
      </c>
      <c r="AJ191" s="133" t="str">
        <f t="shared" si="88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1.50424245023665</v>
      </c>
      <c r="E192" s="152">
        <v>0</v>
      </c>
      <c r="F192" s="292"/>
      <c r="G192" s="152">
        <v>0</v>
      </c>
      <c r="H192" s="153">
        <v>0</v>
      </c>
      <c r="I192" s="154">
        <f t="shared" si="85"/>
        <v>1.50424245023665</v>
      </c>
      <c r="J192" s="141"/>
      <c r="K192" s="155" t="s">
        <v>54</v>
      </c>
      <c r="L192" s="156">
        <v>0</v>
      </c>
      <c r="M192" s="156">
        <v>0</v>
      </c>
      <c r="N192" s="156">
        <v>1.50424245023665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1.50424245023665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1.50424245023665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87"/>
        <v>1.50424245023665</v>
      </c>
      <c r="AJ192" s="133" t="str">
        <f t="shared" si="88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3.6147534110263329</v>
      </c>
      <c r="C193" s="148">
        <v>0</v>
      </c>
      <c r="D193" s="148">
        <v>163.84998641922323</v>
      </c>
      <c r="E193" s="148">
        <v>0</v>
      </c>
      <c r="F193" s="292"/>
      <c r="G193" s="148">
        <v>0</v>
      </c>
      <c r="H193" s="160">
        <v>0</v>
      </c>
      <c r="I193" s="146">
        <f t="shared" si="85"/>
        <v>167.46473983024956</v>
      </c>
      <c r="J193" s="141"/>
      <c r="K193" s="161" t="s">
        <v>15</v>
      </c>
      <c r="L193" s="148">
        <v>3.6147534110263329</v>
      </c>
      <c r="M193" s="148">
        <v>0</v>
      </c>
      <c r="N193" s="148">
        <v>163.84998641922323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167.46473983024956</v>
      </c>
      <c r="U193" s="204" t="s">
        <v>15</v>
      </c>
      <c r="V193" s="196">
        <v>3.6147534110263329</v>
      </c>
      <c r="W193" s="196">
        <v>0</v>
      </c>
      <c r="X193" s="196">
        <v>0</v>
      </c>
      <c r="Y193" s="196">
        <v>0</v>
      </c>
      <c r="Z193" s="196">
        <v>163.84998641922323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87"/>
        <v>167.46473983024956</v>
      </c>
      <c r="AJ193" s="133" t="str">
        <f t="shared" si="88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5.4014079425441661</v>
      </c>
      <c r="C194" s="152">
        <v>0.3287954780550349</v>
      </c>
      <c r="D194" s="152">
        <v>5.422949974868736</v>
      </c>
      <c r="E194" s="152">
        <v>1.2665183463963074</v>
      </c>
      <c r="F194" s="292"/>
      <c r="G194" s="152">
        <v>0</v>
      </c>
      <c r="H194" s="153">
        <v>0</v>
      </c>
      <c r="I194" s="154">
        <f t="shared" si="85"/>
        <v>12.419671741864244</v>
      </c>
      <c r="J194" s="141"/>
      <c r="K194" s="155" t="s">
        <v>14</v>
      </c>
      <c r="L194" s="156">
        <v>5.4014079425441661</v>
      </c>
      <c r="M194" s="156">
        <v>0.3287954780550349</v>
      </c>
      <c r="N194" s="156">
        <v>5.422949974868736</v>
      </c>
      <c r="O194" s="156">
        <v>1.2665183463963074</v>
      </c>
      <c r="P194" s="156">
        <v>0</v>
      </c>
      <c r="Q194" s="156">
        <v>0</v>
      </c>
      <c r="R194" s="157">
        <v>0</v>
      </c>
      <c r="S194" s="158">
        <f t="shared" si="86"/>
        <v>12.419671741864244</v>
      </c>
      <c r="U194" s="200" t="s">
        <v>55</v>
      </c>
      <c r="V194" s="201">
        <v>3.7655823747337265</v>
      </c>
      <c r="W194" s="201">
        <v>0</v>
      </c>
      <c r="X194" s="201">
        <v>0</v>
      </c>
      <c r="Y194" s="201">
        <v>0.3287954780550349</v>
      </c>
      <c r="Z194" s="201">
        <v>5.2319587811931596</v>
      </c>
      <c r="AA194" s="201">
        <v>0.86585030024316445</v>
      </c>
      <c r="AB194" s="201">
        <v>0</v>
      </c>
      <c r="AC194" s="202">
        <v>2.2274848076391587</v>
      </c>
      <c r="AD194" s="201">
        <v>1.6358255678104396</v>
      </c>
      <c r="AE194" s="201">
        <v>0</v>
      </c>
      <c r="AF194" s="201">
        <v>0</v>
      </c>
      <c r="AG194" s="201">
        <v>0.19099119367557602</v>
      </c>
      <c r="AH194" s="201">
        <v>0.40066804615314305</v>
      </c>
      <c r="AI194" s="203">
        <f t="shared" si="87"/>
        <v>12.419671741864242</v>
      </c>
      <c r="AJ194" s="133" t="str">
        <f t="shared" si="88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1.3895745738743157</v>
      </c>
      <c r="F195" s="292"/>
      <c r="G195" s="148">
        <v>0</v>
      </c>
      <c r="H195" s="160">
        <v>0</v>
      </c>
      <c r="I195" s="146">
        <f t="shared" si="85"/>
        <v>1.3895745738743157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1.3895745738743157</v>
      </c>
      <c r="P195" s="148">
        <v>211.09798916951786</v>
      </c>
      <c r="Q195" s="148">
        <v>0</v>
      </c>
      <c r="R195" s="149">
        <v>0</v>
      </c>
      <c r="S195" s="150">
        <f t="shared" si="86"/>
        <v>212.48756374339217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0.20843618608114736</v>
      </c>
      <c r="AB195" s="196">
        <v>211.09798916951786</v>
      </c>
      <c r="AC195" s="197">
        <v>1.1811383877931683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1.1811383877931683</v>
      </c>
      <c r="AI195" s="199">
        <f t="shared" si="87"/>
        <v>212.48756374339217</v>
      </c>
      <c r="AJ195" s="133" t="str">
        <f t="shared" si="88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0.34610858049328319</v>
      </c>
      <c r="Q196" s="156">
        <v>0</v>
      </c>
      <c r="R196" s="157">
        <v>0</v>
      </c>
      <c r="S196" s="158">
        <f t="shared" si="86"/>
        <v>0.34610858049328319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0.34610858049328319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87"/>
        <v>0.34610858049328319</v>
      </c>
      <c r="AJ196" s="133" t="str">
        <f t="shared" si="88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4.3345744989082717E-2</v>
      </c>
      <c r="E197" s="148">
        <v>0</v>
      </c>
      <c r="F197" s="292"/>
      <c r="G197" s="148">
        <v>0</v>
      </c>
      <c r="H197" s="160">
        <v>0</v>
      </c>
      <c r="I197" s="146">
        <f t="shared" si="85"/>
        <v>4.3345744989082717E-2</v>
      </c>
      <c r="J197" s="141"/>
      <c r="K197" s="161" t="s">
        <v>57</v>
      </c>
      <c r="L197" s="148">
        <v>0</v>
      </c>
      <c r="M197" s="148">
        <v>0</v>
      </c>
      <c r="N197" s="148">
        <v>4.3345744989082717E-2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4.3345744989082717E-2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4.3345744989082717E-2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87"/>
        <v>4.3345744989082717E-2</v>
      </c>
      <c r="AJ197" s="133" t="str">
        <f t="shared" si="88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4.7031545394851886</v>
      </c>
      <c r="C198" s="152">
        <v>0</v>
      </c>
      <c r="D198" s="152">
        <v>0.87201752973183555</v>
      </c>
      <c r="E198" s="152">
        <v>4.2433580362370479E-2</v>
      </c>
      <c r="F198" s="292"/>
      <c r="G198" s="152">
        <v>0</v>
      </c>
      <c r="H198" s="153">
        <v>0</v>
      </c>
      <c r="I198" s="154">
        <f t="shared" si="85"/>
        <v>5.6176056495793949</v>
      </c>
      <c r="J198" s="141"/>
      <c r="K198" s="155" t="s">
        <v>16</v>
      </c>
      <c r="L198" s="156">
        <v>4.7031545394851886</v>
      </c>
      <c r="M198" s="156">
        <v>0</v>
      </c>
      <c r="N198" s="156">
        <v>0.87201752973183555</v>
      </c>
      <c r="O198" s="156">
        <v>4.2433580362370479E-2</v>
      </c>
      <c r="P198" s="156">
        <v>0</v>
      </c>
      <c r="Q198" s="156">
        <v>0</v>
      </c>
      <c r="R198" s="157">
        <v>0</v>
      </c>
      <c r="S198" s="158">
        <f t="shared" si="86"/>
        <v>5.6176056495793949</v>
      </c>
      <c r="U198" s="200" t="s">
        <v>16</v>
      </c>
      <c r="V198" s="201">
        <v>4.7031545394851886</v>
      </c>
      <c r="W198" s="201">
        <v>0</v>
      </c>
      <c r="X198" s="201">
        <v>0</v>
      </c>
      <c r="Y198" s="201">
        <v>0</v>
      </c>
      <c r="Z198" s="201">
        <v>0.87201752973183555</v>
      </c>
      <c r="AA198" s="201">
        <v>7.3007786946193047E-3</v>
      </c>
      <c r="AB198" s="201">
        <v>0</v>
      </c>
      <c r="AC198" s="202">
        <v>3.5132801667751172E-2</v>
      </c>
      <c r="AD198" s="201">
        <v>0</v>
      </c>
      <c r="AE198" s="201">
        <v>0</v>
      </c>
      <c r="AF198" s="201">
        <v>0</v>
      </c>
      <c r="AG198" s="201">
        <v>0</v>
      </c>
      <c r="AH198" s="201">
        <v>3.5132801667751172E-2</v>
      </c>
      <c r="AI198" s="203">
        <f t="shared" si="87"/>
        <v>5.617605649579394</v>
      </c>
      <c r="AJ198" s="133" t="str">
        <f t="shared" si="88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67.480579200776489</v>
      </c>
      <c r="C199" s="148">
        <v>51.65675200119766</v>
      </c>
      <c r="D199" s="148">
        <v>1376.4406846474217</v>
      </c>
      <c r="E199" s="148">
        <v>0</v>
      </c>
      <c r="F199" s="292"/>
      <c r="G199" s="148">
        <v>0</v>
      </c>
      <c r="H199" s="160">
        <v>0</v>
      </c>
      <c r="I199" s="146">
        <f t="shared" si="85"/>
        <v>1495.5780158493958</v>
      </c>
      <c r="J199" s="141"/>
      <c r="K199" s="161" t="s">
        <v>139</v>
      </c>
      <c r="L199" s="148">
        <v>67.480579200776489</v>
      </c>
      <c r="M199" s="148">
        <v>51.65675200119766</v>
      </c>
      <c r="N199" s="148">
        <v>1376.4406846474217</v>
      </c>
      <c r="O199" s="148">
        <v>0</v>
      </c>
      <c r="P199" s="148">
        <v>0</v>
      </c>
      <c r="Q199" s="148">
        <v>0</v>
      </c>
      <c r="R199" s="149">
        <v>0</v>
      </c>
      <c r="S199" s="150">
        <f t="shared" si="86"/>
        <v>1495.5780158493958</v>
      </c>
      <c r="U199" s="204" t="s">
        <v>139</v>
      </c>
      <c r="V199" s="196">
        <v>66.665978663795528</v>
      </c>
      <c r="W199" s="196">
        <v>0</v>
      </c>
      <c r="X199" s="196">
        <v>0</v>
      </c>
      <c r="Y199" s="196">
        <v>51.65675200119766</v>
      </c>
      <c r="Z199" s="196">
        <v>1109.6881871676253</v>
      </c>
      <c r="AA199" s="196">
        <v>0</v>
      </c>
      <c r="AB199" s="196">
        <v>0</v>
      </c>
      <c r="AC199" s="197">
        <v>267.56709801677721</v>
      </c>
      <c r="AD199" s="196">
        <v>0.81460053698095458</v>
      </c>
      <c r="AE199" s="196">
        <v>0</v>
      </c>
      <c r="AF199" s="196">
        <v>0</v>
      </c>
      <c r="AG199" s="196">
        <v>266.75249747979626</v>
      </c>
      <c r="AH199" s="196">
        <v>0</v>
      </c>
      <c r="AI199" s="199">
        <f t="shared" si="87"/>
        <v>1495.5780158493958</v>
      </c>
      <c r="AJ199" s="133" t="str">
        <f t="shared" si="88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30.882515146953409</v>
      </c>
      <c r="C200" s="152">
        <v>16.845008261974588</v>
      </c>
      <c r="D200" s="152">
        <v>460.43022582730538</v>
      </c>
      <c r="E200" s="152">
        <v>885.76668444216375</v>
      </c>
      <c r="F200" s="292"/>
      <c r="G200" s="152">
        <v>9.8262548194851753</v>
      </c>
      <c r="H200" s="153">
        <v>0</v>
      </c>
      <c r="I200" s="154">
        <f t="shared" si="85"/>
        <v>1403.7506884978825</v>
      </c>
      <c r="J200" s="141"/>
      <c r="K200" s="155" t="s">
        <v>24</v>
      </c>
      <c r="L200" s="156">
        <v>30.882515146953409</v>
      </c>
      <c r="M200" s="156">
        <v>16.845008261974588</v>
      </c>
      <c r="N200" s="156">
        <v>460.43022582730538</v>
      </c>
      <c r="O200" s="156">
        <v>885.76668444216375</v>
      </c>
      <c r="P200" s="156">
        <v>0</v>
      </c>
      <c r="Q200" s="156">
        <v>9.8262548194851753</v>
      </c>
      <c r="R200" s="157">
        <v>0</v>
      </c>
      <c r="S200" s="158">
        <f t="shared" si="86"/>
        <v>1403.7506884978825</v>
      </c>
      <c r="U200" s="200" t="s">
        <v>24</v>
      </c>
      <c r="V200" s="201">
        <v>2.8075013769957646</v>
      </c>
      <c r="W200" s="201">
        <v>28.075013769957646</v>
      </c>
      <c r="X200" s="201">
        <v>9.8262548194851753</v>
      </c>
      <c r="Y200" s="201">
        <v>16.845008261974588</v>
      </c>
      <c r="Z200" s="201">
        <v>460.43022582730538</v>
      </c>
      <c r="AA200" s="201">
        <v>880.15168168817218</v>
      </c>
      <c r="AB200" s="201">
        <v>0</v>
      </c>
      <c r="AC200" s="202">
        <v>5.6150027539915293</v>
      </c>
      <c r="AD200" s="201">
        <v>0</v>
      </c>
      <c r="AE200" s="201">
        <v>4.2112520654936469</v>
      </c>
      <c r="AF200" s="201">
        <v>0</v>
      </c>
      <c r="AG200" s="201">
        <v>0</v>
      </c>
      <c r="AH200" s="201">
        <v>1.4037506884978823</v>
      </c>
      <c r="AI200" s="203">
        <f t="shared" si="87"/>
        <v>1403.7506884978823</v>
      </c>
      <c r="AJ200" s="133" t="str">
        <f t="shared" si="88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1.4814988927662809</v>
      </c>
      <c r="C201" s="148">
        <v>0</v>
      </c>
      <c r="D201" s="148">
        <v>0.16142766470791017</v>
      </c>
      <c r="E201" s="148">
        <v>0</v>
      </c>
      <c r="F201" s="292"/>
      <c r="G201" s="148">
        <v>0</v>
      </c>
      <c r="H201" s="160">
        <v>0</v>
      </c>
      <c r="I201" s="146">
        <f t="shared" si="85"/>
        <v>1.6429265574741911</v>
      </c>
      <c r="J201" s="141"/>
      <c r="K201" s="161" t="s">
        <v>23</v>
      </c>
      <c r="L201" s="148">
        <v>1.4814988927662809</v>
      </c>
      <c r="M201" s="148">
        <v>0</v>
      </c>
      <c r="N201" s="148">
        <v>0.16142766470791017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1.6429265574741911</v>
      </c>
      <c r="U201" s="204" t="s">
        <v>23</v>
      </c>
      <c r="V201" s="196">
        <v>1.4814988927662809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0.16142766470791017</v>
      </c>
      <c r="AD201" s="196">
        <v>0</v>
      </c>
      <c r="AE201" s="196">
        <v>0</v>
      </c>
      <c r="AF201" s="196">
        <v>0</v>
      </c>
      <c r="AG201" s="196">
        <v>0.16142766470791017</v>
      </c>
      <c r="AH201" s="196">
        <v>0</v>
      </c>
      <c r="AI201" s="199">
        <f t="shared" si="87"/>
        <v>1.6429265574741911</v>
      </c>
      <c r="AJ201" s="133" t="str">
        <f t="shared" si="88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0</v>
      </c>
      <c r="C202" s="152">
        <v>0</v>
      </c>
      <c r="D202" s="152">
        <v>0</v>
      </c>
      <c r="E202" s="152">
        <v>0</v>
      </c>
      <c r="F202" s="292"/>
      <c r="G202" s="152">
        <v>0</v>
      </c>
      <c r="H202" s="153">
        <v>0</v>
      </c>
      <c r="I202" s="154">
        <f t="shared" si="85"/>
        <v>0</v>
      </c>
      <c r="J202" s="141"/>
      <c r="K202" s="155" t="s">
        <v>58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0" t="s">
        <v>58</v>
      </c>
      <c r="V202" s="201">
        <v>0</v>
      </c>
      <c r="W202" s="201">
        <v>0</v>
      </c>
      <c r="X202" s="201">
        <v>0</v>
      </c>
      <c r="Y202" s="201">
        <v>0</v>
      </c>
      <c r="Z202" s="201">
        <v>0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48.982839379622355</v>
      </c>
      <c r="C203" s="148">
        <v>0</v>
      </c>
      <c r="D203" s="148">
        <v>651.47515679472269</v>
      </c>
      <c r="E203" s="148">
        <v>0</v>
      </c>
      <c r="F203" s="292"/>
      <c r="G203" s="148">
        <v>0</v>
      </c>
      <c r="H203" s="160">
        <v>0</v>
      </c>
      <c r="I203" s="146">
        <f t="shared" si="85"/>
        <v>700.457996174345</v>
      </c>
      <c r="J203" s="141"/>
      <c r="K203" s="161" t="s">
        <v>21</v>
      </c>
      <c r="L203" s="148">
        <v>48.982839379622355</v>
      </c>
      <c r="M203" s="148">
        <v>0</v>
      </c>
      <c r="N203" s="148">
        <v>651.47515679472269</v>
      </c>
      <c r="O203" s="148">
        <v>0</v>
      </c>
      <c r="P203" s="148">
        <v>12.804339868539554</v>
      </c>
      <c r="Q203" s="148">
        <v>0</v>
      </c>
      <c r="R203" s="149">
        <v>0</v>
      </c>
      <c r="S203" s="150">
        <f t="shared" si="86"/>
        <v>713.2623360428845</v>
      </c>
      <c r="U203" s="204" t="s">
        <v>21</v>
      </c>
      <c r="V203" s="196">
        <v>48.982839379622355</v>
      </c>
      <c r="W203" s="196">
        <v>0</v>
      </c>
      <c r="X203" s="196">
        <v>0</v>
      </c>
      <c r="Y203" s="196">
        <v>0</v>
      </c>
      <c r="Z203" s="196">
        <v>651.47515679472269</v>
      </c>
      <c r="AA203" s="196">
        <v>0</v>
      </c>
      <c r="AB203" s="196">
        <v>12.804339868539554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87"/>
        <v>713.2623360428845</v>
      </c>
      <c r="AJ203" s="133" t="str">
        <f t="shared" si="88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1002.0910699529973</v>
      </c>
      <c r="E204" s="152">
        <v>0</v>
      </c>
      <c r="F204" s="292"/>
      <c r="G204" s="152">
        <v>0</v>
      </c>
      <c r="H204" s="153">
        <v>0</v>
      </c>
      <c r="I204" s="154">
        <f t="shared" si="85"/>
        <v>1002.0910699529973</v>
      </c>
      <c r="J204" s="141"/>
      <c r="K204" s="155" t="s">
        <v>20</v>
      </c>
      <c r="L204" s="156">
        <v>0</v>
      </c>
      <c r="M204" s="156">
        <v>0</v>
      </c>
      <c r="N204" s="156">
        <v>1002.0910699529973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1002.0910699529973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1002.0910699529973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87"/>
        <v>1002.0910699529973</v>
      </c>
      <c r="AJ204" s="133" t="str">
        <f t="shared" si="88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85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85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85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85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679.16205324140151</v>
      </c>
      <c r="C210" s="187">
        <f t="shared" ref="C210:I210" si="89">SUM(C189:C205)</f>
        <v>68.830555741227286</v>
      </c>
      <c r="D210" s="187">
        <f t="shared" si="89"/>
        <v>3662.7463362475105</v>
      </c>
      <c r="E210" s="187">
        <f t="shared" si="89"/>
        <v>888.46521094279672</v>
      </c>
      <c r="F210" s="187">
        <f t="shared" si="89"/>
        <v>0</v>
      </c>
      <c r="G210" s="187">
        <f t="shared" si="89"/>
        <v>9.8262548194851753</v>
      </c>
      <c r="H210" s="213">
        <f t="shared" si="89"/>
        <v>0</v>
      </c>
      <c r="I210" s="146">
        <f t="shared" si="89"/>
        <v>5309.0304109924218</v>
      </c>
      <c r="J210" s="141"/>
      <c r="K210" s="188" t="s">
        <v>25</v>
      </c>
      <c r="L210" s="187">
        <f>SUM(L189:L205)</f>
        <v>679.16205324140151</v>
      </c>
      <c r="M210" s="187">
        <f t="shared" ref="M210:S210" si="90">SUM(M189:M205)</f>
        <v>68.830555741227286</v>
      </c>
      <c r="N210" s="187">
        <f t="shared" si="90"/>
        <v>3662.7463362475105</v>
      </c>
      <c r="O210" s="187">
        <f t="shared" si="90"/>
        <v>888.46521094279672</v>
      </c>
      <c r="P210" s="187">
        <f t="shared" si="90"/>
        <v>224.2484376185507</v>
      </c>
      <c r="Q210" s="187">
        <f t="shared" si="90"/>
        <v>9.8262548194851753</v>
      </c>
      <c r="R210" s="213">
        <f t="shared" si="90"/>
        <v>0</v>
      </c>
      <c r="S210" s="214">
        <f t="shared" si="90"/>
        <v>5533.278848610973</v>
      </c>
      <c r="T210" s="133" t="str">
        <f>IF(ABS(S210-AI210)&gt;0.01,S210-AI210,"")</f>
        <v/>
      </c>
      <c r="U210" s="215" t="s">
        <v>61</v>
      </c>
      <c r="V210" s="216">
        <f>SUM(V189:V205)</f>
        <v>648.63661336665245</v>
      </c>
      <c r="W210" s="216">
        <f t="shared" ref="W210:AH210" si="91">SUM(W189:W205)</f>
        <v>28.075013769957646</v>
      </c>
      <c r="X210" s="216">
        <f t="shared" si="91"/>
        <v>9.8262548194851753</v>
      </c>
      <c r="Y210" s="216">
        <f t="shared" si="91"/>
        <v>68.830555741227286</v>
      </c>
      <c r="Z210" s="216">
        <f t="shared" si="91"/>
        <v>3395.6414199093306</v>
      </c>
      <c r="AA210" s="216">
        <f t="shared" si="91"/>
        <v>881.2332689531911</v>
      </c>
      <c r="AB210" s="216">
        <f t="shared" si="91"/>
        <v>224.2484376185507</v>
      </c>
      <c r="AC210" s="216">
        <f t="shared" si="91"/>
        <v>276.78728443257671</v>
      </c>
      <c r="AD210" s="217">
        <f t="shared" si="91"/>
        <v>2.4504261047913944</v>
      </c>
      <c r="AE210" s="217">
        <f t="shared" si="91"/>
        <v>4.2112520654936469</v>
      </c>
      <c r="AF210" s="217">
        <f t="shared" si="91"/>
        <v>0</v>
      </c>
      <c r="AG210" s="217">
        <f t="shared" si="91"/>
        <v>267.10491633817975</v>
      </c>
      <c r="AH210" s="217">
        <f t="shared" si="91"/>
        <v>3.0206899241119451</v>
      </c>
      <c r="AI210" s="218">
        <f>SUM(V210:AC210)</f>
        <v>5533.2788486109712</v>
      </c>
      <c r="AJ210" s="133" t="str">
        <f t="shared" si="88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0.12792581708237855</v>
      </c>
      <c r="C211" s="105">
        <f t="shared" ref="C211:H211" si="92">IF($I210=0,"-",C210/$I210)</f>
        <v>1.2964807208245154E-2</v>
      </c>
      <c r="D211" s="105">
        <f t="shared" si="92"/>
        <v>0.68990871264623821</v>
      </c>
      <c r="E211" s="105">
        <f t="shared" si="92"/>
        <v>0.16734980630422028</v>
      </c>
      <c r="F211" s="105">
        <f t="shared" si="92"/>
        <v>0</v>
      </c>
      <c r="G211" s="105">
        <f t="shared" si="92"/>
        <v>1.8508567589177445E-3</v>
      </c>
      <c r="H211" s="106">
        <f t="shared" si="92"/>
        <v>0</v>
      </c>
      <c r="I211" s="107">
        <f>SUM(B211:H211)</f>
        <v>0.99999999999999989</v>
      </c>
      <c r="J211" s="133"/>
      <c r="K211" s="30" t="s">
        <v>85</v>
      </c>
      <c r="L211" s="80">
        <f t="shared" ref="L211:R211" si="93">IF($S210=0,"-",L210/$S210)</f>
        <v>0.12274133869322211</v>
      </c>
      <c r="M211" s="80">
        <f t="shared" si="93"/>
        <v>1.2439379547717158E-2</v>
      </c>
      <c r="N211" s="80">
        <f t="shared" si="93"/>
        <v>0.66194862692795164</v>
      </c>
      <c r="O211" s="80">
        <f t="shared" si="93"/>
        <v>0.16056758302824906</v>
      </c>
      <c r="P211" s="80">
        <f t="shared" si="93"/>
        <v>4.0527225132498811E-2</v>
      </c>
      <c r="Q211" s="80">
        <f t="shared" si="93"/>
        <v>1.7758466703610778E-3</v>
      </c>
      <c r="R211" s="81">
        <f t="shared" si="93"/>
        <v>0</v>
      </c>
      <c r="S211" s="82">
        <f>SUM(L211:R211)</f>
        <v>0.99999999999999989</v>
      </c>
      <c r="U211" s="40" t="s">
        <v>85</v>
      </c>
      <c r="V211" s="108">
        <f>+V210/$AI210</f>
        <v>0.11722463861178456</v>
      </c>
      <c r="W211" s="108">
        <f t="shared" ref="W211:AH211" si="94">+W210/$AI210</f>
        <v>5.0738476296030817E-3</v>
      </c>
      <c r="X211" s="108">
        <f t="shared" si="94"/>
        <v>1.7758466703610785E-3</v>
      </c>
      <c r="Y211" s="108">
        <f t="shared" si="94"/>
        <v>1.2439379547717162E-2</v>
      </c>
      <c r="Z211" s="108">
        <f t="shared" si="94"/>
        <v>0.61367617877449721</v>
      </c>
      <c r="AA211" s="108">
        <f t="shared" si="94"/>
        <v>0.15926059269078924</v>
      </c>
      <c r="AB211" s="108">
        <f t="shared" si="94"/>
        <v>4.0527225132498824E-2</v>
      </c>
      <c r="AC211" s="108">
        <f t="shared" si="94"/>
        <v>5.0022290942748911E-2</v>
      </c>
      <c r="AD211" s="108">
        <f t="shared" si="94"/>
        <v>4.4285245183450843E-4</v>
      </c>
      <c r="AE211" s="108">
        <f t="shared" si="94"/>
        <v>7.6107714444046228E-4</v>
      </c>
      <c r="AF211" s="108">
        <f t="shared" si="94"/>
        <v>0</v>
      </c>
      <c r="AG211" s="108">
        <f t="shared" si="94"/>
        <v>4.8272448153454543E-2</v>
      </c>
      <c r="AH211" s="108">
        <f t="shared" si="94"/>
        <v>5.4591319301940371E-4</v>
      </c>
      <c r="AI211" s="109">
        <f>SUM(V211:AC211)</f>
        <v>1.0000000000000002</v>
      </c>
      <c r="AJ211" s="4" t="str">
        <f t="shared" si="88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95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0.75418825152420377</v>
      </c>
      <c r="C219" s="148">
        <v>0</v>
      </c>
      <c r="D219" s="148">
        <v>0</v>
      </c>
      <c r="E219" s="148">
        <v>0</v>
      </c>
      <c r="F219" s="292"/>
      <c r="G219" s="148">
        <v>0</v>
      </c>
      <c r="H219" s="160">
        <v>0</v>
      </c>
      <c r="I219" s="146">
        <f t="shared" si="95"/>
        <v>0.75418825152420377</v>
      </c>
      <c r="J219" s="141"/>
      <c r="K219" s="161" t="s">
        <v>15</v>
      </c>
      <c r="L219" s="148">
        <v>0.75418825152420377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0.75418825152420377</v>
      </c>
      <c r="U219" s="204" t="s">
        <v>15</v>
      </c>
      <c r="V219" s="196">
        <v>0.75418825152420377</v>
      </c>
      <c r="W219" s="196">
        <v>0</v>
      </c>
      <c r="X219" s="196">
        <v>0</v>
      </c>
      <c r="Y219" s="196">
        <v>0</v>
      </c>
      <c r="Z219" s="196">
        <v>0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97"/>
        <v>0.75418825152420377</v>
      </c>
      <c r="AJ219" s="133" t="str">
        <f t="shared" si="98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2.4163632736514924E-6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95"/>
        <v>2.4163632736514924E-6</v>
      </c>
      <c r="J220" s="141"/>
      <c r="K220" s="155" t="s">
        <v>14</v>
      </c>
      <c r="L220" s="156">
        <v>2.4163632736514924E-6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2.4163632736514924E-6</v>
      </c>
      <c r="U220" s="200" t="s">
        <v>55</v>
      </c>
      <c r="V220" s="201">
        <v>2.4163632736514924E-6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97"/>
        <v>2.4163632736514924E-6</v>
      </c>
      <c r="AJ220" s="133" t="str">
        <f t="shared" si="98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2.6637634339407812E-4</v>
      </c>
      <c r="F221" s="292"/>
      <c r="G221" s="148">
        <v>0</v>
      </c>
      <c r="H221" s="160">
        <v>0</v>
      </c>
      <c r="I221" s="146">
        <f t="shared" si="95"/>
        <v>2.6637634339407812E-4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2.6637634339407812E-4</v>
      </c>
      <c r="P221" s="148">
        <v>0.39720116398696537</v>
      </c>
      <c r="Q221" s="148">
        <v>0</v>
      </c>
      <c r="R221" s="149">
        <v>0</v>
      </c>
      <c r="S221" s="150">
        <f t="shared" si="96"/>
        <v>0.39746754033035947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0</v>
      </c>
      <c r="AB221" s="196">
        <v>0.39720116398696537</v>
      </c>
      <c r="AC221" s="197">
        <v>2.6637634339407812E-4</v>
      </c>
      <c r="AD221" s="196">
        <v>0</v>
      </c>
      <c r="AE221" s="196">
        <v>0</v>
      </c>
      <c r="AF221" s="196">
        <v>0</v>
      </c>
      <c r="AG221" s="196">
        <v>0</v>
      </c>
      <c r="AH221" s="196">
        <v>2.6637634339407812E-4</v>
      </c>
      <c r="AI221" s="199">
        <f t="shared" si="97"/>
        <v>0.39746754033035947</v>
      </c>
      <c r="AJ221" s="133" t="str">
        <f t="shared" si="98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2.1913186299521339E-19</v>
      </c>
      <c r="F222" s="292"/>
      <c r="G222" s="152">
        <v>0</v>
      </c>
      <c r="H222" s="153">
        <v>0</v>
      </c>
      <c r="I222" s="154">
        <f t="shared" si="95"/>
        <v>2.1913186299521339E-19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2.1913186299521339E-19</v>
      </c>
      <c r="P222" s="156">
        <v>1.6638517171837255E-5</v>
      </c>
      <c r="Q222" s="156">
        <v>0</v>
      </c>
      <c r="R222" s="157">
        <v>0</v>
      </c>
      <c r="S222" s="158">
        <f t="shared" si="96"/>
        <v>1.6638517171837476E-5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</v>
      </c>
      <c r="AB222" s="201">
        <v>1.6638517171837255E-5</v>
      </c>
      <c r="AC222" s="202">
        <v>2.1913186299521339E-19</v>
      </c>
      <c r="AD222" s="201">
        <v>0</v>
      </c>
      <c r="AE222" s="201">
        <v>0</v>
      </c>
      <c r="AF222" s="201">
        <v>0</v>
      </c>
      <c r="AG222" s="201">
        <v>0</v>
      </c>
      <c r="AH222" s="201">
        <v>2.1913186299521339E-19</v>
      </c>
      <c r="AI222" s="203">
        <f t="shared" si="97"/>
        <v>1.6638517171837476E-5</v>
      </c>
      <c r="AJ222" s="133" t="str">
        <f t="shared" si="98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95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1.8201579213377768E-5</v>
      </c>
      <c r="F224" s="292"/>
      <c r="G224" s="152">
        <v>0</v>
      </c>
      <c r="H224" s="153">
        <v>0</v>
      </c>
      <c r="I224" s="154">
        <f t="shared" si="95"/>
        <v>1.8201579213377768E-5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1.8201579213377768E-5</v>
      </c>
      <c r="P224" s="156">
        <v>0</v>
      </c>
      <c r="Q224" s="156">
        <v>0</v>
      </c>
      <c r="R224" s="157">
        <v>0</v>
      </c>
      <c r="S224" s="158">
        <f t="shared" si="96"/>
        <v>1.8201579213377768E-5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1.8201579213377768E-5</v>
      </c>
      <c r="AD224" s="201">
        <v>0</v>
      </c>
      <c r="AE224" s="201">
        <v>0</v>
      </c>
      <c r="AF224" s="201">
        <v>0</v>
      </c>
      <c r="AG224" s="201">
        <v>0</v>
      </c>
      <c r="AH224" s="201">
        <v>1.8201579213377768E-5</v>
      </c>
      <c r="AI224" s="203">
        <f t="shared" si="97"/>
        <v>1.8201579213377768E-5</v>
      </c>
      <c r="AJ224" s="133" t="str">
        <f t="shared" si="98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7.9022293624084075</v>
      </c>
      <c r="C225" s="148">
        <v>0</v>
      </c>
      <c r="D225" s="148">
        <v>0.11172071179289247</v>
      </c>
      <c r="E225" s="148">
        <v>0.2603534847598265</v>
      </c>
      <c r="F225" s="292"/>
      <c r="G225" s="148">
        <v>0</v>
      </c>
      <c r="H225" s="160">
        <v>0</v>
      </c>
      <c r="I225" s="146">
        <f t="shared" si="95"/>
        <v>8.2743035589611278</v>
      </c>
      <c r="J225" s="141"/>
      <c r="K225" s="161" t="s">
        <v>139</v>
      </c>
      <c r="L225" s="148">
        <v>7.9022293624084075</v>
      </c>
      <c r="M225" s="148">
        <v>0</v>
      </c>
      <c r="N225" s="148">
        <v>0.11172071179289247</v>
      </c>
      <c r="O225" s="148">
        <v>0.2603534847598265</v>
      </c>
      <c r="P225" s="148">
        <v>0</v>
      </c>
      <c r="Q225" s="148">
        <v>0</v>
      </c>
      <c r="R225" s="149">
        <v>0</v>
      </c>
      <c r="S225" s="150">
        <f t="shared" si="96"/>
        <v>8.2743035589611278</v>
      </c>
      <c r="U225" s="204" t="s">
        <v>139</v>
      </c>
      <c r="V225" s="196">
        <v>7.850699276805674</v>
      </c>
      <c r="W225" s="196">
        <v>0</v>
      </c>
      <c r="X225" s="196">
        <v>0</v>
      </c>
      <c r="Y225" s="196">
        <v>0</v>
      </c>
      <c r="Z225" s="196">
        <v>0.11172071179289247</v>
      </c>
      <c r="AA225" s="196">
        <v>0</v>
      </c>
      <c r="AB225" s="196">
        <v>0</v>
      </c>
      <c r="AC225" s="197">
        <v>0.31188357036256031</v>
      </c>
      <c r="AD225" s="196">
        <v>5.1530085602733817E-2</v>
      </c>
      <c r="AE225" s="196">
        <v>0</v>
      </c>
      <c r="AF225" s="196">
        <v>0</v>
      </c>
      <c r="AG225" s="196">
        <v>0</v>
      </c>
      <c r="AH225" s="196">
        <v>0.2603534847598265</v>
      </c>
      <c r="AI225" s="199">
        <f t="shared" si="97"/>
        <v>8.274303558961126</v>
      </c>
      <c r="AJ225" s="133" t="str">
        <f t="shared" si="98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1.8745390663902848</v>
      </c>
      <c r="C226" s="152">
        <v>0</v>
      </c>
      <c r="D226" s="152">
        <v>5.8308225392609971</v>
      </c>
      <c r="E226" s="152">
        <v>22.800637025342706</v>
      </c>
      <c r="F226" s="292"/>
      <c r="G226" s="152">
        <v>4.4768034344629006</v>
      </c>
      <c r="H226" s="153">
        <v>0</v>
      </c>
      <c r="I226" s="154">
        <f t="shared" si="95"/>
        <v>34.982802065456887</v>
      </c>
      <c r="J226" s="141"/>
      <c r="K226" s="155" t="s">
        <v>24</v>
      </c>
      <c r="L226" s="156">
        <v>1.8745390663902848</v>
      </c>
      <c r="M226" s="156">
        <v>0</v>
      </c>
      <c r="N226" s="156">
        <v>5.8308225392609971</v>
      </c>
      <c r="O226" s="156">
        <v>22.800637025342706</v>
      </c>
      <c r="P226" s="156">
        <v>0</v>
      </c>
      <c r="Q226" s="156">
        <v>4.4768034344629006</v>
      </c>
      <c r="R226" s="157">
        <v>0</v>
      </c>
      <c r="S226" s="158">
        <f t="shared" si="96"/>
        <v>34.982802065456887</v>
      </c>
      <c r="U226" s="200" t="s">
        <v>24</v>
      </c>
      <c r="V226" s="201">
        <v>0.51680423682051591</v>
      </c>
      <c r="W226" s="201">
        <v>1.3577348295697689</v>
      </c>
      <c r="X226" s="201">
        <v>4.4768034344629006</v>
      </c>
      <c r="Y226" s="201">
        <v>0</v>
      </c>
      <c r="Z226" s="201">
        <v>5.8308225392609971</v>
      </c>
      <c r="AA226" s="201">
        <v>22.19051814922534</v>
      </c>
      <c r="AB226" s="201">
        <v>0</v>
      </c>
      <c r="AC226" s="202">
        <v>0.61011887611736249</v>
      </c>
      <c r="AD226" s="201">
        <v>0</v>
      </c>
      <c r="AE226" s="201">
        <v>0.25041000498241189</v>
      </c>
      <c r="AF226" s="201">
        <v>0</v>
      </c>
      <c r="AG226" s="201">
        <v>0</v>
      </c>
      <c r="AH226" s="201">
        <v>0.35970887113495054</v>
      </c>
      <c r="AI226" s="203">
        <f t="shared" si="97"/>
        <v>34.982802065456887</v>
      </c>
      <c r="AJ226" s="133" t="str">
        <f t="shared" si="98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9.2481865880996885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95"/>
        <v>9.2481865880996885</v>
      </c>
      <c r="J227" s="141"/>
      <c r="K227" s="161" t="s">
        <v>23</v>
      </c>
      <c r="L227" s="148">
        <v>9.2481865880996885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9.2481865880996885</v>
      </c>
      <c r="U227" s="204" t="s">
        <v>23</v>
      </c>
      <c r="V227" s="196">
        <v>9.0302679600589695</v>
      </c>
      <c r="W227" s="196">
        <v>0.21791862804071932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97"/>
        <v>9.2481865880996885</v>
      </c>
      <c r="AJ227" s="133" t="str">
        <f t="shared" si="98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95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3.4285094644206942E-5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95"/>
        <v>3.4285094644206942E-5</v>
      </c>
      <c r="J229" s="141"/>
      <c r="K229" s="161" t="s">
        <v>21</v>
      </c>
      <c r="L229" s="148">
        <v>3.4285094644206942E-5</v>
      </c>
      <c r="M229" s="148">
        <v>0</v>
      </c>
      <c r="N229" s="148">
        <v>0</v>
      </c>
      <c r="O229" s="148">
        <v>0</v>
      </c>
      <c r="P229" s="148">
        <v>2.4101807843093379E-2</v>
      </c>
      <c r="Q229" s="148">
        <v>0</v>
      </c>
      <c r="R229" s="149">
        <v>0</v>
      </c>
      <c r="S229" s="150">
        <f t="shared" si="96"/>
        <v>2.4136092937737587E-2</v>
      </c>
      <c r="U229" s="204" t="s">
        <v>21</v>
      </c>
      <c r="V229" s="196">
        <v>3.4285094644206942E-5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2.4101807843093379E-2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97"/>
        <v>2.4136092937737587E-2</v>
      </c>
      <c r="AJ229" s="133" t="str">
        <f t="shared" si="98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95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95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95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95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95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19.779179969880506</v>
      </c>
      <c r="C236" s="187">
        <f t="shared" ref="C236:I236" si="99">SUM(C215:C231)</f>
        <v>0</v>
      </c>
      <c r="D236" s="187">
        <f t="shared" si="99"/>
        <v>5.9425432510538894</v>
      </c>
      <c r="E236" s="187">
        <f t="shared" si="99"/>
        <v>23.061275088025141</v>
      </c>
      <c r="F236" s="187">
        <f t="shared" si="99"/>
        <v>0</v>
      </c>
      <c r="G236" s="187">
        <f t="shared" si="99"/>
        <v>4.4768034344629006</v>
      </c>
      <c r="H236" s="213">
        <f t="shared" si="99"/>
        <v>0</v>
      </c>
      <c r="I236" s="146">
        <f t="shared" si="99"/>
        <v>53.259801743422429</v>
      </c>
      <c r="J236" s="141"/>
      <c r="K236" s="188" t="s">
        <v>25</v>
      </c>
      <c r="L236" s="187">
        <f>SUM(L215:L231)</f>
        <v>19.779179969880506</v>
      </c>
      <c r="M236" s="187">
        <f t="shared" ref="M236:S236" si="100">SUM(M215:M231)</f>
        <v>0</v>
      </c>
      <c r="N236" s="187">
        <f t="shared" si="100"/>
        <v>5.9425432510538894</v>
      </c>
      <c r="O236" s="187">
        <f t="shared" si="100"/>
        <v>23.061275088025141</v>
      </c>
      <c r="P236" s="187">
        <f t="shared" si="100"/>
        <v>0.42131961034723059</v>
      </c>
      <c r="Q236" s="187">
        <f t="shared" si="100"/>
        <v>4.4768034344629006</v>
      </c>
      <c r="R236" s="213">
        <f t="shared" si="100"/>
        <v>0</v>
      </c>
      <c r="S236" s="214">
        <f t="shared" si="100"/>
        <v>53.681121353769669</v>
      </c>
      <c r="T236" s="133" t="str">
        <f>IF(ABS(S236-AI236)&gt;0.01,S236-AI236,"")</f>
        <v/>
      </c>
      <c r="U236" s="215" t="s">
        <v>61</v>
      </c>
      <c r="V236" s="216">
        <f>SUM(V215:V231)</f>
        <v>18.151996426667285</v>
      </c>
      <c r="W236" s="216">
        <f t="shared" ref="W236:AH236" si="101">SUM(W215:W231)</f>
        <v>1.5756534576104881</v>
      </c>
      <c r="X236" s="216">
        <f t="shared" si="101"/>
        <v>4.4768034344629006</v>
      </c>
      <c r="Y236" s="216">
        <f t="shared" si="101"/>
        <v>0</v>
      </c>
      <c r="Z236" s="216">
        <f t="shared" si="101"/>
        <v>5.9425432510538894</v>
      </c>
      <c r="AA236" s="216">
        <f t="shared" si="101"/>
        <v>22.19051814922534</v>
      </c>
      <c r="AB236" s="216">
        <f t="shared" si="101"/>
        <v>0.42131961034723059</v>
      </c>
      <c r="AC236" s="216">
        <f t="shared" si="101"/>
        <v>0.9222870244025303</v>
      </c>
      <c r="AD236" s="217">
        <f t="shared" si="101"/>
        <v>5.1530085602733817E-2</v>
      </c>
      <c r="AE236" s="217">
        <f t="shared" si="101"/>
        <v>0.25041000498241189</v>
      </c>
      <c r="AF236" s="217">
        <f t="shared" si="101"/>
        <v>0</v>
      </c>
      <c r="AG236" s="217">
        <f t="shared" si="101"/>
        <v>0</v>
      </c>
      <c r="AH236" s="217">
        <f t="shared" si="101"/>
        <v>0.62034693381738448</v>
      </c>
      <c r="AI236" s="218">
        <f>SUM(V236:AC236)</f>
        <v>53.681121353769669</v>
      </c>
      <c r="AJ236" s="133" t="str">
        <f t="shared" si="98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0.371371640945382</v>
      </c>
      <c r="C237" s="105">
        <f t="shared" ref="C237:H237" si="102">IF($I236=0,"-",C236/$I236)</f>
        <v>0</v>
      </c>
      <c r="D237" s="105">
        <f t="shared" si="102"/>
        <v>0.11157651843470844</v>
      </c>
      <c r="E237" s="105">
        <f t="shared" si="102"/>
        <v>0.43299588682515522</v>
      </c>
      <c r="F237" s="105">
        <f t="shared" si="102"/>
        <v>0</v>
      </c>
      <c r="G237" s="105">
        <f t="shared" si="102"/>
        <v>8.4055953794754501E-2</v>
      </c>
      <c r="H237" s="106">
        <f t="shared" si="102"/>
        <v>0</v>
      </c>
      <c r="I237" s="107">
        <f>SUM(B237:H237)</f>
        <v>1.0000000000000002</v>
      </c>
      <c r="J237" s="133"/>
      <c r="K237" s="30" t="s">
        <v>85</v>
      </c>
      <c r="L237" s="80">
        <f t="shared" ref="L237:R237" si="103">IF($S236=0,"-",L236/$S236)</f>
        <v>0.36845690758826788</v>
      </c>
      <c r="M237" s="80">
        <f t="shared" si="103"/>
        <v>0</v>
      </c>
      <c r="N237" s="80">
        <f t="shared" si="103"/>
        <v>0.11070080320959212</v>
      </c>
      <c r="O237" s="80">
        <f t="shared" si="103"/>
        <v>0.42959749175220424</v>
      </c>
      <c r="P237" s="80">
        <f t="shared" si="103"/>
        <v>7.8485620218446527E-3</v>
      </c>
      <c r="Q237" s="80">
        <f t="shared" si="103"/>
        <v>8.3396235428091048E-2</v>
      </c>
      <c r="R237" s="81">
        <f t="shared" si="103"/>
        <v>0</v>
      </c>
      <c r="S237" s="82">
        <f>SUM(L237:R237)</f>
        <v>1</v>
      </c>
      <c r="U237" s="40" t="s">
        <v>85</v>
      </c>
      <c r="V237" s="108">
        <f>+V236/$AI236</f>
        <v>0.33814488164362072</v>
      </c>
      <c r="W237" s="108">
        <f t="shared" ref="W237:AH237" si="104">+W236/$AI236</f>
        <v>2.9352096563456762E-2</v>
      </c>
      <c r="X237" s="108">
        <f t="shared" si="104"/>
        <v>8.3396235428091048E-2</v>
      </c>
      <c r="Y237" s="108">
        <f t="shared" si="104"/>
        <v>0</v>
      </c>
      <c r="Z237" s="108">
        <f t="shared" si="104"/>
        <v>0.11070080320959212</v>
      </c>
      <c r="AA237" s="108">
        <f t="shared" si="104"/>
        <v>0.4133765761520749</v>
      </c>
      <c r="AB237" s="108">
        <f t="shared" si="104"/>
        <v>7.8485620218446527E-3</v>
      </c>
      <c r="AC237" s="108">
        <f t="shared" si="104"/>
        <v>1.7180844981319755E-2</v>
      </c>
      <c r="AD237" s="108">
        <f t="shared" si="104"/>
        <v>9.5992938119045463E-4</v>
      </c>
      <c r="AE237" s="108">
        <f t="shared" si="104"/>
        <v>4.6647685194979123E-3</v>
      </c>
      <c r="AF237" s="108">
        <f t="shared" si="104"/>
        <v>0</v>
      </c>
      <c r="AG237" s="108">
        <f t="shared" si="104"/>
        <v>0</v>
      </c>
      <c r="AH237" s="108">
        <f t="shared" si="104"/>
        <v>1.1556147080631386E-2</v>
      </c>
      <c r="AI237" s="109">
        <f>SUM(V237:AC237)</f>
        <v>1</v>
      </c>
      <c r="AJ237" s="4" t="str">
        <f t="shared" si="98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2.8660575821489066E-4</v>
      </c>
      <c r="E242" s="152">
        <v>0</v>
      </c>
      <c r="F242" s="292"/>
      <c r="G242" s="152">
        <v>0</v>
      </c>
      <c r="H242" s="153">
        <v>0</v>
      </c>
      <c r="I242" s="154">
        <f t="shared" ref="I242:I261" si="105">SUM(B242:H242)</f>
        <v>2.8660575821489066E-4</v>
      </c>
      <c r="J242" s="141"/>
      <c r="K242" s="155" t="s">
        <v>7</v>
      </c>
      <c r="L242" s="156">
        <v>0</v>
      </c>
      <c r="M242" s="156">
        <v>0</v>
      </c>
      <c r="N242" s="156">
        <v>2.8660575821489066E-4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2.8660575821489066E-4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2.8660575821489066E-4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07">SUM(V242:AC242)</f>
        <v>2.8660575821489066E-4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0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115.71363528503117</v>
      </c>
      <c r="C245" s="148">
        <v>0</v>
      </c>
      <c r="D245" s="148">
        <v>18.172137316003614</v>
      </c>
      <c r="E245" s="148">
        <v>0</v>
      </c>
      <c r="F245" s="292"/>
      <c r="G245" s="148">
        <v>0</v>
      </c>
      <c r="H245" s="160">
        <v>0</v>
      </c>
      <c r="I245" s="146">
        <f t="shared" si="105"/>
        <v>133.88577260103477</v>
      </c>
      <c r="J245" s="141"/>
      <c r="K245" s="161" t="s">
        <v>15</v>
      </c>
      <c r="L245" s="148">
        <v>115.71363528503117</v>
      </c>
      <c r="M245" s="148">
        <v>0</v>
      </c>
      <c r="N245" s="148">
        <v>18.172137316003614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133.88577260103477</v>
      </c>
      <c r="U245" s="204" t="s">
        <v>15</v>
      </c>
      <c r="V245" s="196">
        <v>115.71363528503117</v>
      </c>
      <c r="W245" s="196">
        <v>0</v>
      </c>
      <c r="X245" s="196">
        <v>0</v>
      </c>
      <c r="Y245" s="196">
        <v>0</v>
      </c>
      <c r="Z245" s="196">
        <v>18.172137316003614</v>
      </c>
      <c r="AA245" s="196">
        <v>0</v>
      </c>
      <c r="AB245" s="196">
        <v>0</v>
      </c>
      <c r="AC245" s="197">
        <v>0</v>
      </c>
      <c r="AD245" s="198">
        <v>0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07"/>
        <v>133.88577260103477</v>
      </c>
      <c r="AJ245" s="133" t="str">
        <f t="shared" si="10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1.5456306176054513</v>
      </c>
      <c r="C246" s="152">
        <v>1.9393914572209597E-2</v>
      </c>
      <c r="D246" s="152">
        <v>0.38527277346299299</v>
      </c>
      <c r="E246" s="152">
        <v>1.4543572824117538E-2</v>
      </c>
      <c r="F246" s="292"/>
      <c r="G246" s="152">
        <v>0</v>
      </c>
      <c r="H246" s="153">
        <v>0</v>
      </c>
      <c r="I246" s="154">
        <f t="shared" si="105"/>
        <v>1.9648408784647713</v>
      </c>
      <c r="J246" s="141"/>
      <c r="K246" s="155" t="s">
        <v>14</v>
      </c>
      <c r="L246" s="156">
        <v>1.5456306176054513</v>
      </c>
      <c r="M246" s="156">
        <v>1.9393914572209597E-2</v>
      </c>
      <c r="N246" s="156">
        <v>0.38527277346299299</v>
      </c>
      <c r="O246" s="156">
        <v>1.4543572824117538E-2</v>
      </c>
      <c r="P246" s="156">
        <v>0</v>
      </c>
      <c r="Q246" s="156">
        <v>0</v>
      </c>
      <c r="R246" s="157">
        <v>0</v>
      </c>
      <c r="S246" s="158">
        <f t="shared" si="106"/>
        <v>1.9648408784647713</v>
      </c>
      <c r="U246" s="200" t="s">
        <v>55</v>
      </c>
      <c r="V246" s="201">
        <v>1.516023494258496</v>
      </c>
      <c r="W246" s="201">
        <v>0</v>
      </c>
      <c r="X246" s="201">
        <v>0</v>
      </c>
      <c r="Y246" s="201">
        <v>1.9393914572209597E-2</v>
      </c>
      <c r="Z246" s="201">
        <v>0.38527277346299299</v>
      </c>
      <c r="AA246" s="201">
        <v>1.2465919563529316E-2</v>
      </c>
      <c r="AB246" s="201">
        <v>0</v>
      </c>
      <c r="AC246" s="202">
        <v>3.1684776607543562E-2</v>
      </c>
      <c r="AD246" s="201">
        <v>2.9607123346955342E-2</v>
      </c>
      <c r="AE246" s="201">
        <v>0</v>
      </c>
      <c r="AF246" s="201">
        <v>0</v>
      </c>
      <c r="AG246" s="201">
        <v>0</v>
      </c>
      <c r="AH246" s="201">
        <v>2.0776532605882216E-3</v>
      </c>
      <c r="AI246" s="203">
        <f t="shared" si="107"/>
        <v>1.9648408784647715</v>
      </c>
      <c r="AJ246" s="133" t="str">
        <f t="shared" si="10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0.26174034779242589</v>
      </c>
      <c r="F247" s="292"/>
      <c r="G247" s="148">
        <v>0</v>
      </c>
      <c r="H247" s="160">
        <v>0</v>
      </c>
      <c r="I247" s="146">
        <f t="shared" si="105"/>
        <v>0.26174034779242589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0.26174034779242589</v>
      </c>
      <c r="P247" s="148">
        <v>48.658545853343291</v>
      </c>
      <c r="Q247" s="148">
        <v>0</v>
      </c>
      <c r="R247" s="149">
        <v>0</v>
      </c>
      <c r="S247" s="150">
        <f t="shared" si="106"/>
        <v>48.920286201135717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1.8321824345469813E-2</v>
      </c>
      <c r="AB247" s="196">
        <v>48.658545853343291</v>
      </c>
      <c r="AC247" s="197">
        <v>0.24341852344695608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0.24341852344695608</v>
      </c>
      <c r="AI247" s="199">
        <f t="shared" si="107"/>
        <v>48.920286201135717</v>
      </c>
      <c r="AJ247" s="133" t="str">
        <f t="shared" si="10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4.5606927909214029E-2</v>
      </c>
      <c r="F248" s="292"/>
      <c r="G248" s="152">
        <v>0</v>
      </c>
      <c r="H248" s="153">
        <v>0</v>
      </c>
      <c r="I248" s="154">
        <f t="shared" si="105"/>
        <v>4.5606927909214029E-2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4.5606927909214029E-2</v>
      </c>
      <c r="P248" s="156">
        <v>13.361624647477386</v>
      </c>
      <c r="Q248" s="156">
        <v>0</v>
      </c>
      <c r="R248" s="157">
        <v>0</v>
      </c>
      <c r="S248" s="158">
        <f t="shared" si="106"/>
        <v>13.4072315753866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4.5150858630121887E-2</v>
      </c>
      <c r="AB248" s="201">
        <v>13.361624647477386</v>
      </c>
      <c r="AC248" s="202">
        <v>4.5606927909214032E-4</v>
      </c>
      <c r="AD248" s="201">
        <v>0</v>
      </c>
      <c r="AE248" s="201">
        <v>0</v>
      </c>
      <c r="AF248" s="201">
        <v>0</v>
      </c>
      <c r="AG248" s="201">
        <v>0</v>
      </c>
      <c r="AH248" s="201">
        <v>4.5606927909214032E-4</v>
      </c>
      <c r="AI248" s="203">
        <f t="shared" si="107"/>
        <v>13.4072315753866</v>
      </c>
      <c r="AJ248" s="133" t="str">
        <f t="shared" si="10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1.2335861538393934E-2</v>
      </c>
      <c r="E249" s="148">
        <v>0</v>
      </c>
      <c r="F249" s="292"/>
      <c r="G249" s="148">
        <v>0</v>
      </c>
      <c r="H249" s="160">
        <v>0</v>
      </c>
      <c r="I249" s="146">
        <f t="shared" si="105"/>
        <v>1.2335861538393934E-2</v>
      </c>
      <c r="J249" s="141"/>
      <c r="K249" s="161" t="s">
        <v>57</v>
      </c>
      <c r="L249" s="148">
        <v>0</v>
      </c>
      <c r="M249" s="148">
        <v>0</v>
      </c>
      <c r="N249" s="148">
        <v>1.2335861538393934E-2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1.2335861538393934E-2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1.2335861538393934E-2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07"/>
        <v>1.2335861538393934E-2</v>
      </c>
      <c r="AJ249" s="133" t="str">
        <f t="shared" si="10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4.108420915738451</v>
      </c>
      <c r="C250" s="152">
        <v>0</v>
      </c>
      <c r="D250" s="152">
        <v>5.8260117783060981</v>
      </c>
      <c r="E250" s="152">
        <v>11.52393131405969</v>
      </c>
      <c r="F250" s="292"/>
      <c r="G250" s="152">
        <v>0</v>
      </c>
      <c r="H250" s="153">
        <v>0</v>
      </c>
      <c r="I250" s="154">
        <f t="shared" si="105"/>
        <v>21.45836400810424</v>
      </c>
      <c r="J250" s="141"/>
      <c r="K250" s="155" t="s">
        <v>16</v>
      </c>
      <c r="L250" s="156">
        <v>4.108420915738451</v>
      </c>
      <c r="M250" s="156">
        <v>0</v>
      </c>
      <c r="N250" s="156">
        <v>5.8260117783060981</v>
      </c>
      <c r="O250" s="156">
        <v>11.52393131405969</v>
      </c>
      <c r="P250" s="156">
        <v>0</v>
      </c>
      <c r="Q250" s="156">
        <v>0</v>
      </c>
      <c r="R250" s="157">
        <v>0</v>
      </c>
      <c r="S250" s="158">
        <f t="shared" si="106"/>
        <v>21.45836400810424</v>
      </c>
      <c r="U250" s="200" t="s">
        <v>16</v>
      </c>
      <c r="V250" s="201">
        <v>4.108420915738451</v>
      </c>
      <c r="W250" s="201">
        <v>0</v>
      </c>
      <c r="X250" s="201">
        <v>0</v>
      </c>
      <c r="Y250" s="201">
        <v>0</v>
      </c>
      <c r="Z250" s="201">
        <v>5.8260117783060981</v>
      </c>
      <c r="AA250" s="201">
        <v>5.8278785262569743E-2</v>
      </c>
      <c r="AB250" s="201">
        <v>0</v>
      </c>
      <c r="AC250" s="202">
        <v>11.46565252879712</v>
      </c>
      <c r="AD250" s="201">
        <v>0</v>
      </c>
      <c r="AE250" s="201">
        <v>0</v>
      </c>
      <c r="AF250" s="201">
        <v>0</v>
      </c>
      <c r="AG250" s="201">
        <v>0</v>
      </c>
      <c r="AH250" s="201">
        <v>11.46565252879712</v>
      </c>
      <c r="AI250" s="203">
        <f t="shared" si="107"/>
        <v>21.45836400810424</v>
      </c>
      <c r="AJ250" s="133" t="str">
        <f t="shared" si="10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222.57454851896577</v>
      </c>
      <c r="C251" s="148">
        <v>7.4285272644771725</v>
      </c>
      <c r="D251" s="148">
        <v>95.748410099922637</v>
      </c>
      <c r="E251" s="148">
        <v>20.456701817546385</v>
      </c>
      <c r="F251" s="292"/>
      <c r="G251" s="148">
        <v>0</v>
      </c>
      <c r="H251" s="160">
        <v>0</v>
      </c>
      <c r="I251" s="146">
        <f t="shared" si="105"/>
        <v>346.20818770091199</v>
      </c>
      <c r="J251" s="141"/>
      <c r="K251" s="161" t="s">
        <v>139</v>
      </c>
      <c r="L251" s="148">
        <v>222.57454851896577</v>
      </c>
      <c r="M251" s="148">
        <v>7.4285272644771725</v>
      </c>
      <c r="N251" s="148">
        <v>95.748410099922637</v>
      </c>
      <c r="O251" s="148">
        <v>20.456701817546385</v>
      </c>
      <c r="P251" s="148">
        <v>0</v>
      </c>
      <c r="Q251" s="148">
        <v>0</v>
      </c>
      <c r="R251" s="149">
        <v>0</v>
      </c>
      <c r="S251" s="150">
        <f t="shared" si="106"/>
        <v>346.20818770091199</v>
      </c>
      <c r="U251" s="204" t="s">
        <v>139</v>
      </c>
      <c r="V251" s="196">
        <v>219.6227448333839</v>
      </c>
      <c r="W251" s="196">
        <v>0</v>
      </c>
      <c r="X251" s="196">
        <v>0</v>
      </c>
      <c r="Y251" s="196">
        <v>7.4285272644771725</v>
      </c>
      <c r="Z251" s="196">
        <v>95.748410099922637</v>
      </c>
      <c r="AA251" s="196">
        <v>2.3828992096666086</v>
      </c>
      <c r="AB251" s="196">
        <v>0</v>
      </c>
      <c r="AC251" s="197">
        <v>21.025606293461628</v>
      </c>
      <c r="AD251" s="196">
        <v>2.951803685581853</v>
      </c>
      <c r="AE251" s="196">
        <v>7.309858333588461</v>
      </c>
      <c r="AF251" s="196">
        <v>0</v>
      </c>
      <c r="AG251" s="196">
        <v>0</v>
      </c>
      <c r="AH251" s="196">
        <v>10.763944274291315</v>
      </c>
      <c r="AI251" s="199">
        <f t="shared" si="107"/>
        <v>346.20818770091194</v>
      </c>
      <c r="AJ251" s="133" t="str">
        <f t="shared" si="10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68.687906649489179</v>
      </c>
      <c r="C252" s="152">
        <v>0.62829545903294837</v>
      </c>
      <c r="D252" s="152">
        <v>459.36869325214053</v>
      </c>
      <c r="E252" s="152">
        <v>837.3029905858632</v>
      </c>
      <c r="F252" s="292"/>
      <c r="G252" s="152">
        <v>166.03472302344582</v>
      </c>
      <c r="H252" s="153">
        <v>42.935715371816478</v>
      </c>
      <c r="I252" s="154">
        <f t="shared" si="105"/>
        <v>1574.9583243417883</v>
      </c>
      <c r="J252" s="141"/>
      <c r="K252" s="155" t="s">
        <v>24</v>
      </c>
      <c r="L252" s="156">
        <v>68.687906649489179</v>
      </c>
      <c r="M252" s="156">
        <v>0.62829545903294837</v>
      </c>
      <c r="N252" s="156">
        <v>459.36869325214053</v>
      </c>
      <c r="O252" s="156">
        <v>837.3029905858632</v>
      </c>
      <c r="P252" s="156">
        <v>1.6058496268361588</v>
      </c>
      <c r="Q252" s="156">
        <v>166.03472302344582</v>
      </c>
      <c r="R252" s="157">
        <v>42.935715371816478</v>
      </c>
      <c r="S252" s="158">
        <f t="shared" si="106"/>
        <v>1576.5641739686243</v>
      </c>
      <c r="U252" s="200" t="s">
        <v>24</v>
      </c>
      <c r="V252" s="201">
        <v>14.107377395159306</v>
      </c>
      <c r="W252" s="201">
        <v>53.72799234098941</v>
      </c>
      <c r="X252" s="201">
        <v>166.03472302344582</v>
      </c>
      <c r="Y252" s="201">
        <v>0.62829545903294837</v>
      </c>
      <c r="Z252" s="201">
        <v>459.36869325214053</v>
      </c>
      <c r="AA252" s="201">
        <v>824.22235830103614</v>
      </c>
      <c r="AB252" s="201">
        <v>1.6058496268361588</v>
      </c>
      <c r="AC252" s="202">
        <v>56.868884569984004</v>
      </c>
      <c r="AD252" s="201">
        <v>0.85253691334045378</v>
      </c>
      <c r="AE252" s="201">
        <v>2.0522476940065038</v>
      </c>
      <c r="AF252" s="201">
        <v>42.935715371816478</v>
      </c>
      <c r="AG252" s="201">
        <v>0</v>
      </c>
      <c r="AH252" s="201">
        <v>11.028384590820563</v>
      </c>
      <c r="AI252" s="203">
        <f t="shared" si="107"/>
        <v>1576.5641739686241</v>
      </c>
      <c r="AJ252" s="133" t="str">
        <f t="shared" si="10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192.18285995182021</v>
      </c>
      <c r="C253" s="148">
        <v>0</v>
      </c>
      <c r="D253" s="148">
        <v>2.7948697113365149</v>
      </c>
      <c r="E253" s="148">
        <v>0</v>
      </c>
      <c r="F253" s="292"/>
      <c r="G253" s="148">
        <v>0</v>
      </c>
      <c r="H253" s="160">
        <v>0</v>
      </c>
      <c r="I253" s="146">
        <f t="shared" si="105"/>
        <v>194.97772966315671</v>
      </c>
      <c r="J253" s="141"/>
      <c r="K253" s="161" t="s">
        <v>23</v>
      </c>
      <c r="L253" s="148">
        <v>192.18285995182021</v>
      </c>
      <c r="M253" s="148">
        <v>0</v>
      </c>
      <c r="N253" s="148">
        <v>2.7948697113365149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194.97772966315671</v>
      </c>
      <c r="U253" s="204" t="s">
        <v>23</v>
      </c>
      <c r="V253" s="196">
        <v>192.10166523610351</v>
      </c>
      <c r="W253" s="196">
        <v>0</v>
      </c>
      <c r="X253" s="196">
        <v>0</v>
      </c>
      <c r="Y253" s="196">
        <v>0</v>
      </c>
      <c r="Z253" s="196">
        <v>2.7948697113365149</v>
      </c>
      <c r="AA253" s="196">
        <v>0</v>
      </c>
      <c r="AB253" s="196">
        <v>0</v>
      </c>
      <c r="AC253" s="197">
        <v>8.11947157166856E-2</v>
      </c>
      <c r="AD253" s="196">
        <v>8.11947157166856E-2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107"/>
        <v>194.97772966315671</v>
      </c>
      <c r="AJ253" s="133" t="str">
        <f t="shared" si="10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0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05"/>
        <v>0</v>
      </c>
      <c r="J254" s="141"/>
      <c r="K254" s="155" t="s">
        <v>58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0" t="s">
        <v>58</v>
      </c>
      <c r="V254" s="201">
        <v>0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21.621433180783608</v>
      </c>
      <c r="C255" s="148">
        <v>0</v>
      </c>
      <c r="D255" s="148">
        <v>0</v>
      </c>
      <c r="E255" s="148">
        <v>0.55439572258419501</v>
      </c>
      <c r="F255" s="292"/>
      <c r="G255" s="148">
        <v>0</v>
      </c>
      <c r="H255" s="160">
        <v>0</v>
      </c>
      <c r="I255" s="146">
        <f t="shared" si="105"/>
        <v>22.175828903367805</v>
      </c>
      <c r="J255" s="141"/>
      <c r="K255" s="161" t="s">
        <v>21</v>
      </c>
      <c r="L255" s="148">
        <v>21.621433180783608</v>
      </c>
      <c r="M255" s="148">
        <v>0</v>
      </c>
      <c r="N255" s="148">
        <v>0</v>
      </c>
      <c r="O255" s="148">
        <v>0.55439572258419501</v>
      </c>
      <c r="P255" s="148">
        <v>2.9516579082209304</v>
      </c>
      <c r="Q255" s="148">
        <v>0</v>
      </c>
      <c r="R255" s="149">
        <v>0</v>
      </c>
      <c r="S255" s="150">
        <f t="shared" si="106"/>
        <v>25.127486811588735</v>
      </c>
      <c r="U255" s="204" t="s">
        <v>21</v>
      </c>
      <c r="V255" s="196">
        <v>21.510554036266768</v>
      </c>
      <c r="W255" s="196">
        <v>0</v>
      </c>
      <c r="X255" s="196">
        <v>0</v>
      </c>
      <c r="Y255" s="196">
        <v>0</v>
      </c>
      <c r="Z255" s="196">
        <v>0</v>
      </c>
      <c r="AA255" s="196">
        <v>0</v>
      </c>
      <c r="AB255" s="196">
        <v>2.9516579082209304</v>
      </c>
      <c r="AC255" s="197">
        <v>0.66527486710103401</v>
      </c>
      <c r="AD255" s="196">
        <v>0.110879144516839</v>
      </c>
      <c r="AE255" s="196">
        <v>0</v>
      </c>
      <c r="AF255" s="196">
        <v>0</v>
      </c>
      <c r="AG255" s="196">
        <v>0</v>
      </c>
      <c r="AH255" s="196">
        <v>0.55439572258419501</v>
      </c>
      <c r="AI255" s="199">
        <f t="shared" si="107"/>
        <v>25.127486811588732</v>
      </c>
      <c r="AJ255" s="133" t="str">
        <f t="shared" si="10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5.771235899218412E-3</v>
      </c>
      <c r="C256" s="152">
        <v>0</v>
      </c>
      <c r="D256" s="152">
        <v>1.442808974804603E-3</v>
      </c>
      <c r="E256" s="152">
        <v>0</v>
      </c>
      <c r="F256" s="292"/>
      <c r="G256" s="152">
        <v>0</v>
      </c>
      <c r="H256" s="153">
        <v>0</v>
      </c>
      <c r="I256" s="154">
        <f t="shared" si="105"/>
        <v>7.2140448740230147E-3</v>
      </c>
      <c r="J256" s="141"/>
      <c r="K256" s="155" t="s">
        <v>20</v>
      </c>
      <c r="L256" s="156">
        <v>5.771235899218412E-3</v>
      </c>
      <c r="M256" s="156">
        <v>0</v>
      </c>
      <c r="N256" s="156">
        <v>1.442808974804603E-3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7.2140448740230147E-3</v>
      </c>
      <c r="U256" s="200" t="s">
        <v>59</v>
      </c>
      <c r="V256" s="201">
        <v>5.771235899218412E-3</v>
      </c>
      <c r="W256" s="201">
        <v>0</v>
      </c>
      <c r="X256" s="201">
        <v>0</v>
      </c>
      <c r="Y256" s="201">
        <v>0</v>
      </c>
      <c r="Z256" s="201">
        <v>1.442808974804603E-3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07"/>
        <v>7.2140448740230147E-3</v>
      </c>
      <c r="AJ256" s="133" t="str">
        <f t="shared" si="10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44.66240880660316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05"/>
        <v>44.66240880660316</v>
      </c>
      <c r="J257" s="141"/>
      <c r="K257" s="163" t="s">
        <v>62</v>
      </c>
      <c r="L257" s="148">
        <v>44.66240880660316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44.66240880660316</v>
      </c>
      <c r="U257" s="205" t="s">
        <v>60</v>
      </c>
      <c r="V257" s="196">
        <v>44.66240880660316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07"/>
        <v>44.66240880660316</v>
      </c>
      <c r="AJ257" s="133" t="str">
        <f t="shared" si="10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44.66240880660316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05"/>
        <v>44.66240880660316</v>
      </c>
      <c r="J258" s="141"/>
      <c r="K258" s="168" t="s">
        <v>22</v>
      </c>
      <c r="L258" s="169">
        <v>44.66240880660316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44.66240880660316</v>
      </c>
      <c r="U258" s="206" t="s">
        <v>63</v>
      </c>
      <c r="V258" s="207">
        <v>44.66240880660316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07"/>
        <v>44.66240880660316</v>
      </c>
      <c r="AJ258" s="133" t="str">
        <f t="shared" si="10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0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0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671.10261516193623</v>
      </c>
      <c r="C262" s="187">
        <f t="shared" ref="C262:I262" si="109">SUM(C241:C257)</f>
        <v>8.0762166380823306</v>
      </c>
      <c r="D262" s="187">
        <f t="shared" si="109"/>
        <v>582.30946020744386</v>
      </c>
      <c r="E262" s="187">
        <f t="shared" si="109"/>
        <v>870.15991028857923</v>
      </c>
      <c r="F262" s="187">
        <f t="shared" si="109"/>
        <v>0</v>
      </c>
      <c r="G262" s="187">
        <f t="shared" si="109"/>
        <v>166.03472302344582</v>
      </c>
      <c r="H262" s="213">
        <f t="shared" si="109"/>
        <v>42.935715371816478</v>
      </c>
      <c r="I262" s="146">
        <f t="shared" si="109"/>
        <v>2340.6186406913043</v>
      </c>
      <c r="J262" s="141"/>
      <c r="K262" s="188" t="s">
        <v>25</v>
      </c>
      <c r="L262" s="187">
        <f>SUM(L241:L257)</f>
        <v>671.10261516193623</v>
      </c>
      <c r="M262" s="187">
        <f t="shared" ref="M262:S262" si="110">SUM(M241:M257)</f>
        <v>8.0762166380823306</v>
      </c>
      <c r="N262" s="187">
        <f t="shared" si="110"/>
        <v>582.30946020744386</v>
      </c>
      <c r="O262" s="187">
        <f t="shared" si="110"/>
        <v>870.15991028857923</v>
      </c>
      <c r="P262" s="187">
        <f t="shared" si="110"/>
        <v>66.577678035877767</v>
      </c>
      <c r="Q262" s="187">
        <f t="shared" si="110"/>
        <v>166.03472302344582</v>
      </c>
      <c r="R262" s="213">
        <f t="shared" si="110"/>
        <v>42.935715371816478</v>
      </c>
      <c r="S262" s="214">
        <f t="shared" si="110"/>
        <v>2407.1963187271822</v>
      </c>
      <c r="T262" s="133" t="str">
        <f>IF(ABS(S262-AI262)&gt;0.01,S262-AI262,"")</f>
        <v/>
      </c>
      <c r="U262" s="215" t="s">
        <v>61</v>
      </c>
      <c r="V262" s="216">
        <f>SUM(V241:V257)</f>
        <v>613.34860123844396</v>
      </c>
      <c r="W262" s="216">
        <f t="shared" ref="W262:AH262" si="111">SUM(W241:W257)</f>
        <v>53.72799234098941</v>
      </c>
      <c r="X262" s="216">
        <f t="shared" si="111"/>
        <v>166.03472302344582</v>
      </c>
      <c r="Y262" s="216">
        <f t="shared" si="111"/>
        <v>8.0762166380823306</v>
      </c>
      <c r="Z262" s="216">
        <f t="shared" si="111"/>
        <v>582.30946020744386</v>
      </c>
      <c r="AA262" s="216">
        <f t="shared" si="111"/>
        <v>826.73947489850445</v>
      </c>
      <c r="AB262" s="216">
        <f t="shared" si="111"/>
        <v>66.577678035877767</v>
      </c>
      <c r="AC262" s="216">
        <f t="shared" si="111"/>
        <v>90.382172344394064</v>
      </c>
      <c r="AD262" s="217">
        <f t="shared" si="111"/>
        <v>4.0260215825027865</v>
      </c>
      <c r="AE262" s="217">
        <f t="shared" si="111"/>
        <v>9.3621060275949652</v>
      </c>
      <c r="AF262" s="217">
        <f t="shared" si="111"/>
        <v>42.935715371816478</v>
      </c>
      <c r="AG262" s="217">
        <f t="shared" si="111"/>
        <v>0</v>
      </c>
      <c r="AH262" s="217">
        <f t="shared" si="111"/>
        <v>34.058329362479832</v>
      </c>
      <c r="AI262" s="218">
        <f>SUM(V262:AC262)</f>
        <v>2407.1963187271817</v>
      </c>
      <c r="AJ262" s="133" t="str">
        <f t="shared" si="10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0.28672018734488303</v>
      </c>
      <c r="C263" s="105">
        <f t="shared" ref="C263:H263" si="112">IF($I262=0,"-",C262/$I262)</f>
        <v>3.450462410953461E-3</v>
      </c>
      <c r="D263" s="105">
        <f t="shared" si="112"/>
        <v>0.24878442394847292</v>
      </c>
      <c r="E263" s="105">
        <f t="shared" si="112"/>
        <v>0.37176492366632463</v>
      </c>
      <c r="F263" s="105">
        <f t="shared" si="112"/>
        <v>0</v>
      </c>
      <c r="G263" s="105">
        <f t="shared" si="112"/>
        <v>7.0936255969664186E-2</v>
      </c>
      <c r="H263" s="106">
        <f t="shared" si="112"/>
        <v>1.8343746659701628E-2</v>
      </c>
      <c r="I263" s="107">
        <f>SUM(B263:H263)</f>
        <v>0.99999999999999978</v>
      </c>
      <c r="J263" s="133"/>
      <c r="K263" s="30" t="s">
        <v>85</v>
      </c>
      <c r="L263" s="80">
        <f t="shared" ref="L263:R263" si="113">IF($S262=0,"-",L262/$S262)</f>
        <v>0.27879014683637654</v>
      </c>
      <c r="M263" s="80">
        <f t="shared" si="113"/>
        <v>3.3550303210635821E-3</v>
      </c>
      <c r="N263" s="80">
        <f t="shared" si="113"/>
        <v>0.24190360199426653</v>
      </c>
      <c r="O263" s="80">
        <f t="shared" si="113"/>
        <v>0.36148273554550836</v>
      </c>
      <c r="P263" s="80">
        <f t="shared" si="113"/>
        <v>2.7657768299961954E-2</v>
      </c>
      <c r="Q263" s="80">
        <f t="shared" si="113"/>
        <v>6.8974317437988417E-2</v>
      </c>
      <c r="R263" s="81">
        <f t="shared" si="113"/>
        <v>1.7836399564834397E-2</v>
      </c>
      <c r="S263" s="82">
        <f>SUM(L263:R263)</f>
        <v>0.99999999999999978</v>
      </c>
      <c r="U263" s="40" t="s">
        <v>85</v>
      </c>
      <c r="V263" s="108">
        <f>+V262/$AI262</f>
        <v>0.25479791426515447</v>
      </c>
      <c r="W263" s="108">
        <f t="shared" ref="W263:AH263" si="114">+W262/$AI262</f>
        <v>2.2319738495362264E-2</v>
      </c>
      <c r="X263" s="108">
        <f t="shared" si="114"/>
        <v>6.8974317437988431E-2</v>
      </c>
      <c r="Y263" s="108">
        <f t="shared" si="114"/>
        <v>3.3550303210635826E-3</v>
      </c>
      <c r="Z263" s="108">
        <f t="shared" si="114"/>
        <v>0.24190360199426658</v>
      </c>
      <c r="AA263" s="108">
        <f t="shared" si="114"/>
        <v>0.34344497308621985</v>
      </c>
      <c r="AB263" s="108">
        <f t="shared" si="114"/>
        <v>2.7657768299961957E-2</v>
      </c>
      <c r="AC263" s="108">
        <f t="shared" si="114"/>
        <v>3.7546656099982791E-2</v>
      </c>
      <c r="AD263" s="108">
        <f t="shared" si="114"/>
        <v>1.6724940758598233E-3</v>
      </c>
      <c r="AE263" s="108">
        <f t="shared" si="114"/>
        <v>3.889215829536176E-3</v>
      </c>
      <c r="AF263" s="108">
        <f t="shared" si="114"/>
        <v>1.7836399564834401E-2</v>
      </c>
      <c r="AG263" s="108">
        <f t="shared" si="114"/>
        <v>0</v>
      </c>
      <c r="AH263" s="108">
        <f t="shared" si="114"/>
        <v>1.4148546629752392E-2</v>
      </c>
      <c r="AI263" s="109">
        <f>SUM(V263:AC263)</f>
        <v>0.99999999999999989</v>
      </c>
      <c r="AJ263" s="4" t="str">
        <f t="shared" si="10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0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0</v>
      </c>
      <c r="J267" s="141"/>
      <c r="K267" s="192" t="s">
        <v>6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0</v>
      </c>
      <c r="U267" s="195" t="s">
        <v>6</v>
      </c>
      <c r="V267" s="196">
        <v>0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0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115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0</v>
      </c>
      <c r="C271" s="148">
        <v>0</v>
      </c>
      <c r="D271" s="148">
        <v>0</v>
      </c>
      <c r="E271" s="148">
        <v>10.855945524462301</v>
      </c>
      <c r="F271" s="292"/>
      <c r="G271" s="148">
        <v>0</v>
      </c>
      <c r="H271" s="160">
        <v>0</v>
      </c>
      <c r="I271" s="146">
        <f t="shared" si="115"/>
        <v>10.855945524462301</v>
      </c>
      <c r="J271" s="141"/>
      <c r="K271" s="161" t="s">
        <v>15</v>
      </c>
      <c r="L271" s="148">
        <v>0</v>
      </c>
      <c r="M271" s="148">
        <v>0</v>
      </c>
      <c r="N271" s="148">
        <v>0</v>
      </c>
      <c r="O271" s="148">
        <v>10.855945524462301</v>
      </c>
      <c r="P271" s="148">
        <v>0</v>
      </c>
      <c r="Q271" s="148">
        <v>0</v>
      </c>
      <c r="R271" s="149">
        <v>0</v>
      </c>
      <c r="S271" s="150">
        <f t="shared" si="116"/>
        <v>10.855945524462301</v>
      </c>
      <c r="U271" s="204" t="s">
        <v>15</v>
      </c>
      <c r="V271" s="196">
        <v>0</v>
      </c>
      <c r="W271" s="196">
        <v>0</v>
      </c>
      <c r="X271" s="196">
        <v>0</v>
      </c>
      <c r="Y271" s="196">
        <v>0</v>
      </c>
      <c r="Z271" s="196">
        <v>0</v>
      </c>
      <c r="AA271" s="196">
        <v>10.855945524462301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117"/>
        <v>10.855945524462301</v>
      </c>
      <c r="AJ271" s="133" t="str">
        <f t="shared" si="118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1.6799605961004167</v>
      </c>
      <c r="C272" s="152">
        <v>4.4702737199031589E-2</v>
      </c>
      <c r="D272" s="152">
        <v>1.1377577970765267</v>
      </c>
      <c r="E272" s="152">
        <v>0.64998658228027562</v>
      </c>
      <c r="F272" s="292"/>
      <c r="G272" s="152">
        <v>0</v>
      </c>
      <c r="H272" s="153">
        <v>0</v>
      </c>
      <c r="I272" s="154">
        <f t="shared" si="115"/>
        <v>3.512407712656251</v>
      </c>
      <c r="J272" s="141"/>
      <c r="K272" s="155" t="s">
        <v>14</v>
      </c>
      <c r="L272" s="156">
        <v>1.6799605961004167</v>
      </c>
      <c r="M272" s="156">
        <v>4.4702737199031589E-2</v>
      </c>
      <c r="N272" s="156">
        <v>1.1377577970765267</v>
      </c>
      <c r="O272" s="156">
        <v>0.64998658228027562</v>
      </c>
      <c r="P272" s="156">
        <v>0</v>
      </c>
      <c r="Q272" s="156">
        <v>0</v>
      </c>
      <c r="R272" s="157">
        <v>0</v>
      </c>
      <c r="S272" s="158">
        <f t="shared" si="116"/>
        <v>3.512407712656251</v>
      </c>
      <c r="U272" s="200" t="s">
        <v>55</v>
      </c>
      <c r="V272" s="201">
        <v>1.6190756862169307</v>
      </c>
      <c r="W272" s="201">
        <v>0</v>
      </c>
      <c r="X272" s="201">
        <v>0</v>
      </c>
      <c r="Y272" s="201">
        <v>4.4702737199031589E-2</v>
      </c>
      <c r="Z272" s="201">
        <v>0.85683786183205213</v>
      </c>
      <c r="AA272" s="201">
        <v>0.64998658228027562</v>
      </c>
      <c r="AB272" s="201">
        <v>0</v>
      </c>
      <c r="AC272" s="202">
        <v>0.34180484512796067</v>
      </c>
      <c r="AD272" s="201">
        <v>6.0884909883486042E-2</v>
      </c>
      <c r="AE272" s="201">
        <v>0</v>
      </c>
      <c r="AF272" s="201">
        <v>0</v>
      </c>
      <c r="AG272" s="201">
        <v>0.28091993524447462</v>
      </c>
      <c r="AH272" s="201">
        <v>0</v>
      </c>
      <c r="AI272" s="203">
        <f t="shared" si="117"/>
        <v>3.512407712656251</v>
      </c>
      <c r="AJ272" s="133" t="str">
        <f t="shared" si="118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11.590238884776982</v>
      </c>
      <c r="F273" s="292"/>
      <c r="G273" s="148">
        <v>0</v>
      </c>
      <c r="H273" s="160">
        <v>0</v>
      </c>
      <c r="I273" s="146">
        <f t="shared" si="115"/>
        <v>11.590238884776982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11.590238884776982</v>
      </c>
      <c r="P273" s="148">
        <v>158.41032691768277</v>
      </c>
      <c r="Q273" s="148">
        <v>0</v>
      </c>
      <c r="R273" s="149">
        <v>0</v>
      </c>
      <c r="S273" s="150">
        <f t="shared" si="116"/>
        <v>170.00056580245976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1.7385358327165472</v>
      </c>
      <c r="AB273" s="196">
        <v>158.41032691768277</v>
      </c>
      <c r="AC273" s="197">
        <v>9.8517030520604347</v>
      </c>
      <c r="AD273" s="196">
        <v>0</v>
      </c>
      <c r="AE273" s="196">
        <v>0</v>
      </c>
      <c r="AF273" s="196">
        <v>0</v>
      </c>
      <c r="AG273" s="196">
        <v>0</v>
      </c>
      <c r="AH273" s="196">
        <v>9.8517030520604347</v>
      </c>
      <c r="AI273" s="199">
        <f t="shared" si="117"/>
        <v>170.00056580245973</v>
      </c>
      <c r="AJ273" s="133" t="str">
        <f t="shared" si="118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1.9908216935975369E-3</v>
      </c>
      <c r="F274" s="292"/>
      <c r="G274" s="152">
        <v>0</v>
      </c>
      <c r="H274" s="153">
        <v>0</v>
      </c>
      <c r="I274" s="154">
        <f t="shared" si="115"/>
        <v>1.9908216935975369E-3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1.9908216935975369E-3</v>
      </c>
      <c r="P274" s="156">
        <v>0.12188800982141261</v>
      </c>
      <c r="Q274" s="156">
        <v>0</v>
      </c>
      <c r="R274" s="157">
        <v>0</v>
      </c>
      <c r="S274" s="158">
        <f t="shared" si="116"/>
        <v>0.12387883151501014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0.12188800982141261</v>
      </c>
      <c r="AC274" s="202">
        <v>1.9908216935975369E-3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1.9908216935975369E-3</v>
      </c>
      <c r="AI274" s="203">
        <f t="shared" si="117"/>
        <v>0.12387883151501014</v>
      </c>
      <c r="AJ274" s="133" t="str">
        <f t="shared" si="118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115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</v>
      </c>
      <c r="C276" s="152">
        <v>0</v>
      </c>
      <c r="D276" s="152">
        <v>10.349138900192433</v>
      </c>
      <c r="E276" s="152">
        <v>0.93667484190445749</v>
      </c>
      <c r="F276" s="292"/>
      <c r="G276" s="152">
        <v>0</v>
      </c>
      <c r="H276" s="153">
        <v>0</v>
      </c>
      <c r="I276" s="154">
        <f t="shared" si="115"/>
        <v>11.28581374209689</v>
      </c>
      <c r="J276" s="141"/>
      <c r="K276" s="155" t="s">
        <v>16</v>
      </c>
      <c r="L276" s="156">
        <v>0</v>
      </c>
      <c r="M276" s="156">
        <v>0</v>
      </c>
      <c r="N276" s="156">
        <v>10.349138900192433</v>
      </c>
      <c r="O276" s="156">
        <v>0.93667484190445749</v>
      </c>
      <c r="P276" s="156">
        <v>0</v>
      </c>
      <c r="Q276" s="156">
        <v>0</v>
      </c>
      <c r="R276" s="157">
        <v>0</v>
      </c>
      <c r="S276" s="158">
        <f t="shared" si="116"/>
        <v>11.28581374209689</v>
      </c>
      <c r="U276" s="200" t="s">
        <v>16</v>
      </c>
      <c r="V276" s="201">
        <v>0</v>
      </c>
      <c r="W276" s="201">
        <v>0</v>
      </c>
      <c r="X276" s="201">
        <v>0</v>
      </c>
      <c r="Y276" s="201">
        <v>0</v>
      </c>
      <c r="Z276" s="201">
        <v>10.349138900192433</v>
      </c>
      <c r="AA276" s="201">
        <v>0</v>
      </c>
      <c r="AB276" s="201">
        <v>0</v>
      </c>
      <c r="AC276" s="202">
        <v>0.93667484190445749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0.93667484190445749</v>
      </c>
      <c r="AI276" s="203">
        <f t="shared" si="117"/>
        <v>11.28581374209689</v>
      </c>
      <c r="AJ276" s="133" t="str">
        <f t="shared" si="118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11.845404998938131</v>
      </c>
      <c r="C277" s="148">
        <v>415.45901147664699</v>
      </c>
      <c r="D277" s="148">
        <v>25.537767476972419</v>
      </c>
      <c r="E277" s="148">
        <v>31.848643323463651</v>
      </c>
      <c r="F277" s="292"/>
      <c r="G277" s="148">
        <v>0</v>
      </c>
      <c r="H277" s="160">
        <v>0</v>
      </c>
      <c r="I277" s="146">
        <f t="shared" si="115"/>
        <v>484.6908272760212</v>
      </c>
      <c r="J277" s="141"/>
      <c r="K277" s="161" t="s">
        <v>139</v>
      </c>
      <c r="L277" s="148">
        <v>11.845404998938131</v>
      </c>
      <c r="M277" s="148">
        <v>415.45901147664699</v>
      </c>
      <c r="N277" s="148">
        <v>25.537767476972419</v>
      </c>
      <c r="O277" s="148">
        <v>31.848643323463651</v>
      </c>
      <c r="P277" s="148">
        <v>0</v>
      </c>
      <c r="Q277" s="148">
        <v>0</v>
      </c>
      <c r="R277" s="149">
        <v>0</v>
      </c>
      <c r="S277" s="150">
        <f t="shared" si="116"/>
        <v>484.6908272760212</v>
      </c>
      <c r="U277" s="204" t="s">
        <v>139</v>
      </c>
      <c r="V277" s="196">
        <v>11.845404998938131</v>
      </c>
      <c r="W277" s="196">
        <v>0</v>
      </c>
      <c r="X277" s="196">
        <v>0</v>
      </c>
      <c r="Y277" s="196">
        <v>415.45901147664699</v>
      </c>
      <c r="Z277" s="196">
        <v>0</v>
      </c>
      <c r="AA277" s="196">
        <v>0</v>
      </c>
      <c r="AB277" s="196">
        <v>0</v>
      </c>
      <c r="AC277" s="197">
        <v>57.386410800436074</v>
      </c>
      <c r="AD277" s="196">
        <v>0</v>
      </c>
      <c r="AE277" s="196">
        <v>0</v>
      </c>
      <c r="AF277" s="196">
        <v>0</v>
      </c>
      <c r="AG277" s="196">
        <v>25.537767476972419</v>
      </c>
      <c r="AH277" s="196">
        <v>31.848643323463651</v>
      </c>
      <c r="AI277" s="199">
        <f t="shared" si="117"/>
        <v>484.6908272760212</v>
      </c>
      <c r="AJ277" s="133" t="str">
        <f t="shared" si="118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12.71701619392757</v>
      </c>
      <c r="C278" s="152">
        <v>0.44170418225942237</v>
      </c>
      <c r="D278" s="152">
        <v>231.874163024501</v>
      </c>
      <c r="E278" s="152">
        <v>788.57008488664485</v>
      </c>
      <c r="F278" s="292"/>
      <c r="G278" s="152">
        <v>12.794116707771584</v>
      </c>
      <c r="H278" s="153">
        <v>0</v>
      </c>
      <c r="I278" s="154">
        <f t="shared" si="115"/>
        <v>1046.3970849951045</v>
      </c>
      <c r="J278" s="141"/>
      <c r="K278" s="155" t="s">
        <v>24</v>
      </c>
      <c r="L278" s="156">
        <v>12.71701619392757</v>
      </c>
      <c r="M278" s="156">
        <v>0.44170418225942237</v>
      </c>
      <c r="N278" s="156">
        <v>231.874163024501</v>
      </c>
      <c r="O278" s="156">
        <v>788.57008488664485</v>
      </c>
      <c r="P278" s="156">
        <v>0</v>
      </c>
      <c r="Q278" s="156">
        <v>12.794116707771584</v>
      </c>
      <c r="R278" s="157">
        <v>0</v>
      </c>
      <c r="S278" s="158">
        <f t="shared" si="116"/>
        <v>1046.3970849951045</v>
      </c>
      <c r="U278" s="200" t="s">
        <v>24</v>
      </c>
      <c r="V278" s="201">
        <v>6.9681102047028363</v>
      </c>
      <c r="W278" s="201">
        <v>5.7489059892247347</v>
      </c>
      <c r="X278" s="201">
        <v>12.794116707771584</v>
      </c>
      <c r="Y278" s="201">
        <v>0.44170418225942237</v>
      </c>
      <c r="Z278" s="201">
        <v>231.874163024501</v>
      </c>
      <c r="AA278" s="201">
        <v>788.43315374957672</v>
      </c>
      <c r="AB278" s="201">
        <v>0</v>
      </c>
      <c r="AC278" s="202">
        <v>0.13693113706810817</v>
      </c>
      <c r="AD278" s="201">
        <v>0</v>
      </c>
      <c r="AE278" s="201">
        <v>0</v>
      </c>
      <c r="AF278" s="201">
        <v>0</v>
      </c>
      <c r="AG278" s="201">
        <v>0</v>
      </c>
      <c r="AH278" s="201">
        <v>0.13693113706810817</v>
      </c>
      <c r="AI278" s="203">
        <f t="shared" si="117"/>
        <v>1046.3970849951045</v>
      </c>
      <c r="AJ278" s="133" t="str">
        <f t="shared" si="118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115"/>
        <v>0</v>
      </c>
      <c r="J279" s="141"/>
      <c r="K279" s="161" t="s">
        <v>23</v>
      </c>
      <c r="L279" s="148">
        <v>0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</v>
      </c>
      <c r="U279" s="204" t="s">
        <v>23</v>
      </c>
      <c r="V279" s="196">
        <v>0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117"/>
        <v>0</v>
      </c>
      <c r="AJ279" s="133" t="str">
        <f t="shared" si="118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115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0.74921944860523504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115"/>
        <v>0.74921944860523504</v>
      </c>
      <c r="J281" s="141"/>
      <c r="K281" s="161" t="s">
        <v>21</v>
      </c>
      <c r="L281" s="148">
        <v>0.74921944860523504</v>
      </c>
      <c r="M281" s="148">
        <v>0</v>
      </c>
      <c r="N281" s="148">
        <v>0</v>
      </c>
      <c r="O281" s="148">
        <v>0</v>
      </c>
      <c r="P281" s="148">
        <v>9.567148335605463</v>
      </c>
      <c r="Q281" s="148">
        <v>0</v>
      </c>
      <c r="R281" s="149">
        <v>0</v>
      </c>
      <c r="S281" s="150">
        <f t="shared" si="116"/>
        <v>10.316367784210698</v>
      </c>
      <c r="U281" s="204" t="s">
        <v>21</v>
      </c>
      <c r="V281" s="196">
        <v>0.74921944860523504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9.567148335605463</v>
      </c>
      <c r="AC281" s="197">
        <v>0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117"/>
        <v>10.316367784210698</v>
      </c>
      <c r="AJ281" s="133" t="str">
        <f t="shared" si="118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115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115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115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115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115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26.991601237571352</v>
      </c>
      <c r="C288" s="187">
        <f t="shared" ref="C288:I288" si="119">SUM(C267:C283)</f>
        <v>415.94541839610542</v>
      </c>
      <c r="D288" s="187">
        <f t="shared" si="119"/>
        <v>268.89882719874237</v>
      </c>
      <c r="E288" s="187">
        <f t="shared" si="119"/>
        <v>844.4535648652261</v>
      </c>
      <c r="F288" s="187">
        <f t="shared" si="119"/>
        <v>0</v>
      </c>
      <c r="G288" s="187">
        <f t="shared" si="119"/>
        <v>12.794116707771584</v>
      </c>
      <c r="H288" s="213">
        <f t="shared" si="119"/>
        <v>0</v>
      </c>
      <c r="I288" s="146">
        <f t="shared" si="119"/>
        <v>1569.0835284054169</v>
      </c>
      <c r="J288" s="141"/>
      <c r="K288" s="188" t="s">
        <v>25</v>
      </c>
      <c r="L288" s="187">
        <f>SUM(L267:L283)</f>
        <v>26.991601237571352</v>
      </c>
      <c r="M288" s="187">
        <f t="shared" ref="M288:S288" si="120">SUM(M267:M283)</f>
        <v>415.94541839610542</v>
      </c>
      <c r="N288" s="187">
        <f t="shared" si="120"/>
        <v>268.89882719874237</v>
      </c>
      <c r="O288" s="187">
        <f t="shared" si="120"/>
        <v>844.4535648652261</v>
      </c>
      <c r="P288" s="187">
        <f t="shared" si="120"/>
        <v>168.09936326310964</v>
      </c>
      <c r="Q288" s="187">
        <f t="shared" si="120"/>
        <v>12.794116707771584</v>
      </c>
      <c r="R288" s="213">
        <f t="shared" si="120"/>
        <v>0</v>
      </c>
      <c r="S288" s="214">
        <f t="shared" si="120"/>
        <v>1737.1828916685267</v>
      </c>
      <c r="T288" s="133" t="str">
        <f>IF(ABS(S288-AI288)&gt;0.01,S288-AI288,"")</f>
        <v/>
      </c>
      <c r="U288" s="215" t="s">
        <v>61</v>
      </c>
      <c r="V288" s="216">
        <f>SUM(V267:V283)</f>
        <v>21.181810338463134</v>
      </c>
      <c r="W288" s="216">
        <f t="shared" ref="W288:AH288" si="121">SUM(W267:W283)</f>
        <v>5.7489059892247347</v>
      </c>
      <c r="X288" s="216">
        <f t="shared" si="121"/>
        <v>12.794116707771584</v>
      </c>
      <c r="Y288" s="216">
        <f t="shared" si="121"/>
        <v>415.94541839610542</v>
      </c>
      <c r="Z288" s="216">
        <f t="shared" si="121"/>
        <v>243.08013978652548</v>
      </c>
      <c r="AA288" s="216">
        <f t="shared" si="121"/>
        <v>801.67762168903585</v>
      </c>
      <c r="AB288" s="216">
        <f t="shared" si="121"/>
        <v>168.09936326310964</v>
      </c>
      <c r="AC288" s="216">
        <f t="shared" si="121"/>
        <v>68.655515498290626</v>
      </c>
      <c r="AD288" s="217">
        <f t="shared" si="121"/>
        <v>6.0884909883486042E-2</v>
      </c>
      <c r="AE288" s="217">
        <f t="shared" si="121"/>
        <v>0</v>
      </c>
      <c r="AF288" s="217">
        <f t="shared" si="121"/>
        <v>0</v>
      </c>
      <c r="AG288" s="217">
        <f t="shared" si="121"/>
        <v>25.818687412216892</v>
      </c>
      <c r="AH288" s="217">
        <f t="shared" si="121"/>
        <v>42.775943176190253</v>
      </c>
      <c r="AI288" s="218">
        <f>SUM(V288:AC288)</f>
        <v>1737.1828916685265</v>
      </c>
      <c r="AJ288" s="133" t="str">
        <f t="shared" si="118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1.7202144276539311E-2</v>
      </c>
      <c r="C289" s="105">
        <f t="shared" ref="C289:H289" si="122">IF($I288=0,"-",C288/$I288)</f>
        <v>0.26508813002377923</v>
      </c>
      <c r="D289" s="105">
        <f t="shared" si="122"/>
        <v>0.17137317569830787</v>
      </c>
      <c r="E289" s="105">
        <f t="shared" si="122"/>
        <v>0.53818267133516029</v>
      </c>
      <c r="F289" s="105">
        <f t="shared" si="122"/>
        <v>0</v>
      </c>
      <c r="G289" s="105">
        <f t="shared" si="122"/>
        <v>8.1538786662132771E-3</v>
      </c>
      <c r="H289" s="106">
        <f t="shared" si="122"/>
        <v>0</v>
      </c>
      <c r="I289" s="107">
        <f>SUM(B289:H289)</f>
        <v>1</v>
      </c>
      <c r="J289" s="133"/>
      <c r="K289" s="30" t="s">
        <v>85</v>
      </c>
      <c r="L289" s="80">
        <f t="shared" ref="L289:R289" si="123">IF($S288=0,"-",L288/$S288)</f>
        <v>1.5537570262188398E-2</v>
      </c>
      <c r="M289" s="80">
        <f t="shared" si="123"/>
        <v>0.23943674577441804</v>
      </c>
      <c r="N289" s="80">
        <f t="shared" si="123"/>
        <v>0.15479016543875287</v>
      </c>
      <c r="O289" s="80">
        <f t="shared" si="123"/>
        <v>0.48610515848112379</v>
      </c>
      <c r="P289" s="80">
        <f t="shared" si="123"/>
        <v>9.6765495486577022E-2</v>
      </c>
      <c r="Q289" s="80">
        <f t="shared" si="123"/>
        <v>7.3648645569397188E-3</v>
      </c>
      <c r="R289" s="81">
        <f t="shared" si="123"/>
        <v>0</v>
      </c>
      <c r="S289" s="82">
        <f>SUM(L289:R289)</f>
        <v>0.99999999999999978</v>
      </c>
      <c r="U289" s="40" t="s">
        <v>85</v>
      </c>
      <c r="V289" s="108">
        <f>+V288/$AI288</f>
        <v>1.2193195339448954E-2</v>
      </c>
      <c r="W289" s="108">
        <f t="shared" ref="W289:AH289" si="124">+W288/$AI288</f>
        <v>3.3093268514192164E-3</v>
      </c>
      <c r="X289" s="108">
        <f t="shared" si="124"/>
        <v>7.3648645569397205E-3</v>
      </c>
      <c r="Y289" s="108">
        <f t="shared" si="124"/>
        <v>0.23943674577441806</v>
      </c>
      <c r="Z289" s="108">
        <f t="shared" si="124"/>
        <v>0.13992777671961315</v>
      </c>
      <c r="AA289" s="108">
        <f t="shared" si="124"/>
        <v>0.46148141657038877</v>
      </c>
      <c r="AB289" s="108">
        <f t="shared" si="124"/>
        <v>9.6765495486577036E-2</v>
      </c>
      <c r="AC289" s="108">
        <f t="shared" si="124"/>
        <v>3.9521178701195064E-2</v>
      </c>
      <c r="AD289" s="108">
        <f t="shared" si="124"/>
        <v>3.5048071320232381E-5</v>
      </c>
      <c r="AE289" s="108">
        <f t="shared" si="124"/>
        <v>0</v>
      </c>
      <c r="AF289" s="108">
        <f t="shared" si="124"/>
        <v>0</v>
      </c>
      <c r="AG289" s="108">
        <f t="shared" si="124"/>
        <v>1.4862388719139757E-2</v>
      </c>
      <c r="AH289" s="108">
        <f t="shared" si="124"/>
        <v>2.4623741910735079E-2</v>
      </c>
      <c r="AI289" s="109">
        <f>SUM(V289:AC289)</f>
        <v>1</v>
      </c>
      <c r="AJ289" s="4" t="str">
        <f t="shared" si="118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125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7.787617374210221</v>
      </c>
      <c r="C297" s="148">
        <v>58.862182656216724</v>
      </c>
      <c r="D297" s="148">
        <v>9.7492487855435677</v>
      </c>
      <c r="E297" s="148">
        <v>0.17741885626252779</v>
      </c>
      <c r="F297" s="292"/>
      <c r="G297" s="148">
        <v>0</v>
      </c>
      <c r="H297" s="160">
        <v>0</v>
      </c>
      <c r="I297" s="146">
        <f t="shared" si="125"/>
        <v>76.576467672233051</v>
      </c>
      <c r="J297" s="141"/>
      <c r="K297" s="161" t="s">
        <v>15</v>
      </c>
      <c r="L297" s="148">
        <v>7.787617374210221</v>
      </c>
      <c r="M297" s="148">
        <v>58.862182656216724</v>
      </c>
      <c r="N297" s="148">
        <v>9.7492487855435677</v>
      </c>
      <c r="O297" s="148">
        <v>0.17741885626252779</v>
      </c>
      <c r="P297" s="148">
        <v>0</v>
      </c>
      <c r="Q297" s="148">
        <v>0</v>
      </c>
      <c r="R297" s="149">
        <v>0</v>
      </c>
      <c r="S297" s="150">
        <f t="shared" si="126"/>
        <v>76.576467672233051</v>
      </c>
      <c r="U297" s="204" t="s">
        <v>15</v>
      </c>
      <c r="V297" s="196">
        <v>7.787617374210221</v>
      </c>
      <c r="W297" s="196">
        <v>0</v>
      </c>
      <c r="X297" s="196">
        <v>0</v>
      </c>
      <c r="Y297" s="196">
        <v>58.862182656216724</v>
      </c>
      <c r="Z297" s="196">
        <v>9.7492487855435677</v>
      </c>
      <c r="AA297" s="196">
        <v>0.17741885626252779</v>
      </c>
      <c r="AB297" s="196">
        <v>0</v>
      </c>
      <c r="AC297" s="197">
        <v>0</v>
      </c>
      <c r="AD297" s="198">
        <v>0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127"/>
        <v>76.576467672233051</v>
      </c>
      <c r="AJ297" s="133" t="str">
        <f t="shared" si="128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4.62190343068273</v>
      </c>
      <c r="C298" s="152">
        <v>7.9877150065170115</v>
      </c>
      <c r="D298" s="152">
        <v>3.2913417163404746</v>
      </c>
      <c r="E298" s="152">
        <v>5.8888257280470424E-2</v>
      </c>
      <c r="F298" s="292"/>
      <c r="G298" s="152">
        <v>0</v>
      </c>
      <c r="H298" s="153">
        <v>0</v>
      </c>
      <c r="I298" s="154">
        <f t="shared" si="125"/>
        <v>15.959848410820687</v>
      </c>
      <c r="J298" s="141"/>
      <c r="K298" s="155" t="s">
        <v>14</v>
      </c>
      <c r="L298" s="156">
        <v>4.62190343068273</v>
      </c>
      <c r="M298" s="156">
        <v>7.9877150065170115</v>
      </c>
      <c r="N298" s="156">
        <v>3.2913417163404746</v>
      </c>
      <c r="O298" s="156">
        <v>5.8888257280470424E-2</v>
      </c>
      <c r="P298" s="156">
        <v>0</v>
      </c>
      <c r="Q298" s="156">
        <v>0</v>
      </c>
      <c r="R298" s="157">
        <v>0</v>
      </c>
      <c r="S298" s="158">
        <f t="shared" si="126"/>
        <v>15.959848410820687</v>
      </c>
      <c r="U298" s="200" t="s">
        <v>55</v>
      </c>
      <c r="V298" s="201">
        <v>3.9688161764084295</v>
      </c>
      <c r="W298" s="201">
        <v>0</v>
      </c>
      <c r="X298" s="201">
        <v>0</v>
      </c>
      <c r="Y298" s="201">
        <v>7.9877150065170115</v>
      </c>
      <c r="Z298" s="201">
        <v>3.2913417163404746</v>
      </c>
      <c r="AA298" s="201">
        <v>5.8888257280470424E-2</v>
      </c>
      <c r="AB298" s="201">
        <v>0</v>
      </c>
      <c r="AC298" s="202">
        <v>0.65308725427430003</v>
      </c>
      <c r="AD298" s="201">
        <v>0.65308725427430003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127"/>
        <v>15.959848410820687</v>
      </c>
      <c r="AJ298" s="133" t="str">
        <f t="shared" si="128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0.28553586067797021</v>
      </c>
      <c r="F299" s="292"/>
      <c r="G299" s="148">
        <v>0</v>
      </c>
      <c r="H299" s="160">
        <v>0</v>
      </c>
      <c r="I299" s="146">
        <f t="shared" si="125"/>
        <v>0.28553586067797021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0.28553586067797021</v>
      </c>
      <c r="P299" s="148">
        <v>106.46925472233875</v>
      </c>
      <c r="Q299" s="148">
        <v>0</v>
      </c>
      <c r="R299" s="149">
        <v>0</v>
      </c>
      <c r="S299" s="150">
        <f t="shared" si="126"/>
        <v>106.75479058301671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0.28553586067797021</v>
      </c>
      <c r="AB299" s="196">
        <v>106.46925472233875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127"/>
        <v>106.75479058301671</v>
      </c>
      <c r="AJ299" s="133" t="str">
        <f t="shared" si="128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0.45006925545502641</v>
      </c>
      <c r="Q300" s="156">
        <v>0</v>
      </c>
      <c r="R300" s="157">
        <v>0</v>
      </c>
      <c r="S300" s="158">
        <f t="shared" si="126"/>
        <v>0.45006925545502641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0.45006925545502641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127"/>
        <v>0.45006925545502641</v>
      </c>
      <c r="AJ300" s="133" t="str">
        <f t="shared" si="128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125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1.1753158162779319E-2</v>
      </c>
      <c r="C302" s="152">
        <v>0</v>
      </c>
      <c r="D302" s="152">
        <v>5.1489359090685003</v>
      </c>
      <c r="E302" s="152">
        <v>7.290353851008062E-2</v>
      </c>
      <c r="F302" s="292"/>
      <c r="G302" s="152">
        <v>0</v>
      </c>
      <c r="H302" s="153">
        <v>0</v>
      </c>
      <c r="I302" s="154">
        <f t="shared" si="125"/>
        <v>5.23359260574136</v>
      </c>
      <c r="J302" s="141"/>
      <c r="K302" s="155" t="s">
        <v>16</v>
      </c>
      <c r="L302" s="156">
        <v>1.1753158162779319E-2</v>
      </c>
      <c r="M302" s="156">
        <v>0</v>
      </c>
      <c r="N302" s="156">
        <v>5.1489359090685003</v>
      </c>
      <c r="O302" s="156">
        <v>7.290353851008062E-2</v>
      </c>
      <c r="P302" s="156">
        <v>8.6745696998342794E-2</v>
      </c>
      <c r="Q302" s="156">
        <v>0</v>
      </c>
      <c r="R302" s="157">
        <v>0</v>
      </c>
      <c r="S302" s="158">
        <f t="shared" si="126"/>
        <v>5.3203383027397031</v>
      </c>
      <c r="U302" s="200" t="s">
        <v>16</v>
      </c>
      <c r="V302" s="201">
        <v>0</v>
      </c>
      <c r="W302" s="201">
        <v>0</v>
      </c>
      <c r="X302" s="201">
        <v>0</v>
      </c>
      <c r="Y302" s="201">
        <v>0</v>
      </c>
      <c r="Z302" s="201">
        <v>5.1489359090685003</v>
      </c>
      <c r="AA302" s="201">
        <v>3.3454435008042453E-2</v>
      </c>
      <c r="AB302" s="201">
        <v>8.6745696998342794E-2</v>
      </c>
      <c r="AC302" s="202">
        <v>5.1202261664817485E-2</v>
      </c>
      <c r="AD302" s="201">
        <v>1.1753158162779319E-2</v>
      </c>
      <c r="AE302" s="201">
        <v>0</v>
      </c>
      <c r="AF302" s="201">
        <v>0</v>
      </c>
      <c r="AG302" s="201">
        <v>0</v>
      </c>
      <c r="AH302" s="201">
        <v>3.9449103502038167E-2</v>
      </c>
      <c r="AI302" s="203">
        <f t="shared" si="127"/>
        <v>5.320338302739704</v>
      </c>
      <c r="AJ302" s="133" t="str">
        <f t="shared" si="128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36.106772507814277</v>
      </c>
      <c r="C303" s="148">
        <v>211.97748153248742</v>
      </c>
      <c r="D303" s="148">
        <v>75.156136076078269</v>
      </c>
      <c r="E303" s="148">
        <v>12.237213750688372</v>
      </c>
      <c r="F303" s="292"/>
      <c r="G303" s="148">
        <v>0</v>
      </c>
      <c r="H303" s="160">
        <v>0</v>
      </c>
      <c r="I303" s="146">
        <f t="shared" si="125"/>
        <v>335.47760386706835</v>
      </c>
      <c r="J303" s="141"/>
      <c r="K303" s="161" t="s">
        <v>139</v>
      </c>
      <c r="L303" s="148">
        <v>36.106772507814277</v>
      </c>
      <c r="M303" s="148">
        <v>211.97748153248742</v>
      </c>
      <c r="N303" s="148">
        <v>75.156136076078269</v>
      </c>
      <c r="O303" s="148">
        <v>12.237213750688372</v>
      </c>
      <c r="P303" s="148">
        <v>0</v>
      </c>
      <c r="Q303" s="148">
        <v>0</v>
      </c>
      <c r="R303" s="149">
        <v>0</v>
      </c>
      <c r="S303" s="150">
        <f t="shared" si="126"/>
        <v>335.47760386706835</v>
      </c>
      <c r="U303" s="204" t="s">
        <v>139</v>
      </c>
      <c r="V303" s="196">
        <v>29.763883578685281</v>
      </c>
      <c r="W303" s="196">
        <v>0</v>
      </c>
      <c r="X303" s="196">
        <v>0</v>
      </c>
      <c r="Y303" s="196">
        <v>211.97748153248742</v>
      </c>
      <c r="Z303" s="196">
        <v>75.156136076078269</v>
      </c>
      <c r="AA303" s="196">
        <v>11.155766939506069</v>
      </c>
      <c r="AB303" s="196">
        <v>0</v>
      </c>
      <c r="AC303" s="197">
        <v>7.4243357403113013</v>
      </c>
      <c r="AD303" s="196">
        <v>6.342888929128998</v>
      </c>
      <c r="AE303" s="196">
        <v>0</v>
      </c>
      <c r="AF303" s="196">
        <v>0</v>
      </c>
      <c r="AG303" s="196">
        <v>0</v>
      </c>
      <c r="AH303" s="196">
        <v>1.0814468111823028</v>
      </c>
      <c r="AI303" s="199">
        <f t="shared" si="127"/>
        <v>335.4776038670683</v>
      </c>
      <c r="AJ303" s="133" t="str">
        <f t="shared" si="128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15.641104420946892</v>
      </c>
      <c r="C304" s="152">
        <v>2.4414316407888608</v>
      </c>
      <c r="D304" s="152">
        <v>12.253722225004994</v>
      </c>
      <c r="E304" s="152">
        <v>200.643784981149</v>
      </c>
      <c r="F304" s="292"/>
      <c r="G304" s="152">
        <v>19.645013825887293</v>
      </c>
      <c r="H304" s="153">
        <v>0</v>
      </c>
      <c r="I304" s="154">
        <f t="shared" si="125"/>
        <v>250.62505709377706</v>
      </c>
      <c r="J304" s="141"/>
      <c r="K304" s="155" t="s">
        <v>24</v>
      </c>
      <c r="L304" s="156">
        <v>15.641104420946892</v>
      </c>
      <c r="M304" s="156">
        <v>2.4414316407888608</v>
      </c>
      <c r="N304" s="156">
        <v>12.253722225004994</v>
      </c>
      <c r="O304" s="156">
        <v>200.643784981149</v>
      </c>
      <c r="P304" s="156">
        <v>0.23198407808180607</v>
      </c>
      <c r="Q304" s="156">
        <v>19.645013825887293</v>
      </c>
      <c r="R304" s="157">
        <v>0</v>
      </c>
      <c r="S304" s="158">
        <f t="shared" si="126"/>
        <v>250.85704117185887</v>
      </c>
      <c r="U304" s="200" t="s">
        <v>24</v>
      </c>
      <c r="V304" s="201">
        <v>1.4717022308191585</v>
      </c>
      <c r="W304" s="201">
        <v>13.568663419543199</v>
      </c>
      <c r="X304" s="201">
        <v>19.645013825887293</v>
      </c>
      <c r="Y304" s="201">
        <v>2.4414316407888608</v>
      </c>
      <c r="Z304" s="201">
        <v>12.253722225004994</v>
      </c>
      <c r="AA304" s="201">
        <v>144.81064017969783</v>
      </c>
      <c r="AB304" s="201">
        <v>0.23198407808180607</v>
      </c>
      <c r="AC304" s="202">
        <v>56.43388357203569</v>
      </c>
      <c r="AD304" s="201">
        <v>0.60073877058453395</v>
      </c>
      <c r="AE304" s="201">
        <v>52.503728766629983</v>
      </c>
      <c r="AF304" s="201">
        <v>0</v>
      </c>
      <c r="AG304" s="201">
        <v>0</v>
      </c>
      <c r="AH304" s="201">
        <v>3.3294160348211754</v>
      </c>
      <c r="AI304" s="203">
        <f t="shared" si="127"/>
        <v>250.85704117185884</v>
      </c>
      <c r="AJ304" s="133" t="str">
        <f t="shared" si="128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2.549539386545828</v>
      </c>
      <c r="C305" s="148">
        <v>0.2592821919562675</v>
      </c>
      <c r="D305" s="148">
        <v>16.515484451921164</v>
      </c>
      <c r="E305" s="148">
        <v>0</v>
      </c>
      <c r="F305" s="292"/>
      <c r="G305" s="148">
        <v>0</v>
      </c>
      <c r="H305" s="160">
        <v>0</v>
      </c>
      <c r="I305" s="146">
        <f t="shared" si="125"/>
        <v>19.324306030423259</v>
      </c>
      <c r="J305" s="141"/>
      <c r="K305" s="161" t="s">
        <v>23</v>
      </c>
      <c r="L305" s="148">
        <v>2.549539386545828</v>
      </c>
      <c r="M305" s="148">
        <v>0.2592821919562675</v>
      </c>
      <c r="N305" s="148">
        <v>16.515484451921164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19.324306030423259</v>
      </c>
      <c r="U305" s="204" t="s">
        <v>23</v>
      </c>
      <c r="V305" s="196">
        <v>2.3744008680077213</v>
      </c>
      <c r="W305" s="196">
        <v>3.9940630782578847E-2</v>
      </c>
      <c r="X305" s="196">
        <v>0</v>
      </c>
      <c r="Y305" s="196">
        <v>0.2592821919562675</v>
      </c>
      <c r="Z305" s="196">
        <v>16.515484451921164</v>
      </c>
      <c r="AA305" s="196">
        <v>0</v>
      </c>
      <c r="AB305" s="196">
        <v>0</v>
      </c>
      <c r="AC305" s="197">
        <v>0.13519788775552793</v>
      </c>
      <c r="AD305" s="196">
        <v>0.13519788775552793</v>
      </c>
      <c r="AE305" s="196">
        <v>0</v>
      </c>
      <c r="AF305" s="196">
        <v>0</v>
      </c>
      <c r="AG305" s="196">
        <v>0</v>
      </c>
      <c r="AH305" s="196">
        <v>0</v>
      </c>
      <c r="AI305" s="199">
        <f t="shared" si="127"/>
        <v>19.324306030423259</v>
      </c>
      <c r="AJ305" s="133" t="str">
        <f t="shared" si="128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0</v>
      </c>
      <c r="C306" s="152">
        <v>0</v>
      </c>
      <c r="D306" s="152">
        <v>0</v>
      </c>
      <c r="E306" s="152">
        <v>0</v>
      </c>
      <c r="F306" s="292"/>
      <c r="G306" s="152">
        <v>0</v>
      </c>
      <c r="H306" s="153">
        <v>0</v>
      </c>
      <c r="I306" s="154">
        <f t="shared" si="125"/>
        <v>0</v>
      </c>
      <c r="J306" s="141"/>
      <c r="K306" s="155" t="s">
        <v>58</v>
      </c>
      <c r="L306" s="156">
        <v>0</v>
      </c>
      <c r="M306" s="156">
        <v>0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0</v>
      </c>
      <c r="U306" s="200" t="s">
        <v>58</v>
      </c>
      <c r="V306" s="201">
        <v>0</v>
      </c>
      <c r="W306" s="201">
        <v>0</v>
      </c>
      <c r="X306" s="201">
        <v>0</v>
      </c>
      <c r="Y306" s="201">
        <v>0</v>
      </c>
      <c r="Z306" s="201">
        <v>0</v>
      </c>
      <c r="AA306" s="201">
        <v>0</v>
      </c>
      <c r="AB306" s="201">
        <v>0</v>
      </c>
      <c r="AC306" s="202">
        <v>0</v>
      </c>
      <c r="AD306" s="201">
        <v>0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127"/>
        <v>0</v>
      </c>
      <c r="AJ306" s="133" t="str">
        <f t="shared" si="128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1.884899946453322</v>
      </c>
      <c r="C307" s="148">
        <v>0.86519997542119709</v>
      </c>
      <c r="D307" s="148">
        <v>0.33989999034404167</v>
      </c>
      <c r="E307" s="148">
        <v>0</v>
      </c>
      <c r="F307" s="292"/>
      <c r="G307" s="148">
        <v>0</v>
      </c>
      <c r="H307" s="160">
        <v>0</v>
      </c>
      <c r="I307" s="146">
        <f t="shared" si="125"/>
        <v>3.0899999122185609</v>
      </c>
      <c r="J307" s="141"/>
      <c r="K307" s="161" t="s">
        <v>21</v>
      </c>
      <c r="L307" s="148">
        <v>1.884899946453322</v>
      </c>
      <c r="M307" s="148">
        <v>0.86519997542119709</v>
      </c>
      <c r="N307" s="148">
        <v>0.33989999034404167</v>
      </c>
      <c r="O307" s="148">
        <v>0</v>
      </c>
      <c r="P307" s="148">
        <v>6.4596182407572496</v>
      </c>
      <c r="Q307" s="148">
        <v>0</v>
      </c>
      <c r="R307" s="149">
        <v>0</v>
      </c>
      <c r="S307" s="150">
        <f t="shared" si="126"/>
        <v>9.5496181529758104</v>
      </c>
      <c r="U307" s="204" t="s">
        <v>21</v>
      </c>
      <c r="V307" s="196">
        <v>1.8230999482089507</v>
      </c>
      <c r="W307" s="196">
        <v>0</v>
      </c>
      <c r="X307" s="196">
        <v>0</v>
      </c>
      <c r="Y307" s="196">
        <v>0.86519997542119709</v>
      </c>
      <c r="Z307" s="196">
        <v>0.33989999034404167</v>
      </c>
      <c r="AA307" s="196">
        <v>0</v>
      </c>
      <c r="AB307" s="196">
        <v>6.4596182407572496</v>
      </c>
      <c r="AC307" s="197">
        <v>6.179999824437122E-2</v>
      </c>
      <c r="AD307" s="196">
        <v>6.179999824437122E-2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127"/>
        <v>9.5496181529758104</v>
      </c>
      <c r="AJ307" s="133" t="str">
        <f t="shared" si="128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3.3318359382611194E-3</v>
      </c>
      <c r="C308" s="152">
        <v>4.9977539073916789E-3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125"/>
        <v>8.3295898456527979E-3</v>
      </c>
      <c r="J308" s="141"/>
      <c r="K308" s="155" t="s">
        <v>20</v>
      </c>
      <c r="L308" s="156">
        <v>3.3318359382611194E-3</v>
      </c>
      <c r="M308" s="156">
        <v>4.9977539073916789E-3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8.3295898456527979E-3</v>
      </c>
      <c r="U308" s="200" t="s">
        <v>59</v>
      </c>
      <c r="V308" s="201">
        <v>3.3318359382611194E-3</v>
      </c>
      <c r="W308" s="201">
        <v>0</v>
      </c>
      <c r="X308" s="201">
        <v>0</v>
      </c>
      <c r="Y308" s="201">
        <v>4.9977539073916789E-3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127"/>
        <v>8.3295898456527979E-3</v>
      </c>
      <c r="AJ308" s="133" t="str">
        <f t="shared" si="128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0.18099984728056898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125"/>
        <v>0.18099984728056898</v>
      </c>
      <c r="J309" s="141"/>
      <c r="K309" s="163" t="s">
        <v>62</v>
      </c>
      <c r="L309" s="148">
        <v>0.18099984728056898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0.18099984728056898</v>
      </c>
      <c r="U309" s="205" t="s">
        <v>60</v>
      </c>
      <c r="V309" s="196">
        <v>0.18099984728056898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127"/>
        <v>0.18099984728056898</v>
      </c>
      <c r="AJ309" s="133" t="str">
        <f t="shared" si="128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0.18099984728056898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125"/>
        <v>0.18099984728056898</v>
      </c>
      <c r="J310" s="141"/>
      <c r="K310" s="168" t="s">
        <v>22</v>
      </c>
      <c r="L310" s="169">
        <v>0.18099984728056898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0.18099984728056898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127"/>
        <v>0</v>
      </c>
      <c r="AJ310" s="133">
        <f t="shared" si="128"/>
        <v>0.18099984728056898</v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125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125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68.787921908034875</v>
      </c>
      <c r="C314" s="187">
        <f t="shared" ref="C314:I314" si="129">SUM(C293:C309)</f>
        <v>282.39829075729489</v>
      </c>
      <c r="D314" s="187">
        <f t="shared" si="129"/>
        <v>122.454769154301</v>
      </c>
      <c r="E314" s="187">
        <f t="shared" si="129"/>
        <v>213.47574524456843</v>
      </c>
      <c r="F314" s="187">
        <f t="shared" si="129"/>
        <v>0</v>
      </c>
      <c r="G314" s="187">
        <f t="shared" si="129"/>
        <v>19.645013825887293</v>
      </c>
      <c r="H314" s="213">
        <f t="shared" si="129"/>
        <v>0</v>
      </c>
      <c r="I314" s="146">
        <f t="shared" si="129"/>
        <v>706.76174089008646</v>
      </c>
      <c r="J314" s="141"/>
      <c r="K314" s="188" t="s">
        <v>25</v>
      </c>
      <c r="L314" s="187">
        <f>SUM(L293:L309)</f>
        <v>68.787921908034875</v>
      </c>
      <c r="M314" s="187">
        <f t="shared" ref="M314:S314" si="130">SUM(M293:M309)</f>
        <v>282.39829075729489</v>
      </c>
      <c r="N314" s="187">
        <f t="shared" si="130"/>
        <v>122.454769154301</v>
      </c>
      <c r="O314" s="187">
        <f t="shared" si="130"/>
        <v>213.47574524456843</v>
      </c>
      <c r="P314" s="187">
        <f t="shared" si="130"/>
        <v>113.69767199363118</v>
      </c>
      <c r="Q314" s="187">
        <f t="shared" si="130"/>
        <v>19.645013825887293</v>
      </c>
      <c r="R314" s="213">
        <f t="shared" si="130"/>
        <v>0</v>
      </c>
      <c r="S314" s="214">
        <f t="shared" si="130"/>
        <v>820.45941288371762</v>
      </c>
      <c r="T314" s="133" t="str">
        <f>IF(ABS(S314-AI314)&gt;0.01,S314-AI314,"")</f>
        <v/>
      </c>
      <c r="U314" s="215" t="s">
        <v>61</v>
      </c>
      <c r="V314" s="216">
        <f>SUM(V293:V309)</f>
        <v>47.373851859558592</v>
      </c>
      <c r="W314" s="216">
        <f t="shared" ref="W314:AH314" si="131">SUM(W293:W309)</f>
        <v>13.608604050325779</v>
      </c>
      <c r="X314" s="216">
        <f t="shared" si="131"/>
        <v>19.645013825887293</v>
      </c>
      <c r="Y314" s="216">
        <f t="shared" si="131"/>
        <v>282.39829075729489</v>
      </c>
      <c r="Z314" s="216">
        <f t="shared" si="131"/>
        <v>122.454769154301</v>
      </c>
      <c r="AA314" s="216">
        <f t="shared" si="131"/>
        <v>156.52170452843291</v>
      </c>
      <c r="AB314" s="216">
        <f t="shared" si="131"/>
        <v>113.69767199363118</v>
      </c>
      <c r="AC314" s="216">
        <f t="shared" si="131"/>
        <v>64.759506714286005</v>
      </c>
      <c r="AD314" s="217">
        <f t="shared" si="131"/>
        <v>7.8054659981505097</v>
      </c>
      <c r="AE314" s="217">
        <f t="shared" si="131"/>
        <v>52.503728766629983</v>
      </c>
      <c r="AF314" s="217">
        <f t="shared" si="131"/>
        <v>0</v>
      </c>
      <c r="AG314" s="217">
        <f t="shared" si="131"/>
        <v>0</v>
      </c>
      <c r="AH314" s="217">
        <f t="shared" si="131"/>
        <v>4.4503119495055161</v>
      </c>
      <c r="AI314" s="218">
        <f>SUM(V314:AC314)</f>
        <v>820.45941288371762</v>
      </c>
      <c r="AJ314" s="133" t="str">
        <f t="shared" si="128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9.7328304474155983E-2</v>
      </c>
      <c r="C315" s="105">
        <f t="shared" ref="C315:H315" si="132">IF($I314=0,"-",C314/$I314)</f>
        <v>0.39956646549889102</v>
      </c>
      <c r="D315" s="105">
        <f t="shared" si="132"/>
        <v>0.17326174022957591</v>
      </c>
      <c r="E315" s="105">
        <f t="shared" si="132"/>
        <v>0.30204768155067346</v>
      </c>
      <c r="F315" s="105">
        <f t="shared" si="132"/>
        <v>0</v>
      </c>
      <c r="G315" s="105">
        <f t="shared" si="132"/>
        <v>2.7795808246703649E-2</v>
      </c>
      <c r="H315" s="106">
        <f t="shared" si="132"/>
        <v>0</v>
      </c>
      <c r="I315" s="107">
        <f>SUM(B315:H315)</f>
        <v>1</v>
      </c>
      <c r="J315" s="133"/>
      <c r="K315" s="30" t="s">
        <v>85</v>
      </c>
      <c r="L315" s="80">
        <f t="shared" ref="L315:R315" si="133">IF($S314=0,"-",L314/$S314)</f>
        <v>8.3840737064935195E-2</v>
      </c>
      <c r="M315" s="80">
        <f t="shared" si="133"/>
        <v>0.34419532072248737</v>
      </c>
      <c r="N315" s="80">
        <f t="shared" si="133"/>
        <v>0.1492514647664312</v>
      </c>
      <c r="O315" s="80">
        <f t="shared" si="133"/>
        <v>0.260190500459069</v>
      </c>
      <c r="P315" s="80">
        <f t="shared" si="133"/>
        <v>0.13857805786396085</v>
      </c>
      <c r="Q315" s="80">
        <f t="shared" si="133"/>
        <v>2.3943919123116393E-2</v>
      </c>
      <c r="R315" s="81">
        <f t="shared" si="133"/>
        <v>0</v>
      </c>
      <c r="S315" s="82">
        <f>SUM(L315:R315)</f>
        <v>1</v>
      </c>
      <c r="U315" s="40" t="s">
        <v>85</v>
      </c>
      <c r="V315" s="108">
        <f>+V314/$AI314</f>
        <v>5.7740640323755796E-2</v>
      </c>
      <c r="W315" s="108">
        <f t="shared" ref="W315:AH315" si="134">+W314/$AI314</f>
        <v>1.6586565814992366E-2</v>
      </c>
      <c r="X315" s="108">
        <f t="shared" si="134"/>
        <v>2.3943919123116393E-2</v>
      </c>
      <c r="Y315" s="108">
        <f t="shared" si="134"/>
        <v>0.34419532072248737</v>
      </c>
      <c r="Z315" s="108">
        <f t="shared" si="134"/>
        <v>0.1492514647664312</v>
      </c>
      <c r="AA315" s="108">
        <f t="shared" si="134"/>
        <v>0.19077324492907788</v>
      </c>
      <c r="AB315" s="108">
        <f t="shared" si="134"/>
        <v>0.13857805786396085</v>
      </c>
      <c r="AC315" s="108">
        <f t="shared" si="134"/>
        <v>7.893078645617814E-2</v>
      </c>
      <c r="AD315" s="108">
        <f t="shared" si="134"/>
        <v>9.5135309261870412E-3</v>
      </c>
      <c r="AE315" s="108">
        <f t="shared" si="134"/>
        <v>6.3993084779284809E-2</v>
      </c>
      <c r="AF315" s="108">
        <f t="shared" si="134"/>
        <v>0</v>
      </c>
      <c r="AG315" s="108">
        <f t="shared" si="134"/>
        <v>0</v>
      </c>
      <c r="AH315" s="108">
        <f t="shared" si="134"/>
        <v>5.4241707507062895E-3</v>
      </c>
      <c r="AI315" s="109">
        <f>SUM(V315:AC315)</f>
        <v>0.99999999999999989</v>
      </c>
      <c r="AJ315" s="4" t="str">
        <f t="shared" si="128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22.751350888891562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22.751350888891562</v>
      </c>
      <c r="J319" s="141"/>
      <c r="K319" s="192" t="s">
        <v>6</v>
      </c>
      <c r="L319" s="144">
        <v>0</v>
      </c>
      <c r="M319" s="144">
        <v>22.751350888891562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22.751350888891562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22.751350888891562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22.751350888891562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135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23.99448448295265</v>
      </c>
      <c r="C323" s="148">
        <v>246.82846486290617</v>
      </c>
      <c r="D323" s="148">
        <v>0</v>
      </c>
      <c r="E323" s="148">
        <v>0</v>
      </c>
      <c r="F323" s="292"/>
      <c r="G323" s="148">
        <v>0</v>
      </c>
      <c r="H323" s="160">
        <v>0</v>
      </c>
      <c r="I323" s="146">
        <f t="shared" si="135"/>
        <v>270.82294934585883</v>
      </c>
      <c r="J323" s="141"/>
      <c r="K323" s="161" t="s">
        <v>15</v>
      </c>
      <c r="L323" s="148">
        <v>23.99448448295265</v>
      </c>
      <c r="M323" s="148">
        <v>246.82846486290617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270.82294934585883</v>
      </c>
      <c r="U323" s="204" t="s">
        <v>15</v>
      </c>
      <c r="V323" s="196">
        <v>23.99448448295265</v>
      </c>
      <c r="W323" s="196">
        <v>0</v>
      </c>
      <c r="X323" s="196">
        <v>0</v>
      </c>
      <c r="Y323" s="196">
        <v>246.82846486290617</v>
      </c>
      <c r="Z323" s="196">
        <v>0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137"/>
        <v>270.82294934585883</v>
      </c>
      <c r="AJ323" s="133" t="str">
        <f t="shared" si="138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1.7403591851165896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135"/>
        <v>1.7403591851165896</v>
      </c>
      <c r="J324" s="141"/>
      <c r="K324" s="155" t="s">
        <v>14</v>
      </c>
      <c r="L324" s="156">
        <v>1.7403591851165896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1.7403591851165896</v>
      </c>
      <c r="U324" s="200" t="s">
        <v>55</v>
      </c>
      <c r="V324" s="201">
        <v>1.7403591851165896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137"/>
        <v>1.7403591851165896</v>
      </c>
      <c r="AJ324" s="133" t="str">
        <f t="shared" si="138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0.25740135654287072</v>
      </c>
      <c r="F325" s="292"/>
      <c r="G325" s="148">
        <v>0</v>
      </c>
      <c r="H325" s="160">
        <v>0</v>
      </c>
      <c r="I325" s="146">
        <f t="shared" si="135"/>
        <v>0.25740135654287072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0.25740135654287072</v>
      </c>
      <c r="P325" s="148">
        <v>4.0088771798416678</v>
      </c>
      <c r="Q325" s="148">
        <v>0</v>
      </c>
      <c r="R325" s="149">
        <v>0</v>
      </c>
      <c r="S325" s="150">
        <f t="shared" si="136"/>
        <v>4.2662785363845384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0</v>
      </c>
      <c r="AB325" s="196">
        <v>4.0088771798416678</v>
      </c>
      <c r="AC325" s="197">
        <v>0.25740135654287072</v>
      </c>
      <c r="AD325" s="196">
        <v>0</v>
      </c>
      <c r="AE325" s="196">
        <v>0</v>
      </c>
      <c r="AF325" s="196">
        <v>0</v>
      </c>
      <c r="AG325" s="196">
        <v>0</v>
      </c>
      <c r="AH325" s="196">
        <v>0.25740135654287072</v>
      </c>
      <c r="AI325" s="199">
        <f t="shared" si="137"/>
        <v>4.2662785363845384</v>
      </c>
      <c r="AJ325" s="133" t="str">
        <f t="shared" si="138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0.52917359019889076</v>
      </c>
      <c r="Q326" s="156">
        <v>0</v>
      </c>
      <c r="R326" s="157">
        <v>0</v>
      </c>
      <c r="S326" s="158">
        <f t="shared" si="136"/>
        <v>0.52917359019889076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0.52917359019889076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137"/>
        <v>0.52917359019889076</v>
      </c>
      <c r="AJ326" s="133" t="str">
        <f t="shared" si="138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135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</v>
      </c>
      <c r="C328" s="152">
        <v>0</v>
      </c>
      <c r="D328" s="152">
        <v>4.41419147452769E-2</v>
      </c>
      <c r="E328" s="152">
        <v>1.2466181642352273E-3</v>
      </c>
      <c r="F328" s="292"/>
      <c r="G328" s="152">
        <v>0</v>
      </c>
      <c r="H328" s="153">
        <v>0</v>
      </c>
      <c r="I328" s="154">
        <f t="shared" si="135"/>
        <v>4.5388532909512128E-2</v>
      </c>
      <c r="J328" s="141"/>
      <c r="K328" s="155" t="s">
        <v>16</v>
      </c>
      <c r="L328" s="156">
        <v>0</v>
      </c>
      <c r="M328" s="156">
        <v>0</v>
      </c>
      <c r="N328" s="156">
        <v>4.41419147452769E-2</v>
      </c>
      <c r="O328" s="156">
        <v>1.2466181642352273E-3</v>
      </c>
      <c r="P328" s="156">
        <v>1.7732060225911228E-4</v>
      </c>
      <c r="Q328" s="156">
        <v>0</v>
      </c>
      <c r="R328" s="157">
        <v>0</v>
      </c>
      <c r="S328" s="158">
        <f t="shared" si="136"/>
        <v>4.556585351177124E-2</v>
      </c>
      <c r="U328" s="200" t="s">
        <v>16</v>
      </c>
      <c r="V328" s="201">
        <v>0</v>
      </c>
      <c r="W328" s="201">
        <v>0</v>
      </c>
      <c r="X328" s="201">
        <v>0</v>
      </c>
      <c r="Y328" s="201">
        <v>0</v>
      </c>
      <c r="Z328" s="201">
        <v>4.41419147452769E-2</v>
      </c>
      <c r="AA328" s="201">
        <v>0</v>
      </c>
      <c r="AB328" s="201">
        <v>1.7732060225911228E-4</v>
      </c>
      <c r="AC328" s="202">
        <v>1.2466181642352273E-3</v>
      </c>
      <c r="AD328" s="201">
        <v>0</v>
      </c>
      <c r="AE328" s="201">
        <v>0</v>
      </c>
      <c r="AF328" s="201">
        <v>0</v>
      </c>
      <c r="AG328" s="201">
        <v>0</v>
      </c>
      <c r="AH328" s="201">
        <v>1.2466181642352273E-3</v>
      </c>
      <c r="AI328" s="203">
        <f t="shared" si="137"/>
        <v>4.556585351177124E-2</v>
      </c>
      <c r="AJ328" s="133" t="str">
        <f t="shared" si="138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18.04953204643666</v>
      </c>
      <c r="C329" s="148">
        <v>636.00389988419158</v>
      </c>
      <c r="D329" s="148">
        <v>18.991211061668348</v>
      </c>
      <c r="E329" s="148">
        <v>0</v>
      </c>
      <c r="F329" s="292"/>
      <c r="G329" s="148">
        <v>0</v>
      </c>
      <c r="H329" s="160">
        <v>0</v>
      </c>
      <c r="I329" s="146">
        <f t="shared" si="135"/>
        <v>673.04464299229653</v>
      </c>
      <c r="J329" s="141"/>
      <c r="K329" s="161" t="s">
        <v>139</v>
      </c>
      <c r="L329" s="148">
        <v>18.04953204643666</v>
      </c>
      <c r="M329" s="148">
        <v>636.00389988419158</v>
      </c>
      <c r="N329" s="148">
        <v>18.991211061668348</v>
      </c>
      <c r="O329" s="148">
        <v>0</v>
      </c>
      <c r="P329" s="148">
        <v>0</v>
      </c>
      <c r="Q329" s="148">
        <v>0</v>
      </c>
      <c r="R329" s="149">
        <v>0</v>
      </c>
      <c r="S329" s="150">
        <f t="shared" si="136"/>
        <v>673.04464299229653</v>
      </c>
      <c r="U329" s="204" t="s">
        <v>139</v>
      </c>
      <c r="V329" s="196">
        <v>18.043568205805727</v>
      </c>
      <c r="W329" s="196">
        <v>0</v>
      </c>
      <c r="X329" s="196">
        <v>0</v>
      </c>
      <c r="Y329" s="196">
        <v>636.00389988419158</v>
      </c>
      <c r="Z329" s="196">
        <v>11.579028066023632</v>
      </c>
      <c r="AA329" s="196">
        <v>0</v>
      </c>
      <c r="AB329" s="196">
        <v>0</v>
      </c>
      <c r="AC329" s="197">
        <v>7.4181468362756489</v>
      </c>
      <c r="AD329" s="196">
        <v>5.9638406309325915E-3</v>
      </c>
      <c r="AE329" s="196">
        <v>0</v>
      </c>
      <c r="AF329" s="196">
        <v>0</v>
      </c>
      <c r="AG329" s="196">
        <v>7.4121829956447156</v>
      </c>
      <c r="AH329" s="196">
        <v>0</v>
      </c>
      <c r="AI329" s="199">
        <f t="shared" si="137"/>
        <v>673.04464299229664</v>
      </c>
      <c r="AJ329" s="133" t="str">
        <f t="shared" si="138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8.6353558679242788</v>
      </c>
      <c r="C330" s="152">
        <v>17.393183505196621</v>
      </c>
      <c r="D330" s="152">
        <v>6.734871610713455</v>
      </c>
      <c r="E330" s="152">
        <v>1177.9152231241499</v>
      </c>
      <c r="F330" s="292"/>
      <c r="G330" s="152">
        <v>103.79512437345896</v>
      </c>
      <c r="H330" s="153">
        <v>0</v>
      </c>
      <c r="I330" s="154">
        <f t="shared" si="135"/>
        <v>1314.4737584814432</v>
      </c>
      <c r="J330" s="141"/>
      <c r="K330" s="155" t="s">
        <v>24</v>
      </c>
      <c r="L330" s="156">
        <v>8.6353558679242788</v>
      </c>
      <c r="M330" s="156">
        <v>17.393183505196621</v>
      </c>
      <c r="N330" s="156">
        <v>6.734871610713455</v>
      </c>
      <c r="O330" s="156">
        <v>1177.9152231241499</v>
      </c>
      <c r="P330" s="156">
        <v>0</v>
      </c>
      <c r="Q330" s="156">
        <v>103.79512437345896</v>
      </c>
      <c r="R330" s="157">
        <v>0</v>
      </c>
      <c r="S330" s="158">
        <f t="shared" si="136"/>
        <v>1314.4737584814432</v>
      </c>
      <c r="U330" s="200" t="s">
        <v>24</v>
      </c>
      <c r="V330" s="201">
        <v>0.92952553945807814</v>
      </c>
      <c r="W330" s="201">
        <v>7.6080135561818878</v>
      </c>
      <c r="X330" s="201">
        <v>103.79512437345896</v>
      </c>
      <c r="Y330" s="201">
        <v>17.393183505196621</v>
      </c>
      <c r="Z330" s="201">
        <v>5.2163010619495189</v>
      </c>
      <c r="AA330" s="201">
        <v>1177.4477906848877</v>
      </c>
      <c r="AB330" s="201">
        <v>0</v>
      </c>
      <c r="AC330" s="202">
        <v>2.0838197603104716</v>
      </c>
      <c r="AD330" s="201">
        <v>9.7816772284312695E-2</v>
      </c>
      <c r="AE330" s="201">
        <v>0.46743243926222294</v>
      </c>
      <c r="AF330" s="201">
        <v>0</v>
      </c>
      <c r="AG330" s="201">
        <v>1.518570548763936</v>
      </c>
      <c r="AH330" s="201">
        <v>0</v>
      </c>
      <c r="AI330" s="203">
        <f t="shared" si="137"/>
        <v>1314.4737584814432</v>
      </c>
      <c r="AJ330" s="133" t="str">
        <f t="shared" si="138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6.1781930043772544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135"/>
        <v>6.1781930043772544</v>
      </c>
      <c r="J331" s="141"/>
      <c r="K331" s="161" t="s">
        <v>23</v>
      </c>
      <c r="L331" s="148">
        <v>6.1781930043772544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6.1781930043772544</v>
      </c>
      <c r="U331" s="204" t="s">
        <v>23</v>
      </c>
      <c r="V331" s="196">
        <v>6.1607454902129488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1.744751416430515E-2</v>
      </c>
      <c r="AD331" s="196">
        <v>1.744751416430515E-2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137"/>
        <v>6.1781930043772544</v>
      </c>
      <c r="AJ331" s="133" t="str">
        <f t="shared" si="138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135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769.40923917398868</v>
      </c>
      <c r="C333" s="148">
        <v>3693.5940048534976</v>
      </c>
      <c r="D333" s="148">
        <v>0</v>
      </c>
      <c r="E333" s="148">
        <v>256.46974639132958</v>
      </c>
      <c r="F333" s="292"/>
      <c r="G333" s="148">
        <v>0</v>
      </c>
      <c r="H333" s="160">
        <v>0</v>
      </c>
      <c r="I333" s="146">
        <f t="shared" si="135"/>
        <v>4719.4729904188162</v>
      </c>
      <c r="J333" s="141"/>
      <c r="K333" s="161" t="s">
        <v>21</v>
      </c>
      <c r="L333" s="148">
        <v>769.40923917398868</v>
      </c>
      <c r="M333" s="148">
        <v>3693.5940048534976</v>
      </c>
      <c r="N333" s="148">
        <v>0</v>
      </c>
      <c r="O333" s="148">
        <v>256.46974639132958</v>
      </c>
      <c r="P333" s="148">
        <v>0.2422559080908295</v>
      </c>
      <c r="Q333" s="148">
        <v>0</v>
      </c>
      <c r="R333" s="149">
        <v>0</v>
      </c>
      <c r="S333" s="150">
        <f t="shared" si="136"/>
        <v>4719.7152463269067</v>
      </c>
      <c r="U333" s="204" t="s">
        <v>21</v>
      </c>
      <c r="V333" s="196">
        <v>769.40923917398868</v>
      </c>
      <c r="W333" s="196">
        <v>0</v>
      </c>
      <c r="X333" s="196">
        <v>0</v>
      </c>
      <c r="Y333" s="196">
        <v>3693.5940048534976</v>
      </c>
      <c r="Z333" s="196">
        <v>0</v>
      </c>
      <c r="AA333" s="196">
        <v>0</v>
      </c>
      <c r="AB333" s="196">
        <v>0.2422559080908295</v>
      </c>
      <c r="AC333" s="197">
        <v>256.46974639132958</v>
      </c>
      <c r="AD333" s="196">
        <v>0</v>
      </c>
      <c r="AE333" s="196">
        <v>0</v>
      </c>
      <c r="AF333" s="196">
        <v>0</v>
      </c>
      <c r="AG333" s="196">
        <v>0</v>
      </c>
      <c r="AH333" s="196">
        <v>256.46974639132958</v>
      </c>
      <c r="AI333" s="199">
        <f t="shared" si="137"/>
        <v>4719.7152463269067</v>
      </c>
      <c r="AJ333" s="133" t="str">
        <f t="shared" si="138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3.7435325574510206E-3</v>
      </c>
      <c r="C334" s="152">
        <v>0.20153235744389711</v>
      </c>
      <c r="D334" s="152">
        <v>6.2745581095683456E-2</v>
      </c>
      <c r="E334" s="152">
        <v>0</v>
      </c>
      <c r="F334" s="292"/>
      <c r="G334" s="152">
        <v>0</v>
      </c>
      <c r="H334" s="153">
        <v>0</v>
      </c>
      <c r="I334" s="154">
        <f t="shared" si="135"/>
        <v>0.26802147109703156</v>
      </c>
      <c r="J334" s="141"/>
      <c r="K334" s="155" t="s">
        <v>20</v>
      </c>
      <c r="L334" s="156">
        <v>3.7435325574510206E-3</v>
      </c>
      <c r="M334" s="156">
        <v>0.20153235744389711</v>
      </c>
      <c r="N334" s="156">
        <v>6.2745581095683456E-2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0.26802147109703156</v>
      </c>
      <c r="U334" s="200" t="s">
        <v>59</v>
      </c>
      <c r="V334" s="201">
        <v>3.7435325574510206E-3</v>
      </c>
      <c r="W334" s="201">
        <v>0</v>
      </c>
      <c r="X334" s="201">
        <v>0</v>
      </c>
      <c r="Y334" s="201">
        <v>0.20153235744389711</v>
      </c>
      <c r="Z334" s="201">
        <v>6.2745581095683456E-2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137"/>
        <v>0.26802147109703156</v>
      </c>
      <c r="AJ334" s="133" t="str">
        <f t="shared" si="138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5.2328193310451535E-2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135"/>
        <v>5.2328193310451535E-2</v>
      </c>
      <c r="J335" s="141"/>
      <c r="K335" s="163" t="s">
        <v>62</v>
      </c>
      <c r="L335" s="148">
        <v>5.2328193310451535E-2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5.2328193310451535E-2</v>
      </c>
      <c r="U335" s="205" t="s">
        <v>60</v>
      </c>
      <c r="V335" s="196">
        <v>5.2328193310451535E-2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137"/>
        <v>5.2328193310451535E-2</v>
      </c>
      <c r="AJ335" s="133" t="str">
        <f t="shared" si="138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5.2328193310451535E-2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135"/>
        <v>5.2328193310451535E-2</v>
      </c>
      <c r="J336" s="141"/>
      <c r="K336" s="168" t="s">
        <v>22</v>
      </c>
      <c r="L336" s="169">
        <v>5.2328193310451535E-2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5.2328193310451535E-2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137"/>
        <v>0</v>
      </c>
      <c r="AJ336" s="133">
        <f t="shared" si="138"/>
        <v>5.2328193310451535E-2</v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135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135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828.06323548666398</v>
      </c>
      <c r="C340" s="187">
        <f t="shared" ref="C340:I340" si="139">SUM(C319:C335)</f>
        <v>4616.7724363521274</v>
      </c>
      <c r="D340" s="187">
        <f t="shared" si="139"/>
        <v>25.832970168222765</v>
      </c>
      <c r="E340" s="187">
        <f t="shared" si="139"/>
        <v>1434.6436174901867</v>
      </c>
      <c r="F340" s="187">
        <f t="shared" si="139"/>
        <v>0</v>
      </c>
      <c r="G340" s="187">
        <f t="shared" si="139"/>
        <v>103.79512437345896</v>
      </c>
      <c r="H340" s="213">
        <f t="shared" si="139"/>
        <v>0</v>
      </c>
      <c r="I340" s="146">
        <f t="shared" si="139"/>
        <v>7009.1073838706598</v>
      </c>
      <c r="J340" s="141"/>
      <c r="K340" s="188" t="s">
        <v>25</v>
      </c>
      <c r="L340" s="187">
        <f>SUM(L319:L335)</f>
        <v>828.06323548666398</v>
      </c>
      <c r="M340" s="187">
        <f t="shared" ref="M340:S340" si="140">SUM(M319:M335)</f>
        <v>4616.7724363521274</v>
      </c>
      <c r="N340" s="187">
        <f t="shared" si="140"/>
        <v>25.832970168222765</v>
      </c>
      <c r="O340" s="187">
        <f t="shared" si="140"/>
        <v>1434.6436174901867</v>
      </c>
      <c r="P340" s="187">
        <f t="shared" si="140"/>
        <v>4.7804839987336472</v>
      </c>
      <c r="Q340" s="187">
        <f t="shared" si="140"/>
        <v>103.79512437345896</v>
      </c>
      <c r="R340" s="213">
        <f t="shared" si="140"/>
        <v>0</v>
      </c>
      <c r="S340" s="214">
        <f t="shared" si="140"/>
        <v>7013.8878678693927</v>
      </c>
      <c r="T340" s="133" t="str">
        <f>IF(ABS(S340-AI340)&gt;0.01,S340-AI340,"")</f>
        <v/>
      </c>
      <c r="U340" s="215" t="s">
        <v>61</v>
      </c>
      <c r="V340" s="216">
        <f>SUM(V319:V335)</f>
        <v>820.33399380340256</v>
      </c>
      <c r="W340" s="216">
        <f t="shared" ref="W340:AH340" si="141">SUM(W319:W335)</f>
        <v>7.6080135561818878</v>
      </c>
      <c r="X340" s="216">
        <f t="shared" si="141"/>
        <v>103.79512437345896</v>
      </c>
      <c r="Y340" s="216">
        <f t="shared" si="141"/>
        <v>4616.7724363521274</v>
      </c>
      <c r="Z340" s="216">
        <f t="shared" si="141"/>
        <v>16.902216623814112</v>
      </c>
      <c r="AA340" s="216">
        <f t="shared" si="141"/>
        <v>1177.4477906848877</v>
      </c>
      <c r="AB340" s="216">
        <f t="shared" si="141"/>
        <v>4.7804839987336472</v>
      </c>
      <c r="AC340" s="216">
        <f t="shared" si="141"/>
        <v>266.2478084767871</v>
      </c>
      <c r="AD340" s="217">
        <f t="shared" si="141"/>
        <v>0.12122812707955044</v>
      </c>
      <c r="AE340" s="217">
        <f t="shared" si="141"/>
        <v>0.46743243926222294</v>
      </c>
      <c r="AF340" s="217">
        <f t="shared" si="141"/>
        <v>0</v>
      </c>
      <c r="AG340" s="217">
        <f t="shared" si="141"/>
        <v>8.9307535444086525</v>
      </c>
      <c r="AH340" s="217">
        <f t="shared" si="141"/>
        <v>256.7283943660367</v>
      </c>
      <c r="AI340" s="218">
        <f>SUM(V340:AC340)</f>
        <v>7013.8878678693936</v>
      </c>
      <c r="AJ340" s="133" t="str">
        <f t="shared" si="138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0.11814103995498786</v>
      </c>
      <c r="C341" s="105">
        <f t="shared" ref="C341:H341" si="142">IF($I340=0,"-",C340/$I340)</f>
        <v>0.65868193815609566</v>
      </c>
      <c r="D341" s="105">
        <f t="shared" si="142"/>
        <v>3.6856291041666061E-3</v>
      </c>
      <c r="E341" s="105">
        <f t="shared" si="142"/>
        <v>0.20468278468547721</v>
      </c>
      <c r="F341" s="105">
        <f t="shared" si="142"/>
        <v>0</v>
      </c>
      <c r="G341" s="105">
        <f t="shared" si="142"/>
        <v>1.4808608099272674E-2</v>
      </c>
      <c r="H341" s="106">
        <f t="shared" si="142"/>
        <v>0</v>
      </c>
      <c r="I341" s="107">
        <f>SUM(B341:H341)</f>
        <v>0.99999999999999989</v>
      </c>
      <c r="J341" s="133"/>
      <c r="K341" s="30" t="s">
        <v>85</v>
      </c>
      <c r="L341" s="80">
        <f t="shared" ref="L341:R341" si="143">IF($S340=0,"-",L340/$S340)</f>
        <v>0.11806051808726799</v>
      </c>
      <c r="M341" s="80">
        <f t="shared" si="143"/>
        <v>0.6582329976362401</v>
      </c>
      <c r="N341" s="80">
        <f t="shared" si="143"/>
        <v>3.6831170749911119E-3</v>
      </c>
      <c r="O341" s="80">
        <f t="shared" si="143"/>
        <v>0.20454327820983373</v>
      </c>
      <c r="P341" s="80">
        <f t="shared" si="143"/>
        <v>6.8157405547257684E-4</v>
      </c>
      <c r="Q341" s="80">
        <f t="shared" si="143"/>
        <v>1.4798514936194551E-2</v>
      </c>
      <c r="R341" s="81">
        <f t="shared" si="143"/>
        <v>0</v>
      </c>
      <c r="S341" s="82">
        <f>SUM(L341:R341)</f>
        <v>1</v>
      </c>
      <c r="U341" s="40" t="s">
        <v>85</v>
      </c>
      <c r="V341" s="108">
        <f>+V340/$AI340</f>
        <v>0.11695852703339484</v>
      </c>
      <c r="W341" s="108">
        <f t="shared" ref="W341:AH341" si="144">+W340/$AI340</f>
        <v>1.0847070411596088E-3</v>
      </c>
      <c r="X341" s="108">
        <f t="shared" si="144"/>
        <v>1.4798514936194549E-2</v>
      </c>
      <c r="Y341" s="108">
        <f t="shared" si="144"/>
        <v>0.6582329976362401</v>
      </c>
      <c r="Z341" s="108">
        <f t="shared" si="144"/>
        <v>2.4098213347896725E-3</v>
      </c>
      <c r="AA341" s="108">
        <f t="shared" si="144"/>
        <v>0.16787376885204761</v>
      </c>
      <c r="AB341" s="108">
        <f t="shared" si="144"/>
        <v>6.8157405547257673E-4</v>
      </c>
      <c r="AC341" s="108">
        <f t="shared" si="144"/>
        <v>3.7960089110701041E-2</v>
      </c>
      <c r="AD341" s="108">
        <f t="shared" si="144"/>
        <v>1.728401271353314E-5</v>
      </c>
      <c r="AE341" s="108">
        <f t="shared" si="144"/>
        <v>6.6643842625932197E-5</v>
      </c>
      <c r="AF341" s="108">
        <f t="shared" si="144"/>
        <v>0</v>
      </c>
      <c r="AG341" s="108">
        <f t="shared" si="144"/>
        <v>1.273295740201439E-3</v>
      </c>
      <c r="AH341" s="108">
        <f t="shared" si="144"/>
        <v>3.6602865515160135E-2</v>
      </c>
      <c r="AI341" s="109">
        <f>SUM(V341:AC341)</f>
        <v>0.99999999999999989</v>
      </c>
      <c r="AJ341" s="4" t="str">
        <f t="shared" si="138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145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22.384092320867843</v>
      </c>
      <c r="C349" s="148">
        <v>34.34523178026727</v>
      </c>
      <c r="D349" s="148">
        <v>0</v>
      </c>
      <c r="E349" s="148">
        <v>0</v>
      </c>
      <c r="F349" s="292"/>
      <c r="G349" s="148">
        <v>0</v>
      </c>
      <c r="H349" s="160">
        <v>0</v>
      </c>
      <c r="I349" s="146">
        <f t="shared" si="145"/>
        <v>56.729324101135113</v>
      </c>
      <c r="J349" s="141"/>
      <c r="K349" s="161" t="s">
        <v>15</v>
      </c>
      <c r="L349" s="148">
        <v>22.384092320867843</v>
      </c>
      <c r="M349" s="148">
        <v>34.34523178026727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56.729324101135113</v>
      </c>
      <c r="U349" s="204" t="s">
        <v>15</v>
      </c>
      <c r="V349" s="196">
        <v>22.384092320867843</v>
      </c>
      <c r="W349" s="196">
        <v>0</v>
      </c>
      <c r="X349" s="196">
        <v>0</v>
      </c>
      <c r="Y349" s="196">
        <v>34.34523178026727</v>
      </c>
      <c r="Z349" s="196">
        <v>0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147"/>
        <v>56.729324101135113</v>
      </c>
      <c r="AJ349" s="133" t="str">
        <f t="shared" si="148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2.6436184906653462E-2</v>
      </c>
      <c r="C350" s="152">
        <v>0</v>
      </c>
      <c r="D350" s="152">
        <v>0.12684946044648432</v>
      </c>
      <c r="E350" s="152">
        <v>1.0787594002166535E-2</v>
      </c>
      <c r="F350" s="292"/>
      <c r="G350" s="152">
        <v>0</v>
      </c>
      <c r="H350" s="153">
        <v>0</v>
      </c>
      <c r="I350" s="154">
        <f t="shared" si="145"/>
        <v>0.1640732393553043</v>
      </c>
      <c r="J350" s="141"/>
      <c r="K350" s="155" t="s">
        <v>14</v>
      </c>
      <c r="L350" s="156">
        <v>2.6436184906653462E-2</v>
      </c>
      <c r="M350" s="156">
        <v>0</v>
      </c>
      <c r="N350" s="156">
        <v>0.12684946044648432</v>
      </c>
      <c r="O350" s="156">
        <v>1.0787594002166535E-2</v>
      </c>
      <c r="P350" s="156">
        <v>0</v>
      </c>
      <c r="Q350" s="156">
        <v>0</v>
      </c>
      <c r="R350" s="157">
        <v>0</v>
      </c>
      <c r="S350" s="158">
        <f t="shared" si="146"/>
        <v>0.1640732393553043</v>
      </c>
      <c r="U350" s="200" t="s">
        <v>55</v>
      </c>
      <c r="V350" s="201">
        <v>2.5836927321626194E-2</v>
      </c>
      <c r="W350" s="201">
        <v>0</v>
      </c>
      <c r="X350" s="201">
        <v>0</v>
      </c>
      <c r="Y350" s="201">
        <v>0</v>
      </c>
      <c r="Z350" s="201">
        <v>0</v>
      </c>
      <c r="AA350" s="201">
        <v>9.9283828571873518E-3</v>
      </c>
      <c r="AB350" s="201">
        <v>0</v>
      </c>
      <c r="AC350" s="202">
        <v>0.12830792917649075</v>
      </c>
      <c r="AD350" s="201">
        <v>5.9925758502726856E-4</v>
      </c>
      <c r="AE350" s="201">
        <v>0</v>
      </c>
      <c r="AF350" s="201">
        <v>0</v>
      </c>
      <c r="AG350" s="201">
        <v>0.12684946044648432</v>
      </c>
      <c r="AH350" s="201">
        <v>8.5921114497918352E-4</v>
      </c>
      <c r="AI350" s="203">
        <f t="shared" si="147"/>
        <v>0.1640732393553043</v>
      </c>
      <c r="AJ350" s="133" t="str">
        <f t="shared" si="148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3.2818150252747427</v>
      </c>
      <c r="F351" s="292"/>
      <c r="G351" s="148">
        <v>0</v>
      </c>
      <c r="H351" s="160">
        <v>0</v>
      </c>
      <c r="I351" s="146">
        <f t="shared" si="145"/>
        <v>3.2818150252747427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3.2818150252747427</v>
      </c>
      <c r="P351" s="148">
        <v>190.26355669031028</v>
      </c>
      <c r="Q351" s="148">
        <v>0</v>
      </c>
      <c r="R351" s="149">
        <v>0</v>
      </c>
      <c r="S351" s="150">
        <f t="shared" si="146"/>
        <v>193.54537171558502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190.26355669031028</v>
      </c>
      <c r="AC351" s="197">
        <v>3.2818150252747427</v>
      </c>
      <c r="AD351" s="196">
        <v>0</v>
      </c>
      <c r="AE351" s="196">
        <v>0</v>
      </c>
      <c r="AF351" s="196">
        <v>0</v>
      </c>
      <c r="AG351" s="196">
        <v>0</v>
      </c>
      <c r="AH351" s="196">
        <v>3.2818150252747427</v>
      </c>
      <c r="AI351" s="199">
        <f t="shared" si="147"/>
        <v>193.54537171558502</v>
      </c>
      <c r="AJ351" s="133" t="str">
        <f t="shared" si="148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1.110198584299009</v>
      </c>
      <c r="Q352" s="156">
        <v>0</v>
      </c>
      <c r="R352" s="157">
        <v>0</v>
      </c>
      <c r="S352" s="158">
        <f t="shared" si="146"/>
        <v>1.110198584299009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1.110198584299009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147"/>
        <v>1.110198584299009</v>
      </c>
      <c r="AJ352" s="133" t="str">
        <f t="shared" si="148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145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1.946685001253686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145"/>
        <v>1.946685001253686</v>
      </c>
      <c r="J354" s="141"/>
      <c r="K354" s="155" t="s">
        <v>16</v>
      </c>
      <c r="L354" s="156">
        <v>0</v>
      </c>
      <c r="M354" s="156">
        <v>1.946685001253686</v>
      </c>
      <c r="N354" s="156">
        <v>0</v>
      </c>
      <c r="O354" s="156">
        <v>0</v>
      </c>
      <c r="P354" s="156">
        <v>3.1843440588138401E-3</v>
      </c>
      <c r="Q354" s="156">
        <v>0</v>
      </c>
      <c r="R354" s="157">
        <v>0</v>
      </c>
      <c r="S354" s="158">
        <f t="shared" si="146"/>
        <v>1.9498693453124998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1.946685001253686</v>
      </c>
      <c r="Z354" s="201">
        <v>0</v>
      </c>
      <c r="AA354" s="201">
        <v>0</v>
      </c>
      <c r="AB354" s="201">
        <v>3.1843440588138401E-3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147"/>
        <v>1.9498693453124998</v>
      </c>
      <c r="AJ354" s="133" t="str">
        <f t="shared" si="148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13.801374405705321</v>
      </c>
      <c r="C355" s="148">
        <v>0</v>
      </c>
      <c r="D355" s="148">
        <v>269.72092296887615</v>
      </c>
      <c r="E355" s="148">
        <v>0</v>
      </c>
      <c r="F355" s="292"/>
      <c r="G355" s="148">
        <v>0</v>
      </c>
      <c r="H355" s="160">
        <v>0</v>
      </c>
      <c r="I355" s="146">
        <f t="shared" si="145"/>
        <v>283.52229737458146</v>
      </c>
      <c r="J355" s="141"/>
      <c r="K355" s="161" t="s">
        <v>139</v>
      </c>
      <c r="L355" s="148">
        <v>13.801374405705321</v>
      </c>
      <c r="M355" s="148">
        <v>0</v>
      </c>
      <c r="N355" s="148">
        <v>269.72092296887615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283.52229737458146</v>
      </c>
      <c r="U355" s="204" t="s">
        <v>139</v>
      </c>
      <c r="V355" s="196">
        <v>13.801374405705321</v>
      </c>
      <c r="W355" s="196">
        <v>0</v>
      </c>
      <c r="X355" s="196">
        <v>0</v>
      </c>
      <c r="Y355" s="196">
        <v>0</v>
      </c>
      <c r="Z355" s="196">
        <v>269.72092296887615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147"/>
        <v>283.52229737458146</v>
      </c>
      <c r="AJ355" s="133" t="str">
        <f t="shared" si="148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23.893777429005386</v>
      </c>
      <c r="C356" s="152">
        <v>11.857982474831051</v>
      </c>
      <c r="D356" s="152">
        <v>8.2027317639974093</v>
      </c>
      <c r="E356" s="152">
        <v>1052.7154350987828</v>
      </c>
      <c r="F356" s="292"/>
      <c r="G356" s="152">
        <v>36.481148844240458</v>
      </c>
      <c r="H356" s="153">
        <v>0</v>
      </c>
      <c r="I356" s="154">
        <f t="shared" si="145"/>
        <v>1133.1510756108571</v>
      </c>
      <c r="J356" s="141"/>
      <c r="K356" s="155" t="s">
        <v>24</v>
      </c>
      <c r="L356" s="156">
        <v>23.893777429005386</v>
      </c>
      <c r="M356" s="156">
        <v>11.857982474831051</v>
      </c>
      <c r="N356" s="156">
        <v>8.2027317639974093</v>
      </c>
      <c r="O356" s="156">
        <v>1052.7154350987828</v>
      </c>
      <c r="P356" s="156">
        <v>3.5206412750903686</v>
      </c>
      <c r="Q356" s="156">
        <v>36.481148844240458</v>
      </c>
      <c r="R356" s="157">
        <v>0</v>
      </c>
      <c r="S356" s="158">
        <f t="shared" si="146"/>
        <v>1136.6717168859475</v>
      </c>
      <c r="U356" s="200" t="s">
        <v>24</v>
      </c>
      <c r="V356" s="201">
        <v>5.7736403001164813</v>
      </c>
      <c r="W356" s="201">
        <v>18.079799042193752</v>
      </c>
      <c r="X356" s="201">
        <v>36.481148844240458</v>
      </c>
      <c r="Y356" s="201">
        <v>11.857982474831051</v>
      </c>
      <c r="Z356" s="201">
        <v>4.157234143025498</v>
      </c>
      <c r="AA356" s="201">
        <v>1050.3927733675393</v>
      </c>
      <c r="AB356" s="201">
        <v>3.5206412750903686</v>
      </c>
      <c r="AC356" s="202">
        <v>6.4084974389105467</v>
      </c>
      <c r="AD356" s="201">
        <v>4.033808669515393E-2</v>
      </c>
      <c r="AE356" s="201">
        <v>1.2935892971831632E-2</v>
      </c>
      <c r="AF356" s="201">
        <v>0</v>
      </c>
      <c r="AG356" s="201">
        <v>4.0454976209719105</v>
      </c>
      <c r="AH356" s="201">
        <v>2.3097258382716506</v>
      </c>
      <c r="AI356" s="203">
        <f t="shared" si="147"/>
        <v>1136.6717168859475</v>
      </c>
      <c r="AJ356" s="133" t="str">
        <f t="shared" si="148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37.444274939647585</v>
      </c>
      <c r="C357" s="148">
        <v>0</v>
      </c>
      <c r="D357" s="148">
        <v>562.55535058587373</v>
      </c>
      <c r="E357" s="148">
        <v>0</v>
      </c>
      <c r="F357" s="292"/>
      <c r="G357" s="148">
        <v>0</v>
      </c>
      <c r="H357" s="160">
        <v>0</v>
      </c>
      <c r="I357" s="146">
        <f t="shared" si="145"/>
        <v>599.99962552552131</v>
      </c>
      <c r="J357" s="141"/>
      <c r="K357" s="161" t="s">
        <v>23</v>
      </c>
      <c r="L357" s="148">
        <v>37.444274939647585</v>
      </c>
      <c r="M357" s="148">
        <v>0</v>
      </c>
      <c r="N357" s="148">
        <v>562.55535058587373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599.99962552552131</v>
      </c>
      <c r="U357" s="204" t="s">
        <v>23</v>
      </c>
      <c r="V357" s="196">
        <v>37.444274939647585</v>
      </c>
      <c r="W357" s="196">
        <v>0</v>
      </c>
      <c r="X357" s="196">
        <v>0</v>
      </c>
      <c r="Y357" s="196">
        <v>0</v>
      </c>
      <c r="Z357" s="196">
        <v>15.66436965341471</v>
      </c>
      <c r="AA357" s="196">
        <v>0</v>
      </c>
      <c r="AB357" s="196">
        <v>0</v>
      </c>
      <c r="AC357" s="197">
        <v>546.890980932459</v>
      </c>
      <c r="AD357" s="196">
        <v>0</v>
      </c>
      <c r="AE357" s="196">
        <v>0</v>
      </c>
      <c r="AF357" s="196">
        <v>0</v>
      </c>
      <c r="AG357" s="196">
        <v>546.890980932459</v>
      </c>
      <c r="AH357" s="196">
        <v>0</v>
      </c>
      <c r="AI357" s="199">
        <f t="shared" si="147"/>
        <v>599.99962552552131</v>
      </c>
      <c r="AJ357" s="133" t="str">
        <f t="shared" si="148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0</v>
      </c>
      <c r="C358" s="152">
        <v>0</v>
      </c>
      <c r="D358" s="152">
        <v>0</v>
      </c>
      <c r="E358" s="152">
        <v>0</v>
      </c>
      <c r="F358" s="292"/>
      <c r="G358" s="152">
        <v>0</v>
      </c>
      <c r="H358" s="153">
        <v>0</v>
      </c>
      <c r="I358" s="154">
        <f t="shared" si="145"/>
        <v>0</v>
      </c>
      <c r="J358" s="141"/>
      <c r="K358" s="155" t="s">
        <v>58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0" t="s">
        <v>58</v>
      </c>
      <c r="V358" s="201">
        <v>0</v>
      </c>
      <c r="W358" s="201">
        <v>0</v>
      </c>
      <c r="X358" s="201">
        <v>0</v>
      </c>
      <c r="Y358" s="201">
        <v>0</v>
      </c>
      <c r="Z358" s="201">
        <v>0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470.71712430396536</v>
      </c>
      <c r="C359" s="148">
        <v>2327.4431957743491</v>
      </c>
      <c r="D359" s="148">
        <v>1327.0953523090398</v>
      </c>
      <c r="E359" s="148">
        <v>34.625887096933013</v>
      </c>
      <c r="F359" s="292"/>
      <c r="G359" s="148">
        <v>0</v>
      </c>
      <c r="H359" s="160">
        <v>0</v>
      </c>
      <c r="I359" s="146">
        <f t="shared" si="145"/>
        <v>4159.8815594842872</v>
      </c>
      <c r="J359" s="141"/>
      <c r="K359" s="161" t="s">
        <v>21</v>
      </c>
      <c r="L359" s="148">
        <v>470.71712430396536</v>
      </c>
      <c r="M359" s="148">
        <v>2327.4431957743491</v>
      </c>
      <c r="N359" s="148">
        <v>1327.0953523090398</v>
      </c>
      <c r="O359" s="148">
        <v>34.625887096933013</v>
      </c>
      <c r="P359" s="148">
        <v>11.532648005479041</v>
      </c>
      <c r="Q359" s="148">
        <v>0</v>
      </c>
      <c r="R359" s="149">
        <v>0</v>
      </c>
      <c r="S359" s="150">
        <f t="shared" si="146"/>
        <v>4171.4142074897663</v>
      </c>
      <c r="U359" s="204" t="s">
        <v>21</v>
      </c>
      <c r="V359" s="196">
        <v>470.71712430396536</v>
      </c>
      <c r="W359" s="196">
        <v>0</v>
      </c>
      <c r="X359" s="196">
        <v>0</v>
      </c>
      <c r="Y359" s="196">
        <v>2327.4431957743491</v>
      </c>
      <c r="Z359" s="196">
        <v>961.24685683451924</v>
      </c>
      <c r="AA359" s="196">
        <v>0</v>
      </c>
      <c r="AB359" s="196">
        <v>11.532648005479041</v>
      </c>
      <c r="AC359" s="197">
        <v>400.47438257145353</v>
      </c>
      <c r="AD359" s="196">
        <v>0</v>
      </c>
      <c r="AE359" s="196">
        <v>0</v>
      </c>
      <c r="AF359" s="196">
        <v>0</v>
      </c>
      <c r="AG359" s="196">
        <v>365.84849547452052</v>
      </c>
      <c r="AH359" s="196">
        <v>34.625887096933013</v>
      </c>
      <c r="AI359" s="199">
        <f t="shared" si="147"/>
        <v>4171.4142074897663</v>
      </c>
      <c r="AJ359" s="133" t="str">
        <f t="shared" si="148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3.8259906612906893</v>
      </c>
      <c r="C360" s="152">
        <v>205.9714736535548</v>
      </c>
      <c r="D360" s="152">
        <v>64.127666482164273</v>
      </c>
      <c r="E360" s="152">
        <v>0</v>
      </c>
      <c r="F360" s="292"/>
      <c r="G360" s="152">
        <v>0</v>
      </c>
      <c r="H360" s="153">
        <v>0</v>
      </c>
      <c r="I360" s="154">
        <f t="shared" si="145"/>
        <v>273.92513079700973</v>
      </c>
      <c r="J360" s="141"/>
      <c r="K360" s="155" t="s">
        <v>20</v>
      </c>
      <c r="L360" s="156">
        <v>3.8259906612906893</v>
      </c>
      <c r="M360" s="156">
        <v>205.9714736535548</v>
      </c>
      <c r="N360" s="156">
        <v>64.127666482164273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273.92513079700973</v>
      </c>
      <c r="U360" s="200" t="s">
        <v>59</v>
      </c>
      <c r="V360" s="201">
        <v>3.8259906612906893</v>
      </c>
      <c r="W360" s="201">
        <v>0</v>
      </c>
      <c r="X360" s="201">
        <v>0</v>
      </c>
      <c r="Y360" s="201">
        <v>205.9714736535548</v>
      </c>
      <c r="Z360" s="201">
        <v>64.127666482164273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147"/>
        <v>273.92513079700973</v>
      </c>
      <c r="AJ360" s="133" t="str">
        <f t="shared" si="148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145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145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145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145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572.09307024538884</v>
      </c>
      <c r="C366" s="187">
        <f t="shared" ref="C366:I366" si="149">SUM(C345:C361)</f>
        <v>2581.5645686842558</v>
      </c>
      <c r="D366" s="187">
        <f t="shared" si="149"/>
        <v>2231.8288735703982</v>
      </c>
      <c r="E366" s="187">
        <f t="shared" si="149"/>
        <v>1090.6339248149927</v>
      </c>
      <c r="F366" s="187">
        <f t="shared" si="149"/>
        <v>0</v>
      </c>
      <c r="G366" s="187">
        <f t="shared" si="149"/>
        <v>36.481148844240458</v>
      </c>
      <c r="H366" s="213">
        <f t="shared" si="149"/>
        <v>0</v>
      </c>
      <c r="I366" s="146">
        <f t="shared" si="149"/>
        <v>6512.6015861592759</v>
      </c>
      <c r="J366" s="141"/>
      <c r="K366" s="188" t="s">
        <v>25</v>
      </c>
      <c r="L366" s="187">
        <f>SUM(L345:L361)</f>
        <v>572.09307024538884</v>
      </c>
      <c r="M366" s="187">
        <f t="shared" ref="M366:S366" si="150">SUM(M345:M361)</f>
        <v>2581.5645686842558</v>
      </c>
      <c r="N366" s="187">
        <f t="shared" si="150"/>
        <v>2231.8288735703982</v>
      </c>
      <c r="O366" s="187">
        <f t="shared" si="150"/>
        <v>1090.6339248149927</v>
      </c>
      <c r="P366" s="187">
        <f t="shared" si="150"/>
        <v>206.43022889923751</v>
      </c>
      <c r="Q366" s="187">
        <f t="shared" si="150"/>
        <v>36.481148844240458</v>
      </c>
      <c r="R366" s="213">
        <f t="shared" si="150"/>
        <v>0</v>
      </c>
      <c r="S366" s="214">
        <f t="shared" si="150"/>
        <v>6719.0318150585135</v>
      </c>
      <c r="T366" s="133" t="str">
        <f>IF(ABS(S366-AI366)&gt;0.01,S366-AI366,"")</f>
        <v/>
      </c>
      <c r="U366" s="215" t="s">
        <v>61</v>
      </c>
      <c r="V366" s="216">
        <f>SUM(V345:V361)</f>
        <v>553.97233385891491</v>
      </c>
      <c r="W366" s="216">
        <f t="shared" ref="W366:AH366" si="151">SUM(W345:W361)</f>
        <v>18.079799042193752</v>
      </c>
      <c r="X366" s="216">
        <f t="shared" si="151"/>
        <v>36.481148844240458</v>
      </c>
      <c r="Y366" s="216">
        <f t="shared" si="151"/>
        <v>2581.5645686842558</v>
      </c>
      <c r="Z366" s="216">
        <f t="shared" si="151"/>
        <v>1314.9170500820001</v>
      </c>
      <c r="AA366" s="216">
        <f t="shared" si="151"/>
        <v>1050.4027017503965</v>
      </c>
      <c r="AB366" s="216">
        <f t="shared" si="151"/>
        <v>206.43022889923751</v>
      </c>
      <c r="AC366" s="216">
        <f t="shared" si="151"/>
        <v>957.1839838972744</v>
      </c>
      <c r="AD366" s="217">
        <f t="shared" si="151"/>
        <v>4.0937344280181198E-2</v>
      </c>
      <c r="AE366" s="217">
        <f t="shared" si="151"/>
        <v>1.2935892971831632E-2</v>
      </c>
      <c r="AF366" s="217">
        <f t="shared" si="151"/>
        <v>0</v>
      </c>
      <c r="AG366" s="217">
        <f t="shared" si="151"/>
        <v>916.91182348839789</v>
      </c>
      <c r="AH366" s="217">
        <f t="shared" si="151"/>
        <v>40.218287171624382</v>
      </c>
      <c r="AI366" s="218">
        <f>SUM(V366:AC366)</f>
        <v>6719.0318150585144</v>
      </c>
      <c r="AJ366" s="133" t="str">
        <f t="shared" si="148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8.7844014819087601E-2</v>
      </c>
      <c r="C367" s="105">
        <f t="shared" ref="C367:H367" si="152">IF($I366=0,"-",C366/$I366)</f>
        <v>0.39639528605137669</v>
      </c>
      <c r="D367" s="105">
        <f t="shared" si="152"/>
        <v>0.34269390566030172</v>
      </c>
      <c r="E367" s="105">
        <f t="shared" si="152"/>
        <v>0.16746516893230992</v>
      </c>
      <c r="F367" s="105">
        <f t="shared" si="152"/>
        <v>0</v>
      </c>
      <c r="G367" s="105">
        <f t="shared" si="152"/>
        <v>5.6016245369240759E-3</v>
      </c>
      <c r="H367" s="106">
        <f t="shared" si="152"/>
        <v>0</v>
      </c>
      <c r="I367" s="107">
        <f>SUM(B367:H367)</f>
        <v>0.99999999999999989</v>
      </c>
      <c r="J367" s="133"/>
      <c r="K367" s="30" t="s">
        <v>85</v>
      </c>
      <c r="L367" s="80">
        <f t="shared" ref="L367:R367" si="153">IF($S366=0,"-",L366/$S366)</f>
        <v>8.5145164659472097E-2</v>
      </c>
      <c r="M367" s="80">
        <f t="shared" si="153"/>
        <v>0.38421675023156204</v>
      </c>
      <c r="N367" s="80">
        <f t="shared" si="153"/>
        <v>0.33216524865509395</v>
      </c>
      <c r="O367" s="80">
        <f t="shared" si="153"/>
        <v>0.16232010129356633</v>
      </c>
      <c r="P367" s="80">
        <f t="shared" si="153"/>
        <v>3.0723210513245617E-2</v>
      </c>
      <c r="Q367" s="80">
        <f t="shared" si="153"/>
        <v>5.4295246470599957E-3</v>
      </c>
      <c r="R367" s="81">
        <f t="shared" si="153"/>
        <v>0</v>
      </c>
      <c r="S367" s="82">
        <f>SUM(L367:R367)</f>
        <v>1</v>
      </c>
      <c r="U367" s="40" t="s">
        <v>85</v>
      </c>
      <c r="V367" s="108">
        <f>+V366/$AI366</f>
        <v>8.2448237946628991E-2</v>
      </c>
      <c r="W367" s="108">
        <f t="shared" ref="W367:AH367" si="154">+W366/$AI366</f>
        <v>2.6908339683217142E-3</v>
      </c>
      <c r="X367" s="108">
        <f t="shared" si="154"/>
        <v>5.4295246470599948E-3</v>
      </c>
      <c r="Y367" s="108">
        <f t="shared" si="154"/>
        <v>0.38421675023156199</v>
      </c>
      <c r="Z367" s="108">
        <f t="shared" si="154"/>
        <v>0.19570037563076323</v>
      </c>
      <c r="AA367" s="108">
        <f t="shared" si="154"/>
        <v>0.15633244947527442</v>
      </c>
      <c r="AB367" s="108">
        <f t="shared" si="154"/>
        <v>3.0723210513245613E-2</v>
      </c>
      <c r="AC367" s="108">
        <f t="shared" si="154"/>
        <v>0.14245861758714393</v>
      </c>
      <c r="AD367" s="108">
        <f t="shared" si="154"/>
        <v>6.0927445213808211E-6</v>
      </c>
      <c r="AE367" s="108">
        <f t="shared" si="154"/>
        <v>1.9252614555031656E-6</v>
      </c>
      <c r="AF367" s="108">
        <f t="shared" si="154"/>
        <v>0</v>
      </c>
      <c r="AG367" s="108">
        <f t="shared" si="154"/>
        <v>0.13646487302433064</v>
      </c>
      <c r="AH367" s="108">
        <f t="shared" si="154"/>
        <v>5.9857265568363932E-3</v>
      </c>
      <c r="AI367" s="109">
        <f>SUM(V367:AC367)</f>
        <v>0.99999999999999989</v>
      </c>
      <c r="AJ367" s="4" t="str">
        <f t="shared" si="148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15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30.091520414302934</v>
      </c>
      <c r="C375" s="148">
        <v>0</v>
      </c>
      <c r="D375" s="148">
        <v>0</v>
      </c>
      <c r="E375" s="148">
        <v>0</v>
      </c>
      <c r="F375" s="292"/>
      <c r="G375" s="148">
        <v>0</v>
      </c>
      <c r="H375" s="160">
        <v>0</v>
      </c>
      <c r="I375" s="146">
        <f t="shared" si="155"/>
        <v>30.091520414302934</v>
      </c>
      <c r="J375" s="141"/>
      <c r="K375" s="161" t="s">
        <v>15</v>
      </c>
      <c r="L375" s="148">
        <v>30.091520414302934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30.091520414302934</v>
      </c>
      <c r="U375" s="204" t="s">
        <v>15</v>
      </c>
      <c r="V375" s="196">
        <v>30.091520414302934</v>
      </c>
      <c r="W375" s="196">
        <v>0</v>
      </c>
      <c r="X375" s="196">
        <v>0</v>
      </c>
      <c r="Y375" s="196">
        <v>0</v>
      </c>
      <c r="Z375" s="196">
        <v>0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157"/>
        <v>30.091520414302934</v>
      </c>
      <c r="AJ375" s="133" t="str">
        <f t="shared" si="15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3.0400155524149266</v>
      </c>
      <c r="C376" s="152">
        <v>0</v>
      </c>
      <c r="D376" s="152">
        <v>0.15431174575465259</v>
      </c>
      <c r="E376" s="152">
        <v>9.1253039879831188E-2</v>
      </c>
      <c r="F376" s="292"/>
      <c r="G376" s="152">
        <v>0</v>
      </c>
      <c r="H376" s="153">
        <v>0</v>
      </c>
      <c r="I376" s="154">
        <f t="shared" si="155"/>
        <v>3.2855803380494102</v>
      </c>
      <c r="J376" s="141"/>
      <c r="K376" s="155" t="s">
        <v>14</v>
      </c>
      <c r="L376" s="156">
        <v>3.0400155524149266</v>
      </c>
      <c r="M376" s="156">
        <v>0</v>
      </c>
      <c r="N376" s="156">
        <v>0.15431174575465259</v>
      </c>
      <c r="O376" s="156">
        <v>9.1253039879831188E-2</v>
      </c>
      <c r="P376" s="156">
        <v>0</v>
      </c>
      <c r="Q376" s="156">
        <v>0</v>
      </c>
      <c r="R376" s="157">
        <v>0</v>
      </c>
      <c r="S376" s="158">
        <f t="shared" si="156"/>
        <v>3.2855803380494102</v>
      </c>
      <c r="U376" s="200" t="s">
        <v>55</v>
      </c>
      <c r="V376" s="201">
        <v>3.0311893215811159</v>
      </c>
      <c r="W376" s="201">
        <v>0</v>
      </c>
      <c r="X376" s="201">
        <v>0</v>
      </c>
      <c r="Y376" s="201">
        <v>0</v>
      </c>
      <c r="Z376" s="201">
        <v>0.15431174575465259</v>
      </c>
      <c r="AA376" s="201">
        <v>9.1253039879831188E-2</v>
      </c>
      <c r="AB376" s="201">
        <v>0</v>
      </c>
      <c r="AC376" s="202">
        <v>8.826230833810551E-3</v>
      </c>
      <c r="AD376" s="201">
        <v>8.826230833810551E-3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157"/>
        <v>3.2855803380494102</v>
      </c>
      <c r="AJ376" s="133" t="str">
        <f t="shared" si="15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718.7002490762568</v>
      </c>
      <c r="F377" s="292"/>
      <c r="G377" s="148">
        <v>0</v>
      </c>
      <c r="H377" s="160">
        <v>0</v>
      </c>
      <c r="I377" s="146">
        <f t="shared" si="155"/>
        <v>718.7002490762568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718.7002490762568</v>
      </c>
      <c r="P377" s="148">
        <v>447.61379705281797</v>
      </c>
      <c r="Q377" s="148">
        <v>0</v>
      </c>
      <c r="R377" s="149">
        <v>0</v>
      </c>
      <c r="S377" s="150">
        <f t="shared" si="156"/>
        <v>1166.3140461290748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718.7002490762568</v>
      </c>
      <c r="AB377" s="196">
        <v>447.61379705281797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157"/>
        <v>1166.3140461290748</v>
      </c>
      <c r="AJ377" s="133" t="str">
        <f t="shared" si="15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4.4622751969158196</v>
      </c>
      <c r="F378" s="292"/>
      <c r="G378" s="152">
        <v>0</v>
      </c>
      <c r="H378" s="153">
        <v>0</v>
      </c>
      <c r="I378" s="154">
        <f t="shared" si="155"/>
        <v>4.4622751969158196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4.4622751969158196</v>
      </c>
      <c r="P378" s="156">
        <v>15.62641874521821</v>
      </c>
      <c r="Q378" s="156">
        <v>0</v>
      </c>
      <c r="R378" s="157">
        <v>0</v>
      </c>
      <c r="S378" s="158">
        <f t="shared" si="156"/>
        <v>20.088693942134029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3.5698201575326558</v>
      </c>
      <c r="AB378" s="201">
        <v>15.62641874521821</v>
      </c>
      <c r="AC378" s="202">
        <v>0.89245503938316395</v>
      </c>
      <c r="AD378" s="201">
        <v>0</v>
      </c>
      <c r="AE378" s="201">
        <v>0</v>
      </c>
      <c r="AF378" s="201">
        <v>0</v>
      </c>
      <c r="AG378" s="201">
        <v>0</v>
      </c>
      <c r="AH378" s="201">
        <v>0.89245503938316395</v>
      </c>
      <c r="AI378" s="203">
        <f t="shared" si="157"/>
        <v>20.088693942134032</v>
      </c>
      <c r="AJ378" s="133" t="str">
        <f t="shared" si="15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1.2948253393396178E-2</v>
      </c>
      <c r="F379" s="292"/>
      <c r="G379" s="148">
        <v>0</v>
      </c>
      <c r="H379" s="160">
        <v>0</v>
      </c>
      <c r="I379" s="146">
        <f t="shared" si="155"/>
        <v>1.2948253393396178E-2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1.2948253393396178E-2</v>
      </c>
      <c r="P379" s="148">
        <v>0</v>
      </c>
      <c r="Q379" s="148">
        <v>0</v>
      </c>
      <c r="R379" s="149">
        <v>0</v>
      </c>
      <c r="S379" s="150">
        <f t="shared" si="156"/>
        <v>1.2948253393396178E-2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1.2948253393396178E-2</v>
      </c>
      <c r="AD379" s="196">
        <v>0</v>
      </c>
      <c r="AE379" s="196">
        <v>0</v>
      </c>
      <c r="AF379" s="196">
        <v>0</v>
      </c>
      <c r="AG379" s="196">
        <v>0</v>
      </c>
      <c r="AH379" s="196">
        <v>1.2948253393396178E-2</v>
      </c>
      <c r="AI379" s="199">
        <f t="shared" si="157"/>
        <v>1.2948253393396178E-2</v>
      </c>
      <c r="AJ379" s="133" t="str">
        <f t="shared" si="15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0.59996565572269611</v>
      </c>
      <c r="C380" s="152">
        <v>0</v>
      </c>
      <c r="D380" s="152">
        <v>16.428458839190849</v>
      </c>
      <c r="E380" s="152">
        <v>3.7228475565119381</v>
      </c>
      <c r="F380" s="292"/>
      <c r="G380" s="152">
        <v>0</v>
      </c>
      <c r="H380" s="153">
        <v>0</v>
      </c>
      <c r="I380" s="154">
        <f t="shared" si="155"/>
        <v>20.751272051425481</v>
      </c>
      <c r="J380" s="141"/>
      <c r="K380" s="155" t="s">
        <v>16</v>
      </c>
      <c r="L380" s="156">
        <v>0.59996565572269611</v>
      </c>
      <c r="M380" s="156">
        <v>0</v>
      </c>
      <c r="N380" s="156">
        <v>16.428458839190849</v>
      </c>
      <c r="O380" s="156">
        <v>3.7228475565119381</v>
      </c>
      <c r="P380" s="156">
        <v>0.26341947468000393</v>
      </c>
      <c r="Q380" s="156">
        <v>0</v>
      </c>
      <c r="R380" s="157">
        <v>0</v>
      </c>
      <c r="S380" s="158">
        <f t="shared" si="156"/>
        <v>21.014691526105484</v>
      </c>
      <c r="U380" s="200" t="s">
        <v>16</v>
      </c>
      <c r="V380" s="201">
        <v>0.59996565572269611</v>
      </c>
      <c r="W380" s="201">
        <v>0</v>
      </c>
      <c r="X380" s="201">
        <v>0</v>
      </c>
      <c r="Y380" s="201">
        <v>0</v>
      </c>
      <c r="Z380" s="201">
        <v>16.42572454527706</v>
      </c>
      <c r="AA380" s="201">
        <v>0</v>
      </c>
      <c r="AB380" s="201">
        <v>0.26341947468000393</v>
      </c>
      <c r="AC380" s="202">
        <v>3.7255818504257259</v>
      </c>
      <c r="AD380" s="201">
        <v>0</v>
      </c>
      <c r="AE380" s="201">
        <v>0</v>
      </c>
      <c r="AF380" s="201">
        <v>0</v>
      </c>
      <c r="AG380" s="201">
        <v>2.7342939137879429E-3</v>
      </c>
      <c r="AH380" s="201">
        <v>3.7228475565119381</v>
      </c>
      <c r="AI380" s="203">
        <f t="shared" si="157"/>
        <v>21.014691526105484</v>
      </c>
      <c r="AJ380" s="133" t="str">
        <f t="shared" si="15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38.153992343097663</v>
      </c>
      <c r="C381" s="148">
        <v>1.0650331100187014</v>
      </c>
      <c r="D381" s="148">
        <v>31.023621757715727</v>
      </c>
      <c r="E381" s="148">
        <v>4.3425676328470615E-2</v>
      </c>
      <c r="F381" s="292"/>
      <c r="G381" s="148">
        <v>0</v>
      </c>
      <c r="H381" s="160">
        <v>0</v>
      </c>
      <c r="I381" s="146">
        <f t="shared" si="155"/>
        <v>70.286072887160557</v>
      </c>
      <c r="J381" s="141"/>
      <c r="K381" s="161" t="s">
        <v>139</v>
      </c>
      <c r="L381" s="148">
        <v>38.153992343097663</v>
      </c>
      <c r="M381" s="148">
        <v>1.0650331100187014</v>
      </c>
      <c r="N381" s="148">
        <v>31.023621757715727</v>
      </c>
      <c r="O381" s="148">
        <v>4.3425676328470615E-2</v>
      </c>
      <c r="P381" s="148">
        <v>9.0888107323631423E-2</v>
      </c>
      <c r="Q381" s="148">
        <v>0</v>
      </c>
      <c r="R381" s="149">
        <v>0</v>
      </c>
      <c r="S381" s="150">
        <f t="shared" si="156"/>
        <v>70.376960994484193</v>
      </c>
      <c r="U381" s="204" t="s">
        <v>139</v>
      </c>
      <c r="V381" s="196">
        <v>37.912057429797031</v>
      </c>
      <c r="W381" s="196">
        <v>0</v>
      </c>
      <c r="X381" s="196">
        <v>0</v>
      </c>
      <c r="Y381" s="196">
        <v>1.0650331100187014</v>
      </c>
      <c r="Z381" s="196">
        <v>31.023621757715727</v>
      </c>
      <c r="AA381" s="196">
        <v>4.3425676328470615E-2</v>
      </c>
      <c r="AB381" s="196">
        <v>9.0888107323631423E-2</v>
      </c>
      <c r="AC381" s="197">
        <v>0.24193491330062891</v>
      </c>
      <c r="AD381" s="196">
        <v>0.24193491330062891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157"/>
        <v>70.376960994484193</v>
      </c>
      <c r="AJ381" s="133" t="str">
        <f t="shared" si="15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17.18654084357906</v>
      </c>
      <c r="C382" s="152">
        <v>1.3994434978289492</v>
      </c>
      <c r="D382" s="152">
        <v>10.248562968285604</v>
      </c>
      <c r="E382" s="152">
        <v>71.383253632475217</v>
      </c>
      <c r="F382" s="292"/>
      <c r="G382" s="152">
        <v>48.980568370498958</v>
      </c>
      <c r="H382" s="153">
        <v>0</v>
      </c>
      <c r="I382" s="154">
        <f t="shared" si="155"/>
        <v>149.19836931266778</v>
      </c>
      <c r="J382" s="141"/>
      <c r="K382" s="155" t="s">
        <v>24</v>
      </c>
      <c r="L382" s="156">
        <v>17.18654084357906</v>
      </c>
      <c r="M382" s="156">
        <v>1.3994434978289492</v>
      </c>
      <c r="N382" s="156">
        <v>10.248562968285604</v>
      </c>
      <c r="O382" s="156">
        <v>71.383253632475217</v>
      </c>
      <c r="P382" s="156">
        <v>0</v>
      </c>
      <c r="Q382" s="156">
        <v>48.980568370498958</v>
      </c>
      <c r="R382" s="157">
        <v>0</v>
      </c>
      <c r="S382" s="158">
        <f t="shared" si="156"/>
        <v>149.19836931266778</v>
      </c>
      <c r="U382" s="200" t="s">
        <v>24</v>
      </c>
      <c r="V382" s="201">
        <v>11.596841043136768</v>
      </c>
      <c r="W382" s="201">
        <v>4.5329288300352619</v>
      </c>
      <c r="X382" s="201">
        <v>48.980568370498958</v>
      </c>
      <c r="Y382" s="201">
        <v>1.3994434978289492</v>
      </c>
      <c r="Z382" s="201">
        <v>10.248562968285604</v>
      </c>
      <c r="AA382" s="201">
        <v>56.981135174774273</v>
      </c>
      <c r="AB382" s="201">
        <v>0</v>
      </c>
      <c r="AC382" s="202">
        <v>15.458889428107977</v>
      </c>
      <c r="AD382" s="201">
        <v>1.0567709704070312</v>
      </c>
      <c r="AE382" s="201">
        <v>8.0852853371890087E-3</v>
      </c>
      <c r="AF382" s="201">
        <v>0</v>
      </c>
      <c r="AG382" s="201">
        <v>0</v>
      </c>
      <c r="AH382" s="201">
        <v>14.394033172363757</v>
      </c>
      <c r="AI382" s="203">
        <f t="shared" si="157"/>
        <v>149.19836931266778</v>
      </c>
      <c r="AJ382" s="133" t="str">
        <f t="shared" si="15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22.876097900589901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155"/>
        <v>22.876097900589901</v>
      </c>
      <c r="J383" s="141"/>
      <c r="K383" s="161" t="s">
        <v>23</v>
      </c>
      <c r="L383" s="148">
        <v>22.876097900589901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22.876097900589901</v>
      </c>
      <c r="U383" s="204" t="s">
        <v>23</v>
      </c>
      <c r="V383" s="196">
        <v>22.876097900589901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157"/>
        <v>22.876097900589901</v>
      </c>
      <c r="AJ383" s="133" t="str">
        <f t="shared" si="15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0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155"/>
        <v>0</v>
      </c>
      <c r="J384" s="141"/>
      <c r="K384" s="155" t="s">
        <v>58</v>
      </c>
      <c r="L384" s="156">
        <v>0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</v>
      </c>
      <c r="U384" s="200" t="s">
        <v>58</v>
      </c>
      <c r="V384" s="201">
        <v>0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157"/>
        <v>0</v>
      </c>
      <c r="AJ384" s="133" t="str">
        <f t="shared" si="15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51.079017832560048</v>
      </c>
      <c r="C385" s="148">
        <v>0</v>
      </c>
      <c r="D385" s="148">
        <v>5.4102160781087587</v>
      </c>
      <c r="E385" s="148">
        <v>0</v>
      </c>
      <c r="F385" s="292"/>
      <c r="G385" s="148">
        <v>0</v>
      </c>
      <c r="H385" s="160">
        <v>0</v>
      </c>
      <c r="I385" s="146">
        <f t="shared" si="155"/>
        <v>56.489233910668808</v>
      </c>
      <c r="J385" s="141"/>
      <c r="K385" s="161" t="s">
        <v>21</v>
      </c>
      <c r="L385" s="148">
        <v>51.079017832560048</v>
      </c>
      <c r="M385" s="148">
        <v>0</v>
      </c>
      <c r="N385" s="148">
        <v>5.4102160781087587</v>
      </c>
      <c r="O385" s="148">
        <v>0</v>
      </c>
      <c r="P385" s="148">
        <v>68.775098232974116</v>
      </c>
      <c r="Q385" s="148">
        <v>0</v>
      </c>
      <c r="R385" s="149">
        <v>0</v>
      </c>
      <c r="S385" s="150">
        <f t="shared" si="156"/>
        <v>125.26433214364292</v>
      </c>
      <c r="U385" s="204" t="s">
        <v>21</v>
      </c>
      <c r="V385" s="196">
        <v>50.709692277863049</v>
      </c>
      <c r="W385" s="196">
        <v>0</v>
      </c>
      <c r="X385" s="196">
        <v>0</v>
      </c>
      <c r="Y385" s="196">
        <v>0</v>
      </c>
      <c r="Z385" s="196">
        <v>0.63103313023762553</v>
      </c>
      <c r="AA385" s="196">
        <v>0</v>
      </c>
      <c r="AB385" s="196">
        <v>68.775098232974116</v>
      </c>
      <c r="AC385" s="197">
        <v>5.1485085025681325</v>
      </c>
      <c r="AD385" s="196">
        <v>0.3693255546969994</v>
      </c>
      <c r="AE385" s="196">
        <v>0</v>
      </c>
      <c r="AF385" s="196">
        <v>0</v>
      </c>
      <c r="AG385" s="196">
        <v>4.7791829478711332</v>
      </c>
      <c r="AH385" s="196">
        <v>0</v>
      </c>
      <c r="AI385" s="199">
        <f t="shared" si="157"/>
        <v>125.26433214364293</v>
      </c>
      <c r="AJ385" s="133" t="str">
        <f t="shared" si="15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0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155"/>
        <v>0</v>
      </c>
      <c r="J386" s="141"/>
      <c r="K386" s="155" t="s">
        <v>20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</v>
      </c>
      <c r="U386" s="200" t="s">
        <v>59</v>
      </c>
      <c r="V386" s="201">
        <v>0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157"/>
        <v>0</v>
      </c>
      <c r="AJ386" s="133" t="str">
        <f t="shared" si="15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0.17943799285144474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155"/>
        <v>0.17943799285144474</v>
      </c>
      <c r="J387" s="141"/>
      <c r="K387" s="163" t="s">
        <v>62</v>
      </c>
      <c r="L387" s="148">
        <v>0.17943799285144474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0.17943799285144474</v>
      </c>
      <c r="U387" s="205" t="s">
        <v>60</v>
      </c>
      <c r="V387" s="196">
        <v>0.17943799285144474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157"/>
        <v>0.17943799285144474</v>
      </c>
      <c r="AJ387" s="133" t="str">
        <f t="shared" si="15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0.17943799285144474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155"/>
        <v>0.17943799285144474</v>
      </c>
      <c r="J388" s="141"/>
      <c r="K388" s="168" t="s">
        <v>22</v>
      </c>
      <c r="L388" s="169">
        <v>0.17943799285144474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0.17943799285144474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157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15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15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163.20658853511864</v>
      </c>
      <c r="C392" s="187">
        <f t="shared" ref="C392:I392" si="159">SUM(C371:C387)</f>
        <v>2.4644766078476508</v>
      </c>
      <c r="D392" s="187">
        <f t="shared" si="159"/>
        <v>63.265171389055595</v>
      </c>
      <c r="E392" s="187">
        <f t="shared" si="159"/>
        <v>798.41625243176145</v>
      </c>
      <c r="F392" s="187">
        <f t="shared" si="159"/>
        <v>0</v>
      </c>
      <c r="G392" s="187">
        <f t="shared" si="159"/>
        <v>48.980568370498958</v>
      </c>
      <c r="H392" s="213">
        <f t="shared" si="159"/>
        <v>0</v>
      </c>
      <c r="I392" s="146">
        <f t="shared" si="159"/>
        <v>1076.3330573342823</v>
      </c>
      <c r="J392" s="141"/>
      <c r="K392" s="188" t="s">
        <v>25</v>
      </c>
      <c r="L392" s="187">
        <f>SUM(L371:L387)</f>
        <v>163.20658853511864</v>
      </c>
      <c r="M392" s="187">
        <f t="shared" ref="M392:S392" si="160">SUM(M371:M387)</f>
        <v>2.4644766078476508</v>
      </c>
      <c r="N392" s="187">
        <f t="shared" si="160"/>
        <v>63.265171389055595</v>
      </c>
      <c r="O392" s="187">
        <f t="shared" si="160"/>
        <v>798.41625243176145</v>
      </c>
      <c r="P392" s="187">
        <f t="shared" si="160"/>
        <v>532.36962161301392</v>
      </c>
      <c r="Q392" s="187">
        <f t="shared" si="160"/>
        <v>48.980568370498958</v>
      </c>
      <c r="R392" s="213">
        <f t="shared" si="160"/>
        <v>0</v>
      </c>
      <c r="S392" s="214">
        <f t="shared" si="160"/>
        <v>1608.7026789472964</v>
      </c>
      <c r="T392" s="133" t="str">
        <f>IF(ABS(S392-AI392)&gt;0.01,S392-AI392,"")</f>
        <v/>
      </c>
      <c r="U392" s="215" t="s">
        <v>61</v>
      </c>
      <c r="V392" s="216">
        <f>SUM(V371:V387)</f>
        <v>156.99680203584492</v>
      </c>
      <c r="W392" s="216">
        <f t="shared" ref="W392:AH392" si="161">SUM(W371:W387)</f>
        <v>4.5329288300352619</v>
      </c>
      <c r="X392" s="216">
        <f t="shared" si="161"/>
        <v>48.980568370498958</v>
      </c>
      <c r="Y392" s="216">
        <f t="shared" si="161"/>
        <v>2.4644766078476508</v>
      </c>
      <c r="Z392" s="216">
        <f t="shared" si="161"/>
        <v>58.483254147270671</v>
      </c>
      <c r="AA392" s="216">
        <f t="shared" si="161"/>
        <v>779.38588312477202</v>
      </c>
      <c r="AB392" s="216">
        <f t="shared" si="161"/>
        <v>532.36962161301392</v>
      </c>
      <c r="AC392" s="216">
        <f t="shared" si="161"/>
        <v>25.489144218012832</v>
      </c>
      <c r="AD392" s="217">
        <f t="shared" si="161"/>
        <v>1.67685766923847</v>
      </c>
      <c r="AE392" s="217">
        <f t="shared" si="161"/>
        <v>8.0852853371890087E-3</v>
      </c>
      <c r="AF392" s="217">
        <f t="shared" si="161"/>
        <v>0</v>
      </c>
      <c r="AG392" s="217">
        <f t="shared" si="161"/>
        <v>4.7819172417849209</v>
      </c>
      <c r="AH392" s="217">
        <f t="shared" si="161"/>
        <v>19.022284021652254</v>
      </c>
      <c r="AI392" s="218">
        <f>SUM(V392:AC392)</f>
        <v>1608.7026789472961</v>
      </c>
      <c r="AJ392" s="133" t="str">
        <f t="shared" si="15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0.15163205052841811</v>
      </c>
      <c r="C393" s="105">
        <f t="shared" ref="C393:H393" si="162">IF($I392=0,"-",C392/$I392)</f>
        <v>2.2896970329531053E-3</v>
      </c>
      <c r="D393" s="105">
        <f t="shared" si="162"/>
        <v>5.8778433829526994E-2</v>
      </c>
      <c r="E393" s="105">
        <f t="shared" si="162"/>
        <v>0.74179293016343095</v>
      </c>
      <c r="F393" s="105">
        <f t="shared" si="162"/>
        <v>0</v>
      </c>
      <c r="G393" s="105">
        <f t="shared" si="162"/>
        <v>4.550688844567078E-2</v>
      </c>
      <c r="H393" s="106">
        <f t="shared" si="162"/>
        <v>0</v>
      </c>
      <c r="I393" s="107">
        <f>SUM(B393:H393)</f>
        <v>0.99999999999999989</v>
      </c>
      <c r="J393" s="133"/>
      <c r="K393" s="30" t="s">
        <v>85</v>
      </c>
      <c r="L393" s="80">
        <f t="shared" ref="L393:R393" si="163">IF($S392=0,"-",L392/$S392)</f>
        <v>0.10145230108146389</v>
      </c>
      <c r="M393" s="80">
        <f t="shared" si="163"/>
        <v>1.5319652538033667E-3</v>
      </c>
      <c r="N393" s="80">
        <f t="shared" si="163"/>
        <v>3.9326826651681274E-2</v>
      </c>
      <c r="O393" s="80">
        <f t="shared" si="163"/>
        <v>0.49631063768367034</v>
      </c>
      <c r="P393" s="80">
        <f t="shared" si="163"/>
        <v>0.33093102198436458</v>
      </c>
      <c r="Q393" s="80">
        <f t="shared" si="163"/>
        <v>3.0447247345016474E-2</v>
      </c>
      <c r="R393" s="81">
        <f t="shared" si="163"/>
        <v>0</v>
      </c>
      <c r="S393" s="82">
        <f>SUM(L393:R393)</f>
        <v>0.99999999999999989</v>
      </c>
      <c r="U393" s="40" t="s">
        <v>85</v>
      </c>
      <c r="V393" s="108">
        <f>+V392/$AI392</f>
        <v>9.7592180388846358E-2</v>
      </c>
      <c r="W393" s="108">
        <f t="shared" ref="W393:AH393" si="164">+W392/$AI392</f>
        <v>2.817754262087462E-3</v>
      </c>
      <c r="X393" s="108">
        <f t="shared" si="164"/>
        <v>3.0447247345016477E-2</v>
      </c>
      <c r="Y393" s="108">
        <f t="shared" si="164"/>
        <v>1.5319652538033669E-3</v>
      </c>
      <c r="Z393" s="108">
        <f t="shared" si="164"/>
        <v>3.635429648537726E-2</v>
      </c>
      <c r="AA393" s="108">
        <f t="shared" si="164"/>
        <v>0.48448100032678942</v>
      </c>
      <c r="AB393" s="108">
        <f t="shared" si="164"/>
        <v>0.33093102198436464</v>
      </c>
      <c r="AC393" s="108">
        <f t="shared" si="164"/>
        <v>1.5844533953715073E-2</v>
      </c>
      <c r="AD393" s="108">
        <f t="shared" si="164"/>
        <v>1.0423664305300798E-3</v>
      </c>
      <c r="AE393" s="108">
        <f t="shared" si="164"/>
        <v>5.0259662291852851E-6</v>
      </c>
      <c r="AF393" s="108">
        <f t="shared" si="164"/>
        <v>0</v>
      </c>
      <c r="AG393" s="108">
        <f t="shared" si="164"/>
        <v>2.9725301663040154E-3</v>
      </c>
      <c r="AH393" s="108">
        <f t="shared" si="164"/>
        <v>1.1824611390651794E-2</v>
      </c>
      <c r="AI393" s="109">
        <f>SUM(V393:AC393)</f>
        <v>1</v>
      </c>
      <c r="AJ393" s="4" t="str">
        <f t="shared" si="15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165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1.1891863250150068</v>
      </c>
      <c r="C401" s="148">
        <v>0</v>
      </c>
      <c r="D401" s="148">
        <v>0.80630793204835061</v>
      </c>
      <c r="E401" s="148">
        <v>0</v>
      </c>
      <c r="F401" s="292"/>
      <c r="G401" s="148">
        <v>0</v>
      </c>
      <c r="H401" s="160">
        <v>0</v>
      </c>
      <c r="I401" s="146">
        <f t="shared" si="165"/>
        <v>1.9954942570633574</v>
      </c>
      <c r="J401" s="141"/>
      <c r="K401" s="161" t="s">
        <v>15</v>
      </c>
      <c r="L401" s="148">
        <v>1.1891863250150068</v>
      </c>
      <c r="M401" s="148">
        <v>0</v>
      </c>
      <c r="N401" s="148">
        <v>0.80630793204835061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1.9954942570633574</v>
      </c>
      <c r="U401" s="204" t="s">
        <v>15</v>
      </c>
      <c r="V401" s="196">
        <v>1.1891863250150068</v>
      </c>
      <c r="W401" s="196">
        <v>0</v>
      </c>
      <c r="X401" s="196">
        <v>0</v>
      </c>
      <c r="Y401" s="196">
        <v>0</v>
      </c>
      <c r="Z401" s="196">
        <v>0.80630793204835061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167"/>
        <v>1.9954942570633574</v>
      </c>
      <c r="AJ401" s="133" t="str">
        <f t="shared" si="168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1.448674060448621E-3</v>
      </c>
      <c r="C402" s="152">
        <v>1.0109866643114253E-3</v>
      </c>
      <c r="D402" s="152">
        <v>6.7710599317245535E-6</v>
      </c>
      <c r="E402" s="152">
        <v>0</v>
      </c>
      <c r="F402" s="292"/>
      <c r="G402" s="152">
        <v>0</v>
      </c>
      <c r="H402" s="153">
        <v>0</v>
      </c>
      <c r="I402" s="154">
        <f t="shared" si="165"/>
        <v>2.4664317846917706E-3</v>
      </c>
      <c r="J402" s="141"/>
      <c r="K402" s="155" t="s">
        <v>14</v>
      </c>
      <c r="L402" s="156">
        <v>1.448674060448621E-3</v>
      </c>
      <c r="M402" s="156">
        <v>1.0109866643114253E-3</v>
      </c>
      <c r="N402" s="156">
        <v>6.7710599317245535E-6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2.4664317846917706E-3</v>
      </c>
      <c r="U402" s="200" t="s">
        <v>55</v>
      </c>
      <c r="V402" s="201">
        <v>1.448674060448621E-3</v>
      </c>
      <c r="W402" s="201">
        <v>0</v>
      </c>
      <c r="X402" s="201">
        <v>0</v>
      </c>
      <c r="Y402" s="201">
        <v>1.0109866643114253E-3</v>
      </c>
      <c r="Z402" s="201">
        <v>6.7710599317245535E-6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167"/>
        <v>2.4664317846917706E-3</v>
      </c>
      <c r="AJ402" s="133" t="str">
        <f t="shared" si="168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165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0.87078416852210172</v>
      </c>
      <c r="Q403" s="148">
        <v>0</v>
      </c>
      <c r="R403" s="149">
        <v>0</v>
      </c>
      <c r="S403" s="150">
        <f t="shared" si="166"/>
        <v>0.87078416852210172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0.87078416852210172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167"/>
        <v>0.87078416852210172</v>
      </c>
      <c r="AJ403" s="133" t="str">
        <f t="shared" si="168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2.3000782365573652E-2</v>
      </c>
      <c r="F404" s="292"/>
      <c r="G404" s="152">
        <v>0</v>
      </c>
      <c r="H404" s="153">
        <v>0</v>
      </c>
      <c r="I404" s="154">
        <f t="shared" si="165"/>
        <v>2.3000782365573652E-2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2.3000782365573652E-2</v>
      </c>
      <c r="P404" s="156">
        <v>1.2369710977260147E-2</v>
      </c>
      <c r="Q404" s="156">
        <v>0</v>
      </c>
      <c r="R404" s="157">
        <v>0</v>
      </c>
      <c r="S404" s="158">
        <f t="shared" si="166"/>
        <v>3.5370493342833799E-2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1.8400625892458923E-2</v>
      </c>
      <c r="AB404" s="201">
        <v>1.2369710977260147E-2</v>
      </c>
      <c r="AC404" s="202">
        <v>4.6001564731147308E-3</v>
      </c>
      <c r="AD404" s="201">
        <v>0</v>
      </c>
      <c r="AE404" s="201">
        <v>0</v>
      </c>
      <c r="AF404" s="201">
        <v>0</v>
      </c>
      <c r="AG404" s="201">
        <v>0</v>
      </c>
      <c r="AH404" s="201">
        <v>4.6001564731147308E-3</v>
      </c>
      <c r="AI404" s="203">
        <f t="shared" si="167"/>
        <v>3.5370493342833799E-2</v>
      </c>
      <c r="AJ404" s="133" t="str">
        <f t="shared" si="168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165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0.43118848564182688</v>
      </c>
      <c r="C406" s="152">
        <v>3.880696370776441</v>
      </c>
      <c r="D406" s="152">
        <v>0</v>
      </c>
      <c r="E406" s="152">
        <v>0</v>
      </c>
      <c r="F406" s="292"/>
      <c r="G406" s="152">
        <v>0</v>
      </c>
      <c r="H406" s="153">
        <v>0</v>
      </c>
      <c r="I406" s="154">
        <f t="shared" si="165"/>
        <v>4.3118848564182679</v>
      </c>
      <c r="J406" s="141"/>
      <c r="K406" s="155" t="s">
        <v>16</v>
      </c>
      <c r="L406" s="156">
        <v>0.43118848564182688</v>
      </c>
      <c r="M406" s="156">
        <v>3.880696370776441</v>
      </c>
      <c r="N406" s="156">
        <v>0</v>
      </c>
      <c r="O406" s="156">
        <v>0</v>
      </c>
      <c r="P406" s="156">
        <v>0</v>
      </c>
      <c r="Q406" s="156">
        <v>0</v>
      </c>
      <c r="R406" s="157">
        <v>0</v>
      </c>
      <c r="S406" s="158">
        <f t="shared" si="166"/>
        <v>4.3118848564182679</v>
      </c>
      <c r="U406" s="200" t="s">
        <v>16</v>
      </c>
      <c r="V406" s="201">
        <v>0.43118848564182688</v>
      </c>
      <c r="W406" s="201">
        <v>0</v>
      </c>
      <c r="X406" s="201">
        <v>0</v>
      </c>
      <c r="Y406" s="201">
        <v>3.880696370776441</v>
      </c>
      <c r="Z406" s="201">
        <v>0</v>
      </c>
      <c r="AA406" s="201">
        <v>0</v>
      </c>
      <c r="AB406" s="201">
        <v>0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167"/>
        <v>4.3118848564182679</v>
      </c>
      <c r="AJ406" s="133" t="str">
        <f t="shared" si="168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2.0547534244420298</v>
      </c>
      <c r="C407" s="148">
        <v>9.2347824769913771</v>
      </c>
      <c r="D407" s="148">
        <v>4.8855183059552063</v>
      </c>
      <c r="E407" s="148">
        <v>0.75449301416108761</v>
      </c>
      <c r="F407" s="292"/>
      <c r="G407" s="148">
        <v>0</v>
      </c>
      <c r="H407" s="160">
        <v>0</v>
      </c>
      <c r="I407" s="146">
        <f t="shared" si="165"/>
        <v>16.929547221549701</v>
      </c>
      <c r="J407" s="141"/>
      <c r="K407" s="161" t="s">
        <v>139</v>
      </c>
      <c r="L407" s="148">
        <v>2.0547534244420298</v>
      </c>
      <c r="M407" s="148">
        <v>9.2347824769913771</v>
      </c>
      <c r="N407" s="148">
        <v>4.8855183059552063</v>
      </c>
      <c r="O407" s="148">
        <v>0.75449301416108761</v>
      </c>
      <c r="P407" s="148">
        <v>0</v>
      </c>
      <c r="Q407" s="148">
        <v>0</v>
      </c>
      <c r="R407" s="149">
        <v>0</v>
      </c>
      <c r="S407" s="150">
        <f t="shared" si="166"/>
        <v>16.929547221549701</v>
      </c>
      <c r="U407" s="204" t="s">
        <v>139</v>
      </c>
      <c r="V407" s="196">
        <v>2.0547534244420298</v>
      </c>
      <c r="W407" s="196">
        <v>0</v>
      </c>
      <c r="X407" s="196">
        <v>0</v>
      </c>
      <c r="Y407" s="196">
        <v>9.2347824769913771</v>
      </c>
      <c r="Z407" s="196">
        <v>4.8855183059552063</v>
      </c>
      <c r="AA407" s="196">
        <v>1.2076055074227904E-2</v>
      </c>
      <c r="AB407" s="196">
        <v>0</v>
      </c>
      <c r="AC407" s="197">
        <v>0.74241695908685967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0.74241695908685967</v>
      </c>
      <c r="AI407" s="199">
        <f t="shared" si="167"/>
        <v>16.929547221549701</v>
      </c>
      <c r="AJ407" s="133" t="str">
        <f t="shared" si="168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1.240902252099912</v>
      </c>
      <c r="C408" s="152">
        <v>0.52502041088083551</v>
      </c>
      <c r="D408" s="152">
        <v>0.27275372828426636</v>
      </c>
      <c r="E408" s="152">
        <v>17.213454179867625</v>
      </c>
      <c r="F408" s="292"/>
      <c r="G408" s="152">
        <v>2.3137864760946267</v>
      </c>
      <c r="H408" s="153">
        <v>0</v>
      </c>
      <c r="I408" s="154">
        <f t="shared" si="165"/>
        <v>21.565917047227266</v>
      </c>
      <c r="J408" s="141"/>
      <c r="K408" s="155" t="s">
        <v>24</v>
      </c>
      <c r="L408" s="156">
        <v>1.240902252099912</v>
      </c>
      <c r="M408" s="156">
        <v>0.52502041088083551</v>
      </c>
      <c r="N408" s="156">
        <v>0.27275372828426636</v>
      </c>
      <c r="O408" s="156">
        <v>17.213454179867625</v>
      </c>
      <c r="P408" s="156">
        <v>0</v>
      </c>
      <c r="Q408" s="156">
        <v>2.3137864760946267</v>
      </c>
      <c r="R408" s="157">
        <v>0</v>
      </c>
      <c r="S408" s="158">
        <f t="shared" si="166"/>
        <v>21.565917047227266</v>
      </c>
      <c r="U408" s="200" t="s">
        <v>24</v>
      </c>
      <c r="V408" s="201">
        <v>0.34669102770659282</v>
      </c>
      <c r="W408" s="201">
        <v>0.82871702814944004</v>
      </c>
      <c r="X408" s="201">
        <v>2.3137864760946267</v>
      </c>
      <c r="Y408" s="201">
        <v>0.52502041088083551</v>
      </c>
      <c r="Z408" s="201">
        <v>0.27275372828426636</v>
      </c>
      <c r="AA408" s="201">
        <v>17.061088079969529</v>
      </c>
      <c r="AB408" s="201">
        <v>0</v>
      </c>
      <c r="AC408" s="202">
        <v>0.21786029614197464</v>
      </c>
      <c r="AD408" s="201">
        <v>6.549419624387906E-2</v>
      </c>
      <c r="AE408" s="201">
        <v>0</v>
      </c>
      <c r="AF408" s="201">
        <v>0</v>
      </c>
      <c r="AG408" s="201">
        <v>0</v>
      </c>
      <c r="AH408" s="201">
        <v>0.15236609989809557</v>
      </c>
      <c r="AI408" s="203">
        <f t="shared" si="167"/>
        <v>21.565917047227266</v>
      </c>
      <c r="AJ408" s="133" t="str">
        <f t="shared" si="168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3.6203441929706632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165"/>
        <v>3.6203441929706632</v>
      </c>
      <c r="J409" s="141"/>
      <c r="K409" s="161" t="s">
        <v>23</v>
      </c>
      <c r="L409" s="148">
        <v>3.6203441929706632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3.6203441929706632</v>
      </c>
      <c r="U409" s="204" t="s">
        <v>23</v>
      </c>
      <c r="V409" s="196">
        <v>3.4754051802289174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0.14493901274174581</v>
      </c>
      <c r="AD409" s="196">
        <v>0.14493901274174581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167"/>
        <v>3.6203441929706632</v>
      </c>
      <c r="AJ409" s="133" t="str">
        <f t="shared" si="168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165"/>
        <v>0</v>
      </c>
      <c r="J410" s="141"/>
      <c r="K410" s="155" t="s">
        <v>58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0" t="s">
        <v>58</v>
      </c>
      <c r="V410" s="201">
        <v>0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5.6843184124817387E-3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165"/>
        <v>5.6843184124817387E-3</v>
      </c>
      <c r="J411" s="141"/>
      <c r="K411" s="161" t="s">
        <v>21</v>
      </c>
      <c r="L411" s="148">
        <v>5.6843184124817387E-3</v>
      </c>
      <c r="M411" s="148">
        <v>0</v>
      </c>
      <c r="N411" s="148">
        <v>0</v>
      </c>
      <c r="O411" s="148">
        <v>0</v>
      </c>
      <c r="P411" s="148">
        <v>5.2840687486492365E-2</v>
      </c>
      <c r="Q411" s="148">
        <v>0</v>
      </c>
      <c r="R411" s="149">
        <v>0</v>
      </c>
      <c r="S411" s="150">
        <f t="shared" si="166"/>
        <v>5.8525005898974101E-2</v>
      </c>
      <c r="U411" s="204" t="s">
        <v>21</v>
      </c>
      <c r="V411" s="196">
        <v>5.4001024918576513E-3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5.2840687486492365E-2</v>
      </c>
      <c r="AC411" s="197">
        <v>2.8421592062408694E-4</v>
      </c>
      <c r="AD411" s="196">
        <v>2.8421592062408694E-4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167"/>
        <v>5.8525005898974101E-2</v>
      </c>
      <c r="AJ411" s="133" t="str">
        <f t="shared" si="168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0.30567952723775293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165"/>
        <v>0.30567952723775293</v>
      </c>
      <c r="J412" s="141"/>
      <c r="K412" s="155" t="s">
        <v>20</v>
      </c>
      <c r="L412" s="156">
        <v>0.30567952723775293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0.30567952723775293</v>
      </c>
      <c r="U412" s="200" t="s">
        <v>59</v>
      </c>
      <c r="V412" s="201">
        <v>0.30567952723775293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167"/>
        <v>0.30567952723775293</v>
      </c>
      <c r="AJ412" s="133" t="str">
        <f t="shared" si="168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1.3667310727862153E-5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165"/>
        <v>1.3667310727862153E-5</v>
      </c>
      <c r="J413" s="141"/>
      <c r="K413" s="163" t="s">
        <v>62</v>
      </c>
      <c r="L413" s="148">
        <v>1.3667310727862153E-5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1.3667310727862153E-5</v>
      </c>
      <c r="U413" s="205" t="s">
        <v>60</v>
      </c>
      <c r="V413" s="196">
        <v>1.3667310727862153E-5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167"/>
        <v>1.3667310727862153E-5</v>
      </c>
      <c r="AJ413" s="133" t="str">
        <f t="shared" si="168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1.3667310727862153E-5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165"/>
        <v>1.3667310727862153E-5</v>
      </c>
      <c r="J414" s="141"/>
      <c r="K414" s="168" t="s">
        <v>22</v>
      </c>
      <c r="L414" s="169">
        <v>1.3667310727862153E-5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1.3667310727862153E-5</v>
      </c>
      <c r="U414" s="206" t="s">
        <v>63</v>
      </c>
      <c r="V414" s="207">
        <v>1.3667310727862153E-5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167"/>
        <v>1.3667310727862153E-5</v>
      </c>
      <c r="AJ414" s="133" t="str">
        <f t="shared" si="168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165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165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8.8492008671908522</v>
      </c>
      <c r="C418" s="187">
        <f t="shared" ref="C418:I418" si="169">SUM(C397:C413)</f>
        <v>13.641510245312965</v>
      </c>
      <c r="D418" s="187">
        <f t="shared" si="169"/>
        <v>5.964586737347755</v>
      </c>
      <c r="E418" s="187">
        <f t="shared" si="169"/>
        <v>17.990947976394288</v>
      </c>
      <c r="F418" s="187">
        <f t="shared" si="169"/>
        <v>0</v>
      </c>
      <c r="G418" s="187">
        <f t="shared" si="169"/>
        <v>2.3137864760946267</v>
      </c>
      <c r="H418" s="213">
        <f t="shared" si="169"/>
        <v>0</v>
      </c>
      <c r="I418" s="146">
        <f t="shared" si="169"/>
        <v>48.760032302340477</v>
      </c>
      <c r="J418" s="141"/>
      <c r="K418" s="188" t="s">
        <v>25</v>
      </c>
      <c r="L418" s="187">
        <f>SUM(L397:L413)</f>
        <v>8.8492008671908522</v>
      </c>
      <c r="M418" s="187">
        <f t="shared" ref="M418:S418" si="170">SUM(M397:M413)</f>
        <v>13.641510245312965</v>
      </c>
      <c r="N418" s="187">
        <f t="shared" si="170"/>
        <v>5.964586737347755</v>
      </c>
      <c r="O418" s="187">
        <f t="shared" si="170"/>
        <v>17.990947976394288</v>
      </c>
      <c r="P418" s="187">
        <f t="shared" si="170"/>
        <v>0.93599456698585426</v>
      </c>
      <c r="Q418" s="187">
        <f t="shared" si="170"/>
        <v>2.3137864760946267</v>
      </c>
      <c r="R418" s="213">
        <f t="shared" si="170"/>
        <v>0</v>
      </c>
      <c r="S418" s="214">
        <f t="shared" si="170"/>
        <v>49.696026869326325</v>
      </c>
      <c r="T418" s="133" t="str">
        <f>IF(ABS(S418-AI418)&gt;0.01,S418-AI418,"")</f>
        <v/>
      </c>
      <c r="U418" s="215" t="s">
        <v>61</v>
      </c>
      <c r="V418" s="216">
        <f>SUM(V397:V413)</f>
        <v>7.8097664141351597</v>
      </c>
      <c r="W418" s="216">
        <f t="shared" ref="W418:AH418" si="171">SUM(W397:W413)</f>
        <v>0.82871702814944004</v>
      </c>
      <c r="X418" s="216">
        <f t="shared" si="171"/>
        <v>2.3137864760946267</v>
      </c>
      <c r="Y418" s="216">
        <f t="shared" si="171"/>
        <v>13.641510245312965</v>
      </c>
      <c r="Z418" s="216">
        <f t="shared" si="171"/>
        <v>5.964586737347755</v>
      </c>
      <c r="AA418" s="216">
        <f t="shared" si="171"/>
        <v>17.091564760936215</v>
      </c>
      <c r="AB418" s="216">
        <f t="shared" si="171"/>
        <v>0.93599456698585426</v>
      </c>
      <c r="AC418" s="216">
        <f t="shared" si="171"/>
        <v>1.1101006403643188</v>
      </c>
      <c r="AD418" s="217">
        <f t="shared" si="171"/>
        <v>0.21071742490624895</v>
      </c>
      <c r="AE418" s="217">
        <f t="shared" si="171"/>
        <v>0</v>
      </c>
      <c r="AF418" s="217">
        <f t="shared" si="171"/>
        <v>0</v>
      </c>
      <c r="AG418" s="217">
        <f t="shared" si="171"/>
        <v>0</v>
      </c>
      <c r="AH418" s="217">
        <f t="shared" si="171"/>
        <v>0.89938321545806998</v>
      </c>
      <c r="AI418" s="218">
        <f>SUM(V418:AC418)</f>
        <v>49.696026869326332</v>
      </c>
      <c r="AJ418" s="133" t="str">
        <f t="shared" si="168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0.18148472118149298</v>
      </c>
      <c r="C419" s="105">
        <f t="shared" ref="C419:H419" si="172">IF($I418=0,"-",C418/$I418)</f>
        <v>0.27976827744345389</v>
      </c>
      <c r="D419" s="105">
        <f t="shared" si="172"/>
        <v>0.12232532374802088</v>
      </c>
      <c r="E419" s="105">
        <f t="shared" si="172"/>
        <v>0.36896915623107013</v>
      </c>
      <c r="F419" s="105">
        <f t="shared" si="172"/>
        <v>0</v>
      </c>
      <c r="G419" s="105">
        <f t="shared" si="172"/>
        <v>4.7452521395962351E-2</v>
      </c>
      <c r="H419" s="106">
        <f t="shared" si="172"/>
        <v>0</v>
      </c>
      <c r="I419" s="107">
        <f>SUM(B419:H419)</f>
        <v>1.0000000000000002</v>
      </c>
      <c r="J419" s="133"/>
      <c r="K419" s="30" t="s">
        <v>85</v>
      </c>
      <c r="L419" s="80">
        <f t="shared" ref="L419:R419" si="173">IF($S418=0,"-",L418/$S418)</f>
        <v>0.17806656637681448</v>
      </c>
      <c r="M419" s="80">
        <f t="shared" si="173"/>
        <v>0.2744990113834001</v>
      </c>
      <c r="N419" s="80">
        <f t="shared" si="173"/>
        <v>0.12002140036328041</v>
      </c>
      <c r="O419" s="80">
        <f t="shared" si="173"/>
        <v>0.36201984564481887</v>
      </c>
      <c r="P419" s="80">
        <f t="shared" si="173"/>
        <v>1.8834394335929788E-2</v>
      </c>
      <c r="Q419" s="80">
        <f t="shared" si="173"/>
        <v>4.6558781895756657E-2</v>
      </c>
      <c r="R419" s="81">
        <f t="shared" si="173"/>
        <v>0</v>
      </c>
      <c r="S419" s="82">
        <f>SUM(L419:R419)</f>
        <v>1.0000000000000002</v>
      </c>
      <c r="U419" s="40" t="s">
        <v>85</v>
      </c>
      <c r="V419" s="108">
        <f>+V418/$AI418</f>
        <v>0.15715072021090581</v>
      </c>
      <c r="W419" s="108">
        <f t="shared" ref="W419:AH419" si="174">+W418/$AI418</f>
        <v>1.6675719979154822E-2</v>
      </c>
      <c r="X419" s="108">
        <f t="shared" si="174"/>
        <v>4.655878189575665E-2</v>
      </c>
      <c r="Y419" s="108">
        <f t="shared" si="174"/>
        <v>0.2744990113834001</v>
      </c>
      <c r="Z419" s="108">
        <f t="shared" si="174"/>
        <v>0.12002140036328038</v>
      </c>
      <c r="AA419" s="108">
        <f t="shared" si="174"/>
        <v>0.34392215711484914</v>
      </c>
      <c r="AB419" s="108">
        <f t="shared" si="174"/>
        <v>1.8834394335929785E-2</v>
      </c>
      <c r="AC419" s="108">
        <f t="shared" si="174"/>
        <v>2.233781471672339E-2</v>
      </c>
      <c r="AD419" s="108">
        <f t="shared" si="174"/>
        <v>4.2401261867537577E-3</v>
      </c>
      <c r="AE419" s="108">
        <f t="shared" si="174"/>
        <v>0</v>
      </c>
      <c r="AF419" s="108">
        <f t="shared" si="174"/>
        <v>0</v>
      </c>
      <c r="AG419" s="108">
        <f t="shared" si="174"/>
        <v>0</v>
      </c>
      <c r="AH419" s="108">
        <f t="shared" si="174"/>
        <v>1.8097688529969635E-2</v>
      </c>
      <c r="AI419" s="109">
        <f>SUM(V419:AC419)</f>
        <v>1</v>
      </c>
      <c r="AJ419" s="4" t="str">
        <f t="shared" si="168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175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4.0620771719054538</v>
      </c>
      <c r="C427" s="148">
        <v>0.979357460557153</v>
      </c>
      <c r="D427" s="148">
        <v>0</v>
      </c>
      <c r="E427" s="148">
        <v>0</v>
      </c>
      <c r="F427" s="292"/>
      <c r="G427" s="148">
        <v>0</v>
      </c>
      <c r="H427" s="160">
        <v>0</v>
      </c>
      <c r="I427" s="146">
        <f t="shared" si="175"/>
        <v>5.0414346324626065</v>
      </c>
      <c r="J427" s="141"/>
      <c r="K427" s="161" t="s">
        <v>15</v>
      </c>
      <c r="L427" s="148">
        <v>4.0620771719054538</v>
      </c>
      <c r="M427" s="148">
        <v>0.979357460557153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5.0414346324626065</v>
      </c>
      <c r="U427" s="204" t="s">
        <v>15</v>
      </c>
      <c r="V427" s="196">
        <v>4.0462958301373231</v>
      </c>
      <c r="W427" s="196">
        <v>0</v>
      </c>
      <c r="X427" s="196">
        <v>0</v>
      </c>
      <c r="Y427" s="196">
        <v>0.979357460557153</v>
      </c>
      <c r="Z427" s="196">
        <v>0</v>
      </c>
      <c r="AA427" s="196">
        <v>0</v>
      </c>
      <c r="AB427" s="196">
        <v>0</v>
      </c>
      <c r="AC427" s="197">
        <v>1.5781341768130584E-2</v>
      </c>
      <c r="AD427" s="198">
        <v>1.5781341768130584E-2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177"/>
        <v>5.0414346324626065</v>
      </c>
      <c r="AJ427" s="133" t="str">
        <f t="shared" si="178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5.3517730050308202E-2</v>
      </c>
      <c r="C428" s="152">
        <v>0</v>
      </c>
      <c r="D428" s="152">
        <v>1.8049489156086691E-2</v>
      </c>
      <c r="E428" s="152">
        <v>1.7227690605082838E-5</v>
      </c>
      <c r="F428" s="292"/>
      <c r="G428" s="152">
        <v>0</v>
      </c>
      <c r="H428" s="153">
        <v>0</v>
      </c>
      <c r="I428" s="154">
        <f t="shared" si="175"/>
        <v>7.158444689699997E-2</v>
      </c>
      <c r="J428" s="141"/>
      <c r="K428" s="155" t="s">
        <v>14</v>
      </c>
      <c r="L428" s="156">
        <v>5.3517730050308202E-2</v>
      </c>
      <c r="M428" s="156">
        <v>0</v>
      </c>
      <c r="N428" s="156">
        <v>1.8049489156086691E-2</v>
      </c>
      <c r="O428" s="156">
        <v>1.7227690605082838E-5</v>
      </c>
      <c r="P428" s="156">
        <v>0</v>
      </c>
      <c r="Q428" s="156">
        <v>0</v>
      </c>
      <c r="R428" s="157">
        <v>0</v>
      </c>
      <c r="S428" s="158">
        <f t="shared" si="176"/>
        <v>7.158444689699997E-2</v>
      </c>
      <c r="U428" s="200" t="s">
        <v>55</v>
      </c>
      <c r="V428" s="201">
        <v>5.198013280359811E-2</v>
      </c>
      <c r="W428" s="201">
        <v>0</v>
      </c>
      <c r="X428" s="201">
        <v>0</v>
      </c>
      <c r="Y428" s="201">
        <v>0</v>
      </c>
      <c r="Z428" s="201">
        <v>1.8049489156086691E-2</v>
      </c>
      <c r="AA428" s="201">
        <v>1.7227690605082838E-5</v>
      </c>
      <c r="AB428" s="201">
        <v>0</v>
      </c>
      <c r="AC428" s="202">
        <v>1.5375972467100922E-3</v>
      </c>
      <c r="AD428" s="201">
        <v>1.5375972467100922E-3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177"/>
        <v>7.1584446896999984E-2</v>
      </c>
      <c r="AJ428" s="133" t="str">
        <f t="shared" si="178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1.6286059363039636E-3</v>
      </c>
      <c r="F429" s="292"/>
      <c r="G429" s="148">
        <v>0</v>
      </c>
      <c r="H429" s="160">
        <v>0</v>
      </c>
      <c r="I429" s="146">
        <f t="shared" si="175"/>
        <v>1.6286059363039636E-3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1.6286059363039636E-3</v>
      </c>
      <c r="P429" s="148">
        <v>18.789220857484935</v>
      </c>
      <c r="Q429" s="148">
        <v>0</v>
      </c>
      <c r="R429" s="149">
        <v>0</v>
      </c>
      <c r="S429" s="150">
        <f t="shared" si="176"/>
        <v>18.790849463421239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1.6251518775606138E-3</v>
      </c>
      <c r="AB429" s="196">
        <v>18.789220857484935</v>
      </c>
      <c r="AC429" s="197">
        <v>3.4540587433498064E-6</v>
      </c>
      <c r="AD429" s="196">
        <v>0</v>
      </c>
      <c r="AE429" s="196">
        <v>0</v>
      </c>
      <c r="AF429" s="196">
        <v>0</v>
      </c>
      <c r="AG429" s="196">
        <v>0</v>
      </c>
      <c r="AH429" s="196">
        <v>3.4540587433498064E-6</v>
      </c>
      <c r="AI429" s="199">
        <f t="shared" si="177"/>
        <v>18.790849463421239</v>
      </c>
      <c r="AJ429" s="133" t="str">
        <f t="shared" si="178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1.302104259461621</v>
      </c>
      <c r="Q430" s="156">
        <v>0</v>
      </c>
      <c r="R430" s="157">
        <v>0</v>
      </c>
      <c r="S430" s="158">
        <f t="shared" si="176"/>
        <v>1.302104259461621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1.302104259461621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177"/>
        <v>1.302104259461621</v>
      </c>
      <c r="AJ430" s="133" t="str">
        <f t="shared" si="178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175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0.10826463722176979</v>
      </c>
      <c r="C432" s="152">
        <v>0</v>
      </c>
      <c r="D432" s="152">
        <v>3.3100936300407183E-2</v>
      </c>
      <c r="E432" s="152">
        <v>4.4377284501624953E-2</v>
      </c>
      <c r="F432" s="292"/>
      <c r="G432" s="152">
        <v>0</v>
      </c>
      <c r="H432" s="153">
        <v>0</v>
      </c>
      <c r="I432" s="154">
        <f t="shared" si="175"/>
        <v>0.18574285802380194</v>
      </c>
      <c r="J432" s="141"/>
      <c r="K432" s="155" t="s">
        <v>16</v>
      </c>
      <c r="L432" s="156">
        <v>0.10826463722176979</v>
      </c>
      <c r="M432" s="156">
        <v>0</v>
      </c>
      <c r="N432" s="156">
        <v>3.3100936300407183E-2</v>
      </c>
      <c r="O432" s="156">
        <v>4.4377284501624953E-2</v>
      </c>
      <c r="P432" s="156">
        <v>1.8839316961969368E-3</v>
      </c>
      <c r="Q432" s="156">
        <v>0</v>
      </c>
      <c r="R432" s="157">
        <v>0</v>
      </c>
      <c r="S432" s="158">
        <f t="shared" si="176"/>
        <v>0.18762678971999888</v>
      </c>
      <c r="U432" s="200" t="s">
        <v>16</v>
      </c>
      <c r="V432" s="201">
        <v>0.10826463722176979</v>
      </c>
      <c r="W432" s="201">
        <v>0</v>
      </c>
      <c r="X432" s="201">
        <v>0</v>
      </c>
      <c r="Y432" s="201">
        <v>0</v>
      </c>
      <c r="Z432" s="201">
        <v>3.3100936300407183E-2</v>
      </c>
      <c r="AA432" s="201">
        <v>0</v>
      </c>
      <c r="AB432" s="201">
        <v>1.8839316961969368E-3</v>
      </c>
      <c r="AC432" s="202">
        <v>4.4377284501624953E-2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4.4377284501624953E-2</v>
      </c>
      <c r="AI432" s="203">
        <f t="shared" si="177"/>
        <v>0.18762678971999888</v>
      </c>
      <c r="AJ432" s="133" t="str">
        <f t="shared" si="178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22.809503322347265</v>
      </c>
      <c r="C433" s="148">
        <v>18.015258424496835</v>
      </c>
      <c r="D433" s="148">
        <v>7.0944698377769262</v>
      </c>
      <c r="E433" s="148">
        <v>7.0968291931111187</v>
      </c>
      <c r="F433" s="292"/>
      <c r="G433" s="148">
        <v>0</v>
      </c>
      <c r="H433" s="160">
        <v>0</v>
      </c>
      <c r="I433" s="146">
        <f t="shared" si="175"/>
        <v>55.01606077773215</v>
      </c>
      <c r="J433" s="141"/>
      <c r="K433" s="161" t="s">
        <v>139</v>
      </c>
      <c r="L433" s="148">
        <v>22.809503322347265</v>
      </c>
      <c r="M433" s="148">
        <v>18.015258424496835</v>
      </c>
      <c r="N433" s="148">
        <v>7.0944698377769262</v>
      </c>
      <c r="O433" s="148">
        <v>7.0968291931111187</v>
      </c>
      <c r="P433" s="148">
        <v>0</v>
      </c>
      <c r="Q433" s="148">
        <v>0</v>
      </c>
      <c r="R433" s="149">
        <v>0</v>
      </c>
      <c r="S433" s="150">
        <f t="shared" si="176"/>
        <v>55.01606077773215</v>
      </c>
      <c r="U433" s="204" t="s">
        <v>139</v>
      </c>
      <c r="V433" s="196">
        <v>22.802090798565143</v>
      </c>
      <c r="W433" s="196">
        <v>0</v>
      </c>
      <c r="X433" s="196">
        <v>0</v>
      </c>
      <c r="Y433" s="196">
        <v>18.015258424496835</v>
      </c>
      <c r="Z433" s="196">
        <v>7.0944698377769262</v>
      </c>
      <c r="AA433" s="196">
        <v>0</v>
      </c>
      <c r="AB433" s="196">
        <v>0</v>
      </c>
      <c r="AC433" s="197">
        <v>7.1042417168932426</v>
      </c>
      <c r="AD433" s="196">
        <v>7.4125237821236183E-3</v>
      </c>
      <c r="AE433" s="196">
        <v>0</v>
      </c>
      <c r="AF433" s="196">
        <v>0</v>
      </c>
      <c r="AG433" s="196">
        <v>0</v>
      </c>
      <c r="AH433" s="196">
        <v>7.0968291931111187</v>
      </c>
      <c r="AI433" s="199">
        <f t="shared" si="177"/>
        <v>55.01606077773215</v>
      </c>
      <c r="AJ433" s="133" t="str">
        <f t="shared" si="178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8.6060435022683919</v>
      </c>
      <c r="C434" s="152">
        <v>2.2660829550101695</v>
      </c>
      <c r="D434" s="152">
        <v>5.1597165944272465</v>
      </c>
      <c r="E434" s="152">
        <v>93.975637258037196</v>
      </c>
      <c r="F434" s="292"/>
      <c r="G434" s="152">
        <v>12.360121526500112</v>
      </c>
      <c r="H434" s="153">
        <v>0</v>
      </c>
      <c r="I434" s="154">
        <f t="shared" si="175"/>
        <v>122.36760183624311</v>
      </c>
      <c r="J434" s="141"/>
      <c r="K434" s="155" t="s">
        <v>24</v>
      </c>
      <c r="L434" s="156">
        <v>8.6060435022683919</v>
      </c>
      <c r="M434" s="156">
        <v>2.2660829550101695</v>
      </c>
      <c r="N434" s="156">
        <v>5.1597165944272465</v>
      </c>
      <c r="O434" s="156">
        <v>93.975637258037196</v>
      </c>
      <c r="P434" s="156">
        <v>0.46964457261650128</v>
      </c>
      <c r="Q434" s="156">
        <v>12.360121526500112</v>
      </c>
      <c r="R434" s="157">
        <v>0</v>
      </c>
      <c r="S434" s="158">
        <f t="shared" si="176"/>
        <v>122.83724640885961</v>
      </c>
      <c r="U434" s="200" t="s">
        <v>24</v>
      </c>
      <c r="V434" s="201">
        <v>2.0884245168194377</v>
      </c>
      <c r="W434" s="201">
        <v>6.3539898054143586</v>
      </c>
      <c r="X434" s="201">
        <v>12.360121526500112</v>
      </c>
      <c r="Y434" s="201">
        <v>2.2660829550101695</v>
      </c>
      <c r="Z434" s="201">
        <v>5.0581321999903972</v>
      </c>
      <c r="AA434" s="201">
        <v>93.533260700027313</v>
      </c>
      <c r="AB434" s="201">
        <v>0.46964457261650128</v>
      </c>
      <c r="AC434" s="202">
        <v>0.70759013248131541</v>
      </c>
      <c r="AD434" s="201">
        <v>0.16362918003459534</v>
      </c>
      <c r="AE434" s="201">
        <v>0.24227550409775631</v>
      </c>
      <c r="AF434" s="201">
        <v>0</v>
      </c>
      <c r="AG434" s="201">
        <v>0.10158439443684911</v>
      </c>
      <c r="AH434" s="201">
        <v>0.20010105391211463</v>
      </c>
      <c r="AI434" s="203">
        <f t="shared" si="177"/>
        <v>122.83724640885961</v>
      </c>
      <c r="AJ434" s="133" t="str">
        <f t="shared" si="178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4.2105249780352558</v>
      </c>
      <c r="C435" s="148">
        <v>0</v>
      </c>
      <c r="D435" s="148">
        <v>0.39665897187116689</v>
      </c>
      <c r="E435" s="148">
        <v>0</v>
      </c>
      <c r="F435" s="292"/>
      <c r="G435" s="148">
        <v>0</v>
      </c>
      <c r="H435" s="160">
        <v>0</v>
      </c>
      <c r="I435" s="146">
        <f t="shared" si="175"/>
        <v>4.6071839499064229</v>
      </c>
      <c r="J435" s="141"/>
      <c r="K435" s="161" t="s">
        <v>23</v>
      </c>
      <c r="L435" s="148">
        <v>4.2105249780352558</v>
      </c>
      <c r="M435" s="148">
        <v>0</v>
      </c>
      <c r="N435" s="148">
        <v>0.39665897187116689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4.6071839499064229</v>
      </c>
      <c r="U435" s="204" t="s">
        <v>23</v>
      </c>
      <c r="V435" s="196">
        <v>3.9530703331033701</v>
      </c>
      <c r="W435" s="196">
        <v>0.23772997367572293</v>
      </c>
      <c r="X435" s="196">
        <v>0</v>
      </c>
      <c r="Y435" s="196">
        <v>0</v>
      </c>
      <c r="Z435" s="196">
        <v>0.39665897187116689</v>
      </c>
      <c r="AA435" s="196">
        <v>0</v>
      </c>
      <c r="AB435" s="196">
        <v>0</v>
      </c>
      <c r="AC435" s="197">
        <v>1.9724671256162823E-2</v>
      </c>
      <c r="AD435" s="196">
        <v>1.9724671256162823E-2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177"/>
        <v>4.6071839499064229</v>
      </c>
      <c r="AJ435" s="133" t="str">
        <f t="shared" si="178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0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175"/>
        <v>0</v>
      </c>
      <c r="J436" s="141"/>
      <c r="K436" s="155" t="s">
        <v>58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0" t="s">
        <v>58</v>
      </c>
      <c r="V436" s="201">
        <v>0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3.953716718718931</v>
      </c>
      <c r="C437" s="148">
        <v>0</v>
      </c>
      <c r="D437" s="148">
        <v>0.24895013477823891</v>
      </c>
      <c r="E437" s="148">
        <v>0</v>
      </c>
      <c r="F437" s="292"/>
      <c r="G437" s="148">
        <v>0</v>
      </c>
      <c r="H437" s="160">
        <v>0</v>
      </c>
      <c r="I437" s="146">
        <f t="shared" si="175"/>
        <v>4.2026668534971696</v>
      </c>
      <c r="J437" s="141"/>
      <c r="K437" s="161" t="s">
        <v>21</v>
      </c>
      <c r="L437" s="148">
        <v>3.953716718718931</v>
      </c>
      <c r="M437" s="148">
        <v>0</v>
      </c>
      <c r="N437" s="148">
        <v>0.24895013477823891</v>
      </c>
      <c r="O437" s="148">
        <v>0</v>
      </c>
      <c r="P437" s="148">
        <v>1.1401559886322694</v>
      </c>
      <c r="Q437" s="148">
        <v>0</v>
      </c>
      <c r="R437" s="149">
        <v>0</v>
      </c>
      <c r="S437" s="150">
        <f t="shared" si="176"/>
        <v>5.342822842129439</v>
      </c>
      <c r="U437" s="204" t="s">
        <v>21</v>
      </c>
      <c r="V437" s="196">
        <v>3.9357938741200074</v>
      </c>
      <c r="W437" s="196">
        <v>0</v>
      </c>
      <c r="X437" s="196">
        <v>0</v>
      </c>
      <c r="Y437" s="196">
        <v>0</v>
      </c>
      <c r="Z437" s="196">
        <v>4.5365812081712194E-3</v>
      </c>
      <c r="AA437" s="196">
        <v>0</v>
      </c>
      <c r="AB437" s="196">
        <v>1.1401559886322694</v>
      </c>
      <c r="AC437" s="197">
        <v>0.26233639816899135</v>
      </c>
      <c r="AD437" s="196">
        <v>1.7922844598923678E-2</v>
      </c>
      <c r="AE437" s="196">
        <v>0</v>
      </c>
      <c r="AF437" s="196">
        <v>0</v>
      </c>
      <c r="AG437" s="196">
        <v>0.24441355357006769</v>
      </c>
      <c r="AH437" s="196">
        <v>0</v>
      </c>
      <c r="AI437" s="199">
        <f t="shared" si="177"/>
        <v>5.342822842129439</v>
      </c>
      <c r="AJ437" s="133" t="str">
        <f t="shared" si="178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0.55928380114516352</v>
      </c>
      <c r="C438" s="152">
        <v>6.5365177221938155E-3</v>
      </c>
      <c r="D438" s="152">
        <v>0.33475165889695319</v>
      </c>
      <c r="E438" s="152">
        <v>0</v>
      </c>
      <c r="F438" s="292"/>
      <c r="G438" s="152">
        <v>0</v>
      </c>
      <c r="H438" s="153">
        <v>0</v>
      </c>
      <c r="I438" s="154">
        <f t="shared" si="175"/>
        <v>0.90057197776431042</v>
      </c>
      <c r="J438" s="141"/>
      <c r="K438" s="155" t="s">
        <v>20</v>
      </c>
      <c r="L438" s="156">
        <v>0.55928380114516352</v>
      </c>
      <c r="M438" s="156">
        <v>6.5365177221938155E-3</v>
      </c>
      <c r="N438" s="156">
        <v>0.33475165889695319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0.90057197776431042</v>
      </c>
      <c r="U438" s="200" t="s">
        <v>59</v>
      </c>
      <c r="V438" s="201">
        <v>0.55928380114516352</v>
      </c>
      <c r="W438" s="201">
        <v>0</v>
      </c>
      <c r="X438" s="201">
        <v>0</v>
      </c>
      <c r="Y438" s="201">
        <v>6.5365177221938155E-3</v>
      </c>
      <c r="Z438" s="201">
        <v>0.33475165889695319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177"/>
        <v>0.90057197776431042</v>
      </c>
      <c r="AJ438" s="133" t="str">
        <f t="shared" si="178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7.1435533316495996E-5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175"/>
        <v>7.1435533316495996E-5</v>
      </c>
      <c r="J439" s="141"/>
      <c r="K439" s="163" t="s">
        <v>62</v>
      </c>
      <c r="L439" s="148">
        <v>7.1435533316495996E-5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7.1435533316495996E-5</v>
      </c>
      <c r="U439" s="205" t="s">
        <v>60</v>
      </c>
      <c r="V439" s="196">
        <v>7.1435533316495996E-5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177"/>
        <v>7.1435533316495996E-5</v>
      </c>
      <c r="AJ439" s="133" t="str">
        <f t="shared" si="178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7.1435533316495996E-5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175"/>
        <v>7.1435533316495996E-5</v>
      </c>
      <c r="J440" s="141"/>
      <c r="K440" s="168" t="s">
        <v>22</v>
      </c>
      <c r="L440" s="169">
        <v>7.1435533316495996E-5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7.1435533316495996E-5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177"/>
        <v>0</v>
      </c>
      <c r="AJ440" s="133" t="str">
        <f t="shared" si="178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175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175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177"/>
        <v>0</v>
      </c>
      <c r="AJ443" s="142" t="str">
        <f t="shared" si="178"/>
        <v/>
      </c>
    </row>
    <row r="444" spans="1:85" x14ac:dyDescent="0.25">
      <c r="A444" s="186" t="s">
        <v>25</v>
      </c>
      <c r="B444" s="187">
        <f>SUM(B423:B439)</f>
        <v>44.363003297225845</v>
      </c>
      <c r="C444" s="187">
        <f t="shared" ref="C444:I444" si="179">SUM(C423:C439)</f>
        <v>21.267235357786351</v>
      </c>
      <c r="D444" s="187">
        <f t="shared" si="179"/>
        <v>13.285697623207026</v>
      </c>
      <c r="E444" s="187">
        <f t="shared" si="179"/>
        <v>101.11848956927685</v>
      </c>
      <c r="F444" s="187">
        <f t="shared" si="179"/>
        <v>0</v>
      </c>
      <c r="G444" s="187">
        <f t="shared" si="179"/>
        <v>12.360121526500112</v>
      </c>
      <c r="H444" s="213">
        <f t="shared" si="179"/>
        <v>0</v>
      </c>
      <c r="I444" s="146">
        <f t="shared" si="179"/>
        <v>192.3945473739962</v>
      </c>
      <c r="J444" s="141"/>
      <c r="K444" s="188" t="s">
        <v>25</v>
      </c>
      <c r="L444" s="187">
        <f>SUM(L423:L439)</f>
        <v>44.363003297225845</v>
      </c>
      <c r="M444" s="187">
        <f t="shared" ref="M444:S444" si="180">SUM(M423:M439)</f>
        <v>21.267235357786351</v>
      </c>
      <c r="N444" s="187">
        <f t="shared" si="180"/>
        <v>13.285697623207026</v>
      </c>
      <c r="O444" s="187">
        <f t="shared" si="180"/>
        <v>101.11848956927685</v>
      </c>
      <c r="P444" s="187">
        <f t="shared" si="180"/>
        <v>21.703009609891524</v>
      </c>
      <c r="Q444" s="187">
        <f t="shared" si="180"/>
        <v>12.360121526500112</v>
      </c>
      <c r="R444" s="213">
        <f t="shared" si="180"/>
        <v>0</v>
      </c>
      <c r="S444" s="214">
        <f t="shared" si="180"/>
        <v>214.09755698388773</v>
      </c>
      <c r="T444" s="133" t="str">
        <f>IF(ABS(S444-AI444)&gt;0.01,S444-AI444,"")</f>
        <v/>
      </c>
      <c r="U444" s="215" t="s">
        <v>61</v>
      </c>
      <c r="V444" s="216">
        <f>SUM(V423:V439)</f>
        <v>37.545275359449128</v>
      </c>
      <c r="W444" s="216">
        <f t="shared" ref="W444:AH444" si="181">SUM(W423:W439)</f>
        <v>6.5917197790900817</v>
      </c>
      <c r="X444" s="216">
        <f t="shared" si="181"/>
        <v>12.360121526500112</v>
      </c>
      <c r="Y444" s="216">
        <f t="shared" si="181"/>
        <v>21.267235357786351</v>
      </c>
      <c r="Z444" s="216">
        <f t="shared" si="181"/>
        <v>12.93969967520011</v>
      </c>
      <c r="AA444" s="216">
        <f t="shared" si="181"/>
        <v>93.53490307959548</v>
      </c>
      <c r="AB444" s="216">
        <f t="shared" si="181"/>
        <v>21.703009609891524</v>
      </c>
      <c r="AC444" s="216">
        <f t="shared" si="181"/>
        <v>8.1555925963749214</v>
      </c>
      <c r="AD444" s="217">
        <f t="shared" si="181"/>
        <v>0.22600815868664612</v>
      </c>
      <c r="AE444" s="217">
        <f t="shared" si="181"/>
        <v>0.24227550409775631</v>
      </c>
      <c r="AF444" s="217">
        <f t="shared" si="181"/>
        <v>0</v>
      </c>
      <c r="AG444" s="217">
        <f t="shared" si="181"/>
        <v>0.3459979480069168</v>
      </c>
      <c r="AH444" s="217">
        <f t="shared" si="181"/>
        <v>7.3413109855836023</v>
      </c>
      <c r="AI444" s="218">
        <f>SUM(V444:AC444)</f>
        <v>214.0975569838877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0.23058347496194109</v>
      </c>
      <c r="C445" s="105">
        <f t="shared" ref="C445:H445" si="182">IF($I444=0,"-",C444/$I444)</f>
        <v>0.11053969900947828</v>
      </c>
      <c r="D445" s="105">
        <f t="shared" si="182"/>
        <v>6.9054439455505615E-2</v>
      </c>
      <c r="E445" s="105">
        <f t="shared" si="182"/>
        <v>0.52557877002986153</v>
      </c>
      <c r="F445" s="105">
        <f t="shared" si="182"/>
        <v>0</v>
      </c>
      <c r="G445" s="105">
        <f t="shared" si="182"/>
        <v>6.424361654321338E-2</v>
      </c>
      <c r="H445" s="106">
        <f t="shared" si="182"/>
        <v>0</v>
      </c>
      <c r="I445" s="107">
        <f>SUM(B445:H445)</f>
        <v>1</v>
      </c>
      <c r="J445" s="133"/>
      <c r="K445" s="30" t="s">
        <v>85</v>
      </c>
      <c r="L445" s="80">
        <f t="shared" ref="L445:R445" si="183">IF($S444=0,"-",L444/$S444)</f>
        <v>0.20720929244682815</v>
      </c>
      <c r="M445" s="80">
        <f t="shared" si="183"/>
        <v>9.9334320565772974E-2</v>
      </c>
      <c r="N445" s="80">
        <f t="shared" si="183"/>
        <v>6.2054410196781762E-2</v>
      </c>
      <c r="O445" s="80">
        <f t="shared" si="183"/>
        <v>0.47230099676890142</v>
      </c>
      <c r="P445" s="80">
        <f t="shared" si="183"/>
        <v>0.10136972096101414</v>
      </c>
      <c r="Q445" s="80">
        <f t="shared" si="183"/>
        <v>5.7731259060701444E-2</v>
      </c>
      <c r="R445" s="81">
        <f t="shared" si="183"/>
        <v>0</v>
      </c>
      <c r="S445" s="82">
        <f>SUM(L445:R445)</f>
        <v>0.99999999999999989</v>
      </c>
      <c r="U445" s="40" t="s">
        <v>85</v>
      </c>
      <c r="V445" s="108">
        <f>+V444/$AI444</f>
        <v>0.17536526753677376</v>
      </c>
      <c r="W445" s="108">
        <f t="shared" ref="W445:AH445" si="184">+W444/$AI444</f>
        <v>3.0788393253764E-2</v>
      </c>
      <c r="X445" s="108">
        <f t="shared" si="184"/>
        <v>5.7731259060701451E-2</v>
      </c>
      <c r="Y445" s="108">
        <f t="shared" si="184"/>
        <v>9.9334320565772988E-2</v>
      </c>
      <c r="Z445" s="108">
        <f t="shared" si="184"/>
        <v>6.0438334082317018E-2</v>
      </c>
      <c r="AA445" s="108">
        <f t="shared" si="184"/>
        <v>0.43687982430661093</v>
      </c>
      <c r="AB445" s="108">
        <f t="shared" si="184"/>
        <v>0.10136972096101415</v>
      </c>
      <c r="AC445" s="108">
        <f t="shared" si="184"/>
        <v>3.8092880233045745E-2</v>
      </c>
      <c r="AD445" s="108">
        <f t="shared" si="184"/>
        <v>1.0556316562904768E-3</v>
      </c>
      <c r="AE445" s="108">
        <f t="shared" si="184"/>
        <v>1.1316126513110526E-3</v>
      </c>
      <c r="AF445" s="108">
        <f t="shared" si="184"/>
        <v>0</v>
      </c>
      <c r="AG445" s="108">
        <f t="shared" si="184"/>
        <v>1.6160761144647508E-3</v>
      </c>
      <c r="AH445" s="108">
        <f t="shared" si="184"/>
        <v>3.4289559810979468E-2</v>
      </c>
      <c r="AI445" s="109">
        <f>SUM(V445:AC445)</f>
        <v>1</v>
      </c>
      <c r="AJ445" s="133" t="str">
        <f t="shared" si="178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0.11149562853790725</v>
      </c>
      <c r="G449" s="302"/>
      <c r="H449" s="304"/>
      <c r="I449" s="146">
        <f>SUM(B449:H449)</f>
        <v>0.11149562853790725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185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186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185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186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185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186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185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186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185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186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206.60601044130175</v>
      </c>
      <c r="G455" s="305"/>
      <c r="H455" s="307"/>
      <c r="I455" s="146">
        <f t="shared" si="185"/>
        <v>206.60601044130175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186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185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186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185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186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185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186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185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186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830.90493897608894</v>
      </c>
      <c r="G460" s="305"/>
      <c r="H460" s="307"/>
      <c r="I460" s="154">
        <f t="shared" si="185"/>
        <v>830.90493897608894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186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185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186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185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186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13.355483244152135</v>
      </c>
      <c r="G463" s="305"/>
      <c r="H463" s="307"/>
      <c r="I463" s="146">
        <f t="shared" si="185"/>
        <v>13.355483244152135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186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185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186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185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186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185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186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185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186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185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186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185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186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1050.9779282900806</v>
      </c>
      <c r="G470" s="187">
        <f t="shared" si="187"/>
        <v>0</v>
      </c>
      <c r="H470" s="213">
        <f t="shared" si="187"/>
        <v>0</v>
      </c>
      <c r="I470" s="146">
        <f t="shared" si="187"/>
        <v>1050.9779282900806</v>
      </c>
      <c r="J470" s="141"/>
      <c r="K470" s="188" t="s">
        <v>25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213">
        <f t="shared" si="188"/>
        <v>0</v>
      </c>
      <c r="S470" s="214">
        <f t="shared" si="188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189">IF($I470=0,"-",C470/$I470)</f>
        <v>0</v>
      </c>
      <c r="D471" s="105">
        <f t="shared" si="189"/>
        <v>0</v>
      </c>
      <c r="E471" s="105">
        <f t="shared" si="189"/>
        <v>0</v>
      </c>
      <c r="F471" s="105">
        <f t="shared" si="189"/>
        <v>1</v>
      </c>
      <c r="G471" s="105">
        <f t="shared" si="189"/>
        <v>0</v>
      </c>
      <c r="H471" s="106">
        <f t="shared" si="189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190">IF($S470=0,"-",L470/$S470)</f>
        <v>-</v>
      </c>
      <c r="M471" s="80" t="str">
        <f t="shared" si="190"/>
        <v>-</v>
      </c>
      <c r="N471" s="80" t="str">
        <f t="shared" si="190"/>
        <v>-</v>
      </c>
      <c r="O471" s="80" t="str">
        <f t="shared" si="190"/>
        <v>-</v>
      </c>
      <c r="P471" s="80" t="str">
        <f t="shared" si="190"/>
        <v>-</v>
      </c>
      <c r="Q471" s="80" t="str">
        <f t="shared" si="190"/>
        <v>-</v>
      </c>
      <c r="R471" s="81" t="str">
        <f t="shared" si="190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191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192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191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192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191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192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191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192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191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192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17485.682579345215</v>
      </c>
      <c r="G481" s="305"/>
      <c r="H481" s="307"/>
      <c r="I481" s="146">
        <f t="shared" si="191"/>
        <v>17485.682579345215</v>
      </c>
      <c r="J481" s="141"/>
      <c r="K481" s="161" t="s">
        <v>56</v>
      </c>
      <c r="L481" s="305"/>
      <c r="M481" s="306"/>
      <c r="N481" s="306"/>
      <c r="O481" s="307"/>
      <c r="P481" s="148">
        <v>8157.6028656096196</v>
      </c>
      <c r="Q481" s="305"/>
      <c r="R481" s="312"/>
      <c r="S481" s="150">
        <f t="shared" si="192"/>
        <v>8157.6028656096196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4617.8068063144128</v>
      </c>
      <c r="G482" s="305"/>
      <c r="H482" s="307"/>
      <c r="I482" s="154">
        <f t="shared" si="191"/>
        <v>4617.8068063144128</v>
      </c>
      <c r="J482" s="141"/>
      <c r="K482" s="155" t="s">
        <v>11</v>
      </c>
      <c r="L482" s="305"/>
      <c r="M482" s="306"/>
      <c r="N482" s="306"/>
      <c r="O482" s="307"/>
      <c r="P482" s="156">
        <v>2091.2470142819971</v>
      </c>
      <c r="Q482" s="305"/>
      <c r="R482" s="312"/>
      <c r="S482" s="158">
        <f t="shared" si="192"/>
        <v>2091.2470142819971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191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192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7.2951338226556013</v>
      </c>
      <c r="G484" s="305"/>
      <c r="H484" s="307"/>
      <c r="I484" s="154">
        <f t="shared" si="191"/>
        <v>7.2951338226556013</v>
      </c>
      <c r="J484" s="141"/>
      <c r="K484" s="155" t="s">
        <v>16</v>
      </c>
      <c r="L484" s="305"/>
      <c r="M484" s="306"/>
      <c r="N484" s="306"/>
      <c r="O484" s="307"/>
      <c r="P484" s="156">
        <v>6.9394318688194483</v>
      </c>
      <c r="Q484" s="305"/>
      <c r="R484" s="312"/>
      <c r="S484" s="158">
        <f t="shared" si="192"/>
        <v>6.9394318688194483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10.509673668128974</v>
      </c>
      <c r="G485" s="305"/>
      <c r="H485" s="307"/>
      <c r="I485" s="146">
        <f t="shared" si="191"/>
        <v>10.509673668128974</v>
      </c>
      <c r="J485" s="141"/>
      <c r="K485" s="161" t="s">
        <v>139</v>
      </c>
      <c r="L485" s="305"/>
      <c r="M485" s="306"/>
      <c r="N485" s="306"/>
      <c r="O485" s="307"/>
      <c r="P485" s="148">
        <v>10.418785560805293</v>
      </c>
      <c r="Q485" s="305"/>
      <c r="R485" s="312"/>
      <c r="S485" s="150">
        <f t="shared" si="192"/>
        <v>10.418785560805293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186.17655966221037</v>
      </c>
      <c r="G486" s="305"/>
      <c r="H486" s="307"/>
      <c r="I486" s="154">
        <f t="shared" si="191"/>
        <v>186.17655966221037</v>
      </c>
      <c r="J486" s="141"/>
      <c r="K486" s="155" t="s">
        <v>24</v>
      </c>
      <c r="L486" s="305"/>
      <c r="M486" s="306"/>
      <c r="N486" s="306"/>
      <c r="O486" s="307"/>
      <c r="P486" s="156">
        <v>-1.6320278461989801E-14</v>
      </c>
      <c r="Q486" s="305"/>
      <c r="R486" s="312"/>
      <c r="S486" s="158">
        <f t="shared" si="192"/>
        <v>-1.6320278461989801E-14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191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192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191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192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1554.4948226922138</v>
      </c>
      <c r="G489" s="305"/>
      <c r="H489" s="307"/>
      <c r="I489" s="146">
        <f t="shared" si="191"/>
        <v>1554.4948226922138</v>
      </c>
      <c r="J489" s="141"/>
      <c r="K489" s="161" t="s">
        <v>21</v>
      </c>
      <c r="L489" s="305"/>
      <c r="M489" s="306"/>
      <c r="N489" s="306"/>
      <c r="O489" s="307"/>
      <c r="P489" s="148">
        <v>807.54215778407513</v>
      </c>
      <c r="Q489" s="305"/>
      <c r="R489" s="312"/>
      <c r="S489" s="150">
        <f t="shared" si="192"/>
        <v>807.54215778407513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191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192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191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192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191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192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191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192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191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192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191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192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23861.965575504837</v>
      </c>
      <c r="G496" s="187">
        <f t="shared" si="193"/>
        <v>0</v>
      </c>
      <c r="H496" s="213">
        <f t="shared" si="193"/>
        <v>0</v>
      </c>
      <c r="I496" s="146">
        <f t="shared" si="193"/>
        <v>23861.965575504837</v>
      </c>
      <c r="J496" s="141"/>
      <c r="K496" s="188" t="s">
        <v>25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11073.750255105317</v>
      </c>
      <c r="Q496" s="187">
        <f t="shared" si="194"/>
        <v>0</v>
      </c>
      <c r="R496" s="213">
        <f t="shared" si="194"/>
        <v>0</v>
      </c>
      <c r="S496" s="214">
        <f t="shared" si="194"/>
        <v>11073.750255105317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195">IF($I496=0,"-",C496/$I496)</f>
        <v>0</v>
      </c>
      <c r="D497" s="105">
        <f t="shared" si="195"/>
        <v>0</v>
      </c>
      <c r="E497" s="105">
        <f t="shared" si="195"/>
        <v>0</v>
      </c>
      <c r="F497" s="105">
        <f t="shared" si="195"/>
        <v>1</v>
      </c>
      <c r="G497" s="105">
        <f t="shared" si="195"/>
        <v>0</v>
      </c>
      <c r="H497" s="106">
        <f t="shared" si="195"/>
        <v>0</v>
      </c>
      <c r="I497" s="107">
        <f>SUM(B497:H497)</f>
        <v>1</v>
      </c>
      <c r="J497" s="4"/>
      <c r="K497" s="30" t="s">
        <v>85</v>
      </c>
      <c r="L497" s="80">
        <f t="shared" ref="L497:R497" si="196">IF($S496=0,"-",L496/$S496)</f>
        <v>0</v>
      </c>
      <c r="M497" s="80">
        <f t="shared" si="196"/>
        <v>0</v>
      </c>
      <c r="N497" s="80">
        <f t="shared" si="196"/>
        <v>0</v>
      </c>
      <c r="O497" s="80">
        <f t="shared" si="196"/>
        <v>0</v>
      </c>
      <c r="P497" s="80">
        <f t="shared" si="196"/>
        <v>1</v>
      </c>
      <c r="Q497" s="80">
        <f t="shared" si="196"/>
        <v>0</v>
      </c>
      <c r="R497" s="81">
        <f t="shared" si="19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19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19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19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19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19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19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19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19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19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19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19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19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19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19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19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19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19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19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2571.0044008320001</v>
      </c>
      <c r="G511" s="305"/>
      <c r="H511" s="307"/>
      <c r="I511" s="146">
        <f t="shared" si="197"/>
        <v>2571.0044008320001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19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257.04000000000002</v>
      </c>
      <c r="G512" s="305"/>
      <c r="H512" s="307"/>
      <c r="I512" s="154">
        <f t="shared" si="197"/>
        <v>257.04000000000002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19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19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19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19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19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19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19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19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19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19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19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19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19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19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19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19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19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19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19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2828.0444008320001</v>
      </c>
      <c r="G522" s="187">
        <f t="shared" si="199"/>
        <v>0</v>
      </c>
      <c r="H522" s="213">
        <f t="shared" si="199"/>
        <v>0</v>
      </c>
      <c r="I522" s="146">
        <f t="shared" si="199"/>
        <v>2828.0444008320001</v>
      </c>
      <c r="J522" s="141"/>
      <c r="K522" s="188" t="s">
        <v>25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213">
        <f t="shared" si="200"/>
        <v>0</v>
      </c>
      <c r="S522" s="214">
        <f t="shared" si="200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01">IF($I522=0,"-",C522/$I522)</f>
        <v>0</v>
      </c>
      <c r="D523" s="105">
        <f t="shared" si="201"/>
        <v>0</v>
      </c>
      <c r="E523" s="105">
        <f t="shared" si="201"/>
        <v>0</v>
      </c>
      <c r="F523" s="105">
        <f t="shared" si="201"/>
        <v>1</v>
      </c>
      <c r="G523" s="105">
        <f t="shared" si="201"/>
        <v>0</v>
      </c>
      <c r="H523" s="106">
        <f t="shared" si="201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02">IF($S522=0,"-",L522/$S522)</f>
        <v>-</v>
      </c>
      <c r="M523" s="80" t="str">
        <f t="shared" si="202"/>
        <v>-</v>
      </c>
      <c r="N523" s="80" t="str">
        <f t="shared" si="202"/>
        <v>-</v>
      </c>
      <c r="O523" s="80" t="str">
        <f t="shared" si="202"/>
        <v>-</v>
      </c>
      <c r="P523" s="80" t="str">
        <f t="shared" si="202"/>
        <v>-</v>
      </c>
      <c r="Q523" s="80" t="str">
        <f t="shared" si="202"/>
        <v>-</v>
      </c>
      <c r="R523" s="81" t="str">
        <f t="shared" si="202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03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04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03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04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03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04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03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04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03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04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8.1860804640252969</v>
      </c>
      <c r="G533" s="305"/>
      <c r="H533" s="307"/>
      <c r="I533" s="146">
        <f t="shared" si="203"/>
        <v>8.1860804640252969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04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0.81135638373424246</v>
      </c>
      <c r="G534" s="305"/>
      <c r="H534" s="307"/>
      <c r="I534" s="154">
        <f t="shared" si="203"/>
        <v>0.81135638373424246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04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03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04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03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04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03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04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03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04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03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04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03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04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03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04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03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04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03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04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03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04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03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04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03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04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03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04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8.9974368477595394</v>
      </c>
      <c r="G548" s="187">
        <f t="shared" si="205"/>
        <v>0</v>
      </c>
      <c r="H548" s="213">
        <f t="shared" si="205"/>
        <v>0</v>
      </c>
      <c r="I548" s="146">
        <f t="shared" si="205"/>
        <v>8.9974368477595394</v>
      </c>
      <c r="J548" s="141"/>
      <c r="K548" s="188" t="s">
        <v>25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213">
        <f t="shared" si="206"/>
        <v>0</v>
      </c>
      <c r="S548" s="214">
        <f t="shared" si="206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07">IF($I548=0,"-",C548/$I548)</f>
        <v>0</v>
      </c>
      <c r="D549" s="105">
        <f t="shared" si="207"/>
        <v>0</v>
      </c>
      <c r="E549" s="105">
        <f t="shared" si="207"/>
        <v>0</v>
      </c>
      <c r="F549" s="105">
        <f t="shared" si="207"/>
        <v>1</v>
      </c>
      <c r="G549" s="105">
        <f t="shared" si="207"/>
        <v>0</v>
      </c>
      <c r="H549" s="106">
        <f t="shared" si="207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208">IF($S548=0,"-",L548/$S548)</f>
        <v>-</v>
      </c>
      <c r="M549" s="80" t="str">
        <f t="shared" si="208"/>
        <v>-</v>
      </c>
      <c r="N549" s="80" t="str">
        <f t="shared" si="208"/>
        <v>-</v>
      </c>
      <c r="O549" s="80" t="str">
        <f t="shared" si="208"/>
        <v>-</v>
      </c>
      <c r="P549" s="80" t="str">
        <f t="shared" si="208"/>
        <v>-</v>
      </c>
      <c r="Q549" s="80" t="str">
        <f t="shared" si="208"/>
        <v>-</v>
      </c>
      <c r="R549" s="81" t="str">
        <f t="shared" si="208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209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210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209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210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209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210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209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210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209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210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209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210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6.1676394627666902</v>
      </c>
      <c r="G560" s="305"/>
      <c r="H560" s="307"/>
      <c r="I560" s="154">
        <f t="shared" si="209"/>
        <v>6.1676394627666902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210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516.14840576411541</v>
      </c>
      <c r="G561" s="305"/>
      <c r="H561" s="307"/>
      <c r="I561" s="146">
        <f t="shared" si="209"/>
        <v>516.14840576411541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210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209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210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209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210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209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210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209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210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209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210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209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210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209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210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209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210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209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210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209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210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209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210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209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210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522.31604522688212</v>
      </c>
      <c r="G574" s="187">
        <f t="shared" si="211"/>
        <v>0</v>
      </c>
      <c r="H574" s="213">
        <f t="shared" si="211"/>
        <v>0</v>
      </c>
      <c r="I574" s="146">
        <f t="shared" si="211"/>
        <v>522.31604522688212</v>
      </c>
      <c r="J574" s="141"/>
      <c r="K574" s="188" t="s">
        <v>25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213">
        <f t="shared" si="212"/>
        <v>0</v>
      </c>
      <c r="S574" s="214">
        <f t="shared" si="212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13">IF($I574=0,"-",C574/$I574)</f>
        <v>0</v>
      </c>
      <c r="D575" s="105">
        <f t="shared" si="213"/>
        <v>0</v>
      </c>
      <c r="E575" s="105">
        <f t="shared" si="213"/>
        <v>0</v>
      </c>
      <c r="F575" s="105">
        <f t="shared" si="213"/>
        <v>1</v>
      </c>
      <c r="G575" s="105">
        <f t="shared" si="213"/>
        <v>0</v>
      </c>
      <c r="H575" s="106">
        <f t="shared" si="213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214">IF($S574=0,"-",L574/$S574)</f>
        <v>-</v>
      </c>
      <c r="M575" s="80" t="str">
        <f t="shared" si="214"/>
        <v>-</v>
      </c>
      <c r="N575" s="80" t="str">
        <f t="shared" si="214"/>
        <v>-</v>
      </c>
      <c r="O575" s="80" t="str">
        <f t="shared" si="214"/>
        <v>-</v>
      </c>
      <c r="P575" s="80" t="str">
        <f t="shared" si="214"/>
        <v>-</v>
      </c>
      <c r="Q575" s="80" t="str">
        <f t="shared" si="214"/>
        <v>-</v>
      </c>
      <c r="R575" s="81" t="str">
        <f t="shared" si="214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0.11149562853790725</v>
      </c>
      <c r="Q579" s="144">
        <v>0</v>
      </c>
      <c r="R579" s="193">
        <v>0</v>
      </c>
      <c r="S579" s="194">
        <f>SUM(L579:R579)</f>
        <v>0.11149562853790725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x14ac:dyDescent="0.25">
      <c r="A581" s="159" t="s">
        <v>9</v>
      </c>
      <c r="B581" s="148">
        <v>0.40902984346661569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215"/>
        <v>0.40902984346661569</v>
      </c>
      <c r="J581" s="141"/>
      <c r="K581" s="161" t="s">
        <v>9</v>
      </c>
      <c r="L581" s="148">
        <v>0.40902984346661569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0.40902984346661569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215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x14ac:dyDescent="0.25">
      <c r="A583" s="159" t="s">
        <v>15</v>
      </c>
      <c r="B583" s="148">
        <v>32.045214740515569</v>
      </c>
      <c r="C583" s="148">
        <v>3.8814701946085708</v>
      </c>
      <c r="D583" s="148">
        <v>0.83693005694634959</v>
      </c>
      <c r="E583" s="148">
        <v>1.8665916702364964</v>
      </c>
      <c r="F583" s="292"/>
      <c r="G583" s="148">
        <v>0</v>
      </c>
      <c r="H583" s="160">
        <v>0</v>
      </c>
      <c r="I583" s="146">
        <f t="shared" si="215"/>
        <v>38.630206662306982</v>
      </c>
      <c r="J583" s="141"/>
      <c r="K583" s="161" t="s">
        <v>15</v>
      </c>
      <c r="L583" s="148">
        <v>32.045214740515569</v>
      </c>
      <c r="M583" s="148">
        <v>3.8814701946085708</v>
      </c>
      <c r="N583" s="148">
        <v>0.83693005694634959</v>
      </c>
      <c r="O583" s="148">
        <v>1.8665916702364964</v>
      </c>
      <c r="P583" s="148">
        <v>0</v>
      </c>
      <c r="Q583" s="148">
        <v>0</v>
      </c>
      <c r="R583" s="149">
        <v>0</v>
      </c>
      <c r="S583" s="150">
        <f t="shared" si="216"/>
        <v>38.630206662306982</v>
      </c>
    </row>
    <row r="584" spans="1:19" x14ac:dyDescent="0.25">
      <c r="A584" s="151" t="s">
        <v>14</v>
      </c>
      <c r="B584" s="152">
        <v>362.75559502601175</v>
      </c>
      <c r="C584" s="152">
        <v>5.505122651255089</v>
      </c>
      <c r="D584" s="152">
        <v>6.5092435217791582</v>
      </c>
      <c r="E584" s="152">
        <v>0</v>
      </c>
      <c r="F584" s="292"/>
      <c r="G584" s="152">
        <v>0</v>
      </c>
      <c r="H584" s="153">
        <v>0</v>
      </c>
      <c r="I584" s="154">
        <f t="shared" si="215"/>
        <v>374.76996119904601</v>
      </c>
      <c r="J584" s="141"/>
      <c r="K584" s="155" t="s">
        <v>14</v>
      </c>
      <c r="L584" s="156">
        <v>362.75559502601175</v>
      </c>
      <c r="M584" s="156">
        <v>5.505122651255089</v>
      </c>
      <c r="N584" s="156">
        <v>6.5092435217791582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374.76996119904601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0.11138699683890822</v>
      </c>
      <c r="E585" s="148">
        <v>51.960324771337071</v>
      </c>
      <c r="F585" s="292"/>
      <c r="G585" s="148">
        <v>0</v>
      </c>
      <c r="H585" s="160">
        <v>0</v>
      </c>
      <c r="I585" s="146">
        <f t="shared" si="215"/>
        <v>52.07171176817598</v>
      </c>
      <c r="J585" s="141"/>
      <c r="K585" s="161" t="s">
        <v>56</v>
      </c>
      <c r="L585" s="148">
        <v>0</v>
      </c>
      <c r="M585" s="148">
        <v>0</v>
      </c>
      <c r="N585" s="148">
        <v>0.11138699683890822</v>
      </c>
      <c r="O585" s="148">
        <v>51.960324771337071</v>
      </c>
      <c r="P585" s="148">
        <v>1910.97243362944</v>
      </c>
      <c r="Q585" s="148">
        <v>0</v>
      </c>
      <c r="R585" s="149">
        <v>0</v>
      </c>
      <c r="S585" s="150">
        <f t="shared" si="216"/>
        <v>1963.0441453976159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1.9985565273850963E-2</v>
      </c>
      <c r="E586" s="152">
        <v>0.584328145318737</v>
      </c>
      <c r="F586" s="292"/>
      <c r="G586" s="152">
        <v>0</v>
      </c>
      <c r="H586" s="153">
        <v>0</v>
      </c>
      <c r="I586" s="154">
        <f t="shared" si="215"/>
        <v>0.60431371059258798</v>
      </c>
      <c r="J586" s="141"/>
      <c r="K586" s="155" t="s">
        <v>11</v>
      </c>
      <c r="L586" s="156">
        <v>0</v>
      </c>
      <c r="M586" s="156">
        <v>0</v>
      </c>
      <c r="N586" s="156">
        <v>1.9985565273850963E-2</v>
      </c>
      <c r="O586" s="156">
        <v>0.584328145318737</v>
      </c>
      <c r="P586" s="156">
        <v>112.7280996436352</v>
      </c>
      <c r="Q586" s="156">
        <v>0</v>
      </c>
      <c r="R586" s="157">
        <v>0</v>
      </c>
      <c r="S586" s="158">
        <f t="shared" si="216"/>
        <v>113.3324133542278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215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516.14840576411541</v>
      </c>
      <c r="Q587" s="148">
        <v>0</v>
      </c>
      <c r="R587" s="149">
        <v>0</v>
      </c>
      <c r="S587" s="150">
        <f t="shared" si="216"/>
        <v>516.14840576411541</v>
      </c>
    </row>
    <row r="588" spans="1:19" x14ac:dyDescent="0.25">
      <c r="A588" s="151" t="s">
        <v>16</v>
      </c>
      <c r="B588" s="152">
        <v>7.4901037530186532</v>
      </c>
      <c r="C588" s="152">
        <v>4.0583589497572112E-2</v>
      </c>
      <c r="D588" s="152">
        <v>0.95061707902400916</v>
      </c>
      <c r="E588" s="152">
        <v>0.12958557383045252</v>
      </c>
      <c r="F588" s="292"/>
      <c r="G588" s="152">
        <v>0</v>
      </c>
      <c r="H588" s="153">
        <v>0</v>
      </c>
      <c r="I588" s="154">
        <f t="shared" si="215"/>
        <v>8.6108899953706874</v>
      </c>
      <c r="J588" s="141"/>
      <c r="K588" s="155" t="s">
        <v>16</v>
      </c>
      <c r="L588" s="156">
        <v>7.4901037530186532</v>
      </c>
      <c r="M588" s="156">
        <v>4.0583589497572112E-2</v>
      </c>
      <c r="N588" s="156">
        <v>0.95061707902400916</v>
      </c>
      <c r="O588" s="156">
        <v>0.12958557383045252</v>
      </c>
      <c r="P588" s="156">
        <v>0</v>
      </c>
      <c r="Q588" s="156">
        <v>0</v>
      </c>
      <c r="R588" s="157">
        <v>0</v>
      </c>
      <c r="S588" s="158">
        <f t="shared" si="216"/>
        <v>8.6108899953706874</v>
      </c>
    </row>
    <row r="589" spans="1:19" x14ac:dyDescent="0.25">
      <c r="A589" s="159" t="s">
        <v>139</v>
      </c>
      <c r="B589" s="148">
        <v>582.75942440255574</v>
      </c>
      <c r="C589" s="148">
        <v>91.835183298322789</v>
      </c>
      <c r="D589" s="148">
        <v>17.910725749335011</v>
      </c>
      <c r="E589" s="148">
        <v>14.103253413265397</v>
      </c>
      <c r="F589" s="292"/>
      <c r="G589" s="148">
        <v>0</v>
      </c>
      <c r="H589" s="160">
        <v>0</v>
      </c>
      <c r="I589" s="146">
        <f t="shared" si="215"/>
        <v>706.60858686347899</v>
      </c>
      <c r="J589" s="141"/>
      <c r="K589" s="161" t="s">
        <v>139</v>
      </c>
      <c r="L589" s="148">
        <v>582.75942440255574</v>
      </c>
      <c r="M589" s="148">
        <v>91.835183298322789</v>
      </c>
      <c r="N589" s="148">
        <v>17.910725749335011</v>
      </c>
      <c r="O589" s="148">
        <v>14.103253413265397</v>
      </c>
      <c r="P589" s="148">
        <v>2571.0044008320001</v>
      </c>
      <c r="Q589" s="148">
        <v>0</v>
      </c>
      <c r="R589" s="149">
        <v>0</v>
      </c>
      <c r="S589" s="150">
        <f t="shared" si="216"/>
        <v>3277.6129876954792</v>
      </c>
    </row>
    <row r="590" spans="1:19" x14ac:dyDescent="0.25">
      <c r="A590" s="151" t="s">
        <v>24</v>
      </c>
      <c r="B590" s="152">
        <v>479.24526143182447</v>
      </c>
      <c r="C590" s="152">
        <v>0</v>
      </c>
      <c r="D590" s="152">
        <v>1056.9895974400297</v>
      </c>
      <c r="E590" s="152">
        <v>232.92183591352173</v>
      </c>
      <c r="F590" s="292"/>
      <c r="G590" s="152">
        <v>724.1576473734624</v>
      </c>
      <c r="H590" s="153">
        <v>0.18852216758923465</v>
      </c>
      <c r="I590" s="154">
        <f t="shared" si="215"/>
        <v>2493.5028643264277</v>
      </c>
      <c r="J590" s="141"/>
      <c r="K590" s="155" t="s">
        <v>24</v>
      </c>
      <c r="L590" s="156">
        <v>479.24526143182447</v>
      </c>
      <c r="M590" s="156">
        <v>0</v>
      </c>
      <c r="N590" s="156">
        <v>1056.9895974400297</v>
      </c>
      <c r="O590" s="156">
        <v>232.92183591352173</v>
      </c>
      <c r="P590" s="156">
        <v>1267.9717548919098</v>
      </c>
      <c r="Q590" s="156">
        <v>724.1576473734624</v>
      </c>
      <c r="R590" s="157">
        <v>0.18852216758923465</v>
      </c>
      <c r="S590" s="158">
        <f t="shared" si="216"/>
        <v>3761.4746192183375</v>
      </c>
    </row>
    <row r="591" spans="1:19" x14ac:dyDescent="0.25">
      <c r="A591" s="159" t="s">
        <v>23</v>
      </c>
      <c r="B591" s="148">
        <v>2657.9869028572798</v>
      </c>
      <c r="C591" s="148">
        <v>16.851162635185624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215"/>
        <v>2674.8380654924654</v>
      </c>
      <c r="J591" s="141"/>
      <c r="K591" s="161" t="s">
        <v>23</v>
      </c>
      <c r="L591" s="148">
        <v>2657.9869028572798</v>
      </c>
      <c r="M591" s="148">
        <v>16.851162635185624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2674.8380654924654</v>
      </c>
    </row>
    <row r="592" spans="1:19" x14ac:dyDescent="0.25">
      <c r="A592" s="151" t="s">
        <v>58</v>
      </c>
      <c r="B592" s="152">
        <v>37.20433012545724</v>
      </c>
      <c r="C592" s="152">
        <v>0</v>
      </c>
      <c r="D592" s="152">
        <v>6.6138343086698601</v>
      </c>
      <c r="E592" s="152">
        <v>0</v>
      </c>
      <c r="F592" s="292"/>
      <c r="G592" s="152">
        <v>0</v>
      </c>
      <c r="H592" s="153">
        <v>0</v>
      </c>
      <c r="I592" s="154">
        <f t="shared" si="215"/>
        <v>43.818164434127098</v>
      </c>
      <c r="J592" s="141"/>
      <c r="K592" s="155" t="s">
        <v>58</v>
      </c>
      <c r="L592" s="156">
        <v>37.20433012545724</v>
      </c>
      <c r="M592" s="156">
        <v>0</v>
      </c>
      <c r="N592" s="156">
        <v>6.6138343086698601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43.818164434127098</v>
      </c>
    </row>
    <row r="593" spans="1:85" x14ac:dyDescent="0.25">
      <c r="A593" s="159" t="s">
        <v>21</v>
      </c>
      <c r="B593" s="148">
        <v>146.24549893632343</v>
      </c>
      <c r="C593" s="148">
        <v>0</v>
      </c>
      <c r="D593" s="148">
        <v>9.0203080361624508</v>
      </c>
      <c r="E593" s="148">
        <v>0</v>
      </c>
      <c r="F593" s="292"/>
      <c r="G593" s="148">
        <v>0</v>
      </c>
      <c r="H593" s="160">
        <v>0</v>
      </c>
      <c r="I593" s="146">
        <f t="shared" si="215"/>
        <v>155.26580697248588</v>
      </c>
      <c r="J593" s="141"/>
      <c r="K593" s="161" t="s">
        <v>21</v>
      </c>
      <c r="L593" s="148">
        <v>146.24549893632343</v>
      </c>
      <c r="M593" s="148">
        <v>0</v>
      </c>
      <c r="N593" s="148">
        <v>9.0203080361624508</v>
      </c>
      <c r="O593" s="148">
        <v>0</v>
      </c>
      <c r="P593" s="148">
        <v>128.46171705210509</v>
      </c>
      <c r="Q593" s="148">
        <v>0</v>
      </c>
      <c r="R593" s="149">
        <v>0</v>
      </c>
      <c r="S593" s="150">
        <f t="shared" si="216"/>
        <v>283.72752402459093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215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x14ac:dyDescent="0.25">
      <c r="A595" s="162" t="s">
        <v>62</v>
      </c>
      <c r="B595" s="148">
        <v>614.20772777061325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215"/>
        <v>614.20772777061325</v>
      </c>
      <c r="J595" s="141"/>
      <c r="K595" s="163" t="s">
        <v>62</v>
      </c>
      <c r="L595" s="148">
        <v>614.20772777061325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614.20772777061325</v>
      </c>
    </row>
    <row r="596" spans="1:85" ht="14.4" x14ac:dyDescent="0.3">
      <c r="A596" s="164" t="s">
        <v>22</v>
      </c>
      <c r="B596" s="165">
        <v>614.20772777061325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215"/>
        <v>614.20772777061325</v>
      </c>
      <c r="J596" s="141"/>
      <c r="K596" s="168" t="s">
        <v>22</v>
      </c>
      <c r="L596" s="169">
        <v>614.20772777061325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614.20772777061325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215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215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x14ac:dyDescent="0.25">
      <c r="A600" s="186" t="s">
        <v>25</v>
      </c>
      <c r="B600" s="187">
        <f>SUM(B579:B595)</f>
        <v>4920.3490888870656</v>
      </c>
      <c r="C600" s="187">
        <f t="shared" ref="C600:I600" si="217">SUM(C579:C595)</f>
        <v>118.11352236886964</v>
      </c>
      <c r="D600" s="187">
        <f t="shared" si="217"/>
        <v>1098.9626287540593</v>
      </c>
      <c r="E600" s="187">
        <f t="shared" si="217"/>
        <v>301.56591948750986</v>
      </c>
      <c r="F600" s="187">
        <f t="shared" si="217"/>
        <v>0</v>
      </c>
      <c r="G600" s="187">
        <f t="shared" si="217"/>
        <v>724.1576473734624</v>
      </c>
      <c r="H600" s="213">
        <f t="shared" si="217"/>
        <v>0.18852216758923465</v>
      </c>
      <c r="I600" s="146">
        <f t="shared" si="217"/>
        <v>7163.337329038558</v>
      </c>
      <c r="J600" s="141"/>
      <c r="K600" s="188" t="s">
        <v>25</v>
      </c>
      <c r="L600" s="187">
        <f>SUM(L579:L595)</f>
        <v>4920.3490888870656</v>
      </c>
      <c r="M600" s="187">
        <f t="shared" ref="M600:S600" si="218">SUM(M579:M595)</f>
        <v>118.11352236886964</v>
      </c>
      <c r="N600" s="187">
        <f t="shared" si="218"/>
        <v>1098.9626287540593</v>
      </c>
      <c r="O600" s="187">
        <f t="shared" si="218"/>
        <v>301.56591948750986</v>
      </c>
      <c r="P600" s="187">
        <f t="shared" si="218"/>
        <v>6507.3983074417438</v>
      </c>
      <c r="Q600" s="187">
        <f t="shared" si="218"/>
        <v>724.1576473734624</v>
      </c>
      <c r="R600" s="213">
        <f t="shared" si="218"/>
        <v>0.18852216758923465</v>
      </c>
      <c r="S600" s="214">
        <f t="shared" si="218"/>
        <v>13670.735636480302</v>
      </c>
    </row>
    <row r="601" spans="1:85" s="4" customFormat="1" ht="15" thickBot="1" x14ac:dyDescent="0.35">
      <c r="A601" s="19" t="s">
        <v>85</v>
      </c>
      <c r="B601" s="105">
        <f>IF($I600=0,"-",B600/$I600)</f>
        <v>0.68687943382773242</v>
      </c>
      <c r="C601" s="105">
        <f t="shared" ref="C601:H601" si="219">IF($I600=0,"-",C600/$I600)</f>
        <v>1.6488616540514433E-2</v>
      </c>
      <c r="D601" s="105">
        <f t="shared" si="219"/>
        <v>0.15341489284598006</v>
      </c>
      <c r="E601" s="105">
        <f t="shared" si="219"/>
        <v>4.2098522746517812E-2</v>
      </c>
      <c r="F601" s="105">
        <f t="shared" si="219"/>
        <v>0</v>
      </c>
      <c r="G601" s="105">
        <f t="shared" si="219"/>
        <v>0.10109221639442977</v>
      </c>
      <c r="H601" s="106">
        <f t="shared" si="219"/>
        <v>2.6317644825269947E-5</v>
      </c>
      <c r="I601" s="107">
        <f>SUM(B601:H601)</f>
        <v>0.99999999999999989</v>
      </c>
      <c r="K601" s="30" t="s">
        <v>85</v>
      </c>
      <c r="L601" s="80">
        <f t="shared" ref="L601:R601" si="220">IF($S600=0,"-",L600/$S600)</f>
        <v>0.35991838476907811</v>
      </c>
      <c r="M601" s="80">
        <f t="shared" si="220"/>
        <v>8.6398805089672129E-3</v>
      </c>
      <c r="N601" s="80">
        <f t="shared" si="220"/>
        <v>8.0387965796184527E-2</v>
      </c>
      <c r="O601" s="80">
        <f t="shared" si="220"/>
        <v>2.2059231303016527E-2</v>
      </c>
      <c r="P601" s="80">
        <f t="shared" si="220"/>
        <v>0.4760093736343477</v>
      </c>
      <c r="Q601" s="80">
        <f t="shared" si="220"/>
        <v>5.2971373789209318E-2</v>
      </c>
      <c r="R601" s="81">
        <f t="shared" si="220"/>
        <v>1.3790199196461968E-5</v>
      </c>
      <c r="S601" s="82">
        <f>SUM(L601:R601)</f>
        <v>0.99999999999999978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3.4712210764460991</v>
      </c>
      <c r="C605" s="144">
        <v>0</v>
      </c>
      <c r="D605" s="144">
        <v>0.91805794442001998</v>
      </c>
      <c r="E605" s="144">
        <v>0</v>
      </c>
      <c r="F605" s="291"/>
      <c r="G605" s="144">
        <v>0</v>
      </c>
      <c r="H605" s="145">
        <v>0</v>
      </c>
      <c r="I605" s="146">
        <f>SUM(B605:H605)</f>
        <v>4.3892790208661188</v>
      </c>
      <c r="J605" s="141"/>
      <c r="K605" s="192" t="s">
        <v>6</v>
      </c>
      <c r="L605" s="144">
        <v>3.4712210764460991</v>
      </c>
      <c r="M605" s="144">
        <v>0</v>
      </c>
      <c r="N605" s="144">
        <v>0.91805794442001998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4.3892790208661188</v>
      </c>
      <c r="U605" s="33" t="s">
        <v>6</v>
      </c>
      <c r="V605" s="196">
        <v>3.4712210764460991</v>
      </c>
      <c r="W605" s="196">
        <v>0.8727835969383565</v>
      </c>
      <c r="X605" s="196">
        <v>4.52743474816635E-2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221">+P605</f>
        <v>0</v>
      </c>
      <c r="AF605" s="199">
        <f t="shared" ref="AF605:AF625" si="222">SUM(V605:AE605)</f>
        <v>4.3892790208661197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27.551806076186583</v>
      </c>
      <c r="C606" s="152">
        <v>0</v>
      </c>
      <c r="D606" s="152">
        <v>0.57103305605032084</v>
      </c>
      <c r="E606" s="152">
        <v>0</v>
      </c>
      <c r="F606" s="292"/>
      <c r="G606" s="152">
        <v>0</v>
      </c>
      <c r="H606" s="153">
        <v>0</v>
      </c>
      <c r="I606" s="154">
        <f t="shared" ref="I606:I625" si="223">SUM(B606:H606)</f>
        <v>28.122839132236905</v>
      </c>
      <c r="J606" s="141"/>
      <c r="K606" s="155" t="s">
        <v>7</v>
      </c>
      <c r="L606" s="156">
        <v>27.551806076186583</v>
      </c>
      <c r="M606" s="156">
        <v>0</v>
      </c>
      <c r="N606" s="156">
        <v>0.57103305605032084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28.122839132236905</v>
      </c>
      <c r="U606" s="34" t="s">
        <v>7</v>
      </c>
      <c r="V606" s="201">
        <v>27.551806076186583</v>
      </c>
      <c r="W606" s="201">
        <v>0.25541478725670586</v>
      </c>
      <c r="X606" s="201">
        <v>0.31561826879361499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221"/>
        <v>0</v>
      </c>
      <c r="AF606" s="203">
        <f t="shared" si="222"/>
        <v>28.122839132236901</v>
      </c>
      <c r="AG606" s="122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9.505141676567483</v>
      </c>
      <c r="C607" s="148">
        <v>0</v>
      </c>
      <c r="D607" s="148">
        <v>2.5400720670550423</v>
      </c>
      <c r="E607" s="148">
        <v>0</v>
      </c>
      <c r="F607" s="292"/>
      <c r="G607" s="148">
        <v>0</v>
      </c>
      <c r="H607" s="160">
        <v>0</v>
      </c>
      <c r="I607" s="146">
        <f t="shared" si="223"/>
        <v>12.045213743622526</v>
      </c>
      <c r="J607" s="141"/>
      <c r="K607" s="161" t="s">
        <v>9</v>
      </c>
      <c r="L607" s="148">
        <v>9.505141676567483</v>
      </c>
      <c r="M607" s="148">
        <v>0</v>
      </c>
      <c r="N607" s="148">
        <v>2.5400720670550423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12.045213743622526</v>
      </c>
      <c r="U607" s="259" t="s">
        <v>9</v>
      </c>
      <c r="V607" s="196">
        <v>9.505141676567483</v>
      </c>
      <c r="W607" s="196">
        <v>2.5400720670550423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221"/>
        <v>0</v>
      </c>
      <c r="AF607" s="199">
        <f t="shared" si="222"/>
        <v>12.045213743622526</v>
      </c>
      <c r="AG607" s="122" t="str">
        <f t="shared" si="225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223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221"/>
        <v>0</v>
      </c>
      <c r="AF608" s="203">
        <f t="shared" si="222"/>
        <v>0</v>
      </c>
      <c r="AG608" s="122" t="str">
        <f t="shared" si="225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16.394115256498257</v>
      </c>
      <c r="C609" s="148">
        <v>0</v>
      </c>
      <c r="D609" s="148">
        <v>2.3253610664675617</v>
      </c>
      <c r="E609" s="148">
        <v>0</v>
      </c>
      <c r="F609" s="292"/>
      <c r="G609" s="148">
        <v>0</v>
      </c>
      <c r="H609" s="160">
        <v>0</v>
      </c>
      <c r="I609" s="146">
        <f t="shared" si="223"/>
        <v>18.719476322965818</v>
      </c>
      <c r="J609" s="141"/>
      <c r="K609" s="161" t="s">
        <v>15</v>
      </c>
      <c r="L609" s="148">
        <v>16.394115256498257</v>
      </c>
      <c r="M609" s="148">
        <v>0</v>
      </c>
      <c r="N609" s="148">
        <v>2.3253610664675617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18.719476322965818</v>
      </c>
      <c r="U609" s="259" t="s">
        <v>15</v>
      </c>
      <c r="V609" s="196">
        <v>16.394115256498257</v>
      </c>
      <c r="W609" s="196">
        <v>2.3253610664675617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221"/>
        <v>0</v>
      </c>
      <c r="AF609" s="199">
        <f t="shared" si="222"/>
        <v>18.719476322965818</v>
      </c>
      <c r="AG609" s="122" t="str">
        <f t="shared" si="225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4192.4318465439765</v>
      </c>
      <c r="C610" s="152">
        <v>0</v>
      </c>
      <c r="D610" s="152">
        <v>594.65958590890227</v>
      </c>
      <c r="E610" s="152">
        <v>0</v>
      </c>
      <c r="F610" s="292"/>
      <c r="G610" s="152">
        <v>0</v>
      </c>
      <c r="H610" s="153">
        <v>0</v>
      </c>
      <c r="I610" s="154">
        <f t="shared" si="223"/>
        <v>4787.0914324528785</v>
      </c>
      <c r="J610" s="141"/>
      <c r="K610" s="155" t="s">
        <v>14</v>
      </c>
      <c r="L610" s="156">
        <v>4192.4318465439765</v>
      </c>
      <c r="M610" s="156">
        <v>0</v>
      </c>
      <c r="N610" s="156">
        <v>594.65958590890227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4787.0914324528785</v>
      </c>
      <c r="U610" s="34" t="s">
        <v>14</v>
      </c>
      <c r="V610" s="201">
        <v>4192.4318465439765</v>
      </c>
      <c r="W610" s="201">
        <v>594.65958590890227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221"/>
        <v>0</v>
      </c>
      <c r="AF610" s="203">
        <f t="shared" si="222"/>
        <v>4787.0914324528785</v>
      </c>
      <c r="AG610" s="122" t="str">
        <f t="shared" si="225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223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6422.4981807142749</v>
      </c>
      <c r="Q611" s="148">
        <v>0</v>
      </c>
      <c r="R611" s="149">
        <v>0</v>
      </c>
      <c r="S611" s="150">
        <f t="shared" si="224"/>
        <v>6422.4981807142749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6422.4981807142749</v>
      </c>
      <c r="AF611" s="237">
        <f t="shared" si="222"/>
        <v>6422.4981807142749</v>
      </c>
      <c r="AG611" s="122" t="str">
        <f t="shared" si="225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2387.7465994537101</v>
      </c>
      <c r="Q612" s="156">
        <v>0</v>
      </c>
      <c r="R612" s="157">
        <v>0</v>
      </c>
      <c r="S612" s="158">
        <f t="shared" si="224"/>
        <v>2387.7465994537101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226">+P612</f>
        <v>2387.7465994537101</v>
      </c>
      <c r="AF612" s="203">
        <f t="shared" si="222"/>
        <v>2387.7465994537101</v>
      </c>
      <c r="AG612" s="122" t="str">
        <f t="shared" si="225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223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226"/>
        <v>0</v>
      </c>
      <c r="AF613" s="237">
        <f t="shared" si="222"/>
        <v>0</v>
      </c>
      <c r="AG613" s="122" t="str">
        <f t="shared" si="225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104.8603347204004</v>
      </c>
      <c r="C614" s="152">
        <v>0</v>
      </c>
      <c r="D614" s="152">
        <v>20.589778850723718</v>
      </c>
      <c r="E614" s="152">
        <v>0</v>
      </c>
      <c r="F614" s="292"/>
      <c r="G614" s="152">
        <v>0</v>
      </c>
      <c r="H614" s="153">
        <v>0</v>
      </c>
      <c r="I614" s="154">
        <f t="shared" si="223"/>
        <v>125.45011357112412</v>
      </c>
      <c r="J614" s="141"/>
      <c r="K614" s="155" t="s">
        <v>16</v>
      </c>
      <c r="L614" s="156">
        <v>104.8603347204004</v>
      </c>
      <c r="M614" s="156">
        <v>0</v>
      </c>
      <c r="N614" s="156">
        <v>20.589778850723718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125.45011357112412</v>
      </c>
      <c r="U614" s="34" t="s">
        <v>16</v>
      </c>
      <c r="V614" s="201">
        <v>104.8603347204004</v>
      </c>
      <c r="W614" s="201">
        <v>19.186024726911242</v>
      </c>
      <c r="X614" s="201">
        <v>1.4037541238124747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226"/>
        <v>0</v>
      </c>
      <c r="AF614" s="203">
        <f t="shared" si="222"/>
        <v>125.45011357112412</v>
      </c>
      <c r="AG614" s="122" t="str">
        <f t="shared" si="225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669.83120193399316</v>
      </c>
      <c r="C615" s="148">
        <v>0</v>
      </c>
      <c r="D615" s="148">
        <v>72.606457953278024</v>
      </c>
      <c r="E615" s="148">
        <v>0</v>
      </c>
      <c r="F615" s="292"/>
      <c r="G615" s="148">
        <v>0</v>
      </c>
      <c r="H615" s="160">
        <v>0</v>
      </c>
      <c r="I615" s="146">
        <f t="shared" si="223"/>
        <v>742.43765988727114</v>
      </c>
      <c r="J615" s="141"/>
      <c r="K615" s="161" t="s">
        <v>139</v>
      </c>
      <c r="L615" s="148">
        <v>669.83120193399316</v>
      </c>
      <c r="M615" s="148">
        <v>0</v>
      </c>
      <c r="N615" s="148">
        <v>72.606457953278024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742.43765988727114</v>
      </c>
      <c r="U615" s="35" t="s">
        <v>139</v>
      </c>
      <c r="V615" s="196">
        <v>669.83120193399316</v>
      </c>
      <c r="W615" s="196">
        <v>71.143672255663503</v>
      </c>
      <c r="X615" s="196">
        <v>1.4627856976145173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226"/>
        <v>0</v>
      </c>
      <c r="AF615" s="237">
        <f t="shared" si="222"/>
        <v>742.43765988727125</v>
      </c>
      <c r="AG615" s="122" t="str">
        <f t="shared" si="225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987.50459948030164</v>
      </c>
      <c r="C616" s="152">
        <v>0</v>
      </c>
      <c r="D616" s="152">
        <v>1201.2422882390765</v>
      </c>
      <c r="E616" s="152">
        <v>1863.0602229825126</v>
      </c>
      <c r="F616" s="292"/>
      <c r="G616" s="152">
        <v>715.01409316397053</v>
      </c>
      <c r="H616" s="153">
        <v>0</v>
      </c>
      <c r="I616" s="154">
        <f t="shared" si="223"/>
        <v>4766.8212038658612</v>
      </c>
      <c r="J616" s="141"/>
      <c r="K616" s="155" t="s">
        <v>24</v>
      </c>
      <c r="L616" s="156">
        <v>987.50459948030164</v>
      </c>
      <c r="M616" s="156">
        <v>0</v>
      </c>
      <c r="N616" s="156">
        <v>1201.2422882390765</v>
      </c>
      <c r="O616" s="156">
        <v>1863.0602229825126</v>
      </c>
      <c r="P616" s="156">
        <v>0</v>
      </c>
      <c r="Q616" s="156">
        <v>715.01409316397053</v>
      </c>
      <c r="R616" s="157">
        <v>0</v>
      </c>
      <c r="S616" s="158">
        <f t="shared" si="224"/>
        <v>4766.8212038658612</v>
      </c>
      <c r="U616" s="34" t="s">
        <v>24</v>
      </c>
      <c r="V616" s="201">
        <v>987.50459948030164</v>
      </c>
      <c r="W616" s="201">
        <v>794.62227984197352</v>
      </c>
      <c r="X616" s="201">
        <v>406.62000839710311</v>
      </c>
      <c r="Y616" s="201">
        <v>528.66281191197004</v>
      </c>
      <c r="Z616" s="201">
        <v>567.82707962947109</v>
      </c>
      <c r="AA616" s="201">
        <v>155.97542657087348</v>
      </c>
      <c r="AB616" s="201">
        <v>409.5935579152943</v>
      </c>
      <c r="AC616" s="201">
        <v>305.42053524867623</v>
      </c>
      <c r="AD616" s="201">
        <v>610.59490487019821</v>
      </c>
      <c r="AE616" s="235">
        <f t="shared" si="226"/>
        <v>0</v>
      </c>
      <c r="AF616" s="203">
        <f t="shared" si="222"/>
        <v>4766.8212038658621</v>
      </c>
      <c r="AG616" s="122" t="str">
        <f t="shared" si="225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2049.517472630941</v>
      </c>
      <c r="C617" s="148">
        <v>0</v>
      </c>
      <c r="D617" s="148">
        <v>244.75766405703479</v>
      </c>
      <c r="E617" s="148">
        <v>0</v>
      </c>
      <c r="F617" s="292"/>
      <c r="G617" s="148">
        <v>0</v>
      </c>
      <c r="H617" s="160">
        <v>0</v>
      </c>
      <c r="I617" s="146">
        <f t="shared" si="223"/>
        <v>2294.2751366879756</v>
      </c>
      <c r="J617" s="141"/>
      <c r="K617" s="161" t="s">
        <v>23</v>
      </c>
      <c r="L617" s="148">
        <v>2049.517472630941</v>
      </c>
      <c r="M617" s="148">
        <v>0</v>
      </c>
      <c r="N617" s="148">
        <v>244.75766405703479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2294.2751366879756</v>
      </c>
      <c r="U617" s="261" t="s">
        <v>23</v>
      </c>
      <c r="V617" s="196">
        <v>2049.517472630941</v>
      </c>
      <c r="W617" s="196">
        <v>244.75766405703479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226"/>
        <v>0</v>
      </c>
      <c r="AF617" s="237">
        <f t="shared" si="222"/>
        <v>2294.2751366879756</v>
      </c>
      <c r="AG617" s="122" t="str">
        <f t="shared" si="225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5704.8333339909423</v>
      </c>
      <c r="C618" s="152">
        <v>0</v>
      </c>
      <c r="D618" s="152">
        <v>527.47997823873936</v>
      </c>
      <c r="E618" s="152">
        <v>0</v>
      </c>
      <c r="F618" s="292"/>
      <c r="G618" s="152">
        <v>0</v>
      </c>
      <c r="H618" s="153">
        <v>0</v>
      </c>
      <c r="I618" s="154">
        <f t="shared" si="223"/>
        <v>6232.3133122296813</v>
      </c>
      <c r="J618" s="141"/>
      <c r="K618" s="155" t="s">
        <v>58</v>
      </c>
      <c r="L618" s="156">
        <v>5704.8333339909423</v>
      </c>
      <c r="M618" s="156">
        <v>0</v>
      </c>
      <c r="N618" s="156">
        <v>527.47997823873936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6232.3133122296813</v>
      </c>
      <c r="U618" s="34" t="s">
        <v>58</v>
      </c>
      <c r="V618" s="201">
        <v>5704.8333339909423</v>
      </c>
      <c r="W618" s="201">
        <v>474.43363443689185</v>
      </c>
      <c r="X618" s="201">
        <v>53.046343801847499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226"/>
        <v>0</v>
      </c>
      <c r="AF618" s="203">
        <f t="shared" si="222"/>
        <v>6232.3133122296822</v>
      </c>
      <c r="AG618" s="122" t="str">
        <f t="shared" si="225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1285.6809486426907</v>
      </c>
      <c r="C619" s="148">
        <v>0</v>
      </c>
      <c r="D619" s="148">
        <v>235.39956870771806</v>
      </c>
      <c r="E619" s="148">
        <v>0</v>
      </c>
      <c r="F619" s="292"/>
      <c r="G619" s="148">
        <v>0</v>
      </c>
      <c r="H619" s="160">
        <v>0</v>
      </c>
      <c r="I619" s="146">
        <f t="shared" si="223"/>
        <v>1521.0805173504089</v>
      </c>
      <c r="J619" s="141"/>
      <c r="K619" s="161" t="s">
        <v>21</v>
      </c>
      <c r="L619" s="148">
        <v>1285.6809486426907</v>
      </c>
      <c r="M619" s="148">
        <v>0</v>
      </c>
      <c r="N619" s="148">
        <v>235.39956870771806</v>
      </c>
      <c r="O619" s="148">
        <v>0</v>
      </c>
      <c r="P619" s="148">
        <v>517.98622753822633</v>
      </c>
      <c r="Q619" s="148">
        <v>0</v>
      </c>
      <c r="R619" s="149">
        <v>0</v>
      </c>
      <c r="S619" s="150">
        <f t="shared" si="224"/>
        <v>2039.0667448886352</v>
      </c>
      <c r="U619" s="261" t="s">
        <v>21</v>
      </c>
      <c r="V619" s="196">
        <v>1285.6809486426907</v>
      </c>
      <c r="W619" s="196">
        <v>233.84047067972045</v>
      </c>
      <c r="X619" s="196">
        <v>1.5590980279976152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226"/>
        <v>517.98622753822633</v>
      </c>
      <c r="AF619" s="237">
        <f t="shared" si="222"/>
        <v>2039.0667448886352</v>
      </c>
      <c r="AG619" s="122" t="str">
        <f t="shared" si="225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223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226"/>
        <v>0</v>
      </c>
      <c r="AF620" s="203">
        <f t="shared" si="222"/>
        <v>0</v>
      </c>
      <c r="AG620" s="122" t="str">
        <f t="shared" si="225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443.06436473803126</v>
      </c>
      <c r="C621" s="148">
        <v>0</v>
      </c>
      <c r="D621" s="148">
        <v>405.41878167883823</v>
      </c>
      <c r="E621" s="148">
        <v>0</v>
      </c>
      <c r="F621" s="292"/>
      <c r="G621" s="148">
        <v>0</v>
      </c>
      <c r="H621" s="160">
        <v>0</v>
      </c>
      <c r="I621" s="146">
        <f t="shared" si="223"/>
        <v>848.48314641686943</v>
      </c>
      <c r="J621" s="141"/>
      <c r="K621" s="163" t="s">
        <v>62</v>
      </c>
      <c r="L621" s="148">
        <v>443.06436473803126</v>
      </c>
      <c r="M621" s="148">
        <v>0</v>
      </c>
      <c r="N621" s="148">
        <v>405.41878167883823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848.48314641686943</v>
      </c>
      <c r="U621" s="262" t="s">
        <v>62</v>
      </c>
      <c r="V621" s="196">
        <v>443.06436473803126</v>
      </c>
      <c r="W621" s="196">
        <v>405.41878167883823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226"/>
        <v>0</v>
      </c>
      <c r="AF621" s="199">
        <f t="shared" si="222"/>
        <v>848.48314641686943</v>
      </c>
      <c r="AG621" s="122" t="str">
        <f t="shared" si="225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443.06436473803126</v>
      </c>
      <c r="C622" s="165">
        <v>0</v>
      </c>
      <c r="D622" s="165">
        <v>405.41878167883823</v>
      </c>
      <c r="E622" s="165">
        <v>0</v>
      </c>
      <c r="F622" s="292"/>
      <c r="G622" s="165">
        <v>0</v>
      </c>
      <c r="H622" s="166">
        <v>0</v>
      </c>
      <c r="I622" s="167">
        <f t="shared" si="223"/>
        <v>848.48314641686943</v>
      </c>
      <c r="J622" s="141"/>
      <c r="K622" s="168" t="s">
        <v>22</v>
      </c>
      <c r="L622" s="169">
        <v>443.06436473803126</v>
      </c>
      <c r="M622" s="169">
        <v>0</v>
      </c>
      <c r="N622" s="169">
        <v>405.41878167883823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848.48314641686943</v>
      </c>
      <c r="U622" s="263" t="s">
        <v>134</v>
      </c>
      <c r="V622" s="201">
        <v>443.06436473803126</v>
      </c>
      <c r="W622" s="201">
        <v>405.41878167883823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226"/>
        <v>0</v>
      </c>
      <c r="AF622" s="203">
        <f t="shared" si="222"/>
        <v>848.48314641686943</v>
      </c>
      <c r="AG622" s="124" t="str">
        <f t="shared" si="225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223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226"/>
        <v>0</v>
      </c>
      <c r="AF623" s="237">
        <f t="shared" si="222"/>
        <v>0</v>
      </c>
      <c r="AG623" s="124" t="str">
        <f t="shared" si="225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223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226"/>
        <v>0</v>
      </c>
      <c r="AF624" s="203">
        <f t="shared" si="222"/>
        <v>0</v>
      </c>
      <c r="AG624" s="124" t="str">
        <f t="shared" si="225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222"/>
        <v>0</v>
      </c>
      <c r="AG625" s="124" t="str">
        <f t="shared" si="225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15494.646386766974</v>
      </c>
      <c r="C626" s="187">
        <f t="shared" ref="C626:I626" si="227">SUM(C605:C621)</f>
        <v>0</v>
      </c>
      <c r="D626" s="187">
        <f t="shared" si="227"/>
        <v>3308.508627768304</v>
      </c>
      <c r="E626" s="187">
        <f t="shared" si="227"/>
        <v>1863.0602229825126</v>
      </c>
      <c r="F626" s="187">
        <f t="shared" si="227"/>
        <v>0</v>
      </c>
      <c r="G626" s="187">
        <f t="shared" si="227"/>
        <v>715.01409316397053</v>
      </c>
      <c r="H626" s="213">
        <f t="shared" si="227"/>
        <v>0</v>
      </c>
      <c r="I626" s="146">
        <f t="shared" si="227"/>
        <v>21381.229330681763</v>
      </c>
      <c r="J626" s="141"/>
      <c r="K626" s="188" t="s">
        <v>25</v>
      </c>
      <c r="L626" s="187">
        <f>SUM(L605:L621)</f>
        <v>15494.646386766974</v>
      </c>
      <c r="M626" s="187">
        <f t="shared" ref="M626:S626" si="228">SUM(M605:M621)</f>
        <v>0</v>
      </c>
      <c r="N626" s="187">
        <f t="shared" si="228"/>
        <v>3308.508627768304</v>
      </c>
      <c r="O626" s="187">
        <f t="shared" si="228"/>
        <v>1863.0602229825126</v>
      </c>
      <c r="P626" s="187">
        <f t="shared" si="228"/>
        <v>9328.2310077062102</v>
      </c>
      <c r="Q626" s="187">
        <f t="shared" si="228"/>
        <v>715.01409316397053</v>
      </c>
      <c r="R626" s="213">
        <f t="shared" si="228"/>
        <v>0</v>
      </c>
      <c r="S626" s="214">
        <f t="shared" si="228"/>
        <v>30709.460338387973</v>
      </c>
      <c r="U626" s="215" t="s">
        <v>61</v>
      </c>
      <c r="V626" s="216">
        <f>SUM(V605:V621)</f>
        <v>15494.646386766974</v>
      </c>
      <c r="W626" s="216">
        <f t="shared" ref="W626:AE626" si="229">SUM(W605:W621)</f>
        <v>2844.0557451036534</v>
      </c>
      <c r="X626" s="216">
        <f t="shared" si="229"/>
        <v>464.45288266465047</v>
      </c>
      <c r="Y626" s="216">
        <f t="shared" si="229"/>
        <v>528.66281191197004</v>
      </c>
      <c r="Z626" s="216">
        <f t="shared" si="229"/>
        <v>567.82707962947109</v>
      </c>
      <c r="AA626" s="216">
        <f t="shared" si="229"/>
        <v>155.97542657087348</v>
      </c>
      <c r="AB626" s="216">
        <f t="shared" si="229"/>
        <v>409.5935579152943</v>
      </c>
      <c r="AC626" s="216">
        <f t="shared" si="229"/>
        <v>305.42053524867623</v>
      </c>
      <c r="AD626" s="216">
        <f t="shared" si="229"/>
        <v>610.59490487019821</v>
      </c>
      <c r="AE626" s="216">
        <f t="shared" si="229"/>
        <v>9328.2310077062102</v>
      </c>
      <c r="AF626" s="238">
        <f>SUM(AF605:AF621)</f>
        <v>30709.460338387977</v>
      </c>
      <c r="AG626" s="125" t="str">
        <f t="shared" si="225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0.72468454208722111</v>
      </c>
      <c r="C627" s="105">
        <f t="shared" ref="C627:H627" si="230">IF($I626=0,"-",C626/$I626)</f>
        <v>0</v>
      </c>
      <c r="D627" s="105">
        <f t="shared" si="230"/>
        <v>0.15473893369735484</v>
      </c>
      <c r="E627" s="105">
        <f t="shared" si="230"/>
        <v>8.7135318281678378E-2</v>
      </c>
      <c r="F627" s="105">
        <f t="shared" si="230"/>
        <v>0</v>
      </c>
      <c r="G627" s="105">
        <f t="shared" si="230"/>
        <v>3.3441205933745603E-2</v>
      </c>
      <c r="H627" s="106">
        <f t="shared" si="230"/>
        <v>0</v>
      </c>
      <c r="I627" s="107">
        <f>SUM(B627:H627)</f>
        <v>0.99999999999999989</v>
      </c>
      <c r="K627" s="30" t="s">
        <v>85</v>
      </c>
      <c r="L627" s="80">
        <f t="shared" ref="L627:R627" si="231">IF($S626=0,"-",L626/$S626)</f>
        <v>0.50455612752654222</v>
      </c>
      <c r="M627" s="80">
        <f t="shared" si="231"/>
        <v>0</v>
      </c>
      <c r="N627" s="80">
        <f t="shared" si="231"/>
        <v>0.10773581141810377</v>
      </c>
      <c r="O627" s="80">
        <f t="shared" si="231"/>
        <v>6.0667305854724442E-2</v>
      </c>
      <c r="P627" s="80">
        <f t="shared" si="231"/>
        <v>0.30375756867487419</v>
      </c>
      <c r="Q627" s="80">
        <f t="shared" si="231"/>
        <v>2.3283186525755263E-2</v>
      </c>
      <c r="R627" s="81">
        <f t="shared" si="231"/>
        <v>0</v>
      </c>
      <c r="S627" s="82">
        <f>SUM(L627:R627)</f>
        <v>0.99999999999999978</v>
      </c>
      <c r="U627" s="40" t="s">
        <v>85</v>
      </c>
      <c r="V627" s="108">
        <f>V626/$AF626</f>
        <v>0.50455612752654222</v>
      </c>
      <c r="W627" s="108">
        <f t="shared" ref="W627:AF627" si="232">W626/$AF626</f>
        <v>9.26117135815792E-2</v>
      </c>
      <c r="X627" s="108">
        <f t="shared" si="232"/>
        <v>1.5124097836524563E-2</v>
      </c>
      <c r="Y627" s="108">
        <f t="shared" si="232"/>
        <v>1.7214982161413032E-2</v>
      </c>
      <c r="Z627" s="108">
        <f t="shared" si="232"/>
        <v>1.8490298213403183E-2</v>
      </c>
      <c r="AA627" s="108">
        <f t="shared" si="232"/>
        <v>5.079067650560383E-3</v>
      </c>
      <c r="AB627" s="108">
        <f t="shared" si="232"/>
        <v>1.3337699633988259E-2</v>
      </c>
      <c r="AC627" s="108">
        <f t="shared" si="232"/>
        <v>9.9454868917670004E-3</v>
      </c>
      <c r="AD627" s="239">
        <f t="shared" si="232"/>
        <v>1.988295782934784E-2</v>
      </c>
      <c r="AE627" s="239">
        <f t="shared" si="232"/>
        <v>0.30375756867487419</v>
      </c>
      <c r="AF627" s="240">
        <f t="shared" si="23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2.9768479146670145E-2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2.9768479146670145E-2</v>
      </c>
      <c r="J631" s="141"/>
      <c r="K631" s="192" t="s">
        <v>6</v>
      </c>
      <c r="L631" s="144">
        <v>2.9768479146670145E-2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2.9768479146670145E-2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1.14269334579634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1.14269334579634</v>
      </c>
      <c r="J632" s="141"/>
      <c r="K632" s="155" t="s">
        <v>7</v>
      </c>
      <c r="L632" s="156">
        <v>1.14269334579634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1.14269334579634</v>
      </c>
    </row>
    <row r="633" spans="1:85" x14ac:dyDescent="0.25">
      <c r="A633" s="159" t="s">
        <v>9</v>
      </c>
      <c r="B633" s="148">
        <v>0.27736741762355166</v>
      </c>
      <c r="C633" s="148">
        <v>0</v>
      </c>
      <c r="D633" s="148">
        <v>8.8853138898144018E-4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0.27825594901253309</v>
      </c>
      <c r="J633" s="141"/>
      <c r="K633" s="161" t="s">
        <v>9</v>
      </c>
      <c r="L633" s="148">
        <v>0.27736741762355166</v>
      </c>
      <c r="M633" s="148">
        <v>0</v>
      </c>
      <c r="N633" s="148">
        <v>8.8853138898144018E-4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0.27825594901253309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x14ac:dyDescent="0.25">
      <c r="A635" s="159" t="s">
        <v>15</v>
      </c>
      <c r="B635" s="148">
        <v>34.458954197854254</v>
      </c>
      <c r="C635" s="148">
        <v>0.14893375985368346</v>
      </c>
      <c r="D635" s="148">
        <v>2.7766932192156095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37.384581176923547</v>
      </c>
      <c r="J635" s="141"/>
      <c r="K635" s="161" t="s">
        <v>15</v>
      </c>
      <c r="L635" s="148">
        <v>34.458954197854254</v>
      </c>
      <c r="M635" s="148">
        <v>0.14893375985368346</v>
      </c>
      <c r="N635" s="148">
        <v>2.7766932192156095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37.384581176923547</v>
      </c>
    </row>
    <row r="636" spans="1:85" x14ac:dyDescent="0.25">
      <c r="A636" s="151" t="s">
        <v>14</v>
      </c>
      <c r="B636" s="152">
        <v>4.4524450593957017</v>
      </c>
      <c r="C636" s="152">
        <v>0.10048191802479424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4.5529269774204959</v>
      </c>
      <c r="J636" s="141"/>
      <c r="K636" s="155" t="s">
        <v>14</v>
      </c>
      <c r="L636" s="156">
        <v>4.4524450593957017</v>
      </c>
      <c r="M636" s="156">
        <v>0.10048191802479424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4.5529269774204959</v>
      </c>
    </row>
    <row r="637" spans="1:85" x14ac:dyDescent="0.25">
      <c r="A637" s="159" t="s">
        <v>56</v>
      </c>
      <c r="B637" s="148">
        <v>0</v>
      </c>
      <c r="C637" s="148">
        <v>0.35998697344610125</v>
      </c>
      <c r="D637" s="148">
        <v>0</v>
      </c>
      <c r="E637" s="148">
        <v>17.472205607721694</v>
      </c>
      <c r="F637" s="148">
        <v>690.02596606444877</v>
      </c>
      <c r="G637" s="148">
        <v>0</v>
      </c>
      <c r="H637" s="160">
        <v>0</v>
      </c>
      <c r="I637" s="146">
        <f t="shared" si="233"/>
        <v>707.85815864561653</v>
      </c>
      <c r="J637" s="141"/>
      <c r="K637" s="161" t="s">
        <v>56</v>
      </c>
      <c r="L637" s="148">
        <v>0</v>
      </c>
      <c r="M637" s="148">
        <v>0.35998697344610125</v>
      </c>
      <c r="N637" s="148">
        <v>0</v>
      </c>
      <c r="O637" s="148">
        <v>17.472205607721694</v>
      </c>
      <c r="P637" s="148">
        <v>690.02596606444877</v>
      </c>
      <c r="Q637" s="148">
        <v>0</v>
      </c>
      <c r="R637" s="149">
        <v>0</v>
      </c>
      <c r="S637" s="150">
        <f t="shared" si="234"/>
        <v>707.85815864561653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23.323858217605043</v>
      </c>
      <c r="F638" s="152">
        <v>0</v>
      </c>
      <c r="G638" s="152">
        <v>0</v>
      </c>
      <c r="H638" s="153">
        <v>0</v>
      </c>
      <c r="I638" s="154">
        <f t="shared" si="233"/>
        <v>23.323858217605043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23.323858217605043</v>
      </c>
      <c r="P638" s="156">
        <v>0</v>
      </c>
      <c r="Q638" s="156">
        <v>0</v>
      </c>
      <c r="R638" s="157">
        <v>0</v>
      </c>
      <c r="S638" s="158">
        <f t="shared" si="234"/>
        <v>23.323858217605043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x14ac:dyDescent="0.25">
      <c r="A640" s="151" t="s">
        <v>16</v>
      </c>
      <c r="B640" s="152">
        <v>12.410209093598509</v>
      </c>
      <c r="C640" s="152">
        <v>0</v>
      </c>
      <c r="D640" s="152">
        <v>6.00806989196618E-2</v>
      </c>
      <c r="E640" s="152">
        <v>0.36557382359905832</v>
      </c>
      <c r="F640" s="152">
        <v>0</v>
      </c>
      <c r="G640" s="152">
        <v>0</v>
      </c>
      <c r="H640" s="153">
        <v>0</v>
      </c>
      <c r="I640" s="154">
        <f t="shared" si="233"/>
        <v>12.835863616117228</v>
      </c>
      <c r="J640" s="141"/>
      <c r="K640" s="155" t="s">
        <v>16</v>
      </c>
      <c r="L640" s="156">
        <v>12.410209093598509</v>
      </c>
      <c r="M640" s="156">
        <v>0</v>
      </c>
      <c r="N640" s="156">
        <v>6.00806989196618E-2</v>
      </c>
      <c r="O640" s="156">
        <v>0.36557382359905832</v>
      </c>
      <c r="P640" s="156">
        <v>0</v>
      </c>
      <c r="Q640" s="156">
        <v>0</v>
      </c>
      <c r="R640" s="157">
        <v>0</v>
      </c>
      <c r="S640" s="158">
        <f t="shared" si="234"/>
        <v>12.835863616117228</v>
      </c>
    </row>
    <row r="641" spans="1:70" x14ac:dyDescent="0.25">
      <c r="A641" s="159" t="s">
        <v>139</v>
      </c>
      <c r="B641" s="148">
        <v>5.2194414872663639</v>
      </c>
      <c r="C641" s="148">
        <v>0</v>
      </c>
      <c r="D641" s="148">
        <v>1.3489977276826803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6.568439214949044</v>
      </c>
      <c r="J641" s="141"/>
      <c r="K641" s="161" t="s">
        <v>139</v>
      </c>
      <c r="L641" s="148">
        <v>5.2194414872663639</v>
      </c>
      <c r="M641" s="148">
        <v>0</v>
      </c>
      <c r="N641" s="148">
        <v>1.3489977276826803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6.568439214949044</v>
      </c>
    </row>
    <row r="642" spans="1:70" x14ac:dyDescent="0.25">
      <c r="A642" s="151" t="s">
        <v>24</v>
      </c>
      <c r="B642" s="152">
        <v>101.55553898839008</v>
      </c>
      <c r="C642" s="152">
        <v>0.13195349508389073</v>
      </c>
      <c r="D642" s="152">
        <v>2.1006053586938447</v>
      </c>
      <c r="E642" s="152">
        <v>168.75350607593529</v>
      </c>
      <c r="F642" s="152">
        <v>0</v>
      </c>
      <c r="G642" s="152">
        <v>56.907100086940538</v>
      </c>
      <c r="H642" s="153">
        <v>0.79840611209237111</v>
      </c>
      <c r="I642" s="154">
        <f t="shared" si="233"/>
        <v>330.247110117136</v>
      </c>
      <c r="J642" s="141"/>
      <c r="K642" s="155" t="s">
        <v>24</v>
      </c>
      <c r="L642" s="156">
        <v>101.55553898839008</v>
      </c>
      <c r="M642" s="156">
        <v>0.13195349508389073</v>
      </c>
      <c r="N642" s="156">
        <v>2.1006053586938447</v>
      </c>
      <c r="O642" s="156">
        <v>168.75350607593529</v>
      </c>
      <c r="P642" s="156">
        <v>0</v>
      </c>
      <c r="Q642" s="156">
        <v>56.907100086940538</v>
      </c>
      <c r="R642" s="157">
        <v>0.79840611209237111</v>
      </c>
      <c r="S642" s="158">
        <f t="shared" si="234"/>
        <v>330.247110117136</v>
      </c>
    </row>
    <row r="643" spans="1:70" x14ac:dyDescent="0.25">
      <c r="A643" s="159" t="s">
        <v>23</v>
      </c>
      <c r="B643" s="148">
        <v>34.97670943549123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34.97670943549123</v>
      </c>
      <c r="J643" s="141"/>
      <c r="K643" s="161" t="s">
        <v>23</v>
      </c>
      <c r="L643" s="148">
        <v>34.97670943549123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34.97670943549123</v>
      </c>
    </row>
    <row r="644" spans="1:70" x14ac:dyDescent="0.25">
      <c r="A644" s="151" t="s">
        <v>58</v>
      </c>
      <c r="B644" s="152">
        <v>243.31568260521513</v>
      </c>
      <c r="C644" s="152">
        <v>11.021374615568998</v>
      </c>
      <c r="D644" s="152">
        <v>138.54579812304723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392.88285534383135</v>
      </c>
      <c r="J644" s="141"/>
      <c r="K644" s="155" t="s">
        <v>58</v>
      </c>
      <c r="L644" s="156">
        <v>243.31568260521513</v>
      </c>
      <c r="M644" s="156">
        <v>11.021374615568998</v>
      </c>
      <c r="N644" s="156">
        <v>138.54579812304723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392.88285534383135</v>
      </c>
    </row>
    <row r="645" spans="1:70" x14ac:dyDescent="0.25">
      <c r="A645" s="159" t="s">
        <v>21</v>
      </c>
      <c r="B645" s="148">
        <v>355.99100806194343</v>
      </c>
      <c r="C645" s="148">
        <v>0</v>
      </c>
      <c r="D645" s="148">
        <v>0</v>
      </c>
      <c r="E645" s="148">
        <v>1.130017858687471</v>
      </c>
      <c r="F645" s="148">
        <v>46.881658240097664</v>
      </c>
      <c r="G645" s="148">
        <v>0</v>
      </c>
      <c r="H645" s="160">
        <v>0</v>
      </c>
      <c r="I645" s="146">
        <f t="shared" si="233"/>
        <v>404.00268416072856</v>
      </c>
      <c r="J645" s="141"/>
      <c r="K645" s="161" t="s">
        <v>21</v>
      </c>
      <c r="L645" s="148">
        <v>355.99100806194343</v>
      </c>
      <c r="M645" s="148">
        <v>0</v>
      </c>
      <c r="N645" s="148">
        <v>0</v>
      </c>
      <c r="O645" s="148">
        <v>1.130017858687471</v>
      </c>
      <c r="P645" s="148">
        <v>46.881658240097664</v>
      </c>
      <c r="Q645" s="148">
        <v>0</v>
      </c>
      <c r="R645" s="149">
        <v>0</v>
      </c>
      <c r="S645" s="150">
        <f t="shared" si="234"/>
        <v>404.00268416072856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x14ac:dyDescent="0.25">
      <c r="A647" s="162" t="s">
        <v>62</v>
      </c>
      <c r="B647" s="148">
        <v>11.456888051373017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11.456888051373017</v>
      </c>
      <c r="J647" s="141"/>
      <c r="K647" s="163" t="s">
        <v>62</v>
      </c>
      <c r="L647" s="148">
        <v>11.456888051373017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11.456888051373017</v>
      </c>
    </row>
    <row r="648" spans="1:70" ht="14.4" x14ac:dyDescent="0.3">
      <c r="A648" s="164" t="s">
        <v>22</v>
      </c>
      <c r="B648" s="165">
        <v>11.456888051373017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11.456888051373017</v>
      </c>
      <c r="J648" s="141"/>
      <c r="K648" s="168" t="s">
        <v>22</v>
      </c>
      <c r="L648" s="169">
        <v>11.456888051373017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11.456888051373017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x14ac:dyDescent="0.25">
      <c r="A652" s="186" t="s">
        <v>25</v>
      </c>
      <c r="B652" s="187">
        <f>SUM(B631:B647)</f>
        <v>805.28670622309414</v>
      </c>
      <c r="C652" s="187">
        <f t="shared" ref="C652:I652" si="235">SUM(C631:C647)</f>
        <v>11.762730761977467</v>
      </c>
      <c r="D652" s="187">
        <f t="shared" si="235"/>
        <v>144.83306365894802</v>
      </c>
      <c r="E652" s="187">
        <f t="shared" si="235"/>
        <v>211.04516158354855</v>
      </c>
      <c r="F652" s="187">
        <f t="shared" si="235"/>
        <v>736.9076243045464</v>
      </c>
      <c r="G652" s="187">
        <f t="shared" si="235"/>
        <v>56.907100086940538</v>
      </c>
      <c r="H652" s="213">
        <f t="shared" si="235"/>
        <v>0.79840611209237111</v>
      </c>
      <c r="I652" s="146">
        <f t="shared" si="235"/>
        <v>1967.5407927311476</v>
      </c>
      <c r="J652" s="141"/>
      <c r="K652" s="188" t="s">
        <v>25</v>
      </c>
      <c r="L652" s="187">
        <f>SUM(L631:L647)</f>
        <v>805.28670622309414</v>
      </c>
      <c r="M652" s="187">
        <f t="shared" ref="M652:S652" si="236">SUM(M631:M647)</f>
        <v>11.762730761977467</v>
      </c>
      <c r="N652" s="187">
        <f t="shared" si="236"/>
        <v>144.83306365894802</v>
      </c>
      <c r="O652" s="187">
        <f t="shared" si="236"/>
        <v>211.04516158354855</v>
      </c>
      <c r="P652" s="187">
        <f t="shared" si="236"/>
        <v>736.9076243045464</v>
      </c>
      <c r="Q652" s="187">
        <f t="shared" si="236"/>
        <v>56.907100086940538</v>
      </c>
      <c r="R652" s="213">
        <f t="shared" si="236"/>
        <v>0.79840611209237111</v>
      </c>
      <c r="S652" s="214">
        <f t="shared" si="236"/>
        <v>1967.5407927311476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0.40928590105889184</v>
      </c>
      <c r="C653" s="105">
        <f t="shared" ref="C653:H653" si="237">IF($I652=0,"-",C652/$I652)</f>
        <v>5.9783923186922062E-3</v>
      </c>
      <c r="D653" s="105">
        <f t="shared" si="237"/>
        <v>7.3611212633566264E-2</v>
      </c>
      <c r="E653" s="105">
        <f t="shared" si="237"/>
        <v>0.10726342364195474</v>
      </c>
      <c r="F653" s="105">
        <f t="shared" si="237"/>
        <v>0.3745323233078402</v>
      </c>
      <c r="G653" s="105">
        <f t="shared" si="237"/>
        <v>2.8922958190842729E-2</v>
      </c>
      <c r="H653" s="106">
        <f t="shared" si="237"/>
        <v>4.0578884821193561E-4</v>
      </c>
      <c r="I653" s="107">
        <f>SUM(B653:H653)</f>
        <v>0.99999999999999989</v>
      </c>
      <c r="K653" s="30" t="s">
        <v>85</v>
      </c>
      <c r="L653" s="80">
        <f t="shared" ref="L653:R653" si="238">IF($S652=0,"-",L652/$S652)</f>
        <v>0.40928590105889184</v>
      </c>
      <c r="M653" s="80">
        <f t="shared" si="238"/>
        <v>5.9783923186922062E-3</v>
      </c>
      <c r="N653" s="80">
        <f t="shared" si="238"/>
        <v>7.3611212633566264E-2</v>
      </c>
      <c r="O653" s="80">
        <f t="shared" si="238"/>
        <v>0.10726342364195474</v>
      </c>
      <c r="P653" s="80">
        <f t="shared" si="238"/>
        <v>0.3745323233078402</v>
      </c>
      <c r="Q653" s="80">
        <f t="shared" si="238"/>
        <v>2.8922958190842729E-2</v>
      </c>
      <c r="R653" s="81">
        <f t="shared" si="238"/>
        <v>4.0578884821193561E-4</v>
      </c>
      <c r="S653" s="82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136</v>
      </c>
      <c r="B1" s="327"/>
      <c r="C1" s="327"/>
      <c r="D1" s="327"/>
      <c r="E1" s="327"/>
      <c r="F1" s="327"/>
      <c r="G1" s="327"/>
      <c r="H1" s="327"/>
      <c r="I1" s="328"/>
      <c r="K1" s="335" t="s">
        <v>137</v>
      </c>
      <c r="L1" s="336"/>
      <c r="M1" s="336"/>
      <c r="N1" s="336"/>
      <c r="O1" s="336"/>
      <c r="P1" s="336"/>
      <c r="Q1" s="336"/>
      <c r="R1" s="336"/>
      <c r="S1" s="337"/>
      <c r="U1" s="344" t="s">
        <v>138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535.24005106010679</v>
      </c>
      <c r="C7" s="46">
        <f>C33+C85</f>
        <v>14.734181148234976</v>
      </c>
      <c r="D7" s="46">
        <f>D33+D85</f>
        <v>0.47842177240830747</v>
      </c>
      <c r="E7" s="46">
        <f>E33+E85</f>
        <v>0</v>
      </c>
      <c r="F7" s="46">
        <f>F59+F85</f>
        <v>0.10239888105093346</v>
      </c>
      <c r="G7" s="46">
        <f>G33+G85</f>
        <v>0</v>
      </c>
      <c r="H7" s="46">
        <f>H33+H85</f>
        <v>0</v>
      </c>
      <c r="I7" s="146">
        <f>SUM(B7:H7)</f>
        <v>550.55505286180096</v>
      </c>
      <c r="J7" s="141"/>
      <c r="K7" s="147" t="s">
        <v>6</v>
      </c>
      <c r="L7" s="148">
        <f>L33+L85</f>
        <v>535.24005106010679</v>
      </c>
      <c r="M7" s="148">
        <f t="shared" ref="M7:O7" si="0">M33+M85</f>
        <v>14.734181148234976</v>
      </c>
      <c r="N7" s="148">
        <f t="shared" si="0"/>
        <v>0.47842177240830747</v>
      </c>
      <c r="O7" s="148">
        <f t="shared" si="0"/>
        <v>0</v>
      </c>
      <c r="P7" s="148">
        <f>P33+P59+P85</f>
        <v>0.10239888105093346</v>
      </c>
      <c r="Q7" s="148">
        <f t="shared" ref="Q7:R7" si="1">Q33+Q85</f>
        <v>0</v>
      </c>
      <c r="R7" s="148">
        <f t="shared" si="1"/>
        <v>0</v>
      </c>
      <c r="S7" s="150">
        <f>SUM(L7:R7)</f>
        <v>550.55505286180096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C27" si="2">B34+B86</f>
        <v>47.014650998400676</v>
      </c>
      <c r="C8" s="52">
        <f t="shared" si="2"/>
        <v>0</v>
      </c>
      <c r="D8" s="52">
        <f t="shared" ref="D8:E8" si="3">D34+D86</f>
        <v>0.6411249571719948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154">
        <f t="shared" ref="I8:I27" si="6">SUM(B8:H8)</f>
        <v>47.655775955572672</v>
      </c>
      <c r="J8" s="141"/>
      <c r="K8" s="155" t="s">
        <v>7</v>
      </c>
      <c r="L8" s="156">
        <f t="shared" ref="L8:O8" si="7">L34+L86</f>
        <v>47.014650998400676</v>
      </c>
      <c r="M8" s="156">
        <f t="shared" si="7"/>
        <v>0</v>
      </c>
      <c r="N8" s="156">
        <f t="shared" si="7"/>
        <v>0.6411249571719948</v>
      </c>
      <c r="O8" s="156">
        <f t="shared" si="7"/>
        <v>0</v>
      </c>
      <c r="P8" s="156">
        <f t="shared" ref="P8:P27" si="8">P34+P60+P86</f>
        <v>0</v>
      </c>
      <c r="Q8" s="156">
        <f t="shared" ref="Q8:R8" si="9">Q34+Q86</f>
        <v>0</v>
      </c>
      <c r="R8" s="156">
        <f t="shared" si="9"/>
        <v>0</v>
      </c>
      <c r="S8" s="158">
        <f t="shared" ref="S8:S27" si="10">SUM(L8:R8)</f>
        <v>47.655775955572672</v>
      </c>
      <c r="T8" s="141" t="str">
        <f t="shared" ref="T8:T24" si="11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51.406232716191411</v>
      </c>
      <c r="C9" s="49">
        <f t="shared" si="2"/>
        <v>0</v>
      </c>
      <c r="D9" s="49">
        <f t="shared" ref="D9:E9" si="12">D35+D87</f>
        <v>3.8844126280825035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146">
        <f t="shared" si="6"/>
        <v>55.290645344273912</v>
      </c>
      <c r="J9" s="141"/>
      <c r="K9" s="147" t="s">
        <v>9</v>
      </c>
      <c r="L9" s="148">
        <f t="shared" ref="L9:O9" si="14">L35+L87</f>
        <v>51.406232716191411</v>
      </c>
      <c r="M9" s="148">
        <f t="shared" si="14"/>
        <v>0</v>
      </c>
      <c r="N9" s="148">
        <f t="shared" si="14"/>
        <v>3.8844126280825035</v>
      </c>
      <c r="O9" s="148">
        <f t="shared" si="14"/>
        <v>0</v>
      </c>
      <c r="P9" s="148">
        <f t="shared" si="8"/>
        <v>0</v>
      </c>
      <c r="Q9" s="148">
        <f t="shared" ref="Q9:R9" si="15">Q35+Q87</f>
        <v>0</v>
      </c>
      <c r="R9" s="148">
        <f t="shared" si="15"/>
        <v>0</v>
      </c>
      <c r="S9" s="150">
        <f t="shared" si="10"/>
        <v>55.290645344273912</v>
      </c>
      <c r="T9" s="141" t="str">
        <f t="shared" si="11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0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154">
        <f t="shared" si="6"/>
        <v>0</v>
      </c>
      <c r="J10" s="141"/>
      <c r="K10" s="155" t="s">
        <v>54</v>
      </c>
      <c r="L10" s="156">
        <f t="shared" ref="L10:O10" si="18">L36+L88</f>
        <v>0</v>
      </c>
      <c r="M10" s="156">
        <f t="shared" si="18"/>
        <v>0</v>
      </c>
      <c r="N10" s="156">
        <f t="shared" si="18"/>
        <v>0</v>
      </c>
      <c r="O10" s="156">
        <f t="shared" si="18"/>
        <v>0</v>
      </c>
      <c r="P10" s="156">
        <f t="shared" si="8"/>
        <v>0</v>
      </c>
      <c r="Q10" s="156">
        <f t="shared" ref="Q10:R10" si="19">Q36+Q88</f>
        <v>0</v>
      </c>
      <c r="R10" s="156">
        <f t="shared" si="19"/>
        <v>0</v>
      </c>
      <c r="S10" s="158">
        <f t="shared" si="10"/>
        <v>0</v>
      </c>
      <c r="T10" s="141" t="str">
        <f t="shared" si="11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659.56470687934257</v>
      </c>
      <c r="C11" s="49">
        <f t="shared" si="2"/>
        <v>226.79759725434172</v>
      </c>
      <c r="D11" s="49">
        <f t="shared" ref="D11:E11" si="20">D37+D89</f>
        <v>284.39734384891062</v>
      </c>
      <c r="E11" s="49">
        <f t="shared" si="20"/>
        <v>16.380206359814327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146">
        <f t="shared" si="6"/>
        <v>1187.1398543424093</v>
      </c>
      <c r="J11" s="141"/>
      <c r="K11" s="147" t="s">
        <v>15</v>
      </c>
      <c r="L11" s="148">
        <f t="shared" ref="L11:O11" si="22">L37+L89</f>
        <v>659.56470687934257</v>
      </c>
      <c r="M11" s="148">
        <f t="shared" si="22"/>
        <v>226.79759725434172</v>
      </c>
      <c r="N11" s="148">
        <f t="shared" si="22"/>
        <v>284.39734384891062</v>
      </c>
      <c r="O11" s="148">
        <f t="shared" si="22"/>
        <v>16.380206359814327</v>
      </c>
      <c r="P11" s="148">
        <f t="shared" si="8"/>
        <v>0</v>
      </c>
      <c r="Q11" s="148">
        <f t="shared" ref="Q11:R11" si="23">Q37+Q89</f>
        <v>0</v>
      </c>
      <c r="R11" s="148">
        <f t="shared" si="23"/>
        <v>0</v>
      </c>
      <c r="S11" s="150">
        <f t="shared" si="10"/>
        <v>1187.1398543424093</v>
      </c>
      <c r="T11" s="141" t="str">
        <f t="shared" si="11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4515.1639573828443</v>
      </c>
      <c r="C12" s="52">
        <f t="shared" si="2"/>
        <v>37.739103068154954</v>
      </c>
      <c r="D12" s="52">
        <f t="shared" ref="D12:E12" si="24">D38+D90</f>
        <v>582.07128155805617</v>
      </c>
      <c r="E12" s="52">
        <f t="shared" si="24"/>
        <v>7.1197973472611782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154">
        <f t="shared" si="6"/>
        <v>5142.0941393563162</v>
      </c>
      <c r="J12" s="141"/>
      <c r="K12" s="155" t="s">
        <v>14</v>
      </c>
      <c r="L12" s="156">
        <f t="shared" ref="L12:O12" si="26">L38+L90</f>
        <v>4515.1639573828443</v>
      </c>
      <c r="M12" s="156">
        <f t="shared" si="26"/>
        <v>37.739103068154954</v>
      </c>
      <c r="N12" s="156">
        <f t="shared" si="26"/>
        <v>582.07128155805617</v>
      </c>
      <c r="O12" s="156">
        <f t="shared" si="26"/>
        <v>7.1197973472611782</v>
      </c>
      <c r="P12" s="156">
        <f t="shared" si="8"/>
        <v>0</v>
      </c>
      <c r="Q12" s="156">
        <f t="shared" ref="Q12:R12" si="27">Q38+Q90</f>
        <v>0</v>
      </c>
      <c r="R12" s="156">
        <f t="shared" si="27"/>
        <v>0</v>
      </c>
      <c r="S12" s="158">
        <f t="shared" si="10"/>
        <v>5142.0941393563162</v>
      </c>
      <c r="T12" s="141" t="str">
        <f t="shared" si="11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0.3573048848620784</v>
      </c>
      <c r="D13" s="49">
        <f t="shared" ref="D13:E13" si="28">D39+D91</f>
        <v>0.1199273941630504</v>
      </c>
      <c r="E13" s="49">
        <f t="shared" si="28"/>
        <v>1071.1296250186806</v>
      </c>
      <c r="F13" s="49">
        <f t="shared" si="4"/>
        <v>16975.293063921526</v>
      </c>
      <c r="G13" s="49">
        <f t="shared" ref="G13:H13" si="29">G39+G91</f>
        <v>0</v>
      </c>
      <c r="H13" s="49">
        <f t="shared" si="29"/>
        <v>0</v>
      </c>
      <c r="I13" s="146">
        <f t="shared" si="6"/>
        <v>18046.899921219232</v>
      </c>
      <c r="J13" s="141"/>
      <c r="K13" s="161" t="s">
        <v>56</v>
      </c>
      <c r="L13" s="148">
        <f t="shared" ref="L13:O13" si="30">L39+L91</f>
        <v>0</v>
      </c>
      <c r="M13" s="148">
        <f t="shared" si="30"/>
        <v>0.3573048848620784</v>
      </c>
      <c r="N13" s="148">
        <f t="shared" si="30"/>
        <v>0.1199273941630504</v>
      </c>
      <c r="O13" s="148">
        <f t="shared" si="30"/>
        <v>1071.1296250186806</v>
      </c>
      <c r="P13" s="148">
        <f t="shared" si="8"/>
        <v>16975.293063921526</v>
      </c>
      <c r="Q13" s="148">
        <f t="shared" ref="Q13:R13" si="31">Q39+Q91</f>
        <v>0</v>
      </c>
      <c r="R13" s="148">
        <f t="shared" si="31"/>
        <v>0</v>
      </c>
      <c r="S13" s="150">
        <f t="shared" si="10"/>
        <v>18046.899921219232</v>
      </c>
      <c r="T13" s="141" t="str">
        <f t="shared" si="11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ref="D14:E14" si="32">D40+D92</f>
        <v>6.2671884026997873E-2</v>
      </c>
      <c r="E14" s="52">
        <f t="shared" si="32"/>
        <v>37.611852037894877</v>
      </c>
      <c r="F14" s="52">
        <f t="shared" si="4"/>
        <v>4731.6551643423591</v>
      </c>
      <c r="G14" s="52">
        <f t="shared" ref="G14:H14" si="33">G40+G92</f>
        <v>0</v>
      </c>
      <c r="H14" s="52">
        <f t="shared" si="33"/>
        <v>0</v>
      </c>
      <c r="I14" s="154">
        <f t="shared" si="6"/>
        <v>4769.3296882642808</v>
      </c>
      <c r="J14" s="141"/>
      <c r="K14" s="155" t="s">
        <v>11</v>
      </c>
      <c r="L14" s="156">
        <f t="shared" ref="L14:O14" si="34">L40+L92</f>
        <v>0</v>
      </c>
      <c r="M14" s="156">
        <f t="shared" si="34"/>
        <v>0</v>
      </c>
      <c r="N14" s="156">
        <f t="shared" si="34"/>
        <v>6.2671884026997873E-2</v>
      </c>
      <c r="O14" s="156">
        <f t="shared" si="34"/>
        <v>37.611852037894877</v>
      </c>
      <c r="P14" s="156">
        <f t="shared" si="8"/>
        <v>4731.6551643423591</v>
      </c>
      <c r="Q14" s="156">
        <f t="shared" ref="Q14:R14" si="35">Q40+Q92</f>
        <v>0</v>
      </c>
      <c r="R14" s="156">
        <f t="shared" si="35"/>
        <v>0</v>
      </c>
      <c r="S14" s="158">
        <f t="shared" si="10"/>
        <v>4769.3296882642808</v>
      </c>
      <c r="T14" s="141" t="str">
        <f t="shared" si="11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0.34757609748230606</v>
      </c>
      <c r="E15" s="49">
        <f t="shared" si="36"/>
        <v>0</v>
      </c>
      <c r="F15" s="49">
        <f t="shared" si="4"/>
        <v>563.64399181815338</v>
      </c>
      <c r="G15" s="49">
        <f t="shared" ref="G15:H15" si="37">G41+G93</f>
        <v>0</v>
      </c>
      <c r="H15" s="49">
        <f t="shared" si="37"/>
        <v>0</v>
      </c>
      <c r="I15" s="146">
        <f t="shared" si="6"/>
        <v>563.99156791563564</v>
      </c>
      <c r="J15" s="141"/>
      <c r="K15" s="161" t="s">
        <v>57</v>
      </c>
      <c r="L15" s="148">
        <f t="shared" ref="L15:O15" si="38">L41+L93</f>
        <v>0</v>
      </c>
      <c r="M15" s="148">
        <f t="shared" si="38"/>
        <v>0</v>
      </c>
      <c r="N15" s="148">
        <f t="shared" si="38"/>
        <v>0.34757609748230606</v>
      </c>
      <c r="O15" s="148">
        <f t="shared" si="38"/>
        <v>0</v>
      </c>
      <c r="P15" s="148">
        <f t="shared" si="8"/>
        <v>563.64399181815338</v>
      </c>
      <c r="Q15" s="148">
        <f t="shared" ref="Q15:R15" si="39">Q41+Q93</f>
        <v>0</v>
      </c>
      <c r="R15" s="148">
        <f t="shared" si="39"/>
        <v>0</v>
      </c>
      <c r="S15" s="150">
        <f t="shared" si="10"/>
        <v>563.99156791563564</v>
      </c>
      <c r="T15" s="141" t="str">
        <f t="shared" si="11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179.63798268575169</v>
      </c>
      <c r="C16" s="52">
        <f t="shared" si="2"/>
        <v>68.453594936612376</v>
      </c>
      <c r="D16" s="52">
        <f t="shared" ref="D16:E16" si="40">D42+D94</f>
        <v>77.145142558594372</v>
      </c>
      <c r="E16" s="52">
        <f t="shared" si="40"/>
        <v>22.628456211921886</v>
      </c>
      <c r="F16" s="52">
        <f t="shared" si="4"/>
        <v>9.0379111616070684</v>
      </c>
      <c r="G16" s="52">
        <f t="shared" ref="G16:H16" si="41">G42+G94</f>
        <v>0</v>
      </c>
      <c r="H16" s="52">
        <f t="shared" si="41"/>
        <v>0</v>
      </c>
      <c r="I16" s="154">
        <f t="shared" si="6"/>
        <v>356.9030875544874</v>
      </c>
      <c r="J16" s="141"/>
      <c r="K16" s="155" t="s">
        <v>16</v>
      </c>
      <c r="L16" s="156">
        <f t="shared" ref="L16:O16" si="42">L42+L94</f>
        <v>179.63798268575169</v>
      </c>
      <c r="M16" s="156">
        <f t="shared" si="42"/>
        <v>68.453594936612376</v>
      </c>
      <c r="N16" s="156">
        <f t="shared" si="42"/>
        <v>77.145142558594372</v>
      </c>
      <c r="O16" s="156">
        <f t="shared" si="42"/>
        <v>22.628456211921886</v>
      </c>
      <c r="P16" s="156">
        <f t="shared" si="8"/>
        <v>9.0379111616071199</v>
      </c>
      <c r="Q16" s="156">
        <f t="shared" ref="Q16:R16" si="43">Q42+Q94</f>
        <v>0</v>
      </c>
      <c r="R16" s="156">
        <f t="shared" si="43"/>
        <v>0</v>
      </c>
      <c r="S16" s="158">
        <f t="shared" si="10"/>
        <v>356.90308755448746</v>
      </c>
      <c r="T16" s="141" t="str">
        <f t="shared" si="11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1913.7176532118863</v>
      </c>
      <c r="C17" s="49">
        <f t="shared" si="2"/>
        <v>1171.8174828019919</v>
      </c>
      <c r="D17" s="49">
        <f t="shared" ref="D17:E17" si="44">D43+D95</f>
        <v>2004.1383844863622</v>
      </c>
      <c r="E17" s="49">
        <f t="shared" si="44"/>
        <v>119.63381897697738</v>
      </c>
      <c r="F17" s="49">
        <f t="shared" si="4"/>
        <v>1272.5009346891718</v>
      </c>
      <c r="G17" s="49">
        <f t="shared" ref="G17:H17" si="45">G43+G95</f>
        <v>0</v>
      </c>
      <c r="H17" s="49">
        <f t="shared" si="45"/>
        <v>0</v>
      </c>
      <c r="I17" s="146">
        <f t="shared" si="6"/>
        <v>6481.8082741663902</v>
      </c>
      <c r="J17" s="141"/>
      <c r="K17" s="161" t="s">
        <v>139</v>
      </c>
      <c r="L17" s="148">
        <f t="shared" ref="L17:O17" si="46">L43+L95</f>
        <v>1913.7176532118863</v>
      </c>
      <c r="M17" s="148">
        <f t="shared" si="46"/>
        <v>1171.8174828019919</v>
      </c>
      <c r="N17" s="148">
        <f t="shared" si="46"/>
        <v>2004.1383844863622</v>
      </c>
      <c r="O17" s="148">
        <f t="shared" si="46"/>
        <v>119.63381897697738</v>
      </c>
      <c r="P17" s="148">
        <f t="shared" si="8"/>
        <v>1272.5009346891718</v>
      </c>
      <c r="Q17" s="148">
        <f t="shared" ref="Q17:R17" si="47">Q43+Q95</f>
        <v>0</v>
      </c>
      <c r="R17" s="148">
        <f t="shared" si="47"/>
        <v>0</v>
      </c>
      <c r="S17" s="150">
        <f t="shared" si="10"/>
        <v>6481.8082741663902</v>
      </c>
      <c r="T17" s="141" t="str">
        <f t="shared" si="11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1771.9884837166192</v>
      </c>
      <c r="C18" s="52">
        <f t="shared" si="2"/>
        <v>67.99900492901034</v>
      </c>
      <c r="D18" s="52">
        <f t="shared" ref="D18:E18" si="48">D44+D96</f>
        <v>3644.3047646819218</v>
      </c>
      <c r="E18" s="52">
        <f t="shared" si="48"/>
        <v>8401.3267785060125</v>
      </c>
      <c r="F18" s="52">
        <f t="shared" si="4"/>
        <v>1263.9798616687872</v>
      </c>
      <c r="G18" s="52">
        <f t="shared" ref="G18:H18" si="49">G44+G96</f>
        <v>2126.6823991583456</v>
      </c>
      <c r="H18" s="52">
        <f t="shared" si="49"/>
        <v>44.503000940975134</v>
      </c>
      <c r="I18" s="154">
        <f t="shared" si="6"/>
        <v>17320.784293601671</v>
      </c>
      <c r="J18" s="141"/>
      <c r="K18" s="155" t="s">
        <v>24</v>
      </c>
      <c r="L18" s="156">
        <f t="shared" ref="L18:O18" si="50">L44+L96</f>
        <v>1771.9884837166192</v>
      </c>
      <c r="M18" s="156">
        <f t="shared" si="50"/>
        <v>67.99900492901034</v>
      </c>
      <c r="N18" s="156">
        <f t="shared" si="50"/>
        <v>3644.3047646819218</v>
      </c>
      <c r="O18" s="156">
        <f t="shared" si="50"/>
        <v>8401.3267785060125</v>
      </c>
      <c r="P18" s="156">
        <f t="shared" si="8"/>
        <v>1263.9798616687872</v>
      </c>
      <c r="Q18" s="156">
        <f t="shared" ref="Q18:R18" si="51">Q44+Q96</f>
        <v>2126.6823991583456</v>
      </c>
      <c r="R18" s="156">
        <f t="shared" si="51"/>
        <v>44.503000940975134</v>
      </c>
      <c r="S18" s="158">
        <f t="shared" si="10"/>
        <v>17320.784293601671</v>
      </c>
      <c r="T18" s="141" t="str">
        <f t="shared" si="11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5024.4431879537187</v>
      </c>
      <c r="C19" s="49">
        <f t="shared" si="2"/>
        <v>142.37818260158826</v>
      </c>
      <c r="D19" s="49">
        <f t="shared" ref="D19:E19" si="52">D45+D97</f>
        <v>734.25686200729695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146">
        <f t="shared" si="6"/>
        <v>5901.0782325626042</v>
      </c>
      <c r="J19" s="141"/>
      <c r="K19" s="161" t="s">
        <v>23</v>
      </c>
      <c r="L19" s="148">
        <f t="shared" ref="L19:O19" si="54">L45+L97</f>
        <v>5024.4431879537187</v>
      </c>
      <c r="M19" s="148">
        <f t="shared" si="54"/>
        <v>142.37818260158826</v>
      </c>
      <c r="N19" s="148">
        <f t="shared" si="54"/>
        <v>734.25686200729695</v>
      </c>
      <c r="O19" s="148">
        <f t="shared" si="54"/>
        <v>0</v>
      </c>
      <c r="P19" s="148">
        <f t="shared" si="8"/>
        <v>0</v>
      </c>
      <c r="Q19" s="148">
        <f t="shared" ref="Q19:R19" si="55">Q45+Q97</f>
        <v>0</v>
      </c>
      <c r="R19" s="148">
        <f t="shared" si="55"/>
        <v>0</v>
      </c>
      <c r="S19" s="150">
        <f t="shared" si="10"/>
        <v>5901.0782325626042</v>
      </c>
      <c r="T19" s="141" t="str">
        <f t="shared" si="11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5586.1230630859936</v>
      </c>
      <c r="C20" s="52">
        <f t="shared" si="2"/>
        <v>15.760981293631048</v>
      </c>
      <c r="D20" s="52">
        <f t="shared" ref="D20:E20" si="56">D46+D98</f>
        <v>729.98727967804678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154">
        <f t="shared" si="6"/>
        <v>6331.8713240576708</v>
      </c>
      <c r="J20" s="141"/>
      <c r="K20" s="155" t="s">
        <v>58</v>
      </c>
      <c r="L20" s="156">
        <f t="shared" ref="L20:O20" si="58">L46+L98</f>
        <v>5586.1230630859936</v>
      </c>
      <c r="M20" s="156">
        <f t="shared" si="58"/>
        <v>15.760981293631048</v>
      </c>
      <c r="N20" s="156">
        <f t="shared" si="58"/>
        <v>729.98727967804678</v>
      </c>
      <c r="O20" s="156">
        <f t="shared" si="58"/>
        <v>0</v>
      </c>
      <c r="P20" s="156">
        <f t="shared" si="8"/>
        <v>0</v>
      </c>
      <c r="Q20" s="156">
        <f t="shared" ref="Q20:R20" si="59">Q46+Q98</f>
        <v>0</v>
      </c>
      <c r="R20" s="156">
        <f t="shared" si="59"/>
        <v>0</v>
      </c>
      <c r="S20" s="158">
        <f t="shared" si="10"/>
        <v>6331.8713240576708</v>
      </c>
      <c r="T20" s="141" t="str">
        <f t="shared" si="11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2587.1661289470258</v>
      </c>
      <c r="C21" s="49">
        <f t="shared" si="2"/>
        <v>4604.5886798690963</v>
      </c>
      <c r="D21" s="49">
        <f t="shared" ref="D21:E21" si="60">D47+D99</f>
        <v>1850.585211327144</v>
      </c>
      <c r="E21" s="49">
        <f t="shared" si="60"/>
        <v>216.793365017497</v>
      </c>
      <c r="F21" s="49">
        <f t="shared" si="4"/>
        <v>1579.1383925850196</v>
      </c>
      <c r="G21" s="49">
        <f t="shared" ref="G21:H21" si="61">G47+G99</f>
        <v>0</v>
      </c>
      <c r="H21" s="49">
        <f t="shared" si="61"/>
        <v>0</v>
      </c>
      <c r="I21" s="146">
        <f t="shared" si="6"/>
        <v>10838.271777745784</v>
      </c>
      <c r="J21" s="141"/>
      <c r="K21" s="161" t="s">
        <v>21</v>
      </c>
      <c r="L21" s="148">
        <f t="shared" ref="L21:O21" si="62">L47+L99</f>
        <v>2587.1661289470258</v>
      </c>
      <c r="M21" s="148">
        <f t="shared" si="62"/>
        <v>4604.5886798690963</v>
      </c>
      <c r="N21" s="148">
        <f t="shared" si="62"/>
        <v>1850.585211327144</v>
      </c>
      <c r="O21" s="148">
        <f t="shared" si="62"/>
        <v>216.793365017497</v>
      </c>
      <c r="P21" s="148">
        <f t="shared" si="8"/>
        <v>1579.1383925850196</v>
      </c>
      <c r="Q21" s="148">
        <f t="shared" ref="Q21:R21" si="63">Q47+Q99</f>
        <v>0</v>
      </c>
      <c r="R21" s="148">
        <f t="shared" si="63"/>
        <v>0</v>
      </c>
      <c r="S21" s="150">
        <f t="shared" si="10"/>
        <v>10838.271777745784</v>
      </c>
      <c r="T21" s="141" t="str">
        <f t="shared" si="11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9.5657809447592523</v>
      </c>
      <c r="C22" s="52">
        <f t="shared" si="2"/>
        <v>485.75992989089582</v>
      </c>
      <c r="D22" s="52">
        <f t="shared" ref="D22:E22" si="64">D48+D100</f>
        <v>1201.4871803727488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154">
        <f t="shared" si="6"/>
        <v>1696.8128912084039</v>
      </c>
      <c r="J22" s="141"/>
      <c r="K22" s="155" t="s">
        <v>20</v>
      </c>
      <c r="L22" s="156">
        <f t="shared" ref="L22:O22" si="66">L48+L100</f>
        <v>9.5657809447592523</v>
      </c>
      <c r="M22" s="156">
        <f t="shared" si="66"/>
        <v>485.75992989089582</v>
      </c>
      <c r="N22" s="156">
        <f t="shared" si="66"/>
        <v>1201.4871803727488</v>
      </c>
      <c r="O22" s="156">
        <f t="shared" si="66"/>
        <v>0</v>
      </c>
      <c r="P22" s="156">
        <f t="shared" si="8"/>
        <v>0</v>
      </c>
      <c r="Q22" s="156">
        <f t="shared" ref="Q22:R22" si="67">Q48+Q100</f>
        <v>0</v>
      </c>
      <c r="R22" s="156">
        <f t="shared" si="67"/>
        <v>0</v>
      </c>
      <c r="S22" s="158">
        <f t="shared" si="10"/>
        <v>1696.8128912084039</v>
      </c>
      <c r="T22" s="141" t="str">
        <f t="shared" si="11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1021.5804471311934</v>
      </c>
      <c r="C23" s="49">
        <f t="shared" si="2"/>
        <v>0</v>
      </c>
      <c r="D23" s="49">
        <f t="shared" ref="D23:E23" si="68">D49+D101</f>
        <v>421.46548551089569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146">
        <f t="shared" si="6"/>
        <v>1443.0459326420892</v>
      </c>
      <c r="J23" s="141"/>
      <c r="K23" s="163" t="s">
        <v>62</v>
      </c>
      <c r="L23" s="148">
        <f t="shared" ref="L23:O23" si="70">L49+L101</f>
        <v>1021.5804471311934</v>
      </c>
      <c r="M23" s="148">
        <f t="shared" si="70"/>
        <v>0</v>
      </c>
      <c r="N23" s="148">
        <f t="shared" si="70"/>
        <v>421.46548551089569</v>
      </c>
      <c r="O23" s="148">
        <f t="shared" si="70"/>
        <v>0</v>
      </c>
      <c r="P23" s="148">
        <f t="shared" si="8"/>
        <v>0</v>
      </c>
      <c r="Q23" s="148">
        <f t="shared" ref="Q23:R23" si="71">Q49+Q101</f>
        <v>0</v>
      </c>
      <c r="R23" s="148">
        <f t="shared" si="71"/>
        <v>0</v>
      </c>
      <c r="S23" s="150">
        <f t="shared" si="10"/>
        <v>1443.0459326420892</v>
      </c>
      <c r="T23" s="141" t="str">
        <f t="shared" si="11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si="2"/>
        <v>1021.5804471311934</v>
      </c>
      <c r="C24" s="59">
        <f t="shared" si="2"/>
        <v>0</v>
      </c>
      <c r="D24" s="59">
        <f t="shared" ref="D24:E24" si="72">D50+D102</f>
        <v>421.46548551089569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167">
        <f t="shared" si="6"/>
        <v>1443.0459326420892</v>
      </c>
      <c r="J24" s="141"/>
      <c r="K24" s="168" t="s">
        <v>22</v>
      </c>
      <c r="L24" s="169">
        <f t="shared" ref="L24:O24" si="74">L50+L102</f>
        <v>1021.5804471311934</v>
      </c>
      <c r="M24" s="169">
        <f t="shared" si="74"/>
        <v>0</v>
      </c>
      <c r="N24" s="169">
        <f t="shared" si="74"/>
        <v>421.46548551089569</v>
      </c>
      <c r="O24" s="169">
        <f t="shared" si="74"/>
        <v>0</v>
      </c>
      <c r="P24" s="169">
        <f t="shared" si="8"/>
        <v>0</v>
      </c>
      <c r="Q24" s="169">
        <f t="shared" ref="Q24:R24" si="75">Q50+Q102</f>
        <v>0</v>
      </c>
      <c r="R24" s="169">
        <f t="shared" si="75"/>
        <v>0</v>
      </c>
      <c r="S24" s="171">
        <f t="shared" si="10"/>
        <v>1443.0459326420892</v>
      </c>
      <c r="T24" s="141" t="str">
        <f t="shared" si="11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175">
        <f t="shared" si="6"/>
        <v>0</v>
      </c>
      <c r="J25" s="141"/>
      <c r="K25" s="176" t="s">
        <v>18</v>
      </c>
      <c r="L25" s="173">
        <f t="shared" ref="L25:O25" si="78">L51+L103</f>
        <v>0</v>
      </c>
      <c r="M25" s="173">
        <f t="shared" si="78"/>
        <v>0</v>
      </c>
      <c r="N25" s="173">
        <f t="shared" si="78"/>
        <v>0</v>
      </c>
      <c r="O25" s="173">
        <f t="shared" si="78"/>
        <v>0</v>
      </c>
      <c r="P25" s="173">
        <f t="shared" si="8"/>
        <v>0</v>
      </c>
      <c r="Q25" s="173">
        <f t="shared" ref="Q25:R25" si="79">Q51+Q103</f>
        <v>0</v>
      </c>
      <c r="R25" s="173">
        <f t="shared" si="79"/>
        <v>0</v>
      </c>
      <c r="S25" s="178">
        <f t="shared" si="10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167">
        <f t="shared" si="6"/>
        <v>0</v>
      </c>
      <c r="J26" s="141"/>
      <c r="K26" s="168" t="s">
        <v>19</v>
      </c>
      <c r="L26" s="169">
        <f t="shared" ref="L26:O26" si="82">L52+L104</f>
        <v>0</v>
      </c>
      <c r="M26" s="169">
        <f t="shared" si="82"/>
        <v>0</v>
      </c>
      <c r="N26" s="169">
        <f t="shared" si="82"/>
        <v>0</v>
      </c>
      <c r="O26" s="169">
        <f t="shared" si="82"/>
        <v>0</v>
      </c>
      <c r="P26" s="169">
        <f t="shared" si="8"/>
        <v>0</v>
      </c>
      <c r="Q26" s="169">
        <f t="shared" ref="Q26:R26" si="83">Q52+Q104</f>
        <v>0</v>
      </c>
      <c r="R26" s="169">
        <f t="shared" si="83"/>
        <v>0</v>
      </c>
      <c r="S26" s="171">
        <f t="shared" si="10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182">
        <f t="shared" si="6"/>
        <v>0</v>
      </c>
      <c r="J27" s="141"/>
      <c r="K27" s="183" t="s">
        <v>64</v>
      </c>
      <c r="L27" s="180">
        <f t="shared" ref="L27:O27" si="86">L53+L105</f>
        <v>0</v>
      </c>
      <c r="M27" s="180">
        <f t="shared" si="86"/>
        <v>0</v>
      </c>
      <c r="N27" s="180">
        <f t="shared" si="86"/>
        <v>0</v>
      </c>
      <c r="O27" s="180">
        <f t="shared" si="86"/>
        <v>0</v>
      </c>
      <c r="P27" s="180">
        <f t="shared" si="8"/>
        <v>0</v>
      </c>
      <c r="Q27" s="180">
        <f t="shared" ref="Q27:R27" si="87">Q53+Q105</f>
        <v>0</v>
      </c>
      <c r="R27" s="180">
        <f t="shared" si="87"/>
        <v>0</v>
      </c>
      <c r="S27" s="185">
        <f t="shared" si="10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23902.612326713832</v>
      </c>
      <c r="C28" s="187">
        <f t="shared" ref="C28:I28" si="88">SUM(C7:C23)</f>
        <v>6836.3860426784195</v>
      </c>
      <c r="D28" s="187">
        <f t="shared" si="88"/>
        <v>11535.373070763313</v>
      </c>
      <c r="E28" s="187">
        <f t="shared" si="88"/>
        <v>9892.6238994760588</v>
      </c>
      <c r="F28" s="187">
        <f t="shared" si="88"/>
        <v>26395.351719067676</v>
      </c>
      <c r="G28" s="187">
        <f t="shared" si="88"/>
        <v>2126.6823991583456</v>
      </c>
      <c r="H28" s="187">
        <f t="shared" si="88"/>
        <v>44.503000940975134</v>
      </c>
      <c r="I28" s="187">
        <f t="shared" si="88"/>
        <v>80733.532458798625</v>
      </c>
      <c r="J28" s="279"/>
      <c r="K28" s="188" t="s">
        <v>25</v>
      </c>
      <c r="L28" s="187">
        <f>SUM(L7:L23)</f>
        <v>23902.612326713832</v>
      </c>
      <c r="M28" s="187">
        <f t="shared" ref="M28:S28" si="89">SUM(M7:M23)</f>
        <v>6836.3860426784195</v>
      </c>
      <c r="N28" s="187">
        <f t="shared" si="89"/>
        <v>11535.373070763313</v>
      </c>
      <c r="O28" s="187">
        <f t="shared" si="89"/>
        <v>9892.6238994760588</v>
      </c>
      <c r="P28" s="187">
        <f t="shared" si="89"/>
        <v>26395.351719067676</v>
      </c>
      <c r="Q28" s="187">
        <f t="shared" si="89"/>
        <v>2126.6823991583456</v>
      </c>
      <c r="R28" s="187">
        <f t="shared" si="89"/>
        <v>44.503000940975134</v>
      </c>
      <c r="S28" s="187">
        <f t="shared" si="89"/>
        <v>80733.532458798625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0.29606796084281634</v>
      </c>
      <c r="C29" s="78">
        <f t="shared" ref="C29:H29" si="90">IF($I28=0,"-",C28/$I28)</f>
        <v>8.4678396131957753E-2</v>
      </c>
      <c r="D29" s="78">
        <f t="shared" si="90"/>
        <v>0.14288205556532846</v>
      </c>
      <c r="E29" s="78">
        <f t="shared" si="90"/>
        <v>0.12253426300310394</v>
      </c>
      <c r="F29" s="78">
        <f t="shared" si="90"/>
        <v>0.32694409516316186</v>
      </c>
      <c r="G29" s="78">
        <f t="shared" si="90"/>
        <v>2.6341996124642161E-2</v>
      </c>
      <c r="H29" s="78">
        <f t="shared" si="90"/>
        <v>5.5123316898943696E-4</v>
      </c>
      <c r="I29" s="79">
        <f>SUM(B29:H29)</f>
        <v>0.99999999999999989</v>
      </c>
      <c r="K29" s="30" t="s">
        <v>85</v>
      </c>
      <c r="L29" s="80">
        <f>IF($I28=0,"-",L28/$I28)</f>
        <v>0.29606796084281634</v>
      </c>
      <c r="M29" s="80">
        <f t="shared" ref="M29:R29" si="91">IF($I28=0,"-",M28/$I28)</f>
        <v>8.4678396131957753E-2</v>
      </c>
      <c r="N29" s="80">
        <f t="shared" si="91"/>
        <v>0.14288205556532846</v>
      </c>
      <c r="O29" s="80">
        <f t="shared" si="91"/>
        <v>0.12253426300310394</v>
      </c>
      <c r="P29" s="80">
        <f t="shared" si="91"/>
        <v>0.32694409516316186</v>
      </c>
      <c r="Q29" s="80">
        <f t="shared" si="91"/>
        <v>2.6341996124642161E-2</v>
      </c>
      <c r="R29" s="81">
        <f t="shared" si="91"/>
        <v>5.5123316898943696E-4</v>
      </c>
      <c r="S29" s="82">
        <f>SUM(L29:R29)</f>
        <v>0.99999999999999989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509.35443181566308</v>
      </c>
      <c r="C33" s="46">
        <f t="shared" ref="C33:E33" si="92">C111+C137+C163+C189+C215+C241+C267+C293+C319+C345+C371+C397+C423</f>
        <v>14.734181148234976</v>
      </c>
      <c r="D33" s="46">
        <f t="shared" si="92"/>
        <v>0</v>
      </c>
      <c r="E33" s="46">
        <f t="shared" si="92"/>
        <v>0</v>
      </c>
      <c r="F33" s="291">
        <v>0</v>
      </c>
      <c r="G33" s="46">
        <f t="shared" ref="G33:H48" si="93">G111+G137+G163+G189+G215+G241+G267+G293+G319+G345+G371+G397+G423</f>
        <v>0</v>
      </c>
      <c r="H33" s="46">
        <f t="shared" si="93"/>
        <v>0</v>
      </c>
      <c r="I33" s="146">
        <f>SUM(B33:H33)</f>
        <v>524.08861296389807</v>
      </c>
      <c r="J33" s="141"/>
      <c r="K33" s="192" t="s">
        <v>6</v>
      </c>
      <c r="L33" s="46">
        <f t="shared" ref="L33:R48" si="94">L111+L137+L163+L189+L215+L241+L267+L293+L319+L345+L371+L397+L423</f>
        <v>509.35443181566308</v>
      </c>
      <c r="M33" s="46">
        <f t="shared" si="94"/>
        <v>14.734181148234976</v>
      </c>
      <c r="N33" s="46">
        <f t="shared" si="94"/>
        <v>0</v>
      </c>
      <c r="O33" s="46">
        <f t="shared" si="94"/>
        <v>0</v>
      </c>
      <c r="P33" s="46">
        <f t="shared" si="94"/>
        <v>0</v>
      </c>
      <c r="Q33" s="46">
        <f t="shared" si="94"/>
        <v>0</v>
      </c>
      <c r="R33" s="46">
        <f t="shared" si="94"/>
        <v>0</v>
      </c>
      <c r="S33" s="194">
        <f>SUM(L33:R33)</f>
        <v>524.08861296389807</v>
      </c>
      <c r="T33" s="141"/>
      <c r="U33" s="195" t="s">
        <v>6</v>
      </c>
      <c r="V33" s="89">
        <f t="shared" ref="V33:AH48" si="95">V111+V137+V163+V189+V215+V241+V267+V293+V319+V345+V371+V397+V423</f>
        <v>509.35443181566308</v>
      </c>
      <c r="W33" s="89">
        <f t="shared" si="95"/>
        <v>0</v>
      </c>
      <c r="X33" s="89">
        <f t="shared" si="95"/>
        <v>0</v>
      </c>
      <c r="Y33" s="89">
        <f t="shared" si="95"/>
        <v>14.734181148234976</v>
      </c>
      <c r="Z33" s="89">
        <f t="shared" si="95"/>
        <v>0</v>
      </c>
      <c r="AA33" s="89">
        <f t="shared" si="95"/>
        <v>0</v>
      </c>
      <c r="AB33" s="89">
        <f t="shared" si="95"/>
        <v>0</v>
      </c>
      <c r="AC33" s="90">
        <f t="shared" si="95"/>
        <v>0</v>
      </c>
      <c r="AD33" s="89">
        <f t="shared" si="95"/>
        <v>0</v>
      </c>
      <c r="AE33" s="89">
        <f t="shared" si="95"/>
        <v>0</v>
      </c>
      <c r="AF33" s="89">
        <f t="shared" si="95"/>
        <v>0</v>
      </c>
      <c r="AG33" s="89">
        <f t="shared" si="95"/>
        <v>0</v>
      </c>
      <c r="AH33" s="89">
        <f t="shared" si="95"/>
        <v>0</v>
      </c>
      <c r="AI33" s="199">
        <f>SUM(V33:AC33)</f>
        <v>524.08861296389807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96">B112+B138+B164+B190+B216+B242+B268+B294+B320+B346+B372+B398+B424</f>
        <v>0</v>
      </c>
      <c r="C34" s="52">
        <f t="shared" si="96"/>
        <v>0</v>
      </c>
      <c r="D34" s="52">
        <f t="shared" si="96"/>
        <v>0</v>
      </c>
      <c r="E34" s="52">
        <f t="shared" si="96"/>
        <v>0</v>
      </c>
      <c r="F34" s="292">
        <v>0</v>
      </c>
      <c r="G34" s="52">
        <f t="shared" si="93"/>
        <v>0</v>
      </c>
      <c r="H34" s="52">
        <f t="shared" si="93"/>
        <v>0</v>
      </c>
      <c r="I34" s="154">
        <f t="shared" ref="I34:I53" si="97">SUM(B34:H34)</f>
        <v>0</v>
      </c>
      <c r="J34" s="141"/>
      <c r="K34" s="155" t="s">
        <v>7</v>
      </c>
      <c r="L34" s="55">
        <f t="shared" si="94"/>
        <v>0</v>
      </c>
      <c r="M34" s="55">
        <f t="shared" si="94"/>
        <v>0</v>
      </c>
      <c r="N34" s="55">
        <f t="shared" si="94"/>
        <v>0</v>
      </c>
      <c r="O34" s="55">
        <f t="shared" si="94"/>
        <v>0</v>
      </c>
      <c r="P34" s="55">
        <f t="shared" si="94"/>
        <v>0</v>
      </c>
      <c r="Q34" s="55">
        <f t="shared" si="94"/>
        <v>0</v>
      </c>
      <c r="R34" s="55">
        <f t="shared" si="94"/>
        <v>0</v>
      </c>
      <c r="S34" s="158">
        <f t="shared" ref="S34:S53" si="98">SUM(L34:R34)</f>
        <v>0</v>
      </c>
      <c r="T34" s="141"/>
      <c r="U34" s="200" t="s">
        <v>7</v>
      </c>
      <c r="V34" s="93">
        <f t="shared" si="95"/>
        <v>0</v>
      </c>
      <c r="W34" s="93">
        <f t="shared" si="95"/>
        <v>0</v>
      </c>
      <c r="X34" s="93">
        <f t="shared" si="95"/>
        <v>0</v>
      </c>
      <c r="Y34" s="93">
        <f t="shared" si="95"/>
        <v>0</v>
      </c>
      <c r="Z34" s="93">
        <f t="shared" si="95"/>
        <v>0</v>
      </c>
      <c r="AA34" s="93">
        <f t="shared" si="95"/>
        <v>0</v>
      </c>
      <c r="AB34" s="93">
        <f t="shared" si="95"/>
        <v>0</v>
      </c>
      <c r="AC34" s="94">
        <f t="shared" si="95"/>
        <v>0</v>
      </c>
      <c r="AD34" s="93">
        <f t="shared" si="95"/>
        <v>0</v>
      </c>
      <c r="AE34" s="93">
        <f t="shared" si="95"/>
        <v>0</v>
      </c>
      <c r="AF34" s="93">
        <f t="shared" si="95"/>
        <v>0</v>
      </c>
      <c r="AG34" s="93">
        <f t="shared" si="95"/>
        <v>0</v>
      </c>
      <c r="AH34" s="93">
        <f t="shared" si="95"/>
        <v>0</v>
      </c>
      <c r="AI34" s="203">
        <f t="shared" ref="AI34:AI53" si="99">SUM(V34:AC34)</f>
        <v>0</v>
      </c>
      <c r="AJ34" s="133" t="str">
        <f t="shared" ref="AJ34:AJ55" si="100">IF(ABS(S34-AI34)&gt;0.001,S34-AI34,"")</f>
        <v/>
      </c>
    </row>
    <row r="35" spans="1:36" x14ac:dyDescent="0.25">
      <c r="A35" s="159" t="s">
        <v>9</v>
      </c>
      <c r="B35" s="49">
        <f t="shared" si="96"/>
        <v>0</v>
      </c>
      <c r="C35" s="49">
        <f t="shared" si="96"/>
        <v>0</v>
      </c>
      <c r="D35" s="49">
        <f t="shared" si="96"/>
        <v>0.56716158624432755</v>
      </c>
      <c r="E35" s="49">
        <f t="shared" si="96"/>
        <v>0</v>
      </c>
      <c r="F35" s="292">
        <v>0</v>
      </c>
      <c r="G35" s="49">
        <f t="shared" si="93"/>
        <v>0</v>
      </c>
      <c r="H35" s="49">
        <f t="shared" si="93"/>
        <v>0</v>
      </c>
      <c r="I35" s="146">
        <f t="shared" si="97"/>
        <v>0.56716158624432755</v>
      </c>
      <c r="J35" s="141"/>
      <c r="K35" s="161" t="s">
        <v>9</v>
      </c>
      <c r="L35" s="49">
        <f t="shared" si="94"/>
        <v>0</v>
      </c>
      <c r="M35" s="49">
        <f t="shared" si="94"/>
        <v>0</v>
      </c>
      <c r="N35" s="49">
        <f t="shared" si="94"/>
        <v>0.56716158624432755</v>
      </c>
      <c r="O35" s="49">
        <f t="shared" si="94"/>
        <v>0</v>
      </c>
      <c r="P35" s="49">
        <f t="shared" si="94"/>
        <v>0</v>
      </c>
      <c r="Q35" s="49">
        <f t="shared" si="94"/>
        <v>0</v>
      </c>
      <c r="R35" s="49">
        <f t="shared" si="94"/>
        <v>0</v>
      </c>
      <c r="S35" s="150">
        <f t="shared" si="98"/>
        <v>0.56716158624432755</v>
      </c>
      <c r="T35" s="141"/>
      <c r="U35" s="204" t="s">
        <v>9</v>
      </c>
      <c r="V35" s="89">
        <f t="shared" si="95"/>
        <v>0</v>
      </c>
      <c r="W35" s="89">
        <f t="shared" si="95"/>
        <v>0</v>
      </c>
      <c r="X35" s="89">
        <f t="shared" si="95"/>
        <v>0</v>
      </c>
      <c r="Y35" s="89">
        <f t="shared" si="95"/>
        <v>0</v>
      </c>
      <c r="Z35" s="89">
        <f t="shared" si="95"/>
        <v>0.56716158624432755</v>
      </c>
      <c r="AA35" s="89">
        <f t="shared" si="95"/>
        <v>0</v>
      </c>
      <c r="AB35" s="89">
        <f t="shared" si="95"/>
        <v>0</v>
      </c>
      <c r="AC35" s="90">
        <f t="shared" si="95"/>
        <v>0</v>
      </c>
      <c r="AD35" s="89">
        <f t="shared" si="95"/>
        <v>0</v>
      </c>
      <c r="AE35" s="89">
        <f t="shared" si="95"/>
        <v>0</v>
      </c>
      <c r="AF35" s="89">
        <f t="shared" si="95"/>
        <v>0</v>
      </c>
      <c r="AG35" s="89">
        <f t="shared" si="95"/>
        <v>0</v>
      </c>
      <c r="AH35" s="89">
        <f t="shared" si="95"/>
        <v>0</v>
      </c>
      <c r="AI35" s="199">
        <f t="shared" si="99"/>
        <v>0.56716158624432755</v>
      </c>
      <c r="AJ35" s="133" t="str">
        <f t="shared" si="100"/>
        <v/>
      </c>
    </row>
    <row r="36" spans="1:36" x14ac:dyDescent="0.25">
      <c r="A36" s="151" t="s">
        <v>54</v>
      </c>
      <c r="B36" s="52">
        <f t="shared" si="96"/>
        <v>0</v>
      </c>
      <c r="C36" s="52">
        <f t="shared" si="96"/>
        <v>0</v>
      </c>
      <c r="D36" s="52">
        <f t="shared" si="96"/>
        <v>0</v>
      </c>
      <c r="E36" s="52">
        <f t="shared" si="96"/>
        <v>0</v>
      </c>
      <c r="F36" s="292">
        <v>0</v>
      </c>
      <c r="G36" s="52">
        <f t="shared" si="93"/>
        <v>0</v>
      </c>
      <c r="H36" s="52">
        <f t="shared" si="93"/>
        <v>0</v>
      </c>
      <c r="I36" s="154">
        <f t="shared" si="97"/>
        <v>0</v>
      </c>
      <c r="J36" s="141"/>
      <c r="K36" s="155" t="s">
        <v>54</v>
      </c>
      <c r="L36" s="55">
        <f t="shared" si="94"/>
        <v>0</v>
      </c>
      <c r="M36" s="55">
        <f t="shared" si="94"/>
        <v>0</v>
      </c>
      <c r="N36" s="55">
        <f t="shared" si="94"/>
        <v>0</v>
      </c>
      <c r="O36" s="55">
        <f t="shared" si="94"/>
        <v>0</v>
      </c>
      <c r="P36" s="55">
        <f t="shared" si="94"/>
        <v>0</v>
      </c>
      <c r="Q36" s="55">
        <f t="shared" si="94"/>
        <v>0</v>
      </c>
      <c r="R36" s="55">
        <f t="shared" si="94"/>
        <v>0</v>
      </c>
      <c r="S36" s="158">
        <f t="shared" si="98"/>
        <v>0</v>
      </c>
      <c r="T36" s="141"/>
      <c r="U36" s="200" t="s">
        <v>54</v>
      </c>
      <c r="V36" s="93">
        <f t="shared" si="95"/>
        <v>0</v>
      </c>
      <c r="W36" s="93">
        <f t="shared" si="95"/>
        <v>0</v>
      </c>
      <c r="X36" s="93">
        <f t="shared" si="95"/>
        <v>0</v>
      </c>
      <c r="Y36" s="93">
        <f t="shared" si="95"/>
        <v>0</v>
      </c>
      <c r="Z36" s="93">
        <f t="shared" si="95"/>
        <v>0</v>
      </c>
      <c r="AA36" s="93">
        <f t="shared" si="95"/>
        <v>0</v>
      </c>
      <c r="AB36" s="93">
        <f t="shared" si="95"/>
        <v>0</v>
      </c>
      <c r="AC36" s="94">
        <f t="shared" si="95"/>
        <v>0</v>
      </c>
      <c r="AD36" s="93">
        <f t="shared" si="95"/>
        <v>0</v>
      </c>
      <c r="AE36" s="93">
        <f t="shared" si="95"/>
        <v>0</v>
      </c>
      <c r="AF36" s="93">
        <f t="shared" si="95"/>
        <v>0</v>
      </c>
      <c r="AG36" s="93">
        <f t="shared" si="95"/>
        <v>0</v>
      </c>
      <c r="AH36" s="93">
        <f t="shared" si="95"/>
        <v>0</v>
      </c>
      <c r="AI36" s="203">
        <f t="shared" si="99"/>
        <v>0</v>
      </c>
      <c r="AJ36" s="133" t="str">
        <f t="shared" si="100"/>
        <v/>
      </c>
    </row>
    <row r="37" spans="1:36" x14ac:dyDescent="0.25">
      <c r="A37" s="159" t="s">
        <v>15</v>
      </c>
      <c r="B37" s="49">
        <f t="shared" si="96"/>
        <v>580.41325158628672</v>
      </c>
      <c r="C37" s="49">
        <f t="shared" si="96"/>
        <v>223.13768347800442</v>
      </c>
      <c r="D37" s="49">
        <f t="shared" si="96"/>
        <v>278.21010007000979</v>
      </c>
      <c r="E37" s="49">
        <f t="shared" si="96"/>
        <v>14.672425315852264</v>
      </c>
      <c r="F37" s="292">
        <v>0</v>
      </c>
      <c r="G37" s="49">
        <f t="shared" si="93"/>
        <v>0</v>
      </c>
      <c r="H37" s="49">
        <f t="shared" si="93"/>
        <v>0</v>
      </c>
      <c r="I37" s="146">
        <f t="shared" si="97"/>
        <v>1096.4334604501532</v>
      </c>
      <c r="J37" s="141"/>
      <c r="K37" s="161" t="s">
        <v>15</v>
      </c>
      <c r="L37" s="49">
        <f t="shared" si="94"/>
        <v>580.41325158628672</v>
      </c>
      <c r="M37" s="49">
        <f t="shared" si="94"/>
        <v>223.13768347800442</v>
      </c>
      <c r="N37" s="49">
        <f t="shared" si="94"/>
        <v>278.21010007000979</v>
      </c>
      <c r="O37" s="49">
        <f t="shared" si="94"/>
        <v>14.672425315852264</v>
      </c>
      <c r="P37" s="49">
        <f t="shared" si="94"/>
        <v>0</v>
      </c>
      <c r="Q37" s="49">
        <f t="shared" si="94"/>
        <v>0</v>
      </c>
      <c r="R37" s="49">
        <f t="shared" si="94"/>
        <v>0</v>
      </c>
      <c r="S37" s="150">
        <f t="shared" si="98"/>
        <v>1096.4334604501532</v>
      </c>
      <c r="T37" s="141"/>
      <c r="U37" s="204" t="s">
        <v>15</v>
      </c>
      <c r="V37" s="89">
        <f t="shared" si="95"/>
        <v>580.29166481278969</v>
      </c>
      <c r="W37" s="89">
        <f t="shared" si="95"/>
        <v>0</v>
      </c>
      <c r="X37" s="89">
        <f t="shared" si="95"/>
        <v>0</v>
      </c>
      <c r="Y37" s="89">
        <f t="shared" si="95"/>
        <v>223.13768347800442</v>
      </c>
      <c r="Z37" s="89">
        <f t="shared" si="95"/>
        <v>146.67187300286849</v>
      </c>
      <c r="AA37" s="89">
        <f t="shared" si="95"/>
        <v>14.672425315852264</v>
      </c>
      <c r="AB37" s="89">
        <f t="shared" si="95"/>
        <v>0</v>
      </c>
      <c r="AC37" s="90">
        <f t="shared" si="95"/>
        <v>131.65981384063826</v>
      </c>
      <c r="AD37" s="89">
        <f t="shared" si="95"/>
        <v>0.12158677349699439</v>
      </c>
      <c r="AE37" s="89">
        <f t="shared" si="95"/>
        <v>0</v>
      </c>
      <c r="AF37" s="89">
        <f t="shared" si="95"/>
        <v>0</v>
      </c>
      <c r="AG37" s="89">
        <f t="shared" si="95"/>
        <v>131.53822706714126</v>
      </c>
      <c r="AH37" s="89">
        <f t="shared" si="95"/>
        <v>0</v>
      </c>
      <c r="AI37" s="199">
        <f t="shared" si="99"/>
        <v>1096.433460450153</v>
      </c>
      <c r="AJ37" s="133" t="str">
        <f t="shared" si="100"/>
        <v/>
      </c>
    </row>
    <row r="38" spans="1:36" x14ac:dyDescent="0.25">
      <c r="A38" s="151" t="s">
        <v>14</v>
      </c>
      <c r="B38" s="52">
        <f t="shared" si="96"/>
        <v>161.13235903633549</v>
      </c>
      <c r="C38" s="52">
        <f t="shared" si="96"/>
        <v>30.951655515871657</v>
      </c>
      <c r="D38" s="52">
        <f t="shared" si="96"/>
        <v>36.546937854347625</v>
      </c>
      <c r="E38" s="52">
        <f t="shared" si="96"/>
        <v>7.1197973472611782</v>
      </c>
      <c r="F38" s="292">
        <v>0</v>
      </c>
      <c r="G38" s="52">
        <f t="shared" si="93"/>
        <v>0</v>
      </c>
      <c r="H38" s="52">
        <f t="shared" si="93"/>
        <v>0</v>
      </c>
      <c r="I38" s="154">
        <f t="shared" si="97"/>
        <v>235.75074975381594</v>
      </c>
      <c r="J38" s="141"/>
      <c r="K38" s="155" t="s">
        <v>14</v>
      </c>
      <c r="L38" s="55">
        <f t="shared" si="94"/>
        <v>161.13235903633549</v>
      </c>
      <c r="M38" s="55">
        <f t="shared" si="94"/>
        <v>30.951655515871657</v>
      </c>
      <c r="N38" s="55">
        <f t="shared" si="94"/>
        <v>36.546937854347625</v>
      </c>
      <c r="O38" s="55">
        <f t="shared" si="94"/>
        <v>7.1197973472611782</v>
      </c>
      <c r="P38" s="55">
        <f t="shared" si="94"/>
        <v>0</v>
      </c>
      <c r="Q38" s="55">
        <f t="shared" si="94"/>
        <v>0</v>
      </c>
      <c r="R38" s="55">
        <f t="shared" si="94"/>
        <v>0</v>
      </c>
      <c r="S38" s="158">
        <f t="shared" si="98"/>
        <v>235.75074975381594</v>
      </c>
      <c r="T38" s="141"/>
      <c r="U38" s="200" t="s">
        <v>55</v>
      </c>
      <c r="V38" s="93">
        <f t="shared" si="95"/>
        <v>155.20321121662778</v>
      </c>
      <c r="W38" s="93">
        <f t="shared" si="95"/>
        <v>0</v>
      </c>
      <c r="X38" s="93">
        <f t="shared" si="95"/>
        <v>0</v>
      </c>
      <c r="Y38" s="93">
        <f t="shared" si="95"/>
        <v>30.951655515871657</v>
      </c>
      <c r="Z38" s="93">
        <f t="shared" si="95"/>
        <v>35.567064987210379</v>
      </c>
      <c r="AA38" s="93">
        <f t="shared" si="95"/>
        <v>6.1624022583505882</v>
      </c>
      <c r="AB38" s="93">
        <f t="shared" si="95"/>
        <v>0</v>
      </c>
      <c r="AC38" s="94">
        <f t="shared" si="95"/>
        <v>7.8664157757555637</v>
      </c>
      <c r="AD38" s="93">
        <f t="shared" si="95"/>
        <v>5.9291478197077323</v>
      </c>
      <c r="AE38" s="93">
        <f t="shared" si="95"/>
        <v>0</v>
      </c>
      <c r="AF38" s="93">
        <f t="shared" si="95"/>
        <v>0</v>
      </c>
      <c r="AG38" s="93">
        <f t="shared" si="95"/>
        <v>0.97987286713724309</v>
      </c>
      <c r="AH38" s="93">
        <f t="shared" si="95"/>
        <v>0.95739508891058855</v>
      </c>
      <c r="AI38" s="203">
        <f t="shared" si="99"/>
        <v>235.750749753816</v>
      </c>
      <c r="AJ38" s="133" t="str">
        <f t="shared" si="100"/>
        <v/>
      </c>
    </row>
    <row r="39" spans="1:36" x14ac:dyDescent="0.25">
      <c r="A39" s="159" t="s">
        <v>56</v>
      </c>
      <c r="B39" s="49">
        <f t="shared" si="96"/>
        <v>0</v>
      </c>
      <c r="C39" s="49">
        <f t="shared" si="96"/>
        <v>0</v>
      </c>
      <c r="D39" s="49">
        <f t="shared" si="96"/>
        <v>0</v>
      </c>
      <c r="E39" s="49">
        <f t="shared" si="96"/>
        <v>997.84330728342377</v>
      </c>
      <c r="F39" s="292">
        <v>0</v>
      </c>
      <c r="G39" s="49">
        <f t="shared" si="93"/>
        <v>0</v>
      </c>
      <c r="H39" s="49">
        <f t="shared" si="93"/>
        <v>0</v>
      </c>
      <c r="I39" s="146">
        <f t="shared" si="97"/>
        <v>997.84330728342377</v>
      </c>
      <c r="J39" s="141"/>
      <c r="K39" s="161" t="s">
        <v>56</v>
      </c>
      <c r="L39" s="49">
        <f t="shared" si="94"/>
        <v>0</v>
      </c>
      <c r="M39" s="49">
        <f t="shared" si="94"/>
        <v>0</v>
      </c>
      <c r="N39" s="49">
        <f t="shared" si="94"/>
        <v>0</v>
      </c>
      <c r="O39" s="49">
        <f t="shared" si="94"/>
        <v>997.84330728342377</v>
      </c>
      <c r="P39" s="49">
        <f t="shared" si="94"/>
        <v>1899.9616542640999</v>
      </c>
      <c r="Q39" s="49">
        <f t="shared" si="94"/>
        <v>0</v>
      </c>
      <c r="R39" s="49">
        <f t="shared" si="94"/>
        <v>0</v>
      </c>
      <c r="S39" s="150">
        <f t="shared" si="98"/>
        <v>2897.8049615475238</v>
      </c>
      <c r="T39" s="141"/>
      <c r="U39" s="204" t="s">
        <v>56</v>
      </c>
      <c r="V39" s="89">
        <f t="shared" si="95"/>
        <v>0</v>
      </c>
      <c r="W39" s="89">
        <f t="shared" si="95"/>
        <v>0</v>
      </c>
      <c r="X39" s="89">
        <f t="shared" si="95"/>
        <v>0</v>
      </c>
      <c r="Y39" s="89">
        <f t="shared" si="95"/>
        <v>0</v>
      </c>
      <c r="Z39" s="89">
        <f t="shared" si="95"/>
        <v>0</v>
      </c>
      <c r="AA39" s="89">
        <f t="shared" si="95"/>
        <v>974.69809094561856</v>
      </c>
      <c r="AB39" s="89">
        <f t="shared" si="95"/>
        <v>1899.9616542640999</v>
      </c>
      <c r="AC39" s="90">
        <f t="shared" si="95"/>
        <v>23.145216337805174</v>
      </c>
      <c r="AD39" s="89">
        <f t="shared" si="95"/>
        <v>0</v>
      </c>
      <c r="AE39" s="89">
        <f t="shared" si="95"/>
        <v>0</v>
      </c>
      <c r="AF39" s="89">
        <f t="shared" si="95"/>
        <v>0</v>
      </c>
      <c r="AG39" s="89">
        <f t="shared" si="95"/>
        <v>0</v>
      </c>
      <c r="AH39" s="89">
        <f t="shared" si="95"/>
        <v>23.145216337805174</v>
      </c>
      <c r="AI39" s="199">
        <f t="shared" si="99"/>
        <v>2897.8049615475238</v>
      </c>
      <c r="AJ39" s="133" t="str">
        <f t="shared" si="100"/>
        <v/>
      </c>
    </row>
    <row r="40" spans="1:36" x14ac:dyDescent="0.25">
      <c r="A40" s="151" t="s">
        <v>11</v>
      </c>
      <c r="B40" s="52">
        <f t="shared" si="96"/>
        <v>0</v>
      </c>
      <c r="C40" s="52">
        <f t="shared" si="96"/>
        <v>0</v>
      </c>
      <c r="D40" s="52">
        <f t="shared" si="96"/>
        <v>0</v>
      </c>
      <c r="E40" s="52">
        <f t="shared" si="96"/>
        <v>12.171803512109303</v>
      </c>
      <c r="F40" s="292">
        <v>0</v>
      </c>
      <c r="G40" s="52">
        <f t="shared" si="93"/>
        <v>0</v>
      </c>
      <c r="H40" s="52">
        <f t="shared" si="93"/>
        <v>0</v>
      </c>
      <c r="I40" s="154">
        <f t="shared" si="97"/>
        <v>12.171803512109303</v>
      </c>
      <c r="J40" s="141"/>
      <c r="K40" s="155" t="s">
        <v>11</v>
      </c>
      <c r="L40" s="55">
        <f t="shared" si="94"/>
        <v>0</v>
      </c>
      <c r="M40" s="55">
        <f t="shared" si="94"/>
        <v>0</v>
      </c>
      <c r="N40" s="55">
        <f t="shared" si="94"/>
        <v>0</v>
      </c>
      <c r="O40" s="55">
        <f t="shared" si="94"/>
        <v>12.171803512109303</v>
      </c>
      <c r="P40" s="55">
        <f t="shared" si="94"/>
        <v>82.837432072795224</v>
      </c>
      <c r="Q40" s="55">
        <f t="shared" si="94"/>
        <v>0</v>
      </c>
      <c r="R40" s="55">
        <f t="shared" si="94"/>
        <v>0</v>
      </c>
      <c r="S40" s="158">
        <f t="shared" si="98"/>
        <v>95.00923558490453</v>
      </c>
      <c r="T40" s="141"/>
      <c r="U40" s="200" t="s">
        <v>11</v>
      </c>
      <c r="V40" s="93">
        <f t="shared" si="95"/>
        <v>0</v>
      </c>
      <c r="W40" s="93">
        <f t="shared" si="95"/>
        <v>0</v>
      </c>
      <c r="X40" s="93">
        <f t="shared" si="95"/>
        <v>0</v>
      </c>
      <c r="Y40" s="93">
        <f t="shared" si="95"/>
        <v>0</v>
      </c>
      <c r="Z40" s="93">
        <f t="shared" si="95"/>
        <v>0</v>
      </c>
      <c r="AA40" s="93">
        <f t="shared" si="95"/>
        <v>9.7572064956806255</v>
      </c>
      <c r="AB40" s="93">
        <f t="shared" si="95"/>
        <v>82.837432072795224</v>
      </c>
      <c r="AC40" s="94">
        <f t="shared" si="95"/>
        <v>2.4145970164286794</v>
      </c>
      <c r="AD40" s="93">
        <f t="shared" si="95"/>
        <v>0</v>
      </c>
      <c r="AE40" s="93">
        <f t="shared" si="95"/>
        <v>0</v>
      </c>
      <c r="AF40" s="93">
        <f t="shared" si="95"/>
        <v>0</v>
      </c>
      <c r="AG40" s="93">
        <f t="shared" si="95"/>
        <v>0</v>
      </c>
      <c r="AH40" s="93">
        <f t="shared" si="95"/>
        <v>2.4145970164286794</v>
      </c>
      <c r="AI40" s="203">
        <f t="shared" si="99"/>
        <v>95.00923558490453</v>
      </c>
      <c r="AJ40" s="133" t="str">
        <f t="shared" si="100"/>
        <v/>
      </c>
    </row>
    <row r="41" spans="1:36" x14ac:dyDescent="0.25">
      <c r="A41" s="159" t="s">
        <v>57</v>
      </c>
      <c r="B41" s="49">
        <f t="shared" si="96"/>
        <v>0</v>
      </c>
      <c r="C41" s="49">
        <f t="shared" si="96"/>
        <v>0</v>
      </c>
      <c r="D41" s="49">
        <f t="shared" si="96"/>
        <v>0.34757609748230606</v>
      </c>
      <c r="E41" s="49">
        <f t="shared" si="96"/>
        <v>0</v>
      </c>
      <c r="F41" s="292">
        <v>0</v>
      </c>
      <c r="G41" s="49">
        <f t="shared" si="93"/>
        <v>0</v>
      </c>
      <c r="H41" s="49">
        <f t="shared" si="93"/>
        <v>0</v>
      </c>
      <c r="I41" s="146">
        <f t="shared" si="97"/>
        <v>0.34757609748230606</v>
      </c>
      <c r="J41" s="141"/>
      <c r="K41" s="161" t="s">
        <v>57</v>
      </c>
      <c r="L41" s="49">
        <f t="shared" si="94"/>
        <v>0</v>
      </c>
      <c r="M41" s="49">
        <f t="shared" si="94"/>
        <v>0</v>
      </c>
      <c r="N41" s="49">
        <f t="shared" si="94"/>
        <v>0.34757609748230606</v>
      </c>
      <c r="O41" s="49">
        <f t="shared" si="94"/>
        <v>0</v>
      </c>
      <c r="P41" s="49">
        <f t="shared" si="94"/>
        <v>0</v>
      </c>
      <c r="Q41" s="49">
        <f t="shared" si="94"/>
        <v>0</v>
      </c>
      <c r="R41" s="49">
        <f t="shared" si="94"/>
        <v>0</v>
      </c>
      <c r="S41" s="150">
        <f t="shared" si="98"/>
        <v>0.34757609748230606</v>
      </c>
      <c r="T41" s="141"/>
      <c r="U41" s="204" t="s">
        <v>57</v>
      </c>
      <c r="V41" s="89">
        <f t="shared" si="95"/>
        <v>0</v>
      </c>
      <c r="W41" s="89">
        <f t="shared" si="95"/>
        <v>0</v>
      </c>
      <c r="X41" s="89">
        <f t="shared" si="95"/>
        <v>0</v>
      </c>
      <c r="Y41" s="89">
        <f t="shared" si="95"/>
        <v>0</v>
      </c>
      <c r="Z41" s="89">
        <f t="shared" si="95"/>
        <v>0.34757609748230606</v>
      </c>
      <c r="AA41" s="89">
        <f t="shared" si="95"/>
        <v>0</v>
      </c>
      <c r="AB41" s="89">
        <f t="shared" si="95"/>
        <v>0</v>
      </c>
      <c r="AC41" s="90">
        <f t="shared" si="95"/>
        <v>0</v>
      </c>
      <c r="AD41" s="89">
        <f t="shared" si="95"/>
        <v>0</v>
      </c>
      <c r="AE41" s="89">
        <f t="shared" si="95"/>
        <v>0</v>
      </c>
      <c r="AF41" s="89">
        <f t="shared" si="95"/>
        <v>0</v>
      </c>
      <c r="AG41" s="89">
        <f t="shared" si="95"/>
        <v>0</v>
      </c>
      <c r="AH41" s="89">
        <f t="shared" si="95"/>
        <v>0</v>
      </c>
      <c r="AI41" s="199">
        <f t="shared" si="99"/>
        <v>0.34757609748230606</v>
      </c>
      <c r="AJ41" s="133" t="str">
        <f t="shared" si="100"/>
        <v/>
      </c>
    </row>
    <row r="42" spans="1:36" x14ac:dyDescent="0.25">
      <c r="A42" s="151" t="s">
        <v>16</v>
      </c>
      <c r="B42" s="52">
        <f t="shared" si="96"/>
        <v>30.670036765555484</v>
      </c>
      <c r="C42" s="52">
        <f t="shared" si="96"/>
        <v>68.411749571849143</v>
      </c>
      <c r="D42" s="52">
        <f t="shared" si="96"/>
        <v>52.686249710136359</v>
      </c>
      <c r="E42" s="52">
        <f t="shared" si="96"/>
        <v>22.058222719452139</v>
      </c>
      <c r="F42" s="292">
        <v>0</v>
      </c>
      <c r="G42" s="52">
        <f t="shared" si="93"/>
        <v>0</v>
      </c>
      <c r="H42" s="52">
        <f t="shared" si="93"/>
        <v>0</v>
      </c>
      <c r="I42" s="154">
        <f t="shared" si="97"/>
        <v>173.82625876699313</v>
      </c>
      <c r="J42" s="141"/>
      <c r="K42" s="155" t="s">
        <v>16</v>
      </c>
      <c r="L42" s="55">
        <f t="shared" si="94"/>
        <v>30.670036765555484</v>
      </c>
      <c r="M42" s="55">
        <f t="shared" si="94"/>
        <v>68.411749571849143</v>
      </c>
      <c r="N42" s="55">
        <f t="shared" si="94"/>
        <v>52.686249710136359</v>
      </c>
      <c r="O42" s="55">
        <f t="shared" si="94"/>
        <v>22.058222719452139</v>
      </c>
      <c r="P42" s="55">
        <f t="shared" si="94"/>
        <v>4.1095729126341434</v>
      </c>
      <c r="Q42" s="55">
        <f t="shared" si="94"/>
        <v>0</v>
      </c>
      <c r="R42" s="55">
        <f t="shared" si="94"/>
        <v>0</v>
      </c>
      <c r="S42" s="158">
        <f t="shared" si="98"/>
        <v>177.93583167962728</v>
      </c>
      <c r="T42" s="141"/>
      <c r="U42" s="200" t="s">
        <v>16</v>
      </c>
      <c r="V42" s="93">
        <f t="shared" si="95"/>
        <v>30.644052478079473</v>
      </c>
      <c r="W42" s="93">
        <f t="shared" si="95"/>
        <v>0</v>
      </c>
      <c r="X42" s="93">
        <f t="shared" si="95"/>
        <v>0</v>
      </c>
      <c r="Y42" s="93">
        <f t="shared" si="95"/>
        <v>68.411749571849143</v>
      </c>
      <c r="Z42" s="93">
        <f t="shared" si="95"/>
        <v>52.683624139941848</v>
      </c>
      <c r="AA42" s="93">
        <f t="shared" si="95"/>
        <v>0.17605162268816926</v>
      </c>
      <c r="AB42" s="93">
        <f t="shared" si="95"/>
        <v>4.1095729126341434</v>
      </c>
      <c r="AC42" s="94">
        <f t="shared" si="95"/>
        <v>21.910780954434486</v>
      </c>
      <c r="AD42" s="93">
        <f t="shared" si="95"/>
        <v>2.5984287476009595E-2</v>
      </c>
      <c r="AE42" s="93">
        <f t="shared" si="95"/>
        <v>0</v>
      </c>
      <c r="AF42" s="93">
        <f t="shared" si="95"/>
        <v>0</v>
      </c>
      <c r="AG42" s="93">
        <f t="shared" si="95"/>
        <v>2.6255701945132942E-3</v>
      </c>
      <c r="AH42" s="93">
        <f t="shared" si="95"/>
        <v>21.882171096763969</v>
      </c>
      <c r="AI42" s="203">
        <f t="shared" si="99"/>
        <v>177.93583167962726</v>
      </c>
      <c r="AJ42" s="133" t="str">
        <f t="shared" si="100"/>
        <v/>
      </c>
    </row>
    <row r="43" spans="1:36" x14ac:dyDescent="0.25">
      <c r="A43" s="159" t="s">
        <v>139</v>
      </c>
      <c r="B43" s="49">
        <f t="shared" si="96"/>
        <v>627.76216358429429</v>
      </c>
      <c r="C43" s="49">
        <f t="shared" si="96"/>
        <v>1070.26601959411</v>
      </c>
      <c r="D43" s="49">
        <f t="shared" si="96"/>
        <v>1885.5978416294404</v>
      </c>
      <c r="E43" s="49">
        <f t="shared" si="96"/>
        <v>104.0384233054057</v>
      </c>
      <c r="F43" s="292">
        <v>0</v>
      </c>
      <c r="G43" s="49">
        <f t="shared" si="93"/>
        <v>0</v>
      </c>
      <c r="H43" s="49">
        <f t="shared" si="93"/>
        <v>0</v>
      </c>
      <c r="I43" s="146">
        <f t="shared" si="97"/>
        <v>3687.6644481132503</v>
      </c>
      <c r="J43" s="141"/>
      <c r="K43" s="161" t="s">
        <v>139</v>
      </c>
      <c r="L43" s="49">
        <f t="shared" si="94"/>
        <v>627.76216358429429</v>
      </c>
      <c r="M43" s="49">
        <f t="shared" si="94"/>
        <v>1070.26601959411</v>
      </c>
      <c r="N43" s="49">
        <f t="shared" si="94"/>
        <v>1885.5978416294404</v>
      </c>
      <c r="O43" s="49">
        <f t="shared" si="94"/>
        <v>104.0384233054057</v>
      </c>
      <c r="P43" s="49">
        <f t="shared" si="94"/>
        <v>5.7395875259000189</v>
      </c>
      <c r="Q43" s="49">
        <f t="shared" si="94"/>
        <v>0</v>
      </c>
      <c r="R43" s="49">
        <f t="shared" si="94"/>
        <v>0</v>
      </c>
      <c r="S43" s="150">
        <f t="shared" si="98"/>
        <v>3693.4040356391502</v>
      </c>
      <c r="T43" s="141"/>
      <c r="U43" s="204" t="s">
        <v>139</v>
      </c>
      <c r="V43" s="89">
        <f t="shared" si="95"/>
        <v>611.08501265028508</v>
      </c>
      <c r="W43" s="89">
        <f t="shared" si="95"/>
        <v>0</v>
      </c>
      <c r="X43" s="89">
        <f t="shared" si="95"/>
        <v>0</v>
      </c>
      <c r="Y43" s="89">
        <f t="shared" si="95"/>
        <v>1070.26601959411</v>
      </c>
      <c r="Z43" s="89">
        <f t="shared" si="95"/>
        <v>1657.4155528174779</v>
      </c>
      <c r="AA43" s="89">
        <f t="shared" si="95"/>
        <v>61.962107215492715</v>
      </c>
      <c r="AB43" s="89">
        <f t="shared" si="95"/>
        <v>5.7395875259000189</v>
      </c>
      <c r="AC43" s="90">
        <f t="shared" si="95"/>
        <v>286.93575583588449</v>
      </c>
      <c r="AD43" s="89">
        <f t="shared" si="95"/>
        <v>16.677150934009269</v>
      </c>
      <c r="AE43" s="89">
        <f t="shared" si="95"/>
        <v>10.680180412805703</v>
      </c>
      <c r="AF43" s="89">
        <f t="shared" si="95"/>
        <v>0</v>
      </c>
      <c r="AG43" s="89">
        <f t="shared" si="95"/>
        <v>228.1822888119622</v>
      </c>
      <c r="AH43" s="89">
        <f t="shared" si="95"/>
        <v>31.396135677107267</v>
      </c>
      <c r="AI43" s="199">
        <f t="shared" si="99"/>
        <v>3693.4040356391506</v>
      </c>
      <c r="AJ43" s="133" t="str">
        <f t="shared" si="100"/>
        <v/>
      </c>
    </row>
    <row r="44" spans="1:36" x14ac:dyDescent="0.25">
      <c r="A44" s="151" t="s">
        <v>24</v>
      </c>
      <c r="B44" s="52">
        <f t="shared" si="96"/>
        <v>253.29808865464554</v>
      </c>
      <c r="C44" s="52">
        <f t="shared" si="96"/>
        <v>67.86812418934332</v>
      </c>
      <c r="D44" s="52">
        <f t="shared" si="96"/>
        <v>1285.2070566295588</v>
      </c>
      <c r="E44" s="52">
        <f t="shared" si="96"/>
        <v>6360.80641645987</v>
      </c>
      <c r="F44" s="292">
        <v>0</v>
      </c>
      <c r="G44" s="52">
        <f t="shared" si="93"/>
        <v>476.82675333146636</v>
      </c>
      <c r="H44" s="52">
        <f t="shared" si="93"/>
        <v>43.513086954312421</v>
      </c>
      <c r="I44" s="154">
        <f t="shared" si="97"/>
        <v>8487.5195262191955</v>
      </c>
      <c r="J44" s="141"/>
      <c r="K44" s="155" t="s">
        <v>24</v>
      </c>
      <c r="L44" s="55">
        <f t="shared" si="94"/>
        <v>253.29808865464554</v>
      </c>
      <c r="M44" s="55">
        <f t="shared" si="94"/>
        <v>67.86812418934332</v>
      </c>
      <c r="N44" s="55">
        <f t="shared" si="94"/>
        <v>1285.2070566295588</v>
      </c>
      <c r="O44" s="55">
        <f t="shared" si="94"/>
        <v>6360.80641645987</v>
      </c>
      <c r="P44" s="55">
        <f t="shared" si="94"/>
        <v>5.1375120875408857</v>
      </c>
      <c r="Q44" s="55">
        <f t="shared" si="94"/>
        <v>476.82675333146636</v>
      </c>
      <c r="R44" s="55">
        <f t="shared" si="94"/>
        <v>43.513086954312421</v>
      </c>
      <c r="S44" s="158">
        <f t="shared" si="98"/>
        <v>8492.6570383067356</v>
      </c>
      <c r="T44" s="141"/>
      <c r="U44" s="200" t="s">
        <v>24</v>
      </c>
      <c r="V44" s="93">
        <f t="shared" si="95"/>
        <v>83.153754760252042</v>
      </c>
      <c r="W44" s="93">
        <f t="shared" si="95"/>
        <v>166.59963598078318</v>
      </c>
      <c r="X44" s="93">
        <f t="shared" si="95"/>
        <v>476.82675333146636</v>
      </c>
      <c r="Y44" s="93">
        <f t="shared" si="95"/>
        <v>67.86812418934332</v>
      </c>
      <c r="Z44" s="93">
        <f t="shared" si="95"/>
        <v>1280.85281974586</v>
      </c>
      <c r="AA44" s="93">
        <f t="shared" si="95"/>
        <v>6236.888255745429</v>
      </c>
      <c r="AB44" s="93">
        <f t="shared" si="95"/>
        <v>5.1375120875408857</v>
      </c>
      <c r="AC44" s="94">
        <f t="shared" si="95"/>
        <v>175.33018246606161</v>
      </c>
      <c r="AD44" s="93">
        <f t="shared" si="95"/>
        <v>3.5446979136103369</v>
      </c>
      <c r="AE44" s="93">
        <f t="shared" si="95"/>
        <v>82.682412874269758</v>
      </c>
      <c r="AF44" s="93">
        <f t="shared" si="95"/>
        <v>43.513086954312421</v>
      </c>
      <c r="AG44" s="93">
        <f t="shared" si="95"/>
        <v>4.3542368836989933</v>
      </c>
      <c r="AH44" s="93">
        <f t="shared" si="95"/>
        <v>41.235747840170099</v>
      </c>
      <c r="AI44" s="203">
        <f t="shared" si="99"/>
        <v>8492.6570383067356</v>
      </c>
      <c r="AJ44" s="133" t="str">
        <f t="shared" si="100"/>
        <v/>
      </c>
    </row>
    <row r="45" spans="1:36" x14ac:dyDescent="0.25">
      <c r="A45" s="159" t="s">
        <v>23</v>
      </c>
      <c r="B45" s="49">
        <f t="shared" si="96"/>
        <v>407.22488753904418</v>
      </c>
      <c r="C45" s="49">
        <f t="shared" si="96"/>
        <v>125.15758910310572</v>
      </c>
      <c r="D45" s="49">
        <f t="shared" si="96"/>
        <v>510.7283060428432</v>
      </c>
      <c r="E45" s="49">
        <f t="shared" si="96"/>
        <v>0</v>
      </c>
      <c r="F45" s="292">
        <v>0</v>
      </c>
      <c r="G45" s="49">
        <f t="shared" si="93"/>
        <v>0</v>
      </c>
      <c r="H45" s="49">
        <f t="shared" si="93"/>
        <v>0</v>
      </c>
      <c r="I45" s="146">
        <f t="shared" si="97"/>
        <v>1043.110782684993</v>
      </c>
      <c r="J45" s="141"/>
      <c r="K45" s="161" t="s">
        <v>23</v>
      </c>
      <c r="L45" s="49">
        <f t="shared" si="94"/>
        <v>407.22488753904418</v>
      </c>
      <c r="M45" s="49">
        <f t="shared" si="94"/>
        <v>125.15758910310572</v>
      </c>
      <c r="N45" s="49">
        <f t="shared" si="94"/>
        <v>510.7283060428432</v>
      </c>
      <c r="O45" s="49">
        <f t="shared" si="94"/>
        <v>0</v>
      </c>
      <c r="P45" s="49">
        <f t="shared" si="94"/>
        <v>0</v>
      </c>
      <c r="Q45" s="49">
        <f t="shared" si="94"/>
        <v>0</v>
      </c>
      <c r="R45" s="49">
        <f t="shared" si="94"/>
        <v>0</v>
      </c>
      <c r="S45" s="150">
        <f t="shared" si="98"/>
        <v>1043.110782684993</v>
      </c>
      <c r="T45" s="141"/>
      <c r="U45" s="204" t="s">
        <v>23</v>
      </c>
      <c r="V45" s="89">
        <f t="shared" si="95"/>
        <v>404.48246044041292</v>
      </c>
      <c r="W45" s="89">
        <f t="shared" si="95"/>
        <v>1.8916082389330726</v>
      </c>
      <c r="X45" s="89">
        <f t="shared" si="95"/>
        <v>0</v>
      </c>
      <c r="Y45" s="89">
        <f t="shared" si="95"/>
        <v>125.15758910310572</v>
      </c>
      <c r="Z45" s="89">
        <f t="shared" si="95"/>
        <v>36.481511816078509</v>
      </c>
      <c r="AA45" s="89">
        <f t="shared" si="95"/>
        <v>0</v>
      </c>
      <c r="AB45" s="89">
        <f t="shared" si="95"/>
        <v>0</v>
      </c>
      <c r="AC45" s="90">
        <f t="shared" si="95"/>
        <v>475.09761308646296</v>
      </c>
      <c r="AD45" s="89">
        <f t="shared" si="95"/>
        <v>0.85081885969821958</v>
      </c>
      <c r="AE45" s="89">
        <f t="shared" si="95"/>
        <v>0</v>
      </c>
      <c r="AF45" s="89">
        <f t="shared" si="95"/>
        <v>0</v>
      </c>
      <c r="AG45" s="89">
        <f t="shared" si="95"/>
        <v>474.24679422676468</v>
      </c>
      <c r="AH45" s="89">
        <f t="shared" si="95"/>
        <v>0</v>
      </c>
      <c r="AI45" s="199">
        <f t="shared" si="99"/>
        <v>1043.1107826849932</v>
      </c>
      <c r="AJ45" s="133" t="str">
        <f t="shared" si="100"/>
        <v/>
      </c>
    </row>
    <row r="46" spans="1:36" x14ac:dyDescent="0.25">
      <c r="A46" s="151" t="s">
        <v>58</v>
      </c>
      <c r="B46" s="52">
        <f t="shared" si="96"/>
        <v>19.867150756950533</v>
      </c>
      <c r="C46" s="52">
        <f t="shared" si="96"/>
        <v>5.3656847693077712</v>
      </c>
      <c r="D46" s="52">
        <f t="shared" si="96"/>
        <v>11.526503118770611</v>
      </c>
      <c r="E46" s="52">
        <f t="shared" si="96"/>
        <v>0</v>
      </c>
      <c r="F46" s="292">
        <v>0</v>
      </c>
      <c r="G46" s="52">
        <f t="shared" si="93"/>
        <v>0</v>
      </c>
      <c r="H46" s="52">
        <f t="shared" si="93"/>
        <v>0</v>
      </c>
      <c r="I46" s="154">
        <f t="shared" si="97"/>
        <v>36.759338645028919</v>
      </c>
      <c r="J46" s="141"/>
      <c r="K46" s="155" t="s">
        <v>58</v>
      </c>
      <c r="L46" s="55">
        <f t="shared" si="94"/>
        <v>19.867150756950533</v>
      </c>
      <c r="M46" s="55">
        <f t="shared" si="94"/>
        <v>5.3656847693077712</v>
      </c>
      <c r="N46" s="55">
        <f t="shared" si="94"/>
        <v>11.526503118770611</v>
      </c>
      <c r="O46" s="55">
        <f t="shared" si="94"/>
        <v>0</v>
      </c>
      <c r="P46" s="55">
        <f t="shared" si="94"/>
        <v>0</v>
      </c>
      <c r="Q46" s="55">
        <f t="shared" si="94"/>
        <v>0</v>
      </c>
      <c r="R46" s="55">
        <f t="shared" si="94"/>
        <v>0</v>
      </c>
      <c r="S46" s="158">
        <f t="shared" si="98"/>
        <v>36.759338645028919</v>
      </c>
      <c r="T46" s="141"/>
      <c r="U46" s="200" t="s">
        <v>58</v>
      </c>
      <c r="V46" s="93">
        <f t="shared" si="95"/>
        <v>19.653277769159597</v>
      </c>
      <c r="W46" s="93">
        <f t="shared" si="95"/>
        <v>0</v>
      </c>
      <c r="X46" s="93">
        <f t="shared" si="95"/>
        <v>0</v>
      </c>
      <c r="Y46" s="93">
        <f t="shared" si="95"/>
        <v>5.3656847693077712</v>
      </c>
      <c r="Z46" s="93">
        <f t="shared" si="95"/>
        <v>11.526503118770611</v>
      </c>
      <c r="AA46" s="93">
        <f t="shared" si="95"/>
        <v>0</v>
      </c>
      <c r="AB46" s="93">
        <f t="shared" si="95"/>
        <v>0</v>
      </c>
      <c r="AC46" s="94">
        <f t="shared" si="95"/>
        <v>0.2138729877909335</v>
      </c>
      <c r="AD46" s="93">
        <f t="shared" si="95"/>
        <v>0.2138729877909335</v>
      </c>
      <c r="AE46" s="93">
        <f t="shared" si="95"/>
        <v>0</v>
      </c>
      <c r="AF46" s="93">
        <f t="shared" si="95"/>
        <v>0</v>
      </c>
      <c r="AG46" s="93">
        <f t="shared" si="95"/>
        <v>0</v>
      </c>
      <c r="AH46" s="93">
        <f t="shared" si="95"/>
        <v>0</v>
      </c>
      <c r="AI46" s="203">
        <f t="shared" si="99"/>
        <v>36.759338645028919</v>
      </c>
      <c r="AJ46" s="133" t="str">
        <f t="shared" si="100"/>
        <v/>
      </c>
    </row>
    <row r="47" spans="1:36" x14ac:dyDescent="0.25">
      <c r="A47" s="159" t="s">
        <v>21</v>
      </c>
      <c r="B47" s="49">
        <f t="shared" si="96"/>
        <v>1340.4328436829639</v>
      </c>
      <c r="C47" s="49">
        <f t="shared" si="96"/>
        <v>4604.5886798690963</v>
      </c>
      <c r="D47" s="49">
        <f t="shared" si="96"/>
        <v>1651.0658738684435</v>
      </c>
      <c r="E47" s="49">
        <f t="shared" si="96"/>
        <v>215.6273971091035</v>
      </c>
      <c r="F47" s="292">
        <v>0</v>
      </c>
      <c r="G47" s="49">
        <f t="shared" si="93"/>
        <v>0</v>
      </c>
      <c r="H47" s="49">
        <f t="shared" si="93"/>
        <v>0</v>
      </c>
      <c r="I47" s="146">
        <f t="shared" si="97"/>
        <v>7811.7147945296065</v>
      </c>
      <c r="J47" s="141"/>
      <c r="K47" s="161" t="s">
        <v>21</v>
      </c>
      <c r="L47" s="49">
        <f t="shared" si="94"/>
        <v>1340.4328436829639</v>
      </c>
      <c r="M47" s="49">
        <f t="shared" si="94"/>
        <v>4604.5886798690963</v>
      </c>
      <c r="N47" s="49">
        <f t="shared" si="94"/>
        <v>1651.0658738684435</v>
      </c>
      <c r="O47" s="49">
        <f t="shared" si="94"/>
        <v>215.6273971091035</v>
      </c>
      <c r="P47" s="49">
        <f t="shared" si="94"/>
        <v>175.93713819641383</v>
      </c>
      <c r="Q47" s="49">
        <f t="shared" si="94"/>
        <v>0</v>
      </c>
      <c r="R47" s="49">
        <f t="shared" si="94"/>
        <v>0</v>
      </c>
      <c r="S47" s="150">
        <f t="shared" si="98"/>
        <v>7987.6519327260203</v>
      </c>
      <c r="T47" s="141"/>
      <c r="U47" s="204" t="s">
        <v>21</v>
      </c>
      <c r="V47" s="89">
        <f t="shared" si="95"/>
        <v>1338.0233868470664</v>
      </c>
      <c r="W47" s="89">
        <f t="shared" si="95"/>
        <v>0</v>
      </c>
      <c r="X47" s="89">
        <f t="shared" si="95"/>
        <v>0</v>
      </c>
      <c r="Y47" s="89">
        <f t="shared" si="95"/>
        <v>4604.5886798690963</v>
      </c>
      <c r="Z47" s="89">
        <f t="shared" si="95"/>
        <v>1326.2534537895906</v>
      </c>
      <c r="AA47" s="89">
        <f t="shared" si="95"/>
        <v>0</v>
      </c>
      <c r="AB47" s="89">
        <f t="shared" si="95"/>
        <v>175.93713819641383</v>
      </c>
      <c r="AC47" s="90">
        <f t="shared" si="95"/>
        <v>542.84927402385415</v>
      </c>
      <c r="AD47" s="89">
        <f t="shared" si="95"/>
        <v>2.4094568358977462</v>
      </c>
      <c r="AE47" s="89">
        <f t="shared" si="95"/>
        <v>0</v>
      </c>
      <c r="AF47" s="89">
        <f t="shared" si="95"/>
        <v>0</v>
      </c>
      <c r="AG47" s="89">
        <f t="shared" si="95"/>
        <v>324.81242007885288</v>
      </c>
      <c r="AH47" s="89">
        <f t="shared" si="95"/>
        <v>215.6273971091035</v>
      </c>
      <c r="AI47" s="199">
        <f t="shared" si="99"/>
        <v>7987.6519327260221</v>
      </c>
      <c r="AJ47" s="133" t="str">
        <f t="shared" si="100"/>
        <v/>
      </c>
    </row>
    <row r="48" spans="1:36" x14ac:dyDescent="0.25">
      <c r="A48" s="151" t="s">
        <v>20</v>
      </c>
      <c r="B48" s="52">
        <f t="shared" si="96"/>
        <v>9.5657809447592523</v>
      </c>
      <c r="C48" s="52">
        <f t="shared" si="96"/>
        <v>485.75992989089582</v>
      </c>
      <c r="D48" s="52">
        <f t="shared" si="96"/>
        <v>1201.4871803727488</v>
      </c>
      <c r="E48" s="52">
        <f t="shared" si="96"/>
        <v>0</v>
      </c>
      <c r="F48" s="292">
        <v>0</v>
      </c>
      <c r="G48" s="52">
        <f t="shared" si="93"/>
        <v>0</v>
      </c>
      <c r="H48" s="52">
        <f t="shared" si="93"/>
        <v>0</v>
      </c>
      <c r="I48" s="154">
        <f t="shared" si="97"/>
        <v>1696.8128912084039</v>
      </c>
      <c r="J48" s="141"/>
      <c r="K48" s="155" t="s">
        <v>20</v>
      </c>
      <c r="L48" s="55">
        <f t="shared" si="94"/>
        <v>9.5657809447592523</v>
      </c>
      <c r="M48" s="55">
        <f t="shared" si="94"/>
        <v>485.75992989089582</v>
      </c>
      <c r="N48" s="55">
        <f t="shared" si="94"/>
        <v>1201.4871803727488</v>
      </c>
      <c r="O48" s="55">
        <f t="shared" si="94"/>
        <v>0</v>
      </c>
      <c r="P48" s="55">
        <f t="shared" si="94"/>
        <v>0</v>
      </c>
      <c r="Q48" s="55">
        <f t="shared" si="94"/>
        <v>0</v>
      </c>
      <c r="R48" s="55">
        <f t="shared" si="94"/>
        <v>0</v>
      </c>
      <c r="S48" s="158">
        <f t="shared" si="98"/>
        <v>1696.8128912084039</v>
      </c>
      <c r="T48" s="141"/>
      <c r="U48" s="200" t="s">
        <v>59</v>
      </c>
      <c r="V48" s="93">
        <f t="shared" si="95"/>
        <v>9.5657809447592523</v>
      </c>
      <c r="W48" s="93">
        <f t="shared" si="95"/>
        <v>0</v>
      </c>
      <c r="X48" s="93">
        <f t="shared" si="95"/>
        <v>0</v>
      </c>
      <c r="Y48" s="93">
        <f t="shared" si="95"/>
        <v>485.75992989089582</v>
      </c>
      <c r="Z48" s="93">
        <f t="shared" si="95"/>
        <v>1201.4871803727488</v>
      </c>
      <c r="AA48" s="93">
        <f t="shared" si="95"/>
        <v>0</v>
      </c>
      <c r="AB48" s="93">
        <f t="shared" si="95"/>
        <v>0</v>
      </c>
      <c r="AC48" s="94">
        <f t="shared" si="95"/>
        <v>0</v>
      </c>
      <c r="AD48" s="93">
        <f t="shared" si="95"/>
        <v>0</v>
      </c>
      <c r="AE48" s="93">
        <f t="shared" si="95"/>
        <v>0</v>
      </c>
      <c r="AF48" s="93">
        <f t="shared" si="95"/>
        <v>0</v>
      </c>
      <c r="AG48" s="93">
        <f t="shared" si="95"/>
        <v>0</v>
      </c>
      <c r="AH48" s="93">
        <f t="shared" si="95"/>
        <v>0</v>
      </c>
      <c r="AI48" s="203">
        <f t="shared" si="99"/>
        <v>1696.8128912084039</v>
      </c>
      <c r="AJ48" s="133" t="str">
        <f t="shared" si="100"/>
        <v/>
      </c>
    </row>
    <row r="49" spans="1:36" x14ac:dyDescent="0.25">
      <c r="A49" s="162" t="s">
        <v>62</v>
      </c>
      <c r="B49" s="49">
        <f t="shared" si="96"/>
        <v>57.031199999999998</v>
      </c>
      <c r="C49" s="49">
        <f t="shared" si="96"/>
        <v>0</v>
      </c>
      <c r="D49" s="49">
        <f t="shared" si="96"/>
        <v>0</v>
      </c>
      <c r="E49" s="49">
        <f t="shared" si="96"/>
        <v>0</v>
      </c>
      <c r="F49" s="292">
        <v>0</v>
      </c>
      <c r="G49" s="49">
        <f t="shared" ref="G49:H53" si="101">G127+G153+G179+G205+G231+G257+G283+G309+G335+G361+G387+G413+G439</f>
        <v>0</v>
      </c>
      <c r="H49" s="49">
        <f t="shared" si="101"/>
        <v>0</v>
      </c>
      <c r="I49" s="146">
        <f t="shared" si="97"/>
        <v>57.031199999999998</v>
      </c>
      <c r="J49" s="141"/>
      <c r="K49" s="163" t="s">
        <v>62</v>
      </c>
      <c r="L49" s="49">
        <f t="shared" ref="L49:R53" si="102">L127+L153+L179+L205+L231+L257+L283+L309+L335+L361+L387+L413+L439</f>
        <v>57.031199999999998</v>
      </c>
      <c r="M49" s="49">
        <f t="shared" si="102"/>
        <v>0</v>
      </c>
      <c r="N49" s="49">
        <f t="shared" si="102"/>
        <v>0</v>
      </c>
      <c r="O49" s="49">
        <f t="shared" si="102"/>
        <v>0</v>
      </c>
      <c r="P49" s="49">
        <f t="shared" si="102"/>
        <v>0</v>
      </c>
      <c r="Q49" s="49">
        <f t="shared" si="102"/>
        <v>0</v>
      </c>
      <c r="R49" s="49">
        <f t="shared" si="102"/>
        <v>0</v>
      </c>
      <c r="S49" s="150">
        <f t="shared" si="98"/>
        <v>57.031199999999998</v>
      </c>
      <c r="T49" s="141"/>
      <c r="U49" s="205" t="s">
        <v>60</v>
      </c>
      <c r="V49" s="89">
        <f t="shared" ref="V49:AH53" si="103">V127+V153+V179+V205+V231+V257+V283+V309+V335+V361+V387+V413+V439</f>
        <v>57.031199999999998</v>
      </c>
      <c r="W49" s="89">
        <f t="shared" si="103"/>
        <v>0</v>
      </c>
      <c r="X49" s="89">
        <f t="shared" si="103"/>
        <v>0</v>
      </c>
      <c r="Y49" s="89">
        <f t="shared" si="103"/>
        <v>0</v>
      </c>
      <c r="Z49" s="89">
        <f t="shared" si="103"/>
        <v>0</v>
      </c>
      <c r="AA49" s="89">
        <f t="shared" si="103"/>
        <v>0</v>
      </c>
      <c r="AB49" s="89">
        <f t="shared" si="103"/>
        <v>0</v>
      </c>
      <c r="AC49" s="90">
        <f t="shared" si="103"/>
        <v>0</v>
      </c>
      <c r="AD49" s="89">
        <f t="shared" si="103"/>
        <v>0</v>
      </c>
      <c r="AE49" s="89">
        <f t="shared" si="103"/>
        <v>0</v>
      </c>
      <c r="AF49" s="89">
        <f t="shared" si="103"/>
        <v>0</v>
      </c>
      <c r="AG49" s="89">
        <f t="shared" si="103"/>
        <v>0</v>
      </c>
      <c r="AH49" s="89">
        <f t="shared" si="103"/>
        <v>0</v>
      </c>
      <c r="AI49" s="199">
        <f t="shared" si="99"/>
        <v>57.031199999999998</v>
      </c>
      <c r="AJ49" s="133" t="str">
        <f t="shared" si="100"/>
        <v/>
      </c>
    </row>
    <row r="50" spans="1:36" ht="14.4" x14ac:dyDescent="0.3">
      <c r="A50" s="164" t="s">
        <v>22</v>
      </c>
      <c r="B50" s="59">
        <f t="shared" ref="B50:E53" si="104">B128+B154+B180+B206+B232+B258+B284+B310+B336+B362+B388+B414+B440</f>
        <v>57.031199999999998</v>
      </c>
      <c r="C50" s="59">
        <f t="shared" si="104"/>
        <v>0</v>
      </c>
      <c r="D50" s="59">
        <f t="shared" si="104"/>
        <v>0</v>
      </c>
      <c r="E50" s="59">
        <f t="shared" si="104"/>
        <v>0</v>
      </c>
      <c r="F50" s="292">
        <v>0</v>
      </c>
      <c r="G50" s="59">
        <f t="shared" si="101"/>
        <v>0</v>
      </c>
      <c r="H50" s="59">
        <f t="shared" si="101"/>
        <v>0</v>
      </c>
      <c r="I50" s="167">
        <f t="shared" si="97"/>
        <v>57.031199999999998</v>
      </c>
      <c r="J50" s="141"/>
      <c r="K50" s="168" t="s">
        <v>22</v>
      </c>
      <c r="L50" s="62">
        <f t="shared" si="102"/>
        <v>57.031199999999998</v>
      </c>
      <c r="M50" s="62">
        <f t="shared" si="102"/>
        <v>0</v>
      </c>
      <c r="N50" s="62">
        <f t="shared" si="102"/>
        <v>0</v>
      </c>
      <c r="O50" s="62">
        <f t="shared" si="102"/>
        <v>0</v>
      </c>
      <c r="P50" s="62">
        <f t="shared" si="102"/>
        <v>0</v>
      </c>
      <c r="Q50" s="62">
        <f t="shared" si="102"/>
        <v>0</v>
      </c>
      <c r="R50" s="62">
        <f t="shared" si="102"/>
        <v>0</v>
      </c>
      <c r="S50" s="171">
        <f t="shared" si="98"/>
        <v>57.031199999999998</v>
      </c>
      <c r="T50" s="141"/>
      <c r="U50" s="206" t="s">
        <v>63</v>
      </c>
      <c r="V50" s="96">
        <f t="shared" si="103"/>
        <v>57.031199999999998</v>
      </c>
      <c r="W50" s="96">
        <f t="shared" si="103"/>
        <v>0</v>
      </c>
      <c r="X50" s="96">
        <f t="shared" si="103"/>
        <v>0</v>
      </c>
      <c r="Y50" s="96">
        <f t="shared" si="103"/>
        <v>0</v>
      </c>
      <c r="Z50" s="96">
        <f t="shared" si="103"/>
        <v>0</v>
      </c>
      <c r="AA50" s="96">
        <f t="shared" si="103"/>
        <v>0</v>
      </c>
      <c r="AB50" s="96">
        <f t="shared" si="103"/>
        <v>0</v>
      </c>
      <c r="AC50" s="268">
        <f t="shared" si="103"/>
        <v>0</v>
      </c>
      <c r="AD50" s="96">
        <f t="shared" si="103"/>
        <v>0</v>
      </c>
      <c r="AE50" s="96">
        <f t="shared" si="103"/>
        <v>0</v>
      </c>
      <c r="AF50" s="96">
        <f t="shared" si="103"/>
        <v>0</v>
      </c>
      <c r="AG50" s="96">
        <f t="shared" si="103"/>
        <v>0</v>
      </c>
      <c r="AH50" s="96">
        <f t="shared" si="103"/>
        <v>0</v>
      </c>
      <c r="AI50" s="208">
        <f t="shared" si="99"/>
        <v>57.031199999999998</v>
      </c>
      <c r="AJ50" s="133" t="str">
        <f t="shared" si="100"/>
        <v/>
      </c>
    </row>
    <row r="51" spans="1:36" ht="14.4" x14ac:dyDescent="0.3">
      <c r="A51" s="172" t="s">
        <v>18</v>
      </c>
      <c r="B51" s="65">
        <f t="shared" si="104"/>
        <v>0</v>
      </c>
      <c r="C51" s="65">
        <f t="shared" si="104"/>
        <v>0</v>
      </c>
      <c r="D51" s="65">
        <f t="shared" si="104"/>
        <v>0</v>
      </c>
      <c r="E51" s="65">
        <f t="shared" si="104"/>
        <v>0</v>
      </c>
      <c r="F51" s="292">
        <v>0</v>
      </c>
      <c r="G51" s="65">
        <f t="shared" si="101"/>
        <v>0</v>
      </c>
      <c r="H51" s="65">
        <f t="shared" si="101"/>
        <v>0</v>
      </c>
      <c r="I51" s="175">
        <f t="shared" si="97"/>
        <v>0</v>
      </c>
      <c r="J51" s="141"/>
      <c r="K51" s="176" t="s">
        <v>18</v>
      </c>
      <c r="L51" s="65">
        <f t="shared" si="102"/>
        <v>0</v>
      </c>
      <c r="M51" s="65">
        <f t="shared" si="102"/>
        <v>0</v>
      </c>
      <c r="N51" s="65">
        <f t="shared" si="102"/>
        <v>0</v>
      </c>
      <c r="O51" s="65">
        <f t="shared" si="102"/>
        <v>0</v>
      </c>
      <c r="P51" s="65">
        <f t="shared" si="102"/>
        <v>0</v>
      </c>
      <c r="Q51" s="65">
        <f t="shared" si="102"/>
        <v>0</v>
      </c>
      <c r="R51" s="65">
        <f t="shared" si="102"/>
        <v>0</v>
      </c>
      <c r="S51" s="178">
        <f t="shared" si="98"/>
        <v>0</v>
      </c>
      <c r="T51" s="141"/>
      <c r="U51" s="209" t="s">
        <v>18</v>
      </c>
      <c r="V51" s="99">
        <f t="shared" si="103"/>
        <v>0</v>
      </c>
      <c r="W51" s="99">
        <f t="shared" si="103"/>
        <v>0</v>
      </c>
      <c r="X51" s="99">
        <f t="shared" si="103"/>
        <v>0</v>
      </c>
      <c r="Y51" s="99">
        <f t="shared" si="103"/>
        <v>0</v>
      </c>
      <c r="Z51" s="99">
        <f t="shared" si="103"/>
        <v>0</v>
      </c>
      <c r="AA51" s="99">
        <f t="shared" si="103"/>
        <v>0</v>
      </c>
      <c r="AB51" s="99">
        <f t="shared" si="103"/>
        <v>0</v>
      </c>
      <c r="AC51" s="269">
        <f t="shared" si="103"/>
        <v>0</v>
      </c>
      <c r="AD51" s="99">
        <f t="shared" si="103"/>
        <v>0</v>
      </c>
      <c r="AE51" s="99">
        <f t="shared" si="103"/>
        <v>0</v>
      </c>
      <c r="AF51" s="99">
        <f t="shared" si="103"/>
        <v>0</v>
      </c>
      <c r="AG51" s="99">
        <f t="shared" si="103"/>
        <v>0</v>
      </c>
      <c r="AH51" s="99">
        <f t="shared" si="103"/>
        <v>0</v>
      </c>
      <c r="AI51" s="212">
        <f t="shared" si="99"/>
        <v>0</v>
      </c>
      <c r="AJ51" s="133" t="str">
        <f t="shared" si="100"/>
        <v/>
      </c>
    </row>
    <row r="52" spans="1:36" ht="14.4" x14ac:dyDescent="0.3">
      <c r="A52" s="164" t="s">
        <v>19</v>
      </c>
      <c r="B52" s="59">
        <f t="shared" si="104"/>
        <v>0</v>
      </c>
      <c r="C52" s="59">
        <f t="shared" si="104"/>
        <v>0</v>
      </c>
      <c r="D52" s="59">
        <f t="shared" si="104"/>
        <v>0</v>
      </c>
      <c r="E52" s="59">
        <f t="shared" si="104"/>
        <v>0</v>
      </c>
      <c r="F52" s="292">
        <v>0</v>
      </c>
      <c r="G52" s="59">
        <f t="shared" si="101"/>
        <v>0</v>
      </c>
      <c r="H52" s="59">
        <f t="shared" si="101"/>
        <v>0</v>
      </c>
      <c r="I52" s="167">
        <f t="shared" si="97"/>
        <v>0</v>
      </c>
      <c r="J52" s="141"/>
      <c r="K52" s="168" t="s">
        <v>19</v>
      </c>
      <c r="L52" s="62">
        <f t="shared" si="102"/>
        <v>0</v>
      </c>
      <c r="M52" s="62">
        <f t="shared" si="102"/>
        <v>0</v>
      </c>
      <c r="N52" s="62">
        <f t="shared" si="102"/>
        <v>0</v>
      </c>
      <c r="O52" s="62">
        <f t="shared" si="102"/>
        <v>0</v>
      </c>
      <c r="P52" s="62">
        <f t="shared" si="102"/>
        <v>0</v>
      </c>
      <c r="Q52" s="62">
        <f t="shared" si="102"/>
        <v>0</v>
      </c>
      <c r="R52" s="62">
        <f t="shared" si="102"/>
        <v>0</v>
      </c>
      <c r="S52" s="171">
        <f t="shared" si="98"/>
        <v>0</v>
      </c>
      <c r="T52" s="141"/>
      <c r="U52" s="206" t="s">
        <v>19</v>
      </c>
      <c r="V52" s="96">
        <f t="shared" si="103"/>
        <v>0</v>
      </c>
      <c r="W52" s="96">
        <f t="shared" si="103"/>
        <v>0</v>
      </c>
      <c r="X52" s="96">
        <f t="shared" si="103"/>
        <v>0</v>
      </c>
      <c r="Y52" s="96">
        <f t="shared" si="103"/>
        <v>0</v>
      </c>
      <c r="Z52" s="96">
        <f t="shared" si="103"/>
        <v>0</v>
      </c>
      <c r="AA52" s="96">
        <f t="shared" si="103"/>
        <v>0</v>
      </c>
      <c r="AB52" s="96">
        <f t="shared" si="103"/>
        <v>0</v>
      </c>
      <c r="AC52" s="268">
        <f t="shared" si="103"/>
        <v>0</v>
      </c>
      <c r="AD52" s="96">
        <f t="shared" si="103"/>
        <v>0</v>
      </c>
      <c r="AE52" s="96">
        <f t="shared" si="103"/>
        <v>0</v>
      </c>
      <c r="AF52" s="96">
        <f t="shared" si="103"/>
        <v>0</v>
      </c>
      <c r="AG52" s="96">
        <f t="shared" si="103"/>
        <v>0</v>
      </c>
      <c r="AH52" s="96">
        <f t="shared" si="103"/>
        <v>0</v>
      </c>
      <c r="AI52" s="208">
        <f t="shared" si="99"/>
        <v>0</v>
      </c>
      <c r="AJ52" s="133" t="str">
        <f t="shared" si="100"/>
        <v/>
      </c>
    </row>
    <row r="53" spans="1:36" ht="15" thickBot="1" x14ac:dyDescent="0.35">
      <c r="A53" s="179" t="s">
        <v>10</v>
      </c>
      <c r="B53" s="70">
        <f t="shared" si="104"/>
        <v>0</v>
      </c>
      <c r="C53" s="70">
        <f t="shared" si="104"/>
        <v>0</v>
      </c>
      <c r="D53" s="70">
        <f t="shared" si="104"/>
        <v>0</v>
      </c>
      <c r="E53" s="70">
        <f t="shared" si="104"/>
        <v>0</v>
      </c>
      <c r="F53" s="293">
        <v>0</v>
      </c>
      <c r="G53" s="70">
        <f t="shared" si="101"/>
        <v>0</v>
      </c>
      <c r="H53" s="70">
        <f t="shared" si="101"/>
        <v>0</v>
      </c>
      <c r="I53" s="182">
        <f t="shared" si="97"/>
        <v>0</v>
      </c>
      <c r="J53" s="141"/>
      <c r="K53" s="183" t="s">
        <v>10</v>
      </c>
      <c r="L53" s="70">
        <f t="shared" si="102"/>
        <v>0</v>
      </c>
      <c r="M53" s="70">
        <f t="shared" si="102"/>
        <v>0</v>
      </c>
      <c r="N53" s="70">
        <f t="shared" si="102"/>
        <v>0</v>
      </c>
      <c r="O53" s="70">
        <f t="shared" si="102"/>
        <v>0</v>
      </c>
      <c r="P53" s="70">
        <f t="shared" si="102"/>
        <v>0</v>
      </c>
      <c r="Q53" s="70">
        <f t="shared" si="102"/>
        <v>0</v>
      </c>
      <c r="R53" s="70">
        <f t="shared" si="102"/>
        <v>0</v>
      </c>
      <c r="S53" s="185">
        <f t="shared" si="98"/>
        <v>0</v>
      </c>
      <c r="T53" s="141"/>
      <c r="U53" s="209" t="s">
        <v>10</v>
      </c>
      <c r="V53" s="99">
        <f t="shared" si="103"/>
        <v>0</v>
      </c>
      <c r="W53" s="99">
        <f t="shared" si="103"/>
        <v>0</v>
      </c>
      <c r="X53" s="99">
        <f t="shared" si="103"/>
        <v>0</v>
      </c>
      <c r="Y53" s="99">
        <f t="shared" si="103"/>
        <v>0</v>
      </c>
      <c r="Z53" s="99">
        <f t="shared" si="103"/>
        <v>0</v>
      </c>
      <c r="AA53" s="99">
        <f t="shared" si="103"/>
        <v>0</v>
      </c>
      <c r="AB53" s="99">
        <f t="shared" si="103"/>
        <v>0</v>
      </c>
      <c r="AC53" s="269">
        <f t="shared" si="103"/>
        <v>0</v>
      </c>
      <c r="AD53" s="99">
        <f t="shared" si="103"/>
        <v>0</v>
      </c>
      <c r="AE53" s="99">
        <f t="shared" si="103"/>
        <v>0</v>
      </c>
      <c r="AF53" s="99">
        <f t="shared" si="103"/>
        <v>0</v>
      </c>
      <c r="AG53" s="99">
        <f t="shared" si="103"/>
        <v>0</v>
      </c>
      <c r="AH53" s="99">
        <f t="shared" si="103"/>
        <v>0</v>
      </c>
      <c r="AI53" s="212">
        <f t="shared" si="99"/>
        <v>0</v>
      </c>
      <c r="AJ53" s="133" t="str">
        <f t="shared" si="100"/>
        <v/>
      </c>
    </row>
    <row r="54" spans="1:36" x14ac:dyDescent="0.25">
      <c r="A54" s="186" t="s">
        <v>25</v>
      </c>
      <c r="B54" s="187">
        <f>SUM(B33:B49)</f>
        <v>3996.7521943664983</v>
      </c>
      <c r="C54" s="187">
        <f t="shared" ref="C54:I54" si="105">SUM(C33:C49)</f>
        <v>6696.2412971298181</v>
      </c>
      <c r="D54" s="187">
        <f t="shared" si="105"/>
        <v>6913.9707869800259</v>
      </c>
      <c r="E54" s="187">
        <f t="shared" si="105"/>
        <v>7734.3377930524775</v>
      </c>
      <c r="F54" s="187">
        <f t="shared" si="105"/>
        <v>0</v>
      </c>
      <c r="G54" s="187">
        <f t="shared" si="105"/>
        <v>476.82675333146636</v>
      </c>
      <c r="H54" s="187">
        <f t="shared" si="105"/>
        <v>43.513086954312421</v>
      </c>
      <c r="I54" s="187">
        <f t="shared" si="105"/>
        <v>25861.641911814597</v>
      </c>
      <c r="J54" s="141"/>
      <c r="K54" s="188" t="s">
        <v>25</v>
      </c>
      <c r="L54" s="187">
        <f>SUM(L33:L49)</f>
        <v>3996.7521943664983</v>
      </c>
      <c r="M54" s="187">
        <f t="shared" ref="M54:S54" si="106">SUM(M33:M49)</f>
        <v>6696.2412971298181</v>
      </c>
      <c r="N54" s="187">
        <f t="shared" si="106"/>
        <v>6913.9707869800259</v>
      </c>
      <c r="O54" s="187">
        <f t="shared" si="106"/>
        <v>7734.3377930524775</v>
      </c>
      <c r="P54" s="187">
        <f t="shared" si="106"/>
        <v>2173.7228970593842</v>
      </c>
      <c r="Q54" s="187">
        <f t="shared" si="106"/>
        <v>476.82675333146636</v>
      </c>
      <c r="R54" s="213">
        <f t="shared" si="106"/>
        <v>43.513086954312421</v>
      </c>
      <c r="S54" s="214">
        <f t="shared" si="106"/>
        <v>28035.364808873979</v>
      </c>
      <c r="T54" s="141" t="str">
        <f>IF(ABS(S54-AI54)&gt;0.01,S54-AI54,"")</f>
        <v/>
      </c>
      <c r="U54" s="215" t="s">
        <v>61</v>
      </c>
      <c r="V54" s="216">
        <f>SUM(V33:V49)</f>
        <v>3798.488233735095</v>
      </c>
      <c r="W54" s="216">
        <f t="shared" ref="W54:AH54" si="107">SUM(W33:W49)</f>
        <v>168.49124421971624</v>
      </c>
      <c r="X54" s="216">
        <f t="shared" si="107"/>
        <v>476.82675333146636</v>
      </c>
      <c r="Y54" s="216">
        <f t="shared" si="107"/>
        <v>6696.2412971298181</v>
      </c>
      <c r="Z54" s="216">
        <f t="shared" si="107"/>
        <v>5749.8543214742731</v>
      </c>
      <c r="AA54" s="216">
        <f t="shared" si="107"/>
        <v>7304.3165395991118</v>
      </c>
      <c r="AB54" s="216">
        <f t="shared" si="107"/>
        <v>2173.7228970593842</v>
      </c>
      <c r="AC54" s="216">
        <f t="shared" si="107"/>
        <v>1667.4235223251162</v>
      </c>
      <c r="AD54" s="217">
        <f t="shared" si="107"/>
        <v>29.772716411687238</v>
      </c>
      <c r="AE54" s="217">
        <f t="shared" si="107"/>
        <v>93.362593287075455</v>
      </c>
      <c r="AF54" s="217">
        <f t="shared" si="107"/>
        <v>43.513086954312421</v>
      </c>
      <c r="AG54" s="217">
        <f t="shared" si="107"/>
        <v>1164.1164655057519</v>
      </c>
      <c r="AH54" s="217">
        <f t="shared" si="107"/>
        <v>336.65866016628928</v>
      </c>
      <c r="AI54" s="218">
        <f>SUM(V54:AC54)</f>
        <v>28035.364808873979</v>
      </c>
      <c r="AJ54" s="133" t="str">
        <f t="shared" si="100"/>
        <v/>
      </c>
    </row>
    <row r="55" spans="1:36" ht="15" thickBot="1" x14ac:dyDescent="0.35">
      <c r="A55" s="18" t="s">
        <v>85</v>
      </c>
      <c r="B55" s="105">
        <f>IF($I54=0,"-",B54/$I54)</f>
        <v>0.15454363678822061</v>
      </c>
      <c r="C55" s="105">
        <f t="shared" ref="C55:H55" si="108">IF($I54=0,"-",C54/$I54)</f>
        <v>0.25892560572771356</v>
      </c>
      <c r="D55" s="105">
        <f t="shared" si="108"/>
        <v>0.26734461835624818</v>
      </c>
      <c r="E55" s="105">
        <f t="shared" si="108"/>
        <v>0.29906599973140657</v>
      </c>
      <c r="F55" s="105">
        <f t="shared" si="108"/>
        <v>0</v>
      </c>
      <c r="G55" s="105">
        <f t="shared" si="108"/>
        <v>1.8437605584262363E-2</v>
      </c>
      <c r="H55" s="106">
        <f t="shared" si="108"/>
        <v>1.6825338121487933E-3</v>
      </c>
      <c r="I55" s="107">
        <f>SUM(B55:H55)</f>
        <v>1</v>
      </c>
      <c r="K55" s="30" t="s">
        <v>85</v>
      </c>
      <c r="L55" s="80">
        <f>IF($S54=0,"-",L54/$S54)</f>
        <v>0.14256109102248651</v>
      </c>
      <c r="M55" s="80">
        <f t="shared" ref="M55:R55" si="109">IF($S54=0,"-",M54/$S54)</f>
        <v>0.2388498006992322</v>
      </c>
      <c r="N55" s="80">
        <f t="shared" si="109"/>
        <v>0.24661604491736666</v>
      </c>
      <c r="O55" s="80">
        <f t="shared" si="109"/>
        <v>0.27587790798443051</v>
      </c>
      <c r="P55" s="80">
        <f t="shared" si="109"/>
        <v>7.7535031624462403E-2</v>
      </c>
      <c r="Q55" s="80">
        <f t="shared" si="109"/>
        <v>1.7008045252207216E-2</v>
      </c>
      <c r="R55" s="81">
        <f t="shared" si="109"/>
        <v>1.5520784998146095E-3</v>
      </c>
      <c r="S55" s="82">
        <f>SUM(L55:R55)</f>
        <v>1</v>
      </c>
      <c r="U55" s="40" t="s">
        <v>85</v>
      </c>
      <c r="V55" s="108">
        <f>+V54/$AI54</f>
        <v>0.13548916732957109</v>
      </c>
      <c r="W55" s="108">
        <f t="shared" ref="W55:AH55" si="110">+W54/$AI54</f>
        <v>6.009953691288655E-3</v>
      </c>
      <c r="X55" s="108">
        <f t="shared" si="110"/>
        <v>1.7008045252207216E-2</v>
      </c>
      <c r="Y55" s="108">
        <f t="shared" si="110"/>
        <v>0.2388498006992322</v>
      </c>
      <c r="Z55" s="108">
        <f t="shared" si="110"/>
        <v>0.20509290179289136</v>
      </c>
      <c r="AA55" s="108">
        <f t="shared" si="110"/>
        <v>0.26053937908049229</v>
      </c>
      <c r="AB55" s="108">
        <f t="shared" si="110"/>
        <v>7.7535031624462403E-2</v>
      </c>
      <c r="AC55" s="108">
        <f t="shared" si="110"/>
        <v>5.9475720529854843E-2</v>
      </c>
      <c r="AD55" s="108">
        <f t="shared" si="110"/>
        <v>1.0619700016267788E-3</v>
      </c>
      <c r="AE55" s="108">
        <f t="shared" si="110"/>
        <v>3.3301722279541579E-3</v>
      </c>
      <c r="AF55" s="108">
        <f t="shared" si="110"/>
        <v>1.5520784998146095E-3</v>
      </c>
      <c r="AG55" s="108">
        <f t="shared" si="110"/>
        <v>4.1523143124475283E-2</v>
      </c>
      <c r="AH55" s="108">
        <f t="shared" si="110"/>
        <v>1.2008356675984018E-2</v>
      </c>
      <c r="AI55" s="109">
        <f>SUM(V55:AC55)</f>
        <v>1</v>
      </c>
      <c r="AJ55" s="133" t="str">
        <f t="shared" si="100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0.10239888105093346</v>
      </c>
      <c r="G59" s="302"/>
      <c r="H59" s="304"/>
      <c r="I59" s="146">
        <f>SUM(B59:H59)</f>
        <v>0.10239888105093346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111">F450+F476+F502+F528+F554</f>
        <v>0</v>
      </c>
      <c r="G60" s="305"/>
      <c r="H60" s="307"/>
      <c r="I60" s="154">
        <f t="shared" ref="I60:I79" si="112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113">P450+P476+P502+P528+P554</f>
        <v>0</v>
      </c>
      <c r="Q60" s="305"/>
      <c r="R60" s="312"/>
      <c r="S60" s="158">
        <f t="shared" ref="S60:S79" si="114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111"/>
        <v>0</v>
      </c>
      <c r="G61" s="305"/>
      <c r="H61" s="307"/>
      <c r="I61" s="146">
        <f t="shared" si="112"/>
        <v>0</v>
      </c>
      <c r="J61" s="141"/>
      <c r="K61" s="161" t="s">
        <v>9</v>
      </c>
      <c r="L61" s="305"/>
      <c r="M61" s="306"/>
      <c r="N61" s="306"/>
      <c r="O61" s="307"/>
      <c r="P61" s="148">
        <f t="shared" si="113"/>
        <v>0</v>
      </c>
      <c r="Q61" s="305"/>
      <c r="R61" s="312"/>
      <c r="S61" s="150">
        <f t="shared" si="114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111"/>
        <v>0</v>
      </c>
      <c r="G62" s="305"/>
      <c r="H62" s="307"/>
      <c r="I62" s="154">
        <f t="shared" si="112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113"/>
        <v>0</v>
      </c>
      <c r="Q62" s="305"/>
      <c r="R62" s="312"/>
      <c r="S62" s="158">
        <f t="shared" si="114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111"/>
        <v>0</v>
      </c>
      <c r="G63" s="305"/>
      <c r="H63" s="307"/>
      <c r="I63" s="146">
        <f t="shared" si="112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113"/>
        <v>0</v>
      </c>
      <c r="Q63" s="305"/>
      <c r="R63" s="312"/>
      <c r="S63" s="150">
        <f t="shared" si="114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111"/>
        <v>0</v>
      </c>
      <c r="G64" s="305"/>
      <c r="H64" s="307"/>
      <c r="I64" s="154">
        <f t="shared" si="112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113"/>
        <v>0</v>
      </c>
      <c r="Q64" s="305"/>
      <c r="R64" s="312"/>
      <c r="S64" s="158">
        <f t="shared" si="114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111"/>
        <v>16290.408147124901</v>
      </c>
      <c r="G65" s="305"/>
      <c r="H65" s="307"/>
      <c r="I65" s="146">
        <f t="shared" si="112"/>
        <v>16290.408147124901</v>
      </c>
      <c r="J65" s="141"/>
      <c r="K65" s="161" t="s">
        <v>56</v>
      </c>
      <c r="L65" s="305"/>
      <c r="M65" s="306"/>
      <c r="N65" s="306"/>
      <c r="O65" s="307"/>
      <c r="P65" s="148">
        <f t="shared" si="113"/>
        <v>4221.2761907961813</v>
      </c>
      <c r="Q65" s="305"/>
      <c r="R65" s="312"/>
      <c r="S65" s="150">
        <f t="shared" si="114"/>
        <v>4221.2761907961813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111"/>
        <v>4731.6551643423591</v>
      </c>
      <c r="G66" s="305"/>
      <c r="H66" s="307"/>
      <c r="I66" s="154">
        <f t="shared" si="112"/>
        <v>4731.6551643423591</v>
      </c>
      <c r="J66" s="141"/>
      <c r="K66" s="155" t="s">
        <v>11</v>
      </c>
      <c r="L66" s="305"/>
      <c r="M66" s="306"/>
      <c r="N66" s="306"/>
      <c r="O66" s="307"/>
      <c r="P66" s="156">
        <f t="shared" si="113"/>
        <v>1891.4798144282549</v>
      </c>
      <c r="Q66" s="305"/>
      <c r="R66" s="312"/>
      <c r="S66" s="158">
        <f t="shared" si="114"/>
        <v>1891.4798144282549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111"/>
        <v>563.64399181815338</v>
      </c>
      <c r="G67" s="305"/>
      <c r="H67" s="307"/>
      <c r="I67" s="146">
        <f t="shared" si="112"/>
        <v>563.64399181815338</v>
      </c>
      <c r="J67" s="141"/>
      <c r="K67" s="161" t="s">
        <v>57</v>
      </c>
      <c r="L67" s="305"/>
      <c r="M67" s="306"/>
      <c r="N67" s="306"/>
      <c r="O67" s="307"/>
      <c r="P67" s="148">
        <f t="shared" si="113"/>
        <v>0</v>
      </c>
      <c r="Q67" s="305"/>
      <c r="R67" s="312"/>
      <c r="S67" s="150">
        <f t="shared" si="114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111"/>
        <v>9.0379111616070684</v>
      </c>
      <c r="G68" s="305"/>
      <c r="H68" s="307"/>
      <c r="I68" s="154">
        <f t="shared" si="112"/>
        <v>9.0379111616070684</v>
      </c>
      <c r="J68" s="141"/>
      <c r="K68" s="155" t="s">
        <v>16</v>
      </c>
      <c r="L68" s="305"/>
      <c r="M68" s="306"/>
      <c r="N68" s="306"/>
      <c r="O68" s="307"/>
      <c r="P68" s="156">
        <f t="shared" si="113"/>
        <v>4.9283382489729757</v>
      </c>
      <c r="Q68" s="305"/>
      <c r="R68" s="312"/>
      <c r="S68" s="158">
        <f t="shared" si="114"/>
        <v>4.9283382489729757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111"/>
        <v>1272.5009346891718</v>
      </c>
      <c r="G69" s="305"/>
      <c r="H69" s="307"/>
      <c r="I69" s="146">
        <f t="shared" si="112"/>
        <v>1272.5009346891718</v>
      </c>
      <c r="J69" s="141"/>
      <c r="K69" s="161" t="s">
        <v>139</v>
      </c>
      <c r="L69" s="305"/>
      <c r="M69" s="306"/>
      <c r="N69" s="306"/>
      <c r="O69" s="307"/>
      <c r="P69" s="148">
        <f t="shared" si="113"/>
        <v>32.142149243271973</v>
      </c>
      <c r="Q69" s="305"/>
      <c r="R69" s="312"/>
      <c r="S69" s="150">
        <f t="shared" si="114"/>
        <v>32.142149243271973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111"/>
        <v>1263.9798616687872</v>
      </c>
      <c r="G70" s="305"/>
      <c r="H70" s="307"/>
      <c r="I70" s="154">
        <f t="shared" si="112"/>
        <v>1263.9798616687872</v>
      </c>
      <c r="J70" s="141"/>
      <c r="K70" s="155" t="s">
        <v>24</v>
      </c>
      <c r="L70" s="305"/>
      <c r="M70" s="306"/>
      <c r="N70" s="306"/>
      <c r="O70" s="307"/>
      <c r="P70" s="156">
        <f t="shared" si="113"/>
        <v>4.0911718457437019E-14</v>
      </c>
      <c r="Q70" s="305"/>
      <c r="R70" s="312"/>
      <c r="S70" s="158">
        <f t="shared" si="114"/>
        <v>4.0911718457437019E-14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111"/>
        <v>0</v>
      </c>
      <c r="G71" s="305"/>
      <c r="H71" s="307"/>
      <c r="I71" s="146">
        <f t="shared" si="112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113"/>
        <v>0</v>
      </c>
      <c r="Q71" s="305"/>
      <c r="R71" s="312"/>
      <c r="S71" s="150">
        <f t="shared" si="114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111"/>
        <v>0</v>
      </c>
      <c r="G72" s="305"/>
      <c r="H72" s="307"/>
      <c r="I72" s="154">
        <f t="shared" si="112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113"/>
        <v>0</v>
      </c>
      <c r="Q72" s="305"/>
      <c r="R72" s="312"/>
      <c r="S72" s="158">
        <f t="shared" si="114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111"/>
        <v>1531.3108869606287</v>
      </c>
      <c r="G73" s="305"/>
      <c r="H73" s="307"/>
      <c r="I73" s="146">
        <f t="shared" si="112"/>
        <v>1531.3108869606287</v>
      </c>
      <c r="J73" s="141"/>
      <c r="K73" s="161" t="s">
        <v>21</v>
      </c>
      <c r="L73" s="305"/>
      <c r="M73" s="306"/>
      <c r="N73" s="306"/>
      <c r="O73" s="307"/>
      <c r="P73" s="148">
        <f t="shared" si="113"/>
        <v>535.94516827590428</v>
      </c>
      <c r="Q73" s="305"/>
      <c r="R73" s="312"/>
      <c r="S73" s="150">
        <f t="shared" si="114"/>
        <v>535.94516827590428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111"/>
        <v>0</v>
      </c>
      <c r="G74" s="305"/>
      <c r="H74" s="307"/>
      <c r="I74" s="154">
        <f t="shared" si="112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113"/>
        <v>0</v>
      </c>
      <c r="Q74" s="305"/>
      <c r="R74" s="312"/>
      <c r="S74" s="158">
        <f t="shared" si="114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111"/>
        <v>0</v>
      </c>
      <c r="G75" s="305"/>
      <c r="H75" s="307"/>
      <c r="I75" s="146">
        <f t="shared" si="112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113"/>
        <v>0</v>
      </c>
      <c r="Q75" s="305"/>
      <c r="R75" s="312"/>
      <c r="S75" s="150">
        <f t="shared" si="114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111"/>
        <v>0</v>
      </c>
      <c r="G76" s="305"/>
      <c r="H76" s="307"/>
      <c r="I76" s="167">
        <f t="shared" si="112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113"/>
        <v>0</v>
      </c>
      <c r="Q76" s="305"/>
      <c r="R76" s="312"/>
      <c r="S76" s="171">
        <f t="shared" si="114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111"/>
        <v>0</v>
      </c>
      <c r="G77" s="305"/>
      <c r="H77" s="307"/>
      <c r="I77" s="175">
        <f t="shared" si="112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113"/>
        <v>0</v>
      </c>
      <c r="Q77" s="305"/>
      <c r="R77" s="312"/>
      <c r="S77" s="178">
        <f t="shared" si="114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111"/>
        <v>0</v>
      </c>
      <c r="G78" s="305"/>
      <c r="H78" s="307"/>
      <c r="I78" s="167">
        <f t="shared" si="112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113"/>
        <v>0</v>
      </c>
      <c r="Q78" s="305"/>
      <c r="R78" s="312"/>
      <c r="S78" s="171">
        <f t="shared" si="114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111"/>
        <v>0</v>
      </c>
      <c r="G79" s="308"/>
      <c r="H79" s="310"/>
      <c r="I79" s="182">
        <f t="shared" si="112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113"/>
        <v>0</v>
      </c>
      <c r="Q79" s="308"/>
      <c r="R79" s="313"/>
      <c r="S79" s="185">
        <f t="shared" si="114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I80" si="115">SUM(C59:C75)</f>
        <v>0</v>
      </c>
      <c r="D80" s="187">
        <f t="shared" si="115"/>
        <v>0</v>
      </c>
      <c r="E80" s="187">
        <f t="shared" si="115"/>
        <v>0</v>
      </c>
      <c r="F80" s="187">
        <f t="shared" si="115"/>
        <v>25662.639296646656</v>
      </c>
      <c r="G80" s="187">
        <f t="shared" si="115"/>
        <v>0</v>
      </c>
      <c r="H80" s="213">
        <f t="shared" si="115"/>
        <v>0</v>
      </c>
      <c r="I80" s="187">
        <f t="shared" si="115"/>
        <v>25662.639296646656</v>
      </c>
      <c r="J80" s="141"/>
      <c r="K80" s="188" t="s">
        <v>25</v>
      </c>
      <c r="L80" s="187">
        <f>SUM(L59:L75)</f>
        <v>0</v>
      </c>
      <c r="M80" s="187">
        <f t="shared" ref="M80:S80" si="116">SUM(M59:M75)</f>
        <v>0</v>
      </c>
      <c r="N80" s="187">
        <f t="shared" si="116"/>
        <v>0</v>
      </c>
      <c r="O80" s="187">
        <f t="shared" si="116"/>
        <v>0</v>
      </c>
      <c r="P80" s="187">
        <f t="shared" si="116"/>
        <v>6685.7716609925856</v>
      </c>
      <c r="Q80" s="187">
        <f t="shared" si="116"/>
        <v>0</v>
      </c>
      <c r="R80" s="213">
        <f t="shared" si="116"/>
        <v>0</v>
      </c>
      <c r="S80" s="214">
        <f t="shared" si="116"/>
        <v>6685.7716609925856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17">IF($I80=0,"-",C80/$I80)</f>
        <v>0</v>
      </c>
      <c r="D81" s="105">
        <f t="shared" si="117"/>
        <v>0</v>
      </c>
      <c r="E81" s="105">
        <f t="shared" si="117"/>
        <v>0</v>
      </c>
      <c r="F81" s="105">
        <f t="shared" si="117"/>
        <v>1</v>
      </c>
      <c r="G81" s="105">
        <f t="shared" si="117"/>
        <v>0</v>
      </c>
      <c r="H81" s="105">
        <f t="shared" si="117"/>
        <v>0</v>
      </c>
      <c r="I81" s="107">
        <f>SUM(B81:H81)</f>
        <v>1</v>
      </c>
      <c r="K81" s="30" t="s">
        <v>85</v>
      </c>
      <c r="L81" s="80">
        <f t="shared" ref="L81:R81" si="118">IF($S80=0,"-",L80/$S80)</f>
        <v>0</v>
      </c>
      <c r="M81" s="80">
        <f t="shared" si="118"/>
        <v>0</v>
      </c>
      <c r="N81" s="80">
        <f t="shared" si="118"/>
        <v>0</v>
      </c>
      <c r="O81" s="80">
        <f t="shared" si="118"/>
        <v>0</v>
      </c>
      <c r="P81" s="80">
        <f t="shared" si="118"/>
        <v>1</v>
      </c>
      <c r="Q81" s="80">
        <f t="shared" si="118"/>
        <v>0</v>
      </c>
      <c r="R81" s="81">
        <f t="shared" si="118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25.885619244443674</v>
      </c>
      <c r="C85" s="144">
        <f t="shared" ref="C85:H85" si="119">C579+C605+C631</f>
        <v>0</v>
      </c>
      <c r="D85" s="144">
        <f t="shared" si="119"/>
        <v>0.47842177240830747</v>
      </c>
      <c r="E85" s="144">
        <f t="shared" si="119"/>
        <v>0</v>
      </c>
      <c r="F85" s="144">
        <f t="shared" si="119"/>
        <v>0</v>
      </c>
      <c r="G85" s="144">
        <f t="shared" si="119"/>
        <v>0</v>
      </c>
      <c r="H85" s="144">
        <f t="shared" si="119"/>
        <v>0</v>
      </c>
      <c r="I85" s="146">
        <f>SUM(B85:H85)</f>
        <v>26.364041016851981</v>
      </c>
      <c r="J85" s="141"/>
      <c r="K85" s="192" t="s">
        <v>6</v>
      </c>
      <c r="L85" s="144">
        <f t="shared" ref="L85:R85" si="120">L579+L605+L631</f>
        <v>25.885619244443674</v>
      </c>
      <c r="M85" s="144">
        <f t="shared" si="120"/>
        <v>0</v>
      </c>
      <c r="N85" s="144">
        <f t="shared" si="120"/>
        <v>0.47842177240830747</v>
      </c>
      <c r="O85" s="144">
        <f t="shared" si="120"/>
        <v>0</v>
      </c>
      <c r="P85" s="144">
        <f t="shared" si="120"/>
        <v>0.10239888105093346</v>
      </c>
      <c r="Q85" s="144">
        <f t="shared" si="120"/>
        <v>0</v>
      </c>
      <c r="R85" s="144">
        <f t="shared" si="120"/>
        <v>0</v>
      </c>
      <c r="S85" s="194">
        <f>SUM(L85:R85)</f>
        <v>26.466439897902916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5" si="121">B580+B606+B632</f>
        <v>47.014650998400676</v>
      </c>
      <c r="C86" s="152">
        <f t="shared" si="121"/>
        <v>0</v>
      </c>
      <c r="D86" s="152">
        <f t="shared" si="121"/>
        <v>0.6411249571719948</v>
      </c>
      <c r="E86" s="152">
        <f t="shared" si="121"/>
        <v>0</v>
      </c>
      <c r="F86" s="152">
        <f t="shared" si="121"/>
        <v>0</v>
      </c>
      <c r="G86" s="152">
        <f t="shared" si="121"/>
        <v>0</v>
      </c>
      <c r="H86" s="152">
        <f t="shared" si="121"/>
        <v>0</v>
      </c>
      <c r="I86" s="154">
        <f t="shared" ref="I86:I105" si="122">SUM(B86:H86)</f>
        <v>47.655775955572672</v>
      </c>
      <c r="J86" s="141"/>
      <c r="K86" s="155" t="s">
        <v>7</v>
      </c>
      <c r="L86" s="156">
        <f t="shared" ref="L86:R86" si="123">L580+L606+L632</f>
        <v>47.014650998400676</v>
      </c>
      <c r="M86" s="156">
        <f t="shared" si="123"/>
        <v>0</v>
      </c>
      <c r="N86" s="156">
        <f t="shared" si="123"/>
        <v>0.6411249571719948</v>
      </c>
      <c r="O86" s="156">
        <f t="shared" si="123"/>
        <v>0</v>
      </c>
      <c r="P86" s="156">
        <f t="shared" si="123"/>
        <v>0</v>
      </c>
      <c r="Q86" s="156">
        <f t="shared" si="123"/>
        <v>0</v>
      </c>
      <c r="R86" s="156">
        <f t="shared" si="123"/>
        <v>0</v>
      </c>
      <c r="S86" s="158">
        <f t="shared" ref="S86:S105" si="124">SUM(L86:R86)</f>
        <v>47.655775955572672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121"/>
        <v>51.406232716191411</v>
      </c>
      <c r="C87" s="148">
        <f t="shared" si="121"/>
        <v>0</v>
      </c>
      <c r="D87" s="148">
        <f t="shared" si="121"/>
        <v>3.3172510418381762</v>
      </c>
      <c r="E87" s="148">
        <f t="shared" si="121"/>
        <v>0</v>
      </c>
      <c r="F87" s="148">
        <f t="shared" si="121"/>
        <v>0</v>
      </c>
      <c r="G87" s="148">
        <f t="shared" si="121"/>
        <v>0</v>
      </c>
      <c r="H87" s="148">
        <f t="shared" si="121"/>
        <v>0</v>
      </c>
      <c r="I87" s="146">
        <f t="shared" si="122"/>
        <v>54.723483758029587</v>
      </c>
      <c r="J87" s="141"/>
      <c r="K87" s="161" t="s">
        <v>9</v>
      </c>
      <c r="L87" s="148">
        <f t="shared" ref="L87:R87" si="125">L581+L607+L633</f>
        <v>51.406232716191411</v>
      </c>
      <c r="M87" s="148">
        <f t="shared" si="125"/>
        <v>0</v>
      </c>
      <c r="N87" s="148">
        <f t="shared" si="125"/>
        <v>3.3172510418381762</v>
      </c>
      <c r="O87" s="148">
        <f t="shared" si="125"/>
        <v>0</v>
      </c>
      <c r="P87" s="148">
        <f t="shared" si="125"/>
        <v>0</v>
      </c>
      <c r="Q87" s="148">
        <f t="shared" si="125"/>
        <v>0</v>
      </c>
      <c r="R87" s="148">
        <f t="shared" si="125"/>
        <v>0</v>
      </c>
      <c r="S87" s="150">
        <f t="shared" si="124"/>
        <v>54.723483758029587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121"/>
        <v>0</v>
      </c>
      <c r="C88" s="152">
        <f t="shared" si="121"/>
        <v>0</v>
      </c>
      <c r="D88" s="152">
        <f t="shared" si="121"/>
        <v>0</v>
      </c>
      <c r="E88" s="152">
        <f t="shared" si="121"/>
        <v>0</v>
      </c>
      <c r="F88" s="152">
        <f t="shared" si="121"/>
        <v>0</v>
      </c>
      <c r="G88" s="152">
        <f t="shared" si="121"/>
        <v>0</v>
      </c>
      <c r="H88" s="152">
        <f t="shared" si="121"/>
        <v>0</v>
      </c>
      <c r="I88" s="154">
        <f t="shared" si="122"/>
        <v>0</v>
      </c>
      <c r="J88" s="141"/>
      <c r="K88" s="155" t="s">
        <v>54</v>
      </c>
      <c r="L88" s="156">
        <f t="shared" ref="L88:R88" si="126">L582+L608+L634</f>
        <v>0</v>
      </c>
      <c r="M88" s="156">
        <f t="shared" si="126"/>
        <v>0</v>
      </c>
      <c r="N88" s="156">
        <f t="shared" si="126"/>
        <v>0</v>
      </c>
      <c r="O88" s="156">
        <f t="shared" si="126"/>
        <v>0</v>
      </c>
      <c r="P88" s="156">
        <f t="shared" si="126"/>
        <v>0</v>
      </c>
      <c r="Q88" s="156">
        <f t="shared" si="126"/>
        <v>0</v>
      </c>
      <c r="R88" s="156">
        <f t="shared" si="126"/>
        <v>0</v>
      </c>
      <c r="S88" s="158">
        <f t="shared" si="124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121"/>
        <v>79.151455293055889</v>
      </c>
      <c r="C89" s="148">
        <f t="shared" si="121"/>
        <v>3.6599137763373006</v>
      </c>
      <c r="D89" s="148">
        <f t="shared" si="121"/>
        <v>6.1872437789008465</v>
      </c>
      <c r="E89" s="148">
        <f t="shared" si="121"/>
        <v>1.707781043962062</v>
      </c>
      <c r="F89" s="148">
        <f t="shared" si="121"/>
        <v>0</v>
      </c>
      <c r="G89" s="148">
        <f t="shared" si="121"/>
        <v>0</v>
      </c>
      <c r="H89" s="148">
        <f t="shared" si="121"/>
        <v>0</v>
      </c>
      <c r="I89" s="146">
        <f t="shared" si="122"/>
        <v>90.706393892256102</v>
      </c>
      <c r="J89" s="141"/>
      <c r="K89" s="161" t="s">
        <v>15</v>
      </c>
      <c r="L89" s="148">
        <f t="shared" ref="L89:R89" si="127">L583+L609+L635</f>
        <v>79.151455293055889</v>
      </c>
      <c r="M89" s="148">
        <f t="shared" si="127"/>
        <v>3.6599137763373006</v>
      </c>
      <c r="N89" s="148">
        <f t="shared" si="127"/>
        <v>6.1872437789008465</v>
      </c>
      <c r="O89" s="148">
        <f t="shared" si="127"/>
        <v>1.707781043962062</v>
      </c>
      <c r="P89" s="148">
        <f t="shared" si="127"/>
        <v>0</v>
      </c>
      <c r="Q89" s="148">
        <f t="shared" si="127"/>
        <v>0</v>
      </c>
      <c r="R89" s="148">
        <f t="shared" si="127"/>
        <v>0</v>
      </c>
      <c r="S89" s="150">
        <f t="shared" si="124"/>
        <v>90.706393892256102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121"/>
        <v>4354.0315983465089</v>
      </c>
      <c r="C90" s="152">
        <f t="shared" si="121"/>
        <v>6.7874475522832958</v>
      </c>
      <c r="D90" s="152">
        <f t="shared" si="121"/>
        <v>545.5243437037085</v>
      </c>
      <c r="E90" s="152">
        <f t="shared" si="121"/>
        <v>0</v>
      </c>
      <c r="F90" s="152">
        <f t="shared" si="121"/>
        <v>0</v>
      </c>
      <c r="G90" s="152">
        <f t="shared" si="121"/>
        <v>0</v>
      </c>
      <c r="H90" s="152">
        <f t="shared" si="121"/>
        <v>0</v>
      </c>
      <c r="I90" s="154">
        <f t="shared" si="122"/>
        <v>4906.3433896025008</v>
      </c>
      <c r="J90" s="141"/>
      <c r="K90" s="155" t="s">
        <v>14</v>
      </c>
      <c r="L90" s="156">
        <f t="shared" ref="L90:R90" si="128">L584+L610+L636</f>
        <v>4354.0315983465089</v>
      </c>
      <c r="M90" s="156">
        <f t="shared" si="128"/>
        <v>6.7874475522832958</v>
      </c>
      <c r="N90" s="156">
        <f t="shared" si="128"/>
        <v>545.5243437037085</v>
      </c>
      <c r="O90" s="156">
        <f t="shared" si="128"/>
        <v>0</v>
      </c>
      <c r="P90" s="156">
        <f t="shared" si="128"/>
        <v>0</v>
      </c>
      <c r="Q90" s="156">
        <f t="shared" si="128"/>
        <v>0</v>
      </c>
      <c r="R90" s="156">
        <f t="shared" si="128"/>
        <v>0</v>
      </c>
      <c r="S90" s="158">
        <f t="shared" si="124"/>
        <v>4906.3433896025008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121"/>
        <v>0</v>
      </c>
      <c r="C91" s="148">
        <f t="shared" si="121"/>
        <v>0.3573048848620784</v>
      </c>
      <c r="D91" s="148">
        <f t="shared" si="121"/>
        <v>0.1199273941630504</v>
      </c>
      <c r="E91" s="148">
        <f t="shared" si="121"/>
        <v>73.286317735256745</v>
      </c>
      <c r="F91" s="148">
        <f t="shared" si="121"/>
        <v>684.88491679662593</v>
      </c>
      <c r="G91" s="148">
        <f t="shared" si="121"/>
        <v>0</v>
      </c>
      <c r="H91" s="148">
        <f t="shared" si="121"/>
        <v>0</v>
      </c>
      <c r="I91" s="146">
        <f t="shared" si="122"/>
        <v>758.64846681090785</v>
      </c>
      <c r="J91" s="141"/>
      <c r="K91" s="161" t="s">
        <v>56</v>
      </c>
      <c r="L91" s="148">
        <f t="shared" ref="L91:R91" si="129">L585+L611+L637</f>
        <v>0</v>
      </c>
      <c r="M91" s="148">
        <f t="shared" si="129"/>
        <v>0.3573048848620784</v>
      </c>
      <c r="N91" s="148">
        <f t="shared" si="129"/>
        <v>0.1199273941630504</v>
      </c>
      <c r="O91" s="148">
        <f t="shared" si="129"/>
        <v>73.286317735256745</v>
      </c>
      <c r="P91" s="148">
        <f t="shared" si="129"/>
        <v>10854.055218861246</v>
      </c>
      <c r="Q91" s="148">
        <f t="shared" si="129"/>
        <v>0</v>
      </c>
      <c r="R91" s="148">
        <f t="shared" si="129"/>
        <v>0</v>
      </c>
      <c r="S91" s="150">
        <f t="shared" si="124"/>
        <v>10927.818768875528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121"/>
        <v>0</v>
      </c>
      <c r="C92" s="152">
        <f t="shared" si="121"/>
        <v>0</v>
      </c>
      <c r="D92" s="152">
        <f t="shared" si="121"/>
        <v>6.2671884026997873E-2</v>
      </c>
      <c r="E92" s="152">
        <f t="shared" si="121"/>
        <v>25.440048525785571</v>
      </c>
      <c r="F92" s="152">
        <f t="shared" si="121"/>
        <v>0</v>
      </c>
      <c r="G92" s="152">
        <f t="shared" si="121"/>
        <v>0</v>
      </c>
      <c r="H92" s="152">
        <f t="shared" si="121"/>
        <v>0</v>
      </c>
      <c r="I92" s="154">
        <f t="shared" si="122"/>
        <v>25.502720409812568</v>
      </c>
      <c r="J92" s="141"/>
      <c r="K92" s="155" t="s">
        <v>11</v>
      </c>
      <c r="L92" s="156">
        <f t="shared" ref="L92:R92" si="130">L586+L612+L638</f>
        <v>0</v>
      </c>
      <c r="M92" s="156">
        <f t="shared" si="130"/>
        <v>0</v>
      </c>
      <c r="N92" s="156">
        <f t="shared" si="130"/>
        <v>6.2671884026997873E-2</v>
      </c>
      <c r="O92" s="156">
        <f t="shared" si="130"/>
        <v>25.440048525785571</v>
      </c>
      <c r="P92" s="156">
        <f t="shared" si="130"/>
        <v>2757.3379178413088</v>
      </c>
      <c r="Q92" s="156">
        <f t="shared" si="130"/>
        <v>0</v>
      </c>
      <c r="R92" s="156">
        <f t="shared" si="130"/>
        <v>0</v>
      </c>
      <c r="S92" s="158">
        <f t="shared" si="124"/>
        <v>2782.8406382511212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121"/>
        <v>0</v>
      </c>
      <c r="C93" s="148">
        <f t="shared" si="121"/>
        <v>0</v>
      </c>
      <c r="D93" s="148">
        <f t="shared" si="121"/>
        <v>0</v>
      </c>
      <c r="E93" s="148">
        <f t="shared" si="121"/>
        <v>0</v>
      </c>
      <c r="F93" s="148">
        <f t="shared" si="121"/>
        <v>0</v>
      </c>
      <c r="G93" s="148">
        <f t="shared" si="121"/>
        <v>0</v>
      </c>
      <c r="H93" s="148">
        <f t="shared" si="121"/>
        <v>0</v>
      </c>
      <c r="I93" s="146">
        <f t="shared" si="122"/>
        <v>0</v>
      </c>
      <c r="J93" s="141"/>
      <c r="K93" s="161" t="s">
        <v>57</v>
      </c>
      <c r="L93" s="148">
        <f t="shared" ref="L93:R93" si="131">L587+L613+L639</f>
        <v>0</v>
      </c>
      <c r="M93" s="148">
        <f t="shared" si="131"/>
        <v>0</v>
      </c>
      <c r="N93" s="148">
        <f t="shared" si="131"/>
        <v>0</v>
      </c>
      <c r="O93" s="148">
        <f t="shared" si="131"/>
        <v>0</v>
      </c>
      <c r="P93" s="148">
        <f t="shared" si="131"/>
        <v>563.64399181815338</v>
      </c>
      <c r="Q93" s="148">
        <f t="shared" si="131"/>
        <v>0</v>
      </c>
      <c r="R93" s="148">
        <f t="shared" si="131"/>
        <v>0</v>
      </c>
      <c r="S93" s="150">
        <f t="shared" si="124"/>
        <v>563.64399181815338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121"/>
        <v>148.9679459201962</v>
      </c>
      <c r="C94" s="152">
        <f t="shared" si="121"/>
        <v>4.1845364763231474E-2</v>
      </c>
      <c r="D94" s="152">
        <f t="shared" si="121"/>
        <v>24.458892848458014</v>
      </c>
      <c r="E94" s="152">
        <f t="shared" si="121"/>
        <v>0.57023349246974797</v>
      </c>
      <c r="F94" s="152">
        <f t="shared" si="121"/>
        <v>0</v>
      </c>
      <c r="G94" s="152">
        <f t="shared" si="121"/>
        <v>0</v>
      </c>
      <c r="H94" s="152">
        <f t="shared" si="121"/>
        <v>0</v>
      </c>
      <c r="I94" s="154">
        <f t="shared" si="122"/>
        <v>174.03891762588719</v>
      </c>
      <c r="J94" s="141"/>
      <c r="K94" s="155" t="s">
        <v>16</v>
      </c>
      <c r="L94" s="156">
        <f t="shared" ref="L94:R94" si="132">L588+L614+L640</f>
        <v>148.9679459201962</v>
      </c>
      <c r="M94" s="156">
        <f t="shared" si="132"/>
        <v>4.1845364763231474E-2</v>
      </c>
      <c r="N94" s="156">
        <f t="shared" si="132"/>
        <v>24.458892848458014</v>
      </c>
      <c r="O94" s="156">
        <f t="shared" si="132"/>
        <v>0.57023349246974797</v>
      </c>
      <c r="P94" s="156">
        <f t="shared" si="132"/>
        <v>0</v>
      </c>
      <c r="Q94" s="156">
        <f t="shared" si="132"/>
        <v>0</v>
      </c>
      <c r="R94" s="156">
        <f t="shared" si="132"/>
        <v>0</v>
      </c>
      <c r="S94" s="158">
        <f t="shared" si="124"/>
        <v>174.03891762588719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121"/>
        <v>1285.955489627592</v>
      </c>
      <c r="C95" s="148">
        <f t="shared" si="121"/>
        <v>101.55146320788189</v>
      </c>
      <c r="D95" s="148">
        <f t="shared" si="121"/>
        <v>118.54054285692185</v>
      </c>
      <c r="E95" s="148">
        <f t="shared" si="121"/>
        <v>15.595395671571687</v>
      </c>
      <c r="F95" s="148">
        <f t="shared" si="121"/>
        <v>0</v>
      </c>
      <c r="G95" s="148">
        <f t="shared" si="121"/>
        <v>0</v>
      </c>
      <c r="H95" s="148">
        <f t="shared" si="121"/>
        <v>0</v>
      </c>
      <c r="I95" s="146">
        <f t="shared" si="122"/>
        <v>1521.6428913639672</v>
      </c>
      <c r="J95" s="141"/>
      <c r="K95" s="161" t="s">
        <v>139</v>
      </c>
      <c r="L95" s="148">
        <f t="shared" ref="L95:R95" si="133">L589+L615+L641</f>
        <v>1285.955489627592</v>
      </c>
      <c r="M95" s="148">
        <f t="shared" si="133"/>
        <v>101.55146320788189</v>
      </c>
      <c r="N95" s="148">
        <f t="shared" si="133"/>
        <v>118.54054285692185</v>
      </c>
      <c r="O95" s="148">
        <f t="shared" si="133"/>
        <v>15.595395671571687</v>
      </c>
      <c r="P95" s="148">
        <f t="shared" si="133"/>
        <v>1234.6191979199998</v>
      </c>
      <c r="Q95" s="148">
        <f t="shared" si="133"/>
        <v>0</v>
      </c>
      <c r="R95" s="148">
        <f t="shared" si="133"/>
        <v>0</v>
      </c>
      <c r="S95" s="150">
        <f t="shared" si="124"/>
        <v>2756.2620892839668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121"/>
        <v>1518.6903950619737</v>
      </c>
      <c r="C96" s="152">
        <f t="shared" si="121"/>
        <v>0.13088073966702513</v>
      </c>
      <c r="D96" s="152">
        <f t="shared" si="121"/>
        <v>2359.097708052363</v>
      </c>
      <c r="E96" s="152">
        <f t="shared" si="121"/>
        <v>2040.5203620461421</v>
      </c>
      <c r="F96" s="152">
        <f t="shared" si="121"/>
        <v>0</v>
      </c>
      <c r="G96" s="152">
        <f t="shared" si="121"/>
        <v>1649.855645826879</v>
      </c>
      <c r="H96" s="152">
        <f t="shared" si="121"/>
        <v>0.98991398666271035</v>
      </c>
      <c r="I96" s="154">
        <f t="shared" si="122"/>
        <v>7569.2849057136882</v>
      </c>
      <c r="J96" s="141"/>
      <c r="K96" s="155" t="s">
        <v>24</v>
      </c>
      <c r="L96" s="156">
        <f t="shared" ref="L96:R96" si="134">L590+L616+L642</f>
        <v>1518.6903950619737</v>
      </c>
      <c r="M96" s="156">
        <f t="shared" si="134"/>
        <v>0.13088073966702513</v>
      </c>
      <c r="N96" s="156">
        <f t="shared" si="134"/>
        <v>2359.097708052363</v>
      </c>
      <c r="O96" s="156">
        <f t="shared" si="134"/>
        <v>2040.5203620461421</v>
      </c>
      <c r="P96" s="156">
        <f t="shared" si="134"/>
        <v>1258.8423495812463</v>
      </c>
      <c r="Q96" s="156">
        <f t="shared" si="134"/>
        <v>1649.855645826879</v>
      </c>
      <c r="R96" s="156">
        <f t="shared" si="134"/>
        <v>0.98991398666271035</v>
      </c>
      <c r="S96" s="158">
        <f t="shared" si="124"/>
        <v>8828.127255294934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121"/>
        <v>4617.2183004146746</v>
      </c>
      <c r="C97" s="148">
        <f t="shared" si="121"/>
        <v>17.220593498482557</v>
      </c>
      <c r="D97" s="148">
        <f t="shared" si="121"/>
        <v>223.52855596445377</v>
      </c>
      <c r="E97" s="148">
        <f t="shared" si="121"/>
        <v>0</v>
      </c>
      <c r="F97" s="148">
        <f t="shared" si="121"/>
        <v>0</v>
      </c>
      <c r="G97" s="148">
        <f t="shared" si="121"/>
        <v>0</v>
      </c>
      <c r="H97" s="148">
        <f t="shared" si="121"/>
        <v>0</v>
      </c>
      <c r="I97" s="146">
        <f t="shared" si="122"/>
        <v>4857.9674498776103</v>
      </c>
      <c r="J97" s="141"/>
      <c r="K97" s="161" t="s">
        <v>23</v>
      </c>
      <c r="L97" s="148">
        <f t="shared" ref="L97:R97" si="135">L591+L617+L643</f>
        <v>4617.2183004146746</v>
      </c>
      <c r="M97" s="148">
        <f t="shared" si="135"/>
        <v>17.220593498482557</v>
      </c>
      <c r="N97" s="148">
        <f t="shared" si="135"/>
        <v>223.52855596445377</v>
      </c>
      <c r="O97" s="148">
        <f t="shared" si="135"/>
        <v>0</v>
      </c>
      <c r="P97" s="148">
        <f t="shared" si="135"/>
        <v>0</v>
      </c>
      <c r="Q97" s="148">
        <f t="shared" si="135"/>
        <v>0</v>
      </c>
      <c r="R97" s="148">
        <f t="shared" si="135"/>
        <v>0</v>
      </c>
      <c r="S97" s="150">
        <f t="shared" si="124"/>
        <v>4857.9674498776103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121"/>
        <v>5566.255912329043</v>
      </c>
      <c r="C98" s="152">
        <f t="shared" si="121"/>
        <v>10.395296524323276</v>
      </c>
      <c r="D98" s="152">
        <f t="shared" si="121"/>
        <v>718.46077655927616</v>
      </c>
      <c r="E98" s="152">
        <f t="shared" si="121"/>
        <v>0</v>
      </c>
      <c r="F98" s="152">
        <f t="shared" si="121"/>
        <v>0</v>
      </c>
      <c r="G98" s="152">
        <f t="shared" si="121"/>
        <v>0</v>
      </c>
      <c r="H98" s="152">
        <f t="shared" si="121"/>
        <v>0</v>
      </c>
      <c r="I98" s="154">
        <f t="shared" si="122"/>
        <v>6295.1119854126428</v>
      </c>
      <c r="J98" s="141"/>
      <c r="K98" s="155" t="s">
        <v>58</v>
      </c>
      <c r="L98" s="156">
        <f t="shared" ref="L98:R98" si="136">L592+L618+L644</f>
        <v>5566.255912329043</v>
      </c>
      <c r="M98" s="156">
        <f t="shared" si="136"/>
        <v>10.395296524323276</v>
      </c>
      <c r="N98" s="156">
        <f t="shared" si="136"/>
        <v>718.46077655927616</v>
      </c>
      <c r="O98" s="156">
        <f t="shared" si="136"/>
        <v>0</v>
      </c>
      <c r="P98" s="156">
        <f t="shared" si="136"/>
        <v>0</v>
      </c>
      <c r="Q98" s="156">
        <f t="shared" si="136"/>
        <v>0</v>
      </c>
      <c r="R98" s="156">
        <f t="shared" si="136"/>
        <v>0</v>
      </c>
      <c r="S98" s="158">
        <f t="shared" si="124"/>
        <v>6295.1119854126428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121"/>
        <v>1246.7332852640616</v>
      </c>
      <c r="C99" s="148">
        <f t="shared" si="121"/>
        <v>0</v>
      </c>
      <c r="D99" s="148">
        <f t="shared" si="121"/>
        <v>199.51933745870033</v>
      </c>
      <c r="E99" s="148">
        <f t="shared" si="121"/>
        <v>1.1659679083935015</v>
      </c>
      <c r="F99" s="148">
        <f t="shared" si="121"/>
        <v>47.827505624390817</v>
      </c>
      <c r="G99" s="148">
        <f t="shared" si="121"/>
        <v>0</v>
      </c>
      <c r="H99" s="148">
        <f t="shared" si="121"/>
        <v>0</v>
      </c>
      <c r="I99" s="146">
        <f t="shared" si="122"/>
        <v>1495.2460962555463</v>
      </c>
      <c r="J99" s="141"/>
      <c r="K99" s="161" t="s">
        <v>21</v>
      </c>
      <c r="L99" s="148">
        <f t="shared" ref="L99:R99" si="137">L593+L619+L645</f>
        <v>1246.7332852640616</v>
      </c>
      <c r="M99" s="148">
        <f t="shared" si="137"/>
        <v>0</v>
      </c>
      <c r="N99" s="148">
        <f t="shared" si="137"/>
        <v>199.51933745870033</v>
      </c>
      <c r="O99" s="148">
        <f t="shared" si="137"/>
        <v>1.1659679083935015</v>
      </c>
      <c r="P99" s="148">
        <f t="shared" si="137"/>
        <v>867.2560861127015</v>
      </c>
      <c r="Q99" s="148">
        <f t="shared" si="137"/>
        <v>0</v>
      </c>
      <c r="R99" s="148">
        <f t="shared" si="137"/>
        <v>0</v>
      </c>
      <c r="S99" s="150">
        <f t="shared" si="124"/>
        <v>2314.6746767438572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121"/>
        <v>0</v>
      </c>
      <c r="C100" s="152">
        <f t="shared" si="121"/>
        <v>0</v>
      </c>
      <c r="D100" s="152">
        <f t="shared" si="121"/>
        <v>0</v>
      </c>
      <c r="E100" s="152">
        <f t="shared" si="121"/>
        <v>0</v>
      </c>
      <c r="F100" s="152">
        <f t="shared" si="121"/>
        <v>0</v>
      </c>
      <c r="G100" s="152">
        <f t="shared" si="121"/>
        <v>0</v>
      </c>
      <c r="H100" s="152">
        <f t="shared" si="121"/>
        <v>0</v>
      </c>
      <c r="I100" s="154">
        <f t="shared" si="122"/>
        <v>0</v>
      </c>
      <c r="J100" s="141"/>
      <c r="K100" s="155" t="s">
        <v>20</v>
      </c>
      <c r="L100" s="156">
        <f t="shared" ref="L100:R100" si="138">L594+L620+L646</f>
        <v>0</v>
      </c>
      <c r="M100" s="156">
        <f t="shared" si="138"/>
        <v>0</v>
      </c>
      <c r="N100" s="156">
        <f t="shared" si="138"/>
        <v>0</v>
      </c>
      <c r="O100" s="156">
        <f t="shared" si="138"/>
        <v>0</v>
      </c>
      <c r="P100" s="156">
        <f t="shared" si="138"/>
        <v>0</v>
      </c>
      <c r="Q100" s="156">
        <f t="shared" si="138"/>
        <v>0</v>
      </c>
      <c r="R100" s="156">
        <f t="shared" si="138"/>
        <v>0</v>
      </c>
      <c r="S100" s="158">
        <f t="shared" si="124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121"/>
        <v>964.5492471311934</v>
      </c>
      <c r="C101" s="148">
        <f t="shared" si="121"/>
        <v>0</v>
      </c>
      <c r="D101" s="148">
        <f t="shared" si="121"/>
        <v>421.46548551089569</v>
      </c>
      <c r="E101" s="148">
        <f t="shared" si="121"/>
        <v>0</v>
      </c>
      <c r="F101" s="148">
        <f t="shared" si="121"/>
        <v>0</v>
      </c>
      <c r="G101" s="148">
        <f t="shared" si="121"/>
        <v>0</v>
      </c>
      <c r="H101" s="148">
        <f t="shared" si="121"/>
        <v>0</v>
      </c>
      <c r="I101" s="146">
        <f t="shared" si="122"/>
        <v>1386.014732642089</v>
      </c>
      <c r="J101" s="141"/>
      <c r="K101" s="163" t="s">
        <v>62</v>
      </c>
      <c r="L101" s="148">
        <f t="shared" ref="L101:R101" si="139">L595+L621+L647</f>
        <v>964.5492471311934</v>
      </c>
      <c r="M101" s="148">
        <f t="shared" si="139"/>
        <v>0</v>
      </c>
      <c r="N101" s="148">
        <f t="shared" si="139"/>
        <v>421.46548551089569</v>
      </c>
      <c r="O101" s="148">
        <f t="shared" si="139"/>
        <v>0</v>
      </c>
      <c r="P101" s="148">
        <f t="shared" si="139"/>
        <v>0</v>
      </c>
      <c r="Q101" s="148">
        <f t="shared" si="139"/>
        <v>0</v>
      </c>
      <c r="R101" s="148">
        <f t="shared" si="139"/>
        <v>0</v>
      </c>
      <c r="S101" s="150">
        <f t="shared" si="124"/>
        <v>1386.014732642089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si="121"/>
        <v>964.5492471311934</v>
      </c>
      <c r="C102" s="165">
        <f t="shared" si="121"/>
        <v>0</v>
      </c>
      <c r="D102" s="165">
        <f t="shared" si="121"/>
        <v>421.46548551089569</v>
      </c>
      <c r="E102" s="165">
        <f t="shared" si="121"/>
        <v>0</v>
      </c>
      <c r="F102" s="165">
        <f t="shared" si="121"/>
        <v>0</v>
      </c>
      <c r="G102" s="165">
        <f t="shared" si="121"/>
        <v>0</v>
      </c>
      <c r="H102" s="165">
        <f t="shared" si="121"/>
        <v>0</v>
      </c>
      <c r="I102" s="167">
        <f t="shared" si="122"/>
        <v>1386.014732642089</v>
      </c>
      <c r="J102" s="141"/>
      <c r="K102" s="168" t="s">
        <v>22</v>
      </c>
      <c r="L102" s="169">
        <f t="shared" ref="L102:R102" si="140">L596+L622+L648</f>
        <v>964.5492471311934</v>
      </c>
      <c r="M102" s="169">
        <f t="shared" si="140"/>
        <v>0</v>
      </c>
      <c r="N102" s="169">
        <f t="shared" si="140"/>
        <v>421.46548551089569</v>
      </c>
      <c r="O102" s="169">
        <f t="shared" si="140"/>
        <v>0</v>
      </c>
      <c r="P102" s="169">
        <f t="shared" si="140"/>
        <v>0</v>
      </c>
      <c r="Q102" s="169">
        <f t="shared" si="140"/>
        <v>0</v>
      </c>
      <c r="R102" s="169">
        <f t="shared" si="140"/>
        <v>0</v>
      </c>
      <c r="S102" s="171">
        <f t="shared" si="124"/>
        <v>1386.014732642089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121"/>
        <v>0</v>
      </c>
      <c r="C103" s="173">
        <f t="shared" si="121"/>
        <v>0</v>
      </c>
      <c r="D103" s="173">
        <f t="shared" si="121"/>
        <v>0</v>
      </c>
      <c r="E103" s="173">
        <f t="shared" si="121"/>
        <v>0</v>
      </c>
      <c r="F103" s="173">
        <f t="shared" si="121"/>
        <v>0</v>
      </c>
      <c r="G103" s="173">
        <f t="shared" si="121"/>
        <v>0</v>
      </c>
      <c r="H103" s="173">
        <f t="shared" si="121"/>
        <v>0</v>
      </c>
      <c r="I103" s="175">
        <f t="shared" si="122"/>
        <v>0</v>
      </c>
      <c r="J103" s="141"/>
      <c r="K103" s="176" t="s">
        <v>18</v>
      </c>
      <c r="L103" s="173">
        <f t="shared" ref="L103:R103" si="141">L597+L623+L649</f>
        <v>0</v>
      </c>
      <c r="M103" s="173">
        <f t="shared" si="141"/>
        <v>0</v>
      </c>
      <c r="N103" s="173">
        <f t="shared" si="141"/>
        <v>0</v>
      </c>
      <c r="O103" s="173">
        <f t="shared" si="141"/>
        <v>0</v>
      </c>
      <c r="P103" s="173">
        <f t="shared" si="141"/>
        <v>0</v>
      </c>
      <c r="Q103" s="173">
        <f t="shared" si="141"/>
        <v>0</v>
      </c>
      <c r="R103" s="173">
        <f t="shared" si="141"/>
        <v>0</v>
      </c>
      <c r="S103" s="178">
        <f t="shared" si="124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121"/>
        <v>0</v>
      </c>
      <c r="C104" s="165">
        <f t="shared" si="121"/>
        <v>0</v>
      </c>
      <c r="D104" s="165">
        <f t="shared" si="121"/>
        <v>0</v>
      </c>
      <c r="E104" s="165">
        <f t="shared" si="121"/>
        <v>0</v>
      </c>
      <c r="F104" s="165">
        <f t="shared" si="121"/>
        <v>0</v>
      </c>
      <c r="G104" s="165">
        <f t="shared" si="121"/>
        <v>0</v>
      </c>
      <c r="H104" s="165">
        <f t="shared" si="121"/>
        <v>0</v>
      </c>
      <c r="I104" s="167">
        <f t="shared" si="122"/>
        <v>0</v>
      </c>
      <c r="J104" s="141"/>
      <c r="K104" s="168" t="s">
        <v>19</v>
      </c>
      <c r="L104" s="169">
        <f t="shared" ref="L104:R104" si="142">L598+L624+L650</f>
        <v>0</v>
      </c>
      <c r="M104" s="169">
        <f t="shared" si="142"/>
        <v>0</v>
      </c>
      <c r="N104" s="169">
        <f t="shared" si="142"/>
        <v>0</v>
      </c>
      <c r="O104" s="169">
        <f t="shared" si="142"/>
        <v>0</v>
      </c>
      <c r="P104" s="169">
        <f t="shared" si="142"/>
        <v>0</v>
      </c>
      <c r="Q104" s="169">
        <f t="shared" si="142"/>
        <v>0</v>
      </c>
      <c r="R104" s="169">
        <f t="shared" si="142"/>
        <v>0</v>
      </c>
      <c r="S104" s="171">
        <f t="shared" si="124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121"/>
        <v>0</v>
      </c>
      <c r="C105" s="180">
        <f t="shared" si="121"/>
        <v>0</v>
      </c>
      <c r="D105" s="180">
        <f t="shared" si="121"/>
        <v>0</v>
      </c>
      <c r="E105" s="180">
        <f t="shared" si="121"/>
        <v>0</v>
      </c>
      <c r="F105" s="180">
        <f t="shared" si="121"/>
        <v>0</v>
      </c>
      <c r="G105" s="180">
        <f t="shared" si="121"/>
        <v>0</v>
      </c>
      <c r="H105" s="180">
        <f t="shared" si="121"/>
        <v>0</v>
      </c>
      <c r="I105" s="182">
        <f t="shared" si="122"/>
        <v>0</v>
      </c>
      <c r="J105" s="141"/>
      <c r="K105" s="183" t="s">
        <v>10</v>
      </c>
      <c r="L105" s="180">
        <f t="shared" ref="L105:R105" si="143">L599+L625+L651</f>
        <v>0</v>
      </c>
      <c r="M105" s="180">
        <f t="shared" si="143"/>
        <v>0</v>
      </c>
      <c r="N105" s="180">
        <f t="shared" si="143"/>
        <v>0</v>
      </c>
      <c r="O105" s="180">
        <f t="shared" si="143"/>
        <v>0</v>
      </c>
      <c r="P105" s="180">
        <f t="shared" si="143"/>
        <v>0</v>
      </c>
      <c r="Q105" s="180">
        <f t="shared" si="143"/>
        <v>0</v>
      </c>
      <c r="R105" s="180">
        <f t="shared" si="143"/>
        <v>0</v>
      </c>
      <c r="S105" s="185">
        <f t="shared" si="124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19905.86013234733</v>
      </c>
      <c r="C106" s="187">
        <f t="shared" ref="C106:I106" si="144">SUM(C85:C101)</f>
        <v>140.14474554860067</v>
      </c>
      <c r="D106" s="187">
        <f t="shared" si="144"/>
        <v>4621.4022837832872</v>
      </c>
      <c r="E106" s="187">
        <f t="shared" si="144"/>
        <v>2158.2861064235817</v>
      </c>
      <c r="F106" s="187">
        <f t="shared" si="144"/>
        <v>732.71242242101675</v>
      </c>
      <c r="G106" s="187">
        <f t="shared" si="144"/>
        <v>1649.855645826879</v>
      </c>
      <c r="H106" s="187">
        <f t="shared" si="144"/>
        <v>0.98991398666271035</v>
      </c>
      <c r="I106" s="187">
        <f t="shared" si="144"/>
        <v>29209.251250337358</v>
      </c>
      <c r="J106" s="141"/>
      <c r="K106" s="188" t="s">
        <v>25</v>
      </c>
      <c r="L106" s="187">
        <f>SUM(L85:L101)</f>
        <v>19905.86013234733</v>
      </c>
      <c r="M106" s="187">
        <f t="shared" ref="M106:S106" si="145">SUM(M85:M101)</f>
        <v>140.14474554860067</v>
      </c>
      <c r="N106" s="187">
        <f t="shared" si="145"/>
        <v>4621.4022837832872</v>
      </c>
      <c r="O106" s="187">
        <f t="shared" si="145"/>
        <v>2158.2861064235817</v>
      </c>
      <c r="P106" s="187">
        <f t="shared" si="145"/>
        <v>17535.857161015705</v>
      </c>
      <c r="Q106" s="187">
        <f t="shared" si="145"/>
        <v>1649.855645826879</v>
      </c>
      <c r="R106" s="213">
        <f t="shared" si="145"/>
        <v>0.98991398666271035</v>
      </c>
      <c r="S106" s="214">
        <f t="shared" si="145"/>
        <v>46012.395988932054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0.68149162612024927</v>
      </c>
      <c r="C107" s="105">
        <f t="shared" ref="C107:H107" si="146">IF($I106=0,"-",C106/$I106)</f>
        <v>4.7979574809190644E-3</v>
      </c>
      <c r="D107" s="105">
        <f t="shared" si="146"/>
        <v>0.15821707458967854</v>
      </c>
      <c r="E107" s="105">
        <f t="shared" si="146"/>
        <v>7.3890497497728705E-2</v>
      </c>
      <c r="F107" s="105">
        <f t="shared" si="146"/>
        <v>2.5084943675595044E-2</v>
      </c>
      <c r="G107" s="105">
        <f t="shared" si="146"/>
        <v>5.6484010209190957E-2</v>
      </c>
      <c r="H107" s="106">
        <f t="shared" si="146"/>
        <v>3.3890426638419128E-5</v>
      </c>
      <c r="I107" s="107">
        <f>SUM(B107:H107)</f>
        <v>0.99999999999999989</v>
      </c>
      <c r="K107" s="30" t="s">
        <v>85</v>
      </c>
      <c r="L107" s="80">
        <f t="shared" ref="L107:R107" si="147">IF($S106=0,"-",L106/$S106)</f>
        <v>0.4326195083849913</v>
      </c>
      <c r="M107" s="80">
        <f t="shared" si="147"/>
        <v>3.0458041259644785E-3</v>
      </c>
      <c r="N107" s="80">
        <f t="shared" si="147"/>
        <v>0.10043820115116221</v>
      </c>
      <c r="O107" s="80">
        <f t="shared" si="147"/>
        <v>4.690662287925066E-2</v>
      </c>
      <c r="P107" s="80">
        <f t="shared" si="147"/>
        <v>0.38111158491363561</v>
      </c>
      <c r="Q107" s="80">
        <f t="shared" si="147"/>
        <v>3.5856764473289761E-2</v>
      </c>
      <c r="R107" s="81">
        <f t="shared" si="147"/>
        <v>2.1514071705825252E-5</v>
      </c>
      <c r="S107" s="82">
        <f>SUM(L107:R107)</f>
        <v>0.99999999999999989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148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49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150">SUM(V112:AC112)</f>
        <v>0</v>
      </c>
      <c r="AJ112" s="133" t="str">
        <f t="shared" ref="AJ112:AJ133" si="151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148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49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150"/>
        <v>0</v>
      </c>
      <c r="AJ113" s="133" t="str">
        <f t="shared" si="151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148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49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150"/>
        <v>0</v>
      </c>
      <c r="AJ114" s="133" t="str">
        <f t="shared" si="151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</v>
      </c>
      <c r="C115" s="148">
        <v>0</v>
      </c>
      <c r="D115" s="148">
        <v>131.53822706714126</v>
      </c>
      <c r="E115" s="148">
        <v>0</v>
      </c>
      <c r="F115" s="292"/>
      <c r="G115" s="148">
        <v>0</v>
      </c>
      <c r="H115" s="160">
        <v>0</v>
      </c>
      <c r="I115" s="146">
        <f t="shared" si="148"/>
        <v>131.53822706714126</v>
      </c>
      <c r="J115" s="141"/>
      <c r="K115" s="161" t="s">
        <v>15</v>
      </c>
      <c r="L115" s="148">
        <v>0</v>
      </c>
      <c r="M115" s="148">
        <v>0</v>
      </c>
      <c r="N115" s="148">
        <v>131.53822706714126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49"/>
        <v>131.53822706714126</v>
      </c>
      <c r="U115" s="204" t="s">
        <v>15</v>
      </c>
      <c r="V115" s="196">
        <v>0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131.53822706714126</v>
      </c>
      <c r="AD115" s="198">
        <v>0</v>
      </c>
      <c r="AE115" s="198">
        <v>0</v>
      </c>
      <c r="AF115" s="198">
        <v>0</v>
      </c>
      <c r="AG115" s="198">
        <v>131.53822706714126</v>
      </c>
      <c r="AH115" s="198">
        <v>0</v>
      </c>
      <c r="AI115" s="199">
        <f t="shared" si="150"/>
        <v>131.53822706714126</v>
      </c>
      <c r="AJ115" s="133" t="str">
        <f t="shared" si="151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</v>
      </c>
      <c r="E116" s="152">
        <v>0</v>
      </c>
      <c r="F116" s="292"/>
      <c r="G116" s="152">
        <v>0</v>
      </c>
      <c r="H116" s="153">
        <v>0</v>
      </c>
      <c r="I116" s="154">
        <f t="shared" si="148"/>
        <v>0</v>
      </c>
      <c r="J116" s="141"/>
      <c r="K116" s="155" t="s">
        <v>14</v>
      </c>
      <c r="L116" s="156">
        <v>0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149"/>
        <v>0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150"/>
        <v>0</v>
      </c>
      <c r="AJ116" s="133" t="str">
        <f t="shared" si="151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0.49525624214194419</v>
      </c>
      <c r="F117" s="292"/>
      <c r="G117" s="148">
        <v>0</v>
      </c>
      <c r="H117" s="160">
        <v>0</v>
      </c>
      <c r="I117" s="146">
        <f t="shared" si="148"/>
        <v>0.49525624214194419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0.49525624214194419</v>
      </c>
      <c r="P117" s="148">
        <v>39.721526240144527</v>
      </c>
      <c r="Q117" s="148">
        <v>0</v>
      </c>
      <c r="R117" s="149">
        <v>0</v>
      </c>
      <c r="S117" s="150">
        <f t="shared" si="149"/>
        <v>40.216782482286469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2.4762812107097215E-2</v>
      </c>
      <c r="AB117" s="196">
        <v>39.721526240144527</v>
      </c>
      <c r="AC117" s="197">
        <v>0.470493430034847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0.470493430034847</v>
      </c>
      <c r="AI117" s="199">
        <f t="shared" si="150"/>
        <v>40.216782482286476</v>
      </c>
      <c r="AJ117" s="133" t="str">
        <f t="shared" si="151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148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0.22265476876661544</v>
      </c>
      <c r="Q118" s="156">
        <v>0</v>
      </c>
      <c r="R118" s="157">
        <v>0</v>
      </c>
      <c r="S118" s="158">
        <f t="shared" si="149"/>
        <v>0.22265476876661544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0.22265476876661544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150"/>
        <v>0.22265476876661544</v>
      </c>
      <c r="AJ118" s="133" t="str">
        <f t="shared" si="151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148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49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150"/>
        <v>0</v>
      </c>
      <c r="AJ119" s="133" t="str">
        <f t="shared" si="151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148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0.12168287999999999</v>
      </c>
      <c r="Q120" s="156">
        <v>0</v>
      </c>
      <c r="R120" s="157">
        <v>0</v>
      </c>
      <c r="S120" s="158">
        <f t="shared" si="149"/>
        <v>0.12168287999999999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0.12168287999999999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150"/>
        <v>0.12168287999999999</v>
      </c>
      <c r="AJ120" s="133" t="str">
        <f t="shared" si="151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86.469379383124291</v>
      </c>
      <c r="C121" s="148">
        <v>22.496163844210049</v>
      </c>
      <c r="D121" s="148">
        <v>113.66221539364359</v>
      </c>
      <c r="E121" s="148">
        <v>47.048179271561757</v>
      </c>
      <c r="F121" s="292"/>
      <c r="G121" s="148">
        <v>0</v>
      </c>
      <c r="H121" s="160">
        <v>0</v>
      </c>
      <c r="I121" s="146">
        <f t="shared" si="148"/>
        <v>269.67593789253971</v>
      </c>
      <c r="J121" s="141"/>
      <c r="K121" s="161" t="s">
        <v>139</v>
      </c>
      <c r="L121" s="148">
        <v>86.469379383124291</v>
      </c>
      <c r="M121" s="148">
        <v>22.496163844210049</v>
      </c>
      <c r="N121" s="148">
        <v>113.66221539364359</v>
      </c>
      <c r="O121" s="148">
        <v>47.048179271561757</v>
      </c>
      <c r="P121" s="148">
        <v>0</v>
      </c>
      <c r="Q121" s="148">
        <v>0</v>
      </c>
      <c r="R121" s="149">
        <v>0</v>
      </c>
      <c r="S121" s="150">
        <f t="shared" si="149"/>
        <v>269.67593789253971</v>
      </c>
      <c r="U121" s="204" t="s">
        <v>139</v>
      </c>
      <c r="V121" s="196">
        <v>82.009027705716633</v>
      </c>
      <c r="W121" s="196">
        <v>0</v>
      </c>
      <c r="X121" s="196">
        <v>0</v>
      </c>
      <c r="Y121" s="196">
        <v>22.496163844210049</v>
      </c>
      <c r="Z121" s="196">
        <v>113.66221539364359</v>
      </c>
      <c r="AA121" s="196">
        <v>46.375338652064563</v>
      </c>
      <c r="AB121" s="196">
        <v>0</v>
      </c>
      <c r="AC121" s="197">
        <v>5.1331922969048573</v>
      </c>
      <c r="AD121" s="196">
        <v>4.4603516774076626</v>
      </c>
      <c r="AE121" s="196">
        <v>0</v>
      </c>
      <c r="AF121" s="196">
        <v>0</v>
      </c>
      <c r="AG121" s="196">
        <v>0</v>
      </c>
      <c r="AH121" s="196">
        <v>0.6728406194971942</v>
      </c>
      <c r="AI121" s="199">
        <f t="shared" si="150"/>
        <v>269.67593789253965</v>
      </c>
      <c r="AJ121" s="133" t="str">
        <f t="shared" si="151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31.657052168890885</v>
      </c>
      <c r="C122" s="152">
        <v>0.36690754958256427</v>
      </c>
      <c r="D122" s="152">
        <v>46.520235101655786</v>
      </c>
      <c r="E122" s="152">
        <v>211.47430722740776</v>
      </c>
      <c r="F122" s="292"/>
      <c r="G122" s="152">
        <v>20.438151351424604</v>
      </c>
      <c r="H122" s="153">
        <v>0</v>
      </c>
      <c r="I122" s="154">
        <f t="shared" si="148"/>
        <v>310.45665339896163</v>
      </c>
      <c r="J122" s="141"/>
      <c r="K122" s="155" t="s">
        <v>24</v>
      </c>
      <c r="L122" s="156">
        <v>31.657052168890885</v>
      </c>
      <c r="M122" s="156">
        <v>0.36690754958256427</v>
      </c>
      <c r="N122" s="156">
        <v>46.520235101655786</v>
      </c>
      <c r="O122" s="156">
        <v>211.47430722740776</v>
      </c>
      <c r="P122" s="156">
        <v>0.29960699713412109</v>
      </c>
      <c r="Q122" s="156">
        <v>20.438151351424604</v>
      </c>
      <c r="R122" s="157">
        <v>0</v>
      </c>
      <c r="S122" s="158">
        <f t="shared" si="149"/>
        <v>310.75626039609574</v>
      </c>
      <c r="U122" s="200" t="s">
        <v>24</v>
      </c>
      <c r="V122" s="201">
        <v>28.352658495261817</v>
      </c>
      <c r="W122" s="201">
        <v>3.0052353314544935</v>
      </c>
      <c r="X122" s="201">
        <v>20.438151351424604</v>
      </c>
      <c r="Y122" s="201">
        <v>0.36690754958256427</v>
      </c>
      <c r="Z122" s="201">
        <v>46.520235101655786</v>
      </c>
      <c r="AA122" s="201">
        <v>208.56442654682198</v>
      </c>
      <c r="AB122" s="201">
        <v>0.29960699713412109</v>
      </c>
      <c r="AC122" s="202">
        <v>3.2090390227603742</v>
      </c>
      <c r="AD122" s="201">
        <v>0.29915834217457565</v>
      </c>
      <c r="AE122" s="201">
        <v>0</v>
      </c>
      <c r="AF122" s="201">
        <v>0</v>
      </c>
      <c r="AG122" s="201">
        <v>0</v>
      </c>
      <c r="AH122" s="201">
        <v>2.9098806805857986</v>
      </c>
      <c r="AI122" s="203">
        <f t="shared" si="150"/>
        <v>310.75626039609568</v>
      </c>
      <c r="AJ122" s="133" t="str">
        <f t="shared" si="151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148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49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150"/>
        <v>0</v>
      </c>
      <c r="AJ123" s="133" t="str">
        <f t="shared" si="151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148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49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150"/>
        <v>0</v>
      </c>
      <c r="AJ124" s="133" t="str">
        <f t="shared" si="151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6.9916625106905245E-2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148"/>
        <v>6.9916625106905245E-2</v>
      </c>
      <c r="J125" s="141"/>
      <c r="K125" s="161" t="s">
        <v>21</v>
      </c>
      <c r="L125" s="148">
        <v>0</v>
      </c>
      <c r="M125" s="148">
        <v>6.9916625106905245E-2</v>
      </c>
      <c r="N125" s="148">
        <v>0</v>
      </c>
      <c r="O125" s="148">
        <v>0</v>
      </c>
      <c r="P125" s="148">
        <v>2.4808811182964514</v>
      </c>
      <c r="Q125" s="148">
        <v>0</v>
      </c>
      <c r="R125" s="149">
        <v>0</v>
      </c>
      <c r="S125" s="150">
        <f t="shared" si="149"/>
        <v>2.5507977434033569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6.9916625106905245E-2</v>
      </c>
      <c r="Z125" s="196">
        <v>0</v>
      </c>
      <c r="AA125" s="196">
        <v>0</v>
      </c>
      <c r="AB125" s="196">
        <v>2.4808811182964514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150"/>
        <v>2.5507977434033569</v>
      </c>
      <c r="AJ125" s="133" t="str">
        <f t="shared" si="151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148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49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150"/>
        <v>0</v>
      </c>
      <c r="AJ126" s="133" t="str">
        <f t="shared" si="151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148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49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150"/>
        <v>0</v>
      </c>
      <c r="AJ127" s="133" t="str">
        <f t="shared" si="151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148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49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150"/>
        <v>0</v>
      </c>
      <c r="AJ128" s="133" t="str">
        <f t="shared" si="151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148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49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150"/>
        <v>0</v>
      </c>
      <c r="AJ129" s="133" t="str">
        <f t="shared" si="151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148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49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150"/>
        <v>0</v>
      </c>
      <c r="AJ130" s="133" t="str">
        <f t="shared" si="151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148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49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150"/>
        <v>0</v>
      </c>
      <c r="AJ131" s="133" t="str">
        <f t="shared" si="151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118.12643155201518</v>
      </c>
      <c r="C132" s="187">
        <f t="shared" ref="C132:I132" si="152">SUM(C111:C127)</f>
        <v>22.932988018899518</v>
      </c>
      <c r="D132" s="187">
        <f t="shared" si="152"/>
        <v>291.72067756244064</v>
      </c>
      <c r="E132" s="187">
        <f t="shared" si="152"/>
        <v>259.01774274111148</v>
      </c>
      <c r="F132" s="187">
        <f t="shared" si="152"/>
        <v>0</v>
      </c>
      <c r="G132" s="187">
        <f t="shared" si="152"/>
        <v>20.438151351424604</v>
      </c>
      <c r="H132" s="213">
        <f t="shared" si="152"/>
        <v>0</v>
      </c>
      <c r="I132" s="146">
        <f t="shared" si="152"/>
        <v>712.23599122589144</v>
      </c>
      <c r="J132" s="141"/>
      <c r="K132" s="188" t="s">
        <v>25</v>
      </c>
      <c r="L132" s="187">
        <f>SUM(L111:L127)</f>
        <v>118.12643155201518</v>
      </c>
      <c r="M132" s="187">
        <f t="shared" ref="M132:S132" si="153">SUM(M111:M127)</f>
        <v>22.932988018899518</v>
      </c>
      <c r="N132" s="187">
        <f t="shared" si="153"/>
        <v>291.72067756244064</v>
      </c>
      <c r="O132" s="187">
        <f t="shared" si="153"/>
        <v>259.01774274111148</v>
      </c>
      <c r="P132" s="187">
        <f t="shared" si="153"/>
        <v>42.846352004341718</v>
      </c>
      <c r="Q132" s="187">
        <f t="shared" si="153"/>
        <v>20.438151351424604</v>
      </c>
      <c r="R132" s="213">
        <f t="shared" si="153"/>
        <v>0</v>
      </c>
      <c r="S132" s="214">
        <f t="shared" si="153"/>
        <v>755.08234323023316</v>
      </c>
      <c r="T132" s="133" t="str">
        <f>IF(ABS(S132-AI132)&gt;0.01,S132-AI132,"")</f>
        <v/>
      </c>
      <c r="U132" s="215" t="s">
        <v>61</v>
      </c>
      <c r="V132" s="216">
        <f>SUM(V111:V127)</f>
        <v>110.36168620097845</v>
      </c>
      <c r="W132" s="216">
        <f t="shared" ref="W132:AH132" si="154">SUM(W111:W127)</f>
        <v>3.0052353314544935</v>
      </c>
      <c r="X132" s="216">
        <f t="shared" si="154"/>
        <v>20.438151351424604</v>
      </c>
      <c r="Y132" s="216">
        <f t="shared" si="154"/>
        <v>22.932988018899518</v>
      </c>
      <c r="Z132" s="216">
        <f t="shared" si="154"/>
        <v>160.18245049529938</v>
      </c>
      <c r="AA132" s="216">
        <f t="shared" si="154"/>
        <v>254.96452801099363</v>
      </c>
      <c r="AB132" s="216">
        <f t="shared" si="154"/>
        <v>42.846352004341718</v>
      </c>
      <c r="AC132" s="216">
        <f t="shared" si="154"/>
        <v>140.35095181684136</v>
      </c>
      <c r="AD132" s="217">
        <f t="shared" si="154"/>
        <v>4.7595100195822386</v>
      </c>
      <c r="AE132" s="217">
        <f t="shared" si="154"/>
        <v>0</v>
      </c>
      <c r="AF132" s="217">
        <f t="shared" si="154"/>
        <v>0</v>
      </c>
      <c r="AG132" s="217">
        <f t="shared" si="154"/>
        <v>131.53822706714126</v>
      </c>
      <c r="AH132" s="217">
        <f t="shared" si="154"/>
        <v>4.0532147301178396</v>
      </c>
      <c r="AI132" s="218">
        <f>SUM(V132:AC132)</f>
        <v>755.08234323023316</v>
      </c>
      <c r="AJ132" s="133" t="str">
        <f t="shared" si="151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0.16585293780042973</v>
      </c>
      <c r="C133" s="105">
        <f t="shared" ref="C133:H133" si="155">IF($I132=0,"-",C132/$I132)</f>
        <v>3.2198580669066661E-2</v>
      </c>
      <c r="D133" s="105">
        <f t="shared" si="155"/>
        <v>0.40958429671650648</v>
      </c>
      <c r="E133" s="105">
        <f t="shared" si="155"/>
        <v>0.36366842722352949</v>
      </c>
      <c r="F133" s="105">
        <f t="shared" si="155"/>
        <v>0</v>
      </c>
      <c r="G133" s="105">
        <f t="shared" si="155"/>
        <v>2.8695757590467622E-2</v>
      </c>
      <c r="H133" s="106">
        <f t="shared" si="155"/>
        <v>0</v>
      </c>
      <c r="I133" s="107">
        <f>SUM(B133:H133)</f>
        <v>1</v>
      </c>
      <c r="J133" s="133"/>
      <c r="K133" s="30" t="s">
        <v>85</v>
      </c>
      <c r="L133" s="80">
        <f t="shared" ref="L133:R133" si="156">IF($S132=0,"-",L132/$S132)</f>
        <v>0.15644178758924718</v>
      </c>
      <c r="M133" s="80">
        <f t="shared" si="156"/>
        <v>3.0371506133744928E-2</v>
      </c>
      <c r="N133" s="80">
        <f t="shared" si="156"/>
        <v>0.38634286734141221</v>
      </c>
      <c r="O133" s="80">
        <f t="shared" si="156"/>
        <v>0.34303244548539791</v>
      </c>
      <c r="P133" s="80">
        <f t="shared" si="156"/>
        <v>5.6743946390065934E-2</v>
      </c>
      <c r="Q133" s="80">
        <f t="shared" si="156"/>
        <v>2.70674470601318E-2</v>
      </c>
      <c r="R133" s="81">
        <f t="shared" si="156"/>
        <v>0</v>
      </c>
      <c r="S133" s="82">
        <f>SUM(L133:R133)</f>
        <v>0.99999999999999989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151"/>
        <v>0.99999999999999989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157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58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159">SUM(V138:AC138)</f>
        <v>0</v>
      </c>
      <c r="AJ138" s="133" t="str">
        <f t="shared" ref="AJ138:AJ159" si="160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157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58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159"/>
        <v>0</v>
      </c>
      <c r="AJ139" s="133" t="str">
        <f t="shared" si="160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157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58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159"/>
        <v>0</v>
      </c>
      <c r="AJ140" s="133" t="str">
        <f t="shared" si="160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224.72494397918626</v>
      </c>
      <c r="C141" s="148">
        <v>38.514153544452206</v>
      </c>
      <c r="D141" s="148">
        <v>0</v>
      </c>
      <c r="E141" s="148">
        <v>0</v>
      </c>
      <c r="F141" s="292"/>
      <c r="G141" s="148">
        <v>0</v>
      </c>
      <c r="H141" s="160">
        <v>0</v>
      </c>
      <c r="I141" s="146">
        <f t="shared" si="157"/>
        <v>263.23909752363846</v>
      </c>
      <c r="J141" s="141"/>
      <c r="K141" s="161" t="s">
        <v>15</v>
      </c>
      <c r="L141" s="148">
        <v>224.72494397918626</v>
      </c>
      <c r="M141" s="148">
        <v>38.514153544452206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58"/>
        <v>263.23909752363846</v>
      </c>
      <c r="U141" s="204" t="s">
        <v>15</v>
      </c>
      <c r="V141" s="196">
        <v>224.72494397918626</v>
      </c>
      <c r="W141" s="196">
        <v>0</v>
      </c>
      <c r="X141" s="196">
        <v>0</v>
      </c>
      <c r="Y141" s="196">
        <v>38.514153544452206</v>
      </c>
      <c r="Z141" s="196">
        <v>0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159"/>
        <v>263.23909752363846</v>
      </c>
      <c r="AJ141" s="133" t="str">
        <f t="shared" si="160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1.7110836902796978</v>
      </c>
      <c r="C142" s="152">
        <v>9.1810343892508186</v>
      </c>
      <c r="D142" s="152">
        <v>0.29113349229063101</v>
      </c>
      <c r="E142" s="152">
        <v>0.17228592873647622</v>
      </c>
      <c r="F142" s="292"/>
      <c r="G142" s="152">
        <v>0</v>
      </c>
      <c r="H142" s="153">
        <v>0</v>
      </c>
      <c r="I142" s="154">
        <f t="shared" si="157"/>
        <v>11.355537500557624</v>
      </c>
      <c r="J142" s="141"/>
      <c r="K142" s="155" t="s">
        <v>14</v>
      </c>
      <c r="L142" s="156">
        <v>1.7110836902796978</v>
      </c>
      <c r="M142" s="156">
        <v>9.1810343892508186</v>
      </c>
      <c r="N142" s="156">
        <v>0.29113349229063101</v>
      </c>
      <c r="O142" s="156">
        <v>0.17228592873647622</v>
      </c>
      <c r="P142" s="156">
        <v>0</v>
      </c>
      <c r="Q142" s="156">
        <v>0</v>
      </c>
      <c r="R142" s="157">
        <v>0</v>
      </c>
      <c r="S142" s="158">
        <f t="shared" si="158"/>
        <v>11.355537500557624</v>
      </c>
      <c r="U142" s="200" t="s">
        <v>55</v>
      </c>
      <c r="V142" s="201">
        <v>1.7110836902796978</v>
      </c>
      <c r="W142" s="201">
        <v>0</v>
      </c>
      <c r="X142" s="201">
        <v>0</v>
      </c>
      <c r="Y142" s="201">
        <v>9.1810343892508186</v>
      </c>
      <c r="Z142" s="201">
        <v>0.29113349229063101</v>
      </c>
      <c r="AA142" s="201">
        <v>0</v>
      </c>
      <c r="AB142" s="201">
        <v>0</v>
      </c>
      <c r="AC142" s="202">
        <v>0.17228592873647622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0.17228592873647622</v>
      </c>
      <c r="AI142" s="203">
        <f t="shared" si="159"/>
        <v>11.355537500557624</v>
      </c>
      <c r="AJ142" s="133" t="str">
        <f t="shared" si="160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157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13.249878015261691</v>
      </c>
      <c r="Q143" s="148">
        <v>0</v>
      </c>
      <c r="R143" s="149">
        <v>0</v>
      </c>
      <c r="S143" s="150">
        <f t="shared" si="158"/>
        <v>13.249878015261691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13.249878015261691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159"/>
        <v>13.249878015261691</v>
      </c>
      <c r="AJ143" s="133" t="str">
        <f t="shared" si="160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157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2.1748343465260311</v>
      </c>
      <c r="Q144" s="156">
        <v>0</v>
      </c>
      <c r="R144" s="157">
        <v>0</v>
      </c>
      <c r="S144" s="158">
        <f t="shared" si="158"/>
        <v>2.1748343465260311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2.1748343465260311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159"/>
        <v>2.1748343465260311</v>
      </c>
      <c r="AJ144" s="133" t="str">
        <f t="shared" si="160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157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58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159"/>
        <v>0</v>
      </c>
      <c r="AJ145" s="133" t="str">
        <f t="shared" si="160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7.077039933589673E-4</v>
      </c>
      <c r="C146" s="152">
        <v>3.8047800950938386</v>
      </c>
      <c r="D146" s="152">
        <v>3.8111494310340697</v>
      </c>
      <c r="E146" s="152">
        <v>0</v>
      </c>
      <c r="F146" s="292"/>
      <c r="G146" s="152">
        <v>0</v>
      </c>
      <c r="H146" s="153">
        <v>0</v>
      </c>
      <c r="I146" s="154">
        <f t="shared" si="157"/>
        <v>7.6166372301212668</v>
      </c>
      <c r="J146" s="141"/>
      <c r="K146" s="155" t="s">
        <v>16</v>
      </c>
      <c r="L146" s="156">
        <v>7.077039933589673E-4</v>
      </c>
      <c r="M146" s="156">
        <v>3.8047800950938386</v>
      </c>
      <c r="N146" s="156">
        <v>3.8111494310340697</v>
      </c>
      <c r="O146" s="156">
        <v>0</v>
      </c>
      <c r="P146" s="156">
        <v>3.8311773255763189E-4</v>
      </c>
      <c r="Q146" s="156">
        <v>0</v>
      </c>
      <c r="R146" s="157">
        <v>0</v>
      </c>
      <c r="S146" s="158">
        <f t="shared" si="158"/>
        <v>7.6170203478538241</v>
      </c>
      <c r="U146" s="200" t="s">
        <v>16</v>
      </c>
      <c r="V146" s="201">
        <v>7.077039933589673E-4</v>
      </c>
      <c r="W146" s="201">
        <v>0</v>
      </c>
      <c r="X146" s="201">
        <v>0</v>
      </c>
      <c r="Y146" s="201">
        <v>3.8047800950938386</v>
      </c>
      <c r="Z146" s="201">
        <v>3.8111494310340697</v>
      </c>
      <c r="AA146" s="201">
        <v>0</v>
      </c>
      <c r="AB146" s="201">
        <v>3.8311773255763189E-4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159"/>
        <v>7.6170203478538241</v>
      </c>
      <c r="AJ146" s="133" t="str">
        <f t="shared" si="160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4.4339291276910231</v>
      </c>
      <c r="C147" s="148">
        <v>54.104457870870661</v>
      </c>
      <c r="D147" s="148">
        <v>142.30803704155699</v>
      </c>
      <c r="E147" s="148">
        <v>1.0710948764603967</v>
      </c>
      <c r="F147" s="292"/>
      <c r="G147" s="148">
        <v>0</v>
      </c>
      <c r="H147" s="160">
        <v>0</v>
      </c>
      <c r="I147" s="146">
        <f t="shared" si="157"/>
        <v>201.91751891657907</v>
      </c>
      <c r="J147" s="141"/>
      <c r="K147" s="161" t="s">
        <v>139</v>
      </c>
      <c r="L147" s="148">
        <v>4.4339291276910231</v>
      </c>
      <c r="M147" s="148">
        <v>54.104457870870661</v>
      </c>
      <c r="N147" s="148">
        <v>142.30803704155699</v>
      </c>
      <c r="O147" s="148">
        <v>1.0710948764603967</v>
      </c>
      <c r="P147" s="148">
        <v>0</v>
      </c>
      <c r="Q147" s="148">
        <v>0</v>
      </c>
      <c r="R147" s="149">
        <v>0</v>
      </c>
      <c r="S147" s="150">
        <f t="shared" si="158"/>
        <v>201.91751891657907</v>
      </c>
      <c r="U147" s="204" t="s">
        <v>139</v>
      </c>
      <c r="V147" s="196">
        <v>4.4005843179951922</v>
      </c>
      <c r="W147" s="196">
        <v>0</v>
      </c>
      <c r="X147" s="196">
        <v>0</v>
      </c>
      <c r="Y147" s="196">
        <v>54.104457870870661</v>
      </c>
      <c r="Z147" s="196">
        <v>142.11105349762045</v>
      </c>
      <c r="AA147" s="196">
        <v>0</v>
      </c>
      <c r="AB147" s="196">
        <v>0</v>
      </c>
      <c r="AC147" s="197">
        <v>1.3014232300927659</v>
      </c>
      <c r="AD147" s="196">
        <v>3.3344809695831042E-2</v>
      </c>
      <c r="AE147" s="196">
        <v>0</v>
      </c>
      <c r="AF147" s="196">
        <v>0</v>
      </c>
      <c r="AG147" s="196">
        <v>0.19698354393653814</v>
      </c>
      <c r="AH147" s="196">
        <v>1.0710948764603967</v>
      </c>
      <c r="AI147" s="199">
        <f t="shared" si="159"/>
        <v>201.91751891657907</v>
      </c>
      <c r="AJ147" s="133" t="str">
        <f t="shared" si="160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24.890225779662853</v>
      </c>
      <c r="C148" s="152">
        <v>18.412578005264095</v>
      </c>
      <c r="D148" s="152">
        <v>7.3323316544449035</v>
      </c>
      <c r="E148" s="152">
        <v>960.09277787411179</v>
      </c>
      <c r="F148" s="292"/>
      <c r="G148" s="152">
        <v>26.884246406136359</v>
      </c>
      <c r="H148" s="153">
        <v>0</v>
      </c>
      <c r="I148" s="154">
        <f t="shared" si="157"/>
        <v>1037.61215971962</v>
      </c>
      <c r="J148" s="141"/>
      <c r="K148" s="155" t="s">
        <v>24</v>
      </c>
      <c r="L148" s="156">
        <v>24.890225779662853</v>
      </c>
      <c r="M148" s="156">
        <v>18.412578005264095</v>
      </c>
      <c r="N148" s="156">
        <v>7.3323316544449035</v>
      </c>
      <c r="O148" s="156">
        <v>960.09277787411179</v>
      </c>
      <c r="P148" s="156">
        <v>1.8457560499005331E-2</v>
      </c>
      <c r="Q148" s="156">
        <v>26.884246406136359</v>
      </c>
      <c r="R148" s="157">
        <v>0</v>
      </c>
      <c r="S148" s="158">
        <f t="shared" si="158"/>
        <v>1037.6306172801189</v>
      </c>
      <c r="U148" s="200" t="s">
        <v>24</v>
      </c>
      <c r="V148" s="201">
        <v>4.7004286642939315</v>
      </c>
      <c r="W148" s="201">
        <v>20.189797115368922</v>
      </c>
      <c r="X148" s="201">
        <v>26.884246406136359</v>
      </c>
      <c r="Y148" s="201">
        <v>18.412578005264095</v>
      </c>
      <c r="Z148" s="201">
        <v>7.3323316544449035</v>
      </c>
      <c r="AA148" s="201">
        <v>954.11241055631888</v>
      </c>
      <c r="AB148" s="201">
        <v>1.8457560499005331E-2</v>
      </c>
      <c r="AC148" s="202">
        <v>5.9803673177929415</v>
      </c>
      <c r="AD148" s="201">
        <v>0</v>
      </c>
      <c r="AE148" s="201">
        <v>7.1691115721125354E-2</v>
      </c>
      <c r="AF148" s="201">
        <v>0</v>
      </c>
      <c r="AG148" s="201">
        <v>0</v>
      </c>
      <c r="AH148" s="201">
        <v>5.908676202071816</v>
      </c>
      <c r="AI148" s="203">
        <f t="shared" si="159"/>
        <v>1037.6306172801192</v>
      </c>
      <c r="AJ148" s="133" t="str">
        <f t="shared" si="160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12.63070842676807</v>
      </c>
      <c r="C149" s="148">
        <v>124.97358173616466</v>
      </c>
      <c r="D149" s="148">
        <v>6.8230862360154338</v>
      </c>
      <c r="E149" s="148">
        <v>0</v>
      </c>
      <c r="F149" s="292"/>
      <c r="G149" s="148">
        <v>0</v>
      </c>
      <c r="H149" s="160">
        <v>0</v>
      </c>
      <c r="I149" s="146">
        <f t="shared" si="157"/>
        <v>144.42737639894816</v>
      </c>
      <c r="J149" s="141"/>
      <c r="K149" s="161" t="s">
        <v>23</v>
      </c>
      <c r="L149" s="148">
        <v>12.63070842676807</v>
      </c>
      <c r="M149" s="148">
        <v>124.97358173616466</v>
      </c>
      <c r="N149" s="148">
        <v>6.8230862360154338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58"/>
        <v>144.42737639894816</v>
      </c>
      <c r="U149" s="204" t="s">
        <v>23</v>
      </c>
      <c r="V149" s="196">
        <v>11.291032456700842</v>
      </c>
      <c r="W149" s="196">
        <v>0.99265796051154942</v>
      </c>
      <c r="X149" s="196">
        <v>0</v>
      </c>
      <c r="Y149" s="196">
        <v>124.97358173616466</v>
      </c>
      <c r="Z149" s="196">
        <v>6.8230862360154338</v>
      </c>
      <c r="AA149" s="196">
        <v>0</v>
      </c>
      <c r="AB149" s="196">
        <v>0</v>
      </c>
      <c r="AC149" s="197">
        <v>0.34701800955567835</v>
      </c>
      <c r="AD149" s="196">
        <v>0.34701800955567835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159"/>
        <v>144.42737639894816</v>
      </c>
      <c r="AJ149" s="133" t="str">
        <f t="shared" si="160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157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58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159"/>
        <v>0</v>
      </c>
      <c r="AJ150" s="133" t="str">
        <f t="shared" si="160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4.0720093196767844E-2</v>
      </c>
      <c r="C151" s="148">
        <v>0.77368177073858901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157"/>
        <v>0.81440186393535685</v>
      </c>
      <c r="J151" s="141"/>
      <c r="K151" s="161" t="s">
        <v>21</v>
      </c>
      <c r="L151" s="148">
        <v>4.0720093196767844E-2</v>
      </c>
      <c r="M151" s="148">
        <v>0.77368177073858901</v>
      </c>
      <c r="N151" s="148">
        <v>0</v>
      </c>
      <c r="O151" s="148">
        <v>0</v>
      </c>
      <c r="P151" s="148">
        <v>0.81854868266354719</v>
      </c>
      <c r="Q151" s="148">
        <v>0</v>
      </c>
      <c r="R151" s="149">
        <v>0</v>
      </c>
      <c r="S151" s="150">
        <f t="shared" si="158"/>
        <v>1.632950546598904</v>
      </c>
      <c r="U151" s="204" t="s">
        <v>21</v>
      </c>
      <c r="V151" s="196">
        <v>4.0720093196767844E-2</v>
      </c>
      <c r="W151" s="196">
        <v>0</v>
      </c>
      <c r="X151" s="196">
        <v>0</v>
      </c>
      <c r="Y151" s="196">
        <v>0.77368177073858901</v>
      </c>
      <c r="Z151" s="196">
        <v>0</v>
      </c>
      <c r="AA151" s="196">
        <v>0</v>
      </c>
      <c r="AB151" s="196">
        <v>0.81854868266354719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159"/>
        <v>1.632950546598904</v>
      </c>
      <c r="AJ151" s="133" t="str">
        <f t="shared" si="160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0.13886453950991012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157"/>
        <v>0.13886453950991012</v>
      </c>
      <c r="J152" s="141"/>
      <c r="K152" s="155" t="s">
        <v>20</v>
      </c>
      <c r="L152" s="156">
        <v>0</v>
      </c>
      <c r="M152" s="156">
        <v>0.13886453950991012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58"/>
        <v>0.13886453950991012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0.13886453950991012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159"/>
        <v>0.13886453950991012</v>
      </c>
      <c r="AJ152" s="133" t="str">
        <f t="shared" si="160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157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58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159"/>
        <v>0</v>
      </c>
      <c r="AJ153" s="133" t="str">
        <f t="shared" si="160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157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58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159"/>
        <v>0</v>
      </c>
      <c r="AJ154" s="133" t="str">
        <f t="shared" si="160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157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58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159"/>
        <v>0</v>
      </c>
      <c r="AJ155" s="133" t="str">
        <f t="shared" si="160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157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58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159"/>
        <v>0</v>
      </c>
      <c r="AJ156" s="133" t="str">
        <f t="shared" si="160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157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58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159"/>
        <v>0</v>
      </c>
      <c r="AJ157" s="133" t="str">
        <f t="shared" si="160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268.43231880077798</v>
      </c>
      <c r="C158" s="187">
        <f t="shared" ref="C158:I158" si="161">SUM(C137:C153)</f>
        <v>249.90313195134479</v>
      </c>
      <c r="D158" s="187">
        <f t="shared" si="161"/>
        <v>160.56573785534204</v>
      </c>
      <c r="E158" s="187">
        <f t="shared" si="161"/>
        <v>961.33615867930871</v>
      </c>
      <c r="F158" s="187">
        <f t="shared" si="161"/>
        <v>0</v>
      </c>
      <c r="G158" s="187">
        <f t="shared" si="161"/>
        <v>26.884246406136359</v>
      </c>
      <c r="H158" s="213">
        <f t="shared" si="161"/>
        <v>0</v>
      </c>
      <c r="I158" s="146">
        <f t="shared" si="161"/>
        <v>1667.1215936929098</v>
      </c>
      <c r="J158" s="141"/>
      <c r="K158" s="188" t="s">
        <v>25</v>
      </c>
      <c r="L158" s="187">
        <f>SUM(L137:L153)</f>
        <v>268.43231880077798</v>
      </c>
      <c r="M158" s="187">
        <f t="shared" ref="M158:S158" si="162">SUM(M137:M153)</f>
        <v>249.90313195134479</v>
      </c>
      <c r="N158" s="187">
        <f t="shared" si="162"/>
        <v>160.56573785534204</v>
      </c>
      <c r="O158" s="187">
        <f t="shared" si="162"/>
        <v>961.33615867930871</v>
      </c>
      <c r="P158" s="187">
        <f t="shared" si="162"/>
        <v>16.262101722682832</v>
      </c>
      <c r="Q158" s="187">
        <f t="shared" si="162"/>
        <v>26.884246406136359</v>
      </c>
      <c r="R158" s="213">
        <f t="shared" si="162"/>
        <v>0</v>
      </c>
      <c r="S158" s="214">
        <f t="shared" si="162"/>
        <v>1683.3836954155927</v>
      </c>
      <c r="T158" s="133" t="str">
        <f>IF(ABS(S158-AI158)&gt;0.01,S158-AI158,"")</f>
        <v/>
      </c>
      <c r="U158" s="215" t="s">
        <v>61</v>
      </c>
      <c r="V158" s="216">
        <f>SUM(V137:V153)</f>
        <v>246.86950090564605</v>
      </c>
      <c r="W158" s="216">
        <f t="shared" ref="W158:AH158" si="163">SUM(W137:W153)</f>
        <v>21.182455075880473</v>
      </c>
      <c r="X158" s="216">
        <f t="shared" si="163"/>
        <v>26.884246406136359</v>
      </c>
      <c r="Y158" s="216">
        <f t="shared" si="163"/>
        <v>249.90313195134479</v>
      </c>
      <c r="Z158" s="216">
        <f t="shared" si="163"/>
        <v>160.3687543114055</v>
      </c>
      <c r="AA158" s="216">
        <f t="shared" si="163"/>
        <v>954.11241055631888</v>
      </c>
      <c r="AB158" s="216">
        <f t="shared" si="163"/>
        <v>16.262101722682832</v>
      </c>
      <c r="AC158" s="216">
        <f t="shared" si="163"/>
        <v>7.8010944861778624</v>
      </c>
      <c r="AD158" s="217">
        <f t="shared" si="163"/>
        <v>0.38036281925150939</v>
      </c>
      <c r="AE158" s="217">
        <f t="shared" si="163"/>
        <v>7.1691115721125354E-2</v>
      </c>
      <c r="AF158" s="217">
        <f t="shared" si="163"/>
        <v>0</v>
      </c>
      <c r="AG158" s="217">
        <f t="shared" si="163"/>
        <v>0.19698354393653814</v>
      </c>
      <c r="AH158" s="217">
        <f t="shared" si="163"/>
        <v>7.1520570072686889</v>
      </c>
      <c r="AI158" s="218">
        <f>SUM(V158:AC158)</f>
        <v>1683.3836954155929</v>
      </c>
      <c r="AJ158" s="133" t="str">
        <f t="shared" si="160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0.16101544111498339</v>
      </c>
      <c r="C159" s="105">
        <f t="shared" ref="C159:H159" si="164">IF($I158=0,"-",C158/$I158)</f>
        <v>0.14990096277127216</v>
      </c>
      <c r="D159" s="105">
        <f t="shared" si="164"/>
        <v>9.6313153439315874E-2</v>
      </c>
      <c r="E159" s="105">
        <f t="shared" si="164"/>
        <v>0.57664429656256411</v>
      </c>
      <c r="F159" s="105">
        <f t="shared" si="164"/>
        <v>0</v>
      </c>
      <c r="G159" s="105">
        <f t="shared" si="164"/>
        <v>1.6126146111864557E-2</v>
      </c>
      <c r="H159" s="106">
        <f t="shared" si="164"/>
        <v>0</v>
      </c>
      <c r="I159" s="107">
        <f>SUM(B159:H159)</f>
        <v>1</v>
      </c>
      <c r="J159" s="133"/>
      <c r="K159" s="30" t="s">
        <v>85</v>
      </c>
      <c r="L159" s="80">
        <f t="shared" ref="L159:R159" si="165">IF($S158=0,"-",L158/$S158)</f>
        <v>0.15945997310762094</v>
      </c>
      <c r="M159" s="80">
        <f t="shared" si="165"/>
        <v>0.14845286468670998</v>
      </c>
      <c r="N159" s="80">
        <f t="shared" si="165"/>
        <v>9.5382733177596601E-2</v>
      </c>
      <c r="O159" s="80">
        <f t="shared" si="165"/>
        <v>0.57107370191201401</v>
      </c>
      <c r="P159" s="80">
        <f t="shared" si="165"/>
        <v>9.6603654692449994E-3</v>
      </c>
      <c r="Q159" s="80">
        <f t="shared" si="165"/>
        <v>1.5970361646813501E-2</v>
      </c>
      <c r="R159" s="81">
        <f t="shared" si="165"/>
        <v>0</v>
      </c>
      <c r="S159" s="82">
        <f>SUM(L159:R159)</f>
        <v>1</v>
      </c>
      <c r="U159" s="40" t="s">
        <v>85</v>
      </c>
      <c r="V159" s="108">
        <f>+V158/$AI158</f>
        <v>0.14665076154530476</v>
      </c>
      <c r="W159" s="108">
        <f t="shared" ref="W159:AH159" si="166">+W158/$AI158</f>
        <v>1.2583260211897774E-2</v>
      </c>
      <c r="X159" s="108">
        <f t="shared" si="166"/>
        <v>1.5970361646813497E-2</v>
      </c>
      <c r="Y159" s="108">
        <f t="shared" si="166"/>
        <v>0.14845286468670996</v>
      </c>
      <c r="Z159" s="108">
        <f t="shared" si="166"/>
        <v>9.5265716751411059E-2</v>
      </c>
      <c r="AA159" s="108">
        <f t="shared" si="166"/>
        <v>0.56678249477803577</v>
      </c>
      <c r="AB159" s="108">
        <f t="shared" si="166"/>
        <v>9.6603654692449976E-3</v>
      </c>
      <c r="AC159" s="108">
        <f t="shared" si="166"/>
        <v>4.6341749105820659E-3</v>
      </c>
      <c r="AD159" s="108">
        <f t="shared" si="166"/>
        <v>2.2595135041842353E-4</v>
      </c>
      <c r="AE159" s="108">
        <f t="shared" si="166"/>
        <v>4.2587507480536866E-5</v>
      </c>
      <c r="AF159" s="108">
        <f t="shared" si="166"/>
        <v>0</v>
      </c>
      <c r="AG159" s="108">
        <f t="shared" si="166"/>
        <v>1.1701642618553873E-4</v>
      </c>
      <c r="AH159" s="108">
        <f t="shared" si="166"/>
        <v>4.248619626497566E-3</v>
      </c>
      <c r="AI159" s="109">
        <f>SUM(V159:AC159)</f>
        <v>0.99999999999999989</v>
      </c>
      <c r="AJ159" s="4" t="str">
        <f t="shared" si="160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167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68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169">SUM(V164:AC164)</f>
        <v>0</v>
      </c>
      <c r="AJ164" s="133" t="str">
        <f t="shared" ref="AJ164:AJ185" si="170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167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68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169"/>
        <v>0</v>
      </c>
      <c r="AJ165" s="133" t="str">
        <f t="shared" si="170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167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68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169"/>
        <v>0</v>
      </c>
      <c r="AJ166" s="133" t="str">
        <f t="shared" si="170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86.033766596497358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167"/>
        <v>86.033766596497358</v>
      </c>
      <c r="J167" s="141"/>
      <c r="K167" s="161" t="s">
        <v>15</v>
      </c>
      <c r="L167" s="148">
        <v>86.033766596497358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68"/>
        <v>86.033766596497358</v>
      </c>
      <c r="U167" s="204" t="s">
        <v>15</v>
      </c>
      <c r="V167" s="196">
        <v>86.033766596497358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169"/>
        <v>86.033766596497358</v>
      </c>
      <c r="AJ167" s="133" t="str">
        <f t="shared" si="170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167"/>
        <v>0</v>
      </c>
      <c r="J168" s="141"/>
      <c r="K168" s="155" t="s">
        <v>14</v>
      </c>
      <c r="L168" s="156">
        <v>0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68"/>
        <v>0</v>
      </c>
      <c r="U168" s="200" t="s">
        <v>55</v>
      </c>
      <c r="V168" s="201">
        <v>0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169"/>
        <v>0</v>
      </c>
      <c r="AJ168" s="133" t="str">
        <f t="shared" si="170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0.13961625874083522</v>
      </c>
      <c r="F169" s="292"/>
      <c r="G169" s="148">
        <v>0</v>
      </c>
      <c r="H169" s="160">
        <v>0</v>
      </c>
      <c r="I169" s="146">
        <f t="shared" si="167"/>
        <v>0.13961625874083522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0.13961625874083522</v>
      </c>
      <c r="P169" s="148">
        <v>2.0551592454136038</v>
      </c>
      <c r="Q169" s="148">
        <v>0</v>
      </c>
      <c r="R169" s="149">
        <v>0</v>
      </c>
      <c r="S169" s="150">
        <f t="shared" si="168"/>
        <v>2.194775504154439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6.980812937041761E-2</v>
      </c>
      <c r="AB169" s="196">
        <v>2.0551592454136038</v>
      </c>
      <c r="AC169" s="197">
        <v>6.980812937041761E-2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6.980812937041761E-2</v>
      </c>
      <c r="AI169" s="199">
        <f t="shared" si="169"/>
        <v>2.194775504154439</v>
      </c>
      <c r="AJ169" s="133" t="str">
        <f t="shared" si="170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167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1.0117171075301927E-2</v>
      </c>
      <c r="Q170" s="156">
        <v>0</v>
      </c>
      <c r="R170" s="157">
        <v>0</v>
      </c>
      <c r="S170" s="158">
        <f t="shared" si="168"/>
        <v>1.0117171075301927E-2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1.0117171075301927E-2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169"/>
        <v>1.0117171075301927E-2</v>
      </c>
      <c r="AJ170" s="133" t="str">
        <f t="shared" si="170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167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68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169"/>
        <v>0</v>
      </c>
      <c r="AJ171" s="133" t="str">
        <f t="shared" si="170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4.4764775199860374</v>
      </c>
      <c r="C172" s="152">
        <v>0</v>
      </c>
      <c r="D172" s="152">
        <v>6.1816907615925833</v>
      </c>
      <c r="E172" s="152">
        <v>0</v>
      </c>
      <c r="F172" s="292"/>
      <c r="G172" s="152">
        <v>0</v>
      </c>
      <c r="H172" s="153">
        <v>0</v>
      </c>
      <c r="I172" s="154">
        <f t="shared" si="167"/>
        <v>10.658168281578622</v>
      </c>
      <c r="J172" s="141"/>
      <c r="K172" s="155" t="s">
        <v>16</v>
      </c>
      <c r="L172" s="156">
        <v>4.4764775199860374</v>
      </c>
      <c r="M172" s="156">
        <v>0</v>
      </c>
      <c r="N172" s="156">
        <v>6.1816907615925833</v>
      </c>
      <c r="O172" s="156">
        <v>0</v>
      </c>
      <c r="P172" s="156">
        <v>1.0129892473118311E-3</v>
      </c>
      <c r="Q172" s="156">
        <v>0</v>
      </c>
      <c r="R172" s="157">
        <v>0</v>
      </c>
      <c r="S172" s="158">
        <f t="shared" si="168"/>
        <v>10.659181270825933</v>
      </c>
      <c r="U172" s="200" t="s">
        <v>16</v>
      </c>
      <c r="V172" s="201">
        <v>4.4764775199860374</v>
      </c>
      <c r="W172" s="201">
        <v>0</v>
      </c>
      <c r="X172" s="201">
        <v>0</v>
      </c>
      <c r="Y172" s="201">
        <v>0</v>
      </c>
      <c r="Z172" s="201">
        <v>6.1816907615925833</v>
      </c>
      <c r="AA172" s="201">
        <v>0</v>
      </c>
      <c r="AB172" s="201">
        <v>1.0129892473118311E-3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169"/>
        <v>10.659181270825933</v>
      </c>
      <c r="AJ172" s="133" t="str">
        <f t="shared" si="170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0.72283630957768896</v>
      </c>
      <c r="C173" s="148">
        <v>0</v>
      </c>
      <c r="D173" s="148">
        <v>1.9473815791886711</v>
      </c>
      <c r="E173" s="148">
        <v>0</v>
      </c>
      <c r="F173" s="292"/>
      <c r="G173" s="148">
        <v>0</v>
      </c>
      <c r="H173" s="160">
        <v>0</v>
      </c>
      <c r="I173" s="146">
        <f t="shared" si="167"/>
        <v>2.6702178887663601</v>
      </c>
      <c r="J173" s="141"/>
      <c r="K173" s="161" t="s">
        <v>139</v>
      </c>
      <c r="L173" s="148">
        <v>0.72283630957768896</v>
      </c>
      <c r="M173" s="148">
        <v>0</v>
      </c>
      <c r="N173" s="148">
        <v>1.9473815791886711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68"/>
        <v>2.6702178887663601</v>
      </c>
      <c r="U173" s="204" t="s">
        <v>139</v>
      </c>
      <c r="V173" s="196">
        <v>0.72283630957768896</v>
      </c>
      <c r="W173" s="196">
        <v>0</v>
      </c>
      <c r="X173" s="196">
        <v>0</v>
      </c>
      <c r="Y173" s="196">
        <v>0</v>
      </c>
      <c r="Z173" s="196">
        <v>1.9473815791886711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169"/>
        <v>2.6702178887663601</v>
      </c>
      <c r="AJ173" s="133" t="str">
        <f t="shared" si="170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0.1614984755798318</v>
      </c>
      <c r="C174" s="152">
        <v>0.14200318293719486</v>
      </c>
      <c r="D174" s="152">
        <v>13.881887140832484</v>
      </c>
      <c r="E174" s="152">
        <v>7.3763260303702056</v>
      </c>
      <c r="F174" s="292"/>
      <c r="G174" s="152">
        <v>0.75098235342988173</v>
      </c>
      <c r="H174" s="153">
        <v>0</v>
      </c>
      <c r="I174" s="154">
        <f t="shared" si="167"/>
        <v>22.312697183149599</v>
      </c>
      <c r="J174" s="141"/>
      <c r="K174" s="155" t="s">
        <v>24</v>
      </c>
      <c r="L174" s="156">
        <v>0.1614984755798318</v>
      </c>
      <c r="M174" s="156">
        <v>0.14200318293719486</v>
      </c>
      <c r="N174" s="156">
        <v>13.881887140832484</v>
      </c>
      <c r="O174" s="156">
        <v>7.3763260303702056</v>
      </c>
      <c r="P174" s="156">
        <v>0</v>
      </c>
      <c r="Q174" s="156">
        <v>0.75098235342988173</v>
      </c>
      <c r="R174" s="157">
        <v>0</v>
      </c>
      <c r="S174" s="158">
        <f t="shared" si="168"/>
        <v>22.312697183149599</v>
      </c>
      <c r="U174" s="200" t="s">
        <v>24</v>
      </c>
      <c r="V174" s="201">
        <v>0.15304519251160115</v>
      </c>
      <c r="W174" s="201">
        <v>3.6228356006702844E-3</v>
      </c>
      <c r="X174" s="201">
        <v>0.75098235342988173</v>
      </c>
      <c r="Y174" s="201">
        <v>0.14200318293719486</v>
      </c>
      <c r="Z174" s="201">
        <v>13.881887140832484</v>
      </c>
      <c r="AA174" s="201">
        <v>7.3763260303702056</v>
      </c>
      <c r="AB174" s="201">
        <v>0</v>
      </c>
      <c r="AC174" s="202">
        <v>4.8304474675603792E-3</v>
      </c>
      <c r="AD174" s="201">
        <v>4.8304474675603792E-3</v>
      </c>
      <c r="AE174" s="201">
        <v>0</v>
      </c>
      <c r="AF174" s="201">
        <v>0</v>
      </c>
      <c r="AG174" s="201">
        <v>0</v>
      </c>
      <c r="AH174" s="201">
        <v>0</v>
      </c>
      <c r="AI174" s="203">
        <f t="shared" si="169"/>
        <v>22.312697183149599</v>
      </c>
      <c r="AJ174" s="133" t="str">
        <f t="shared" si="170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59.779442393693465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167"/>
        <v>59.779442393693465</v>
      </c>
      <c r="J175" s="141"/>
      <c r="K175" s="161" t="s">
        <v>23</v>
      </c>
      <c r="L175" s="148">
        <v>59.779442393693465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68"/>
        <v>59.779442393693465</v>
      </c>
      <c r="U175" s="204" t="s">
        <v>23</v>
      </c>
      <c r="V175" s="196">
        <v>59.779442393693465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169"/>
        <v>59.779442393693465</v>
      </c>
      <c r="AJ175" s="133" t="str">
        <f t="shared" si="170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167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68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169"/>
        <v>0</v>
      </c>
      <c r="AJ176" s="133" t="str">
        <f t="shared" si="170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9.3821370685431733E-3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167"/>
        <v>9.3821370685431733E-3</v>
      </c>
      <c r="J177" s="141"/>
      <c r="K177" s="161" t="s">
        <v>21</v>
      </c>
      <c r="L177" s="148">
        <v>9.3821370685431733E-3</v>
      </c>
      <c r="M177" s="148">
        <v>0</v>
      </c>
      <c r="N177" s="148">
        <v>0</v>
      </c>
      <c r="O177" s="148">
        <v>0</v>
      </c>
      <c r="P177" s="148">
        <v>0.12637280471594464</v>
      </c>
      <c r="Q177" s="148">
        <v>0</v>
      </c>
      <c r="R177" s="149">
        <v>0</v>
      </c>
      <c r="S177" s="150">
        <f t="shared" si="168"/>
        <v>0.13575494178448783</v>
      </c>
      <c r="U177" s="204" t="s">
        <v>21</v>
      </c>
      <c r="V177" s="196">
        <v>9.3821370685431733E-3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0.12637280471594464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169"/>
        <v>0.13575494178448783</v>
      </c>
      <c r="AJ177" s="133" t="str">
        <f t="shared" si="170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167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68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169"/>
        <v>0</v>
      </c>
      <c r="AJ178" s="133" t="str">
        <f t="shared" si="170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167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68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169"/>
        <v>0</v>
      </c>
      <c r="AJ179" s="133" t="str">
        <f t="shared" si="170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167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68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169"/>
        <v>0</v>
      </c>
      <c r="AJ180" s="133" t="str">
        <f t="shared" si="170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167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68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169"/>
        <v>0</v>
      </c>
      <c r="AJ181" s="133" t="str">
        <f t="shared" si="170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167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68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169"/>
        <v>0</v>
      </c>
      <c r="AJ182" s="133" t="str">
        <f t="shared" si="170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167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68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169"/>
        <v>0</v>
      </c>
      <c r="AJ183" s="133" t="str">
        <f t="shared" si="170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151.18340343240291</v>
      </c>
      <c r="C184" s="187">
        <f t="shared" ref="C184:I184" si="171">SUM(C163:C179)</f>
        <v>0.14200318293719486</v>
      </c>
      <c r="D184" s="187">
        <f t="shared" si="171"/>
        <v>22.010959481613739</v>
      </c>
      <c r="E184" s="187">
        <f t="shared" si="171"/>
        <v>7.5159422891110408</v>
      </c>
      <c r="F184" s="187">
        <f t="shared" si="171"/>
        <v>0</v>
      </c>
      <c r="G184" s="187">
        <f t="shared" si="171"/>
        <v>0.75098235342988173</v>
      </c>
      <c r="H184" s="213">
        <f t="shared" si="171"/>
        <v>0</v>
      </c>
      <c r="I184" s="146">
        <f t="shared" si="171"/>
        <v>181.60329073949478</v>
      </c>
      <c r="J184" s="141"/>
      <c r="K184" s="188" t="s">
        <v>25</v>
      </c>
      <c r="L184" s="187">
        <f>SUM(L163:L179)</f>
        <v>151.18340343240291</v>
      </c>
      <c r="M184" s="187">
        <f t="shared" ref="M184:S184" si="172">SUM(M163:M179)</f>
        <v>0.14200318293719486</v>
      </c>
      <c r="N184" s="187">
        <f t="shared" si="172"/>
        <v>22.010959481613739</v>
      </c>
      <c r="O184" s="187">
        <f t="shared" si="172"/>
        <v>7.5159422891110408</v>
      </c>
      <c r="P184" s="187">
        <f t="shared" si="172"/>
        <v>2.1926622104521623</v>
      </c>
      <c r="Q184" s="187">
        <f t="shared" si="172"/>
        <v>0.75098235342988173</v>
      </c>
      <c r="R184" s="213">
        <f t="shared" si="172"/>
        <v>0</v>
      </c>
      <c r="S184" s="214">
        <f t="shared" si="172"/>
        <v>183.79595294994695</v>
      </c>
      <c r="T184" s="133" t="str">
        <f>IF(ABS(S184-AI184)&gt;0.01,S184-AI184,"")</f>
        <v/>
      </c>
      <c r="U184" s="215" t="s">
        <v>61</v>
      </c>
      <c r="V184" s="216">
        <f>SUM(V163:V179)</f>
        <v>151.17495014933468</v>
      </c>
      <c r="W184" s="216">
        <f t="shared" ref="W184:AH184" si="173">SUM(W163:W179)</f>
        <v>3.6228356006702844E-3</v>
      </c>
      <c r="X184" s="216">
        <f t="shared" si="173"/>
        <v>0.75098235342988173</v>
      </c>
      <c r="Y184" s="216">
        <f t="shared" si="173"/>
        <v>0.14200318293719486</v>
      </c>
      <c r="Z184" s="216">
        <f t="shared" si="173"/>
        <v>22.010959481613739</v>
      </c>
      <c r="AA184" s="216">
        <f t="shared" si="173"/>
        <v>7.4461341597406232</v>
      </c>
      <c r="AB184" s="216">
        <f t="shared" si="173"/>
        <v>2.1926622104521623</v>
      </c>
      <c r="AC184" s="216">
        <f t="shared" si="173"/>
        <v>7.4638576837977991E-2</v>
      </c>
      <c r="AD184" s="217">
        <f t="shared" si="173"/>
        <v>4.8304474675603792E-3</v>
      </c>
      <c r="AE184" s="217">
        <f t="shared" si="173"/>
        <v>0</v>
      </c>
      <c r="AF184" s="217">
        <f t="shared" si="173"/>
        <v>0</v>
      </c>
      <c r="AG184" s="217">
        <f t="shared" si="173"/>
        <v>0</v>
      </c>
      <c r="AH184" s="217">
        <f t="shared" si="173"/>
        <v>6.980812937041761E-2</v>
      </c>
      <c r="AI184" s="218">
        <f>SUM(V184:AC184)</f>
        <v>183.79595294994692</v>
      </c>
      <c r="AJ184" s="133" t="str">
        <f t="shared" si="170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0.83249264270916534</v>
      </c>
      <c r="C185" s="105">
        <f t="shared" ref="C185:H185" si="174">IF($I184=0,"-",C184/$I184)</f>
        <v>7.8194168375998621E-4</v>
      </c>
      <c r="D185" s="105">
        <f t="shared" si="174"/>
        <v>0.12120352771133366</v>
      </c>
      <c r="E185" s="105">
        <f t="shared" si="174"/>
        <v>4.1386597448239332E-2</v>
      </c>
      <c r="F185" s="105">
        <f t="shared" si="174"/>
        <v>0</v>
      </c>
      <c r="G185" s="105">
        <f t="shared" si="174"/>
        <v>4.1352904475015625E-3</v>
      </c>
      <c r="H185" s="106">
        <f t="shared" si="174"/>
        <v>0</v>
      </c>
      <c r="I185" s="107">
        <f>SUM(B185:H185)</f>
        <v>1</v>
      </c>
      <c r="J185" s="133"/>
      <c r="K185" s="30" t="s">
        <v>85</v>
      </c>
      <c r="L185" s="80">
        <f t="shared" ref="L185:R185" si="175">IF($S184=0,"-",L184/$S184)</f>
        <v>0.82256111196079817</v>
      </c>
      <c r="M185" s="80">
        <f t="shared" si="175"/>
        <v>7.7261321948621199E-4</v>
      </c>
      <c r="N185" s="80">
        <f t="shared" si="175"/>
        <v>0.11975758512815553</v>
      </c>
      <c r="O185" s="80">
        <f t="shared" si="175"/>
        <v>4.0892860634193902E-2</v>
      </c>
      <c r="P185" s="80">
        <f t="shared" si="175"/>
        <v>1.1929872095982922E-2</v>
      </c>
      <c r="Q185" s="80">
        <f t="shared" si="175"/>
        <v>4.0859569613831285E-3</v>
      </c>
      <c r="R185" s="81">
        <f t="shared" si="175"/>
        <v>0</v>
      </c>
      <c r="S185" s="82">
        <f>SUM(L185:R185)</f>
        <v>0.99999999999999989</v>
      </c>
      <c r="U185" s="40" t="s">
        <v>85</v>
      </c>
      <c r="V185" s="108">
        <f>+V184/$AI184</f>
        <v>0.82251511920125953</v>
      </c>
      <c r="W185" s="108">
        <f t="shared" ref="W185:AH185" si="176">+W184/$AI184</f>
        <v>1.9711182659483748E-5</v>
      </c>
      <c r="X185" s="108">
        <f t="shared" si="176"/>
        <v>4.0859569613831293E-3</v>
      </c>
      <c r="Y185" s="108">
        <f t="shared" si="176"/>
        <v>7.7261321948621209E-4</v>
      </c>
      <c r="Z185" s="108">
        <f t="shared" si="176"/>
        <v>0.11975758512815554</v>
      </c>
      <c r="AA185" s="108">
        <f t="shared" si="176"/>
        <v>4.0513047432379677E-2</v>
      </c>
      <c r="AB185" s="108">
        <f t="shared" si="176"/>
        <v>1.1929872095982924E-2</v>
      </c>
      <c r="AC185" s="108">
        <f t="shared" si="176"/>
        <v>4.0609477869354548E-4</v>
      </c>
      <c r="AD185" s="108">
        <f t="shared" si="176"/>
        <v>2.6281576879311662E-5</v>
      </c>
      <c r="AE185" s="108">
        <f t="shared" si="176"/>
        <v>0</v>
      </c>
      <c r="AF185" s="108">
        <f t="shared" si="176"/>
        <v>0</v>
      </c>
      <c r="AG185" s="108">
        <f t="shared" si="176"/>
        <v>0</v>
      </c>
      <c r="AH185" s="108">
        <f t="shared" si="176"/>
        <v>3.7981320181423379E-4</v>
      </c>
      <c r="AI185" s="109">
        <f>SUM(V185:AC185)</f>
        <v>1</v>
      </c>
      <c r="AJ185" s="4" t="str">
        <f t="shared" si="170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509.34642842922534</v>
      </c>
      <c r="C189" s="144">
        <v>0</v>
      </c>
      <c r="D189" s="144">
        <v>0</v>
      </c>
      <c r="E189" s="144">
        <v>0</v>
      </c>
      <c r="F189" s="291"/>
      <c r="G189" s="144">
        <v>0</v>
      </c>
      <c r="H189" s="145">
        <v>0</v>
      </c>
      <c r="I189" s="146">
        <f>SUM(B189:H189)</f>
        <v>509.34642842922534</v>
      </c>
      <c r="J189" s="141"/>
      <c r="K189" s="192" t="s">
        <v>6</v>
      </c>
      <c r="L189" s="144">
        <v>509.34642842922534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509.34642842922534</v>
      </c>
      <c r="U189" s="195" t="s">
        <v>6</v>
      </c>
      <c r="V189" s="196">
        <v>509.34642842922534</v>
      </c>
      <c r="W189" s="196">
        <v>0</v>
      </c>
      <c r="X189" s="196">
        <v>0</v>
      </c>
      <c r="Y189" s="196">
        <v>0</v>
      </c>
      <c r="Z189" s="196">
        <v>0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509.34642842922534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0</v>
      </c>
      <c r="E190" s="152">
        <v>0</v>
      </c>
      <c r="F190" s="292"/>
      <c r="G190" s="152">
        <v>0</v>
      </c>
      <c r="H190" s="153">
        <v>0</v>
      </c>
      <c r="I190" s="154">
        <f t="shared" ref="I190:I209" si="177">SUM(B190:H190)</f>
        <v>0</v>
      </c>
      <c r="J190" s="141"/>
      <c r="K190" s="155" t="s">
        <v>7</v>
      </c>
      <c r="L190" s="156">
        <v>0</v>
      </c>
      <c r="M190" s="156">
        <v>0</v>
      </c>
      <c r="N190" s="156">
        <v>0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78">SUM(L190:R190)</f>
        <v>0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0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179">SUM(V190:AC190)</f>
        <v>0</v>
      </c>
      <c r="AJ190" s="133" t="str">
        <f t="shared" ref="AJ190:AJ211" si="180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0.17337111898871341</v>
      </c>
      <c r="E191" s="148">
        <v>0</v>
      </c>
      <c r="F191" s="292"/>
      <c r="G191" s="148">
        <v>0</v>
      </c>
      <c r="H191" s="160">
        <v>0</v>
      </c>
      <c r="I191" s="146">
        <f t="shared" si="177"/>
        <v>0.17337111898871341</v>
      </c>
      <c r="J191" s="141"/>
      <c r="K191" s="161" t="s">
        <v>9</v>
      </c>
      <c r="L191" s="148">
        <v>0</v>
      </c>
      <c r="M191" s="148">
        <v>0</v>
      </c>
      <c r="N191" s="148">
        <v>0.17337111898871341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78"/>
        <v>0.17337111898871341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0.17337111898871341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179"/>
        <v>0.17337111898871341</v>
      </c>
      <c r="AJ191" s="133" t="str">
        <f t="shared" si="180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177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78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179"/>
        <v>0</v>
      </c>
      <c r="AJ192" s="133" t="str">
        <f t="shared" si="180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2.549728436611892</v>
      </c>
      <c r="C193" s="148">
        <v>0</v>
      </c>
      <c r="D193" s="148">
        <v>115.57440361967817</v>
      </c>
      <c r="E193" s="148">
        <v>0</v>
      </c>
      <c r="F193" s="292"/>
      <c r="G193" s="148">
        <v>0</v>
      </c>
      <c r="H193" s="160">
        <v>0</v>
      </c>
      <c r="I193" s="146">
        <f t="shared" si="177"/>
        <v>118.12413205629005</v>
      </c>
      <c r="J193" s="141"/>
      <c r="K193" s="161" t="s">
        <v>15</v>
      </c>
      <c r="L193" s="148">
        <v>2.549728436611892</v>
      </c>
      <c r="M193" s="148">
        <v>0</v>
      </c>
      <c r="N193" s="148">
        <v>115.57440361967817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78"/>
        <v>118.12413205629005</v>
      </c>
      <c r="U193" s="204" t="s">
        <v>15</v>
      </c>
      <c r="V193" s="196">
        <v>2.549728436611892</v>
      </c>
      <c r="W193" s="196">
        <v>0</v>
      </c>
      <c r="X193" s="196">
        <v>0</v>
      </c>
      <c r="Y193" s="196">
        <v>0</v>
      </c>
      <c r="Z193" s="196">
        <v>115.57440361967817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179"/>
        <v>118.12413205629005</v>
      </c>
      <c r="AJ193" s="133" t="str">
        <f t="shared" si="180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9.9382574966416009</v>
      </c>
      <c r="C194" s="152">
        <v>0.60496340202424725</v>
      </c>
      <c r="D194" s="152">
        <v>9.9778935075705775</v>
      </c>
      <c r="E194" s="152">
        <v>2.33031564817867</v>
      </c>
      <c r="F194" s="292"/>
      <c r="G194" s="152">
        <v>0</v>
      </c>
      <c r="H194" s="153">
        <v>0</v>
      </c>
      <c r="I194" s="154">
        <f t="shared" si="177"/>
        <v>22.851430054415093</v>
      </c>
      <c r="J194" s="141"/>
      <c r="K194" s="155" t="s">
        <v>14</v>
      </c>
      <c r="L194" s="156">
        <v>9.9382574966416009</v>
      </c>
      <c r="M194" s="156">
        <v>0.60496340202424725</v>
      </c>
      <c r="N194" s="156">
        <v>9.9778935075705775</v>
      </c>
      <c r="O194" s="156">
        <v>2.33031564817867</v>
      </c>
      <c r="P194" s="156">
        <v>0</v>
      </c>
      <c r="Q194" s="156">
        <v>0</v>
      </c>
      <c r="R194" s="157">
        <v>0</v>
      </c>
      <c r="S194" s="158">
        <f t="shared" si="178"/>
        <v>22.851430054415093</v>
      </c>
      <c r="U194" s="200" t="s">
        <v>55</v>
      </c>
      <c r="V194" s="201">
        <v>6.9284393371132484</v>
      </c>
      <c r="W194" s="201">
        <v>0</v>
      </c>
      <c r="X194" s="201">
        <v>0</v>
      </c>
      <c r="Y194" s="201">
        <v>0.60496340202424725</v>
      </c>
      <c r="Z194" s="201">
        <v>9.6264814900874516</v>
      </c>
      <c r="AA194" s="201">
        <v>1.5931111534056561</v>
      </c>
      <c r="AB194" s="201">
        <v>0</v>
      </c>
      <c r="AC194" s="202">
        <v>4.0984346717844913</v>
      </c>
      <c r="AD194" s="201">
        <v>3.009818159528352</v>
      </c>
      <c r="AE194" s="201">
        <v>0</v>
      </c>
      <c r="AF194" s="201">
        <v>0</v>
      </c>
      <c r="AG194" s="201">
        <v>0.35141201748312501</v>
      </c>
      <c r="AH194" s="201">
        <v>0.73720449477301386</v>
      </c>
      <c r="AI194" s="203">
        <f t="shared" si="179"/>
        <v>22.851430054415093</v>
      </c>
      <c r="AJ194" s="133" t="str">
        <f t="shared" si="180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2.0300657375551361</v>
      </c>
      <c r="F195" s="292"/>
      <c r="G195" s="148">
        <v>0</v>
      </c>
      <c r="H195" s="160">
        <v>0</v>
      </c>
      <c r="I195" s="146">
        <f t="shared" si="177"/>
        <v>2.0300657375551361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2.0300657375551361</v>
      </c>
      <c r="P195" s="148">
        <v>309.19197989236949</v>
      </c>
      <c r="Q195" s="148">
        <v>0</v>
      </c>
      <c r="R195" s="149">
        <v>0</v>
      </c>
      <c r="S195" s="150">
        <f t="shared" si="178"/>
        <v>311.22204562992465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0.3045098606332704</v>
      </c>
      <c r="AB195" s="196">
        <v>309.19197989236949</v>
      </c>
      <c r="AC195" s="197">
        <v>1.7255558769218655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1.7255558769218655</v>
      </c>
      <c r="AI195" s="199">
        <f t="shared" si="179"/>
        <v>311.22204562992465</v>
      </c>
      <c r="AJ195" s="133" t="str">
        <f t="shared" si="180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177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0.94555383167134066</v>
      </c>
      <c r="Q196" s="156">
        <v>0</v>
      </c>
      <c r="R196" s="157">
        <v>0</v>
      </c>
      <c r="S196" s="158">
        <f t="shared" si="178"/>
        <v>0.94555383167134066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0.94555383167134066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179"/>
        <v>0.94555383167134066</v>
      </c>
      <c r="AJ196" s="133" t="str">
        <f t="shared" si="180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0.23687881295981891</v>
      </c>
      <c r="E197" s="148">
        <v>0</v>
      </c>
      <c r="F197" s="292"/>
      <c r="G197" s="148">
        <v>0</v>
      </c>
      <c r="H197" s="160">
        <v>0</v>
      </c>
      <c r="I197" s="146">
        <f t="shared" si="177"/>
        <v>0.23687881295981891</v>
      </c>
      <c r="J197" s="141"/>
      <c r="K197" s="161" t="s">
        <v>57</v>
      </c>
      <c r="L197" s="148">
        <v>0</v>
      </c>
      <c r="M197" s="148">
        <v>0</v>
      </c>
      <c r="N197" s="148">
        <v>0.23687881295981891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78"/>
        <v>0.23687881295981891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0.23687881295981891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179"/>
        <v>0.23687881295981891</v>
      </c>
      <c r="AJ197" s="133" t="str">
        <f t="shared" si="180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14.548738575465608</v>
      </c>
      <c r="C198" s="152">
        <v>0</v>
      </c>
      <c r="D198" s="152">
        <v>2.6974990863643806</v>
      </c>
      <c r="E198" s="152">
        <v>0.1312640404073806</v>
      </c>
      <c r="F198" s="292"/>
      <c r="G198" s="152">
        <v>0</v>
      </c>
      <c r="H198" s="153">
        <v>0</v>
      </c>
      <c r="I198" s="154">
        <f t="shared" si="177"/>
        <v>17.377501702237367</v>
      </c>
      <c r="J198" s="141"/>
      <c r="K198" s="155" t="s">
        <v>16</v>
      </c>
      <c r="L198" s="156">
        <v>14.548738575465608</v>
      </c>
      <c r="M198" s="156">
        <v>0</v>
      </c>
      <c r="N198" s="156">
        <v>2.6974990863643806</v>
      </c>
      <c r="O198" s="156">
        <v>0.1312640404073806</v>
      </c>
      <c r="P198" s="156">
        <v>6.3067446540880576E-3</v>
      </c>
      <c r="Q198" s="156">
        <v>0</v>
      </c>
      <c r="R198" s="157">
        <v>0</v>
      </c>
      <c r="S198" s="158">
        <f t="shared" si="178"/>
        <v>17.383808446891454</v>
      </c>
      <c r="U198" s="200" t="s">
        <v>16</v>
      </c>
      <c r="V198" s="201">
        <v>14.548738575465608</v>
      </c>
      <c r="W198" s="201">
        <v>0</v>
      </c>
      <c r="X198" s="201">
        <v>0</v>
      </c>
      <c r="Y198" s="201">
        <v>0</v>
      </c>
      <c r="Z198" s="201">
        <v>2.6974990863643806</v>
      </c>
      <c r="AA198" s="201">
        <v>2.2584229315367542E-2</v>
      </c>
      <c r="AB198" s="201">
        <v>6.3067446540880576E-3</v>
      </c>
      <c r="AC198" s="202">
        <v>0.10867981109201305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0.10867981109201305</v>
      </c>
      <c r="AI198" s="203">
        <f t="shared" si="179"/>
        <v>17.383808446891454</v>
      </c>
      <c r="AJ198" s="133" t="str">
        <f t="shared" si="180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55.519194837573195</v>
      </c>
      <c r="C199" s="148">
        <v>42.500246930270734</v>
      </c>
      <c r="D199" s="148">
        <v>1132.4573597083693</v>
      </c>
      <c r="E199" s="148">
        <v>0</v>
      </c>
      <c r="F199" s="292"/>
      <c r="G199" s="148">
        <v>0</v>
      </c>
      <c r="H199" s="160">
        <v>0</v>
      </c>
      <c r="I199" s="146">
        <f t="shared" si="177"/>
        <v>1230.4768014762133</v>
      </c>
      <c r="J199" s="141"/>
      <c r="K199" s="161" t="s">
        <v>139</v>
      </c>
      <c r="L199" s="148">
        <v>55.519194837573195</v>
      </c>
      <c r="M199" s="148">
        <v>42.500246930270734</v>
      </c>
      <c r="N199" s="148">
        <v>1132.4573597083693</v>
      </c>
      <c r="O199" s="148">
        <v>0</v>
      </c>
      <c r="P199" s="148">
        <v>5.2344739304865922</v>
      </c>
      <c r="Q199" s="148">
        <v>0</v>
      </c>
      <c r="R199" s="149">
        <v>0</v>
      </c>
      <c r="S199" s="150">
        <f t="shared" si="178"/>
        <v>1235.7112754066998</v>
      </c>
      <c r="U199" s="204" t="s">
        <v>139</v>
      </c>
      <c r="V199" s="196">
        <v>54.848987698525448</v>
      </c>
      <c r="W199" s="196">
        <v>0</v>
      </c>
      <c r="X199" s="196">
        <v>0</v>
      </c>
      <c r="Y199" s="196">
        <v>42.500246930270734</v>
      </c>
      <c r="Z199" s="196">
        <v>912.98852798826977</v>
      </c>
      <c r="AA199" s="196">
        <v>0</v>
      </c>
      <c r="AB199" s="196">
        <v>5.2344739304865922</v>
      </c>
      <c r="AC199" s="197">
        <v>220.13903885914729</v>
      </c>
      <c r="AD199" s="196">
        <v>0.67020713904774787</v>
      </c>
      <c r="AE199" s="196">
        <v>0</v>
      </c>
      <c r="AF199" s="196">
        <v>0</v>
      </c>
      <c r="AG199" s="196">
        <v>219.46883172009953</v>
      </c>
      <c r="AH199" s="196">
        <v>0</v>
      </c>
      <c r="AI199" s="199">
        <f t="shared" si="179"/>
        <v>1235.7112754066998</v>
      </c>
      <c r="AJ199" s="133" t="str">
        <f t="shared" si="180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22.273709172449479</v>
      </c>
      <c r="C200" s="152">
        <v>12.14929591224517</v>
      </c>
      <c r="D200" s="152">
        <v>332.08075493470136</v>
      </c>
      <c r="E200" s="152">
        <v>638.85047671889185</v>
      </c>
      <c r="F200" s="292"/>
      <c r="G200" s="152">
        <v>7.0870892821430163</v>
      </c>
      <c r="H200" s="153">
        <v>0</v>
      </c>
      <c r="I200" s="154">
        <f t="shared" si="177"/>
        <v>1012.4413260204309</v>
      </c>
      <c r="J200" s="141"/>
      <c r="K200" s="155" t="s">
        <v>24</v>
      </c>
      <c r="L200" s="156">
        <v>22.273709172449479</v>
      </c>
      <c r="M200" s="156">
        <v>12.14929591224517</v>
      </c>
      <c r="N200" s="156">
        <v>332.08075493470136</v>
      </c>
      <c r="O200" s="156">
        <v>638.85047671889185</v>
      </c>
      <c r="P200" s="156">
        <v>0</v>
      </c>
      <c r="Q200" s="156">
        <v>7.0870892821430163</v>
      </c>
      <c r="R200" s="157">
        <v>0</v>
      </c>
      <c r="S200" s="158">
        <f t="shared" si="178"/>
        <v>1012.4413260204309</v>
      </c>
      <c r="U200" s="200" t="s">
        <v>24</v>
      </c>
      <c r="V200" s="201">
        <v>2.024882652040862</v>
      </c>
      <c r="W200" s="201">
        <v>20.248826520408617</v>
      </c>
      <c r="X200" s="201">
        <v>7.0870892821430163</v>
      </c>
      <c r="Y200" s="201">
        <v>12.14929591224517</v>
      </c>
      <c r="Z200" s="201">
        <v>332.08075493470136</v>
      </c>
      <c r="AA200" s="201">
        <v>634.80071141481017</v>
      </c>
      <c r="AB200" s="201">
        <v>0</v>
      </c>
      <c r="AC200" s="202">
        <v>4.0497653040817241</v>
      </c>
      <c r="AD200" s="201">
        <v>0</v>
      </c>
      <c r="AE200" s="201">
        <v>3.0373239780612926</v>
      </c>
      <c r="AF200" s="201">
        <v>0</v>
      </c>
      <c r="AG200" s="201">
        <v>0</v>
      </c>
      <c r="AH200" s="201">
        <v>1.012441326020431</v>
      </c>
      <c r="AI200" s="203">
        <f t="shared" si="179"/>
        <v>1012.4413260204309</v>
      </c>
      <c r="AJ200" s="133" t="str">
        <f t="shared" si="180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0.69593862128068507</v>
      </c>
      <c r="C201" s="148">
        <v>0</v>
      </c>
      <c r="D201" s="148">
        <v>7.5831137614698785E-2</v>
      </c>
      <c r="E201" s="148">
        <v>0</v>
      </c>
      <c r="F201" s="292"/>
      <c r="G201" s="148">
        <v>0</v>
      </c>
      <c r="H201" s="160">
        <v>0</v>
      </c>
      <c r="I201" s="146">
        <f t="shared" si="177"/>
        <v>0.7717697588953838</v>
      </c>
      <c r="J201" s="141"/>
      <c r="K201" s="161" t="s">
        <v>23</v>
      </c>
      <c r="L201" s="148">
        <v>0.69593862128068507</v>
      </c>
      <c r="M201" s="148">
        <v>0</v>
      </c>
      <c r="N201" s="148">
        <v>7.5831137614698785E-2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78"/>
        <v>0.7717697588953838</v>
      </c>
      <c r="U201" s="204" t="s">
        <v>23</v>
      </c>
      <c r="V201" s="196">
        <v>0.69593862128068507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7.5831137614698785E-2</v>
      </c>
      <c r="AD201" s="196">
        <v>0</v>
      </c>
      <c r="AE201" s="196">
        <v>0</v>
      </c>
      <c r="AF201" s="196">
        <v>0</v>
      </c>
      <c r="AG201" s="196">
        <v>7.5831137614698785E-2</v>
      </c>
      <c r="AH201" s="196">
        <v>0</v>
      </c>
      <c r="AI201" s="199">
        <f t="shared" si="179"/>
        <v>0.7717697588953838</v>
      </c>
      <c r="AJ201" s="133" t="str">
        <f t="shared" si="180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8.0225406197817102E-3</v>
      </c>
      <c r="C202" s="152">
        <v>1.3605236411897849E-2</v>
      </c>
      <c r="D202" s="152">
        <v>2.4811981298293949E-2</v>
      </c>
      <c r="E202" s="152">
        <v>0</v>
      </c>
      <c r="F202" s="292"/>
      <c r="G202" s="152">
        <v>0</v>
      </c>
      <c r="H202" s="153">
        <v>0</v>
      </c>
      <c r="I202" s="154">
        <f t="shared" si="177"/>
        <v>4.6439758329973505E-2</v>
      </c>
      <c r="J202" s="141"/>
      <c r="K202" s="155" t="s">
        <v>58</v>
      </c>
      <c r="L202" s="156">
        <v>8.0225406197817102E-3</v>
      </c>
      <c r="M202" s="156">
        <v>1.3605236411897849E-2</v>
      </c>
      <c r="N202" s="156">
        <v>2.4811981298293949E-2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78"/>
        <v>4.6439758329973505E-2</v>
      </c>
      <c r="U202" s="200" t="s">
        <v>58</v>
      </c>
      <c r="V202" s="201">
        <v>8.0225406197817102E-3</v>
      </c>
      <c r="W202" s="201">
        <v>0</v>
      </c>
      <c r="X202" s="201">
        <v>0</v>
      </c>
      <c r="Y202" s="201">
        <v>1.3605236411897849E-2</v>
      </c>
      <c r="Z202" s="201">
        <v>2.4811981298293949E-2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179"/>
        <v>4.6439758329973505E-2</v>
      </c>
      <c r="AJ202" s="133" t="str">
        <f t="shared" si="180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38.928757485619627</v>
      </c>
      <c r="C203" s="148">
        <v>0</v>
      </c>
      <c r="D203" s="148">
        <v>517.75517115731782</v>
      </c>
      <c r="E203" s="148">
        <v>0</v>
      </c>
      <c r="F203" s="292"/>
      <c r="G203" s="148">
        <v>0</v>
      </c>
      <c r="H203" s="160">
        <v>0</v>
      </c>
      <c r="I203" s="146">
        <f t="shared" si="177"/>
        <v>556.68392864293742</v>
      </c>
      <c r="J203" s="141"/>
      <c r="K203" s="161" t="s">
        <v>21</v>
      </c>
      <c r="L203" s="148">
        <v>38.928757485619627</v>
      </c>
      <c r="M203" s="148">
        <v>0</v>
      </c>
      <c r="N203" s="148">
        <v>517.75517115731782</v>
      </c>
      <c r="O203" s="148">
        <v>0</v>
      </c>
      <c r="P203" s="148">
        <v>19.092623281921384</v>
      </c>
      <c r="Q203" s="148">
        <v>0</v>
      </c>
      <c r="R203" s="149">
        <v>0</v>
      </c>
      <c r="S203" s="150">
        <f t="shared" si="178"/>
        <v>575.77655192485884</v>
      </c>
      <c r="U203" s="204" t="s">
        <v>21</v>
      </c>
      <c r="V203" s="196">
        <v>38.928757485619627</v>
      </c>
      <c r="W203" s="196">
        <v>0</v>
      </c>
      <c r="X203" s="196">
        <v>0</v>
      </c>
      <c r="Y203" s="196">
        <v>0</v>
      </c>
      <c r="Z203" s="196">
        <v>517.75517115731782</v>
      </c>
      <c r="AA203" s="196">
        <v>0</v>
      </c>
      <c r="AB203" s="196">
        <v>19.092623281921384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179"/>
        <v>575.77655192485884</v>
      </c>
      <c r="AJ203" s="133" t="str">
        <f t="shared" si="180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1050.297560683839</v>
      </c>
      <c r="E204" s="152">
        <v>0</v>
      </c>
      <c r="F204" s="292"/>
      <c r="G204" s="152">
        <v>0</v>
      </c>
      <c r="H204" s="153">
        <v>0</v>
      </c>
      <c r="I204" s="154">
        <f t="shared" si="177"/>
        <v>1050.297560683839</v>
      </c>
      <c r="J204" s="141"/>
      <c r="K204" s="155" t="s">
        <v>20</v>
      </c>
      <c r="L204" s="156">
        <v>0</v>
      </c>
      <c r="M204" s="156">
        <v>0</v>
      </c>
      <c r="N204" s="156">
        <v>1050.297560683839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78"/>
        <v>1050.297560683839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1050.297560683839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179"/>
        <v>1050.297560683839</v>
      </c>
      <c r="AJ204" s="133" t="str">
        <f t="shared" si="180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177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78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179"/>
        <v>0</v>
      </c>
      <c r="AJ205" s="133" t="str">
        <f t="shared" si="180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177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78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179"/>
        <v>0</v>
      </c>
      <c r="AJ206" s="133" t="str">
        <f t="shared" si="180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177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78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179"/>
        <v>0</v>
      </c>
      <c r="AJ207" s="133" t="str">
        <f t="shared" si="180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177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78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179"/>
        <v>0</v>
      </c>
      <c r="AJ208" s="133" t="str">
        <f t="shared" si="180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177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78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179"/>
        <v>0</v>
      </c>
      <c r="AJ209" s="133" t="str">
        <f t="shared" si="180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653.80877559548708</v>
      </c>
      <c r="C210" s="187">
        <f t="shared" ref="C210:I210" si="181">SUM(C189:C205)</f>
        <v>55.268111480952051</v>
      </c>
      <c r="D210" s="187">
        <f t="shared" si="181"/>
        <v>3161.3515357487022</v>
      </c>
      <c r="E210" s="187">
        <f t="shared" si="181"/>
        <v>643.34212214503304</v>
      </c>
      <c r="F210" s="187">
        <f t="shared" si="181"/>
        <v>0</v>
      </c>
      <c r="G210" s="187">
        <f t="shared" si="181"/>
        <v>7.0870892821430163</v>
      </c>
      <c r="H210" s="213">
        <f t="shared" si="181"/>
        <v>0</v>
      </c>
      <c r="I210" s="146">
        <f t="shared" si="181"/>
        <v>4520.8576342523174</v>
      </c>
      <c r="J210" s="141"/>
      <c r="K210" s="188" t="s">
        <v>25</v>
      </c>
      <c r="L210" s="187">
        <f>SUM(L189:L205)</f>
        <v>653.80877559548708</v>
      </c>
      <c r="M210" s="187">
        <f t="shared" ref="M210:S210" si="182">SUM(M189:M205)</f>
        <v>55.268111480952051</v>
      </c>
      <c r="N210" s="187">
        <f t="shared" si="182"/>
        <v>3161.3515357487022</v>
      </c>
      <c r="O210" s="187">
        <f t="shared" si="182"/>
        <v>643.34212214503304</v>
      </c>
      <c r="P210" s="187">
        <f t="shared" si="182"/>
        <v>334.4709376811029</v>
      </c>
      <c r="Q210" s="187">
        <f t="shared" si="182"/>
        <v>7.0870892821430163</v>
      </c>
      <c r="R210" s="213">
        <f t="shared" si="182"/>
        <v>0</v>
      </c>
      <c r="S210" s="214">
        <f t="shared" si="182"/>
        <v>4855.3285719334199</v>
      </c>
      <c r="T210" s="133" t="str">
        <f>IF(ABS(S210-AI210)&gt;0.01,S210-AI210,"")</f>
        <v/>
      </c>
      <c r="U210" s="215" t="s">
        <v>61</v>
      </c>
      <c r="V210" s="216">
        <f>SUM(V189:V205)</f>
        <v>629.87992377650244</v>
      </c>
      <c r="W210" s="216">
        <f t="shared" ref="W210:AH210" si="183">SUM(W189:W205)</f>
        <v>20.248826520408617</v>
      </c>
      <c r="X210" s="216">
        <f t="shared" si="183"/>
        <v>7.0870892821430163</v>
      </c>
      <c r="Y210" s="216">
        <f t="shared" si="183"/>
        <v>55.268111480952051</v>
      </c>
      <c r="Z210" s="216">
        <f t="shared" si="183"/>
        <v>2941.4554608735052</v>
      </c>
      <c r="AA210" s="216">
        <f t="shared" si="183"/>
        <v>636.72091665816447</v>
      </c>
      <c r="AB210" s="216">
        <f t="shared" si="183"/>
        <v>334.4709376811029</v>
      </c>
      <c r="AC210" s="216">
        <f t="shared" si="183"/>
        <v>230.19730566064209</v>
      </c>
      <c r="AD210" s="217">
        <f t="shared" si="183"/>
        <v>3.6800252985760999</v>
      </c>
      <c r="AE210" s="217">
        <f t="shared" si="183"/>
        <v>3.0373239780612926</v>
      </c>
      <c r="AF210" s="217">
        <f t="shared" si="183"/>
        <v>0</v>
      </c>
      <c r="AG210" s="217">
        <f t="shared" si="183"/>
        <v>219.89607487519734</v>
      </c>
      <c r="AH210" s="217">
        <f t="shared" si="183"/>
        <v>3.5838815088073237</v>
      </c>
      <c r="AI210" s="218">
        <f>SUM(V210:AC210)</f>
        <v>4855.3285719334199</v>
      </c>
      <c r="AJ210" s="133" t="str">
        <f t="shared" si="180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0.14462051860290825</v>
      </c>
      <c r="C211" s="105">
        <f t="shared" ref="C211:H211" si="184">IF($I210=0,"-",C210/$I210)</f>
        <v>1.2225138668869534E-2</v>
      </c>
      <c r="D211" s="105">
        <f t="shared" si="184"/>
        <v>0.69928137347141717</v>
      </c>
      <c r="E211" s="105">
        <f t="shared" si="184"/>
        <v>0.14230532659793263</v>
      </c>
      <c r="F211" s="105">
        <f t="shared" si="184"/>
        <v>0</v>
      </c>
      <c r="G211" s="105">
        <f t="shared" si="184"/>
        <v>1.5676426588724277E-3</v>
      </c>
      <c r="H211" s="106">
        <f t="shared" si="184"/>
        <v>0</v>
      </c>
      <c r="I211" s="107">
        <f>SUM(B211:H211)</f>
        <v>1</v>
      </c>
      <c r="J211" s="133"/>
      <c r="K211" s="30" t="s">
        <v>85</v>
      </c>
      <c r="L211" s="80">
        <f t="shared" ref="L211:R211" si="185">IF($S210=0,"-",L210/$S210)</f>
        <v>0.1346579877981639</v>
      </c>
      <c r="M211" s="80">
        <f t="shared" si="185"/>
        <v>1.1382980711219709E-2</v>
      </c>
      <c r="N211" s="80">
        <f t="shared" si="185"/>
        <v>0.65110970121015599</v>
      </c>
      <c r="O211" s="80">
        <f t="shared" si="185"/>
        <v>0.13250228333957026</v>
      </c>
      <c r="P211" s="80">
        <f t="shared" si="185"/>
        <v>6.888739510123712E-2</v>
      </c>
      <c r="Q211" s="80">
        <f t="shared" si="185"/>
        <v>1.4596518396531291E-3</v>
      </c>
      <c r="R211" s="81">
        <f t="shared" si="185"/>
        <v>0</v>
      </c>
      <c r="S211" s="82">
        <f>SUM(L211:R211)</f>
        <v>1</v>
      </c>
      <c r="U211" s="40" t="s">
        <v>85</v>
      </c>
      <c r="V211" s="108">
        <f>+V210/$AI210</f>
        <v>0.12972961859215237</v>
      </c>
      <c r="W211" s="108">
        <f t="shared" ref="W211:AH211" si="186">+W210/$AI210</f>
        <v>4.1704338275803682E-3</v>
      </c>
      <c r="X211" s="108">
        <f t="shared" si="186"/>
        <v>1.4596518396531291E-3</v>
      </c>
      <c r="Y211" s="108">
        <f t="shared" si="186"/>
        <v>1.1382980711219709E-2</v>
      </c>
      <c r="Z211" s="108">
        <f t="shared" si="186"/>
        <v>0.60582006290507351</v>
      </c>
      <c r="AA211" s="108">
        <f t="shared" si="186"/>
        <v>0.1311385845931779</v>
      </c>
      <c r="AB211" s="108">
        <f t="shared" si="186"/>
        <v>6.888739510123712E-2</v>
      </c>
      <c r="AC211" s="108">
        <f t="shared" si="186"/>
        <v>4.7411272429906053E-2</v>
      </c>
      <c r="AD211" s="108">
        <f t="shared" si="186"/>
        <v>7.5793537843118466E-4</v>
      </c>
      <c r="AE211" s="108">
        <f t="shared" si="186"/>
        <v>6.2556507413705535E-4</v>
      </c>
      <c r="AF211" s="108">
        <f t="shared" si="186"/>
        <v>0</v>
      </c>
      <c r="AG211" s="108">
        <f t="shared" si="186"/>
        <v>4.5289638305082501E-2</v>
      </c>
      <c r="AH211" s="108">
        <f t="shared" si="186"/>
        <v>7.3813367225530554E-4</v>
      </c>
      <c r="AI211" s="109">
        <f>SUM(V211:AC211)</f>
        <v>1</v>
      </c>
      <c r="AJ211" s="4" t="str">
        <f t="shared" si="180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187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188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189">SUM(V216:AC216)</f>
        <v>0</v>
      </c>
      <c r="AJ216" s="133" t="str">
        <f t="shared" ref="AJ216:AJ237" si="190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187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188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189"/>
        <v>0</v>
      </c>
      <c r="AJ217" s="133" t="str">
        <f t="shared" si="190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187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188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189"/>
        <v>0</v>
      </c>
      <c r="AJ218" s="133" t="str">
        <f t="shared" si="190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2.0804674648854493</v>
      </c>
      <c r="C219" s="148">
        <v>0</v>
      </c>
      <c r="D219" s="148">
        <v>0</v>
      </c>
      <c r="E219" s="148">
        <v>0</v>
      </c>
      <c r="F219" s="292"/>
      <c r="G219" s="148">
        <v>0</v>
      </c>
      <c r="H219" s="160">
        <v>0</v>
      </c>
      <c r="I219" s="146">
        <f t="shared" si="187"/>
        <v>2.0804674648854493</v>
      </c>
      <c r="J219" s="141"/>
      <c r="K219" s="161" t="s">
        <v>15</v>
      </c>
      <c r="L219" s="148">
        <v>2.0804674648854493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188"/>
        <v>2.0804674648854493</v>
      </c>
      <c r="U219" s="204" t="s">
        <v>15</v>
      </c>
      <c r="V219" s="196">
        <v>2.0804674648854493</v>
      </c>
      <c r="W219" s="196">
        <v>0</v>
      </c>
      <c r="X219" s="196">
        <v>0</v>
      </c>
      <c r="Y219" s="196">
        <v>0</v>
      </c>
      <c r="Z219" s="196">
        <v>0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189"/>
        <v>2.0804674648854493</v>
      </c>
      <c r="AJ219" s="133" t="str">
        <f t="shared" si="190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0.76433679874505989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187"/>
        <v>0.76433679874505989</v>
      </c>
      <c r="J220" s="141"/>
      <c r="K220" s="155" t="s">
        <v>14</v>
      </c>
      <c r="L220" s="156">
        <v>0.76433679874505989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188"/>
        <v>0.76433679874505989</v>
      </c>
      <c r="U220" s="200" t="s">
        <v>55</v>
      </c>
      <c r="V220" s="201">
        <v>0.76433679874505989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189"/>
        <v>0.76433679874505989</v>
      </c>
      <c r="AJ220" s="133" t="str">
        <f t="shared" si="190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1.9617588256300995E-3</v>
      </c>
      <c r="F221" s="292"/>
      <c r="G221" s="148">
        <v>0</v>
      </c>
      <c r="H221" s="160">
        <v>0</v>
      </c>
      <c r="I221" s="146">
        <f t="shared" si="187"/>
        <v>1.9617588256300995E-3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1.9617588256300995E-3</v>
      </c>
      <c r="P221" s="148">
        <v>2.9326957112260783</v>
      </c>
      <c r="Q221" s="148">
        <v>0</v>
      </c>
      <c r="R221" s="149">
        <v>0</v>
      </c>
      <c r="S221" s="150">
        <f t="shared" si="188"/>
        <v>2.9346574700517083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0</v>
      </c>
      <c r="AB221" s="196">
        <v>2.9326957112260783</v>
      </c>
      <c r="AC221" s="197">
        <v>1.9617588256300995E-3</v>
      </c>
      <c r="AD221" s="196">
        <v>0</v>
      </c>
      <c r="AE221" s="196">
        <v>0</v>
      </c>
      <c r="AF221" s="196">
        <v>0</v>
      </c>
      <c r="AG221" s="196">
        <v>0</v>
      </c>
      <c r="AH221" s="196">
        <v>1.9617588256300995E-3</v>
      </c>
      <c r="AI221" s="199">
        <f t="shared" si="189"/>
        <v>2.9346574700517083</v>
      </c>
      <c r="AJ221" s="133" t="str">
        <f t="shared" si="190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2.1405746607808971E-19</v>
      </c>
      <c r="F222" s="292"/>
      <c r="G222" s="152">
        <v>0</v>
      </c>
      <c r="H222" s="153">
        <v>0</v>
      </c>
      <c r="I222" s="154">
        <f t="shared" si="187"/>
        <v>2.1405746607808971E-19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2.1405746607808971E-19</v>
      </c>
      <c r="P222" s="156">
        <v>0.23584888078879629</v>
      </c>
      <c r="Q222" s="156">
        <v>0</v>
      </c>
      <c r="R222" s="157">
        <v>0</v>
      </c>
      <c r="S222" s="158">
        <f t="shared" si="188"/>
        <v>0.23584888078879629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</v>
      </c>
      <c r="AB222" s="201">
        <v>0.23584888078879629</v>
      </c>
      <c r="AC222" s="202">
        <v>2.1405746607808971E-19</v>
      </c>
      <c r="AD222" s="201">
        <v>0</v>
      </c>
      <c r="AE222" s="201">
        <v>0</v>
      </c>
      <c r="AF222" s="201">
        <v>0</v>
      </c>
      <c r="AG222" s="201">
        <v>0</v>
      </c>
      <c r="AH222" s="201">
        <v>2.1405746607808971E-19</v>
      </c>
      <c r="AI222" s="203">
        <f t="shared" si="189"/>
        <v>0.23584888078879629</v>
      </c>
      <c r="AJ222" s="133" t="str">
        <f t="shared" si="190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187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188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189"/>
        <v>0</v>
      </c>
      <c r="AJ223" s="133" t="str">
        <f t="shared" si="190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7.672430966557145E-2</v>
      </c>
      <c r="F224" s="292"/>
      <c r="G224" s="152">
        <v>0</v>
      </c>
      <c r="H224" s="153">
        <v>0</v>
      </c>
      <c r="I224" s="154">
        <f t="shared" si="187"/>
        <v>7.672430966557145E-2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7.672430966557145E-2</v>
      </c>
      <c r="P224" s="156">
        <v>0</v>
      </c>
      <c r="Q224" s="156">
        <v>0</v>
      </c>
      <c r="R224" s="157">
        <v>0</v>
      </c>
      <c r="S224" s="158">
        <f t="shared" si="188"/>
        <v>7.672430966557145E-2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7.672430966557145E-2</v>
      </c>
      <c r="AD224" s="201">
        <v>0</v>
      </c>
      <c r="AE224" s="201">
        <v>0</v>
      </c>
      <c r="AF224" s="201">
        <v>0</v>
      </c>
      <c r="AG224" s="201">
        <v>0</v>
      </c>
      <c r="AH224" s="201">
        <v>7.672430966557145E-2</v>
      </c>
      <c r="AI224" s="203">
        <f t="shared" si="189"/>
        <v>7.672430966557145E-2</v>
      </c>
      <c r="AJ224" s="133" t="str">
        <f t="shared" si="190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20.564699306139019</v>
      </c>
      <c r="C225" s="148">
        <v>0</v>
      </c>
      <c r="D225" s="148">
        <v>0.29074109835612644</v>
      </c>
      <c r="E225" s="148">
        <v>0.67754185329790062</v>
      </c>
      <c r="F225" s="292"/>
      <c r="G225" s="148">
        <v>0</v>
      </c>
      <c r="H225" s="160">
        <v>0</v>
      </c>
      <c r="I225" s="146">
        <f t="shared" si="187"/>
        <v>21.532982257793044</v>
      </c>
      <c r="J225" s="141"/>
      <c r="K225" s="161" t="s">
        <v>139</v>
      </c>
      <c r="L225" s="148">
        <v>20.564699306139019</v>
      </c>
      <c r="M225" s="148">
        <v>0</v>
      </c>
      <c r="N225" s="148">
        <v>0.29074109835612644</v>
      </c>
      <c r="O225" s="148">
        <v>0.67754185329790062</v>
      </c>
      <c r="P225" s="148">
        <v>0</v>
      </c>
      <c r="Q225" s="148">
        <v>0</v>
      </c>
      <c r="R225" s="149">
        <v>0</v>
      </c>
      <c r="S225" s="150">
        <f t="shared" si="188"/>
        <v>21.532982257793044</v>
      </c>
      <c r="U225" s="204" t="s">
        <v>139</v>
      </c>
      <c r="V225" s="196">
        <v>20.430597818186655</v>
      </c>
      <c r="W225" s="196">
        <v>0</v>
      </c>
      <c r="X225" s="196">
        <v>0</v>
      </c>
      <c r="Y225" s="196">
        <v>0</v>
      </c>
      <c r="Z225" s="196">
        <v>0.29074109835612644</v>
      </c>
      <c r="AA225" s="196">
        <v>0</v>
      </c>
      <c r="AB225" s="196">
        <v>0</v>
      </c>
      <c r="AC225" s="197">
        <v>0.81164334125026405</v>
      </c>
      <c r="AD225" s="196">
        <v>0.13410148795236351</v>
      </c>
      <c r="AE225" s="196">
        <v>0</v>
      </c>
      <c r="AF225" s="196">
        <v>0</v>
      </c>
      <c r="AG225" s="196">
        <v>0</v>
      </c>
      <c r="AH225" s="196">
        <v>0.67754185329790062</v>
      </c>
      <c r="AI225" s="199">
        <f t="shared" si="189"/>
        <v>21.532982257793044</v>
      </c>
      <c r="AJ225" s="133" t="str">
        <f t="shared" si="190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1.6957442037092827</v>
      </c>
      <c r="C226" s="152">
        <v>0</v>
      </c>
      <c r="D226" s="152">
        <v>5.2746745592501041</v>
      </c>
      <c r="E226" s="152">
        <v>20.625896130859388</v>
      </c>
      <c r="F226" s="292"/>
      <c r="G226" s="152">
        <v>4.0498027548473061</v>
      </c>
      <c r="H226" s="153">
        <v>0</v>
      </c>
      <c r="I226" s="154">
        <f t="shared" si="187"/>
        <v>31.646117648666081</v>
      </c>
      <c r="J226" s="141"/>
      <c r="K226" s="155" t="s">
        <v>24</v>
      </c>
      <c r="L226" s="156">
        <v>1.6957442037092827</v>
      </c>
      <c r="M226" s="156">
        <v>0</v>
      </c>
      <c r="N226" s="156">
        <v>5.2746745592501041</v>
      </c>
      <c r="O226" s="156">
        <v>20.625896130859388</v>
      </c>
      <c r="P226" s="156">
        <v>0</v>
      </c>
      <c r="Q226" s="156">
        <v>4.0498027548473061</v>
      </c>
      <c r="R226" s="157">
        <v>0</v>
      </c>
      <c r="S226" s="158">
        <f t="shared" si="188"/>
        <v>31.646117648666081</v>
      </c>
      <c r="U226" s="200" t="s">
        <v>24</v>
      </c>
      <c r="V226" s="201">
        <v>0.46751108299298944</v>
      </c>
      <c r="W226" s="201">
        <v>1.2282331207162933</v>
      </c>
      <c r="X226" s="201">
        <v>4.0498027548473061</v>
      </c>
      <c r="Y226" s="201">
        <v>0</v>
      </c>
      <c r="Z226" s="201">
        <v>5.2746745592501041</v>
      </c>
      <c r="AA226" s="201">
        <v>20.073970824900346</v>
      </c>
      <c r="AB226" s="201">
        <v>0</v>
      </c>
      <c r="AC226" s="202">
        <v>0.55192530595904432</v>
      </c>
      <c r="AD226" s="201">
        <v>0</v>
      </c>
      <c r="AE226" s="201">
        <v>0.22652572150306308</v>
      </c>
      <c r="AF226" s="201">
        <v>0</v>
      </c>
      <c r="AG226" s="201">
        <v>0</v>
      </c>
      <c r="AH226" s="201">
        <v>0.32539958445598122</v>
      </c>
      <c r="AI226" s="203">
        <f t="shared" si="189"/>
        <v>31.646117648666085</v>
      </c>
      <c r="AJ226" s="133" t="str">
        <f t="shared" si="190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11.886585044713254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187"/>
        <v>11.886585044713254</v>
      </c>
      <c r="J227" s="141"/>
      <c r="K227" s="161" t="s">
        <v>23</v>
      </c>
      <c r="L227" s="148">
        <v>11.886585044713254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188"/>
        <v>11.886585044713254</v>
      </c>
      <c r="U227" s="204" t="s">
        <v>23</v>
      </c>
      <c r="V227" s="196">
        <v>11.606496804672078</v>
      </c>
      <c r="W227" s="196">
        <v>0.28008824004117544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189"/>
        <v>11.886585044713254</v>
      </c>
      <c r="AJ227" s="133" t="str">
        <f t="shared" si="190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187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188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189"/>
        <v>0</v>
      </c>
      <c r="AJ228" s="133" t="str">
        <f t="shared" si="190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0.15317537459033667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187"/>
        <v>0.15317537459033667</v>
      </c>
      <c r="J229" s="141"/>
      <c r="K229" s="161" t="s">
        <v>21</v>
      </c>
      <c r="L229" s="148">
        <v>0.15317537459033667</v>
      </c>
      <c r="M229" s="148">
        <v>0</v>
      </c>
      <c r="N229" s="148">
        <v>0</v>
      </c>
      <c r="O229" s="148">
        <v>0</v>
      </c>
      <c r="P229" s="148">
        <v>0.18116727396717369</v>
      </c>
      <c r="Q229" s="148">
        <v>0</v>
      </c>
      <c r="R229" s="149">
        <v>0</v>
      </c>
      <c r="S229" s="150">
        <f t="shared" si="188"/>
        <v>0.33434264855751039</v>
      </c>
      <c r="U229" s="204" t="s">
        <v>21</v>
      </c>
      <c r="V229" s="196">
        <v>0.15317537459033667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0.18116727396717369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189"/>
        <v>0.33434264855751039</v>
      </c>
      <c r="AJ229" s="133" t="str">
        <f t="shared" si="190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187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188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189"/>
        <v>0</v>
      </c>
      <c r="AJ230" s="133" t="str">
        <f t="shared" si="190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187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188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189"/>
        <v>0</v>
      </c>
      <c r="AJ231" s="133" t="str">
        <f t="shared" si="190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187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188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189"/>
        <v>0</v>
      </c>
      <c r="AJ232" s="133" t="str">
        <f t="shared" si="190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187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188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189"/>
        <v>0</v>
      </c>
      <c r="AJ233" s="133" t="str">
        <f t="shared" si="190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187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188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189"/>
        <v>0</v>
      </c>
      <c r="AJ234" s="133" t="str">
        <f t="shared" si="190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187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188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189"/>
        <v>0</v>
      </c>
      <c r="AJ235" s="133" t="str">
        <f t="shared" si="190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37.145008192782406</v>
      </c>
      <c r="C236" s="187">
        <f t="shared" ref="C236:I236" si="191">SUM(C215:C231)</f>
        <v>0</v>
      </c>
      <c r="D236" s="187">
        <f t="shared" si="191"/>
        <v>5.5654156576062306</v>
      </c>
      <c r="E236" s="187">
        <f t="shared" si="191"/>
        <v>21.382124052648489</v>
      </c>
      <c r="F236" s="187">
        <f t="shared" si="191"/>
        <v>0</v>
      </c>
      <c r="G236" s="187">
        <f t="shared" si="191"/>
        <v>4.0498027548473061</v>
      </c>
      <c r="H236" s="213">
        <f t="shared" si="191"/>
        <v>0</v>
      </c>
      <c r="I236" s="146">
        <f t="shared" si="191"/>
        <v>68.142350657884421</v>
      </c>
      <c r="J236" s="141"/>
      <c r="K236" s="188" t="s">
        <v>25</v>
      </c>
      <c r="L236" s="187">
        <f>SUM(L215:L231)</f>
        <v>37.145008192782406</v>
      </c>
      <c r="M236" s="187">
        <f t="shared" ref="M236:S236" si="192">SUM(M215:M231)</f>
        <v>0</v>
      </c>
      <c r="N236" s="187">
        <f t="shared" si="192"/>
        <v>5.5654156576062306</v>
      </c>
      <c r="O236" s="187">
        <f t="shared" si="192"/>
        <v>21.382124052648489</v>
      </c>
      <c r="P236" s="187">
        <f t="shared" si="192"/>
        <v>3.3497118659820484</v>
      </c>
      <c r="Q236" s="187">
        <f t="shared" si="192"/>
        <v>4.0498027548473061</v>
      </c>
      <c r="R236" s="213">
        <f t="shared" si="192"/>
        <v>0</v>
      </c>
      <c r="S236" s="214">
        <f t="shared" si="192"/>
        <v>71.49206252386648</v>
      </c>
      <c r="T236" s="133" t="str">
        <f>IF(ABS(S236-AI236)&gt;0.01,S236-AI236,"")</f>
        <v/>
      </c>
      <c r="U236" s="215" t="s">
        <v>61</v>
      </c>
      <c r="V236" s="216">
        <f>SUM(V215:V231)</f>
        <v>35.502585344072571</v>
      </c>
      <c r="W236" s="216">
        <f t="shared" ref="W236:AH236" si="193">SUM(W215:W231)</f>
        <v>1.5083213607574688</v>
      </c>
      <c r="X236" s="216">
        <f t="shared" si="193"/>
        <v>4.0498027548473061</v>
      </c>
      <c r="Y236" s="216">
        <f t="shared" si="193"/>
        <v>0</v>
      </c>
      <c r="Z236" s="216">
        <f t="shared" si="193"/>
        <v>5.5654156576062306</v>
      </c>
      <c r="AA236" s="216">
        <f t="shared" si="193"/>
        <v>20.073970824900346</v>
      </c>
      <c r="AB236" s="216">
        <f t="shared" si="193"/>
        <v>3.3497118659820484</v>
      </c>
      <c r="AC236" s="216">
        <f t="shared" si="193"/>
        <v>1.4422547157005099</v>
      </c>
      <c r="AD236" s="217">
        <f t="shared" si="193"/>
        <v>0.13410148795236351</v>
      </c>
      <c r="AE236" s="217">
        <f t="shared" si="193"/>
        <v>0.22652572150306308</v>
      </c>
      <c r="AF236" s="217">
        <f t="shared" si="193"/>
        <v>0</v>
      </c>
      <c r="AG236" s="217">
        <f t="shared" si="193"/>
        <v>0</v>
      </c>
      <c r="AH236" s="217">
        <f t="shared" si="193"/>
        <v>1.0816275062450833</v>
      </c>
      <c r="AI236" s="218">
        <f>SUM(V236:AC236)</f>
        <v>71.49206252386648</v>
      </c>
      <c r="AJ236" s="133" t="str">
        <f t="shared" si="190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0.54510899366053112</v>
      </c>
      <c r="C237" s="105">
        <f t="shared" ref="C237:H237" si="194">IF($I236=0,"-",C236/$I236)</f>
        <v>0</v>
      </c>
      <c r="D237" s="105">
        <f t="shared" si="194"/>
        <v>8.1673373516977191E-2</v>
      </c>
      <c r="E237" s="105">
        <f t="shared" si="194"/>
        <v>0.31378612340509959</v>
      </c>
      <c r="F237" s="105">
        <f t="shared" si="194"/>
        <v>0</v>
      </c>
      <c r="G237" s="105">
        <f t="shared" si="194"/>
        <v>5.9431509417392295E-2</v>
      </c>
      <c r="H237" s="106">
        <f t="shared" si="194"/>
        <v>0</v>
      </c>
      <c r="I237" s="107">
        <f>SUM(B237:H237)</f>
        <v>1.0000000000000002</v>
      </c>
      <c r="J237" s="133"/>
      <c r="K237" s="30" t="s">
        <v>85</v>
      </c>
      <c r="L237" s="80">
        <f t="shared" ref="L237:R237" si="195">IF($S236=0,"-",L236/$S236)</f>
        <v>0.51956828326756055</v>
      </c>
      <c r="M237" s="80">
        <f t="shared" si="195"/>
        <v>0</v>
      </c>
      <c r="N237" s="80">
        <f t="shared" si="195"/>
        <v>7.7846623263223183E-2</v>
      </c>
      <c r="O237" s="80">
        <f t="shared" si="195"/>
        <v>0.29908388844580347</v>
      </c>
      <c r="P237" s="80">
        <f t="shared" si="195"/>
        <v>4.6854318475758071E-2</v>
      </c>
      <c r="Q237" s="80">
        <f t="shared" si="195"/>
        <v>5.6646886547654776E-2</v>
      </c>
      <c r="R237" s="81">
        <f t="shared" si="195"/>
        <v>0</v>
      </c>
      <c r="S237" s="82">
        <f>SUM(L237:R237)</f>
        <v>1</v>
      </c>
      <c r="U237" s="40" t="s">
        <v>85</v>
      </c>
      <c r="V237" s="108">
        <f>+V236/$AI236</f>
        <v>0.49659478396249379</v>
      </c>
      <c r="W237" s="108">
        <f t="shared" ref="W237:AH237" si="196">+W236/$AI236</f>
        <v>2.1097745784770722E-2</v>
      </c>
      <c r="X237" s="108">
        <f t="shared" si="196"/>
        <v>5.6646886547654776E-2</v>
      </c>
      <c r="Y237" s="108">
        <f t="shared" si="196"/>
        <v>0</v>
      </c>
      <c r="Z237" s="108">
        <f t="shared" si="196"/>
        <v>7.7846623263223183E-2</v>
      </c>
      <c r="AA237" s="108">
        <f t="shared" si="196"/>
        <v>0.28078600779210938</v>
      </c>
      <c r="AB237" s="108">
        <f t="shared" si="196"/>
        <v>4.6854318475758071E-2</v>
      </c>
      <c r="AC237" s="108">
        <f t="shared" si="196"/>
        <v>2.0173634173990103E-2</v>
      </c>
      <c r="AD237" s="108">
        <f t="shared" si="196"/>
        <v>1.8757535202959892E-3</v>
      </c>
      <c r="AE237" s="108">
        <f t="shared" si="196"/>
        <v>3.1685436607377369E-3</v>
      </c>
      <c r="AF237" s="108">
        <f t="shared" si="196"/>
        <v>0</v>
      </c>
      <c r="AG237" s="108">
        <f t="shared" si="196"/>
        <v>0</v>
      </c>
      <c r="AH237" s="108">
        <f t="shared" si="196"/>
        <v>1.5129336992956375E-2</v>
      </c>
      <c r="AI237" s="109">
        <f>SUM(V237:AC237)</f>
        <v>1.0000000000000002</v>
      </c>
      <c r="AJ237" s="4" t="str">
        <f t="shared" si="190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197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98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199">SUM(V242:AC242)</f>
        <v>0</v>
      </c>
      <c r="AJ242" s="133" t="str">
        <f t="shared" ref="AJ242:AJ263" si="200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0.39379046725561417</v>
      </c>
      <c r="E243" s="148">
        <v>0</v>
      </c>
      <c r="F243" s="292"/>
      <c r="G243" s="148">
        <v>0</v>
      </c>
      <c r="H243" s="160">
        <v>0</v>
      </c>
      <c r="I243" s="146">
        <f t="shared" si="197"/>
        <v>0.39379046725561417</v>
      </c>
      <c r="J243" s="141"/>
      <c r="K243" s="161" t="s">
        <v>9</v>
      </c>
      <c r="L243" s="148">
        <v>0</v>
      </c>
      <c r="M243" s="148">
        <v>0</v>
      </c>
      <c r="N243" s="148">
        <v>0.39379046725561417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98"/>
        <v>0.39379046725561417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0.39379046725561417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199"/>
        <v>0.39379046725561417</v>
      </c>
      <c r="AJ243" s="133" t="str">
        <f t="shared" si="200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197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98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199"/>
        <v>0</v>
      </c>
      <c r="AJ244" s="133" t="str">
        <f t="shared" si="200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113.65190430683367</v>
      </c>
      <c r="C245" s="148">
        <v>0</v>
      </c>
      <c r="D245" s="148">
        <v>17.848354744034673</v>
      </c>
      <c r="E245" s="148">
        <v>0</v>
      </c>
      <c r="F245" s="292"/>
      <c r="G245" s="148">
        <v>0</v>
      </c>
      <c r="H245" s="160">
        <v>0</v>
      </c>
      <c r="I245" s="146">
        <f t="shared" si="197"/>
        <v>131.50025905086835</v>
      </c>
      <c r="J245" s="141"/>
      <c r="K245" s="161" t="s">
        <v>15</v>
      </c>
      <c r="L245" s="148">
        <v>113.65190430683367</v>
      </c>
      <c r="M245" s="148">
        <v>0</v>
      </c>
      <c r="N245" s="148">
        <v>17.848354744034673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98"/>
        <v>131.50025905086835</v>
      </c>
      <c r="U245" s="204" t="s">
        <v>15</v>
      </c>
      <c r="V245" s="196">
        <v>113.65190430683367</v>
      </c>
      <c r="W245" s="196">
        <v>0</v>
      </c>
      <c r="X245" s="196">
        <v>0</v>
      </c>
      <c r="Y245" s="196">
        <v>0</v>
      </c>
      <c r="Z245" s="196">
        <v>17.848354744034673</v>
      </c>
      <c r="AA245" s="196">
        <v>0</v>
      </c>
      <c r="AB245" s="196">
        <v>0</v>
      </c>
      <c r="AC245" s="197">
        <v>0</v>
      </c>
      <c r="AD245" s="198">
        <v>0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199"/>
        <v>131.50025905086835</v>
      </c>
      <c r="AJ245" s="133" t="str">
        <f t="shared" si="200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35.637764479102508</v>
      </c>
      <c r="C246" s="152">
        <v>0.44716748748352564</v>
      </c>
      <c r="D246" s="152">
        <v>8.8832740529921637</v>
      </c>
      <c r="E246" s="152">
        <v>0.33533265780768945</v>
      </c>
      <c r="F246" s="292"/>
      <c r="G246" s="152">
        <v>0</v>
      </c>
      <c r="H246" s="153">
        <v>0</v>
      </c>
      <c r="I246" s="154">
        <f t="shared" si="197"/>
        <v>45.303538677385887</v>
      </c>
      <c r="J246" s="141"/>
      <c r="K246" s="155" t="s">
        <v>14</v>
      </c>
      <c r="L246" s="156">
        <v>35.637764479102508</v>
      </c>
      <c r="M246" s="156">
        <v>0.44716748748352564</v>
      </c>
      <c r="N246" s="156">
        <v>8.8832740529921637</v>
      </c>
      <c r="O246" s="156">
        <v>0.33533265780768945</v>
      </c>
      <c r="P246" s="156">
        <v>0</v>
      </c>
      <c r="Q246" s="156">
        <v>0</v>
      </c>
      <c r="R246" s="157">
        <v>0</v>
      </c>
      <c r="S246" s="158">
        <f t="shared" si="198"/>
        <v>45.303538677385887</v>
      </c>
      <c r="U246" s="200" t="s">
        <v>55</v>
      </c>
      <c r="V246" s="201">
        <v>34.955109984086626</v>
      </c>
      <c r="W246" s="201">
        <v>0</v>
      </c>
      <c r="X246" s="201">
        <v>0</v>
      </c>
      <c r="Y246" s="201">
        <v>0.44716748748352564</v>
      </c>
      <c r="Z246" s="201">
        <v>8.8832740529921637</v>
      </c>
      <c r="AA246" s="201">
        <v>0.28742799240659089</v>
      </c>
      <c r="AB246" s="201">
        <v>0</v>
      </c>
      <c r="AC246" s="202">
        <v>0.7305591604169781</v>
      </c>
      <c r="AD246" s="201">
        <v>0.6826544950158796</v>
      </c>
      <c r="AE246" s="201">
        <v>0</v>
      </c>
      <c r="AF246" s="201">
        <v>0</v>
      </c>
      <c r="AG246" s="201">
        <v>0</v>
      </c>
      <c r="AH246" s="201">
        <v>4.7904665401098535E-2</v>
      </c>
      <c r="AI246" s="203">
        <f t="shared" si="199"/>
        <v>45.303538677385887</v>
      </c>
      <c r="AJ246" s="133" t="str">
        <f t="shared" si="200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0.86114040867355135</v>
      </c>
      <c r="F247" s="292"/>
      <c r="G247" s="148">
        <v>0</v>
      </c>
      <c r="H247" s="160">
        <v>0</v>
      </c>
      <c r="I247" s="146">
        <f t="shared" si="197"/>
        <v>0.86114040867355135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0.86114040867355135</v>
      </c>
      <c r="P247" s="148">
        <v>160.50050279192752</v>
      </c>
      <c r="Q247" s="148">
        <v>0</v>
      </c>
      <c r="R247" s="149">
        <v>0</v>
      </c>
      <c r="S247" s="150">
        <f t="shared" si="198"/>
        <v>161.36164320060107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6.0279828607148596E-2</v>
      </c>
      <c r="AB247" s="196">
        <v>160.50050279192752</v>
      </c>
      <c r="AC247" s="197">
        <v>0.80086058006640271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0.80086058006640271</v>
      </c>
      <c r="AI247" s="199">
        <f t="shared" si="199"/>
        <v>161.36164320060107</v>
      </c>
      <c r="AJ247" s="133" t="str">
        <f t="shared" si="200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0.11530685408338805</v>
      </c>
      <c r="F248" s="292"/>
      <c r="G248" s="152">
        <v>0</v>
      </c>
      <c r="H248" s="153">
        <v>0</v>
      </c>
      <c r="I248" s="154">
        <f t="shared" si="197"/>
        <v>0.11530685408338805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0.11530685408338805</v>
      </c>
      <c r="P248" s="156">
        <v>24.118601346179634</v>
      </c>
      <c r="Q248" s="156">
        <v>0</v>
      </c>
      <c r="R248" s="157">
        <v>0</v>
      </c>
      <c r="S248" s="158">
        <f t="shared" si="198"/>
        <v>24.233908200263024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0.11415378554255416</v>
      </c>
      <c r="AB248" s="201">
        <v>24.118601346179634</v>
      </c>
      <c r="AC248" s="202">
        <v>1.1530685408338804E-3</v>
      </c>
      <c r="AD248" s="201">
        <v>0</v>
      </c>
      <c r="AE248" s="201">
        <v>0</v>
      </c>
      <c r="AF248" s="201">
        <v>0</v>
      </c>
      <c r="AG248" s="201">
        <v>0</v>
      </c>
      <c r="AH248" s="201">
        <v>1.1530685408338804E-3</v>
      </c>
      <c r="AI248" s="203">
        <f t="shared" si="199"/>
        <v>24.233908200263024</v>
      </c>
      <c r="AJ248" s="133" t="str">
        <f t="shared" si="200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0.11069728452248714</v>
      </c>
      <c r="E249" s="148">
        <v>0</v>
      </c>
      <c r="F249" s="292"/>
      <c r="G249" s="148">
        <v>0</v>
      </c>
      <c r="H249" s="160">
        <v>0</v>
      </c>
      <c r="I249" s="146">
        <f t="shared" si="197"/>
        <v>0.11069728452248714</v>
      </c>
      <c r="J249" s="141"/>
      <c r="K249" s="161" t="s">
        <v>57</v>
      </c>
      <c r="L249" s="148">
        <v>0</v>
      </c>
      <c r="M249" s="148">
        <v>0</v>
      </c>
      <c r="N249" s="148">
        <v>0.11069728452248714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98"/>
        <v>0.11069728452248714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0.11069728452248714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199"/>
        <v>0.11069728452248714</v>
      </c>
      <c r="AJ249" s="133" t="str">
        <f t="shared" si="200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5.6047963304936061</v>
      </c>
      <c r="C250" s="152">
        <v>0</v>
      </c>
      <c r="D250" s="152">
        <v>7.9479707912531063</v>
      </c>
      <c r="E250" s="152">
        <v>15.721195385427732</v>
      </c>
      <c r="F250" s="292"/>
      <c r="G250" s="152">
        <v>0</v>
      </c>
      <c r="H250" s="153">
        <v>0</v>
      </c>
      <c r="I250" s="154">
        <f t="shared" si="197"/>
        <v>29.273962507174446</v>
      </c>
      <c r="J250" s="141"/>
      <c r="K250" s="155" t="s">
        <v>16</v>
      </c>
      <c r="L250" s="156">
        <v>5.6047963304936061</v>
      </c>
      <c r="M250" s="156">
        <v>0</v>
      </c>
      <c r="N250" s="156">
        <v>7.9479707912531063</v>
      </c>
      <c r="O250" s="156">
        <v>15.721195385427732</v>
      </c>
      <c r="P250" s="156">
        <v>3.6938083423999298E-2</v>
      </c>
      <c r="Q250" s="156">
        <v>0</v>
      </c>
      <c r="R250" s="157">
        <v>0</v>
      </c>
      <c r="S250" s="158">
        <f t="shared" si="198"/>
        <v>29.310900590598443</v>
      </c>
      <c r="U250" s="200" t="s">
        <v>16</v>
      </c>
      <c r="V250" s="201">
        <v>5.6047963304936061</v>
      </c>
      <c r="W250" s="201">
        <v>0</v>
      </c>
      <c r="X250" s="201">
        <v>0</v>
      </c>
      <c r="Y250" s="201">
        <v>0</v>
      </c>
      <c r="Z250" s="201">
        <v>7.9479707912531063</v>
      </c>
      <c r="AA250" s="201">
        <v>7.9505174490273736E-2</v>
      </c>
      <c r="AB250" s="201">
        <v>3.6938083423999298E-2</v>
      </c>
      <c r="AC250" s="202">
        <v>15.641690210937458</v>
      </c>
      <c r="AD250" s="201">
        <v>0</v>
      </c>
      <c r="AE250" s="201">
        <v>0</v>
      </c>
      <c r="AF250" s="201">
        <v>0</v>
      </c>
      <c r="AG250" s="201">
        <v>0</v>
      </c>
      <c r="AH250" s="201">
        <v>15.641690210937458</v>
      </c>
      <c r="AI250" s="203">
        <f t="shared" si="199"/>
        <v>29.310900590598443</v>
      </c>
      <c r="AJ250" s="133" t="str">
        <f t="shared" si="200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325.19595113882013</v>
      </c>
      <c r="C251" s="148">
        <v>10.853563470786805</v>
      </c>
      <c r="D251" s="148">
        <v>139.89468023034513</v>
      </c>
      <c r="E251" s="148">
        <v>29.888577328298467</v>
      </c>
      <c r="F251" s="292"/>
      <c r="G251" s="148">
        <v>0</v>
      </c>
      <c r="H251" s="160">
        <v>0</v>
      </c>
      <c r="I251" s="146">
        <f t="shared" si="197"/>
        <v>505.83277216825053</v>
      </c>
      <c r="J251" s="141"/>
      <c r="K251" s="161" t="s">
        <v>139</v>
      </c>
      <c r="L251" s="148">
        <v>325.19595113882013</v>
      </c>
      <c r="M251" s="148">
        <v>10.853563470786805</v>
      </c>
      <c r="N251" s="148">
        <v>139.89468023034513</v>
      </c>
      <c r="O251" s="148">
        <v>29.888577328298467</v>
      </c>
      <c r="P251" s="148">
        <v>6.5724406562010784E-2</v>
      </c>
      <c r="Q251" s="148">
        <v>0</v>
      </c>
      <c r="R251" s="149">
        <v>0</v>
      </c>
      <c r="S251" s="150">
        <f t="shared" si="198"/>
        <v>505.89849657481255</v>
      </c>
      <c r="U251" s="204" t="s">
        <v>139</v>
      </c>
      <c r="V251" s="196">
        <v>320.88317317972627</v>
      </c>
      <c r="W251" s="196">
        <v>0</v>
      </c>
      <c r="X251" s="196">
        <v>0</v>
      </c>
      <c r="Y251" s="196">
        <v>10.853563470786805</v>
      </c>
      <c r="Z251" s="196">
        <v>139.89468023034513</v>
      </c>
      <c r="AA251" s="196">
        <v>3.4815713661413761</v>
      </c>
      <c r="AB251" s="196">
        <v>6.5724406562010784E-2</v>
      </c>
      <c r="AC251" s="197">
        <v>30.719783921250965</v>
      </c>
      <c r="AD251" s="196">
        <v>4.3127779590938733</v>
      </c>
      <c r="AE251" s="196">
        <v>10.680180412805703</v>
      </c>
      <c r="AF251" s="196">
        <v>0</v>
      </c>
      <c r="AG251" s="196">
        <v>0</v>
      </c>
      <c r="AH251" s="196">
        <v>15.726825549351391</v>
      </c>
      <c r="AI251" s="199">
        <f t="shared" si="199"/>
        <v>505.89849657481255</v>
      </c>
      <c r="AJ251" s="133" t="str">
        <f t="shared" si="200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69.611576955599446</v>
      </c>
      <c r="C252" s="152">
        <v>0.63674436783335908</v>
      </c>
      <c r="D252" s="152">
        <v>465.54598474653545</v>
      </c>
      <c r="E252" s="152">
        <v>848.56249676892492</v>
      </c>
      <c r="F252" s="292"/>
      <c r="G252" s="152">
        <v>168.26745001893565</v>
      </c>
      <c r="H252" s="153">
        <v>43.513086954312421</v>
      </c>
      <c r="I252" s="154">
        <f t="shared" si="197"/>
        <v>1596.1373398121414</v>
      </c>
      <c r="J252" s="141"/>
      <c r="K252" s="155" t="s">
        <v>24</v>
      </c>
      <c r="L252" s="156">
        <v>69.611576955599446</v>
      </c>
      <c r="M252" s="156">
        <v>0.63674436783335908</v>
      </c>
      <c r="N252" s="156">
        <v>465.54598474653545</v>
      </c>
      <c r="O252" s="156">
        <v>848.56249676892492</v>
      </c>
      <c r="P252" s="156">
        <v>1.5414212839906991</v>
      </c>
      <c r="Q252" s="156">
        <v>168.26745001893565</v>
      </c>
      <c r="R252" s="157">
        <v>43.513086954312421</v>
      </c>
      <c r="S252" s="158">
        <f t="shared" si="198"/>
        <v>1597.6787610961321</v>
      </c>
      <c r="U252" s="200" t="s">
        <v>24</v>
      </c>
      <c r="V252" s="201">
        <v>14.297084233416792</v>
      </c>
      <c r="W252" s="201">
        <v>54.450491446771395</v>
      </c>
      <c r="X252" s="201">
        <v>168.26745001893565</v>
      </c>
      <c r="Y252" s="201">
        <v>0.63674436783335908</v>
      </c>
      <c r="Z252" s="201">
        <v>465.54598474653545</v>
      </c>
      <c r="AA252" s="201">
        <v>835.30596464646999</v>
      </c>
      <c r="AB252" s="201">
        <v>1.5414212839906991</v>
      </c>
      <c r="AC252" s="202">
        <v>57.63362035217861</v>
      </c>
      <c r="AD252" s="201">
        <v>0.86400127541126004</v>
      </c>
      <c r="AE252" s="201">
        <v>2.0798449865751976</v>
      </c>
      <c r="AF252" s="201">
        <v>43.513086954312421</v>
      </c>
      <c r="AG252" s="201">
        <v>0</v>
      </c>
      <c r="AH252" s="201">
        <v>11.176687135879721</v>
      </c>
      <c r="AI252" s="203">
        <f t="shared" si="199"/>
        <v>1597.6787610961321</v>
      </c>
      <c r="AJ252" s="133" t="str">
        <f t="shared" si="200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231.79526045349195</v>
      </c>
      <c r="C253" s="148">
        <v>0</v>
      </c>
      <c r="D253" s="148">
        <v>3.3709434485220724</v>
      </c>
      <c r="E253" s="148">
        <v>0</v>
      </c>
      <c r="F253" s="292"/>
      <c r="G253" s="148">
        <v>0</v>
      </c>
      <c r="H253" s="160">
        <v>0</v>
      </c>
      <c r="I253" s="146">
        <f t="shared" si="197"/>
        <v>235.16620390201402</v>
      </c>
      <c r="J253" s="141"/>
      <c r="K253" s="161" t="s">
        <v>23</v>
      </c>
      <c r="L253" s="148">
        <v>231.79526045349195</v>
      </c>
      <c r="M253" s="148">
        <v>0</v>
      </c>
      <c r="N253" s="148">
        <v>3.3709434485220724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98"/>
        <v>235.16620390201402</v>
      </c>
      <c r="U253" s="204" t="s">
        <v>23</v>
      </c>
      <c r="V253" s="196">
        <v>231.69733002264232</v>
      </c>
      <c r="W253" s="196">
        <v>0</v>
      </c>
      <c r="X253" s="196">
        <v>0</v>
      </c>
      <c r="Y253" s="196">
        <v>0</v>
      </c>
      <c r="Z253" s="196">
        <v>3.3709434485220724</v>
      </c>
      <c r="AA253" s="196">
        <v>0</v>
      </c>
      <c r="AB253" s="196">
        <v>0</v>
      </c>
      <c r="AC253" s="197">
        <v>9.793043084963271E-2</v>
      </c>
      <c r="AD253" s="196">
        <v>9.793043084963271E-2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199"/>
        <v>235.16620390201402</v>
      </c>
      <c r="AJ253" s="133" t="str">
        <f t="shared" si="200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8.371610063420281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197"/>
        <v>8.371610063420281</v>
      </c>
      <c r="J254" s="141"/>
      <c r="K254" s="155" t="s">
        <v>58</v>
      </c>
      <c r="L254" s="156">
        <v>8.371610063420281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98"/>
        <v>8.371610063420281</v>
      </c>
      <c r="U254" s="200" t="s">
        <v>58</v>
      </c>
      <c r="V254" s="201">
        <v>8.371610063420281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199"/>
        <v>8.371610063420281</v>
      </c>
      <c r="AJ254" s="133" t="str">
        <f t="shared" si="200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102.81819849508989</v>
      </c>
      <c r="C255" s="148">
        <v>0</v>
      </c>
      <c r="D255" s="148">
        <v>0</v>
      </c>
      <c r="E255" s="148">
        <v>2.6363640639766643</v>
      </c>
      <c r="F255" s="292"/>
      <c r="G255" s="148">
        <v>0</v>
      </c>
      <c r="H255" s="160">
        <v>0</v>
      </c>
      <c r="I255" s="146">
        <f t="shared" si="197"/>
        <v>105.45456255906655</v>
      </c>
      <c r="J255" s="141"/>
      <c r="K255" s="161" t="s">
        <v>21</v>
      </c>
      <c r="L255" s="148">
        <v>102.81819849508989</v>
      </c>
      <c r="M255" s="148">
        <v>0</v>
      </c>
      <c r="N255" s="148">
        <v>0</v>
      </c>
      <c r="O255" s="148">
        <v>2.6363640639766643</v>
      </c>
      <c r="P255" s="148">
        <v>9.911730465537433</v>
      </c>
      <c r="Q255" s="148">
        <v>0</v>
      </c>
      <c r="R255" s="149">
        <v>0</v>
      </c>
      <c r="S255" s="150">
        <f t="shared" si="198"/>
        <v>115.36629302460398</v>
      </c>
      <c r="U255" s="204" t="s">
        <v>21</v>
      </c>
      <c r="V255" s="196">
        <v>102.29092568229456</v>
      </c>
      <c r="W255" s="196">
        <v>0</v>
      </c>
      <c r="X255" s="196">
        <v>0</v>
      </c>
      <c r="Y255" s="196">
        <v>0</v>
      </c>
      <c r="Z255" s="196">
        <v>0</v>
      </c>
      <c r="AA255" s="196">
        <v>0</v>
      </c>
      <c r="AB255" s="196">
        <v>9.911730465537433</v>
      </c>
      <c r="AC255" s="197">
        <v>3.1636368767719967</v>
      </c>
      <c r="AD255" s="196">
        <v>0.52727281279533278</v>
      </c>
      <c r="AE255" s="196">
        <v>0</v>
      </c>
      <c r="AF255" s="196">
        <v>0</v>
      </c>
      <c r="AG255" s="196">
        <v>0</v>
      </c>
      <c r="AH255" s="196">
        <v>2.6363640639766643</v>
      </c>
      <c r="AI255" s="199">
        <f t="shared" si="199"/>
        <v>115.36629302460399</v>
      </c>
      <c r="AJ255" s="133" t="str">
        <f t="shared" si="200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4.266104448999093E-4</v>
      </c>
      <c r="C256" s="152">
        <v>0</v>
      </c>
      <c r="D256" s="152">
        <v>1.0665261122497732E-4</v>
      </c>
      <c r="E256" s="152">
        <v>0</v>
      </c>
      <c r="F256" s="292"/>
      <c r="G256" s="152">
        <v>0</v>
      </c>
      <c r="H256" s="153">
        <v>0</v>
      </c>
      <c r="I256" s="154">
        <f t="shared" si="197"/>
        <v>5.3326305612488661E-4</v>
      </c>
      <c r="J256" s="141"/>
      <c r="K256" s="155" t="s">
        <v>20</v>
      </c>
      <c r="L256" s="156">
        <v>4.266104448999093E-4</v>
      </c>
      <c r="M256" s="156">
        <v>0</v>
      </c>
      <c r="N256" s="156">
        <v>1.0665261122497732E-4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98"/>
        <v>5.3326305612488661E-4</v>
      </c>
      <c r="U256" s="200" t="s">
        <v>59</v>
      </c>
      <c r="V256" s="201">
        <v>4.266104448999093E-4</v>
      </c>
      <c r="W256" s="201">
        <v>0</v>
      </c>
      <c r="X256" s="201">
        <v>0</v>
      </c>
      <c r="Y256" s="201">
        <v>0</v>
      </c>
      <c r="Z256" s="201">
        <v>1.0665261122497732E-4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199"/>
        <v>5.3326305612488661E-4</v>
      </c>
      <c r="AJ256" s="133" t="str">
        <f t="shared" si="200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57.031199999999998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197"/>
        <v>57.031199999999998</v>
      </c>
      <c r="J257" s="141"/>
      <c r="K257" s="163" t="s">
        <v>62</v>
      </c>
      <c r="L257" s="148">
        <v>57.031199999999998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98"/>
        <v>57.031199999999998</v>
      </c>
      <c r="U257" s="205" t="s">
        <v>60</v>
      </c>
      <c r="V257" s="196">
        <v>57.031199999999998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199"/>
        <v>57.031199999999998</v>
      </c>
      <c r="AJ257" s="133" t="str">
        <f t="shared" si="200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57.031199999999998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197"/>
        <v>57.031199999999998</v>
      </c>
      <c r="J258" s="141"/>
      <c r="K258" s="168" t="s">
        <v>22</v>
      </c>
      <c r="L258" s="169">
        <v>57.031199999999998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98"/>
        <v>57.031199999999998</v>
      </c>
      <c r="U258" s="206" t="s">
        <v>63</v>
      </c>
      <c r="V258" s="207">
        <v>57.031199999999998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199"/>
        <v>57.031199999999998</v>
      </c>
      <c r="AJ258" s="133" t="str">
        <f t="shared" si="200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197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98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199"/>
        <v>0</v>
      </c>
      <c r="AJ259" s="133" t="str">
        <f t="shared" si="200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197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98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199"/>
        <v>0</v>
      </c>
      <c r="AJ260" s="133" t="str">
        <f t="shared" si="200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197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98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199"/>
        <v>0</v>
      </c>
      <c r="AJ261" s="133" t="str">
        <f t="shared" si="200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949.71868883329637</v>
      </c>
      <c r="C262" s="187">
        <f t="shared" ref="C262:I262" si="201">SUM(C241:C257)</f>
        <v>11.937475326103689</v>
      </c>
      <c r="D262" s="187">
        <f t="shared" si="201"/>
        <v>643.99580241807189</v>
      </c>
      <c r="E262" s="187">
        <f t="shared" si="201"/>
        <v>898.12041346719241</v>
      </c>
      <c r="F262" s="187">
        <f t="shared" si="201"/>
        <v>0</v>
      </c>
      <c r="G262" s="187">
        <f t="shared" si="201"/>
        <v>168.26745001893565</v>
      </c>
      <c r="H262" s="213">
        <f t="shared" si="201"/>
        <v>43.513086954312421</v>
      </c>
      <c r="I262" s="146">
        <f t="shared" si="201"/>
        <v>2715.5529170179125</v>
      </c>
      <c r="J262" s="141"/>
      <c r="K262" s="188" t="s">
        <v>25</v>
      </c>
      <c r="L262" s="187">
        <f>SUM(L241:L257)</f>
        <v>949.71868883329637</v>
      </c>
      <c r="M262" s="187">
        <f t="shared" ref="M262:S262" si="202">SUM(M241:M257)</f>
        <v>11.937475326103689</v>
      </c>
      <c r="N262" s="187">
        <f t="shared" si="202"/>
        <v>643.99580241807189</v>
      </c>
      <c r="O262" s="187">
        <f t="shared" si="202"/>
        <v>898.12041346719241</v>
      </c>
      <c r="P262" s="187">
        <f t="shared" si="202"/>
        <v>196.17491837762128</v>
      </c>
      <c r="Q262" s="187">
        <f t="shared" si="202"/>
        <v>168.26745001893565</v>
      </c>
      <c r="R262" s="213">
        <f t="shared" si="202"/>
        <v>43.513086954312421</v>
      </c>
      <c r="S262" s="214">
        <f t="shared" si="202"/>
        <v>2911.7278353955339</v>
      </c>
      <c r="T262" s="133" t="str">
        <f>IF(ABS(S262-AI262)&gt;0.01,S262-AI262,"")</f>
        <v/>
      </c>
      <c r="U262" s="215" t="s">
        <v>61</v>
      </c>
      <c r="V262" s="216">
        <f>SUM(V241:V257)</f>
        <v>888.78356041335906</v>
      </c>
      <c r="W262" s="216">
        <f t="shared" ref="W262:AH262" si="203">SUM(W241:W257)</f>
        <v>54.450491446771395</v>
      </c>
      <c r="X262" s="216">
        <f t="shared" si="203"/>
        <v>168.26745001893565</v>
      </c>
      <c r="Y262" s="216">
        <f t="shared" si="203"/>
        <v>11.937475326103689</v>
      </c>
      <c r="Z262" s="216">
        <f t="shared" si="203"/>
        <v>643.99580241807189</v>
      </c>
      <c r="AA262" s="216">
        <f t="shared" si="203"/>
        <v>839.3289027936579</v>
      </c>
      <c r="AB262" s="216">
        <f t="shared" si="203"/>
        <v>196.17491837762128</v>
      </c>
      <c r="AC262" s="216">
        <f t="shared" si="203"/>
        <v>108.78923460101288</v>
      </c>
      <c r="AD262" s="217">
        <f t="shared" si="203"/>
        <v>6.4846369731659781</v>
      </c>
      <c r="AE262" s="217">
        <f t="shared" si="203"/>
        <v>12.760025399380901</v>
      </c>
      <c r="AF262" s="217">
        <f t="shared" si="203"/>
        <v>43.513086954312421</v>
      </c>
      <c r="AG262" s="217">
        <f t="shared" si="203"/>
        <v>0</v>
      </c>
      <c r="AH262" s="217">
        <f t="shared" si="203"/>
        <v>46.031485274153574</v>
      </c>
      <c r="AI262" s="218">
        <f>SUM(V262:AC262)</f>
        <v>2911.7278353955339</v>
      </c>
      <c r="AJ262" s="133" t="str">
        <f t="shared" si="200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0.34973308120109514</v>
      </c>
      <c r="C263" s="105">
        <f t="shared" ref="C263:H263" si="204">IF($I262=0,"-",C262/$I262)</f>
        <v>4.3959649069232063E-3</v>
      </c>
      <c r="D263" s="105">
        <f t="shared" si="204"/>
        <v>0.23715089416312191</v>
      </c>
      <c r="E263" s="105">
        <f t="shared" si="204"/>
        <v>0.33073206117208143</v>
      </c>
      <c r="F263" s="105">
        <f t="shared" si="204"/>
        <v>0</v>
      </c>
      <c r="G263" s="105">
        <f t="shared" si="204"/>
        <v>6.196434212879149E-2</v>
      </c>
      <c r="H263" s="106">
        <f t="shared" si="204"/>
        <v>1.6023656427986817E-2</v>
      </c>
      <c r="I263" s="107">
        <f>SUM(B263:H263)</f>
        <v>1</v>
      </c>
      <c r="J263" s="133"/>
      <c r="K263" s="30" t="s">
        <v>85</v>
      </c>
      <c r="L263" s="80">
        <f t="shared" ref="L263:R263" si="205">IF($S262=0,"-",L262/$S262)</f>
        <v>0.32617014450606613</v>
      </c>
      <c r="M263" s="80">
        <f t="shared" si="205"/>
        <v>4.0997909148614096E-3</v>
      </c>
      <c r="N263" s="80">
        <f t="shared" si="205"/>
        <v>0.22117307620222357</v>
      </c>
      <c r="O263" s="80">
        <f t="shared" si="205"/>
        <v>0.3084493002915536</v>
      </c>
      <c r="P263" s="80">
        <f t="shared" si="205"/>
        <v>6.7374057421466571E-2</v>
      </c>
      <c r="Q263" s="80">
        <f t="shared" si="205"/>
        <v>5.7789552984122888E-2</v>
      </c>
      <c r="R263" s="81">
        <f t="shared" si="205"/>
        <v>1.494407767970578E-2</v>
      </c>
      <c r="S263" s="82">
        <f>SUM(L263:R263)</f>
        <v>1</v>
      </c>
      <c r="U263" s="40" t="s">
        <v>85</v>
      </c>
      <c r="V263" s="108">
        <f>+V262/$AI262</f>
        <v>0.30524266368893821</v>
      </c>
      <c r="W263" s="108">
        <f t="shared" ref="W263:AH263" si="206">+W262/$AI262</f>
        <v>1.8700405575294694E-2</v>
      </c>
      <c r="X263" s="108">
        <f t="shared" si="206"/>
        <v>5.7789552984122888E-2</v>
      </c>
      <c r="Y263" s="108">
        <f t="shared" si="206"/>
        <v>4.0997909148614096E-3</v>
      </c>
      <c r="Z263" s="108">
        <f t="shared" si="206"/>
        <v>0.22117307620222357</v>
      </c>
      <c r="AA263" s="108">
        <f t="shared" si="206"/>
        <v>0.28825802074995177</v>
      </c>
      <c r="AB263" s="108">
        <f t="shared" si="206"/>
        <v>6.7374057421466571E-2</v>
      </c>
      <c r="AC263" s="108">
        <f t="shared" si="206"/>
        <v>3.7362432463140832E-2</v>
      </c>
      <c r="AD263" s="108">
        <f t="shared" si="206"/>
        <v>2.2270752418332034E-3</v>
      </c>
      <c r="AE263" s="108">
        <f t="shared" si="206"/>
        <v>4.3822864363446106E-3</v>
      </c>
      <c r="AF263" s="108">
        <f t="shared" si="206"/>
        <v>1.494407767970578E-2</v>
      </c>
      <c r="AG263" s="108">
        <f t="shared" si="206"/>
        <v>0</v>
      </c>
      <c r="AH263" s="108">
        <f t="shared" si="206"/>
        <v>1.5808993105257237E-2</v>
      </c>
      <c r="AI263" s="109">
        <f>SUM(V263:AC263)</f>
        <v>0.99999999999999989</v>
      </c>
      <c r="AJ263" s="4" t="str">
        <f t="shared" si="200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8.0033864377380831E-3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8.0033864377380831E-3</v>
      </c>
      <c r="J267" s="141"/>
      <c r="K267" s="192" t="s">
        <v>6</v>
      </c>
      <c r="L267" s="144">
        <v>8.0033864377380831E-3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8.0033864377380831E-3</v>
      </c>
      <c r="U267" s="195" t="s">
        <v>6</v>
      </c>
      <c r="V267" s="196">
        <v>8.0033864377380831E-3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8.0033864377380831E-3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207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08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209">SUM(V268:AC268)</f>
        <v>0</v>
      </c>
      <c r="AJ268" s="133" t="str">
        <f t="shared" ref="AJ268:AJ289" si="210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207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08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209"/>
        <v>0</v>
      </c>
      <c r="AJ269" s="133" t="str">
        <f t="shared" si="210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207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08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209"/>
        <v>0</v>
      </c>
      <c r="AJ270" s="133" t="str">
        <f t="shared" si="210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0</v>
      </c>
      <c r="C271" s="148">
        <v>0</v>
      </c>
      <c r="D271" s="148">
        <v>0</v>
      </c>
      <c r="E271" s="148">
        <v>14.440535412894377</v>
      </c>
      <c r="F271" s="292"/>
      <c r="G271" s="148">
        <v>0</v>
      </c>
      <c r="H271" s="160">
        <v>0</v>
      </c>
      <c r="I271" s="146">
        <f t="shared" si="207"/>
        <v>14.440535412894377</v>
      </c>
      <c r="J271" s="141"/>
      <c r="K271" s="161" t="s">
        <v>15</v>
      </c>
      <c r="L271" s="148">
        <v>0</v>
      </c>
      <c r="M271" s="148">
        <v>0</v>
      </c>
      <c r="N271" s="148">
        <v>0</v>
      </c>
      <c r="O271" s="148">
        <v>14.440535412894377</v>
      </c>
      <c r="P271" s="148">
        <v>0</v>
      </c>
      <c r="Q271" s="148">
        <v>0</v>
      </c>
      <c r="R271" s="149">
        <v>0</v>
      </c>
      <c r="S271" s="150">
        <f t="shared" si="208"/>
        <v>14.440535412894377</v>
      </c>
      <c r="U271" s="204" t="s">
        <v>15</v>
      </c>
      <c r="V271" s="196">
        <v>0</v>
      </c>
      <c r="W271" s="196">
        <v>0</v>
      </c>
      <c r="X271" s="196">
        <v>0</v>
      </c>
      <c r="Y271" s="196">
        <v>0</v>
      </c>
      <c r="Z271" s="196">
        <v>0</v>
      </c>
      <c r="AA271" s="196">
        <v>14.440535412894377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209"/>
        <v>14.440535412894377</v>
      </c>
      <c r="AJ271" s="133" t="str">
        <f t="shared" si="210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3.7583287305398621</v>
      </c>
      <c r="C272" s="152">
        <v>0.10000685845779868</v>
      </c>
      <c r="D272" s="152">
        <v>2.5453381627367992</v>
      </c>
      <c r="E272" s="152">
        <v>1.4541193717994527</v>
      </c>
      <c r="F272" s="292"/>
      <c r="G272" s="152">
        <v>0</v>
      </c>
      <c r="H272" s="153">
        <v>0</v>
      </c>
      <c r="I272" s="154">
        <f t="shared" si="207"/>
        <v>7.8577931235339129</v>
      </c>
      <c r="J272" s="141"/>
      <c r="K272" s="155" t="s">
        <v>14</v>
      </c>
      <c r="L272" s="156">
        <v>3.7583287305398621</v>
      </c>
      <c r="M272" s="156">
        <v>0.10000685845779868</v>
      </c>
      <c r="N272" s="156">
        <v>2.5453381627367992</v>
      </c>
      <c r="O272" s="156">
        <v>1.4541193717994527</v>
      </c>
      <c r="P272" s="156">
        <v>0</v>
      </c>
      <c r="Q272" s="156">
        <v>0</v>
      </c>
      <c r="R272" s="157">
        <v>0</v>
      </c>
      <c r="S272" s="158">
        <f t="shared" si="208"/>
        <v>7.8577931235339129</v>
      </c>
      <c r="U272" s="200" t="s">
        <v>55</v>
      </c>
      <c r="V272" s="201">
        <v>3.6221198774259298</v>
      </c>
      <c r="W272" s="201">
        <v>0</v>
      </c>
      <c r="X272" s="201">
        <v>0</v>
      </c>
      <c r="Y272" s="201">
        <v>0.10000685845779868</v>
      </c>
      <c r="Z272" s="201">
        <v>1.9168773130826813</v>
      </c>
      <c r="AA272" s="201">
        <v>1.4541193717994527</v>
      </c>
      <c r="AB272" s="201">
        <v>0</v>
      </c>
      <c r="AC272" s="202">
        <v>0.76466970276805046</v>
      </c>
      <c r="AD272" s="201">
        <v>0.13620885311393241</v>
      </c>
      <c r="AE272" s="201">
        <v>0</v>
      </c>
      <c r="AF272" s="201">
        <v>0</v>
      </c>
      <c r="AG272" s="201">
        <v>0.62846084965411808</v>
      </c>
      <c r="AH272" s="201">
        <v>0</v>
      </c>
      <c r="AI272" s="203">
        <f t="shared" si="209"/>
        <v>7.8577931235339129</v>
      </c>
      <c r="AJ272" s="133" t="str">
        <f t="shared" si="210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16.959537730514928</v>
      </c>
      <c r="F273" s="292"/>
      <c r="G273" s="148">
        <v>0</v>
      </c>
      <c r="H273" s="160">
        <v>0</v>
      </c>
      <c r="I273" s="146">
        <f t="shared" si="207"/>
        <v>16.959537730514928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16.959537730514928</v>
      </c>
      <c r="P273" s="148">
        <v>232.44826321956515</v>
      </c>
      <c r="Q273" s="148">
        <v>0</v>
      </c>
      <c r="R273" s="149">
        <v>0</v>
      </c>
      <c r="S273" s="150">
        <f t="shared" si="208"/>
        <v>249.40780095008009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2.5439306595772391</v>
      </c>
      <c r="AB273" s="196">
        <v>232.44826321956515</v>
      </c>
      <c r="AC273" s="197">
        <v>14.415607070937687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14.415607070937687</v>
      </c>
      <c r="AI273" s="199">
        <f t="shared" si="209"/>
        <v>249.40780095008006</v>
      </c>
      <c r="AJ273" s="133" t="str">
        <f t="shared" si="210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2.6807703533274331E-3</v>
      </c>
      <c r="F274" s="292"/>
      <c r="G274" s="152">
        <v>0</v>
      </c>
      <c r="H274" s="153">
        <v>0</v>
      </c>
      <c r="I274" s="154">
        <f t="shared" si="207"/>
        <v>2.6807703533274331E-3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2.6807703533274331E-3</v>
      </c>
      <c r="P274" s="156">
        <v>0.1274749324749295</v>
      </c>
      <c r="Q274" s="156">
        <v>0</v>
      </c>
      <c r="R274" s="157">
        <v>0</v>
      </c>
      <c r="S274" s="158">
        <f t="shared" si="208"/>
        <v>0.13015570282825692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0.1274749324749295</v>
      </c>
      <c r="AC274" s="202">
        <v>2.6807703533274331E-3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2.6807703533274331E-3</v>
      </c>
      <c r="AI274" s="203">
        <f t="shared" si="209"/>
        <v>0.13015570282825692</v>
      </c>
      <c r="AJ274" s="133" t="str">
        <f t="shared" si="210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207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08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209"/>
        <v>0</v>
      </c>
      <c r="AJ275" s="133" t="str">
        <f t="shared" si="210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</v>
      </c>
      <c r="C276" s="152">
        <v>0</v>
      </c>
      <c r="D276" s="152">
        <v>3.081114975374291</v>
      </c>
      <c r="E276" s="152">
        <v>0.27886405915322171</v>
      </c>
      <c r="F276" s="292"/>
      <c r="G276" s="152">
        <v>0</v>
      </c>
      <c r="H276" s="153">
        <v>0</v>
      </c>
      <c r="I276" s="154">
        <f t="shared" si="207"/>
        <v>3.3599790345275129</v>
      </c>
      <c r="J276" s="141"/>
      <c r="K276" s="155" t="s">
        <v>16</v>
      </c>
      <c r="L276" s="156">
        <v>0</v>
      </c>
      <c r="M276" s="156">
        <v>0</v>
      </c>
      <c r="N276" s="156">
        <v>3.081114975374291</v>
      </c>
      <c r="O276" s="156">
        <v>0.27886405915322171</v>
      </c>
      <c r="P276" s="156">
        <v>0.58848882352940923</v>
      </c>
      <c r="Q276" s="156">
        <v>0</v>
      </c>
      <c r="R276" s="157">
        <v>0</v>
      </c>
      <c r="S276" s="158">
        <f t="shared" si="208"/>
        <v>3.9484678580569224</v>
      </c>
      <c r="U276" s="200" t="s">
        <v>16</v>
      </c>
      <c r="V276" s="201">
        <v>0</v>
      </c>
      <c r="W276" s="201">
        <v>0</v>
      </c>
      <c r="X276" s="201">
        <v>0</v>
      </c>
      <c r="Y276" s="201">
        <v>0</v>
      </c>
      <c r="Z276" s="201">
        <v>3.081114975374291</v>
      </c>
      <c r="AA276" s="201">
        <v>0</v>
      </c>
      <c r="AB276" s="201">
        <v>0.58848882352940923</v>
      </c>
      <c r="AC276" s="202">
        <v>0.27886405915322171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0.27886405915322171</v>
      </c>
      <c r="AI276" s="203">
        <f t="shared" si="209"/>
        <v>3.9484678580569219</v>
      </c>
      <c r="AJ276" s="133" t="str">
        <f t="shared" si="210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0.37775171724704465</v>
      </c>
      <c r="C277" s="148">
        <v>13.249049318713189</v>
      </c>
      <c r="D277" s="148">
        <v>0.81440318165118442</v>
      </c>
      <c r="E277" s="148">
        <v>1.0156579457186574</v>
      </c>
      <c r="F277" s="292"/>
      <c r="G277" s="148">
        <v>0</v>
      </c>
      <c r="H277" s="160">
        <v>0</v>
      </c>
      <c r="I277" s="146">
        <f t="shared" si="207"/>
        <v>15.456862163330076</v>
      </c>
      <c r="J277" s="141"/>
      <c r="K277" s="161" t="s">
        <v>139</v>
      </c>
      <c r="L277" s="148">
        <v>0.37775171724704465</v>
      </c>
      <c r="M277" s="148">
        <v>13.249049318713189</v>
      </c>
      <c r="N277" s="148">
        <v>0.81440318165118442</v>
      </c>
      <c r="O277" s="148">
        <v>1.0156579457186574</v>
      </c>
      <c r="P277" s="148">
        <v>0</v>
      </c>
      <c r="Q277" s="148">
        <v>0</v>
      </c>
      <c r="R277" s="149">
        <v>0</v>
      </c>
      <c r="S277" s="150">
        <f t="shared" si="208"/>
        <v>15.456862163330076</v>
      </c>
      <c r="U277" s="204" t="s">
        <v>139</v>
      </c>
      <c r="V277" s="196">
        <v>0.37775171724704465</v>
      </c>
      <c r="W277" s="196">
        <v>0</v>
      </c>
      <c r="X277" s="196">
        <v>0</v>
      </c>
      <c r="Y277" s="196">
        <v>13.249049318713189</v>
      </c>
      <c r="Z277" s="196">
        <v>0</v>
      </c>
      <c r="AA277" s="196">
        <v>0</v>
      </c>
      <c r="AB277" s="196">
        <v>0</v>
      </c>
      <c r="AC277" s="197">
        <v>1.8300611273698422</v>
      </c>
      <c r="AD277" s="196">
        <v>0</v>
      </c>
      <c r="AE277" s="196">
        <v>0</v>
      </c>
      <c r="AF277" s="196">
        <v>0</v>
      </c>
      <c r="AG277" s="196">
        <v>0.81440318165118442</v>
      </c>
      <c r="AH277" s="196">
        <v>1.0156579457186574</v>
      </c>
      <c r="AI277" s="199">
        <f t="shared" si="209"/>
        <v>15.456862163330074</v>
      </c>
      <c r="AJ277" s="133" t="str">
        <f t="shared" si="210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19.938632859941674</v>
      </c>
      <c r="C278" s="152">
        <v>0.69253489878991858</v>
      </c>
      <c r="D278" s="152">
        <v>363.54862931285811</v>
      </c>
      <c r="E278" s="152">
        <v>1236.3756691916187</v>
      </c>
      <c r="F278" s="292"/>
      <c r="G278" s="152">
        <v>20.05951647095592</v>
      </c>
      <c r="H278" s="153">
        <v>0</v>
      </c>
      <c r="I278" s="154">
        <f t="shared" si="207"/>
        <v>1640.6149827341644</v>
      </c>
      <c r="J278" s="141"/>
      <c r="K278" s="155" t="s">
        <v>24</v>
      </c>
      <c r="L278" s="156">
        <v>19.938632859941674</v>
      </c>
      <c r="M278" s="156">
        <v>0.69253489878991858</v>
      </c>
      <c r="N278" s="156">
        <v>363.54862931285811</v>
      </c>
      <c r="O278" s="156">
        <v>1236.3756691916187</v>
      </c>
      <c r="P278" s="156">
        <v>0</v>
      </c>
      <c r="Q278" s="156">
        <v>20.05951647095592</v>
      </c>
      <c r="R278" s="157">
        <v>0</v>
      </c>
      <c r="S278" s="158">
        <f t="shared" si="208"/>
        <v>1640.6149827341644</v>
      </c>
      <c r="U278" s="200" t="s">
        <v>24</v>
      </c>
      <c r="V278" s="201">
        <v>10.925093510970342</v>
      </c>
      <c r="W278" s="201">
        <v>9.0135393489713316</v>
      </c>
      <c r="X278" s="201">
        <v>20.05951647095592</v>
      </c>
      <c r="Y278" s="201">
        <v>0.69253489878991858</v>
      </c>
      <c r="Z278" s="201">
        <v>363.54862931285811</v>
      </c>
      <c r="AA278" s="201">
        <v>1236.1609789193519</v>
      </c>
      <c r="AB278" s="201">
        <v>0</v>
      </c>
      <c r="AC278" s="202">
        <v>0.21469027226677989</v>
      </c>
      <c r="AD278" s="201">
        <v>0</v>
      </c>
      <c r="AE278" s="201">
        <v>0</v>
      </c>
      <c r="AF278" s="201">
        <v>0</v>
      </c>
      <c r="AG278" s="201">
        <v>0</v>
      </c>
      <c r="AH278" s="201">
        <v>0.21469027226677989</v>
      </c>
      <c r="AI278" s="203">
        <f t="shared" si="209"/>
        <v>1640.6149827341644</v>
      </c>
      <c r="AJ278" s="133" t="str">
        <f t="shared" si="210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0.24014331760307178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207"/>
        <v>0.24014331760307178</v>
      </c>
      <c r="J279" s="141"/>
      <c r="K279" s="161" t="s">
        <v>23</v>
      </c>
      <c r="L279" s="148">
        <v>0.24014331760307178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08"/>
        <v>0.24014331760307178</v>
      </c>
      <c r="U279" s="204" t="s">
        <v>23</v>
      </c>
      <c r="V279" s="196">
        <v>0.24014331760307178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209"/>
        <v>0.24014331760307178</v>
      </c>
      <c r="AJ279" s="133" t="str">
        <f t="shared" si="210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207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08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209"/>
        <v>0</v>
      </c>
      <c r="AJ280" s="133" t="str">
        <f t="shared" si="210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3.8285208965056685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207"/>
        <v>3.8285208965056685</v>
      </c>
      <c r="J281" s="141"/>
      <c r="K281" s="161" t="s">
        <v>21</v>
      </c>
      <c r="L281" s="148">
        <v>3.8285208965056685</v>
      </c>
      <c r="M281" s="148">
        <v>0</v>
      </c>
      <c r="N281" s="148">
        <v>0</v>
      </c>
      <c r="O281" s="148">
        <v>0</v>
      </c>
      <c r="P281" s="148">
        <v>14.288422994056795</v>
      </c>
      <c r="Q281" s="148">
        <v>0</v>
      </c>
      <c r="R281" s="149">
        <v>0</v>
      </c>
      <c r="S281" s="150">
        <f t="shared" si="208"/>
        <v>18.116943890562464</v>
      </c>
      <c r="U281" s="204" t="s">
        <v>21</v>
      </c>
      <c r="V281" s="196">
        <v>3.8285208965056685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14.288422994056795</v>
      </c>
      <c r="AC281" s="197">
        <v>0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209"/>
        <v>18.116943890562464</v>
      </c>
      <c r="AJ281" s="133" t="str">
        <f t="shared" si="210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207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08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209"/>
        <v>0</v>
      </c>
      <c r="AJ282" s="133" t="str">
        <f t="shared" si="210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207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08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209"/>
        <v>0</v>
      </c>
      <c r="AJ283" s="133" t="str">
        <f t="shared" si="210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207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08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209"/>
        <v>0</v>
      </c>
      <c r="AJ284" s="133" t="str">
        <f t="shared" si="210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207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08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209"/>
        <v>0</v>
      </c>
      <c r="AJ285" s="133" t="str">
        <f t="shared" si="210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207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08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209"/>
        <v>0</v>
      </c>
      <c r="AJ286" s="133" t="str">
        <f t="shared" si="210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207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08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209"/>
        <v>0</v>
      </c>
      <c r="AJ287" s="133" t="str">
        <f t="shared" si="210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28.151380908275058</v>
      </c>
      <c r="C288" s="187">
        <f t="shared" ref="C288:I288" si="211">SUM(C267:C283)</f>
        <v>14.041591075960907</v>
      </c>
      <c r="D288" s="187">
        <f t="shared" si="211"/>
        <v>369.98948563262036</v>
      </c>
      <c r="E288" s="187">
        <f t="shared" si="211"/>
        <v>1270.5270644820528</v>
      </c>
      <c r="F288" s="187">
        <f t="shared" si="211"/>
        <v>0</v>
      </c>
      <c r="G288" s="187">
        <f t="shared" si="211"/>
        <v>20.05951647095592</v>
      </c>
      <c r="H288" s="213">
        <f t="shared" si="211"/>
        <v>0</v>
      </c>
      <c r="I288" s="146">
        <f t="shared" si="211"/>
        <v>1702.7690385698652</v>
      </c>
      <c r="J288" s="141"/>
      <c r="K288" s="188" t="s">
        <v>25</v>
      </c>
      <c r="L288" s="187">
        <f>SUM(L267:L283)</f>
        <v>28.151380908275058</v>
      </c>
      <c r="M288" s="187">
        <f t="shared" ref="M288:S288" si="212">SUM(M267:M283)</f>
        <v>14.041591075960907</v>
      </c>
      <c r="N288" s="187">
        <f t="shared" si="212"/>
        <v>369.98948563262036</v>
      </c>
      <c r="O288" s="187">
        <f t="shared" si="212"/>
        <v>1270.5270644820528</v>
      </c>
      <c r="P288" s="187">
        <f t="shared" si="212"/>
        <v>247.45264996962629</v>
      </c>
      <c r="Q288" s="187">
        <f t="shared" si="212"/>
        <v>20.05951647095592</v>
      </c>
      <c r="R288" s="213">
        <f t="shared" si="212"/>
        <v>0</v>
      </c>
      <c r="S288" s="214">
        <f t="shared" si="212"/>
        <v>1950.2216885394912</v>
      </c>
      <c r="T288" s="133" t="str">
        <f>IF(ABS(S288-AI288)&gt;0.01,S288-AI288,"")</f>
        <v/>
      </c>
      <c r="U288" s="215" t="s">
        <v>61</v>
      </c>
      <c r="V288" s="216">
        <f>SUM(V267:V283)</f>
        <v>19.001632706189795</v>
      </c>
      <c r="W288" s="216">
        <f t="shared" ref="W288:AH288" si="213">SUM(W267:W283)</f>
        <v>9.0135393489713316</v>
      </c>
      <c r="X288" s="216">
        <f t="shared" si="213"/>
        <v>20.05951647095592</v>
      </c>
      <c r="Y288" s="216">
        <f t="shared" si="213"/>
        <v>14.041591075960907</v>
      </c>
      <c r="Z288" s="216">
        <f t="shared" si="213"/>
        <v>368.54662160131511</v>
      </c>
      <c r="AA288" s="216">
        <f t="shared" si="213"/>
        <v>1254.5995643636229</v>
      </c>
      <c r="AB288" s="216">
        <f t="shared" si="213"/>
        <v>247.45264996962629</v>
      </c>
      <c r="AC288" s="216">
        <f t="shared" si="213"/>
        <v>17.50657300284891</v>
      </c>
      <c r="AD288" s="217">
        <f t="shared" si="213"/>
        <v>0.13620885311393241</v>
      </c>
      <c r="AE288" s="217">
        <f t="shared" si="213"/>
        <v>0</v>
      </c>
      <c r="AF288" s="217">
        <f t="shared" si="213"/>
        <v>0</v>
      </c>
      <c r="AG288" s="217">
        <f t="shared" si="213"/>
        <v>1.4428640313053025</v>
      </c>
      <c r="AH288" s="217">
        <f t="shared" si="213"/>
        <v>15.927500118429675</v>
      </c>
      <c r="AI288" s="218">
        <f>SUM(V288:AC288)</f>
        <v>1950.2216885394912</v>
      </c>
      <c r="AJ288" s="133" t="str">
        <f t="shared" si="210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1.6532706591798885E-2</v>
      </c>
      <c r="C289" s="105">
        <f t="shared" ref="C289:H289" si="214">IF($I288=0,"-",C288/$I288)</f>
        <v>8.246327457160172E-3</v>
      </c>
      <c r="D289" s="105">
        <f t="shared" si="214"/>
        <v>0.21728694687998906</v>
      </c>
      <c r="E289" s="105">
        <f t="shared" si="214"/>
        <v>0.74615349216659055</v>
      </c>
      <c r="F289" s="105">
        <f t="shared" si="214"/>
        <v>0</v>
      </c>
      <c r="G289" s="105">
        <f t="shared" si="214"/>
        <v>1.1780526904461254E-2</v>
      </c>
      <c r="H289" s="106">
        <f t="shared" si="214"/>
        <v>0</v>
      </c>
      <c r="I289" s="107">
        <f>SUM(B289:H289)</f>
        <v>1</v>
      </c>
      <c r="J289" s="133"/>
      <c r="K289" s="30" t="s">
        <v>85</v>
      </c>
      <c r="L289" s="80">
        <f t="shared" ref="L289:R289" si="215">IF($S288=0,"-",L288/$S288)</f>
        <v>1.443496453439478E-2</v>
      </c>
      <c r="M289" s="80">
        <f t="shared" si="215"/>
        <v>7.199997394386772E-3</v>
      </c>
      <c r="N289" s="80">
        <f t="shared" si="215"/>
        <v>0.18971662955389609</v>
      </c>
      <c r="O289" s="80">
        <f t="shared" si="215"/>
        <v>0.65147827652021573</v>
      </c>
      <c r="P289" s="80">
        <f t="shared" si="215"/>
        <v>0.12688436982512591</v>
      </c>
      <c r="Q289" s="80">
        <f t="shared" si="215"/>
        <v>1.0285762171980748E-2</v>
      </c>
      <c r="R289" s="81">
        <f t="shared" si="215"/>
        <v>0</v>
      </c>
      <c r="S289" s="82">
        <f>SUM(L289:R289)</f>
        <v>1</v>
      </c>
      <c r="U289" s="40" t="s">
        <v>85</v>
      </c>
      <c r="V289" s="108">
        <f>+V288/$AI288</f>
        <v>9.743319345617573E-3</v>
      </c>
      <c r="W289" s="108">
        <f t="shared" ref="W289:AH289" si="216">+W288/$AI288</f>
        <v>4.6218024350459944E-3</v>
      </c>
      <c r="X289" s="108">
        <f t="shared" si="216"/>
        <v>1.0285762171980748E-2</v>
      </c>
      <c r="Y289" s="108">
        <f t="shared" si="216"/>
        <v>7.199997394386772E-3</v>
      </c>
      <c r="Z289" s="108">
        <f t="shared" si="216"/>
        <v>0.18897678339190113</v>
      </c>
      <c r="AA289" s="108">
        <f t="shared" si="216"/>
        <v>0.64331125622091956</v>
      </c>
      <c r="AB289" s="108">
        <f t="shared" si="216"/>
        <v>0.12688436982512591</v>
      </c>
      <c r="AC289" s="108">
        <f t="shared" si="216"/>
        <v>8.9767092150223569E-3</v>
      </c>
      <c r="AD289" s="108">
        <f t="shared" si="216"/>
        <v>6.9842753731212155E-5</v>
      </c>
      <c r="AE289" s="108">
        <f t="shared" si="216"/>
        <v>0</v>
      </c>
      <c r="AF289" s="108">
        <f t="shared" si="216"/>
        <v>0</v>
      </c>
      <c r="AG289" s="108">
        <f t="shared" si="216"/>
        <v>7.3984616199497522E-4</v>
      </c>
      <c r="AH289" s="108">
        <f t="shared" si="216"/>
        <v>8.1670202992961682E-3</v>
      </c>
      <c r="AI289" s="109">
        <f>SUM(V289:AC289)</f>
        <v>1</v>
      </c>
      <c r="AJ289" s="4" t="str">
        <f t="shared" si="210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217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18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219">SUM(V294:AC294)</f>
        <v>0</v>
      </c>
      <c r="AJ294" s="133" t="str">
        <f t="shared" ref="AJ294:AJ315" si="220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217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18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219"/>
        <v>0</v>
      </c>
      <c r="AJ295" s="133" t="str">
        <f t="shared" si="220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217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18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219"/>
        <v>0</v>
      </c>
      <c r="AJ296" s="133" t="str">
        <f t="shared" si="220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10.178567685650084</v>
      </c>
      <c r="C297" s="148">
        <v>76.934019932144039</v>
      </c>
      <c r="D297" s="148">
        <v>12.742458171676777</v>
      </c>
      <c r="E297" s="148">
        <v>0.23188990295788692</v>
      </c>
      <c r="F297" s="292"/>
      <c r="G297" s="148">
        <v>0</v>
      </c>
      <c r="H297" s="160">
        <v>0</v>
      </c>
      <c r="I297" s="146">
        <f t="shared" si="217"/>
        <v>100.08693569242878</v>
      </c>
      <c r="J297" s="141"/>
      <c r="K297" s="161" t="s">
        <v>15</v>
      </c>
      <c r="L297" s="148">
        <v>10.178567685650084</v>
      </c>
      <c r="M297" s="148">
        <v>76.934019932144039</v>
      </c>
      <c r="N297" s="148">
        <v>12.742458171676777</v>
      </c>
      <c r="O297" s="148">
        <v>0.23188990295788692</v>
      </c>
      <c r="P297" s="148">
        <v>0</v>
      </c>
      <c r="Q297" s="148">
        <v>0</v>
      </c>
      <c r="R297" s="149">
        <v>0</v>
      </c>
      <c r="S297" s="150">
        <f t="shared" si="218"/>
        <v>100.08693569242878</v>
      </c>
      <c r="U297" s="204" t="s">
        <v>15</v>
      </c>
      <c r="V297" s="196">
        <v>10.178567685650084</v>
      </c>
      <c r="W297" s="196">
        <v>0</v>
      </c>
      <c r="X297" s="196">
        <v>0</v>
      </c>
      <c r="Y297" s="196">
        <v>76.934019932144039</v>
      </c>
      <c r="Z297" s="196">
        <v>12.742458171676777</v>
      </c>
      <c r="AA297" s="196">
        <v>0.23188990295788692</v>
      </c>
      <c r="AB297" s="196">
        <v>0</v>
      </c>
      <c r="AC297" s="197">
        <v>0</v>
      </c>
      <c r="AD297" s="198">
        <v>0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219"/>
        <v>100.08693569242878</v>
      </c>
      <c r="AJ297" s="133" t="str">
        <f t="shared" si="220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11.930400494450673</v>
      </c>
      <c r="C298" s="152">
        <v>20.618483378655267</v>
      </c>
      <c r="D298" s="152">
        <v>8.495855750546081</v>
      </c>
      <c r="E298" s="152">
        <v>0.15200674447507515</v>
      </c>
      <c r="F298" s="292"/>
      <c r="G298" s="152">
        <v>0</v>
      </c>
      <c r="H298" s="153">
        <v>0</v>
      </c>
      <c r="I298" s="154">
        <f t="shared" si="217"/>
        <v>41.196746368127094</v>
      </c>
      <c r="J298" s="141"/>
      <c r="K298" s="155" t="s">
        <v>14</v>
      </c>
      <c r="L298" s="156">
        <v>11.930400494450673</v>
      </c>
      <c r="M298" s="156">
        <v>20.618483378655267</v>
      </c>
      <c r="N298" s="156">
        <v>8.495855750546081</v>
      </c>
      <c r="O298" s="156">
        <v>0.15200674447507515</v>
      </c>
      <c r="P298" s="156">
        <v>0</v>
      </c>
      <c r="Q298" s="156">
        <v>0</v>
      </c>
      <c r="R298" s="157">
        <v>0</v>
      </c>
      <c r="S298" s="158">
        <f t="shared" si="218"/>
        <v>41.196746368127094</v>
      </c>
      <c r="U298" s="200" t="s">
        <v>55</v>
      </c>
      <c r="V298" s="201">
        <v>10.244603156153062</v>
      </c>
      <c r="W298" s="201">
        <v>0</v>
      </c>
      <c r="X298" s="201">
        <v>0</v>
      </c>
      <c r="Y298" s="201">
        <v>20.618483378655267</v>
      </c>
      <c r="Z298" s="201">
        <v>8.495855750546081</v>
      </c>
      <c r="AA298" s="201">
        <v>0.15200674447507515</v>
      </c>
      <c r="AB298" s="201">
        <v>0</v>
      </c>
      <c r="AC298" s="202">
        <v>1.6857973382976108</v>
      </c>
      <c r="AD298" s="201">
        <v>1.6857973382976108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219"/>
        <v>41.196746368127094</v>
      </c>
      <c r="AJ298" s="133" t="str">
        <f t="shared" si="220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0.48077799372377444</v>
      </c>
      <c r="F299" s="292"/>
      <c r="G299" s="148">
        <v>0</v>
      </c>
      <c r="H299" s="160">
        <v>0</v>
      </c>
      <c r="I299" s="146">
        <f t="shared" si="217"/>
        <v>0.48077799372377444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0.48077799372377444</v>
      </c>
      <c r="P299" s="148">
        <v>179.72887106562837</v>
      </c>
      <c r="Q299" s="148">
        <v>0</v>
      </c>
      <c r="R299" s="149">
        <v>0</v>
      </c>
      <c r="S299" s="150">
        <f t="shared" si="218"/>
        <v>180.20964905935213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0.48077799372377444</v>
      </c>
      <c r="AB299" s="196">
        <v>179.72887106562837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219"/>
        <v>180.20964905935213</v>
      </c>
      <c r="AJ299" s="133" t="str">
        <f t="shared" si="220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217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1.8527732445364993</v>
      </c>
      <c r="Q300" s="156">
        <v>0</v>
      </c>
      <c r="R300" s="157">
        <v>0</v>
      </c>
      <c r="S300" s="158">
        <f t="shared" si="218"/>
        <v>1.8527732445364993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1.8527732445364993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219"/>
        <v>1.8527732445364993</v>
      </c>
      <c r="AJ300" s="133" t="str">
        <f t="shared" si="220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217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18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219"/>
        <v>0</v>
      </c>
      <c r="AJ301" s="133" t="str">
        <f t="shared" si="220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2.5984287476009595E-2</v>
      </c>
      <c r="C302" s="152">
        <v>0</v>
      </c>
      <c r="D302" s="152">
        <v>11.383445113542697</v>
      </c>
      <c r="E302" s="152">
        <v>0.16117765764978922</v>
      </c>
      <c r="F302" s="292"/>
      <c r="G302" s="152">
        <v>0</v>
      </c>
      <c r="H302" s="153">
        <v>0</v>
      </c>
      <c r="I302" s="154">
        <f t="shared" si="217"/>
        <v>11.570607058668497</v>
      </c>
      <c r="J302" s="141"/>
      <c r="K302" s="155" t="s">
        <v>16</v>
      </c>
      <c r="L302" s="156">
        <v>2.5984287476009595E-2</v>
      </c>
      <c r="M302" s="156">
        <v>0</v>
      </c>
      <c r="N302" s="156">
        <v>11.383445113542697</v>
      </c>
      <c r="O302" s="156">
        <v>0.16117765764978922</v>
      </c>
      <c r="P302" s="156">
        <v>0.42627997547820218</v>
      </c>
      <c r="Q302" s="156">
        <v>0</v>
      </c>
      <c r="R302" s="157">
        <v>0</v>
      </c>
      <c r="S302" s="158">
        <f t="shared" si="218"/>
        <v>11.996887034146699</v>
      </c>
      <c r="U302" s="200" t="s">
        <v>16</v>
      </c>
      <c r="V302" s="201">
        <v>0</v>
      </c>
      <c r="W302" s="201">
        <v>0</v>
      </c>
      <c r="X302" s="201">
        <v>0</v>
      </c>
      <c r="Y302" s="201">
        <v>0</v>
      </c>
      <c r="Z302" s="201">
        <v>11.383445113542697</v>
      </c>
      <c r="AA302" s="201">
        <v>7.3962218882527977E-2</v>
      </c>
      <c r="AB302" s="201">
        <v>0.42627997547820218</v>
      </c>
      <c r="AC302" s="202">
        <v>0.11319972624327083</v>
      </c>
      <c r="AD302" s="201">
        <v>2.5984287476009595E-2</v>
      </c>
      <c r="AE302" s="201">
        <v>0</v>
      </c>
      <c r="AF302" s="201">
        <v>0</v>
      </c>
      <c r="AG302" s="201">
        <v>0</v>
      </c>
      <c r="AH302" s="201">
        <v>8.7215438767261247E-2</v>
      </c>
      <c r="AI302" s="203">
        <f t="shared" si="219"/>
        <v>11.996887034146699</v>
      </c>
      <c r="AJ302" s="133" t="str">
        <f t="shared" si="220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39.023579262513678</v>
      </c>
      <c r="C303" s="148">
        <v>229.10161938901592</v>
      </c>
      <c r="D303" s="148">
        <v>81.227460377256648</v>
      </c>
      <c r="E303" s="148">
        <v>13.225770335716383</v>
      </c>
      <c r="F303" s="292"/>
      <c r="G303" s="148">
        <v>0</v>
      </c>
      <c r="H303" s="160">
        <v>0</v>
      </c>
      <c r="I303" s="146">
        <f t="shared" si="217"/>
        <v>362.57842936450265</v>
      </c>
      <c r="J303" s="141"/>
      <c r="K303" s="161" t="s">
        <v>139</v>
      </c>
      <c r="L303" s="148">
        <v>39.023579262513678</v>
      </c>
      <c r="M303" s="148">
        <v>229.10161938901592</v>
      </c>
      <c r="N303" s="148">
        <v>81.227460377256648</v>
      </c>
      <c r="O303" s="148">
        <v>13.225770335716383</v>
      </c>
      <c r="P303" s="148">
        <v>0.37093905479422734</v>
      </c>
      <c r="Q303" s="148">
        <v>0</v>
      </c>
      <c r="R303" s="149">
        <v>0</v>
      </c>
      <c r="S303" s="150">
        <f t="shared" si="218"/>
        <v>362.94936841929689</v>
      </c>
      <c r="U303" s="204" t="s">
        <v>139</v>
      </c>
      <c r="V303" s="196">
        <v>32.168293905019681</v>
      </c>
      <c r="W303" s="196">
        <v>0</v>
      </c>
      <c r="X303" s="196">
        <v>0</v>
      </c>
      <c r="Y303" s="196">
        <v>229.10161938901592</v>
      </c>
      <c r="Z303" s="196">
        <v>81.227460377256648</v>
      </c>
      <c r="AA303" s="196">
        <v>12.0569612059269</v>
      </c>
      <c r="AB303" s="196">
        <v>0.37093905479422734</v>
      </c>
      <c r="AC303" s="197">
        <v>8.0240944872834774</v>
      </c>
      <c r="AD303" s="196">
        <v>6.8552853574939947</v>
      </c>
      <c r="AE303" s="196">
        <v>0</v>
      </c>
      <c r="AF303" s="196">
        <v>0</v>
      </c>
      <c r="AG303" s="196">
        <v>0</v>
      </c>
      <c r="AH303" s="196">
        <v>1.1688091297894834</v>
      </c>
      <c r="AI303" s="199">
        <f t="shared" si="219"/>
        <v>362.94936841929689</v>
      </c>
      <c r="AJ303" s="133" t="str">
        <f t="shared" si="220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22.709125647109751</v>
      </c>
      <c r="C304" s="152">
        <v>3.544684339249947</v>
      </c>
      <c r="D304" s="152">
        <v>17.791027421295961</v>
      </c>
      <c r="E304" s="152">
        <v>291.31222456046635</v>
      </c>
      <c r="F304" s="292"/>
      <c r="G304" s="152">
        <v>28.522352086201032</v>
      </c>
      <c r="H304" s="153">
        <v>0</v>
      </c>
      <c r="I304" s="154">
        <f t="shared" si="217"/>
        <v>363.87941405432304</v>
      </c>
      <c r="J304" s="141"/>
      <c r="K304" s="155" t="s">
        <v>24</v>
      </c>
      <c r="L304" s="156">
        <v>22.709125647109751</v>
      </c>
      <c r="M304" s="156">
        <v>3.544684339249947</v>
      </c>
      <c r="N304" s="156">
        <v>17.791027421295961</v>
      </c>
      <c r="O304" s="156">
        <v>291.31222456046635</v>
      </c>
      <c r="P304" s="156">
        <v>0.23583908822205438</v>
      </c>
      <c r="Q304" s="156">
        <v>28.522352086201032</v>
      </c>
      <c r="R304" s="157">
        <v>0</v>
      </c>
      <c r="S304" s="158">
        <f t="shared" si="218"/>
        <v>364.1152531425451</v>
      </c>
      <c r="U304" s="200" t="s">
        <v>24</v>
      </c>
      <c r="V304" s="201">
        <v>2.1367462281017566</v>
      </c>
      <c r="W304" s="201">
        <v>19.700174243775965</v>
      </c>
      <c r="X304" s="201">
        <v>28.522352086201032</v>
      </c>
      <c r="Y304" s="201">
        <v>3.544684339249947</v>
      </c>
      <c r="Z304" s="201">
        <v>17.791027421295961</v>
      </c>
      <c r="AA304" s="201">
        <v>210.24877363999303</v>
      </c>
      <c r="AB304" s="201">
        <v>0.23583908822205438</v>
      </c>
      <c r="AC304" s="202">
        <v>81.935656095705355</v>
      </c>
      <c r="AD304" s="201">
        <v>0.87220517523202723</v>
      </c>
      <c r="AE304" s="201">
        <v>76.229513045536564</v>
      </c>
      <c r="AF304" s="201">
        <v>0</v>
      </c>
      <c r="AG304" s="201">
        <v>0</v>
      </c>
      <c r="AH304" s="201">
        <v>4.833937874936761</v>
      </c>
      <c r="AI304" s="203">
        <f t="shared" si="219"/>
        <v>364.11525314254516</v>
      </c>
      <c r="AJ304" s="133" t="str">
        <f t="shared" si="220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1.8093569245587187</v>
      </c>
      <c r="C305" s="148">
        <v>0.18400736694106484</v>
      </c>
      <c r="D305" s="148">
        <v>11.720707792638086</v>
      </c>
      <c r="E305" s="148">
        <v>0</v>
      </c>
      <c r="F305" s="292"/>
      <c r="G305" s="148">
        <v>0</v>
      </c>
      <c r="H305" s="160">
        <v>0</v>
      </c>
      <c r="I305" s="146">
        <f t="shared" si="217"/>
        <v>13.71407208413787</v>
      </c>
      <c r="J305" s="141"/>
      <c r="K305" s="161" t="s">
        <v>23</v>
      </c>
      <c r="L305" s="148">
        <v>1.8093569245587187</v>
      </c>
      <c r="M305" s="148">
        <v>0.18400736694106484</v>
      </c>
      <c r="N305" s="148">
        <v>11.720707792638086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18"/>
        <v>13.71407208413787</v>
      </c>
      <c r="U305" s="204" t="s">
        <v>23</v>
      </c>
      <c r="V305" s="196">
        <v>1.6850646335879933</v>
      </c>
      <c r="W305" s="196">
        <v>2.8345063919805086E-2</v>
      </c>
      <c r="X305" s="196">
        <v>0</v>
      </c>
      <c r="Y305" s="196">
        <v>0.18400736694106484</v>
      </c>
      <c r="Z305" s="196">
        <v>11.720707792638086</v>
      </c>
      <c r="AA305" s="196">
        <v>0</v>
      </c>
      <c r="AB305" s="196">
        <v>0</v>
      </c>
      <c r="AC305" s="197">
        <v>9.5947227050920403E-2</v>
      </c>
      <c r="AD305" s="196">
        <v>9.5947227050920403E-2</v>
      </c>
      <c r="AE305" s="196">
        <v>0</v>
      </c>
      <c r="AF305" s="196">
        <v>0</v>
      </c>
      <c r="AG305" s="196">
        <v>0</v>
      </c>
      <c r="AH305" s="196">
        <v>0</v>
      </c>
      <c r="AI305" s="199">
        <f t="shared" si="219"/>
        <v>13.71407208413787</v>
      </c>
      <c r="AJ305" s="133" t="str">
        <f t="shared" si="220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1.6856879002756582</v>
      </c>
      <c r="C306" s="152">
        <v>4.9593995845371108E-2</v>
      </c>
      <c r="D306" s="152">
        <v>1.8315047477145625</v>
      </c>
      <c r="E306" s="152">
        <v>0</v>
      </c>
      <c r="F306" s="292"/>
      <c r="G306" s="152">
        <v>0</v>
      </c>
      <c r="H306" s="153">
        <v>0</v>
      </c>
      <c r="I306" s="154">
        <f t="shared" si="217"/>
        <v>3.5667866438355915</v>
      </c>
      <c r="J306" s="141"/>
      <c r="K306" s="155" t="s">
        <v>58</v>
      </c>
      <c r="L306" s="156">
        <v>1.6856879002756582</v>
      </c>
      <c r="M306" s="156">
        <v>4.9593995845371108E-2</v>
      </c>
      <c r="N306" s="156">
        <v>1.8315047477145625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18"/>
        <v>3.5667866438355915</v>
      </c>
      <c r="U306" s="200" t="s">
        <v>58</v>
      </c>
      <c r="V306" s="201">
        <v>1.5857937119227645</v>
      </c>
      <c r="W306" s="201">
        <v>0</v>
      </c>
      <c r="X306" s="201">
        <v>0</v>
      </c>
      <c r="Y306" s="201">
        <v>4.9593995845371108E-2</v>
      </c>
      <c r="Z306" s="201">
        <v>1.8315047477145625</v>
      </c>
      <c r="AA306" s="201">
        <v>0</v>
      </c>
      <c r="AB306" s="201">
        <v>0</v>
      </c>
      <c r="AC306" s="202">
        <v>9.9894188352893681E-2</v>
      </c>
      <c r="AD306" s="201">
        <v>9.9894188352893681E-2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219"/>
        <v>3.566786643835592</v>
      </c>
      <c r="AJ306" s="133" t="str">
        <f t="shared" si="220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11.734687837471002</v>
      </c>
      <c r="C307" s="148">
        <v>5.3864140893309527</v>
      </c>
      <c r="D307" s="148">
        <v>2.116091249380017</v>
      </c>
      <c r="E307" s="148">
        <v>0</v>
      </c>
      <c r="F307" s="292"/>
      <c r="G307" s="148">
        <v>0</v>
      </c>
      <c r="H307" s="160">
        <v>0</v>
      </c>
      <c r="I307" s="146">
        <f t="shared" si="217"/>
        <v>19.237193176181972</v>
      </c>
      <c r="J307" s="141"/>
      <c r="K307" s="161" t="s">
        <v>21</v>
      </c>
      <c r="L307" s="148">
        <v>11.734687837471002</v>
      </c>
      <c r="M307" s="148">
        <v>5.3864140893309527</v>
      </c>
      <c r="N307" s="148">
        <v>2.116091249380017</v>
      </c>
      <c r="O307" s="148">
        <v>0</v>
      </c>
      <c r="P307" s="148">
        <v>11.10122593020151</v>
      </c>
      <c r="Q307" s="148">
        <v>0</v>
      </c>
      <c r="R307" s="149">
        <v>0</v>
      </c>
      <c r="S307" s="150">
        <f t="shared" si="218"/>
        <v>30.338419106383483</v>
      </c>
      <c r="U307" s="204" t="s">
        <v>21</v>
      </c>
      <c r="V307" s="196">
        <v>11.349943973947363</v>
      </c>
      <c r="W307" s="196">
        <v>0</v>
      </c>
      <c r="X307" s="196">
        <v>0</v>
      </c>
      <c r="Y307" s="196">
        <v>5.3864140893309527</v>
      </c>
      <c r="Z307" s="196">
        <v>2.116091249380017</v>
      </c>
      <c r="AA307" s="196">
        <v>0</v>
      </c>
      <c r="AB307" s="196">
        <v>11.10122593020151</v>
      </c>
      <c r="AC307" s="197">
        <v>0.38474386352363943</v>
      </c>
      <c r="AD307" s="196">
        <v>0.38474386352363943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219"/>
        <v>30.338419106383483</v>
      </c>
      <c r="AJ307" s="133" t="str">
        <f t="shared" si="220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1.0592562962331239E-2</v>
      </c>
      <c r="C308" s="152">
        <v>1.5888844443496856E-2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217"/>
        <v>2.6481407405828095E-2</v>
      </c>
      <c r="J308" s="141"/>
      <c r="K308" s="155" t="s">
        <v>20</v>
      </c>
      <c r="L308" s="156">
        <v>1.0592562962331239E-2</v>
      </c>
      <c r="M308" s="156">
        <v>1.5888844443496856E-2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18"/>
        <v>2.6481407405828095E-2</v>
      </c>
      <c r="U308" s="200" t="s">
        <v>59</v>
      </c>
      <c r="V308" s="201">
        <v>1.0592562962331239E-2</v>
      </c>
      <c r="W308" s="201">
        <v>0</v>
      </c>
      <c r="X308" s="201">
        <v>0</v>
      </c>
      <c r="Y308" s="201">
        <v>1.5888844443496856E-2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219"/>
        <v>2.6481407405828095E-2</v>
      </c>
      <c r="AJ308" s="133" t="str">
        <f t="shared" si="220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217"/>
        <v>0</v>
      </c>
      <c r="J309" s="141"/>
      <c r="K309" s="163" t="s">
        <v>62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18"/>
        <v>0</v>
      </c>
      <c r="U309" s="205" t="s">
        <v>60</v>
      </c>
      <c r="V309" s="196">
        <v>0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219"/>
        <v>0</v>
      </c>
      <c r="AJ309" s="133" t="str">
        <f t="shared" si="220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217"/>
        <v>0</v>
      </c>
      <c r="J310" s="141"/>
      <c r="K310" s="168" t="s">
        <v>22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18"/>
        <v>0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219"/>
        <v>0</v>
      </c>
      <c r="AJ310" s="133" t="str">
        <f t="shared" si="220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217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18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219"/>
        <v>0</v>
      </c>
      <c r="AJ311" s="133" t="str">
        <f t="shared" si="220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217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18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219"/>
        <v>0</v>
      </c>
      <c r="AJ312" s="133" t="str">
        <f t="shared" si="220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217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18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219"/>
        <v>0</v>
      </c>
      <c r="AJ313" s="133" t="str">
        <f t="shared" si="220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99.107982602467899</v>
      </c>
      <c r="C314" s="187">
        <f t="shared" ref="C314:I314" si="221">SUM(C293:C309)</f>
        <v>335.83471133562608</v>
      </c>
      <c r="D314" s="187">
        <f t="shared" si="221"/>
        <v>147.30855062405084</v>
      </c>
      <c r="E314" s="187">
        <f t="shared" si="221"/>
        <v>305.56384719498925</v>
      </c>
      <c r="F314" s="187">
        <f t="shared" si="221"/>
        <v>0</v>
      </c>
      <c r="G314" s="187">
        <f t="shared" si="221"/>
        <v>28.522352086201032</v>
      </c>
      <c r="H314" s="213">
        <f t="shared" si="221"/>
        <v>0</v>
      </c>
      <c r="I314" s="146">
        <f t="shared" si="221"/>
        <v>916.33744384333511</v>
      </c>
      <c r="J314" s="141"/>
      <c r="K314" s="188" t="s">
        <v>25</v>
      </c>
      <c r="L314" s="187">
        <f>SUM(L293:L309)</f>
        <v>99.107982602467899</v>
      </c>
      <c r="M314" s="187">
        <f t="shared" ref="M314:S314" si="222">SUM(M293:M309)</f>
        <v>335.83471133562608</v>
      </c>
      <c r="N314" s="187">
        <f t="shared" si="222"/>
        <v>147.30855062405084</v>
      </c>
      <c r="O314" s="187">
        <f t="shared" si="222"/>
        <v>305.56384719498925</v>
      </c>
      <c r="P314" s="187">
        <f t="shared" si="222"/>
        <v>193.71592835886088</v>
      </c>
      <c r="Q314" s="187">
        <f t="shared" si="222"/>
        <v>28.522352086201032</v>
      </c>
      <c r="R314" s="213">
        <f t="shared" si="222"/>
        <v>0</v>
      </c>
      <c r="S314" s="214">
        <f t="shared" si="222"/>
        <v>1110.0533722021958</v>
      </c>
      <c r="T314" s="133" t="str">
        <f>IF(ABS(S314-AI314)&gt;0.01,S314-AI314,"")</f>
        <v/>
      </c>
      <c r="U314" s="215" t="s">
        <v>61</v>
      </c>
      <c r="V314" s="216">
        <f>SUM(V293:V309)</f>
        <v>69.359605857345031</v>
      </c>
      <c r="W314" s="216">
        <f t="shared" ref="W314:AH314" si="223">SUM(W293:W309)</f>
        <v>19.72851930769577</v>
      </c>
      <c r="X314" s="216">
        <f t="shared" si="223"/>
        <v>28.522352086201032</v>
      </c>
      <c r="Y314" s="216">
        <f t="shared" si="223"/>
        <v>335.83471133562608</v>
      </c>
      <c r="Z314" s="216">
        <f t="shared" si="223"/>
        <v>147.30855062405084</v>
      </c>
      <c r="AA314" s="216">
        <f t="shared" si="223"/>
        <v>223.2443717059592</v>
      </c>
      <c r="AB314" s="216">
        <f t="shared" si="223"/>
        <v>193.71592835886088</v>
      </c>
      <c r="AC314" s="216">
        <f t="shared" si="223"/>
        <v>92.339332926457161</v>
      </c>
      <c r="AD314" s="217">
        <f t="shared" si="223"/>
        <v>10.019857437427095</v>
      </c>
      <c r="AE314" s="217">
        <f t="shared" si="223"/>
        <v>76.229513045536564</v>
      </c>
      <c r="AF314" s="217">
        <f t="shared" si="223"/>
        <v>0</v>
      </c>
      <c r="AG314" s="217">
        <f t="shared" si="223"/>
        <v>0</v>
      </c>
      <c r="AH314" s="217">
        <f t="shared" si="223"/>
        <v>6.0899624434935058</v>
      </c>
      <c r="AI314" s="218">
        <f>SUM(V314:AC314)</f>
        <v>1110.053372202196</v>
      </c>
      <c r="AJ314" s="133" t="str">
        <f t="shared" si="220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0.10815664389614559</v>
      </c>
      <c r="C315" s="105">
        <f t="shared" ref="C315:H315" si="224">IF($I314=0,"-",C314/$I314)</f>
        <v>0.36649676774863221</v>
      </c>
      <c r="D315" s="105">
        <f t="shared" si="224"/>
        <v>0.16075797361963523</v>
      </c>
      <c r="E315" s="105">
        <f t="shared" si="224"/>
        <v>0.33346214241053218</v>
      </c>
      <c r="F315" s="105">
        <f t="shared" si="224"/>
        <v>0</v>
      </c>
      <c r="G315" s="105">
        <f t="shared" si="224"/>
        <v>3.1126472325054805E-2</v>
      </c>
      <c r="H315" s="106">
        <f t="shared" si="224"/>
        <v>0</v>
      </c>
      <c r="I315" s="107">
        <f>SUM(B315:H315)</f>
        <v>1</v>
      </c>
      <c r="J315" s="133"/>
      <c r="K315" s="30" t="s">
        <v>85</v>
      </c>
      <c r="L315" s="80">
        <f t="shared" ref="L315:R315" si="225">IF($S314=0,"-",L314/$S314)</f>
        <v>8.9282177852269454E-2</v>
      </c>
      <c r="M315" s="80">
        <f t="shared" si="225"/>
        <v>0.30253924698176937</v>
      </c>
      <c r="N315" s="80">
        <f t="shared" si="225"/>
        <v>0.13270402515134078</v>
      </c>
      <c r="O315" s="80">
        <f t="shared" si="225"/>
        <v>0.27526950941898576</v>
      </c>
      <c r="P315" s="80">
        <f t="shared" si="225"/>
        <v>0.17451046337939111</v>
      </c>
      <c r="Q315" s="80">
        <f t="shared" si="225"/>
        <v>2.5694577216243703E-2</v>
      </c>
      <c r="R315" s="81">
        <f t="shared" si="225"/>
        <v>0</v>
      </c>
      <c r="S315" s="82">
        <f>SUM(L315:R315)</f>
        <v>1.0000000000000002</v>
      </c>
      <c r="U315" s="40" t="s">
        <v>85</v>
      </c>
      <c r="V315" s="108">
        <f>+V314/$AI314</f>
        <v>6.2483127022752917E-2</v>
      </c>
      <c r="W315" s="108">
        <f t="shared" ref="W315:AH315" si="226">+W314/$AI314</f>
        <v>1.7772586257322972E-2</v>
      </c>
      <c r="X315" s="108">
        <f t="shared" si="226"/>
        <v>2.56945772162437E-2</v>
      </c>
      <c r="Y315" s="108">
        <f t="shared" si="226"/>
        <v>0.30253924698176932</v>
      </c>
      <c r="Z315" s="108">
        <f t="shared" si="226"/>
        <v>0.13270402515134075</v>
      </c>
      <c r="AA315" s="108">
        <f t="shared" si="226"/>
        <v>0.20111138553912278</v>
      </c>
      <c r="AB315" s="108">
        <f t="shared" si="226"/>
        <v>0.17451046337939105</v>
      </c>
      <c r="AC315" s="108">
        <f t="shared" si="226"/>
        <v>8.3184588452056493E-2</v>
      </c>
      <c r="AD315" s="108">
        <f t="shared" si="226"/>
        <v>9.026464572193544E-3</v>
      </c>
      <c r="AE315" s="108">
        <f t="shared" si="226"/>
        <v>6.8671935020842734E-2</v>
      </c>
      <c r="AF315" s="108">
        <f t="shared" si="226"/>
        <v>0</v>
      </c>
      <c r="AG315" s="108">
        <f t="shared" si="226"/>
        <v>0</v>
      </c>
      <c r="AH315" s="108">
        <f t="shared" si="226"/>
        <v>5.486188859020213E-3</v>
      </c>
      <c r="AI315" s="109">
        <f>SUM(V315:AC315)</f>
        <v>0.99999999999999989</v>
      </c>
      <c r="AJ315" s="4" t="str">
        <f t="shared" si="220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14.734181148234976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14.734181148234976</v>
      </c>
      <c r="J319" s="141"/>
      <c r="K319" s="192" t="s">
        <v>6</v>
      </c>
      <c r="L319" s="144">
        <v>0</v>
      </c>
      <c r="M319" s="144">
        <v>14.734181148234976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14.734181148234976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14.734181148234976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14.734181148234976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227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28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229">SUM(V320:AC320)</f>
        <v>0</v>
      </c>
      <c r="AJ320" s="133" t="str">
        <f t="shared" ref="AJ320:AJ341" si="230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227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28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229"/>
        <v>0</v>
      </c>
      <c r="AJ321" s="133" t="str">
        <f t="shared" si="230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227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28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229"/>
        <v>0</v>
      </c>
      <c r="AJ322" s="133" t="str">
        <f t="shared" si="230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8.7948085912124156</v>
      </c>
      <c r="C323" s="148">
        <v>90.471170775698596</v>
      </c>
      <c r="D323" s="148">
        <v>0</v>
      </c>
      <c r="E323" s="148">
        <v>0</v>
      </c>
      <c r="F323" s="292"/>
      <c r="G323" s="148">
        <v>0</v>
      </c>
      <c r="H323" s="160">
        <v>0</v>
      </c>
      <c r="I323" s="146">
        <f t="shared" si="227"/>
        <v>99.265979366911012</v>
      </c>
      <c r="J323" s="141"/>
      <c r="K323" s="161" t="s">
        <v>15</v>
      </c>
      <c r="L323" s="148">
        <v>8.7948085912124156</v>
      </c>
      <c r="M323" s="148">
        <v>90.471170775698596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28"/>
        <v>99.265979366911012</v>
      </c>
      <c r="U323" s="204" t="s">
        <v>15</v>
      </c>
      <c r="V323" s="196">
        <v>8.7948085912124156</v>
      </c>
      <c r="W323" s="196">
        <v>0</v>
      </c>
      <c r="X323" s="196">
        <v>0</v>
      </c>
      <c r="Y323" s="196">
        <v>90.471170775698596</v>
      </c>
      <c r="Z323" s="196">
        <v>0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229"/>
        <v>99.265979366911012</v>
      </c>
      <c r="AJ323" s="133" t="str">
        <f t="shared" si="230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2.8796548404687985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227"/>
        <v>2.8796548404687985</v>
      </c>
      <c r="J324" s="141"/>
      <c r="K324" s="155" t="s">
        <v>14</v>
      </c>
      <c r="L324" s="156">
        <v>2.8796548404687985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28"/>
        <v>2.8796548404687985</v>
      </c>
      <c r="U324" s="200" t="s">
        <v>55</v>
      </c>
      <c r="V324" s="201">
        <v>2.8796548404687985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229"/>
        <v>2.8796548404687985</v>
      </c>
      <c r="AJ324" s="133" t="str">
        <f t="shared" si="230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1.0846883232428322</v>
      </c>
      <c r="F325" s="292"/>
      <c r="G325" s="148">
        <v>0</v>
      </c>
      <c r="H325" s="160">
        <v>0</v>
      </c>
      <c r="I325" s="146">
        <f t="shared" si="227"/>
        <v>1.0846883232428322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1.0846883232428322</v>
      </c>
      <c r="P325" s="148">
        <v>16.940409712069702</v>
      </c>
      <c r="Q325" s="148">
        <v>0</v>
      </c>
      <c r="R325" s="149">
        <v>0</v>
      </c>
      <c r="S325" s="150">
        <f t="shared" si="228"/>
        <v>18.025098035312535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0</v>
      </c>
      <c r="AB325" s="196">
        <v>16.940409712069702</v>
      </c>
      <c r="AC325" s="197">
        <v>1.0846883232428322</v>
      </c>
      <c r="AD325" s="196">
        <v>0</v>
      </c>
      <c r="AE325" s="196">
        <v>0</v>
      </c>
      <c r="AF325" s="196">
        <v>0</v>
      </c>
      <c r="AG325" s="196">
        <v>0</v>
      </c>
      <c r="AH325" s="196">
        <v>1.0846883232428322</v>
      </c>
      <c r="AI325" s="199">
        <f t="shared" si="229"/>
        <v>18.025098035312535</v>
      </c>
      <c r="AJ325" s="133" t="str">
        <f t="shared" si="230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227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2.685099291817679</v>
      </c>
      <c r="Q326" s="156">
        <v>0</v>
      </c>
      <c r="R326" s="157">
        <v>0</v>
      </c>
      <c r="S326" s="158">
        <f t="shared" si="228"/>
        <v>2.685099291817679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2.685099291817679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229"/>
        <v>2.685099291817679</v>
      </c>
      <c r="AJ326" s="133" t="str">
        <f t="shared" si="230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227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28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229"/>
        <v>0</v>
      </c>
      <c r="AJ327" s="133" t="str">
        <f t="shared" si="230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</v>
      </c>
      <c r="C328" s="152">
        <v>0</v>
      </c>
      <c r="D328" s="152">
        <v>0.23617652646005341</v>
      </c>
      <c r="E328" s="152">
        <v>6.6698952582836691E-3</v>
      </c>
      <c r="F328" s="292"/>
      <c r="G328" s="152">
        <v>0</v>
      </c>
      <c r="H328" s="153">
        <v>0</v>
      </c>
      <c r="I328" s="154">
        <f t="shared" si="227"/>
        <v>0.24284642171833709</v>
      </c>
      <c r="J328" s="141"/>
      <c r="K328" s="155" t="s">
        <v>16</v>
      </c>
      <c r="L328" s="156">
        <v>0</v>
      </c>
      <c r="M328" s="156">
        <v>0</v>
      </c>
      <c r="N328" s="156">
        <v>0.23617652646005341</v>
      </c>
      <c r="O328" s="156">
        <v>6.6698952582836691E-3</v>
      </c>
      <c r="P328" s="156">
        <v>0</v>
      </c>
      <c r="Q328" s="156">
        <v>0</v>
      </c>
      <c r="R328" s="157">
        <v>0</v>
      </c>
      <c r="S328" s="158">
        <f t="shared" si="228"/>
        <v>0.24284642171833709</v>
      </c>
      <c r="U328" s="200" t="s">
        <v>16</v>
      </c>
      <c r="V328" s="201">
        <v>0</v>
      </c>
      <c r="W328" s="201">
        <v>0</v>
      </c>
      <c r="X328" s="201">
        <v>0</v>
      </c>
      <c r="Y328" s="201">
        <v>0</v>
      </c>
      <c r="Z328" s="201">
        <v>0.23617652646005341</v>
      </c>
      <c r="AA328" s="201">
        <v>0</v>
      </c>
      <c r="AB328" s="201">
        <v>0</v>
      </c>
      <c r="AC328" s="202">
        <v>6.6698952582836691E-3</v>
      </c>
      <c r="AD328" s="201">
        <v>0</v>
      </c>
      <c r="AE328" s="201">
        <v>0</v>
      </c>
      <c r="AF328" s="201">
        <v>0</v>
      </c>
      <c r="AG328" s="201">
        <v>0</v>
      </c>
      <c r="AH328" s="201">
        <v>6.6698952582836691E-3</v>
      </c>
      <c r="AI328" s="203">
        <f t="shared" si="229"/>
        <v>0.24284642171833709</v>
      </c>
      <c r="AJ328" s="133" t="str">
        <f t="shared" si="230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18.755441680497505</v>
      </c>
      <c r="C329" s="148">
        <v>660.87774586942055</v>
      </c>
      <c r="D329" s="148">
        <v>19.733949367372023</v>
      </c>
      <c r="E329" s="148">
        <v>0</v>
      </c>
      <c r="F329" s="292"/>
      <c r="G329" s="148">
        <v>0</v>
      </c>
      <c r="H329" s="160">
        <v>0</v>
      </c>
      <c r="I329" s="146">
        <f t="shared" si="227"/>
        <v>699.36713691729005</v>
      </c>
      <c r="J329" s="141"/>
      <c r="K329" s="161" t="s">
        <v>139</v>
      </c>
      <c r="L329" s="148">
        <v>18.755441680497505</v>
      </c>
      <c r="M329" s="148">
        <v>660.87774586942055</v>
      </c>
      <c r="N329" s="148">
        <v>19.733949367372023</v>
      </c>
      <c r="O329" s="148">
        <v>0</v>
      </c>
      <c r="P329" s="148">
        <v>2.2194882067851359E-2</v>
      </c>
      <c r="Q329" s="148">
        <v>0</v>
      </c>
      <c r="R329" s="149">
        <v>0</v>
      </c>
      <c r="S329" s="150">
        <f t="shared" si="228"/>
        <v>699.38933179935793</v>
      </c>
      <c r="U329" s="204" t="s">
        <v>139</v>
      </c>
      <c r="V329" s="196">
        <v>18.749244596558849</v>
      </c>
      <c r="W329" s="196">
        <v>0</v>
      </c>
      <c r="X329" s="196">
        <v>0</v>
      </c>
      <c r="Y329" s="196">
        <v>660.87774586942055</v>
      </c>
      <c r="Z329" s="196">
        <v>12.03187900109708</v>
      </c>
      <c r="AA329" s="196">
        <v>0</v>
      </c>
      <c r="AB329" s="196">
        <v>2.2194882067851359E-2</v>
      </c>
      <c r="AC329" s="197">
        <v>7.7082674502136017</v>
      </c>
      <c r="AD329" s="196">
        <v>6.1970839386564589E-3</v>
      </c>
      <c r="AE329" s="196">
        <v>0</v>
      </c>
      <c r="AF329" s="196">
        <v>0</v>
      </c>
      <c r="AG329" s="196">
        <v>7.7020703662749446</v>
      </c>
      <c r="AH329" s="196">
        <v>0</v>
      </c>
      <c r="AI329" s="199">
        <f t="shared" si="229"/>
        <v>699.38933179935793</v>
      </c>
      <c r="AJ329" s="133" t="str">
        <f t="shared" si="230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8.5617456069522095</v>
      </c>
      <c r="C330" s="152">
        <v>17.244918998610586</v>
      </c>
      <c r="D330" s="152">
        <v>6.67746162501507</v>
      </c>
      <c r="E330" s="152">
        <v>1167.8743344447139</v>
      </c>
      <c r="F330" s="292"/>
      <c r="G330" s="152">
        <v>102.91034483343577</v>
      </c>
      <c r="H330" s="153">
        <v>0</v>
      </c>
      <c r="I330" s="154">
        <f t="shared" si="227"/>
        <v>1303.2688055087276</v>
      </c>
      <c r="J330" s="141"/>
      <c r="K330" s="155" t="s">
        <v>24</v>
      </c>
      <c r="L330" s="156">
        <v>8.5617456069522095</v>
      </c>
      <c r="M330" s="156">
        <v>17.244918998610586</v>
      </c>
      <c r="N330" s="156">
        <v>6.67746162501507</v>
      </c>
      <c r="O330" s="156">
        <v>1167.8743344447139</v>
      </c>
      <c r="P330" s="156">
        <v>0</v>
      </c>
      <c r="Q330" s="156">
        <v>102.91034483343577</v>
      </c>
      <c r="R330" s="157">
        <v>0</v>
      </c>
      <c r="S330" s="158">
        <f t="shared" si="228"/>
        <v>1303.2688055087276</v>
      </c>
      <c r="U330" s="200" t="s">
        <v>24</v>
      </c>
      <c r="V330" s="201">
        <v>0.92160199599487647</v>
      </c>
      <c r="W330" s="201">
        <v>7.5431606570176752</v>
      </c>
      <c r="X330" s="201">
        <v>102.91034483343577</v>
      </c>
      <c r="Y330" s="201">
        <v>17.244918998610586</v>
      </c>
      <c r="Z330" s="201">
        <v>5.1718358090575984</v>
      </c>
      <c r="AA330" s="201">
        <v>1167.4108865342155</v>
      </c>
      <c r="AB330" s="201">
        <v>0</v>
      </c>
      <c r="AC330" s="202">
        <v>2.0660566803956097</v>
      </c>
      <c r="AD330" s="201">
        <v>9.6982953939658362E-2</v>
      </c>
      <c r="AE330" s="201">
        <v>0.46344791049847972</v>
      </c>
      <c r="AF330" s="201">
        <v>0</v>
      </c>
      <c r="AG330" s="201">
        <v>1.505625815957472</v>
      </c>
      <c r="AH330" s="201">
        <v>0</v>
      </c>
      <c r="AI330" s="203">
        <f t="shared" si="229"/>
        <v>1303.2688055087276</v>
      </c>
      <c r="AJ330" s="133" t="str">
        <f t="shared" si="230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12.323995415172975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227"/>
        <v>12.323995415172975</v>
      </c>
      <c r="J331" s="141"/>
      <c r="K331" s="161" t="s">
        <v>23</v>
      </c>
      <c r="L331" s="148">
        <v>12.323995415172975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28"/>
        <v>12.323995415172975</v>
      </c>
      <c r="U331" s="204" t="s">
        <v>23</v>
      </c>
      <c r="V331" s="196">
        <v>12.289191859438359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3.4803555734616611E-2</v>
      </c>
      <c r="AD331" s="196">
        <v>3.4803555734616611E-2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229"/>
        <v>12.323995415172975</v>
      </c>
      <c r="AJ331" s="133" t="str">
        <f t="shared" si="230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227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28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229"/>
        <v>0</v>
      </c>
      <c r="AJ332" s="133" t="str">
        <f t="shared" si="230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552.01338347042019</v>
      </c>
      <c r="C333" s="148">
        <v>2649.9724983471037</v>
      </c>
      <c r="D333" s="148">
        <v>0</v>
      </c>
      <c r="E333" s="148">
        <v>184.00446115680674</v>
      </c>
      <c r="F333" s="292"/>
      <c r="G333" s="148">
        <v>0</v>
      </c>
      <c r="H333" s="160">
        <v>0</v>
      </c>
      <c r="I333" s="146">
        <f t="shared" si="227"/>
        <v>3385.9903429743308</v>
      </c>
      <c r="J333" s="141"/>
      <c r="K333" s="161" t="s">
        <v>21</v>
      </c>
      <c r="L333" s="148">
        <v>552.01338347042019</v>
      </c>
      <c r="M333" s="148">
        <v>2649.9724983471037</v>
      </c>
      <c r="N333" s="148">
        <v>0</v>
      </c>
      <c r="O333" s="148">
        <v>184.00446115680674</v>
      </c>
      <c r="P333" s="148">
        <v>1.0419543178402983</v>
      </c>
      <c r="Q333" s="148">
        <v>0</v>
      </c>
      <c r="R333" s="149">
        <v>0</v>
      </c>
      <c r="S333" s="150">
        <f t="shared" si="228"/>
        <v>3387.0322972921713</v>
      </c>
      <c r="U333" s="204" t="s">
        <v>21</v>
      </c>
      <c r="V333" s="196">
        <v>552.01338347042019</v>
      </c>
      <c r="W333" s="196">
        <v>0</v>
      </c>
      <c r="X333" s="196">
        <v>0</v>
      </c>
      <c r="Y333" s="196">
        <v>2649.9724983471037</v>
      </c>
      <c r="Z333" s="196">
        <v>0</v>
      </c>
      <c r="AA333" s="196">
        <v>0</v>
      </c>
      <c r="AB333" s="196">
        <v>1.0419543178402983</v>
      </c>
      <c r="AC333" s="197">
        <v>184.00446115680674</v>
      </c>
      <c r="AD333" s="196">
        <v>0</v>
      </c>
      <c r="AE333" s="196">
        <v>0</v>
      </c>
      <c r="AF333" s="196">
        <v>0</v>
      </c>
      <c r="AG333" s="196">
        <v>0</v>
      </c>
      <c r="AH333" s="196">
        <v>184.00446115680674</v>
      </c>
      <c r="AI333" s="199">
        <f t="shared" si="229"/>
        <v>3387.0322972921713</v>
      </c>
      <c r="AJ333" s="133" t="str">
        <f t="shared" si="230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227"/>
        <v>0</v>
      </c>
      <c r="J334" s="141"/>
      <c r="K334" s="155" t="s">
        <v>20</v>
      </c>
      <c r="L334" s="156">
        <v>0</v>
      </c>
      <c r="M334" s="156">
        <v>0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28"/>
        <v>0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229"/>
        <v>0</v>
      </c>
      <c r="AJ334" s="133" t="str">
        <f t="shared" si="230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0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227"/>
        <v>0</v>
      </c>
      <c r="J335" s="141"/>
      <c r="K335" s="163" t="s">
        <v>62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28"/>
        <v>0</v>
      </c>
      <c r="U335" s="205" t="s">
        <v>60</v>
      </c>
      <c r="V335" s="196">
        <v>0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229"/>
        <v>0</v>
      </c>
      <c r="AJ335" s="133" t="str">
        <f t="shared" si="230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0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227"/>
        <v>0</v>
      </c>
      <c r="J336" s="141"/>
      <c r="K336" s="168" t="s">
        <v>22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28"/>
        <v>0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229"/>
        <v>0</v>
      </c>
      <c r="AJ336" s="133" t="str">
        <f t="shared" si="230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227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28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229"/>
        <v>0</v>
      </c>
      <c r="AJ337" s="133" t="str">
        <f t="shared" si="230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227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28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229"/>
        <v>0</v>
      </c>
      <c r="AJ338" s="133" t="str">
        <f t="shared" si="230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227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28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229"/>
        <v>0</v>
      </c>
      <c r="AJ339" s="133" t="str">
        <f t="shared" si="230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603.32902960472416</v>
      </c>
      <c r="C340" s="187">
        <f t="shared" ref="C340:I340" si="231">SUM(C319:C335)</f>
        <v>3433.3005151390685</v>
      </c>
      <c r="D340" s="187">
        <f t="shared" si="231"/>
        <v>26.647587518847146</v>
      </c>
      <c r="E340" s="187">
        <f t="shared" si="231"/>
        <v>1352.9701538200218</v>
      </c>
      <c r="F340" s="187">
        <f t="shared" si="231"/>
        <v>0</v>
      </c>
      <c r="G340" s="187">
        <f t="shared" si="231"/>
        <v>102.91034483343577</v>
      </c>
      <c r="H340" s="213">
        <f t="shared" si="231"/>
        <v>0</v>
      </c>
      <c r="I340" s="146">
        <f t="shared" si="231"/>
        <v>5519.1576309160973</v>
      </c>
      <c r="J340" s="141"/>
      <c r="K340" s="188" t="s">
        <v>25</v>
      </c>
      <c r="L340" s="187">
        <f>SUM(L319:L335)</f>
        <v>603.32902960472416</v>
      </c>
      <c r="M340" s="187">
        <f t="shared" ref="M340:S340" si="232">SUM(M319:M335)</f>
        <v>3433.3005151390685</v>
      </c>
      <c r="N340" s="187">
        <f t="shared" si="232"/>
        <v>26.647587518847146</v>
      </c>
      <c r="O340" s="187">
        <f t="shared" si="232"/>
        <v>1352.9701538200218</v>
      </c>
      <c r="P340" s="187">
        <f t="shared" si="232"/>
        <v>20.689658203795528</v>
      </c>
      <c r="Q340" s="187">
        <f t="shared" si="232"/>
        <v>102.91034483343577</v>
      </c>
      <c r="R340" s="213">
        <f t="shared" si="232"/>
        <v>0</v>
      </c>
      <c r="S340" s="214">
        <f t="shared" si="232"/>
        <v>5539.8472891198935</v>
      </c>
      <c r="T340" s="133" t="str">
        <f>IF(ABS(S340-AI340)&gt;0.01,S340-AI340,"")</f>
        <v/>
      </c>
      <c r="U340" s="215" t="s">
        <v>61</v>
      </c>
      <c r="V340" s="216">
        <f>SUM(V319:V335)</f>
        <v>595.64788535409355</v>
      </c>
      <c r="W340" s="216">
        <f t="shared" ref="W340:AH340" si="233">SUM(W319:W335)</f>
        <v>7.5431606570176752</v>
      </c>
      <c r="X340" s="216">
        <f t="shared" si="233"/>
        <v>102.91034483343577</v>
      </c>
      <c r="Y340" s="216">
        <f t="shared" si="233"/>
        <v>3433.3005151390685</v>
      </c>
      <c r="Z340" s="216">
        <f t="shared" si="233"/>
        <v>17.439891336614732</v>
      </c>
      <c r="AA340" s="216">
        <f t="shared" si="233"/>
        <v>1167.4108865342155</v>
      </c>
      <c r="AB340" s="216">
        <f t="shared" si="233"/>
        <v>20.689658203795528</v>
      </c>
      <c r="AC340" s="216">
        <f t="shared" si="233"/>
        <v>194.90494706165168</v>
      </c>
      <c r="AD340" s="217">
        <f t="shared" si="233"/>
        <v>0.13798359361293144</v>
      </c>
      <c r="AE340" s="217">
        <f t="shared" si="233"/>
        <v>0.46344791049847972</v>
      </c>
      <c r="AF340" s="217">
        <f t="shared" si="233"/>
        <v>0</v>
      </c>
      <c r="AG340" s="217">
        <f t="shared" si="233"/>
        <v>9.2076961822324161</v>
      </c>
      <c r="AH340" s="217">
        <f t="shared" si="233"/>
        <v>185.09581937530785</v>
      </c>
      <c r="AI340" s="218">
        <f>SUM(V340:AC340)</f>
        <v>5539.8472891198926</v>
      </c>
      <c r="AJ340" s="133" t="str">
        <f t="shared" si="230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0.10931541911851149</v>
      </c>
      <c r="C341" s="105">
        <f t="shared" ref="C341:H341" si="234">IF($I340=0,"-",C340/$I340)</f>
        <v>0.62206966075893577</v>
      </c>
      <c r="D341" s="105">
        <f t="shared" si="234"/>
        <v>4.8281983050417147E-3</v>
      </c>
      <c r="E341" s="105">
        <f t="shared" si="234"/>
        <v>0.24514069796470897</v>
      </c>
      <c r="F341" s="105">
        <f t="shared" si="234"/>
        <v>0</v>
      </c>
      <c r="G341" s="105">
        <f t="shared" si="234"/>
        <v>1.8646023852802007E-2</v>
      </c>
      <c r="H341" s="106">
        <f t="shared" si="234"/>
        <v>0</v>
      </c>
      <c r="I341" s="107">
        <f>SUM(B341:H341)</f>
        <v>0.99999999999999989</v>
      </c>
      <c r="J341" s="133"/>
      <c r="K341" s="30" t="s">
        <v>85</v>
      </c>
      <c r="L341" s="80">
        <f t="shared" ref="L341:R341" si="235">IF($S340=0,"-",L340/$S340)</f>
        <v>0.10890715900953545</v>
      </c>
      <c r="M341" s="80">
        <f t="shared" si="235"/>
        <v>0.61974641825993571</v>
      </c>
      <c r="N341" s="80">
        <f t="shared" si="235"/>
        <v>4.8101664410826394E-3</v>
      </c>
      <c r="O341" s="80">
        <f t="shared" si="235"/>
        <v>0.24422517141893382</v>
      </c>
      <c r="P341" s="80">
        <f t="shared" si="235"/>
        <v>3.7346982911296927E-3</v>
      </c>
      <c r="Q341" s="80">
        <f t="shared" si="235"/>
        <v>1.8576386579382584E-2</v>
      </c>
      <c r="R341" s="81">
        <f t="shared" si="235"/>
        <v>0</v>
      </c>
      <c r="S341" s="82">
        <f>SUM(L341:R341)</f>
        <v>0.99999999999999989</v>
      </c>
      <c r="U341" s="40" t="s">
        <v>85</v>
      </c>
      <c r="V341" s="108">
        <f>+V340/$AI340</f>
        <v>0.10752063265785856</v>
      </c>
      <c r="W341" s="108">
        <f t="shared" ref="W341:AH341" si="236">+W340/$AI340</f>
        <v>1.3616188792482122E-3</v>
      </c>
      <c r="X341" s="108">
        <f t="shared" si="236"/>
        <v>1.8576386579382587E-2</v>
      </c>
      <c r="Y341" s="108">
        <f t="shared" si="236"/>
        <v>0.61974641825993582</v>
      </c>
      <c r="Z341" s="108">
        <f t="shared" si="236"/>
        <v>3.1480816034164332E-3</v>
      </c>
      <c r="AA341" s="108">
        <f t="shared" si="236"/>
        <v>0.21072979553551563</v>
      </c>
      <c r="AB341" s="108">
        <f t="shared" si="236"/>
        <v>3.7346982911296935E-3</v>
      </c>
      <c r="AC341" s="108">
        <f t="shared" si="236"/>
        <v>3.5182368193513135E-2</v>
      </c>
      <c r="AD341" s="108">
        <f t="shared" si="236"/>
        <v>2.4907472428694456E-5</v>
      </c>
      <c r="AE341" s="108">
        <f t="shared" si="236"/>
        <v>8.3657163512192585E-5</v>
      </c>
      <c r="AF341" s="108">
        <f t="shared" si="236"/>
        <v>0</v>
      </c>
      <c r="AG341" s="108">
        <f t="shared" si="236"/>
        <v>1.6620848376662075E-3</v>
      </c>
      <c r="AH341" s="108">
        <f t="shared" si="236"/>
        <v>3.3411718719906044E-2</v>
      </c>
      <c r="AI341" s="109">
        <f>SUM(V341:AC341)</f>
        <v>1</v>
      </c>
      <c r="AJ341" s="4" t="str">
        <f t="shared" si="230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237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38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239">SUM(V346:AC346)</f>
        <v>0</v>
      </c>
      <c r="AJ346" s="133" t="str">
        <f t="shared" ref="AJ346:AJ367" si="240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237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38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239"/>
        <v>0</v>
      </c>
      <c r="AJ347" s="133" t="str">
        <f t="shared" si="240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237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38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239"/>
        <v>0</v>
      </c>
      <c r="AJ348" s="133" t="str">
        <f t="shared" si="240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6.3042063746042727</v>
      </c>
      <c r="C349" s="148">
        <v>9.6729153017551344</v>
      </c>
      <c r="D349" s="148">
        <v>0</v>
      </c>
      <c r="E349" s="148">
        <v>0</v>
      </c>
      <c r="F349" s="292"/>
      <c r="G349" s="148">
        <v>0</v>
      </c>
      <c r="H349" s="160">
        <v>0</v>
      </c>
      <c r="I349" s="146">
        <f t="shared" si="237"/>
        <v>15.977121676359406</v>
      </c>
      <c r="J349" s="141"/>
      <c r="K349" s="161" t="s">
        <v>15</v>
      </c>
      <c r="L349" s="148">
        <v>6.3042063746042727</v>
      </c>
      <c r="M349" s="148">
        <v>9.6729153017551344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38"/>
        <v>15.977121676359406</v>
      </c>
      <c r="U349" s="204" t="s">
        <v>15</v>
      </c>
      <c r="V349" s="196">
        <v>6.3042063746042727</v>
      </c>
      <c r="W349" s="196">
        <v>0</v>
      </c>
      <c r="X349" s="196">
        <v>0</v>
      </c>
      <c r="Y349" s="196">
        <v>9.6729153017551344</v>
      </c>
      <c r="Z349" s="196">
        <v>0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239"/>
        <v>15.977121676359406</v>
      </c>
      <c r="AJ349" s="133" t="str">
        <f t="shared" si="240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0</v>
      </c>
      <c r="C350" s="152">
        <v>0</v>
      </c>
      <c r="D350" s="152">
        <v>0</v>
      </c>
      <c r="E350" s="152">
        <v>0</v>
      </c>
      <c r="F350" s="292"/>
      <c r="G350" s="152">
        <v>0</v>
      </c>
      <c r="H350" s="153">
        <v>0</v>
      </c>
      <c r="I350" s="154">
        <f t="shared" si="237"/>
        <v>0</v>
      </c>
      <c r="J350" s="141"/>
      <c r="K350" s="155" t="s">
        <v>14</v>
      </c>
      <c r="L350" s="156">
        <v>0</v>
      </c>
      <c r="M350" s="156">
        <v>0</v>
      </c>
      <c r="N350" s="156">
        <v>0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238"/>
        <v>0</v>
      </c>
      <c r="U350" s="200" t="s">
        <v>55</v>
      </c>
      <c r="V350" s="201">
        <v>0</v>
      </c>
      <c r="W350" s="201">
        <v>0</v>
      </c>
      <c r="X350" s="201">
        <v>0</v>
      </c>
      <c r="Y350" s="201">
        <v>0</v>
      </c>
      <c r="Z350" s="201">
        <v>0</v>
      </c>
      <c r="AA350" s="201">
        <v>0</v>
      </c>
      <c r="AB350" s="201">
        <v>0</v>
      </c>
      <c r="AC350" s="202">
        <v>0</v>
      </c>
      <c r="AD350" s="201">
        <v>0</v>
      </c>
      <c r="AE350" s="201">
        <v>0</v>
      </c>
      <c r="AF350" s="201">
        <v>0</v>
      </c>
      <c r="AG350" s="201">
        <v>0</v>
      </c>
      <c r="AH350" s="201">
        <v>0</v>
      </c>
      <c r="AI350" s="203">
        <f t="shared" si="239"/>
        <v>0</v>
      </c>
      <c r="AJ350" s="133" t="str">
        <f t="shared" si="240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4.5762297324856691</v>
      </c>
      <c r="F351" s="292"/>
      <c r="G351" s="148">
        <v>0</v>
      </c>
      <c r="H351" s="160">
        <v>0</v>
      </c>
      <c r="I351" s="146">
        <f t="shared" si="237"/>
        <v>4.5762297324856691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4.5762297324856691</v>
      </c>
      <c r="P351" s="148">
        <v>266.00027367234611</v>
      </c>
      <c r="Q351" s="148">
        <v>0</v>
      </c>
      <c r="R351" s="149">
        <v>0</v>
      </c>
      <c r="S351" s="150">
        <f t="shared" si="238"/>
        <v>270.57650340483178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266.00027367234611</v>
      </c>
      <c r="AC351" s="197">
        <v>4.5762297324856691</v>
      </c>
      <c r="AD351" s="196">
        <v>0</v>
      </c>
      <c r="AE351" s="196">
        <v>0</v>
      </c>
      <c r="AF351" s="196">
        <v>0</v>
      </c>
      <c r="AG351" s="196">
        <v>0</v>
      </c>
      <c r="AH351" s="196">
        <v>4.5762297324856691</v>
      </c>
      <c r="AI351" s="199">
        <f t="shared" si="239"/>
        <v>270.57650340483178</v>
      </c>
      <c r="AJ351" s="133" t="str">
        <f t="shared" si="240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237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2.1352772001100235</v>
      </c>
      <c r="Q352" s="156">
        <v>0</v>
      </c>
      <c r="R352" s="157">
        <v>0</v>
      </c>
      <c r="S352" s="158">
        <f t="shared" si="238"/>
        <v>2.1352772001100235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2.1352772001100235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239"/>
        <v>2.1352772001100235</v>
      </c>
      <c r="AJ352" s="133" t="str">
        <f t="shared" si="240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237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38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239"/>
        <v>0</v>
      </c>
      <c r="AJ353" s="133" t="str">
        <f t="shared" si="240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61.946099744456738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237"/>
        <v>61.946099744456738</v>
      </c>
      <c r="J354" s="141"/>
      <c r="K354" s="155" t="s">
        <v>16</v>
      </c>
      <c r="L354" s="156">
        <v>0</v>
      </c>
      <c r="M354" s="156">
        <v>61.946099744456738</v>
      </c>
      <c r="N354" s="156">
        <v>0</v>
      </c>
      <c r="O354" s="156">
        <v>0</v>
      </c>
      <c r="P354" s="156">
        <v>0.8856654027132842</v>
      </c>
      <c r="Q354" s="156">
        <v>0</v>
      </c>
      <c r="R354" s="157">
        <v>0</v>
      </c>
      <c r="S354" s="158">
        <f t="shared" si="238"/>
        <v>62.831765147170024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61.946099744456738</v>
      </c>
      <c r="Z354" s="201">
        <v>0</v>
      </c>
      <c r="AA354" s="201">
        <v>0</v>
      </c>
      <c r="AB354" s="201">
        <v>0.8856654027132842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239"/>
        <v>62.831765147170024</v>
      </c>
      <c r="AJ354" s="133" t="str">
        <f t="shared" si="240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10.884174620756976</v>
      </c>
      <c r="C355" s="148">
        <v>0</v>
      </c>
      <c r="D355" s="148">
        <v>212.70994744200337</v>
      </c>
      <c r="E355" s="148">
        <v>0</v>
      </c>
      <c r="F355" s="292"/>
      <c r="G355" s="148">
        <v>0</v>
      </c>
      <c r="H355" s="160">
        <v>0</v>
      </c>
      <c r="I355" s="146">
        <f t="shared" si="237"/>
        <v>223.59412206276033</v>
      </c>
      <c r="J355" s="141"/>
      <c r="K355" s="161" t="s">
        <v>139</v>
      </c>
      <c r="L355" s="148">
        <v>10.884174620756976</v>
      </c>
      <c r="M355" s="148">
        <v>0</v>
      </c>
      <c r="N355" s="148">
        <v>212.70994744200337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38"/>
        <v>223.59412206276033</v>
      </c>
      <c r="U355" s="204" t="s">
        <v>139</v>
      </c>
      <c r="V355" s="196">
        <v>10.884174620756976</v>
      </c>
      <c r="W355" s="196">
        <v>0</v>
      </c>
      <c r="X355" s="196">
        <v>0</v>
      </c>
      <c r="Y355" s="196">
        <v>0</v>
      </c>
      <c r="Z355" s="196">
        <v>212.70994744200337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239"/>
        <v>223.59412206276033</v>
      </c>
      <c r="AJ355" s="133" t="str">
        <f t="shared" si="240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15.441425195387147</v>
      </c>
      <c r="C356" s="152">
        <v>7.6632566741431054</v>
      </c>
      <c r="D356" s="152">
        <v>5.3010399593759221</v>
      </c>
      <c r="E356" s="152">
        <v>680.32050149485076</v>
      </c>
      <c r="F356" s="292"/>
      <c r="G356" s="152">
        <v>23.576051655871328</v>
      </c>
      <c r="H356" s="153">
        <v>0</v>
      </c>
      <c r="I356" s="154">
        <f t="shared" si="237"/>
        <v>732.30227497962824</v>
      </c>
      <c r="J356" s="141"/>
      <c r="K356" s="155" t="s">
        <v>24</v>
      </c>
      <c r="L356" s="156">
        <v>15.441425195387147</v>
      </c>
      <c r="M356" s="156">
        <v>7.6632566741431054</v>
      </c>
      <c r="N356" s="156">
        <v>5.3010399593759221</v>
      </c>
      <c r="O356" s="156">
        <v>680.32050149485076</v>
      </c>
      <c r="P356" s="156">
        <v>2.5313908485735279</v>
      </c>
      <c r="Q356" s="156">
        <v>23.576051655871328</v>
      </c>
      <c r="R356" s="157">
        <v>0</v>
      </c>
      <c r="S356" s="158">
        <f t="shared" si="238"/>
        <v>734.83366582820179</v>
      </c>
      <c r="U356" s="200" t="s">
        <v>24</v>
      </c>
      <c r="V356" s="201">
        <v>3.7312323287608522</v>
      </c>
      <c r="W356" s="201">
        <v>11.684124257337579</v>
      </c>
      <c r="X356" s="201">
        <v>23.576051655871328</v>
      </c>
      <c r="Y356" s="201">
        <v>7.6632566741431054</v>
      </c>
      <c r="Z356" s="201">
        <v>2.6866250106318903</v>
      </c>
      <c r="AA356" s="201">
        <v>678.81947439757619</v>
      </c>
      <c r="AB356" s="201">
        <v>2.5313908485735279</v>
      </c>
      <c r="AC356" s="202">
        <v>4.1415106553073189</v>
      </c>
      <c r="AD356" s="201">
        <v>2.6068609288715097E-2</v>
      </c>
      <c r="AE356" s="201">
        <v>8.3598595598196011E-3</v>
      </c>
      <c r="AF356" s="201">
        <v>0</v>
      </c>
      <c r="AG356" s="201">
        <v>2.6144149487440318</v>
      </c>
      <c r="AH356" s="201">
        <v>1.4926672377147523</v>
      </c>
      <c r="AI356" s="203">
        <f t="shared" si="239"/>
        <v>734.83366582820179</v>
      </c>
      <c r="AJ356" s="133" t="str">
        <f t="shared" si="240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32.46531489701119</v>
      </c>
      <c r="C357" s="148">
        <v>0</v>
      </c>
      <c r="D357" s="148">
        <v>487.75244368347234</v>
      </c>
      <c r="E357" s="148">
        <v>0</v>
      </c>
      <c r="F357" s="292"/>
      <c r="G357" s="148">
        <v>0</v>
      </c>
      <c r="H357" s="160">
        <v>0</v>
      </c>
      <c r="I357" s="146">
        <f t="shared" si="237"/>
        <v>520.21775858048352</v>
      </c>
      <c r="J357" s="141"/>
      <c r="K357" s="161" t="s">
        <v>23</v>
      </c>
      <c r="L357" s="148">
        <v>32.46531489701119</v>
      </c>
      <c r="M357" s="148">
        <v>0</v>
      </c>
      <c r="N357" s="148">
        <v>487.75244368347234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38"/>
        <v>520.21775858048352</v>
      </c>
      <c r="U357" s="204" t="s">
        <v>23</v>
      </c>
      <c r="V357" s="196">
        <v>32.46531489701119</v>
      </c>
      <c r="W357" s="196">
        <v>0</v>
      </c>
      <c r="X357" s="196">
        <v>0</v>
      </c>
      <c r="Y357" s="196">
        <v>0</v>
      </c>
      <c r="Z357" s="196">
        <v>13.581480594322354</v>
      </c>
      <c r="AA357" s="196">
        <v>0</v>
      </c>
      <c r="AB357" s="196">
        <v>0</v>
      </c>
      <c r="AC357" s="197">
        <v>474.17096308915001</v>
      </c>
      <c r="AD357" s="196">
        <v>0</v>
      </c>
      <c r="AE357" s="196">
        <v>0</v>
      </c>
      <c r="AF357" s="196">
        <v>0</v>
      </c>
      <c r="AG357" s="196">
        <v>474.17096308915001</v>
      </c>
      <c r="AH357" s="196">
        <v>0</v>
      </c>
      <c r="AI357" s="199">
        <f t="shared" si="239"/>
        <v>520.21775858048352</v>
      </c>
      <c r="AJ357" s="133" t="str">
        <f t="shared" si="240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3.1266935993550073</v>
      </c>
      <c r="C358" s="152">
        <v>5.3024855370505026</v>
      </c>
      <c r="D358" s="152">
        <v>9.6701863897577542</v>
      </c>
      <c r="E358" s="152">
        <v>0</v>
      </c>
      <c r="F358" s="292"/>
      <c r="G358" s="152">
        <v>0</v>
      </c>
      <c r="H358" s="153">
        <v>0</v>
      </c>
      <c r="I358" s="154">
        <f t="shared" si="237"/>
        <v>18.099365526163265</v>
      </c>
      <c r="J358" s="141"/>
      <c r="K358" s="155" t="s">
        <v>58</v>
      </c>
      <c r="L358" s="156">
        <v>3.1266935993550073</v>
      </c>
      <c r="M358" s="156">
        <v>5.3024855370505026</v>
      </c>
      <c r="N358" s="156">
        <v>9.6701863897577542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38"/>
        <v>18.099365526163265</v>
      </c>
      <c r="U358" s="200" t="s">
        <v>58</v>
      </c>
      <c r="V358" s="201">
        <v>3.1266935993550073</v>
      </c>
      <c r="W358" s="201">
        <v>0</v>
      </c>
      <c r="X358" s="201">
        <v>0</v>
      </c>
      <c r="Y358" s="201">
        <v>5.3024855370505026</v>
      </c>
      <c r="Z358" s="201">
        <v>9.6701863897577542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239"/>
        <v>18.099365526163265</v>
      </c>
      <c r="AJ358" s="133" t="str">
        <f t="shared" si="240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394.0541862365385</v>
      </c>
      <c r="C359" s="148">
        <v>1948.386169036816</v>
      </c>
      <c r="D359" s="148">
        <v>1110.9591134711682</v>
      </c>
      <c r="E359" s="148">
        <v>28.986571888320096</v>
      </c>
      <c r="F359" s="292"/>
      <c r="G359" s="148">
        <v>0</v>
      </c>
      <c r="H359" s="160">
        <v>0</v>
      </c>
      <c r="I359" s="146">
        <f t="shared" si="237"/>
        <v>3482.3860406328431</v>
      </c>
      <c r="J359" s="141"/>
      <c r="K359" s="161" t="s">
        <v>21</v>
      </c>
      <c r="L359" s="148">
        <v>394.0541862365385</v>
      </c>
      <c r="M359" s="148">
        <v>1948.386169036816</v>
      </c>
      <c r="N359" s="148">
        <v>1110.9591134711682</v>
      </c>
      <c r="O359" s="148">
        <v>28.986571888320096</v>
      </c>
      <c r="P359" s="148">
        <v>16.413565178288465</v>
      </c>
      <c r="Q359" s="148">
        <v>0</v>
      </c>
      <c r="R359" s="149">
        <v>0</v>
      </c>
      <c r="S359" s="150">
        <f t="shared" si="238"/>
        <v>3498.7996058111316</v>
      </c>
      <c r="U359" s="204" t="s">
        <v>21</v>
      </c>
      <c r="V359" s="196">
        <v>394.0541862365385</v>
      </c>
      <c r="W359" s="196">
        <v>0</v>
      </c>
      <c r="X359" s="196">
        <v>0</v>
      </c>
      <c r="Y359" s="196">
        <v>1948.386169036816</v>
      </c>
      <c r="Z359" s="196">
        <v>804.69421736558229</v>
      </c>
      <c r="AA359" s="196">
        <v>0</v>
      </c>
      <c r="AB359" s="196">
        <v>16.413565178288465</v>
      </c>
      <c r="AC359" s="197">
        <v>335.25146799390603</v>
      </c>
      <c r="AD359" s="196">
        <v>0</v>
      </c>
      <c r="AE359" s="196">
        <v>0</v>
      </c>
      <c r="AF359" s="196">
        <v>0</v>
      </c>
      <c r="AG359" s="196">
        <v>306.26489610558593</v>
      </c>
      <c r="AH359" s="196">
        <v>28.986571888320096</v>
      </c>
      <c r="AI359" s="199">
        <f t="shared" si="239"/>
        <v>3498.7996058111316</v>
      </c>
      <c r="AJ359" s="133" t="str">
        <f t="shared" si="240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9.0202824567590962</v>
      </c>
      <c r="C360" s="152">
        <v>485.60517650694243</v>
      </c>
      <c r="D360" s="152">
        <v>151.18951303629842</v>
      </c>
      <c r="E360" s="152">
        <v>0</v>
      </c>
      <c r="F360" s="292"/>
      <c r="G360" s="152">
        <v>0</v>
      </c>
      <c r="H360" s="153">
        <v>0</v>
      </c>
      <c r="I360" s="154">
        <f t="shared" si="237"/>
        <v>645.8149719999999</v>
      </c>
      <c r="J360" s="141"/>
      <c r="K360" s="155" t="s">
        <v>20</v>
      </c>
      <c r="L360" s="156">
        <v>9.0202824567590962</v>
      </c>
      <c r="M360" s="156">
        <v>485.60517650694243</v>
      </c>
      <c r="N360" s="156">
        <v>151.18951303629842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38"/>
        <v>645.8149719999999</v>
      </c>
      <c r="U360" s="200" t="s">
        <v>59</v>
      </c>
      <c r="V360" s="201">
        <v>9.0202824567590962</v>
      </c>
      <c r="W360" s="201">
        <v>0</v>
      </c>
      <c r="X360" s="201">
        <v>0</v>
      </c>
      <c r="Y360" s="201">
        <v>485.60517650694243</v>
      </c>
      <c r="Z360" s="201">
        <v>151.18951303629842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239"/>
        <v>645.8149719999999</v>
      </c>
      <c r="AJ360" s="133" t="str">
        <f t="shared" si="240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237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38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239"/>
        <v>0</v>
      </c>
      <c r="AJ361" s="133" t="str">
        <f t="shared" si="240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237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38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239"/>
        <v>0</v>
      </c>
      <c r="AJ362" s="133" t="str">
        <f t="shared" si="240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237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38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239"/>
        <v>0</v>
      </c>
      <c r="AJ363" s="133" t="str">
        <f t="shared" si="240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237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38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239"/>
        <v>0</v>
      </c>
      <c r="AJ364" s="133" t="str">
        <f t="shared" si="240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237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38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239"/>
        <v>0</v>
      </c>
      <c r="AJ365" s="133" t="str">
        <f t="shared" si="240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471.29628338041221</v>
      </c>
      <c r="C366" s="187">
        <f t="shared" ref="C366:I366" si="241">SUM(C345:C361)</f>
        <v>2518.5761028011639</v>
      </c>
      <c r="D366" s="187">
        <f t="shared" si="241"/>
        <v>1977.5822439820761</v>
      </c>
      <c r="E366" s="187">
        <f t="shared" si="241"/>
        <v>713.88330311565653</v>
      </c>
      <c r="F366" s="187">
        <f t="shared" si="241"/>
        <v>0</v>
      </c>
      <c r="G366" s="187">
        <f t="shared" si="241"/>
        <v>23.576051655871328</v>
      </c>
      <c r="H366" s="213">
        <f t="shared" si="241"/>
        <v>0</v>
      </c>
      <c r="I366" s="146">
        <f t="shared" si="241"/>
        <v>5704.9139849351805</v>
      </c>
      <c r="J366" s="141"/>
      <c r="K366" s="188" t="s">
        <v>25</v>
      </c>
      <c r="L366" s="187">
        <f>SUM(L345:L361)</f>
        <v>471.29628338041221</v>
      </c>
      <c r="M366" s="187">
        <f t="shared" ref="M366:S366" si="242">SUM(M345:M361)</f>
        <v>2518.5761028011639</v>
      </c>
      <c r="N366" s="187">
        <f t="shared" si="242"/>
        <v>1977.5822439820761</v>
      </c>
      <c r="O366" s="187">
        <f t="shared" si="242"/>
        <v>713.88330311565653</v>
      </c>
      <c r="P366" s="187">
        <f t="shared" si="242"/>
        <v>287.96617230203145</v>
      </c>
      <c r="Q366" s="187">
        <f t="shared" si="242"/>
        <v>23.576051655871328</v>
      </c>
      <c r="R366" s="213">
        <f t="shared" si="242"/>
        <v>0</v>
      </c>
      <c r="S366" s="214">
        <f t="shared" si="242"/>
        <v>5992.8801572372122</v>
      </c>
      <c r="T366" s="133" t="str">
        <f>IF(ABS(S366-AI366)&gt;0.01,S366-AI366,"")</f>
        <v/>
      </c>
      <c r="U366" s="215" t="s">
        <v>61</v>
      </c>
      <c r="V366" s="216">
        <f>SUM(V345:V361)</f>
        <v>459.5860905137859</v>
      </c>
      <c r="W366" s="216">
        <f t="shared" ref="W366:AH366" si="243">SUM(W345:W361)</f>
        <v>11.684124257337579</v>
      </c>
      <c r="X366" s="216">
        <f t="shared" si="243"/>
        <v>23.576051655871328</v>
      </c>
      <c r="Y366" s="216">
        <f t="shared" si="243"/>
        <v>2518.5761028011639</v>
      </c>
      <c r="Z366" s="216">
        <f t="shared" si="243"/>
        <v>1194.5319698385961</v>
      </c>
      <c r="AA366" s="216">
        <f t="shared" si="243"/>
        <v>678.81947439757619</v>
      </c>
      <c r="AB366" s="216">
        <f t="shared" si="243"/>
        <v>287.96617230203145</v>
      </c>
      <c r="AC366" s="216">
        <f t="shared" si="243"/>
        <v>818.14017147084905</v>
      </c>
      <c r="AD366" s="217">
        <f t="shared" si="243"/>
        <v>2.6068609288715097E-2</v>
      </c>
      <c r="AE366" s="217">
        <f t="shared" si="243"/>
        <v>8.3598595598196011E-3</v>
      </c>
      <c r="AF366" s="217">
        <f t="shared" si="243"/>
        <v>0</v>
      </c>
      <c r="AG366" s="217">
        <f t="shared" si="243"/>
        <v>783.05027414348001</v>
      </c>
      <c r="AH366" s="217">
        <f t="shared" si="243"/>
        <v>35.05546885852052</v>
      </c>
      <c r="AI366" s="218">
        <f>SUM(V366:AC366)</f>
        <v>5992.8801572372122</v>
      </c>
      <c r="AJ366" s="133" t="str">
        <f t="shared" si="240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8.2612338174589864E-2</v>
      </c>
      <c r="C367" s="105">
        <f t="shared" ref="C367:H367" si="244">IF($I366=0,"-",C366/$I366)</f>
        <v>0.44147485999822311</v>
      </c>
      <c r="D367" s="105">
        <f t="shared" si="244"/>
        <v>0.34664540941444982</v>
      </c>
      <c r="E367" s="105">
        <f t="shared" si="244"/>
        <v>0.12513480571324823</v>
      </c>
      <c r="F367" s="105">
        <f t="shared" si="244"/>
        <v>0</v>
      </c>
      <c r="G367" s="105">
        <f t="shared" si="244"/>
        <v>4.1325866994888971E-3</v>
      </c>
      <c r="H367" s="106">
        <f t="shared" si="244"/>
        <v>0</v>
      </c>
      <c r="I367" s="107">
        <f>SUM(B367:H367)</f>
        <v>0.99999999999999989</v>
      </c>
      <c r="J367" s="133"/>
      <c r="K367" s="30" t="s">
        <v>85</v>
      </c>
      <c r="L367" s="80">
        <f t="shared" ref="L367:R367" si="245">IF($S366=0,"-",L366/$S366)</f>
        <v>7.8642701174535964E-2</v>
      </c>
      <c r="M367" s="80">
        <f t="shared" si="245"/>
        <v>0.42026138296118654</v>
      </c>
      <c r="N367" s="80">
        <f t="shared" si="245"/>
        <v>0.32998861850989603</v>
      </c>
      <c r="O367" s="80">
        <f t="shared" si="245"/>
        <v>0.11912190539194181</v>
      </c>
      <c r="P367" s="80">
        <f t="shared" si="245"/>
        <v>4.8051381764121111E-2</v>
      </c>
      <c r="Q367" s="80">
        <f t="shared" si="245"/>
        <v>3.9340101983184267E-3</v>
      </c>
      <c r="R367" s="81">
        <f t="shared" si="245"/>
        <v>0</v>
      </c>
      <c r="S367" s="82">
        <f>SUM(L367:R367)</f>
        <v>0.99999999999999989</v>
      </c>
      <c r="U367" s="40" t="s">
        <v>85</v>
      </c>
      <c r="V367" s="108">
        <f>+V366/$AI366</f>
        <v>7.6688683647173156E-2</v>
      </c>
      <c r="W367" s="108">
        <f t="shared" ref="W367:AH367" si="246">+W366/$AI366</f>
        <v>1.9496675973450632E-3</v>
      </c>
      <c r="X367" s="108">
        <f t="shared" si="246"/>
        <v>3.9340101983184267E-3</v>
      </c>
      <c r="Y367" s="108">
        <f t="shared" si="246"/>
        <v>0.42026138296118654</v>
      </c>
      <c r="Z367" s="108">
        <f t="shared" si="246"/>
        <v>0.19932518897379206</v>
      </c>
      <c r="AA367" s="108">
        <f t="shared" si="246"/>
        <v>0.11327099100718875</v>
      </c>
      <c r="AB367" s="108">
        <f t="shared" si="246"/>
        <v>4.8051381764121111E-2</v>
      </c>
      <c r="AC367" s="108">
        <f t="shared" si="246"/>
        <v>0.13651869385087473</v>
      </c>
      <c r="AD367" s="108">
        <f t="shared" si="246"/>
        <v>4.3499300177450955E-6</v>
      </c>
      <c r="AE367" s="108">
        <f t="shared" si="246"/>
        <v>1.3949652488418181E-6</v>
      </c>
      <c r="AF367" s="108">
        <f t="shared" si="246"/>
        <v>0</v>
      </c>
      <c r="AG367" s="108">
        <f t="shared" si="246"/>
        <v>0.13066342953610394</v>
      </c>
      <c r="AH367" s="108">
        <f t="shared" si="246"/>
        <v>5.849519419504211E-3</v>
      </c>
      <c r="AI367" s="109">
        <f>SUM(V367:AC367)</f>
        <v>0.99999999999999978</v>
      </c>
      <c r="AJ367" s="4" t="str">
        <f t="shared" si="240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247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48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249">SUM(V372:AC372)</f>
        <v>0</v>
      </c>
      <c r="AJ372" s="133" t="str">
        <f t="shared" ref="AJ372:AJ393" si="250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247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48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249"/>
        <v>0</v>
      </c>
      <c r="AJ373" s="133" t="str">
        <f t="shared" si="250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247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48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249"/>
        <v>0</v>
      </c>
      <c r="AJ374" s="133" t="str">
        <f t="shared" si="250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94.051488144994849</v>
      </c>
      <c r="C375" s="148">
        <v>0</v>
      </c>
      <c r="D375" s="148">
        <v>0</v>
      </c>
      <c r="E375" s="148">
        <v>0</v>
      </c>
      <c r="F375" s="292"/>
      <c r="G375" s="148">
        <v>0</v>
      </c>
      <c r="H375" s="160">
        <v>0</v>
      </c>
      <c r="I375" s="146">
        <f t="shared" si="247"/>
        <v>94.051488144994849</v>
      </c>
      <c r="J375" s="141"/>
      <c r="K375" s="161" t="s">
        <v>15</v>
      </c>
      <c r="L375" s="148">
        <v>94.051488144994849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48"/>
        <v>94.051488144994849</v>
      </c>
      <c r="U375" s="204" t="s">
        <v>15</v>
      </c>
      <c r="V375" s="196">
        <v>94.051488144994849</v>
      </c>
      <c r="W375" s="196">
        <v>0</v>
      </c>
      <c r="X375" s="196">
        <v>0</v>
      </c>
      <c r="Y375" s="196">
        <v>0</v>
      </c>
      <c r="Z375" s="196">
        <v>0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249"/>
        <v>94.051488144994849</v>
      </c>
      <c r="AJ375" s="133" t="str">
        <f t="shared" si="250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89.081606372066361</v>
      </c>
      <c r="C376" s="152">
        <v>0</v>
      </c>
      <c r="D376" s="152">
        <v>4.5217986411229161</v>
      </c>
      <c r="E376" s="152">
        <v>2.6739887473181216</v>
      </c>
      <c r="F376" s="292"/>
      <c r="G376" s="152">
        <v>0</v>
      </c>
      <c r="H376" s="153">
        <v>0</v>
      </c>
      <c r="I376" s="154">
        <f t="shared" si="247"/>
        <v>96.277393760507394</v>
      </c>
      <c r="J376" s="141"/>
      <c r="K376" s="155" t="s">
        <v>14</v>
      </c>
      <c r="L376" s="156">
        <v>89.081606372066361</v>
      </c>
      <c r="M376" s="156">
        <v>0</v>
      </c>
      <c r="N376" s="156">
        <v>4.5217986411229161</v>
      </c>
      <c r="O376" s="156">
        <v>2.6739887473181216</v>
      </c>
      <c r="P376" s="156">
        <v>0</v>
      </c>
      <c r="Q376" s="156">
        <v>0</v>
      </c>
      <c r="R376" s="157">
        <v>0</v>
      </c>
      <c r="S376" s="158">
        <f t="shared" si="248"/>
        <v>96.277393760507394</v>
      </c>
      <c r="U376" s="200" t="s">
        <v>55</v>
      </c>
      <c r="V376" s="201">
        <v>88.822971240985567</v>
      </c>
      <c r="W376" s="201">
        <v>0</v>
      </c>
      <c r="X376" s="201">
        <v>0</v>
      </c>
      <c r="Y376" s="201">
        <v>0</v>
      </c>
      <c r="Z376" s="201">
        <v>4.5217986411229161</v>
      </c>
      <c r="AA376" s="201">
        <v>2.6739887473181216</v>
      </c>
      <c r="AB376" s="201">
        <v>0</v>
      </c>
      <c r="AC376" s="202">
        <v>0.2586351310808005</v>
      </c>
      <c r="AD376" s="201">
        <v>0.2586351310808005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249"/>
        <v>96.277393760507394</v>
      </c>
      <c r="AJ376" s="133" t="str">
        <f t="shared" si="250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971.20864100424706</v>
      </c>
      <c r="F377" s="292"/>
      <c r="G377" s="148">
        <v>0</v>
      </c>
      <c r="H377" s="160">
        <v>0</v>
      </c>
      <c r="I377" s="146">
        <f t="shared" si="247"/>
        <v>971.20864100424706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971.20864100424706</v>
      </c>
      <c r="P377" s="148">
        <v>608.89552051389001</v>
      </c>
      <c r="Q377" s="148">
        <v>0</v>
      </c>
      <c r="R377" s="149">
        <v>0</v>
      </c>
      <c r="S377" s="150">
        <f t="shared" si="248"/>
        <v>1580.1041615181371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971.20864100424706</v>
      </c>
      <c r="AB377" s="196">
        <v>608.89552051389001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249"/>
        <v>1580.1041615181371</v>
      </c>
      <c r="AJ377" s="133" t="str">
        <f t="shared" si="250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12.004354916230088</v>
      </c>
      <c r="F378" s="292"/>
      <c r="G378" s="152">
        <v>0</v>
      </c>
      <c r="H378" s="153">
        <v>0</v>
      </c>
      <c r="I378" s="154">
        <f t="shared" si="247"/>
        <v>12.004354916230088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12.004354916230088</v>
      </c>
      <c r="P378" s="156">
        <v>42.502530136826195</v>
      </c>
      <c r="Q378" s="156">
        <v>0</v>
      </c>
      <c r="R378" s="157">
        <v>0</v>
      </c>
      <c r="S378" s="158">
        <f t="shared" si="248"/>
        <v>54.50688505305628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9.6034839329840711</v>
      </c>
      <c r="AB378" s="201">
        <v>42.502530136826195</v>
      </c>
      <c r="AC378" s="202">
        <v>2.4008709832460178</v>
      </c>
      <c r="AD378" s="201">
        <v>0</v>
      </c>
      <c r="AE378" s="201">
        <v>0</v>
      </c>
      <c r="AF378" s="201">
        <v>0</v>
      </c>
      <c r="AG378" s="201">
        <v>0</v>
      </c>
      <c r="AH378" s="201">
        <v>2.4008709832460178</v>
      </c>
      <c r="AI378" s="203">
        <f t="shared" si="249"/>
        <v>54.50688505305628</v>
      </c>
      <c r="AJ378" s="133" t="str">
        <f t="shared" si="250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247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248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249"/>
        <v>0</v>
      </c>
      <c r="AJ379" s="133" t="str">
        <f t="shared" si="250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0.57610922346488591</v>
      </c>
      <c r="C380" s="152">
        <v>0</v>
      </c>
      <c r="D380" s="152">
        <v>15.775214088163754</v>
      </c>
      <c r="E380" s="152">
        <v>3.5748159822194072</v>
      </c>
      <c r="F380" s="292"/>
      <c r="G380" s="152">
        <v>0</v>
      </c>
      <c r="H380" s="153">
        <v>0</v>
      </c>
      <c r="I380" s="154">
        <f t="shared" si="247"/>
        <v>19.926139293848045</v>
      </c>
      <c r="J380" s="141"/>
      <c r="K380" s="155" t="s">
        <v>16</v>
      </c>
      <c r="L380" s="156">
        <v>0.57610922346488591</v>
      </c>
      <c r="M380" s="156">
        <v>0</v>
      </c>
      <c r="N380" s="156">
        <v>15.775214088163754</v>
      </c>
      <c r="O380" s="156">
        <v>3.5748159822194072</v>
      </c>
      <c r="P380" s="156">
        <v>1.532341110343691</v>
      </c>
      <c r="Q380" s="156">
        <v>0</v>
      </c>
      <c r="R380" s="157">
        <v>0</v>
      </c>
      <c r="S380" s="158">
        <f t="shared" si="248"/>
        <v>21.458480404191736</v>
      </c>
      <c r="U380" s="200" t="s">
        <v>16</v>
      </c>
      <c r="V380" s="201">
        <v>0.57610922346488591</v>
      </c>
      <c r="W380" s="201">
        <v>0</v>
      </c>
      <c r="X380" s="201">
        <v>0</v>
      </c>
      <c r="Y380" s="201">
        <v>0</v>
      </c>
      <c r="Z380" s="201">
        <v>15.77258851796924</v>
      </c>
      <c r="AA380" s="201">
        <v>0</v>
      </c>
      <c r="AB380" s="201">
        <v>1.532341110343691</v>
      </c>
      <c r="AC380" s="202">
        <v>3.5774415524139203</v>
      </c>
      <c r="AD380" s="201">
        <v>0</v>
      </c>
      <c r="AE380" s="201">
        <v>0</v>
      </c>
      <c r="AF380" s="201">
        <v>0</v>
      </c>
      <c r="AG380" s="201">
        <v>2.6255701945132942E-3</v>
      </c>
      <c r="AH380" s="201">
        <v>3.5748159822194072</v>
      </c>
      <c r="AI380" s="203">
        <f t="shared" si="249"/>
        <v>21.458480404191736</v>
      </c>
      <c r="AJ380" s="133" t="str">
        <f t="shared" si="250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30.624309893248888</v>
      </c>
      <c r="C381" s="148">
        <v>0.85484904736800915</v>
      </c>
      <c r="D381" s="148">
        <v>24.901116459208524</v>
      </c>
      <c r="E381" s="148">
        <v>3.485562814103757E-2</v>
      </c>
      <c r="F381" s="292"/>
      <c r="G381" s="148">
        <v>0</v>
      </c>
      <c r="H381" s="160">
        <v>0</v>
      </c>
      <c r="I381" s="146">
        <f t="shared" si="247"/>
        <v>56.41513102796646</v>
      </c>
      <c r="J381" s="141"/>
      <c r="K381" s="161" t="s">
        <v>139</v>
      </c>
      <c r="L381" s="148">
        <v>30.624309893248888</v>
      </c>
      <c r="M381" s="148">
        <v>0.85484904736800915</v>
      </c>
      <c r="N381" s="148">
        <v>24.901116459208524</v>
      </c>
      <c r="O381" s="148">
        <v>3.485562814103757E-2</v>
      </c>
      <c r="P381" s="148">
        <v>4.6255251989336783E-2</v>
      </c>
      <c r="Q381" s="148">
        <v>0</v>
      </c>
      <c r="R381" s="149">
        <v>0</v>
      </c>
      <c r="S381" s="150">
        <f t="shared" si="248"/>
        <v>56.461386279955796</v>
      </c>
      <c r="U381" s="204" t="s">
        <v>139</v>
      </c>
      <c r="V381" s="196">
        <v>30.430120784746457</v>
      </c>
      <c r="W381" s="196">
        <v>0</v>
      </c>
      <c r="X381" s="196">
        <v>0</v>
      </c>
      <c r="Y381" s="196">
        <v>0.85484904736800915</v>
      </c>
      <c r="Z381" s="196">
        <v>24.901116459208524</v>
      </c>
      <c r="AA381" s="196">
        <v>3.485562814103757E-2</v>
      </c>
      <c r="AB381" s="196">
        <v>4.6255251989336783E-2</v>
      </c>
      <c r="AC381" s="197">
        <v>0.19418910850243229</v>
      </c>
      <c r="AD381" s="196">
        <v>0.19418910850243229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249"/>
        <v>56.461386279955804</v>
      </c>
      <c r="AJ381" s="133" t="str">
        <f t="shared" si="250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15.211341818103916</v>
      </c>
      <c r="C382" s="152">
        <v>1.2386095372154047</v>
      </c>
      <c r="D382" s="152">
        <v>9.0707255097931245</v>
      </c>
      <c r="E382" s="152">
        <v>63.179384436610441</v>
      </c>
      <c r="F382" s="292"/>
      <c r="G382" s="152">
        <v>43.351374468529272</v>
      </c>
      <c r="H382" s="153">
        <v>0</v>
      </c>
      <c r="I382" s="154">
        <f t="shared" si="247"/>
        <v>132.05143577025217</v>
      </c>
      <c r="J382" s="141"/>
      <c r="K382" s="155" t="s">
        <v>24</v>
      </c>
      <c r="L382" s="156">
        <v>15.211341818103916</v>
      </c>
      <c r="M382" s="156">
        <v>1.2386095372154047</v>
      </c>
      <c r="N382" s="156">
        <v>9.0707255097931245</v>
      </c>
      <c r="O382" s="156">
        <v>63.179384436610441</v>
      </c>
      <c r="P382" s="156">
        <v>0</v>
      </c>
      <c r="Q382" s="156">
        <v>43.351374468529272</v>
      </c>
      <c r="R382" s="157">
        <v>0</v>
      </c>
      <c r="S382" s="158">
        <f t="shared" si="248"/>
        <v>132.05143577025217</v>
      </c>
      <c r="U382" s="200" t="s">
        <v>24</v>
      </c>
      <c r="V382" s="201">
        <v>10.264049916901982</v>
      </c>
      <c r="W382" s="201">
        <v>4.011972537019564</v>
      </c>
      <c r="X382" s="201">
        <v>43.351374468529272</v>
      </c>
      <c r="Y382" s="201">
        <v>1.2386095372154047</v>
      </c>
      <c r="Z382" s="201">
        <v>9.0707255097931245</v>
      </c>
      <c r="AA382" s="201">
        <v>50.432459458582656</v>
      </c>
      <c r="AB382" s="201">
        <v>0</v>
      </c>
      <c r="AC382" s="202">
        <v>13.682244342210158</v>
      </c>
      <c r="AD382" s="201">
        <v>0.93531936418237172</v>
      </c>
      <c r="AE382" s="201">
        <v>7.1560670690073306E-3</v>
      </c>
      <c r="AF382" s="201">
        <v>0</v>
      </c>
      <c r="AG382" s="201">
        <v>0</v>
      </c>
      <c r="AH382" s="201">
        <v>12.73976891095878</v>
      </c>
      <c r="AI382" s="203">
        <f t="shared" si="249"/>
        <v>132.05143577025217</v>
      </c>
      <c r="AJ382" s="133" t="str">
        <f t="shared" si="250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27.491061068178933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247"/>
        <v>27.491061068178933</v>
      </c>
      <c r="J383" s="141"/>
      <c r="K383" s="161" t="s">
        <v>23</v>
      </c>
      <c r="L383" s="148">
        <v>27.491061068178933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48"/>
        <v>27.491061068178933</v>
      </c>
      <c r="U383" s="204" t="s">
        <v>23</v>
      </c>
      <c r="V383" s="196">
        <v>27.491061068178933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249"/>
        <v>27.491061068178933</v>
      </c>
      <c r="AJ383" s="133" t="str">
        <f t="shared" si="250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4.7356547275980168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247"/>
        <v>4.7356547275980168</v>
      </c>
      <c r="J384" s="141"/>
      <c r="K384" s="155" t="s">
        <v>58</v>
      </c>
      <c r="L384" s="156">
        <v>4.7356547275980168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48"/>
        <v>4.7356547275980168</v>
      </c>
      <c r="U384" s="200" t="s">
        <v>58</v>
      </c>
      <c r="V384" s="201">
        <v>4.7356547275980168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249"/>
        <v>4.7356547275980168</v>
      </c>
      <c r="AJ384" s="133" t="str">
        <f t="shared" si="250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126.55753488417515</v>
      </c>
      <c r="C385" s="148">
        <v>0</v>
      </c>
      <c r="D385" s="148">
        <v>13.404792008348169</v>
      </c>
      <c r="E385" s="148">
        <v>0</v>
      </c>
      <c r="F385" s="292"/>
      <c r="G385" s="148">
        <v>0</v>
      </c>
      <c r="H385" s="160">
        <v>0</v>
      </c>
      <c r="I385" s="146">
        <f t="shared" si="247"/>
        <v>139.96232689252332</v>
      </c>
      <c r="J385" s="141"/>
      <c r="K385" s="161" t="s">
        <v>21</v>
      </c>
      <c r="L385" s="148">
        <v>126.55753488417515</v>
      </c>
      <c r="M385" s="148">
        <v>0</v>
      </c>
      <c r="N385" s="148">
        <v>13.404792008348169</v>
      </c>
      <c r="O385" s="148">
        <v>0</v>
      </c>
      <c r="P385" s="148">
        <v>96.261454952673631</v>
      </c>
      <c r="Q385" s="148">
        <v>0</v>
      </c>
      <c r="R385" s="149">
        <v>0</v>
      </c>
      <c r="S385" s="150">
        <f t="shared" si="248"/>
        <v>236.22378184519695</v>
      </c>
      <c r="U385" s="204" t="s">
        <v>21</v>
      </c>
      <c r="V385" s="196">
        <v>125.64246380889719</v>
      </c>
      <c r="W385" s="196">
        <v>0</v>
      </c>
      <c r="X385" s="196">
        <v>0</v>
      </c>
      <c r="Y385" s="196">
        <v>0</v>
      </c>
      <c r="Z385" s="196">
        <v>1.5634990800901996</v>
      </c>
      <c r="AA385" s="196">
        <v>0</v>
      </c>
      <c r="AB385" s="196">
        <v>96.261454952673631</v>
      </c>
      <c r="AC385" s="197">
        <v>12.756364003535928</v>
      </c>
      <c r="AD385" s="196">
        <v>0.9150710752779605</v>
      </c>
      <c r="AE385" s="196">
        <v>0</v>
      </c>
      <c r="AF385" s="196">
        <v>0</v>
      </c>
      <c r="AG385" s="196">
        <v>11.841292928257969</v>
      </c>
      <c r="AH385" s="196">
        <v>0</v>
      </c>
      <c r="AI385" s="199">
        <f t="shared" si="249"/>
        <v>236.22378184519695</v>
      </c>
      <c r="AJ385" s="133" t="str">
        <f t="shared" si="250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0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247"/>
        <v>0</v>
      </c>
      <c r="J386" s="141"/>
      <c r="K386" s="155" t="s">
        <v>20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48"/>
        <v>0</v>
      </c>
      <c r="U386" s="200" t="s">
        <v>59</v>
      </c>
      <c r="V386" s="201">
        <v>0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249"/>
        <v>0</v>
      </c>
      <c r="AJ386" s="133" t="str">
        <f t="shared" si="250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247"/>
        <v>0</v>
      </c>
      <c r="J387" s="141"/>
      <c r="K387" s="163" t="s">
        <v>62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48"/>
        <v>0</v>
      </c>
      <c r="U387" s="205" t="s">
        <v>60</v>
      </c>
      <c r="V387" s="196">
        <v>0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249"/>
        <v>0</v>
      </c>
      <c r="AJ387" s="133" t="str">
        <f t="shared" si="250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247"/>
        <v>0</v>
      </c>
      <c r="J388" s="141"/>
      <c r="K388" s="168" t="s">
        <v>22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48"/>
        <v>0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249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247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48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249"/>
        <v>0</v>
      </c>
      <c r="AJ389" s="133" t="str">
        <f t="shared" si="250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247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48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249"/>
        <v>0</v>
      </c>
      <c r="AJ390" s="133" t="str">
        <f t="shared" si="250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247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48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249"/>
        <v>0</v>
      </c>
      <c r="AJ391" s="133" t="str">
        <f t="shared" si="250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388.32910613183094</v>
      </c>
      <c r="C392" s="187">
        <f t="shared" ref="C392:I392" si="251">SUM(C371:C387)</f>
        <v>2.0934585845834137</v>
      </c>
      <c r="D392" s="187">
        <f t="shared" si="251"/>
        <v>67.67364670663649</v>
      </c>
      <c r="E392" s="187">
        <f t="shared" si="251"/>
        <v>1052.6760407147663</v>
      </c>
      <c r="F392" s="187">
        <f t="shared" si="251"/>
        <v>0</v>
      </c>
      <c r="G392" s="187">
        <f t="shared" si="251"/>
        <v>43.351374468529272</v>
      </c>
      <c r="H392" s="213">
        <f t="shared" si="251"/>
        <v>0</v>
      </c>
      <c r="I392" s="146">
        <f t="shared" si="251"/>
        <v>1554.1236266063463</v>
      </c>
      <c r="J392" s="141"/>
      <c r="K392" s="188" t="s">
        <v>25</v>
      </c>
      <c r="L392" s="187">
        <f>SUM(L371:L387)</f>
        <v>388.32910613183094</v>
      </c>
      <c r="M392" s="187">
        <f t="shared" ref="M392:S392" si="252">SUM(M371:M387)</f>
        <v>2.0934585845834137</v>
      </c>
      <c r="N392" s="187">
        <f t="shared" si="252"/>
        <v>67.67364670663649</v>
      </c>
      <c r="O392" s="187">
        <f t="shared" si="252"/>
        <v>1052.6760407147663</v>
      </c>
      <c r="P392" s="187">
        <f t="shared" si="252"/>
        <v>749.23810196572288</v>
      </c>
      <c r="Q392" s="187">
        <f t="shared" si="252"/>
        <v>43.351374468529272</v>
      </c>
      <c r="R392" s="213">
        <f t="shared" si="252"/>
        <v>0</v>
      </c>
      <c r="S392" s="214">
        <f t="shared" si="252"/>
        <v>2303.3617285720693</v>
      </c>
      <c r="T392" s="133" t="str">
        <f>IF(ABS(S392-AI392)&gt;0.01,S392-AI392,"")</f>
        <v/>
      </c>
      <c r="U392" s="215" t="s">
        <v>61</v>
      </c>
      <c r="V392" s="216">
        <f>SUM(V371:V387)</f>
        <v>382.01391891576793</v>
      </c>
      <c r="W392" s="216">
        <f t="shared" ref="W392:AH392" si="253">SUM(W371:W387)</f>
        <v>4.011972537019564</v>
      </c>
      <c r="X392" s="216">
        <f t="shared" si="253"/>
        <v>43.351374468529272</v>
      </c>
      <c r="Y392" s="216">
        <f t="shared" si="253"/>
        <v>2.0934585845834137</v>
      </c>
      <c r="Z392" s="216">
        <f t="shared" si="253"/>
        <v>55.829728208183994</v>
      </c>
      <c r="AA392" s="216">
        <f t="shared" si="253"/>
        <v>1033.9534287712729</v>
      </c>
      <c r="AB392" s="216">
        <f t="shared" si="253"/>
        <v>749.23810196572288</v>
      </c>
      <c r="AC392" s="216">
        <f t="shared" si="253"/>
        <v>32.869745120989258</v>
      </c>
      <c r="AD392" s="217">
        <f t="shared" si="253"/>
        <v>2.303214679043565</v>
      </c>
      <c r="AE392" s="217">
        <f t="shared" si="253"/>
        <v>7.1560670690073306E-3</v>
      </c>
      <c r="AF392" s="217">
        <f t="shared" si="253"/>
        <v>0</v>
      </c>
      <c r="AG392" s="217">
        <f t="shared" si="253"/>
        <v>11.843918498452483</v>
      </c>
      <c r="AH392" s="217">
        <f t="shared" si="253"/>
        <v>18.715455876424205</v>
      </c>
      <c r="AI392" s="218">
        <f>SUM(V392:AC392)</f>
        <v>2303.3617285720693</v>
      </c>
      <c r="AJ392" s="133" t="str">
        <f t="shared" si="250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0.24987015156561496</v>
      </c>
      <c r="C393" s="105">
        <f t="shared" ref="C393:H393" si="254">IF($I392=0,"-",C392/$I392)</f>
        <v>1.3470347845845336E-3</v>
      </c>
      <c r="D393" s="105">
        <f t="shared" si="254"/>
        <v>4.3544571067625867E-2</v>
      </c>
      <c r="E393" s="105">
        <f t="shared" si="254"/>
        <v>0.67734382432203066</v>
      </c>
      <c r="F393" s="105">
        <f t="shared" si="254"/>
        <v>0</v>
      </c>
      <c r="G393" s="105">
        <f t="shared" si="254"/>
        <v>2.7894418260143994E-2</v>
      </c>
      <c r="H393" s="106">
        <f t="shared" si="254"/>
        <v>0</v>
      </c>
      <c r="I393" s="107">
        <f>SUM(B393:H393)</f>
        <v>1</v>
      </c>
      <c r="J393" s="133"/>
      <c r="K393" s="30" t="s">
        <v>85</v>
      </c>
      <c r="L393" s="80">
        <f t="shared" ref="L393:R393" si="255">IF($S392=0,"-",L392/$S392)</f>
        <v>0.16859232369575278</v>
      </c>
      <c r="M393" s="80">
        <f t="shared" si="255"/>
        <v>9.0887095961311227E-4</v>
      </c>
      <c r="N393" s="80">
        <f t="shared" si="255"/>
        <v>2.9380381668748849E-2</v>
      </c>
      <c r="O393" s="80">
        <f t="shared" si="255"/>
        <v>0.45701724903077001</v>
      </c>
      <c r="P393" s="80">
        <f t="shared" si="255"/>
        <v>0.32528026000944305</v>
      </c>
      <c r="Q393" s="80">
        <f t="shared" si="255"/>
        <v>1.8820914635672197E-2</v>
      </c>
      <c r="R393" s="81">
        <f t="shared" si="255"/>
        <v>0</v>
      </c>
      <c r="S393" s="82">
        <f>SUM(L393:R393)</f>
        <v>1</v>
      </c>
      <c r="U393" s="40" t="s">
        <v>85</v>
      </c>
      <c r="V393" s="108">
        <f>+V392/$AI392</f>
        <v>0.16585059748847658</v>
      </c>
      <c r="W393" s="108">
        <f t="shared" ref="W393:AH393" si="256">+W392/$AI392</f>
        <v>1.7417900485421018E-3</v>
      </c>
      <c r="X393" s="108">
        <f t="shared" si="256"/>
        <v>1.8820914635672197E-2</v>
      </c>
      <c r="Y393" s="108">
        <f t="shared" si="256"/>
        <v>9.0887095961311227E-4</v>
      </c>
      <c r="Z393" s="108">
        <f t="shared" si="256"/>
        <v>2.4238367563220172E-2</v>
      </c>
      <c r="AA393" s="108">
        <f t="shared" si="256"/>
        <v>0.44888886358820207</v>
      </c>
      <c r="AB393" s="108">
        <f t="shared" si="256"/>
        <v>0.32528026000944305</v>
      </c>
      <c r="AC393" s="108">
        <f t="shared" si="256"/>
        <v>1.4270335706830688E-2</v>
      </c>
      <c r="AD393" s="108">
        <f t="shared" si="256"/>
        <v>9.9993615873413184E-4</v>
      </c>
      <c r="AE393" s="108">
        <f t="shared" si="256"/>
        <v>3.1067925546560223E-6</v>
      </c>
      <c r="AF393" s="108">
        <f t="shared" si="256"/>
        <v>0</v>
      </c>
      <c r="AG393" s="108">
        <f t="shared" si="256"/>
        <v>5.1420141055286712E-3</v>
      </c>
      <c r="AH393" s="108">
        <f t="shared" si="256"/>
        <v>8.1252786500132304E-3</v>
      </c>
      <c r="AI393" s="109">
        <f>SUM(V393:AC393)</f>
        <v>0.99999999999999989</v>
      </c>
      <c r="AJ393" s="4" t="str">
        <f t="shared" si="250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257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58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259">SUM(V398:AC398)</f>
        <v>0</v>
      </c>
      <c r="AJ398" s="133" t="str">
        <f t="shared" ref="AJ398:AJ419" si="260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257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58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259"/>
        <v>0</v>
      </c>
      <c r="AJ399" s="133" t="str">
        <f t="shared" si="260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257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58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259"/>
        <v>0</v>
      </c>
      <c r="AJ400" s="133" t="str">
        <f t="shared" si="260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0.7472442210455259</v>
      </c>
      <c r="C401" s="148">
        <v>0</v>
      </c>
      <c r="D401" s="148">
        <v>0.50665646747888338</v>
      </c>
      <c r="E401" s="148">
        <v>0</v>
      </c>
      <c r="F401" s="292"/>
      <c r="G401" s="148">
        <v>0</v>
      </c>
      <c r="H401" s="160">
        <v>0</v>
      </c>
      <c r="I401" s="146">
        <f t="shared" si="257"/>
        <v>1.2539006885244093</v>
      </c>
      <c r="J401" s="141"/>
      <c r="K401" s="161" t="s">
        <v>15</v>
      </c>
      <c r="L401" s="148">
        <v>0.7472442210455259</v>
      </c>
      <c r="M401" s="148">
        <v>0</v>
      </c>
      <c r="N401" s="148">
        <v>0.50665646747888338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58"/>
        <v>1.2539006885244093</v>
      </c>
      <c r="U401" s="204" t="s">
        <v>15</v>
      </c>
      <c r="V401" s="196">
        <v>0.7472442210455259</v>
      </c>
      <c r="W401" s="196">
        <v>0</v>
      </c>
      <c r="X401" s="196">
        <v>0</v>
      </c>
      <c r="Y401" s="196">
        <v>0</v>
      </c>
      <c r="Z401" s="196">
        <v>0.50665646747888338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259"/>
        <v>1.2539006885244093</v>
      </c>
      <c r="AJ401" s="133" t="str">
        <f t="shared" si="260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0</v>
      </c>
      <c r="C402" s="152">
        <v>0</v>
      </c>
      <c r="D402" s="152">
        <v>0</v>
      </c>
      <c r="E402" s="152">
        <v>0</v>
      </c>
      <c r="F402" s="292"/>
      <c r="G402" s="152">
        <v>0</v>
      </c>
      <c r="H402" s="153">
        <v>0</v>
      </c>
      <c r="I402" s="154">
        <f t="shared" si="257"/>
        <v>0</v>
      </c>
      <c r="J402" s="141"/>
      <c r="K402" s="155" t="s">
        <v>14</v>
      </c>
      <c r="L402" s="156">
        <v>0</v>
      </c>
      <c r="M402" s="156">
        <v>0</v>
      </c>
      <c r="N402" s="156">
        <v>0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58"/>
        <v>0</v>
      </c>
      <c r="U402" s="200" t="s">
        <v>55</v>
      </c>
      <c r="V402" s="201">
        <v>0</v>
      </c>
      <c r="W402" s="201">
        <v>0</v>
      </c>
      <c r="X402" s="201">
        <v>0</v>
      </c>
      <c r="Y402" s="201">
        <v>0</v>
      </c>
      <c r="Z402" s="201">
        <v>0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259"/>
        <v>0</v>
      </c>
      <c r="AJ402" s="133" t="str">
        <f t="shared" si="260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257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5.9294441328338054</v>
      </c>
      <c r="Q403" s="148">
        <v>0</v>
      </c>
      <c r="R403" s="149">
        <v>0</v>
      </c>
      <c r="S403" s="150">
        <f t="shared" si="258"/>
        <v>5.9294441328338054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5.9294441328338054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259"/>
        <v>5.9294441328338054</v>
      </c>
      <c r="AJ403" s="133" t="str">
        <f t="shared" si="260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4.9460971442500321E-2</v>
      </c>
      <c r="F404" s="292"/>
      <c r="G404" s="152">
        <v>0</v>
      </c>
      <c r="H404" s="153">
        <v>0</v>
      </c>
      <c r="I404" s="154">
        <f t="shared" si="257"/>
        <v>4.9460971442500321E-2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4.9460971442500321E-2</v>
      </c>
      <c r="P404" s="156">
        <v>0.47240961530752473</v>
      </c>
      <c r="Q404" s="156">
        <v>0</v>
      </c>
      <c r="R404" s="157">
        <v>0</v>
      </c>
      <c r="S404" s="158">
        <f t="shared" si="258"/>
        <v>0.52187058675002507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3.9568777154000256E-2</v>
      </c>
      <c r="AB404" s="201">
        <v>0.47240961530752473</v>
      </c>
      <c r="AC404" s="202">
        <v>9.8921942885000641E-3</v>
      </c>
      <c r="AD404" s="201">
        <v>0</v>
      </c>
      <c r="AE404" s="201">
        <v>0</v>
      </c>
      <c r="AF404" s="201">
        <v>0</v>
      </c>
      <c r="AG404" s="201">
        <v>0</v>
      </c>
      <c r="AH404" s="201">
        <v>9.8921942885000641E-3</v>
      </c>
      <c r="AI404" s="203">
        <f t="shared" si="259"/>
        <v>0.52187058675002507</v>
      </c>
      <c r="AJ404" s="133" t="str">
        <f t="shared" si="260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257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58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259"/>
        <v>0</v>
      </c>
      <c r="AJ405" s="133" t="str">
        <f t="shared" si="260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0.29565219247761892</v>
      </c>
      <c r="C406" s="152">
        <v>2.6608697322985702</v>
      </c>
      <c r="D406" s="152">
        <v>0</v>
      </c>
      <c r="E406" s="152">
        <v>0</v>
      </c>
      <c r="F406" s="292"/>
      <c r="G406" s="152">
        <v>0</v>
      </c>
      <c r="H406" s="153">
        <v>0</v>
      </c>
      <c r="I406" s="154">
        <f t="shared" si="257"/>
        <v>2.9565219247761889</v>
      </c>
      <c r="J406" s="141"/>
      <c r="K406" s="155" t="s">
        <v>16</v>
      </c>
      <c r="L406" s="156">
        <v>0.29565219247761892</v>
      </c>
      <c r="M406" s="156">
        <v>2.6608697322985702</v>
      </c>
      <c r="N406" s="156">
        <v>0</v>
      </c>
      <c r="O406" s="156">
        <v>0</v>
      </c>
      <c r="P406" s="156">
        <v>0.40564236983842017</v>
      </c>
      <c r="Q406" s="156">
        <v>0</v>
      </c>
      <c r="R406" s="157">
        <v>0</v>
      </c>
      <c r="S406" s="158">
        <f t="shared" si="258"/>
        <v>3.3621642946146091</v>
      </c>
      <c r="U406" s="200" t="s">
        <v>16</v>
      </c>
      <c r="V406" s="201">
        <v>0.29565219247761892</v>
      </c>
      <c r="W406" s="201">
        <v>0</v>
      </c>
      <c r="X406" s="201">
        <v>0</v>
      </c>
      <c r="Y406" s="201">
        <v>2.6608697322985702</v>
      </c>
      <c r="Z406" s="201">
        <v>0</v>
      </c>
      <c r="AA406" s="201">
        <v>0</v>
      </c>
      <c r="AB406" s="201">
        <v>0.40564236983842017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259"/>
        <v>3.3621642946146091</v>
      </c>
      <c r="AJ406" s="133" t="str">
        <f t="shared" si="260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2.2766828219314519</v>
      </c>
      <c r="C407" s="148">
        <v>10.232211018384906</v>
      </c>
      <c r="D407" s="148">
        <v>5.4131923914034923</v>
      </c>
      <c r="E407" s="148">
        <v>0.8359841449463874</v>
      </c>
      <c r="F407" s="292"/>
      <c r="G407" s="148">
        <v>0</v>
      </c>
      <c r="H407" s="160">
        <v>0</v>
      </c>
      <c r="I407" s="146">
        <f t="shared" si="257"/>
        <v>18.758070376666236</v>
      </c>
      <c r="J407" s="141"/>
      <c r="K407" s="161" t="s">
        <v>139</v>
      </c>
      <c r="L407" s="148">
        <v>2.2766828219314519</v>
      </c>
      <c r="M407" s="148">
        <v>10.232211018384906</v>
      </c>
      <c r="N407" s="148">
        <v>5.4131923914034923</v>
      </c>
      <c r="O407" s="148">
        <v>0.8359841449463874</v>
      </c>
      <c r="P407" s="148">
        <v>0</v>
      </c>
      <c r="Q407" s="148">
        <v>0</v>
      </c>
      <c r="R407" s="149">
        <v>0</v>
      </c>
      <c r="S407" s="150">
        <f t="shared" si="258"/>
        <v>18.758070376666236</v>
      </c>
      <c r="U407" s="204" t="s">
        <v>139</v>
      </c>
      <c r="V407" s="196">
        <v>2.2766828219314519</v>
      </c>
      <c r="W407" s="196">
        <v>0</v>
      </c>
      <c r="X407" s="196">
        <v>0</v>
      </c>
      <c r="Y407" s="196">
        <v>10.232211018384906</v>
      </c>
      <c r="Z407" s="196">
        <v>5.4131923914034923</v>
      </c>
      <c r="AA407" s="196">
        <v>1.3380363218841529E-2</v>
      </c>
      <c r="AB407" s="196">
        <v>0</v>
      </c>
      <c r="AC407" s="197">
        <v>0.82260378172754589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0.82260378172754589</v>
      </c>
      <c r="AI407" s="199">
        <f t="shared" si="259"/>
        <v>18.75807037666624</v>
      </c>
      <c r="AJ407" s="133" t="str">
        <f t="shared" si="260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1.3053452898323825</v>
      </c>
      <c r="C408" s="152">
        <v>0.55228598324276457</v>
      </c>
      <c r="D408" s="152">
        <v>0.28691848523732227</v>
      </c>
      <c r="E408" s="152">
        <v>18.10739024561509</v>
      </c>
      <c r="F408" s="292"/>
      <c r="G408" s="152">
        <v>2.4339469713564572</v>
      </c>
      <c r="H408" s="153">
        <v>0</v>
      </c>
      <c r="I408" s="154">
        <f t="shared" si="257"/>
        <v>22.685886975284014</v>
      </c>
      <c r="J408" s="141"/>
      <c r="K408" s="155" t="s">
        <v>24</v>
      </c>
      <c r="L408" s="156">
        <v>1.3053452898323825</v>
      </c>
      <c r="M408" s="156">
        <v>0.55228598324276457</v>
      </c>
      <c r="N408" s="156">
        <v>0.28691848523732227</v>
      </c>
      <c r="O408" s="156">
        <v>18.10739024561509</v>
      </c>
      <c r="P408" s="156">
        <v>0</v>
      </c>
      <c r="Q408" s="156">
        <v>2.4339469713564572</v>
      </c>
      <c r="R408" s="157">
        <v>0</v>
      </c>
      <c r="S408" s="158">
        <f t="shared" si="258"/>
        <v>22.685886975284014</v>
      </c>
      <c r="U408" s="200" t="s">
        <v>24</v>
      </c>
      <c r="V408" s="201">
        <v>0.36469552640276093</v>
      </c>
      <c r="W408" s="201">
        <v>0.87175429609234278</v>
      </c>
      <c r="X408" s="201">
        <v>2.4339469713564572</v>
      </c>
      <c r="Y408" s="201">
        <v>0.55228598324276457</v>
      </c>
      <c r="Z408" s="201">
        <v>0.28691848523732227</v>
      </c>
      <c r="AA408" s="201">
        <v>17.947111407781136</v>
      </c>
      <c r="AB408" s="201">
        <v>0</v>
      </c>
      <c r="AC408" s="202">
        <v>0.22917430517123222</v>
      </c>
      <c r="AD408" s="201">
        <v>6.889546733727886E-2</v>
      </c>
      <c r="AE408" s="201">
        <v>0</v>
      </c>
      <c r="AF408" s="201">
        <v>0</v>
      </c>
      <c r="AG408" s="201">
        <v>0</v>
      </c>
      <c r="AH408" s="201">
        <v>0.16027883783395339</v>
      </c>
      <c r="AI408" s="203">
        <f t="shared" si="259"/>
        <v>22.685886975284017</v>
      </c>
      <c r="AJ408" s="133" t="str">
        <f t="shared" si="260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5.6482127384779517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257"/>
        <v>5.6482127384779517</v>
      </c>
      <c r="J409" s="141"/>
      <c r="K409" s="161" t="s">
        <v>23</v>
      </c>
      <c r="L409" s="148">
        <v>5.6482127384779517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58"/>
        <v>5.6482127384779517</v>
      </c>
      <c r="U409" s="204" t="s">
        <v>23</v>
      </c>
      <c r="V409" s="196">
        <v>5.4220888302429699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0.22612390823498157</v>
      </c>
      <c r="AD409" s="196">
        <v>0.22612390823498157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259"/>
        <v>5.6482127384779517</v>
      </c>
      <c r="AJ409" s="133" t="str">
        <f t="shared" si="260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0.33096643834641515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257"/>
        <v>0.33096643834641515</v>
      </c>
      <c r="J410" s="141"/>
      <c r="K410" s="155" t="s">
        <v>58</v>
      </c>
      <c r="L410" s="156">
        <v>0.33096643834641515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58"/>
        <v>0.33096643834641515</v>
      </c>
      <c r="U410" s="200" t="s">
        <v>58</v>
      </c>
      <c r="V410" s="201">
        <v>0.33096643834641515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259"/>
        <v>0.33096643834641515</v>
      </c>
      <c r="AJ410" s="133" t="str">
        <f t="shared" si="260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1.812023940217893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257"/>
        <v>1.812023940217893</v>
      </c>
      <c r="J411" s="141"/>
      <c r="K411" s="161" t="s">
        <v>21</v>
      </c>
      <c r="L411" s="148">
        <v>1.812023940217893</v>
      </c>
      <c r="M411" s="148">
        <v>0</v>
      </c>
      <c r="N411" s="148">
        <v>0</v>
      </c>
      <c r="O411" s="148">
        <v>0</v>
      </c>
      <c r="P411" s="148">
        <v>0.36630817870683252</v>
      </c>
      <c r="Q411" s="148">
        <v>0</v>
      </c>
      <c r="R411" s="149">
        <v>0</v>
      </c>
      <c r="S411" s="150">
        <f t="shared" si="258"/>
        <v>2.1783321189247253</v>
      </c>
      <c r="U411" s="204" t="s">
        <v>21</v>
      </c>
      <c r="V411" s="196">
        <v>1.7214227432069984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0.36630817870683252</v>
      </c>
      <c r="AC411" s="197">
        <v>9.0601197010894655E-2</v>
      </c>
      <c r="AD411" s="196">
        <v>9.0601197010894655E-2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259"/>
        <v>2.1783321189247258</v>
      </c>
      <c r="AJ411" s="133" t="str">
        <f t="shared" si="260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0.53447931459292486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257"/>
        <v>0.53447931459292486</v>
      </c>
      <c r="J412" s="141"/>
      <c r="K412" s="155" t="s">
        <v>20</v>
      </c>
      <c r="L412" s="156">
        <v>0.53447931459292486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58"/>
        <v>0.53447931459292486</v>
      </c>
      <c r="U412" s="200" t="s">
        <v>59</v>
      </c>
      <c r="V412" s="201">
        <v>0.53447931459292486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259"/>
        <v>0.53447931459292486</v>
      </c>
      <c r="AJ412" s="133" t="str">
        <f t="shared" si="260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257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58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259"/>
        <v>0</v>
      </c>
      <c r="AJ413" s="133" t="str">
        <f t="shared" si="260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257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58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259"/>
        <v>0</v>
      </c>
      <c r="AJ414" s="133" t="str">
        <f t="shared" si="260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257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58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259"/>
        <v>0</v>
      </c>
      <c r="AJ415" s="133" t="str">
        <f t="shared" si="260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257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58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259"/>
        <v>0</v>
      </c>
      <c r="AJ416" s="133" t="str">
        <f t="shared" si="260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257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58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259"/>
        <v>0</v>
      </c>
      <c r="AJ417" s="133" t="str">
        <f t="shared" si="260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12.950606956922163</v>
      </c>
      <c r="C418" s="187">
        <f t="shared" ref="C418:I418" si="261">SUM(C397:C413)</f>
        <v>13.445366733926241</v>
      </c>
      <c r="D418" s="187">
        <f t="shared" si="261"/>
        <v>6.2067673441196982</v>
      </c>
      <c r="E418" s="187">
        <f t="shared" si="261"/>
        <v>18.992835362003976</v>
      </c>
      <c r="F418" s="187">
        <f t="shared" si="261"/>
        <v>0</v>
      </c>
      <c r="G418" s="187">
        <f t="shared" si="261"/>
        <v>2.4339469713564572</v>
      </c>
      <c r="H418" s="213">
        <f t="shared" si="261"/>
        <v>0</v>
      </c>
      <c r="I418" s="146">
        <f t="shared" si="261"/>
        <v>54.029523368328526</v>
      </c>
      <c r="J418" s="141"/>
      <c r="K418" s="188" t="s">
        <v>25</v>
      </c>
      <c r="L418" s="187">
        <f>SUM(L397:L413)</f>
        <v>12.950606956922163</v>
      </c>
      <c r="M418" s="187">
        <f t="shared" ref="M418:S418" si="262">SUM(M397:M413)</f>
        <v>13.445366733926241</v>
      </c>
      <c r="N418" s="187">
        <f t="shared" si="262"/>
        <v>6.2067673441196982</v>
      </c>
      <c r="O418" s="187">
        <f t="shared" si="262"/>
        <v>18.992835362003976</v>
      </c>
      <c r="P418" s="187">
        <f t="shared" si="262"/>
        <v>7.1738042966865834</v>
      </c>
      <c r="Q418" s="187">
        <f t="shared" si="262"/>
        <v>2.4339469713564572</v>
      </c>
      <c r="R418" s="213">
        <f t="shared" si="262"/>
        <v>0</v>
      </c>
      <c r="S418" s="214">
        <f t="shared" si="262"/>
        <v>61.203327665015117</v>
      </c>
      <c r="T418" s="133" t="str">
        <f>IF(ABS(S418-AI418)&gt;0.01,S418-AI418,"")</f>
        <v/>
      </c>
      <c r="U418" s="215" t="s">
        <v>61</v>
      </c>
      <c r="V418" s="216">
        <f>SUM(V397:V413)</f>
        <v>11.693232088246667</v>
      </c>
      <c r="W418" s="216">
        <f t="shared" ref="W418:AH418" si="263">SUM(W397:W413)</f>
        <v>0.87175429609234278</v>
      </c>
      <c r="X418" s="216">
        <f t="shared" si="263"/>
        <v>2.4339469713564572</v>
      </c>
      <c r="Y418" s="216">
        <f t="shared" si="263"/>
        <v>13.445366733926241</v>
      </c>
      <c r="Z418" s="216">
        <f t="shared" si="263"/>
        <v>6.2067673441196982</v>
      </c>
      <c r="AA418" s="216">
        <f t="shared" si="263"/>
        <v>18.000060548153979</v>
      </c>
      <c r="AB418" s="216">
        <f t="shared" si="263"/>
        <v>7.1738042966865834</v>
      </c>
      <c r="AC418" s="216">
        <f t="shared" si="263"/>
        <v>1.3783953864331544</v>
      </c>
      <c r="AD418" s="217">
        <f t="shared" si="263"/>
        <v>0.38562057258315507</v>
      </c>
      <c r="AE418" s="217">
        <f t="shared" si="263"/>
        <v>0</v>
      </c>
      <c r="AF418" s="217">
        <f t="shared" si="263"/>
        <v>0</v>
      </c>
      <c r="AG418" s="217">
        <f t="shared" si="263"/>
        <v>0</v>
      </c>
      <c r="AH418" s="217">
        <f t="shared" si="263"/>
        <v>0.99277481384999933</v>
      </c>
      <c r="AI418" s="218">
        <f>SUM(V418:AC418)</f>
        <v>61.203327665015124</v>
      </c>
      <c r="AJ418" s="133" t="str">
        <f t="shared" si="260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0.23969500653625342</v>
      </c>
      <c r="C419" s="105">
        <f t="shared" ref="C419:H419" si="264">IF($I418=0,"-",C418/$I418)</f>
        <v>0.24885221811539721</v>
      </c>
      <c r="D419" s="105">
        <f t="shared" si="264"/>
        <v>0.11487732922993048</v>
      </c>
      <c r="E419" s="105">
        <f t="shared" si="264"/>
        <v>0.35152698335920085</v>
      </c>
      <c r="F419" s="105">
        <f t="shared" si="264"/>
        <v>0</v>
      </c>
      <c r="G419" s="105">
        <f t="shared" si="264"/>
        <v>4.50484627592182E-2</v>
      </c>
      <c r="H419" s="106">
        <f t="shared" si="264"/>
        <v>0</v>
      </c>
      <c r="I419" s="107">
        <f>SUM(B419:H419)</f>
        <v>1.0000000000000002</v>
      </c>
      <c r="J419" s="133"/>
      <c r="K419" s="30" t="s">
        <v>85</v>
      </c>
      <c r="L419" s="80">
        <f t="shared" ref="L419:R419" si="265">IF($S418=0,"-",L418/$S418)</f>
        <v>0.21159971934540669</v>
      </c>
      <c r="M419" s="80">
        <f t="shared" si="265"/>
        <v>0.21968358987793804</v>
      </c>
      <c r="N419" s="80">
        <f t="shared" si="265"/>
        <v>0.10141225291035269</v>
      </c>
      <c r="O419" s="80">
        <f t="shared" si="265"/>
        <v>0.31032357367817781</v>
      </c>
      <c r="P419" s="80">
        <f t="shared" si="265"/>
        <v>0.11721265118052158</v>
      </c>
      <c r="Q419" s="80">
        <f t="shared" si="265"/>
        <v>3.9768213007603234E-2</v>
      </c>
      <c r="R419" s="81">
        <f t="shared" si="265"/>
        <v>0</v>
      </c>
      <c r="S419" s="82">
        <f>SUM(L419:R419)</f>
        <v>1</v>
      </c>
      <c r="U419" s="40" t="s">
        <v>85</v>
      </c>
      <c r="V419" s="108">
        <f>+V418/$AI418</f>
        <v>0.19105549541762448</v>
      </c>
      <c r="W419" s="108">
        <f t="shared" ref="W419:AH419" si="266">+W418/$AI418</f>
        <v>1.4243576768631366E-2</v>
      </c>
      <c r="X419" s="108">
        <f t="shared" si="266"/>
        <v>3.9768213007603234E-2</v>
      </c>
      <c r="Y419" s="108">
        <f t="shared" si="266"/>
        <v>0.21968358987793801</v>
      </c>
      <c r="Z419" s="108">
        <f t="shared" si="266"/>
        <v>0.10141225291035268</v>
      </c>
      <c r="AA419" s="108">
        <f t="shared" si="266"/>
        <v>0.29410264498482691</v>
      </c>
      <c r="AB419" s="108">
        <f t="shared" si="266"/>
        <v>0.11721265118052157</v>
      </c>
      <c r="AC419" s="108">
        <f t="shared" si="266"/>
        <v>2.252157585250171E-2</v>
      </c>
      <c r="AD419" s="108">
        <f t="shared" si="266"/>
        <v>6.3006471591508318E-3</v>
      </c>
      <c r="AE419" s="108">
        <f t="shared" si="266"/>
        <v>0</v>
      </c>
      <c r="AF419" s="108">
        <f t="shared" si="266"/>
        <v>0</v>
      </c>
      <c r="AG419" s="108">
        <f t="shared" si="266"/>
        <v>0</v>
      </c>
      <c r="AH419" s="108">
        <f t="shared" si="266"/>
        <v>1.6220928693350876E-2</v>
      </c>
      <c r="AI419" s="109">
        <f>SUM(V419:AC419)</f>
        <v>1</v>
      </c>
      <c r="AJ419" s="4" t="str">
        <f t="shared" si="260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267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68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269">SUM(V424:AC424)</f>
        <v>0</v>
      </c>
      <c r="AJ424" s="133" t="str">
        <f t="shared" ref="AJ424:AJ445" si="270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267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68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269"/>
        <v>0</v>
      </c>
      <c r="AJ425" s="133" t="str">
        <f t="shared" si="270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267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68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269"/>
        <v>0</v>
      </c>
      <c r="AJ426" s="133" t="str">
        <f t="shared" si="270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31.296125784764964</v>
      </c>
      <c r="C427" s="148">
        <v>7.5454239239544521</v>
      </c>
      <c r="D427" s="148">
        <v>0</v>
      </c>
      <c r="E427" s="148">
        <v>0</v>
      </c>
      <c r="F427" s="292"/>
      <c r="G427" s="148">
        <v>0</v>
      </c>
      <c r="H427" s="160">
        <v>0</v>
      </c>
      <c r="I427" s="146">
        <f t="shared" si="267"/>
        <v>38.841549708719413</v>
      </c>
      <c r="J427" s="141"/>
      <c r="K427" s="161" t="s">
        <v>15</v>
      </c>
      <c r="L427" s="148">
        <v>31.296125784764964</v>
      </c>
      <c r="M427" s="148">
        <v>7.5454239239544521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68"/>
        <v>38.841549708719413</v>
      </c>
      <c r="U427" s="204" t="s">
        <v>15</v>
      </c>
      <c r="V427" s="196">
        <v>31.174539011267971</v>
      </c>
      <c r="W427" s="196">
        <v>0</v>
      </c>
      <c r="X427" s="196">
        <v>0</v>
      </c>
      <c r="Y427" s="196">
        <v>7.5454239239544521</v>
      </c>
      <c r="Z427" s="196">
        <v>0</v>
      </c>
      <c r="AA427" s="196">
        <v>0</v>
      </c>
      <c r="AB427" s="196">
        <v>0</v>
      </c>
      <c r="AC427" s="197">
        <v>0.12158677349699439</v>
      </c>
      <c r="AD427" s="198">
        <v>0.12158677349699439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269"/>
        <v>38.84154970871942</v>
      </c>
      <c r="AJ427" s="133" t="str">
        <f t="shared" si="270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5.430926134040944</v>
      </c>
      <c r="C428" s="152">
        <v>0</v>
      </c>
      <c r="D428" s="152">
        <v>1.8316442470884531</v>
      </c>
      <c r="E428" s="152">
        <v>1.7482489456926665E-3</v>
      </c>
      <c r="F428" s="292"/>
      <c r="G428" s="152">
        <v>0</v>
      </c>
      <c r="H428" s="153">
        <v>0</v>
      </c>
      <c r="I428" s="154">
        <f t="shared" si="267"/>
        <v>7.2643186300750893</v>
      </c>
      <c r="J428" s="141"/>
      <c r="K428" s="155" t="s">
        <v>14</v>
      </c>
      <c r="L428" s="156">
        <v>5.430926134040944</v>
      </c>
      <c r="M428" s="156">
        <v>0</v>
      </c>
      <c r="N428" s="156">
        <v>1.8316442470884531</v>
      </c>
      <c r="O428" s="156">
        <v>1.7482489456926665E-3</v>
      </c>
      <c r="P428" s="156">
        <v>0</v>
      </c>
      <c r="Q428" s="156">
        <v>0</v>
      </c>
      <c r="R428" s="157">
        <v>0</v>
      </c>
      <c r="S428" s="158">
        <f t="shared" si="268"/>
        <v>7.2643186300750893</v>
      </c>
      <c r="U428" s="200" t="s">
        <v>55</v>
      </c>
      <c r="V428" s="201">
        <v>5.2748922913697873</v>
      </c>
      <c r="W428" s="201">
        <v>0</v>
      </c>
      <c r="X428" s="201">
        <v>0</v>
      </c>
      <c r="Y428" s="201">
        <v>0</v>
      </c>
      <c r="Z428" s="201">
        <v>1.8316442470884531</v>
      </c>
      <c r="AA428" s="201">
        <v>1.7482489456926665E-3</v>
      </c>
      <c r="AB428" s="201">
        <v>0</v>
      </c>
      <c r="AC428" s="202">
        <v>0.15603384267115702</v>
      </c>
      <c r="AD428" s="201">
        <v>0.15603384267115702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269"/>
        <v>7.2643186300750893</v>
      </c>
      <c r="AJ428" s="133" t="str">
        <f t="shared" si="270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5.392093272421925E-3</v>
      </c>
      <c r="F429" s="292"/>
      <c r="G429" s="148">
        <v>0</v>
      </c>
      <c r="H429" s="160">
        <v>0</v>
      </c>
      <c r="I429" s="146">
        <f t="shared" si="267"/>
        <v>5.392093272421925E-3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5.392093272421925E-3</v>
      </c>
      <c r="P429" s="148">
        <v>62.367130051423878</v>
      </c>
      <c r="Q429" s="148">
        <v>0</v>
      </c>
      <c r="R429" s="149">
        <v>0</v>
      </c>
      <c r="S429" s="150">
        <f t="shared" si="268"/>
        <v>62.372522144696298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5.3806573525978611E-3</v>
      </c>
      <c r="AB429" s="196">
        <v>62.367130051423878</v>
      </c>
      <c r="AC429" s="197">
        <v>1.1435919824063884E-5</v>
      </c>
      <c r="AD429" s="196">
        <v>0</v>
      </c>
      <c r="AE429" s="196">
        <v>0</v>
      </c>
      <c r="AF429" s="196">
        <v>0</v>
      </c>
      <c r="AG429" s="196">
        <v>0</v>
      </c>
      <c r="AH429" s="196">
        <v>1.1435919824063884E-5</v>
      </c>
      <c r="AI429" s="199">
        <f t="shared" si="269"/>
        <v>62.372522144696298</v>
      </c>
      <c r="AJ429" s="133" t="str">
        <f t="shared" si="270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267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5.3542573067146622</v>
      </c>
      <c r="Q430" s="156">
        <v>0</v>
      </c>
      <c r="R430" s="157">
        <v>0</v>
      </c>
      <c r="S430" s="158">
        <f t="shared" si="268"/>
        <v>5.3542573067146622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5.3542573067146622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269"/>
        <v>5.3542573067146622</v>
      </c>
      <c r="AJ430" s="133" t="str">
        <f t="shared" si="270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267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68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269"/>
        <v>0</v>
      </c>
      <c r="AJ431" s="133" t="str">
        <f t="shared" si="270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5.1415709321983591</v>
      </c>
      <c r="C432" s="152">
        <v>0</v>
      </c>
      <c r="D432" s="152">
        <v>1.5719889363514274</v>
      </c>
      <c r="E432" s="152">
        <v>2.1075113896707491</v>
      </c>
      <c r="F432" s="292"/>
      <c r="G432" s="152">
        <v>0</v>
      </c>
      <c r="H432" s="153">
        <v>0</v>
      </c>
      <c r="I432" s="154">
        <f t="shared" si="267"/>
        <v>8.8210712582205364</v>
      </c>
      <c r="J432" s="141"/>
      <c r="K432" s="155" t="s">
        <v>16</v>
      </c>
      <c r="L432" s="156">
        <v>5.1415709321983591</v>
      </c>
      <c r="M432" s="156">
        <v>0</v>
      </c>
      <c r="N432" s="156">
        <v>1.5719889363514274</v>
      </c>
      <c r="O432" s="156">
        <v>2.1075113896707491</v>
      </c>
      <c r="P432" s="156">
        <v>0.10483141567317911</v>
      </c>
      <c r="Q432" s="156">
        <v>0</v>
      </c>
      <c r="R432" s="157">
        <v>0</v>
      </c>
      <c r="S432" s="158">
        <f t="shared" si="268"/>
        <v>8.9259026738937148</v>
      </c>
      <c r="U432" s="200" t="s">
        <v>16</v>
      </c>
      <c r="V432" s="201">
        <v>5.1415709321983591</v>
      </c>
      <c r="W432" s="201">
        <v>0</v>
      </c>
      <c r="X432" s="201">
        <v>0</v>
      </c>
      <c r="Y432" s="201">
        <v>0</v>
      </c>
      <c r="Z432" s="201">
        <v>1.5719889363514274</v>
      </c>
      <c r="AA432" s="201">
        <v>0</v>
      </c>
      <c r="AB432" s="201">
        <v>0.10483141567317911</v>
      </c>
      <c r="AC432" s="202">
        <v>2.1075113896707491</v>
      </c>
      <c r="AD432" s="201">
        <v>0</v>
      </c>
      <c r="AE432" s="201">
        <v>0</v>
      </c>
      <c r="AF432" s="201">
        <v>0</v>
      </c>
      <c r="AG432" s="201">
        <v>0</v>
      </c>
      <c r="AH432" s="201">
        <v>2.1075113896707491</v>
      </c>
      <c r="AI432" s="203">
        <f t="shared" si="269"/>
        <v>8.9259026738937148</v>
      </c>
      <c r="AJ432" s="133" t="str">
        <f t="shared" si="270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32.914233485173447</v>
      </c>
      <c r="C433" s="148">
        <v>25.996112835069265</v>
      </c>
      <c r="D433" s="148">
        <v>10.237357359085212</v>
      </c>
      <c r="E433" s="148">
        <v>10.240761921264697</v>
      </c>
      <c r="F433" s="292"/>
      <c r="G433" s="148">
        <v>0</v>
      </c>
      <c r="H433" s="160">
        <v>0</v>
      </c>
      <c r="I433" s="146">
        <f t="shared" si="267"/>
        <v>79.38846560059261</v>
      </c>
      <c r="J433" s="141"/>
      <c r="K433" s="161" t="s">
        <v>139</v>
      </c>
      <c r="L433" s="148">
        <v>32.914233485173447</v>
      </c>
      <c r="M433" s="148">
        <v>25.996112835069265</v>
      </c>
      <c r="N433" s="148">
        <v>10.237357359085212</v>
      </c>
      <c r="O433" s="148">
        <v>10.240761921264697</v>
      </c>
      <c r="P433" s="148">
        <v>0</v>
      </c>
      <c r="Q433" s="148">
        <v>0</v>
      </c>
      <c r="R433" s="149">
        <v>0</v>
      </c>
      <c r="S433" s="150">
        <f t="shared" si="268"/>
        <v>79.38846560059261</v>
      </c>
      <c r="U433" s="204" t="s">
        <v>139</v>
      </c>
      <c r="V433" s="196">
        <v>32.903537174296737</v>
      </c>
      <c r="W433" s="196">
        <v>0</v>
      </c>
      <c r="X433" s="196">
        <v>0</v>
      </c>
      <c r="Y433" s="196">
        <v>25.996112835069265</v>
      </c>
      <c r="Z433" s="196">
        <v>10.237357359085212</v>
      </c>
      <c r="AA433" s="196">
        <v>0</v>
      </c>
      <c r="AB433" s="196">
        <v>0</v>
      </c>
      <c r="AC433" s="197">
        <v>10.25145823214141</v>
      </c>
      <c r="AD433" s="196">
        <v>1.0696310876711834E-2</v>
      </c>
      <c r="AE433" s="196">
        <v>0</v>
      </c>
      <c r="AF433" s="196">
        <v>0</v>
      </c>
      <c r="AG433" s="196">
        <v>0</v>
      </c>
      <c r="AH433" s="196">
        <v>10.240761921264697</v>
      </c>
      <c r="AI433" s="199">
        <f t="shared" si="269"/>
        <v>79.38846560059261</v>
      </c>
      <c r="AJ433" s="133" t="str">
        <f t="shared" si="270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19.840665481426683</v>
      </c>
      <c r="C434" s="152">
        <v>5.224304740229222</v>
      </c>
      <c r="D434" s="152">
        <v>11.895386178563205</v>
      </c>
      <c r="E434" s="152">
        <v>216.65463133542792</v>
      </c>
      <c r="F434" s="292"/>
      <c r="G434" s="152">
        <v>28.495444678199782</v>
      </c>
      <c r="H434" s="153">
        <v>0</v>
      </c>
      <c r="I434" s="154">
        <f t="shared" si="267"/>
        <v>282.11043241384681</v>
      </c>
      <c r="J434" s="141"/>
      <c r="K434" s="155" t="s">
        <v>24</v>
      </c>
      <c r="L434" s="156">
        <v>19.840665481426683</v>
      </c>
      <c r="M434" s="156">
        <v>5.224304740229222</v>
      </c>
      <c r="N434" s="156">
        <v>11.895386178563205</v>
      </c>
      <c r="O434" s="156">
        <v>216.65463133542792</v>
      </c>
      <c r="P434" s="156">
        <v>0.51079630912147744</v>
      </c>
      <c r="Q434" s="156">
        <v>28.495444678199782</v>
      </c>
      <c r="R434" s="157">
        <v>0</v>
      </c>
      <c r="S434" s="158">
        <f t="shared" si="268"/>
        <v>282.62122872296828</v>
      </c>
      <c r="U434" s="200" t="s">
        <v>24</v>
      </c>
      <c r="V434" s="201">
        <v>4.8147249326014832</v>
      </c>
      <c r="W434" s="201">
        <v>14.648704270248311</v>
      </c>
      <c r="X434" s="201">
        <v>28.495444678199782</v>
      </c>
      <c r="Y434" s="201">
        <v>5.224304740229222</v>
      </c>
      <c r="Z434" s="201">
        <v>11.661190059565715</v>
      </c>
      <c r="AA434" s="201">
        <v>215.63476136823741</v>
      </c>
      <c r="AB434" s="201">
        <v>0.51079630912147744</v>
      </c>
      <c r="AC434" s="202">
        <v>1.6313023647649163</v>
      </c>
      <c r="AD434" s="201">
        <v>0.37723627857688941</v>
      </c>
      <c r="AE434" s="201">
        <v>0.55855018974521708</v>
      </c>
      <c r="AF434" s="201">
        <v>0</v>
      </c>
      <c r="AG434" s="201">
        <v>0.2341961189974901</v>
      </c>
      <c r="AH434" s="201">
        <v>0.46131977744531955</v>
      </c>
      <c r="AI434" s="203">
        <f t="shared" si="269"/>
        <v>282.62122872296828</v>
      </c>
      <c r="AJ434" s="133" t="str">
        <f t="shared" si="270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10.45886823809392</v>
      </c>
      <c r="C435" s="148">
        <v>0</v>
      </c>
      <c r="D435" s="148">
        <v>0.98529374458055996</v>
      </c>
      <c r="E435" s="148">
        <v>0</v>
      </c>
      <c r="F435" s="292"/>
      <c r="G435" s="148">
        <v>0</v>
      </c>
      <c r="H435" s="160">
        <v>0</v>
      </c>
      <c r="I435" s="146">
        <f t="shared" si="267"/>
        <v>11.44416198267448</v>
      </c>
      <c r="J435" s="141"/>
      <c r="K435" s="161" t="s">
        <v>23</v>
      </c>
      <c r="L435" s="148">
        <v>10.45886823809392</v>
      </c>
      <c r="M435" s="148">
        <v>0</v>
      </c>
      <c r="N435" s="148">
        <v>0.98529374458055996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68"/>
        <v>11.44416198267448</v>
      </c>
      <c r="U435" s="204" t="s">
        <v>23</v>
      </c>
      <c r="V435" s="196">
        <v>9.8193555353609874</v>
      </c>
      <c r="W435" s="196">
        <v>0.59051697446054263</v>
      </c>
      <c r="X435" s="196">
        <v>0</v>
      </c>
      <c r="Y435" s="196">
        <v>0</v>
      </c>
      <c r="Z435" s="196">
        <v>0.98529374458055996</v>
      </c>
      <c r="AA435" s="196">
        <v>0</v>
      </c>
      <c r="AB435" s="196">
        <v>0</v>
      </c>
      <c r="AC435" s="197">
        <v>4.8995728272389807E-2</v>
      </c>
      <c r="AD435" s="196">
        <v>4.8995728272389807E-2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269"/>
        <v>11.44416198267448</v>
      </c>
      <c r="AJ435" s="133" t="str">
        <f t="shared" si="270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1.6085154873353704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267"/>
        <v>1.6085154873353704</v>
      </c>
      <c r="J436" s="141"/>
      <c r="K436" s="155" t="s">
        <v>58</v>
      </c>
      <c r="L436" s="156">
        <v>1.6085154873353704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68"/>
        <v>1.6085154873353704</v>
      </c>
      <c r="U436" s="200" t="s">
        <v>58</v>
      </c>
      <c r="V436" s="201">
        <v>1.4945366878973305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0.11397879943803983</v>
      </c>
      <c r="AD436" s="201">
        <v>0.11397879943803983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269"/>
        <v>1.6085154873353704</v>
      </c>
      <c r="AJ436" s="133" t="str">
        <f t="shared" si="270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108.48227283207046</v>
      </c>
      <c r="C437" s="148">
        <v>0</v>
      </c>
      <c r="D437" s="148">
        <v>6.8307059822293565</v>
      </c>
      <c r="E437" s="148">
        <v>0</v>
      </c>
      <c r="F437" s="292"/>
      <c r="G437" s="148">
        <v>0</v>
      </c>
      <c r="H437" s="160">
        <v>0</v>
      </c>
      <c r="I437" s="146">
        <f t="shared" si="267"/>
        <v>115.31297881429983</v>
      </c>
      <c r="J437" s="141"/>
      <c r="K437" s="161" t="s">
        <v>21</v>
      </c>
      <c r="L437" s="148">
        <v>108.48227283207046</v>
      </c>
      <c r="M437" s="148">
        <v>0</v>
      </c>
      <c r="N437" s="148">
        <v>6.8307059822293565</v>
      </c>
      <c r="O437" s="148">
        <v>0</v>
      </c>
      <c r="P437" s="148">
        <v>3.8528830175443356</v>
      </c>
      <c r="Q437" s="148">
        <v>0</v>
      </c>
      <c r="R437" s="149">
        <v>0</v>
      </c>
      <c r="S437" s="150">
        <f t="shared" si="268"/>
        <v>119.16586183184415</v>
      </c>
      <c r="U437" s="204" t="s">
        <v>21</v>
      </c>
      <c r="V437" s="196">
        <v>107.99050494478054</v>
      </c>
      <c r="W437" s="196">
        <v>0</v>
      </c>
      <c r="X437" s="196">
        <v>0</v>
      </c>
      <c r="Y437" s="196">
        <v>0</v>
      </c>
      <c r="Z437" s="196">
        <v>0.12447493722037199</v>
      </c>
      <c r="AA437" s="196">
        <v>0</v>
      </c>
      <c r="AB437" s="196">
        <v>3.8528830175443356</v>
      </c>
      <c r="AC437" s="197">
        <v>7.1979989322989031</v>
      </c>
      <c r="AD437" s="196">
        <v>0.49176788728991883</v>
      </c>
      <c r="AE437" s="196">
        <v>0</v>
      </c>
      <c r="AF437" s="196">
        <v>0</v>
      </c>
      <c r="AG437" s="196">
        <v>6.7062310450089848</v>
      </c>
      <c r="AH437" s="196">
        <v>0</v>
      </c>
      <c r="AI437" s="199">
        <f t="shared" si="269"/>
        <v>119.16586183184414</v>
      </c>
      <c r="AJ437" s="133" t="str">
        <f t="shared" si="270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0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267"/>
        <v>0</v>
      </c>
      <c r="J438" s="141"/>
      <c r="K438" s="155" t="s">
        <v>20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68"/>
        <v>0</v>
      </c>
      <c r="U438" s="200" t="s">
        <v>59</v>
      </c>
      <c r="V438" s="201">
        <v>0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269"/>
        <v>0</v>
      </c>
      <c r="AJ438" s="133" t="str">
        <f t="shared" si="270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0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267"/>
        <v>0</v>
      </c>
      <c r="J439" s="141"/>
      <c r="K439" s="163" t="s">
        <v>62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68"/>
        <v>0</v>
      </c>
      <c r="U439" s="205" t="s">
        <v>60</v>
      </c>
      <c r="V439" s="196">
        <v>0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269"/>
        <v>0</v>
      </c>
      <c r="AJ439" s="133" t="str">
        <f t="shared" si="270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0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267"/>
        <v>0</v>
      </c>
      <c r="J440" s="141"/>
      <c r="K440" s="168" t="s">
        <v>22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68"/>
        <v>0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269"/>
        <v>0</v>
      </c>
      <c r="AJ440" s="133" t="str">
        <f t="shared" si="270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267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68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269"/>
        <v>0</v>
      </c>
      <c r="AJ441" s="133" t="str">
        <f t="shared" si="270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267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68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269"/>
        <v>0</v>
      </c>
      <c r="AJ442" s="133" t="str">
        <f t="shared" si="270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267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68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269"/>
        <v>0</v>
      </c>
      <c r="AJ443" s="142" t="str">
        <f t="shared" si="270"/>
        <v/>
      </c>
    </row>
    <row r="444" spans="1:85" x14ac:dyDescent="0.25">
      <c r="A444" s="186" t="s">
        <v>25</v>
      </c>
      <c r="B444" s="187">
        <f>SUM(B423:B439)</f>
        <v>215.17317837510416</v>
      </c>
      <c r="C444" s="187">
        <f t="shared" ref="C444:I444" si="271">SUM(C423:C439)</f>
        <v>38.765841499252936</v>
      </c>
      <c r="D444" s="187">
        <f t="shared" si="271"/>
        <v>33.352376447898209</v>
      </c>
      <c r="E444" s="187">
        <f t="shared" si="271"/>
        <v>229.01004498858148</v>
      </c>
      <c r="F444" s="187">
        <f t="shared" si="271"/>
        <v>0</v>
      </c>
      <c r="G444" s="187">
        <f t="shared" si="271"/>
        <v>28.495444678199782</v>
      </c>
      <c r="H444" s="213">
        <f t="shared" si="271"/>
        <v>0</v>
      </c>
      <c r="I444" s="146">
        <f t="shared" si="271"/>
        <v>544.79688598903658</v>
      </c>
      <c r="J444" s="141"/>
      <c r="K444" s="188" t="s">
        <v>25</v>
      </c>
      <c r="L444" s="187">
        <f>SUM(L423:L439)</f>
        <v>215.17317837510416</v>
      </c>
      <c r="M444" s="187">
        <f t="shared" ref="M444:S444" si="272">SUM(M423:M439)</f>
        <v>38.765841499252936</v>
      </c>
      <c r="N444" s="187">
        <f t="shared" si="272"/>
        <v>33.352376447898209</v>
      </c>
      <c r="O444" s="187">
        <f t="shared" si="272"/>
        <v>229.01004498858148</v>
      </c>
      <c r="P444" s="187">
        <f t="shared" si="272"/>
        <v>72.189898100477521</v>
      </c>
      <c r="Q444" s="187">
        <f t="shared" si="272"/>
        <v>28.495444678199782</v>
      </c>
      <c r="R444" s="213">
        <f t="shared" si="272"/>
        <v>0</v>
      </c>
      <c r="S444" s="214">
        <f t="shared" si="272"/>
        <v>616.986784089514</v>
      </c>
      <c r="T444" s="133" t="str">
        <f>IF(ABS(S444-AI444)&gt;0.01,S444-AI444,"")</f>
        <v/>
      </c>
      <c r="U444" s="215" t="s">
        <v>61</v>
      </c>
      <c r="V444" s="216">
        <f>SUM(V423:V439)</f>
        <v>198.61366150977318</v>
      </c>
      <c r="W444" s="216">
        <f t="shared" ref="W444:AH444" si="273">SUM(W423:W439)</f>
        <v>15.239221244708855</v>
      </c>
      <c r="X444" s="216">
        <f t="shared" si="273"/>
        <v>28.495444678199782</v>
      </c>
      <c r="Y444" s="216">
        <f t="shared" si="273"/>
        <v>38.765841499252936</v>
      </c>
      <c r="Z444" s="216">
        <f t="shared" si="273"/>
        <v>26.41194928389174</v>
      </c>
      <c r="AA444" s="216">
        <f t="shared" si="273"/>
        <v>215.64189027453568</v>
      </c>
      <c r="AB444" s="216">
        <f t="shared" si="273"/>
        <v>72.189898100477521</v>
      </c>
      <c r="AC444" s="216">
        <f t="shared" si="273"/>
        <v>21.628877498674385</v>
      </c>
      <c r="AD444" s="217">
        <f t="shared" si="273"/>
        <v>1.320295620622101</v>
      </c>
      <c r="AE444" s="217">
        <f t="shared" si="273"/>
        <v>0.55855018974521708</v>
      </c>
      <c r="AF444" s="217">
        <f t="shared" si="273"/>
        <v>0</v>
      </c>
      <c r="AG444" s="217">
        <f t="shared" si="273"/>
        <v>6.9404271640064747</v>
      </c>
      <c r="AH444" s="217">
        <f t="shared" si="273"/>
        <v>12.809604524300591</v>
      </c>
      <c r="AI444" s="218">
        <f>SUM(V444:AC444)</f>
        <v>616.986784089514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0.39496036763219361</v>
      </c>
      <c r="C445" s="105">
        <f t="shared" ref="C445:H445" si="274">IF($I444=0,"-",C444/$I444)</f>
        <v>7.1156503453349507E-2</v>
      </c>
      <c r="D445" s="105">
        <f t="shared" si="274"/>
        <v>6.121983679724885E-2</v>
      </c>
      <c r="E445" s="105">
        <f t="shared" si="274"/>
        <v>0.4203585792764426</v>
      </c>
      <c r="F445" s="105">
        <f t="shared" si="274"/>
        <v>0</v>
      </c>
      <c r="G445" s="105">
        <f t="shared" si="274"/>
        <v>5.2304712840765433E-2</v>
      </c>
      <c r="H445" s="106">
        <f t="shared" si="274"/>
        <v>0</v>
      </c>
      <c r="I445" s="107">
        <f>SUM(B445:H445)</f>
        <v>1</v>
      </c>
      <c r="J445" s="133"/>
      <c r="K445" s="30" t="s">
        <v>85</v>
      </c>
      <c r="L445" s="80">
        <f t="shared" ref="L445:R445" si="275">IF($S444=0,"-",L444/$S444)</f>
        <v>0.34874843987563642</v>
      </c>
      <c r="M445" s="80">
        <f t="shared" si="275"/>
        <v>6.2830910643344812E-2</v>
      </c>
      <c r="N445" s="80">
        <f t="shared" si="275"/>
        <v>5.4056873352832401E-2</v>
      </c>
      <c r="O445" s="80">
        <f t="shared" si="275"/>
        <v>0.3711749601355418</v>
      </c>
      <c r="P445" s="80">
        <f t="shared" si="275"/>
        <v>0.11700396177368368</v>
      </c>
      <c r="Q445" s="80">
        <f t="shared" si="275"/>
        <v>4.618485421896102E-2</v>
      </c>
      <c r="R445" s="81">
        <f t="shared" si="275"/>
        <v>0</v>
      </c>
      <c r="S445" s="82">
        <f>SUM(L445:R445)</f>
        <v>1</v>
      </c>
      <c r="U445" s="40" t="s">
        <v>85</v>
      </c>
      <c r="V445" s="108">
        <f>+V444/$AI444</f>
        <v>0.32190910183411287</v>
      </c>
      <c r="W445" s="108">
        <f t="shared" ref="W445:AH445" si="276">+W444/$AI444</f>
        <v>2.4699428962967722E-2</v>
      </c>
      <c r="X445" s="108">
        <f t="shared" si="276"/>
        <v>4.618485421896102E-2</v>
      </c>
      <c r="Y445" s="108">
        <f t="shared" si="276"/>
        <v>6.2830910643344812E-2</v>
      </c>
      <c r="Z445" s="108">
        <f t="shared" si="276"/>
        <v>4.2807966013190694E-2</v>
      </c>
      <c r="AA445" s="108">
        <f t="shared" si="276"/>
        <v>0.34950811886960909</v>
      </c>
      <c r="AB445" s="108">
        <f t="shared" si="276"/>
        <v>0.11700396177368368</v>
      </c>
      <c r="AC445" s="108">
        <f t="shared" si="276"/>
        <v>3.5055657684130249E-2</v>
      </c>
      <c r="AD445" s="108">
        <f t="shared" si="276"/>
        <v>2.1399090785558044E-3</v>
      </c>
      <c r="AE445" s="108">
        <f t="shared" si="276"/>
        <v>9.0528712145669101E-4</v>
      </c>
      <c r="AF445" s="108">
        <f t="shared" si="276"/>
        <v>0</v>
      </c>
      <c r="AG445" s="108">
        <f t="shared" si="276"/>
        <v>1.124890733964172E-2</v>
      </c>
      <c r="AH445" s="108">
        <f t="shared" si="276"/>
        <v>2.0761554144476037E-2</v>
      </c>
      <c r="AI445" s="109">
        <f>SUM(V445:AC445)</f>
        <v>1.0000000000000002</v>
      </c>
      <c r="AJ445" s="133" t="str">
        <f t="shared" si="270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0.10239888105093346</v>
      </c>
      <c r="G449" s="302"/>
      <c r="H449" s="304"/>
      <c r="I449" s="146">
        <f>SUM(B449:H449)</f>
        <v>0.10239888105093346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277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278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277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278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277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278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277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278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277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278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241.5249321711141</v>
      </c>
      <c r="G455" s="305"/>
      <c r="H455" s="307"/>
      <c r="I455" s="146">
        <f t="shared" si="277"/>
        <v>241.5249321711141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278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277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278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277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278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277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278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277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278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832.96036244912796</v>
      </c>
      <c r="G460" s="305"/>
      <c r="H460" s="307"/>
      <c r="I460" s="154">
        <f t="shared" si="277"/>
        <v>832.96036244912796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278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277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278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277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278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16.230344800359667</v>
      </c>
      <c r="G463" s="305"/>
      <c r="H463" s="307"/>
      <c r="I463" s="146">
        <f t="shared" si="277"/>
        <v>16.230344800359667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278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277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278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277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278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277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278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277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278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277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278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277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278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I470" si="279">SUM(C449:C465)</f>
        <v>0</v>
      </c>
      <c r="D470" s="187">
        <f t="shared" si="279"/>
        <v>0</v>
      </c>
      <c r="E470" s="187">
        <f t="shared" si="279"/>
        <v>0</v>
      </c>
      <c r="F470" s="187">
        <f t="shared" si="279"/>
        <v>1090.8180383016527</v>
      </c>
      <c r="G470" s="187">
        <f t="shared" si="279"/>
        <v>0</v>
      </c>
      <c r="H470" s="213">
        <f t="shared" si="279"/>
        <v>0</v>
      </c>
      <c r="I470" s="146">
        <f t="shared" si="279"/>
        <v>1090.8180383016527</v>
      </c>
      <c r="J470" s="141"/>
      <c r="K470" s="188" t="s">
        <v>25</v>
      </c>
      <c r="L470" s="187">
        <f>SUM(L449:L465)</f>
        <v>0</v>
      </c>
      <c r="M470" s="187">
        <f t="shared" ref="M470:S470" si="280">SUM(M449:M465)</f>
        <v>0</v>
      </c>
      <c r="N470" s="187">
        <f t="shared" si="280"/>
        <v>0</v>
      </c>
      <c r="O470" s="187">
        <f t="shared" si="280"/>
        <v>0</v>
      </c>
      <c r="P470" s="187">
        <f t="shared" si="280"/>
        <v>0</v>
      </c>
      <c r="Q470" s="187">
        <f t="shared" si="280"/>
        <v>0</v>
      </c>
      <c r="R470" s="213">
        <f t="shared" si="280"/>
        <v>0</v>
      </c>
      <c r="S470" s="214">
        <f t="shared" si="280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281">IF($I470=0,"-",C470/$I470)</f>
        <v>0</v>
      </c>
      <c r="D471" s="105">
        <f t="shared" si="281"/>
        <v>0</v>
      </c>
      <c r="E471" s="105">
        <f t="shared" si="281"/>
        <v>0</v>
      </c>
      <c r="F471" s="105">
        <f t="shared" si="281"/>
        <v>1</v>
      </c>
      <c r="G471" s="105">
        <f t="shared" si="281"/>
        <v>0</v>
      </c>
      <c r="H471" s="106">
        <f t="shared" si="281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282">IF($S470=0,"-",L470/$S470)</f>
        <v>-</v>
      </c>
      <c r="M471" s="80" t="str">
        <f t="shared" si="282"/>
        <v>-</v>
      </c>
      <c r="N471" s="80" t="str">
        <f t="shared" si="282"/>
        <v>-</v>
      </c>
      <c r="O471" s="80" t="str">
        <f t="shared" si="282"/>
        <v>-</v>
      </c>
      <c r="P471" s="80" t="str">
        <f t="shared" si="282"/>
        <v>-</v>
      </c>
      <c r="Q471" s="80" t="str">
        <f t="shared" si="282"/>
        <v>-</v>
      </c>
      <c r="R471" s="81" t="str">
        <f t="shared" si="282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283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284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283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284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283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284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283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284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283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284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16040.818097557993</v>
      </c>
      <c r="G481" s="305"/>
      <c r="H481" s="307"/>
      <c r="I481" s="146">
        <f t="shared" si="283"/>
        <v>16040.818097557993</v>
      </c>
      <c r="J481" s="141"/>
      <c r="K481" s="161" t="s">
        <v>56</v>
      </c>
      <c r="L481" s="305"/>
      <c r="M481" s="306"/>
      <c r="N481" s="306"/>
      <c r="O481" s="307"/>
      <c r="P481" s="148">
        <v>4221.2761907961813</v>
      </c>
      <c r="Q481" s="305"/>
      <c r="R481" s="312"/>
      <c r="S481" s="150">
        <f t="shared" si="284"/>
        <v>4221.2761907961813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4723.5774773040575</v>
      </c>
      <c r="G482" s="305"/>
      <c r="H482" s="307"/>
      <c r="I482" s="154">
        <f t="shared" si="283"/>
        <v>4723.5774773040575</v>
      </c>
      <c r="J482" s="141"/>
      <c r="K482" s="155" t="s">
        <v>11</v>
      </c>
      <c r="L482" s="305"/>
      <c r="M482" s="306"/>
      <c r="N482" s="306"/>
      <c r="O482" s="307"/>
      <c r="P482" s="156">
        <v>1891.4798144282549</v>
      </c>
      <c r="Q482" s="305"/>
      <c r="R482" s="312"/>
      <c r="S482" s="158">
        <f t="shared" si="284"/>
        <v>1891.4798144282549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283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284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9.0379111616070684</v>
      </c>
      <c r="G484" s="305"/>
      <c r="H484" s="307"/>
      <c r="I484" s="154">
        <f t="shared" si="283"/>
        <v>9.0379111616070684</v>
      </c>
      <c r="J484" s="141"/>
      <c r="K484" s="155" t="s">
        <v>16</v>
      </c>
      <c r="L484" s="305"/>
      <c r="M484" s="306"/>
      <c r="N484" s="306"/>
      <c r="O484" s="307"/>
      <c r="P484" s="156">
        <v>4.9283382489729757</v>
      </c>
      <c r="Q484" s="305"/>
      <c r="R484" s="312"/>
      <c r="S484" s="158">
        <f t="shared" si="284"/>
        <v>4.9283382489729757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37.881736769171987</v>
      </c>
      <c r="G485" s="305"/>
      <c r="H485" s="307"/>
      <c r="I485" s="146">
        <f t="shared" si="283"/>
        <v>37.881736769171987</v>
      </c>
      <c r="J485" s="141"/>
      <c r="K485" s="161" t="s">
        <v>139</v>
      </c>
      <c r="L485" s="305"/>
      <c r="M485" s="306"/>
      <c r="N485" s="306"/>
      <c r="O485" s="307"/>
      <c r="P485" s="148">
        <v>32.142149243271973</v>
      </c>
      <c r="Q485" s="305"/>
      <c r="R485" s="312"/>
      <c r="S485" s="150">
        <f t="shared" si="284"/>
        <v>32.142149243271973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184.41949921965926</v>
      </c>
      <c r="G486" s="305"/>
      <c r="H486" s="307"/>
      <c r="I486" s="154">
        <f t="shared" si="283"/>
        <v>184.41949921965926</v>
      </c>
      <c r="J486" s="141"/>
      <c r="K486" s="155" t="s">
        <v>24</v>
      </c>
      <c r="L486" s="305"/>
      <c r="M486" s="306"/>
      <c r="N486" s="306"/>
      <c r="O486" s="307"/>
      <c r="P486" s="156">
        <v>4.0911718457437019E-14</v>
      </c>
      <c r="Q486" s="305"/>
      <c r="R486" s="312"/>
      <c r="S486" s="158">
        <f t="shared" si="284"/>
        <v>4.0911718457437019E-14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283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284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283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284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1515.080542160269</v>
      </c>
      <c r="G489" s="305"/>
      <c r="H489" s="307"/>
      <c r="I489" s="146">
        <f t="shared" si="283"/>
        <v>1515.080542160269</v>
      </c>
      <c r="J489" s="141"/>
      <c r="K489" s="161" t="s">
        <v>21</v>
      </c>
      <c r="L489" s="305"/>
      <c r="M489" s="306"/>
      <c r="N489" s="306"/>
      <c r="O489" s="307"/>
      <c r="P489" s="148">
        <v>535.94516827590428</v>
      </c>
      <c r="Q489" s="305"/>
      <c r="R489" s="312"/>
      <c r="S489" s="150">
        <f t="shared" si="284"/>
        <v>535.94516827590428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283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284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283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284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283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284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283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284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283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284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283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284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I496" si="285">SUM(C475:C491)</f>
        <v>0</v>
      </c>
      <c r="D496" s="187">
        <f t="shared" si="285"/>
        <v>0</v>
      </c>
      <c r="E496" s="187">
        <f t="shared" si="285"/>
        <v>0</v>
      </c>
      <c r="F496" s="187">
        <f t="shared" si="285"/>
        <v>22510.815264172757</v>
      </c>
      <c r="G496" s="187">
        <f t="shared" si="285"/>
        <v>0</v>
      </c>
      <c r="H496" s="213">
        <f t="shared" si="285"/>
        <v>0</v>
      </c>
      <c r="I496" s="146">
        <f t="shared" si="285"/>
        <v>22510.815264172757</v>
      </c>
      <c r="J496" s="141"/>
      <c r="K496" s="188" t="s">
        <v>25</v>
      </c>
      <c r="L496" s="187">
        <f>SUM(L475:L491)</f>
        <v>0</v>
      </c>
      <c r="M496" s="187">
        <f t="shared" ref="M496:S496" si="286">SUM(M475:M491)</f>
        <v>0</v>
      </c>
      <c r="N496" s="187">
        <f t="shared" si="286"/>
        <v>0</v>
      </c>
      <c r="O496" s="187">
        <f t="shared" si="286"/>
        <v>0</v>
      </c>
      <c r="P496" s="187">
        <f t="shared" si="286"/>
        <v>6685.7716609925856</v>
      </c>
      <c r="Q496" s="187">
        <f t="shared" si="286"/>
        <v>0</v>
      </c>
      <c r="R496" s="213">
        <f t="shared" si="286"/>
        <v>0</v>
      </c>
      <c r="S496" s="214">
        <f t="shared" si="286"/>
        <v>6685.7716609925856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287">IF($I496=0,"-",C496/$I496)</f>
        <v>0</v>
      </c>
      <c r="D497" s="105">
        <f t="shared" si="287"/>
        <v>0</v>
      </c>
      <c r="E497" s="105">
        <f t="shared" si="287"/>
        <v>0</v>
      </c>
      <c r="F497" s="105">
        <f t="shared" si="287"/>
        <v>1</v>
      </c>
      <c r="G497" s="105">
        <f t="shared" si="287"/>
        <v>0</v>
      </c>
      <c r="H497" s="106">
        <f t="shared" si="287"/>
        <v>0</v>
      </c>
      <c r="I497" s="107">
        <f>SUM(B497:H497)</f>
        <v>1</v>
      </c>
      <c r="J497" s="4"/>
      <c r="K497" s="30" t="s">
        <v>85</v>
      </c>
      <c r="L497" s="80">
        <f t="shared" ref="L497:R497" si="288">IF($S496=0,"-",L496/$S496)</f>
        <v>0</v>
      </c>
      <c r="M497" s="80">
        <f t="shared" si="288"/>
        <v>0</v>
      </c>
      <c r="N497" s="80">
        <f t="shared" si="288"/>
        <v>0</v>
      </c>
      <c r="O497" s="80">
        <f t="shared" si="288"/>
        <v>0</v>
      </c>
      <c r="P497" s="80">
        <f t="shared" si="288"/>
        <v>1</v>
      </c>
      <c r="Q497" s="80">
        <f t="shared" si="288"/>
        <v>0</v>
      </c>
      <c r="R497" s="81">
        <f t="shared" si="288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289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290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289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290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289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290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289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290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289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290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289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290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289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290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289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290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289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290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1234.6191979199998</v>
      </c>
      <c r="G511" s="305"/>
      <c r="H511" s="307"/>
      <c r="I511" s="146">
        <f t="shared" si="289"/>
        <v>1234.6191979199998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290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246.6</v>
      </c>
      <c r="G512" s="305"/>
      <c r="H512" s="307"/>
      <c r="I512" s="154">
        <f t="shared" si="289"/>
        <v>246.6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290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289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290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289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290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289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290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289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290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289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290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289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290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289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290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289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290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289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290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I522" si="291">SUM(C501:C517)</f>
        <v>0</v>
      </c>
      <c r="D522" s="187">
        <f t="shared" si="291"/>
        <v>0</v>
      </c>
      <c r="E522" s="187">
        <f t="shared" si="291"/>
        <v>0</v>
      </c>
      <c r="F522" s="187">
        <f t="shared" si="291"/>
        <v>1481.2191979199997</v>
      </c>
      <c r="G522" s="187">
        <f t="shared" si="291"/>
        <v>0</v>
      </c>
      <c r="H522" s="213">
        <f t="shared" si="291"/>
        <v>0</v>
      </c>
      <c r="I522" s="146">
        <f t="shared" si="291"/>
        <v>1481.2191979199997</v>
      </c>
      <c r="J522" s="141"/>
      <c r="K522" s="188" t="s">
        <v>25</v>
      </c>
      <c r="L522" s="187">
        <f>SUM(L501:L517)</f>
        <v>0</v>
      </c>
      <c r="M522" s="187">
        <f t="shared" ref="M522:S522" si="292">SUM(M501:M517)</f>
        <v>0</v>
      </c>
      <c r="N522" s="187">
        <f t="shared" si="292"/>
        <v>0</v>
      </c>
      <c r="O522" s="187">
        <f t="shared" si="292"/>
        <v>0</v>
      </c>
      <c r="P522" s="187">
        <f t="shared" si="292"/>
        <v>0</v>
      </c>
      <c r="Q522" s="187">
        <f t="shared" si="292"/>
        <v>0</v>
      </c>
      <c r="R522" s="213">
        <f t="shared" si="292"/>
        <v>0</v>
      </c>
      <c r="S522" s="214">
        <f t="shared" si="292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93">IF($I522=0,"-",C522/$I522)</f>
        <v>0</v>
      </c>
      <c r="D523" s="105">
        <f t="shared" si="293"/>
        <v>0</v>
      </c>
      <c r="E523" s="105">
        <f t="shared" si="293"/>
        <v>0</v>
      </c>
      <c r="F523" s="105">
        <f t="shared" si="293"/>
        <v>1</v>
      </c>
      <c r="G523" s="105">
        <f t="shared" si="293"/>
        <v>0</v>
      </c>
      <c r="H523" s="106">
        <f t="shared" si="293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294">IF($S522=0,"-",L522/$S522)</f>
        <v>-</v>
      </c>
      <c r="M523" s="80" t="str">
        <f t="shared" si="294"/>
        <v>-</v>
      </c>
      <c r="N523" s="80" t="str">
        <f t="shared" si="294"/>
        <v>-</v>
      </c>
      <c r="O523" s="80" t="str">
        <f t="shared" si="294"/>
        <v>-</v>
      </c>
      <c r="P523" s="80" t="str">
        <f t="shared" si="294"/>
        <v>-</v>
      </c>
      <c r="Q523" s="80" t="str">
        <f t="shared" si="294"/>
        <v>-</v>
      </c>
      <c r="R523" s="81" t="str">
        <f t="shared" si="294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295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296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295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296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295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296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295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296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295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296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8.0651173957937807</v>
      </c>
      <c r="G533" s="305"/>
      <c r="H533" s="307"/>
      <c r="I533" s="146">
        <f t="shared" si="295"/>
        <v>8.0651173957937807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296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0.86636226511128067</v>
      </c>
      <c r="G534" s="305"/>
      <c r="H534" s="307"/>
      <c r="I534" s="154">
        <f t="shared" si="295"/>
        <v>0.86636226511128067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296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295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296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295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296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295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296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295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296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295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296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295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296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295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296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295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296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295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296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295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296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295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296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295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296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295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296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I548" si="297">SUM(C527:C543)</f>
        <v>0</v>
      </c>
      <c r="D548" s="187">
        <f t="shared" si="297"/>
        <v>0</v>
      </c>
      <c r="E548" s="187">
        <f t="shared" si="297"/>
        <v>0</v>
      </c>
      <c r="F548" s="187">
        <f t="shared" si="297"/>
        <v>8.9314796609050617</v>
      </c>
      <c r="G548" s="187">
        <f t="shared" si="297"/>
        <v>0</v>
      </c>
      <c r="H548" s="213">
        <f t="shared" si="297"/>
        <v>0</v>
      </c>
      <c r="I548" s="146">
        <f t="shared" si="297"/>
        <v>8.9314796609050617</v>
      </c>
      <c r="J548" s="141"/>
      <c r="K548" s="188" t="s">
        <v>25</v>
      </c>
      <c r="L548" s="187">
        <f>SUM(L527:L543)</f>
        <v>0</v>
      </c>
      <c r="M548" s="187">
        <f t="shared" ref="M548:S548" si="298">SUM(M527:M543)</f>
        <v>0</v>
      </c>
      <c r="N548" s="187">
        <f t="shared" si="298"/>
        <v>0</v>
      </c>
      <c r="O548" s="187">
        <f t="shared" si="298"/>
        <v>0</v>
      </c>
      <c r="P548" s="187">
        <f t="shared" si="298"/>
        <v>0</v>
      </c>
      <c r="Q548" s="187">
        <f t="shared" si="298"/>
        <v>0</v>
      </c>
      <c r="R548" s="213">
        <f t="shared" si="298"/>
        <v>0</v>
      </c>
      <c r="S548" s="214">
        <f t="shared" si="298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99">IF($I548=0,"-",C548/$I548)</f>
        <v>0</v>
      </c>
      <c r="D549" s="105">
        <f t="shared" si="299"/>
        <v>0</v>
      </c>
      <c r="E549" s="105">
        <f t="shared" si="299"/>
        <v>0</v>
      </c>
      <c r="F549" s="105">
        <f t="shared" si="299"/>
        <v>1</v>
      </c>
      <c r="G549" s="105">
        <f t="shared" si="299"/>
        <v>0</v>
      </c>
      <c r="H549" s="106">
        <f t="shared" si="299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300">IF($S548=0,"-",L548/$S548)</f>
        <v>-</v>
      </c>
      <c r="M549" s="80" t="str">
        <f t="shared" si="300"/>
        <v>-</v>
      </c>
      <c r="N549" s="80" t="str">
        <f t="shared" si="300"/>
        <v>-</v>
      </c>
      <c r="O549" s="80" t="str">
        <f t="shared" si="300"/>
        <v>-</v>
      </c>
      <c r="P549" s="80" t="str">
        <f t="shared" si="300"/>
        <v>-</v>
      </c>
      <c r="Q549" s="80" t="str">
        <f t="shared" si="300"/>
        <v>-</v>
      </c>
      <c r="R549" s="81" t="str">
        <f t="shared" si="300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301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302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301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302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301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302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301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302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301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302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301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302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7.2113247731907011</v>
      </c>
      <c r="G560" s="305"/>
      <c r="H560" s="307"/>
      <c r="I560" s="154">
        <f t="shared" si="301"/>
        <v>7.2113247731907011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302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563.64399181815338</v>
      </c>
      <c r="G561" s="305"/>
      <c r="H561" s="307"/>
      <c r="I561" s="146">
        <f t="shared" si="301"/>
        <v>563.64399181815338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302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301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302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301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302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301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302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301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302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301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302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301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302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301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302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301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302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301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302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301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302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301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302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301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302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I574" si="303">SUM(C553:C569)</f>
        <v>0</v>
      </c>
      <c r="D574" s="187">
        <f t="shared" si="303"/>
        <v>0</v>
      </c>
      <c r="E574" s="187">
        <f t="shared" si="303"/>
        <v>0</v>
      </c>
      <c r="F574" s="187">
        <f t="shared" si="303"/>
        <v>570.85531659134404</v>
      </c>
      <c r="G574" s="187">
        <f t="shared" si="303"/>
        <v>0</v>
      </c>
      <c r="H574" s="213">
        <f t="shared" si="303"/>
        <v>0</v>
      </c>
      <c r="I574" s="146">
        <f t="shared" si="303"/>
        <v>570.85531659134404</v>
      </c>
      <c r="J574" s="141"/>
      <c r="K574" s="188" t="s">
        <v>25</v>
      </c>
      <c r="L574" s="187">
        <f>SUM(L553:L569)</f>
        <v>0</v>
      </c>
      <c r="M574" s="187">
        <f t="shared" ref="M574:S574" si="304">SUM(M553:M569)</f>
        <v>0</v>
      </c>
      <c r="N574" s="187">
        <f t="shared" si="304"/>
        <v>0</v>
      </c>
      <c r="O574" s="187">
        <f t="shared" si="304"/>
        <v>0</v>
      </c>
      <c r="P574" s="187">
        <f t="shared" si="304"/>
        <v>0</v>
      </c>
      <c r="Q574" s="187">
        <f t="shared" si="304"/>
        <v>0</v>
      </c>
      <c r="R574" s="213">
        <f t="shared" si="304"/>
        <v>0</v>
      </c>
      <c r="S574" s="214">
        <f t="shared" si="304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305">IF($I574=0,"-",C574/$I574)</f>
        <v>0</v>
      </c>
      <c r="D575" s="105">
        <f t="shared" si="305"/>
        <v>0</v>
      </c>
      <c r="E575" s="105">
        <f t="shared" si="305"/>
        <v>0</v>
      </c>
      <c r="F575" s="105">
        <f t="shared" si="305"/>
        <v>1</v>
      </c>
      <c r="G575" s="105">
        <f t="shared" si="305"/>
        <v>0</v>
      </c>
      <c r="H575" s="106">
        <f t="shared" si="305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306">IF($S574=0,"-",L574/$S574)</f>
        <v>-</v>
      </c>
      <c r="M575" s="80" t="str">
        <f t="shared" si="306"/>
        <v>-</v>
      </c>
      <c r="N575" s="80" t="str">
        <f t="shared" si="306"/>
        <v>-</v>
      </c>
      <c r="O575" s="80" t="str">
        <f t="shared" si="306"/>
        <v>-</v>
      </c>
      <c r="P575" s="80" t="str">
        <f t="shared" si="306"/>
        <v>-</v>
      </c>
      <c r="Q575" s="80" t="str">
        <f t="shared" si="306"/>
        <v>-</v>
      </c>
      <c r="R575" s="81" t="str">
        <f t="shared" si="306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</v>
      </c>
      <c r="C579" s="144">
        <v>0</v>
      </c>
      <c r="D579" s="144">
        <v>0</v>
      </c>
      <c r="E579" s="144">
        <v>0</v>
      </c>
      <c r="F579" s="291"/>
      <c r="G579" s="144">
        <v>0</v>
      </c>
      <c r="H579" s="145">
        <v>0</v>
      </c>
      <c r="I579" s="146">
        <f>SUM(B579:H579)</f>
        <v>0</v>
      </c>
      <c r="J579" s="141"/>
      <c r="K579" s="192" t="s">
        <v>6</v>
      </c>
      <c r="L579" s="144">
        <v>0</v>
      </c>
      <c r="M579" s="144">
        <v>0</v>
      </c>
      <c r="N579" s="144">
        <v>0</v>
      </c>
      <c r="O579" s="144">
        <v>0</v>
      </c>
      <c r="P579" s="144">
        <v>0.10239888105093346</v>
      </c>
      <c r="Q579" s="144">
        <v>0</v>
      </c>
      <c r="R579" s="193">
        <v>0</v>
      </c>
      <c r="S579" s="194">
        <f>SUM(L579:R579)</f>
        <v>0.10239888105093346</v>
      </c>
    </row>
    <row r="580" spans="1:19" x14ac:dyDescent="0.25">
      <c r="A580" s="151" t="s">
        <v>7</v>
      </c>
      <c r="B580" s="152">
        <v>0</v>
      </c>
      <c r="C580" s="152">
        <v>0</v>
      </c>
      <c r="D580" s="152">
        <v>0</v>
      </c>
      <c r="E580" s="152">
        <v>0</v>
      </c>
      <c r="F580" s="292"/>
      <c r="G580" s="152">
        <v>0</v>
      </c>
      <c r="H580" s="153">
        <v>0</v>
      </c>
      <c r="I580" s="154">
        <f t="shared" ref="I580:I599" si="307">SUM(B580:H580)</f>
        <v>0</v>
      </c>
      <c r="J580" s="141"/>
      <c r="K580" s="155" t="s">
        <v>7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08">SUM(L580:R580)</f>
        <v>0</v>
      </c>
    </row>
    <row r="581" spans="1:19" x14ac:dyDescent="0.25">
      <c r="A581" s="159" t="s">
        <v>9</v>
      </c>
      <c r="B581" s="148">
        <v>2.6872948457894918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307"/>
        <v>2.6872948457894918</v>
      </c>
      <c r="J581" s="141"/>
      <c r="K581" s="161" t="s">
        <v>9</v>
      </c>
      <c r="L581" s="148">
        <v>2.6872948457894918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08"/>
        <v>2.6872948457894918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307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08"/>
        <v>0</v>
      </c>
    </row>
    <row r="583" spans="1:19" x14ac:dyDescent="0.25">
      <c r="A583" s="159" t="s">
        <v>15</v>
      </c>
      <c r="B583" s="148">
        <v>29.318790582951838</v>
      </c>
      <c r="C583" s="148">
        <v>3.5512326165134978</v>
      </c>
      <c r="D583" s="148">
        <v>0.76572359620246999</v>
      </c>
      <c r="E583" s="148">
        <v>1.707781043962062</v>
      </c>
      <c r="F583" s="292"/>
      <c r="G583" s="148">
        <v>0</v>
      </c>
      <c r="H583" s="160">
        <v>0</v>
      </c>
      <c r="I583" s="146">
        <f t="shared" si="307"/>
        <v>35.343527839629871</v>
      </c>
      <c r="J583" s="141"/>
      <c r="K583" s="161" t="s">
        <v>15</v>
      </c>
      <c r="L583" s="148">
        <v>29.318790582951838</v>
      </c>
      <c r="M583" s="148">
        <v>3.5512326165134978</v>
      </c>
      <c r="N583" s="148">
        <v>0.76572359620246999</v>
      </c>
      <c r="O583" s="148">
        <v>1.707781043962062</v>
      </c>
      <c r="P583" s="148">
        <v>0</v>
      </c>
      <c r="Q583" s="148">
        <v>0</v>
      </c>
      <c r="R583" s="149">
        <v>0</v>
      </c>
      <c r="S583" s="150">
        <f t="shared" si="308"/>
        <v>35.343527839629871</v>
      </c>
    </row>
    <row r="584" spans="1:19" x14ac:dyDescent="0.25">
      <c r="A584" s="151" t="s">
        <v>14</v>
      </c>
      <c r="B584" s="152">
        <v>440.39156984137765</v>
      </c>
      <c r="C584" s="152">
        <v>6.683314164683555</v>
      </c>
      <c r="D584" s="152">
        <v>7.9023342777954602</v>
      </c>
      <c r="E584" s="152">
        <v>0</v>
      </c>
      <c r="F584" s="292"/>
      <c r="G584" s="152">
        <v>0</v>
      </c>
      <c r="H584" s="153">
        <v>0</v>
      </c>
      <c r="I584" s="154">
        <f t="shared" si="307"/>
        <v>454.97721828385664</v>
      </c>
      <c r="J584" s="141"/>
      <c r="K584" s="155" t="s">
        <v>14</v>
      </c>
      <c r="L584" s="156">
        <v>440.39156984137765</v>
      </c>
      <c r="M584" s="156">
        <v>6.683314164683555</v>
      </c>
      <c r="N584" s="156">
        <v>7.9023342777954602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08"/>
        <v>454.97721828385664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0.1199273941630504</v>
      </c>
      <c r="E585" s="148">
        <v>55.944289069077037</v>
      </c>
      <c r="F585" s="292"/>
      <c r="G585" s="148">
        <v>0</v>
      </c>
      <c r="H585" s="160">
        <v>0</v>
      </c>
      <c r="I585" s="146">
        <f t="shared" si="307"/>
        <v>56.064216463240086</v>
      </c>
      <c r="J585" s="141"/>
      <c r="K585" s="161" t="s">
        <v>56</v>
      </c>
      <c r="L585" s="148">
        <v>0</v>
      </c>
      <c r="M585" s="148">
        <v>0</v>
      </c>
      <c r="N585" s="148">
        <v>0.1199273941630504</v>
      </c>
      <c r="O585" s="148">
        <v>55.944289069077037</v>
      </c>
      <c r="P585" s="148">
        <v>3396.3193778859977</v>
      </c>
      <c r="Q585" s="148">
        <v>0</v>
      </c>
      <c r="R585" s="149">
        <v>0</v>
      </c>
      <c r="S585" s="150">
        <f t="shared" si="308"/>
        <v>3452.3835943492377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6.2671884026997873E-2</v>
      </c>
      <c r="E586" s="152">
        <v>1.832369775652098</v>
      </c>
      <c r="F586" s="292"/>
      <c r="G586" s="152">
        <v>0</v>
      </c>
      <c r="H586" s="153">
        <v>0</v>
      </c>
      <c r="I586" s="154">
        <f t="shared" si="307"/>
        <v>1.895041659679096</v>
      </c>
      <c r="J586" s="141"/>
      <c r="K586" s="155" t="s">
        <v>11</v>
      </c>
      <c r="L586" s="156">
        <v>0</v>
      </c>
      <c r="M586" s="156">
        <v>0</v>
      </c>
      <c r="N586" s="156">
        <v>6.2671884026997873E-2</v>
      </c>
      <c r="O586" s="156">
        <v>1.832369775652098</v>
      </c>
      <c r="P586" s="156">
        <v>116.79058537452997</v>
      </c>
      <c r="Q586" s="156">
        <v>0</v>
      </c>
      <c r="R586" s="157">
        <v>0</v>
      </c>
      <c r="S586" s="158">
        <f t="shared" si="308"/>
        <v>118.68562703420906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307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563.64399181815338</v>
      </c>
      <c r="Q587" s="148">
        <v>0</v>
      </c>
      <c r="R587" s="149">
        <v>0</v>
      </c>
      <c r="S587" s="150">
        <f t="shared" si="308"/>
        <v>563.64399181815338</v>
      </c>
    </row>
    <row r="588" spans="1:19" x14ac:dyDescent="0.25">
      <c r="A588" s="151" t="s">
        <v>16</v>
      </c>
      <c r="B588" s="152">
        <v>7.7229768864645418</v>
      </c>
      <c r="C588" s="152">
        <v>4.1845364763231474E-2</v>
      </c>
      <c r="D588" s="152">
        <v>0.98017250111149112</v>
      </c>
      <c r="E588" s="152">
        <v>0.13361448980042412</v>
      </c>
      <c r="F588" s="292"/>
      <c r="G588" s="152">
        <v>0</v>
      </c>
      <c r="H588" s="153">
        <v>0</v>
      </c>
      <c r="I588" s="154">
        <f t="shared" si="307"/>
        <v>8.8786092421396887</v>
      </c>
      <c r="J588" s="141"/>
      <c r="K588" s="155" t="s">
        <v>16</v>
      </c>
      <c r="L588" s="156">
        <v>7.7229768864645418</v>
      </c>
      <c r="M588" s="156">
        <v>4.1845364763231474E-2</v>
      </c>
      <c r="N588" s="156">
        <v>0.98017250111149112</v>
      </c>
      <c r="O588" s="156">
        <v>0.13361448980042412</v>
      </c>
      <c r="P588" s="156">
        <v>0</v>
      </c>
      <c r="Q588" s="156">
        <v>0</v>
      </c>
      <c r="R588" s="157">
        <v>0</v>
      </c>
      <c r="S588" s="158">
        <f t="shared" si="308"/>
        <v>8.8786092421396887</v>
      </c>
    </row>
    <row r="589" spans="1:19" x14ac:dyDescent="0.25">
      <c r="A589" s="159" t="s">
        <v>139</v>
      </c>
      <c r="B589" s="148">
        <v>644.4161172305669</v>
      </c>
      <c r="C589" s="148">
        <v>101.55146320788189</v>
      </c>
      <c r="D589" s="148">
        <v>19.80570345301718</v>
      </c>
      <c r="E589" s="148">
        <v>15.595395671571687</v>
      </c>
      <c r="F589" s="292"/>
      <c r="G589" s="148">
        <v>0</v>
      </c>
      <c r="H589" s="160">
        <v>0</v>
      </c>
      <c r="I589" s="146">
        <f t="shared" si="307"/>
        <v>781.36867956303763</v>
      </c>
      <c r="J589" s="141"/>
      <c r="K589" s="161" t="s">
        <v>139</v>
      </c>
      <c r="L589" s="148">
        <v>644.4161172305669</v>
      </c>
      <c r="M589" s="148">
        <v>101.55146320788189</v>
      </c>
      <c r="N589" s="148">
        <v>19.80570345301718</v>
      </c>
      <c r="O589" s="148">
        <v>15.595395671571687</v>
      </c>
      <c r="P589" s="148">
        <v>1234.6191979199998</v>
      </c>
      <c r="Q589" s="148">
        <v>0</v>
      </c>
      <c r="R589" s="149">
        <v>0</v>
      </c>
      <c r="S589" s="150">
        <f t="shared" si="308"/>
        <v>2015.9878774830374</v>
      </c>
    </row>
    <row r="590" spans="1:19" x14ac:dyDescent="0.25">
      <c r="A590" s="151" t="s">
        <v>24</v>
      </c>
      <c r="B590" s="152">
        <v>503.33585043265271</v>
      </c>
      <c r="C590" s="152">
        <v>0</v>
      </c>
      <c r="D590" s="152">
        <v>1110.1221039441152</v>
      </c>
      <c r="E590" s="152">
        <v>244.63029642400554</v>
      </c>
      <c r="F590" s="292"/>
      <c r="G590" s="152">
        <v>760.55943505636992</v>
      </c>
      <c r="H590" s="153">
        <v>0.19799875593017871</v>
      </c>
      <c r="I590" s="154">
        <f t="shared" si="307"/>
        <v>2618.8456846130734</v>
      </c>
      <c r="J590" s="141"/>
      <c r="K590" s="155" t="s">
        <v>24</v>
      </c>
      <c r="L590" s="156">
        <v>503.33585043265271</v>
      </c>
      <c r="M590" s="156">
        <v>0</v>
      </c>
      <c r="N590" s="156">
        <v>1110.1221039441152</v>
      </c>
      <c r="O590" s="156">
        <v>244.63029642400554</v>
      </c>
      <c r="P590" s="156">
        <v>1258.8423495812463</v>
      </c>
      <c r="Q590" s="156">
        <v>760.55943505636992</v>
      </c>
      <c r="R590" s="157">
        <v>0.19799875593017871</v>
      </c>
      <c r="S590" s="158">
        <f t="shared" si="308"/>
        <v>3877.6880341943202</v>
      </c>
    </row>
    <row r="591" spans="1:19" x14ac:dyDescent="0.25">
      <c r="A591" s="159" t="s">
        <v>23</v>
      </c>
      <c r="B591" s="148">
        <v>2716.2583953004296</v>
      </c>
      <c r="C591" s="148">
        <v>17.220593498482557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307"/>
        <v>2733.4789887989123</v>
      </c>
      <c r="J591" s="141"/>
      <c r="K591" s="161" t="s">
        <v>23</v>
      </c>
      <c r="L591" s="148">
        <v>2716.2583953004296</v>
      </c>
      <c r="M591" s="148">
        <v>17.220593498482557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08"/>
        <v>2733.4789887989123</v>
      </c>
    </row>
    <row r="592" spans="1:19" x14ac:dyDescent="0.25">
      <c r="A592" s="151" t="s">
        <v>58</v>
      </c>
      <c r="B592" s="152">
        <v>39.28221823506351</v>
      </c>
      <c r="C592" s="152">
        <v>0</v>
      </c>
      <c r="D592" s="152">
        <v>6.9832216252147035</v>
      </c>
      <c r="E592" s="152">
        <v>0</v>
      </c>
      <c r="F592" s="292"/>
      <c r="G592" s="152">
        <v>0</v>
      </c>
      <c r="H592" s="153">
        <v>0</v>
      </c>
      <c r="I592" s="154">
        <f t="shared" si="307"/>
        <v>46.265439860278214</v>
      </c>
      <c r="J592" s="141"/>
      <c r="K592" s="155" t="s">
        <v>58</v>
      </c>
      <c r="L592" s="156">
        <v>39.28221823506351</v>
      </c>
      <c r="M592" s="156">
        <v>0</v>
      </c>
      <c r="N592" s="156">
        <v>6.9832216252147035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308"/>
        <v>46.265439860278214</v>
      </c>
    </row>
    <row r="593" spans="1:85" x14ac:dyDescent="0.25">
      <c r="A593" s="159" t="s">
        <v>21</v>
      </c>
      <c r="B593" s="148">
        <v>136.38005824548492</v>
      </c>
      <c r="C593" s="148">
        <v>0</v>
      </c>
      <c r="D593" s="148">
        <v>8.4118153673890941</v>
      </c>
      <c r="E593" s="148">
        <v>0</v>
      </c>
      <c r="F593" s="292"/>
      <c r="G593" s="148">
        <v>0</v>
      </c>
      <c r="H593" s="160">
        <v>0</v>
      </c>
      <c r="I593" s="146">
        <f t="shared" si="307"/>
        <v>144.79187361287401</v>
      </c>
      <c r="J593" s="141"/>
      <c r="K593" s="161" t="s">
        <v>21</v>
      </c>
      <c r="L593" s="148">
        <v>136.38005824548492</v>
      </c>
      <c r="M593" s="148">
        <v>0</v>
      </c>
      <c r="N593" s="148">
        <v>8.4118153673890941</v>
      </c>
      <c r="O593" s="148">
        <v>0</v>
      </c>
      <c r="P593" s="148">
        <v>234.28771640790859</v>
      </c>
      <c r="Q593" s="148">
        <v>0</v>
      </c>
      <c r="R593" s="149">
        <v>0</v>
      </c>
      <c r="S593" s="150">
        <f t="shared" si="308"/>
        <v>379.07959002078258</v>
      </c>
    </row>
    <row r="594" spans="1:85" x14ac:dyDescent="0.25">
      <c r="A594" s="151" t="s">
        <v>20</v>
      </c>
      <c r="B594" s="152">
        <v>0</v>
      </c>
      <c r="C594" s="152">
        <v>0</v>
      </c>
      <c r="D594" s="152">
        <v>0</v>
      </c>
      <c r="E594" s="152">
        <v>0</v>
      </c>
      <c r="F594" s="292"/>
      <c r="G594" s="152">
        <v>0</v>
      </c>
      <c r="H594" s="153">
        <v>0</v>
      </c>
      <c r="I594" s="154">
        <f t="shared" si="307"/>
        <v>0</v>
      </c>
      <c r="J594" s="141"/>
      <c r="K594" s="155" t="s">
        <v>20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08"/>
        <v>0</v>
      </c>
    </row>
    <row r="595" spans="1:85" x14ac:dyDescent="0.25">
      <c r="A595" s="162" t="s">
        <v>62</v>
      </c>
      <c r="B595" s="148">
        <v>590.49880787189306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307"/>
        <v>590.49880787189306</v>
      </c>
      <c r="J595" s="141"/>
      <c r="K595" s="163" t="s">
        <v>62</v>
      </c>
      <c r="L595" s="148">
        <v>590.49880787189306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08"/>
        <v>590.49880787189306</v>
      </c>
    </row>
    <row r="596" spans="1:85" ht="14.4" x14ac:dyDescent="0.3">
      <c r="A596" s="164" t="s">
        <v>22</v>
      </c>
      <c r="B596" s="165">
        <v>590.49880787189306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307"/>
        <v>590.49880787189306</v>
      </c>
      <c r="J596" s="141"/>
      <c r="K596" s="168" t="s">
        <v>22</v>
      </c>
      <c r="L596" s="169">
        <v>590.49880787189306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08"/>
        <v>590.49880787189306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307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08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307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08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307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08"/>
        <v>0</v>
      </c>
    </row>
    <row r="600" spans="1:85" x14ac:dyDescent="0.25">
      <c r="A600" s="186" t="s">
        <v>25</v>
      </c>
      <c r="B600" s="187">
        <f>SUM(B579:B595)</f>
        <v>5110.2920794726751</v>
      </c>
      <c r="C600" s="187">
        <f t="shared" ref="C600:I600" si="309">SUM(C579:C595)</f>
        <v>129.04844885232473</v>
      </c>
      <c r="D600" s="187">
        <f t="shared" si="309"/>
        <v>1155.1536740430358</v>
      </c>
      <c r="E600" s="187">
        <f t="shared" si="309"/>
        <v>319.84374647406884</v>
      </c>
      <c r="F600" s="187">
        <f t="shared" si="309"/>
        <v>0</v>
      </c>
      <c r="G600" s="187">
        <f t="shared" si="309"/>
        <v>760.55943505636992</v>
      </c>
      <c r="H600" s="213">
        <f t="shared" si="309"/>
        <v>0.19799875593017871</v>
      </c>
      <c r="I600" s="146">
        <f t="shared" si="309"/>
        <v>7475.0953826544037</v>
      </c>
      <c r="J600" s="141"/>
      <c r="K600" s="188" t="s">
        <v>25</v>
      </c>
      <c r="L600" s="187">
        <f>SUM(L579:L595)</f>
        <v>5110.2920794726751</v>
      </c>
      <c r="M600" s="187">
        <f t="shared" ref="M600:S600" si="310">SUM(M579:M595)</f>
        <v>129.04844885232473</v>
      </c>
      <c r="N600" s="187">
        <f t="shared" si="310"/>
        <v>1155.1536740430358</v>
      </c>
      <c r="O600" s="187">
        <f t="shared" si="310"/>
        <v>319.84374647406884</v>
      </c>
      <c r="P600" s="187">
        <f t="shared" si="310"/>
        <v>6804.6056178688859</v>
      </c>
      <c r="Q600" s="187">
        <f t="shared" si="310"/>
        <v>760.55943505636992</v>
      </c>
      <c r="R600" s="213">
        <f t="shared" si="310"/>
        <v>0.19799875593017871</v>
      </c>
      <c r="S600" s="214">
        <f t="shared" si="310"/>
        <v>14279.701000523291</v>
      </c>
    </row>
    <row r="601" spans="1:85" s="4" customFormat="1" ht="15" thickBot="1" x14ac:dyDescent="0.35">
      <c r="A601" s="19" t="s">
        <v>85</v>
      </c>
      <c r="B601" s="105">
        <f>IF($I600=0,"-",B600/$I600)</f>
        <v>0.683642390882511</v>
      </c>
      <c r="C601" s="105">
        <f t="shared" ref="C601:H601" si="311">IF($I600=0,"-",C600/$I600)</f>
        <v>1.7263786245694655E-2</v>
      </c>
      <c r="D601" s="105">
        <f t="shared" si="311"/>
        <v>0.15453363668422399</v>
      </c>
      <c r="E601" s="105">
        <f t="shared" si="311"/>
        <v>4.2787915083498565E-2</v>
      </c>
      <c r="F601" s="105">
        <f t="shared" si="311"/>
        <v>0</v>
      </c>
      <c r="G601" s="105">
        <f t="shared" si="311"/>
        <v>0.10174578331417833</v>
      </c>
      <c r="H601" s="106">
        <f t="shared" si="311"/>
        <v>2.6487789893574498E-5</v>
      </c>
      <c r="I601" s="107">
        <f>SUM(B601:H601)</f>
        <v>1.0000000000000002</v>
      </c>
      <c r="K601" s="30" t="s">
        <v>85</v>
      </c>
      <c r="L601" s="80">
        <f t="shared" ref="L601:R601" si="312">IF($S600=0,"-",L600/$S600)</f>
        <v>0.35787108422546132</v>
      </c>
      <c r="M601" s="80">
        <f t="shared" si="312"/>
        <v>9.0371954460107835E-3</v>
      </c>
      <c r="N601" s="80">
        <f t="shared" si="312"/>
        <v>8.0894808231678259E-2</v>
      </c>
      <c r="O601" s="80">
        <f t="shared" si="312"/>
        <v>2.2398490448949027E-2</v>
      </c>
      <c r="P601" s="80">
        <f t="shared" si="312"/>
        <v>0.47652297604967536</v>
      </c>
      <c r="Q601" s="80">
        <f t="shared" si="312"/>
        <v>5.3261579848800658E-2</v>
      </c>
      <c r="R601" s="81">
        <f t="shared" si="312"/>
        <v>1.3865749424509861E-5</v>
      </c>
      <c r="S601" s="82">
        <f>SUM(L601:R601)</f>
        <v>1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25.700156930354506</v>
      </c>
      <c r="C605" s="144">
        <v>0</v>
      </c>
      <c r="D605" s="144">
        <v>0.47842177240830747</v>
      </c>
      <c r="E605" s="144">
        <v>0</v>
      </c>
      <c r="F605" s="291"/>
      <c r="G605" s="144">
        <v>0</v>
      </c>
      <c r="H605" s="145">
        <v>0</v>
      </c>
      <c r="I605" s="146">
        <f>SUM(B605:H605)</f>
        <v>26.178578702762813</v>
      </c>
      <c r="J605" s="141"/>
      <c r="K605" s="192" t="s">
        <v>6</v>
      </c>
      <c r="L605" s="144">
        <v>25.700156930354506</v>
      </c>
      <c r="M605" s="144">
        <v>0</v>
      </c>
      <c r="N605" s="144">
        <v>0.47842177240830747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26.178578702762813</v>
      </c>
      <c r="U605" s="33" t="s">
        <v>6</v>
      </c>
      <c r="V605" s="196">
        <v>25.700156930354506</v>
      </c>
      <c r="W605" s="196">
        <v>0.38752082764233114</v>
      </c>
      <c r="X605" s="196">
        <v>9.0900944765976335E-2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313">+P605</f>
        <v>0</v>
      </c>
      <c r="AF605" s="199">
        <f t="shared" ref="AF605:AF625" si="314">SUM(V605:AE605)</f>
        <v>26.178578702762813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45.180308031289513</v>
      </c>
      <c r="C606" s="152">
        <v>0</v>
      </c>
      <c r="D606" s="152">
        <v>0.6411249571719948</v>
      </c>
      <c r="E606" s="152">
        <v>0</v>
      </c>
      <c r="F606" s="292"/>
      <c r="G606" s="152">
        <v>0</v>
      </c>
      <c r="H606" s="153">
        <v>0</v>
      </c>
      <c r="I606" s="154">
        <f t="shared" ref="I606:I625" si="315">SUM(B606:H606)</f>
        <v>45.82143298846151</v>
      </c>
      <c r="J606" s="141"/>
      <c r="K606" s="155" t="s">
        <v>7</v>
      </c>
      <c r="L606" s="156">
        <v>45.180308031289513</v>
      </c>
      <c r="M606" s="156">
        <v>0</v>
      </c>
      <c r="N606" s="156">
        <v>0.6411249571719948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16">SUM(L606:R606)</f>
        <v>45.82143298846151</v>
      </c>
      <c r="U606" s="34" t="s">
        <v>7</v>
      </c>
      <c r="V606" s="201">
        <v>45.180308031289513</v>
      </c>
      <c r="W606" s="201">
        <v>0.41732360283915537</v>
      </c>
      <c r="X606" s="201">
        <v>0.22380135433283943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313"/>
        <v>0</v>
      </c>
      <c r="AF606" s="203">
        <f t="shared" si="314"/>
        <v>45.82143298846151</v>
      </c>
      <c r="AG606" s="122" t="str">
        <f t="shared" ref="AG606:AG626" si="317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47.547746338995374</v>
      </c>
      <c r="C607" s="148">
        <v>0</v>
      </c>
      <c r="D607" s="148">
        <v>3.3134991936684091</v>
      </c>
      <c r="E607" s="148">
        <v>0</v>
      </c>
      <c r="F607" s="292"/>
      <c r="G607" s="148">
        <v>0</v>
      </c>
      <c r="H607" s="160">
        <v>0</v>
      </c>
      <c r="I607" s="146">
        <f t="shared" si="315"/>
        <v>50.86124553266378</v>
      </c>
      <c r="J607" s="141"/>
      <c r="K607" s="161" t="s">
        <v>9</v>
      </c>
      <c r="L607" s="148">
        <v>47.547746338995374</v>
      </c>
      <c r="M607" s="148">
        <v>0</v>
      </c>
      <c r="N607" s="148">
        <v>3.3134991936684091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16"/>
        <v>50.86124553266378</v>
      </c>
      <c r="U607" s="259" t="s">
        <v>9</v>
      </c>
      <c r="V607" s="196">
        <v>47.547746338995374</v>
      </c>
      <c r="W607" s="196">
        <v>3.3134991936684091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313"/>
        <v>0</v>
      </c>
      <c r="AF607" s="199">
        <f t="shared" si="314"/>
        <v>50.86124553266378</v>
      </c>
      <c r="AG607" s="122" t="str">
        <f t="shared" si="317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315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16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313"/>
        <v>0</v>
      </c>
      <c r="AF608" s="203">
        <f t="shared" si="314"/>
        <v>0</v>
      </c>
      <c r="AG608" s="122" t="str">
        <f t="shared" si="317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24.686995170724089</v>
      </c>
      <c r="C609" s="148">
        <v>0</v>
      </c>
      <c r="D609" s="148">
        <v>3.3952889250190412</v>
      </c>
      <c r="E609" s="148">
        <v>0</v>
      </c>
      <c r="F609" s="292"/>
      <c r="G609" s="148">
        <v>0</v>
      </c>
      <c r="H609" s="160">
        <v>0</v>
      </c>
      <c r="I609" s="146">
        <f t="shared" si="315"/>
        <v>28.08228409574313</v>
      </c>
      <c r="J609" s="141"/>
      <c r="K609" s="161" t="s">
        <v>15</v>
      </c>
      <c r="L609" s="148">
        <v>24.686995170724089</v>
      </c>
      <c r="M609" s="148">
        <v>0</v>
      </c>
      <c r="N609" s="148">
        <v>3.3952889250190412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16"/>
        <v>28.08228409574313</v>
      </c>
      <c r="U609" s="259" t="s">
        <v>15</v>
      </c>
      <c r="V609" s="196">
        <v>24.686995170724089</v>
      </c>
      <c r="W609" s="196">
        <v>3.3952889250190412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313"/>
        <v>0</v>
      </c>
      <c r="AF609" s="199">
        <f t="shared" si="314"/>
        <v>28.08228409574313</v>
      </c>
      <c r="AG609" s="122" t="str">
        <f t="shared" si="317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3909.0257835120942</v>
      </c>
      <c r="C610" s="152">
        <v>0</v>
      </c>
      <c r="D610" s="152">
        <v>537.62200942591301</v>
      </c>
      <c r="E610" s="152">
        <v>0</v>
      </c>
      <c r="F610" s="292"/>
      <c r="G610" s="152">
        <v>0</v>
      </c>
      <c r="H610" s="153">
        <v>0</v>
      </c>
      <c r="I610" s="154">
        <f t="shared" si="315"/>
        <v>4446.6477929380071</v>
      </c>
      <c r="J610" s="141"/>
      <c r="K610" s="155" t="s">
        <v>14</v>
      </c>
      <c r="L610" s="156">
        <v>3909.0257835120942</v>
      </c>
      <c r="M610" s="156">
        <v>0</v>
      </c>
      <c r="N610" s="156">
        <v>537.62200942591301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16"/>
        <v>4446.6477929380071</v>
      </c>
      <c r="U610" s="34" t="s">
        <v>14</v>
      </c>
      <c r="V610" s="201">
        <v>3909.0257835120942</v>
      </c>
      <c r="W610" s="201">
        <v>537.62200942591301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313"/>
        <v>0</v>
      </c>
      <c r="AF610" s="203">
        <f t="shared" si="314"/>
        <v>4446.6477929380071</v>
      </c>
      <c r="AG610" s="122" t="str">
        <f t="shared" si="317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315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6772.8509241786214</v>
      </c>
      <c r="Q611" s="148">
        <v>0</v>
      </c>
      <c r="R611" s="149">
        <v>0</v>
      </c>
      <c r="S611" s="150">
        <f t="shared" si="316"/>
        <v>6772.8509241786214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6772.8509241786214</v>
      </c>
      <c r="AF611" s="237">
        <f t="shared" si="314"/>
        <v>6772.8509241786214</v>
      </c>
      <c r="AG611" s="122" t="str">
        <f t="shared" si="317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315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2640.5473324667787</v>
      </c>
      <c r="Q612" s="156">
        <v>0</v>
      </c>
      <c r="R612" s="157">
        <v>0</v>
      </c>
      <c r="S612" s="158">
        <f t="shared" si="316"/>
        <v>2640.5473324667787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318">+P612</f>
        <v>2640.5473324667787</v>
      </c>
      <c r="AF612" s="203">
        <f t="shared" si="314"/>
        <v>2640.5473324667787</v>
      </c>
      <c r="AG612" s="122" t="str">
        <f t="shared" si="317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315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16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318"/>
        <v>0</v>
      </c>
      <c r="AF613" s="237">
        <f t="shared" si="314"/>
        <v>0</v>
      </c>
      <c r="AG613" s="122" t="str">
        <f t="shared" si="317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126.42297476723977</v>
      </c>
      <c r="C614" s="152">
        <v>0</v>
      </c>
      <c r="D614" s="152">
        <v>23.406963637350927</v>
      </c>
      <c r="E614" s="152">
        <v>0</v>
      </c>
      <c r="F614" s="292"/>
      <c r="G614" s="152">
        <v>0</v>
      </c>
      <c r="H614" s="153">
        <v>0</v>
      </c>
      <c r="I614" s="154">
        <f t="shared" si="315"/>
        <v>149.82993840459068</v>
      </c>
      <c r="J614" s="141"/>
      <c r="K614" s="155" t="s">
        <v>16</v>
      </c>
      <c r="L614" s="156">
        <v>126.42297476723977</v>
      </c>
      <c r="M614" s="156">
        <v>0</v>
      </c>
      <c r="N614" s="156">
        <v>23.406963637350927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16"/>
        <v>149.82993840459068</v>
      </c>
      <c r="U614" s="34" t="s">
        <v>16</v>
      </c>
      <c r="V614" s="201">
        <v>126.42297476723977</v>
      </c>
      <c r="W614" s="201">
        <v>21.471485333685813</v>
      </c>
      <c r="X614" s="201">
        <v>1.9354783036651126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318"/>
        <v>0</v>
      </c>
      <c r="AF614" s="203">
        <f t="shared" si="314"/>
        <v>149.82993840459071</v>
      </c>
      <c r="AG614" s="122" t="str">
        <f t="shared" si="317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637.00012944524997</v>
      </c>
      <c r="C615" s="148">
        <v>0</v>
      </c>
      <c r="D615" s="148">
        <v>97.561643298098446</v>
      </c>
      <c r="E615" s="148">
        <v>0</v>
      </c>
      <c r="F615" s="292"/>
      <c r="G615" s="148">
        <v>0</v>
      </c>
      <c r="H615" s="160">
        <v>0</v>
      </c>
      <c r="I615" s="146">
        <f t="shared" si="315"/>
        <v>734.56177274334846</v>
      </c>
      <c r="J615" s="141"/>
      <c r="K615" s="161" t="s">
        <v>139</v>
      </c>
      <c r="L615" s="148">
        <v>637.00012944524997</v>
      </c>
      <c r="M615" s="148">
        <v>0</v>
      </c>
      <c r="N615" s="148">
        <v>97.561643298098446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16"/>
        <v>734.56177274334846</v>
      </c>
      <c r="U615" s="35" t="s">
        <v>139</v>
      </c>
      <c r="V615" s="196">
        <v>637.00012944524997</v>
      </c>
      <c r="W615" s="196">
        <v>95.92971600377922</v>
      </c>
      <c r="X615" s="196">
        <v>1.6319272943192218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318"/>
        <v>0</v>
      </c>
      <c r="AF615" s="237">
        <f t="shared" si="314"/>
        <v>734.56177274334846</v>
      </c>
      <c r="AG615" s="122" t="str">
        <f t="shared" si="317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914.62463177908842</v>
      </c>
      <c r="C616" s="152">
        <v>0</v>
      </c>
      <c r="D616" s="152">
        <v>1246.8920762492885</v>
      </c>
      <c r="E616" s="152">
        <v>1628.5084916624587</v>
      </c>
      <c r="F616" s="292"/>
      <c r="G616" s="152">
        <v>832.85175397950809</v>
      </c>
      <c r="H616" s="153">
        <v>0</v>
      </c>
      <c r="I616" s="154">
        <f t="shared" si="315"/>
        <v>4622.8769536703439</v>
      </c>
      <c r="J616" s="141"/>
      <c r="K616" s="155" t="s">
        <v>24</v>
      </c>
      <c r="L616" s="156">
        <v>914.62463177908842</v>
      </c>
      <c r="M616" s="156">
        <v>0</v>
      </c>
      <c r="N616" s="156">
        <v>1246.8920762492885</v>
      </c>
      <c r="O616" s="156">
        <v>1628.5084916624587</v>
      </c>
      <c r="P616" s="156">
        <v>0</v>
      </c>
      <c r="Q616" s="156">
        <v>832.85175397950809</v>
      </c>
      <c r="R616" s="157">
        <v>0</v>
      </c>
      <c r="S616" s="158">
        <f t="shared" si="316"/>
        <v>4622.8769536703439</v>
      </c>
      <c r="U616" s="34" t="s">
        <v>24</v>
      </c>
      <c r="V616" s="201">
        <v>914.62463177908842</v>
      </c>
      <c r="W616" s="201">
        <v>840.02488107862655</v>
      </c>
      <c r="X616" s="201">
        <v>406.86719517066194</v>
      </c>
      <c r="Y616" s="201">
        <v>527.06760062552814</v>
      </c>
      <c r="Z616" s="201">
        <v>547.88176867399841</v>
      </c>
      <c r="AA616" s="201">
        <v>153.50834021754335</v>
      </c>
      <c r="AB616" s="201">
        <v>450.7716142415249</v>
      </c>
      <c r="AC616" s="201">
        <v>382.08013973798319</v>
      </c>
      <c r="AD616" s="201">
        <v>400.05078214538889</v>
      </c>
      <c r="AE616" s="235">
        <f t="shared" si="318"/>
        <v>0</v>
      </c>
      <c r="AF616" s="203">
        <f t="shared" si="314"/>
        <v>4622.8769536703439</v>
      </c>
      <c r="AG616" s="122" t="str">
        <f t="shared" si="317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1868.8374127366403</v>
      </c>
      <c r="C617" s="148">
        <v>0</v>
      </c>
      <c r="D617" s="148">
        <v>223.52855596445377</v>
      </c>
      <c r="E617" s="148">
        <v>0</v>
      </c>
      <c r="F617" s="292"/>
      <c r="G617" s="148">
        <v>0</v>
      </c>
      <c r="H617" s="160">
        <v>0</v>
      </c>
      <c r="I617" s="146">
        <f t="shared" si="315"/>
        <v>2092.3659687010941</v>
      </c>
      <c r="J617" s="141"/>
      <c r="K617" s="161" t="s">
        <v>23</v>
      </c>
      <c r="L617" s="148">
        <v>1868.8374127366403</v>
      </c>
      <c r="M617" s="148">
        <v>0</v>
      </c>
      <c r="N617" s="148">
        <v>223.52855596445377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16"/>
        <v>2092.3659687010941</v>
      </c>
      <c r="U617" s="261" t="s">
        <v>23</v>
      </c>
      <c r="V617" s="196">
        <v>1868.8374127366403</v>
      </c>
      <c r="W617" s="196">
        <v>223.52855596445377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318"/>
        <v>0</v>
      </c>
      <c r="AF617" s="237">
        <f t="shared" si="314"/>
        <v>2092.3659687010941</v>
      </c>
      <c r="AG617" s="122" t="str">
        <f t="shared" si="317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5297.479755458925</v>
      </c>
      <c r="C618" s="152">
        <v>0</v>
      </c>
      <c r="D618" s="152">
        <v>580.80196283018552</v>
      </c>
      <c r="E618" s="152">
        <v>0</v>
      </c>
      <c r="F618" s="292"/>
      <c r="G618" s="152">
        <v>0</v>
      </c>
      <c r="H618" s="153">
        <v>0</v>
      </c>
      <c r="I618" s="154">
        <f t="shared" si="315"/>
        <v>5878.2817182891104</v>
      </c>
      <c r="J618" s="141"/>
      <c r="K618" s="155" t="s">
        <v>58</v>
      </c>
      <c r="L618" s="156">
        <v>5297.479755458925</v>
      </c>
      <c r="M618" s="156">
        <v>0</v>
      </c>
      <c r="N618" s="156">
        <v>580.80196283018552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16"/>
        <v>5878.2817182891104</v>
      </c>
      <c r="U618" s="34" t="s">
        <v>58</v>
      </c>
      <c r="V618" s="201">
        <v>5297.479755458925</v>
      </c>
      <c r="W618" s="201">
        <v>521.95254455605743</v>
      </c>
      <c r="X618" s="201">
        <v>58.849418274128084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318"/>
        <v>0</v>
      </c>
      <c r="AF618" s="203">
        <f t="shared" si="314"/>
        <v>5878.2817182891104</v>
      </c>
      <c r="AG618" s="122" t="str">
        <f t="shared" si="317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819.00975684291416</v>
      </c>
      <c r="C619" s="148">
        <v>0</v>
      </c>
      <c r="D619" s="148">
        <v>191.10752209131124</v>
      </c>
      <c r="E619" s="148">
        <v>0</v>
      </c>
      <c r="F619" s="292"/>
      <c r="G619" s="148">
        <v>0</v>
      </c>
      <c r="H619" s="160">
        <v>0</v>
      </c>
      <c r="I619" s="146">
        <f t="shared" si="315"/>
        <v>1010.1172789342254</v>
      </c>
      <c r="J619" s="141"/>
      <c r="K619" s="161" t="s">
        <v>21</v>
      </c>
      <c r="L619" s="148">
        <v>819.00975684291416</v>
      </c>
      <c r="M619" s="148">
        <v>0</v>
      </c>
      <c r="N619" s="148">
        <v>191.10752209131124</v>
      </c>
      <c r="O619" s="148">
        <v>0</v>
      </c>
      <c r="P619" s="148">
        <v>585.14086408040214</v>
      </c>
      <c r="Q619" s="148">
        <v>0</v>
      </c>
      <c r="R619" s="149">
        <v>0</v>
      </c>
      <c r="S619" s="150">
        <f t="shared" si="316"/>
        <v>1595.2581430146274</v>
      </c>
      <c r="U619" s="261" t="s">
        <v>21</v>
      </c>
      <c r="V619" s="196">
        <v>819.00975684291416</v>
      </c>
      <c r="W619" s="196">
        <v>189.50333898473195</v>
      </c>
      <c r="X619" s="196">
        <v>1.6041831065792731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318"/>
        <v>585.14086408040214</v>
      </c>
      <c r="AF619" s="237">
        <f t="shared" si="314"/>
        <v>1595.2581430146274</v>
      </c>
      <c r="AG619" s="122" t="str">
        <f t="shared" si="317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315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16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318"/>
        <v>0</v>
      </c>
      <c r="AF620" s="203">
        <f t="shared" si="314"/>
        <v>0</v>
      </c>
      <c r="AG620" s="122" t="str">
        <f t="shared" si="317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363.4518666520691</v>
      </c>
      <c r="C621" s="148">
        <v>0</v>
      </c>
      <c r="D621" s="148">
        <v>421.46548551089569</v>
      </c>
      <c r="E621" s="148">
        <v>0</v>
      </c>
      <c r="F621" s="292"/>
      <c r="G621" s="148">
        <v>0</v>
      </c>
      <c r="H621" s="160">
        <v>0</v>
      </c>
      <c r="I621" s="146">
        <f t="shared" si="315"/>
        <v>784.91735216296479</v>
      </c>
      <c r="J621" s="141"/>
      <c r="K621" s="163" t="s">
        <v>62</v>
      </c>
      <c r="L621" s="148">
        <v>363.4518666520691</v>
      </c>
      <c r="M621" s="148">
        <v>0</v>
      </c>
      <c r="N621" s="148">
        <v>421.46548551089569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16"/>
        <v>784.91735216296479</v>
      </c>
      <c r="U621" s="262" t="s">
        <v>62</v>
      </c>
      <c r="V621" s="196">
        <v>363.4518666520691</v>
      </c>
      <c r="W621" s="196">
        <v>421.46548551089569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318"/>
        <v>0</v>
      </c>
      <c r="AF621" s="199">
        <f t="shared" si="314"/>
        <v>784.91735216296479</v>
      </c>
      <c r="AG621" s="122" t="str">
        <f t="shared" si="317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363.4518666520691</v>
      </c>
      <c r="C622" s="165">
        <v>0</v>
      </c>
      <c r="D622" s="165">
        <v>421.46548551089569</v>
      </c>
      <c r="E622" s="165">
        <v>0</v>
      </c>
      <c r="F622" s="292"/>
      <c r="G622" s="165">
        <v>0</v>
      </c>
      <c r="H622" s="166">
        <v>0</v>
      </c>
      <c r="I622" s="167">
        <f t="shared" si="315"/>
        <v>784.91735216296479</v>
      </c>
      <c r="J622" s="141"/>
      <c r="K622" s="168" t="s">
        <v>22</v>
      </c>
      <c r="L622" s="169">
        <v>363.4518666520691</v>
      </c>
      <c r="M622" s="169">
        <v>0</v>
      </c>
      <c r="N622" s="169">
        <v>421.46548551089569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16"/>
        <v>784.91735216296479</v>
      </c>
      <c r="U622" s="263" t="s">
        <v>134</v>
      </c>
      <c r="V622" s="201">
        <v>363.4518666520691</v>
      </c>
      <c r="W622" s="201">
        <v>421.46548551089569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318"/>
        <v>0</v>
      </c>
      <c r="AF622" s="203">
        <f t="shared" si="314"/>
        <v>784.91735216296479</v>
      </c>
      <c r="AG622" s="124" t="str">
        <f t="shared" si="317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315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16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318"/>
        <v>0</v>
      </c>
      <c r="AF623" s="237">
        <f t="shared" si="314"/>
        <v>0</v>
      </c>
      <c r="AG623" s="124" t="str">
        <f t="shared" si="317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315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16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318"/>
        <v>0</v>
      </c>
      <c r="AF624" s="203">
        <f t="shared" si="314"/>
        <v>0</v>
      </c>
      <c r="AG624" s="124" t="str">
        <f t="shared" si="317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315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16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314"/>
        <v>0</v>
      </c>
      <c r="AG625" s="124" t="str">
        <f t="shared" si="317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14078.967517665584</v>
      </c>
      <c r="C626" s="187">
        <f t="shared" ref="C626:I626" si="319">SUM(C605:C621)</f>
        <v>0</v>
      </c>
      <c r="D626" s="187">
        <f t="shared" si="319"/>
        <v>3330.2145538557647</v>
      </c>
      <c r="E626" s="187">
        <f t="shared" si="319"/>
        <v>1628.5084916624587</v>
      </c>
      <c r="F626" s="187">
        <f t="shared" si="319"/>
        <v>0</v>
      </c>
      <c r="G626" s="187">
        <f t="shared" si="319"/>
        <v>832.85175397950809</v>
      </c>
      <c r="H626" s="213">
        <f t="shared" si="319"/>
        <v>0</v>
      </c>
      <c r="I626" s="146">
        <f t="shared" si="319"/>
        <v>19870.542317163316</v>
      </c>
      <c r="J626" s="141"/>
      <c r="K626" s="188" t="s">
        <v>25</v>
      </c>
      <c r="L626" s="187">
        <f>SUM(L605:L621)</f>
        <v>14078.967517665584</v>
      </c>
      <c r="M626" s="187">
        <f t="shared" ref="M626:S626" si="320">SUM(M605:M621)</f>
        <v>0</v>
      </c>
      <c r="N626" s="187">
        <f t="shared" si="320"/>
        <v>3330.2145538557647</v>
      </c>
      <c r="O626" s="187">
        <f t="shared" si="320"/>
        <v>1628.5084916624587</v>
      </c>
      <c r="P626" s="187">
        <f t="shared" si="320"/>
        <v>9998.5391207258017</v>
      </c>
      <c r="Q626" s="187">
        <f t="shared" si="320"/>
        <v>832.85175397950809</v>
      </c>
      <c r="R626" s="213">
        <f t="shared" si="320"/>
        <v>0</v>
      </c>
      <c r="S626" s="214">
        <f t="shared" si="320"/>
        <v>29869.081437889119</v>
      </c>
      <c r="U626" s="215" t="s">
        <v>61</v>
      </c>
      <c r="V626" s="216">
        <f>SUM(V605:V621)</f>
        <v>14078.967517665584</v>
      </c>
      <c r="W626" s="216">
        <f t="shared" ref="W626:AE626" si="321">SUM(W605:W621)</f>
        <v>2859.0116494073127</v>
      </c>
      <c r="X626" s="216">
        <f t="shared" si="321"/>
        <v>471.20290444845244</v>
      </c>
      <c r="Y626" s="216">
        <f t="shared" si="321"/>
        <v>527.06760062552814</v>
      </c>
      <c r="Z626" s="216">
        <f t="shared" si="321"/>
        <v>547.88176867399841</v>
      </c>
      <c r="AA626" s="216">
        <f t="shared" si="321"/>
        <v>153.50834021754335</v>
      </c>
      <c r="AB626" s="216">
        <f t="shared" si="321"/>
        <v>450.7716142415249</v>
      </c>
      <c r="AC626" s="216">
        <f t="shared" si="321"/>
        <v>382.08013973798319</v>
      </c>
      <c r="AD626" s="216">
        <f t="shared" si="321"/>
        <v>400.05078214538889</v>
      </c>
      <c r="AE626" s="216">
        <f t="shared" si="321"/>
        <v>9998.5391207258017</v>
      </c>
      <c r="AF626" s="238">
        <f>SUM(AF605:AF621)</f>
        <v>29869.081437889119</v>
      </c>
      <c r="AG626" s="125" t="str">
        <f t="shared" si="317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0.70853463850882314</v>
      </c>
      <c r="C627" s="105">
        <f t="shared" ref="C627:H627" si="322">IF($I626=0,"-",C626/$I626)</f>
        <v>0</v>
      </c>
      <c r="D627" s="105">
        <f t="shared" si="322"/>
        <v>0.16759555429844858</v>
      </c>
      <c r="E627" s="105">
        <f t="shared" si="322"/>
        <v>8.1955915730383633E-2</v>
      </c>
      <c r="F627" s="105">
        <f t="shared" si="322"/>
        <v>0</v>
      </c>
      <c r="G627" s="105">
        <f t="shared" si="322"/>
        <v>4.1913891462344574E-2</v>
      </c>
      <c r="H627" s="106">
        <f t="shared" si="322"/>
        <v>0</v>
      </c>
      <c r="I627" s="107">
        <f>SUM(B627:H627)</f>
        <v>1</v>
      </c>
      <c r="K627" s="30" t="s">
        <v>85</v>
      </c>
      <c r="L627" s="80">
        <f t="shared" ref="L627:R627" si="323">IF($S626=0,"-",L626/$S626)</f>
        <v>0.47135589177530995</v>
      </c>
      <c r="M627" s="80">
        <f t="shared" si="323"/>
        <v>0</v>
      </c>
      <c r="N627" s="80">
        <f t="shared" si="323"/>
        <v>0.11149370497987147</v>
      </c>
      <c r="O627" s="80">
        <f t="shared" si="323"/>
        <v>5.4521545801428144E-2</v>
      </c>
      <c r="P627" s="80">
        <f t="shared" si="323"/>
        <v>0.3347454504591022</v>
      </c>
      <c r="Q627" s="80">
        <f t="shared" si="323"/>
        <v>2.7883406984288119E-2</v>
      </c>
      <c r="R627" s="81">
        <f t="shared" si="323"/>
        <v>0</v>
      </c>
      <c r="S627" s="82">
        <f>SUM(L627:R627)</f>
        <v>0.99999999999999989</v>
      </c>
      <c r="U627" s="40" t="s">
        <v>85</v>
      </c>
      <c r="V627" s="108">
        <f>V626/$AF626</f>
        <v>0.47135589177530995</v>
      </c>
      <c r="W627" s="108">
        <f t="shared" ref="W627:AF627" si="324">W626/$AF626</f>
        <v>9.5718097503348004E-2</v>
      </c>
      <c r="X627" s="108">
        <f t="shared" si="324"/>
        <v>1.5775607476523484E-2</v>
      </c>
      <c r="Y627" s="108">
        <f t="shared" si="324"/>
        <v>1.764592599613524E-2</v>
      </c>
      <c r="Z627" s="108">
        <f t="shared" si="324"/>
        <v>1.8342772602943421E-2</v>
      </c>
      <c r="AA627" s="108">
        <f t="shared" si="324"/>
        <v>5.1393726498337186E-3</v>
      </c>
      <c r="AB627" s="108">
        <f t="shared" si="324"/>
        <v>1.5091579403902199E-2</v>
      </c>
      <c r="AC627" s="108">
        <f t="shared" si="324"/>
        <v>1.279182758038592E-2</v>
      </c>
      <c r="AD627" s="239">
        <f t="shared" si="324"/>
        <v>1.3393474552515765E-2</v>
      </c>
      <c r="AE627" s="239">
        <f t="shared" si="324"/>
        <v>0.3347454504591022</v>
      </c>
      <c r="AF627" s="240">
        <f t="shared" si="324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0.1854623140891685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0.1854623140891685</v>
      </c>
      <c r="J631" s="141"/>
      <c r="K631" s="192" t="s">
        <v>6</v>
      </c>
      <c r="L631" s="144">
        <v>0.1854623140891685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0.1854623140891685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1.8343429671111606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25">SUM(B632:H632)</f>
        <v>1.8343429671111606</v>
      </c>
      <c r="J632" s="141"/>
      <c r="K632" s="155" t="s">
        <v>7</v>
      </c>
      <c r="L632" s="156">
        <v>1.8343429671111606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26">SUM(L632:R632)</f>
        <v>1.8343429671111606</v>
      </c>
    </row>
    <row r="633" spans="1:85" x14ac:dyDescent="0.25">
      <c r="A633" s="159" t="s">
        <v>9</v>
      </c>
      <c r="B633" s="148">
        <v>1.1711915314065393</v>
      </c>
      <c r="C633" s="148">
        <v>0</v>
      </c>
      <c r="D633" s="148">
        <v>3.7518481697671113E-3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25"/>
        <v>1.1749433795763065</v>
      </c>
      <c r="J633" s="141"/>
      <c r="K633" s="161" t="s">
        <v>9</v>
      </c>
      <c r="L633" s="148">
        <v>1.1711915314065393</v>
      </c>
      <c r="M633" s="148">
        <v>0</v>
      </c>
      <c r="N633" s="148">
        <v>3.7518481697671113E-3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26"/>
        <v>1.1749433795763065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25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26"/>
        <v>0</v>
      </c>
    </row>
    <row r="635" spans="1:85" x14ac:dyDescent="0.25">
      <c r="A635" s="159" t="s">
        <v>15</v>
      </c>
      <c r="B635" s="148">
        <v>25.145669539379963</v>
      </c>
      <c r="C635" s="148">
        <v>0.1086811598238028</v>
      </c>
      <c r="D635" s="148">
        <v>2.0262312576793353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25"/>
        <v>27.280581956883101</v>
      </c>
      <c r="J635" s="141"/>
      <c r="K635" s="161" t="s">
        <v>15</v>
      </c>
      <c r="L635" s="148">
        <v>25.145669539379963</v>
      </c>
      <c r="M635" s="148">
        <v>0.1086811598238028</v>
      </c>
      <c r="N635" s="148">
        <v>2.0262312576793353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26"/>
        <v>27.280581956883101</v>
      </c>
    </row>
    <row r="636" spans="1:85" x14ac:dyDescent="0.25">
      <c r="A636" s="151" t="s">
        <v>14</v>
      </c>
      <c r="B636" s="152">
        <v>4.6142449930364196</v>
      </c>
      <c r="C636" s="152">
        <v>0.10413338759974064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25"/>
        <v>4.7183783806361603</v>
      </c>
      <c r="J636" s="141"/>
      <c r="K636" s="155" t="s">
        <v>14</v>
      </c>
      <c r="L636" s="156">
        <v>4.6142449930364196</v>
      </c>
      <c r="M636" s="156">
        <v>0.10413338759974064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26"/>
        <v>4.7183783806361603</v>
      </c>
    </row>
    <row r="637" spans="1:85" x14ac:dyDescent="0.25">
      <c r="A637" s="159" t="s">
        <v>56</v>
      </c>
      <c r="B637" s="148">
        <v>0</v>
      </c>
      <c r="C637" s="148">
        <v>0.3573048848620784</v>
      </c>
      <c r="D637" s="148">
        <v>0</v>
      </c>
      <c r="E637" s="148">
        <v>17.342028666179704</v>
      </c>
      <c r="F637" s="148">
        <v>684.88491679662593</v>
      </c>
      <c r="G637" s="148">
        <v>0</v>
      </c>
      <c r="H637" s="160">
        <v>0</v>
      </c>
      <c r="I637" s="146">
        <f t="shared" si="325"/>
        <v>702.58425034766776</v>
      </c>
      <c r="J637" s="141"/>
      <c r="K637" s="161" t="s">
        <v>56</v>
      </c>
      <c r="L637" s="148">
        <v>0</v>
      </c>
      <c r="M637" s="148">
        <v>0.3573048848620784</v>
      </c>
      <c r="N637" s="148">
        <v>0</v>
      </c>
      <c r="O637" s="148">
        <v>17.342028666179704</v>
      </c>
      <c r="P637" s="148">
        <v>684.88491679662593</v>
      </c>
      <c r="Q637" s="148">
        <v>0</v>
      </c>
      <c r="R637" s="149">
        <v>0</v>
      </c>
      <c r="S637" s="150">
        <f t="shared" si="326"/>
        <v>702.58425034766776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23.607678750133473</v>
      </c>
      <c r="F638" s="152">
        <v>0</v>
      </c>
      <c r="G638" s="152">
        <v>0</v>
      </c>
      <c r="H638" s="153">
        <v>0</v>
      </c>
      <c r="I638" s="154">
        <f t="shared" si="325"/>
        <v>23.607678750133473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23.607678750133473</v>
      </c>
      <c r="P638" s="156">
        <v>0</v>
      </c>
      <c r="Q638" s="156">
        <v>0</v>
      </c>
      <c r="R638" s="157">
        <v>0</v>
      </c>
      <c r="S638" s="158">
        <f t="shared" si="326"/>
        <v>23.607678750133473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25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26"/>
        <v>0</v>
      </c>
    </row>
    <row r="640" spans="1:85" x14ac:dyDescent="0.25">
      <c r="A640" s="151" t="s">
        <v>16</v>
      </c>
      <c r="B640" s="152">
        <v>14.821994266491876</v>
      </c>
      <c r="C640" s="152">
        <v>0</v>
      </c>
      <c r="D640" s="152">
        <v>7.1756709995595622E-2</v>
      </c>
      <c r="E640" s="152">
        <v>0.43661900266932385</v>
      </c>
      <c r="F640" s="152">
        <v>0</v>
      </c>
      <c r="G640" s="152">
        <v>0</v>
      </c>
      <c r="H640" s="153">
        <v>0</v>
      </c>
      <c r="I640" s="154">
        <f t="shared" si="325"/>
        <v>15.330369979156796</v>
      </c>
      <c r="J640" s="141"/>
      <c r="K640" s="155" t="s">
        <v>16</v>
      </c>
      <c r="L640" s="156">
        <v>14.821994266491876</v>
      </c>
      <c r="M640" s="156">
        <v>0</v>
      </c>
      <c r="N640" s="156">
        <v>7.1756709995595622E-2</v>
      </c>
      <c r="O640" s="156">
        <v>0.43661900266932385</v>
      </c>
      <c r="P640" s="156">
        <v>0</v>
      </c>
      <c r="Q640" s="156">
        <v>0</v>
      </c>
      <c r="R640" s="157">
        <v>0</v>
      </c>
      <c r="S640" s="158">
        <f t="shared" si="326"/>
        <v>15.330369979156796</v>
      </c>
    </row>
    <row r="641" spans="1:70" x14ac:dyDescent="0.25">
      <c r="A641" s="159" t="s">
        <v>139</v>
      </c>
      <c r="B641" s="148">
        <v>4.5392429517751651</v>
      </c>
      <c r="C641" s="148">
        <v>0</v>
      </c>
      <c r="D641" s="148">
        <v>1.1731961058062195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25"/>
        <v>5.7124390575813848</v>
      </c>
      <c r="J641" s="141"/>
      <c r="K641" s="161" t="s">
        <v>139</v>
      </c>
      <c r="L641" s="148">
        <v>4.5392429517751651</v>
      </c>
      <c r="M641" s="148">
        <v>0</v>
      </c>
      <c r="N641" s="148">
        <v>1.1731961058062195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26"/>
        <v>5.7124390575813848</v>
      </c>
    </row>
    <row r="642" spans="1:70" x14ac:dyDescent="0.25">
      <c r="A642" s="151" t="s">
        <v>24</v>
      </c>
      <c r="B642" s="152">
        <v>100.72991285023255</v>
      </c>
      <c r="C642" s="152">
        <v>0.13088073966702513</v>
      </c>
      <c r="D642" s="152">
        <v>2.0835278589595396</v>
      </c>
      <c r="E642" s="152">
        <v>167.38157395967775</v>
      </c>
      <c r="F642" s="152">
        <v>0</v>
      </c>
      <c r="G642" s="152">
        <v>56.44445679100081</v>
      </c>
      <c r="H642" s="153">
        <v>0.79191523073253167</v>
      </c>
      <c r="I642" s="154">
        <f t="shared" si="325"/>
        <v>327.5622674302702</v>
      </c>
      <c r="J642" s="141"/>
      <c r="K642" s="155" t="s">
        <v>24</v>
      </c>
      <c r="L642" s="156">
        <v>100.72991285023255</v>
      </c>
      <c r="M642" s="156">
        <v>0.13088073966702513</v>
      </c>
      <c r="N642" s="156">
        <v>2.0835278589595396</v>
      </c>
      <c r="O642" s="156">
        <v>167.38157395967775</v>
      </c>
      <c r="P642" s="156">
        <v>0</v>
      </c>
      <c r="Q642" s="156">
        <v>56.44445679100081</v>
      </c>
      <c r="R642" s="157">
        <v>0.79191523073253167</v>
      </c>
      <c r="S642" s="158">
        <f t="shared" si="326"/>
        <v>327.5622674302702</v>
      </c>
    </row>
    <row r="643" spans="1:70" x14ac:dyDescent="0.25">
      <c r="A643" s="159" t="s">
        <v>23</v>
      </c>
      <c r="B643" s="148">
        <v>32.122492377604857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25"/>
        <v>32.122492377604857</v>
      </c>
      <c r="J643" s="141"/>
      <c r="K643" s="161" t="s">
        <v>23</v>
      </c>
      <c r="L643" s="148">
        <v>32.122492377604857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26"/>
        <v>32.122492377604857</v>
      </c>
    </row>
    <row r="644" spans="1:70" x14ac:dyDescent="0.25">
      <c r="A644" s="151" t="s">
        <v>58</v>
      </c>
      <c r="B644" s="152">
        <v>229.49393863505446</v>
      </c>
      <c r="C644" s="152">
        <v>10.395296524323276</v>
      </c>
      <c r="D644" s="152">
        <v>130.67559210387597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25"/>
        <v>370.56482726325373</v>
      </c>
      <c r="J644" s="141"/>
      <c r="K644" s="155" t="s">
        <v>58</v>
      </c>
      <c r="L644" s="156">
        <v>229.49393863505446</v>
      </c>
      <c r="M644" s="156">
        <v>10.395296524323276</v>
      </c>
      <c r="N644" s="156">
        <v>130.67559210387597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26"/>
        <v>370.56482726325373</v>
      </c>
    </row>
    <row r="645" spans="1:70" x14ac:dyDescent="0.25">
      <c r="A645" s="159" t="s">
        <v>21</v>
      </c>
      <c r="B645" s="148">
        <v>291.34347017566256</v>
      </c>
      <c r="C645" s="148">
        <v>0</v>
      </c>
      <c r="D645" s="148">
        <v>0</v>
      </c>
      <c r="E645" s="148">
        <v>1.1659679083935015</v>
      </c>
      <c r="F645" s="148">
        <v>47.827505624390817</v>
      </c>
      <c r="G645" s="148">
        <v>0</v>
      </c>
      <c r="H645" s="160">
        <v>0</v>
      </c>
      <c r="I645" s="146">
        <f t="shared" si="325"/>
        <v>340.33694370844688</v>
      </c>
      <c r="J645" s="141"/>
      <c r="K645" s="161" t="s">
        <v>21</v>
      </c>
      <c r="L645" s="148">
        <v>291.34347017566256</v>
      </c>
      <c r="M645" s="148">
        <v>0</v>
      </c>
      <c r="N645" s="148">
        <v>0</v>
      </c>
      <c r="O645" s="148">
        <v>1.1659679083935015</v>
      </c>
      <c r="P645" s="148">
        <v>47.827505624390817</v>
      </c>
      <c r="Q645" s="148">
        <v>0</v>
      </c>
      <c r="R645" s="149">
        <v>0</v>
      </c>
      <c r="S645" s="150">
        <f t="shared" si="326"/>
        <v>340.33694370844688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25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26"/>
        <v>0</v>
      </c>
    </row>
    <row r="647" spans="1:70" x14ac:dyDescent="0.25">
      <c r="A647" s="162" t="s">
        <v>62</v>
      </c>
      <c r="B647" s="148">
        <v>10.598572607231253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25"/>
        <v>10.598572607231253</v>
      </c>
      <c r="J647" s="141"/>
      <c r="K647" s="163" t="s">
        <v>62</v>
      </c>
      <c r="L647" s="148">
        <v>10.598572607231253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26"/>
        <v>10.598572607231253</v>
      </c>
    </row>
    <row r="648" spans="1:70" ht="14.4" x14ac:dyDescent="0.3">
      <c r="A648" s="164" t="s">
        <v>22</v>
      </c>
      <c r="B648" s="165">
        <v>10.598572607231253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25"/>
        <v>10.598572607231253</v>
      </c>
      <c r="J648" s="141"/>
      <c r="K648" s="168" t="s">
        <v>22</v>
      </c>
      <c r="L648" s="169">
        <v>10.598572607231253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26"/>
        <v>10.598572607231253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25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26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25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26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25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26"/>
        <v>0</v>
      </c>
    </row>
    <row r="652" spans="1:70" x14ac:dyDescent="0.25">
      <c r="A652" s="186" t="s">
        <v>25</v>
      </c>
      <c r="B652" s="187">
        <f>SUM(B631:B647)</f>
        <v>716.60053520907604</v>
      </c>
      <c r="C652" s="187">
        <f t="shared" ref="C652:I652" si="327">SUM(C631:C647)</f>
        <v>11.096296696275923</v>
      </c>
      <c r="D652" s="187">
        <f t="shared" si="327"/>
        <v>136.03405588448643</v>
      </c>
      <c r="E652" s="187">
        <f t="shared" si="327"/>
        <v>209.93386828705374</v>
      </c>
      <c r="F652" s="187">
        <f t="shared" si="327"/>
        <v>732.71242242101675</v>
      </c>
      <c r="G652" s="187">
        <f t="shared" si="327"/>
        <v>56.44445679100081</v>
      </c>
      <c r="H652" s="213">
        <f t="shared" si="327"/>
        <v>0.79191523073253167</v>
      </c>
      <c r="I652" s="146">
        <f t="shared" si="327"/>
        <v>1863.6135505196423</v>
      </c>
      <c r="J652" s="141"/>
      <c r="K652" s="188" t="s">
        <v>25</v>
      </c>
      <c r="L652" s="187">
        <f>SUM(L631:L647)</f>
        <v>716.60053520907604</v>
      </c>
      <c r="M652" s="187">
        <f t="shared" ref="M652:S652" si="328">SUM(M631:M647)</f>
        <v>11.096296696275923</v>
      </c>
      <c r="N652" s="187">
        <f t="shared" si="328"/>
        <v>136.03405588448643</v>
      </c>
      <c r="O652" s="187">
        <f t="shared" si="328"/>
        <v>209.93386828705374</v>
      </c>
      <c r="P652" s="187">
        <f t="shared" si="328"/>
        <v>732.71242242101675</v>
      </c>
      <c r="Q652" s="187">
        <f t="shared" si="328"/>
        <v>56.44445679100081</v>
      </c>
      <c r="R652" s="213">
        <f t="shared" si="328"/>
        <v>0.79191523073253167</v>
      </c>
      <c r="S652" s="214">
        <f t="shared" si="328"/>
        <v>1863.6135505196423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0.38452206736169209</v>
      </c>
      <c r="C653" s="105">
        <f t="shared" ref="C653:H653" si="329">IF($I652=0,"-",C652/$I652)</f>
        <v>5.9541833086488756E-3</v>
      </c>
      <c r="D653" s="105">
        <f t="shared" si="329"/>
        <v>7.2994777187875282E-2</v>
      </c>
      <c r="E653" s="105">
        <f t="shared" si="329"/>
        <v>0.11264882047488689</v>
      </c>
      <c r="F653" s="105">
        <f t="shared" si="329"/>
        <v>0.39316757608717229</v>
      </c>
      <c r="G653" s="105">
        <f t="shared" si="329"/>
        <v>3.0287640254205103E-2</v>
      </c>
      <c r="H653" s="106">
        <f t="shared" si="329"/>
        <v>4.2493532551945507E-4</v>
      </c>
      <c r="I653" s="107">
        <f>SUM(B653:H653)</f>
        <v>0.99999999999999989</v>
      </c>
      <c r="K653" s="30" t="s">
        <v>85</v>
      </c>
      <c r="L653" s="80">
        <f t="shared" ref="L653:R653" si="330">IF($S652=0,"-",L652/$S652)</f>
        <v>0.38452206736169209</v>
      </c>
      <c r="M653" s="80">
        <f t="shared" si="330"/>
        <v>5.9541833086488756E-3</v>
      </c>
      <c r="N653" s="80">
        <f t="shared" si="330"/>
        <v>7.2994777187875282E-2</v>
      </c>
      <c r="O653" s="80">
        <f t="shared" si="330"/>
        <v>0.11264882047488689</v>
      </c>
      <c r="P653" s="80">
        <f t="shared" si="330"/>
        <v>0.39316757608717229</v>
      </c>
      <c r="Q653" s="80">
        <f t="shared" si="330"/>
        <v>3.0287640254205103E-2</v>
      </c>
      <c r="R653" s="81">
        <f t="shared" si="330"/>
        <v>4.2493532551945507E-4</v>
      </c>
      <c r="S653" s="82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120</v>
      </c>
      <c r="B1" s="327"/>
      <c r="C1" s="327"/>
      <c r="D1" s="327"/>
      <c r="E1" s="327"/>
      <c r="F1" s="327"/>
      <c r="G1" s="327"/>
      <c r="H1" s="327"/>
      <c r="I1" s="328"/>
      <c r="K1" s="335" t="s">
        <v>121</v>
      </c>
      <c r="L1" s="336"/>
      <c r="M1" s="336"/>
      <c r="N1" s="336"/>
      <c r="O1" s="336"/>
      <c r="P1" s="336"/>
      <c r="Q1" s="336"/>
      <c r="R1" s="336"/>
      <c r="S1" s="337"/>
      <c r="U1" s="344" t="s">
        <v>122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550.0479749184592</v>
      </c>
      <c r="C7" s="46">
        <f>C33+C85</f>
        <v>14.211968774614499</v>
      </c>
      <c r="D7" s="46">
        <f>D33+D85</f>
        <v>1.043009207990135</v>
      </c>
      <c r="E7" s="46">
        <f>E33+E85</f>
        <v>0</v>
      </c>
      <c r="F7" s="46">
        <f>F59+F85</f>
        <v>9.7641822851162435E-2</v>
      </c>
      <c r="G7" s="46">
        <f>G33+G85</f>
        <v>0</v>
      </c>
      <c r="H7" s="46">
        <f>H33+H85</f>
        <v>0</v>
      </c>
      <c r="I7" s="146">
        <f>SUM(B7:H7)</f>
        <v>565.40059472391511</v>
      </c>
      <c r="J7" s="141"/>
      <c r="K7" s="147" t="s">
        <v>6</v>
      </c>
      <c r="L7" s="148">
        <f>L33+L85</f>
        <v>550.0479749184592</v>
      </c>
      <c r="M7" s="148">
        <f t="shared" ref="M7:O7" si="0">M33+M85</f>
        <v>14.211968774614499</v>
      </c>
      <c r="N7" s="148">
        <f t="shared" si="0"/>
        <v>1.043009207990135</v>
      </c>
      <c r="O7" s="148">
        <f t="shared" si="0"/>
        <v>0</v>
      </c>
      <c r="P7" s="148">
        <f>P33+P59+P85</f>
        <v>9.7641822851162435E-2</v>
      </c>
      <c r="Q7" s="148">
        <f t="shared" ref="Q7:R7" si="1">Q33+Q85</f>
        <v>0</v>
      </c>
      <c r="R7" s="148">
        <f t="shared" si="1"/>
        <v>0</v>
      </c>
      <c r="S7" s="150">
        <f>SUM(L7:R7)</f>
        <v>565.40059472391511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C27" si="2">B34+B86</f>
        <v>48.542407688775455</v>
      </c>
      <c r="C8" s="52">
        <f t="shared" si="2"/>
        <v>0</v>
      </c>
      <c r="D8" s="52">
        <f t="shared" ref="D8:E8" si="3">D34+D86</f>
        <v>18.985422059587311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154">
        <f t="shared" ref="I8:I27" si="6">SUM(B8:H8)</f>
        <v>67.527829748362763</v>
      </c>
      <c r="J8" s="141"/>
      <c r="K8" s="155" t="s">
        <v>7</v>
      </c>
      <c r="L8" s="156">
        <f t="shared" ref="L8:O8" si="7">L34+L86</f>
        <v>48.542407688775455</v>
      </c>
      <c r="M8" s="156">
        <f t="shared" si="7"/>
        <v>0</v>
      </c>
      <c r="N8" s="156">
        <f t="shared" si="7"/>
        <v>18.985422059587311</v>
      </c>
      <c r="O8" s="156">
        <f t="shared" si="7"/>
        <v>0</v>
      </c>
      <c r="P8" s="156">
        <f t="shared" ref="P8:P27" si="8">P34+P60+P86</f>
        <v>0</v>
      </c>
      <c r="Q8" s="156">
        <f t="shared" ref="Q8:R8" si="9">Q34+Q86</f>
        <v>0</v>
      </c>
      <c r="R8" s="156">
        <f t="shared" si="9"/>
        <v>0</v>
      </c>
      <c r="S8" s="158">
        <f t="shared" ref="S8:S27" si="10">SUM(L8:R8)</f>
        <v>67.527829748362763</v>
      </c>
      <c r="T8" s="141" t="str">
        <f t="shared" ref="T8:T24" si="11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50.281937665347392</v>
      </c>
      <c r="C9" s="49">
        <f t="shared" si="2"/>
        <v>0</v>
      </c>
      <c r="D9" s="49">
        <f t="shared" ref="D9:E9" si="12">D35+D87</f>
        <v>3.5905947166632668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146">
        <f t="shared" si="6"/>
        <v>53.872532382010661</v>
      </c>
      <c r="J9" s="141"/>
      <c r="K9" s="147" t="s">
        <v>9</v>
      </c>
      <c r="L9" s="148">
        <f t="shared" ref="L9:O9" si="14">L35+L87</f>
        <v>50.281937665347392</v>
      </c>
      <c r="M9" s="148">
        <f t="shared" si="14"/>
        <v>0</v>
      </c>
      <c r="N9" s="148">
        <f t="shared" si="14"/>
        <v>3.5905947166632668</v>
      </c>
      <c r="O9" s="148">
        <f t="shared" si="14"/>
        <v>0</v>
      </c>
      <c r="P9" s="148">
        <f t="shared" si="8"/>
        <v>0</v>
      </c>
      <c r="Q9" s="148">
        <f t="shared" ref="Q9:R9" si="15">Q35+Q87</f>
        <v>0</v>
      </c>
      <c r="R9" s="148">
        <f t="shared" si="15"/>
        <v>0</v>
      </c>
      <c r="S9" s="150">
        <f t="shared" si="10"/>
        <v>53.872532382010661</v>
      </c>
      <c r="T9" s="141" t="str">
        <f t="shared" si="11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0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154">
        <f t="shared" si="6"/>
        <v>0</v>
      </c>
      <c r="J10" s="141"/>
      <c r="K10" s="155" t="s">
        <v>54</v>
      </c>
      <c r="L10" s="156">
        <f t="shared" ref="L10:O10" si="18">L36+L88</f>
        <v>0</v>
      </c>
      <c r="M10" s="156">
        <f t="shared" si="18"/>
        <v>0</v>
      </c>
      <c r="N10" s="156">
        <f t="shared" si="18"/>
        <v>0</v>
      </c>
      <c r="O10" s="156">
        <f t="shared" si="18"/>
        <v>0</v>
      </c>
      <c r="P10" s="156">
        <f t="shared" si="8"/>
        <v>0</v>
      </c>
      <c r="Q10" s="156">
        <f t="shared" ref="Q10:R10" si="19">Q36+Q88</f>
        <v>0</v>
      </c>
      <c r="R10" s="156">
        <f t="shared" si="19"/>
        <v>0</v>
      </c>
      <c r="S10" s="158">
        <f t="shared" si="10"/>
        <v>0</v>
      </c>
      <c r="T10" s="141" t="str">
        <f t="shared" si="11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615.43660892462719</v>
      </c>
      <c r="C11" s="49">
        <f t="shared" si="2"/>
        <v>223.53323823899612</v>
      </c>
      <c r="D11" s="49">
        <f t="shared" ref="D11:E11" si="20">D37+D89</f>
        <v>373.72890855537827</v>
      </c>
      <c r="E11" s="49">
        <f t="shared" si="20"/>
        <v>6.3404495957929559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146">
        <f t="shared" si="6"/>
        <v>1219.0392053147946</v>
      </c>
      <c r="J11" s="141"/>
      <c r="K11" s="147" t="s">
        <v>15</v>
      </c>
      <c r="L11" s="148">
        <f t="shared" ref="L11:O11" si="22">L37+L89</f>
        <v>615.43660892462719</v>
      </c>
      <c r="M11" s="148">
        <f t="shared" si="22"/>
        <v>223.53323823899612</v>
      </c>
      <c r="N11" s="148">
        <f t="shared" si="22"/>
        <v>373.72890855537827</v>
      </c>
      <c r="O11" s="148">
        <f t="shared" si="22"/>
        <v>6.3404495957929559</v>
      </c>
      <c r="P11" s="148">
        <f t="shared" si="8"/>
        <v>0</v>
      </c>
      <c r="Q11" s="148">
        <f t="shared" ref="Q11:R11" si="23">Q37+Q89</f>
        <v>0</v>
      </c>
      <c r="R11" s="148">
        <f t="shared" si="23"/>
        <v>0</v>
      </c>
      <c r="S11" s="150">
        <f t="shared" si="10"/>
        <v>1219.0392053147946</v>
      </c>
      <c r="T11" s="141" t="str">
        <f t="shared" si="11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5152.8217785528423</v>
      </c>
      <c r="C12" s="52">
        <f t="shared" si="2"/>
        <v>54.753611049664727</v>
      </c>
      <c r="D12" s="52">
        <f t="shared" ref="D12:E12" si="24">D38+D90</f>
        <v>631.84489173128839</v>
      </c>
      <c r="E12" s="52">
        <f t="shared" si="24"/>
        <v>5.6979626419808751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154">
        <f t="shared" si="6"/>
        <v>5845.1182439757758</v>
      </c>
      <c r="J12" s="141"/>
      <c r="K12" s="155" t="s">
        <v>14</v>
      </c>
      <c r="L12" s="156">
        <f t="shared" ref="L12:O12" si="26">L38+L90</f>
        <v>5152.8217785528423</v>
      </c>
      <c r="M12" s="156">
        <f t="shared" si="26"/>
        <v>54.753611049664727</v>
      </c>
      <c r="N12" s="156">
        <f t="shared" si="26"/>
        <v>631.84489173128839</v>
      </c>
      <c r="O12" s="156">
        <f t="shared" si="26"/>
        <v>5.6979626419808751</v>
      </c>
      <c r="P12" s="156">
        <f t="shared" si="8"/>
        <v>0</v>
      </c>
      <c r="Q12" s="156">
        <f t="shared" ref="Q12:R12" si="27">Q38+Q90</f>
        <v>0</v>
      </c>
      <c r="R12" s="156">
        <f t="shared" si="27"/>
        <v>0</v>
      </c>
      <c r="S12" s="158">
        <f t="shared" si="10"/>
        <v>5845.1182439757758</v>
      </c>
      <c r="T12" s="141" t="str">
        <f t="shared" si="11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0.3609669273342882</v>
      </c>
      <c r="D13" s="49">
        <f t="shared" ref="D13:E13" si="28">D39+D91</f>
        <v>0.16399517444591816</v>
      </c>
      <c r="E13" s="49">
        <f t="shared" si="28"/>
        <v>1176.0093089987433</v>
      </c>
      <c r="F13" s="49">
        <f t="shared" si="4"/>
        <v>16848.552156152291</v>
      </c>
      <c r="G13" s="49">
        <f t="shared" ref="G13:H13" si="29">G39+G91</f>
        <v>0</v>
      </c>
      <c r="H13" s="49">
        <f t="shared" si="29"/>
        <v>0</v>
      </c>
      <c r="I13" s="146">
        <f t="shared" si="6"/>
        <v>18025.086427252816</v>
      </c>
      <c r="J13" s="141"/>
      <c r="K13" s="161" t="s">
        <v>56</v>
      </c>
      <c r="L13" s="148">
        <f t="shared" ref="L13:O13" si="30">L39+L91</f>
        <v>0</v>
      </c>
      <c r="M13" s="148">
        <f t="shared" si="30"/>
        <v>0.3609669273342882</v>
      </c>
      <c r="N13" s="148">
        <f t="shared" si="30"/>
        <v>0.16399517444591816</v>
      </c>
      <c r="O13" s="148">
        <f t="shared" si="30"/>
        <v>1176.0093089987433</v>
      </c>
      <c r="P13" s="148">
        <f t="shared" si="8"/>
        <v>16848.552156152291</v>
      </c>
      <c r="Q13" s="148">
        <f t="shared" ref="Q13:R13" si="31">Q39+Q91</f>
        <v>0</v>
      </c>
      <c r="R13" s="148">
        <f t="shared" si="31"/>
        <v>0</v>
      </c>
      <c r="S13" s="150">
        <f t="shared" si="10"/>
        <v>18025.086427252816</v>
      </c>
      <c r="T13" s="141" t="str">
        <f t="shared" si="11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ref="D14:E14" si="32">D40+D92</f>
        <v>6.5042558649505061E-2</v>
      </c>
      <c r="E14" s="52">
        <f t="shared" si="32"/>
        <v>38.769309118884649</v>
      </c>
      <c r="F14" s="52">
        <f t="shared" si="4"/>
        <v>4900.3113985779546</v>
      </c>
      <c r="G14" s="52">
        <f t="shared" ref="G14:H14" si="33">G40+G92</f>
        <v>0</v>
      </c>
      <c r="H14" s="52">
        <f t="shared" si="33"/>
        <v>0</v>
      </c>
      <c r="I14" s="154">
        <f t="shared" si="6"/>
        <v>4939.1457502554886</v>
      </c>
      <c r="J14" s="141"/>
      <c r="K14" s="155" t="s">
        <v>11</v>
      </c>
      <c r="L14" s="156">
        <f t="shared" ref="L14:O14" si="34">L40+L92</f>
        <v>0</v>
      </c>
      <c r="M14" s="156">
        <f t="shared" si="34"/>
        <v>0</v>
      </c>
      <c r="N14" s="156">
        <f t="shared" si="34"/>
        <v>6.5042558649505061E-2</v>
      </c>
      <c r="O14" s="156">
        <f t="shared" si="34"/>
        <v>38.769309118884649</v>
      </c>
      <c r="P14" s="156">
        <f t="shared" si="8"/>
        <v>4900.3113985779546</v>
      </c>
      <c r="Q14" s="156">
        <f t="shared" ref="Q14:R14" si="35">Q40+Q92</f>
        <v>0</v>
      </c>
      <c r="R14" s="156">
        <f t="shared" si="35"/>
        <v>0</v>
      </c>
      <c r="S14" s="158">
        <f t="shared" si="10"/>
        <v>4939.1457502554886</v>
      </c>
      <c r="T14" s="141" t="str">
        <f t="shared" si="11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0.39715292829245663</v>
      </c>
      <c r="E15" s="49">
        <f t="shared" si="36"/>
        <v>0</v>
      </c>
      <c r="F15" s="49">
        <f t="shared" si="4"/>
        <v>825.69611562588659</v>
      </c>
      <c r="G15" s="49">
        <f t="shared" ref="G15:H15" si="37">G41+G93</f>
        <v>0</v>
      </c>
      <c r="H15" s="49">
        <f t="shared" si="37"/>
        <v>0</v>
      </c>
      <c r="I15" s="146">
        <f t="shared" si="6"/>
        <v>826.09326855417908</v>
      </c>
      <c r="J15" s="141"/>
      <c r="K15" s="161" t="s">
        <v>57</v>
      </c>
      <c r="L15" s="148">
        <f t="shared" ref="L15:O15" si="38">L41+L93</f>
        <v>0</v>
      </c>
      <c r="M15" s="148">
        <f t="shared" si="38"/>
        <v>0</v>
      </c>
      <c r="N15" s="148">
        <f t="shared" si="38"/>
        <v>0.39715292829245663</v>
      </c>
      <c r="O15" s="148">
        <f t="shared" si="38"/>
        <v>0</v>
      </c>
      <c r="P15" s="148">
        <f t="shared" si="8"/>
        <v>825.69611562588659</v>
      </c>
      <c r="Q15" s="148">
        <f t="shared" ref="Q15:R15" si="39">Q41+Q93</f>
        <v>0</v>
      </c>
      <c r="R15" s="148">
        <f t="shared" si="39"/>
        <v>0</v>
      </c>
      <c r="S15" s="150">
        <f t="shared" si="10"/>
        <v>826.09326855417908</v>
      </c>
      <c r="T15" s="141" t="str">
        <f t="shared" si="11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254.6144444527369</v>
      </c>
      <c r="C16" s="52">
        <f t="shared" si="2"/>
        <v>66.658311539000621</v>
      </c>
      <c r="D16" s="52">
        <f t="shared" ref="D16:E16" si="40">D42+D94</f>
        <v>121.01243586603329</v>
      </c>
      <c r="E16" s="52">
        <f t="shared" si="40"/>
        <v>24.43294336363968</v>
      </c>
      <c r="F16" s="52">
        <f t="shared" si="4"/>
        <v>4.5346841961033366</v>
      </c>
      <c r="G16" s="52">
        <f t="shared" ref="G16:H16" si="41">G42+G94</f>
        <v>0</v>
      </c>
      <c r="H16" s="52">
        <f t="shared" si="41"/>
        <v>0</v>
      </c>
      <c r="I16" s="154">
        <f t="shared" si="6"/>
        <v>471.25281941751388</v>
      </c>
      <c r="J16" s="141"/>
      <c r="K16" s="155" t="s">
        <v>16</v>
      </c>
      <c r="L16" s="156">
        <f t="shared" ref="L16:O16" si="42">L42+L94</f>
        <v>254.6144444527369</v>
      </c>
      <c r="M16" s="156">
        <f t="shared" si="42"/>
        <v>66.658311539000621</v>
      </c>
      <c r="N16" s="156">
        <f t="shared" si="42"/>
        <v>121.01243586603329</v>
      </c>
      <c r="O16" s="156">
        <f t="shared" si="42"/>
        <v>24.43294336363968</v>
      </c>
      <c r="P16" s="156">
        <f t="shared" si="8"/>
        <v>4.534684196103429</v>
      </c>
      <c r="Q16" s="156">
        <f t="shared" ref="Q16:R16" si="43">Q42+Q94</f>
        <v>0</v>
      </c>
      <c r="R16" s="156">
        <f t="shared" si="43"/>
        <v>0</v>
      </c>
      <c r="S16" s="158">
        <f t="shared" si="10"/>
        <v>471.25281941751399</v>
      </c>
      <c r="T16" s="141" t="str">
        <f t="shared" si="11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1683.8113435399118</v>
      </c>
      <c r="C17" s="49">
        <f t="shared" si="2"/>
        <v>1120.2626842955842</v>
      </c>
      <c r="D17" s="49">
        <f t="shared" ref="D17:E17" si="44">D43+D95</f>
        <v>2096.2658789554534</v>
      </c>
      <c r="E17" s="49">
        <f t="shared" si="44"/>
        <v>118.27335420270099</v>
      </c>
      <c r="F17" s="49">
        <f t="shared" si="4"/>
        <v>1722.638134075112</v>
      </c>
      <c r="G17" s="49">
        <f t="shared" ref="G17:H17" si="45">G43+G95</f>
        <v>0</v>
      </c>
      <c r="H17" s="49">
        <f t="shared" si="45"/>
        <v>0</v>
      </c>
      <c r="I17" s="146">
        <f t="shared" si="6"/>
        <v>6741.2513950687626</v>
      </c>
      <c r="J17" s="141"/>
      <c r="K17" s="161" t="s">
        <v>139</v>
      </c>
      <c r="L17" s="148">
        <f t="shared" ref="L17:O17" si="46">L43+L95</f>
        <v>1683.8113435399118</v>
      </c>
      <c r="M17" s="148">
        <f t="shared" si="46"/>
        <v>1120.2626842955842</v>
      </c>
      <c r="N17" s="148">
        <f t="shared" si="46"/>
        <v>2096.2658789554534</v>
      </c>
      <c r="O17" s="148">
        <f t="shared" si="46"/>
        <v>118.27335420270099</v>
      </c>
      <c r="P17" s="148">
        <f t="shared" si="8"/>
        <v>1722.638134075112</v>
      </c>
      <c r="Q17" s="148">
        <f t="shared" ref="Q17:R17" si="47">Q43+Q95</f>
        <v>0</v>
      </c>
      <c r="R17" s="148">
        <f t="shared" si="47"/>
        <v>0</v>
      </c>
      <c r="S17" s="150">
        <f t="shared" si="10"/>
        <v>6741.2513950687626</v>
      </c>
      <c r="T17" s="141" t="str">
        <f t="shared" si="11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1697.9866752566863</v>
      </c>
      <c r="C18" s="52">
        <f t="shared" si="2"/>
        <v>66.779154794605887</v>
      </c>
      <c r="D18" s="52">
        <f t="shared" ref="D18:E18" si="48">D44+D96</f>
        <v>3614.2135636031321</v>
      </c>
      <c r="E18" s="52">
        <f t="shared" si="48"/>
        <v>8333.5656901182119</v>
      </c>
      <c r="F18" s="52">
        <f t="shared" si="4"/>
        <v>1288.774980705193</v>
      </c>
      <c r="G18" s="52">
        <f t="shared" ref="G18:H18" si="49">G44+G96</f>
        <v>2020.4404922771434</v>
      </c>
      <c r="H18" s="52">
        <f t="shared" si="49"/>
        <v>42.16296137246718</v>
      </c>
      <c r="I18" s="154">
        <f t="shared" si="6"/>
        <v>17063.923518127442</v>
      </c>
      <c r="J18" s="141"/>
      <c r="K18" s="155" t="s">
        <v>24</v>
      </c>
      <c r="L18" s="156">
        <f t="shared" ref="L18:O18" si="50">L44+L96</f>
        <v>1697.9866752566863</v>
      </c>
      <c r="M18" s="156">
        <f t="shared" si="50"/>
        <v>66.779154794605887</v>
      </c>
      <c r="N18" s="156">
        <f t="shared" si="50"/>
        <v>3614.2135636031321</v>
      </c>
      <c r="O18" s="156">
        <f t="shared" si="50"/>
        <v>8333.5656901182119</v>
      </c>
      <c r="P18" s="156">
        <f t="shared" si="8"/>
        <v>1288.774980705193</v>
      </c>
      <c r="Q18" s="156">
        <f t="shared" ref="Q18:R18" si="51">Q44+Q96</f>
        <v>2020.4404922771434</v>
      </c>
      <c r="R18" s="156">
        <f t="shared" si="51"/>
        <v>42.16296137246718</v>
      </c>
      <c r="S18" s="158">
        <f t="shared" si="10"/>
        <v>17063.923518127442</v>
      </c>
      <c r="T18" s="141" t="str">
        <f t="shared" si="11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4846.5856991571736</v>
      </c>
      <c r="C19" s="49">
        <f t="shared" si="2"/>
        <v>84.699844032262291</v>
      </c>
      <c r="D19" s="49">
        <f t="shared" ref="D19:E19" si="52">D45+D97</f>
        <v>517.87801835971788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146">
        <f t="shared" si="6"/>
        <v>5449.1635615491541</v>
      </c>
      <c r="J19" s="141"/>
      <c r="K19" s="161" t="s">
        <v>23</v>
      </c>
      <c r="L19" s="148">
        <f t="shared" ref="L19:O19" si="54">L45+L97</f>
        <v>4846.5856991571736</v>
      </c>
      <c r="M19" s="148">
        <f t="shared" si="54"/>
        <v>84.699844032262291</v>
      </c>
      <c r="N19" s="148">
        <f t="shared" si="54"/>
        <v>517.87801835971788</v>
      </c>
      <c r="O19" s="148">
        <f t="shared" si="54"/>
        <v>0</v>
      </c>
      <c r="P19" s="148">
        <f t="shared" si="8"/>
        <v>0</v>
      </c>
      <c r="Q19" s="148">
        <f t="shared" ref="Q19:R19" si="55">Q45+Q97</f>
        <v>0</v>
      </c>
      <c r="R19" s="148">
        <f t="shared" si="55"/>
        <v>0</v>
      </c>
      <c r="S19" s="150">
        <f t="shared" si="10"/>
        <v>5449.1635615491541</v>
      </c>
      <c r="T19" s="141" t="str">
        <f t="shared" si="11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5385.2358714541406</v>
      </c>
      <c r="C20" s="52">
        <f t="shared" si="2"/>
        <v>15.266691767457854</v>
      </c>
      <c r="D20" s="52">
        <f t="shared" ref="D20:E20" si="56">D46+D98</f>
        <v>738.35970516524981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154">
        <f t="shared" si="6"/>
        <v>6138.862268386848</v>
      </c>
      <c r="J20" s="141"/>
      <c r="K20" s="155" t="s">
        <v>58</v>
      </c>
      <c r="L20" s="156">
        <f t="shared" ref="L20:O20" si="58">L46+L98</f>
        <v>5385.2358714541406</v>
      </c>
      <c r="M20" s="156">
        <f t="shared" si="58"/>
        <v>15.266691767457854</v>
      </c>
      <c r="N20" s="156">
        <f t="shared" si="58"/>
        <v>738.35970516524981</v>
      </c>
      <c r="O20" s="156">
        <f t="shared" si="58"/>
        <v>0</v>
      </c>
      <c r="P20" s="156">
        <f t="shared" si="8"/>
        <v>0</v>
      </c>
      <c r="Q20" s="156">
        <f t="shared" ref="Q20:R20" si="59">Q46+Q98</f>
        <v>0</v>
      </c>
      <c r="R20" s="156">
        <f t="shared" si="59"/>
        <v>0</v>
      </c>
      <c r="S20" s="158">
        <f t="shared" si="10"/>
        <v>6138.862268386848</v>
      </c>
      <c r="T20" s="141" t="str">
        <f t="shared" si="11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2867.2859151047492</v>
      </c>
      <c r="C21" s="49">
        <f t="shared" si="2"/>
        <v>4937.9799041795686</v>
      </c>
      <c r="D21" s="49">
        <f t="shared" ref="D21:E21" si="60">D47+D99</f>
        <v>1517.134211072522</v>
      </c>
      <c r="E21" s="49">
        <f t="shared" si="60"/>
        <v>270.09558945588805</v>
      </c>
      <c r="F21" s="49">
        <f t="shared" si="4"/>
        <v>1595.1409388158747</v>
      </c>
      <c r="G21" s="49">
        <f t="shared" ref="G21:H21" si="61">G47+G99</f>
        <v>0</v>
      </c>
      <c r="H21" s="49">
        <f t="shared" si="61"/>
        <v>0</v>
      </c>
      <c r="I21" s="146">
        <f t="shared" si="6"/>
        <v>11187.636558628603</v>
      </c>
      <c r="J21" s="141"/>
      <c r="K21" s="161" t="s">
        <v>21</v>
      </c>
      <c r="L21" s="148">
        <f t="shared" ref="L21:O21" si="62">L47+L99</f>
        <v>2867.2859151047492</v>
      </c>
      <c r="M21" s="148">
        <f t="shared" si="62"/>
        <v>4937.9799041795686</v>
      </c>
      <c r="N21" s="148">
        <f t="shared" si="62"/>
        <v>1517.134211072522</v>
      </c>
      <c r="O21" s="148">
        <f t="shared" si="62"/>
        <v>270.09558945588805</v>
      </c>
      <c r="P21" s="148">
        <f t="shared" si="8"/>
        <v>1595.1409388158747</v>
      </c>
      <c r="Q21" s="148">
        <f t="shared" ref="Q21:R21" si="63">Q47+Q99</f>
        <v>0</v>
      </c>
      <c r="R21" s="148">
        <f t="shared" si="63"/>
        <v>0</v>
      </c>
      <c r="S21" s="150">
        <f t="shared" si="10"/>
        <v>11187.636558628603</v>
      </c>
      <c r="T21" s="141" t="str">
        <f t="shared" si="11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11.064204861951954</v>
      </c>
      <c r="C22" s="52">
        <f t="shared" si="2"/>
        <v>486.25984505218912</v>
      </c>
      <c r="D22" s="52">
        <f t="shared" ref="D22:E22" si="64">D48+D100</f>
        <v>1309.1071778594826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154">
        <f t="shared" si="6"/>
        <v>1806.4312277736237</v>
      </c>
      <c r="J22" s="141"/>
      <c r="K22" s="155" t="s">
        <v>20</v>
      </c>
      <c r="L22" s="156">
        <f t="shared" ref="L22:O22" si="66">L48+L100</f>
        <v>11.064204861951954</v>
      </c>
      <c r="M22" s="156">
        <f t="shared" si="66"/>
        <v>486.25984505218912</v>
      </c>
      <c r="N22" s="156">
        <f t="shared" si="66"/>
        <v>1309.1071778594826</v>
      </c>
      <c r="O22" s="156">
        <f t="shared" si="66"/>
        <v>0</v>
      </c>
      <c r="P22" s="156">
        <f t="shared" si="8"/>
        <v>0</v>
      </c>
      <c r="Q22" s="156">
        <f t="shared" ref="Q22:R22" si="67">Q48+Q100</f>
        <v>0</v>
      </c>
      <c r="R22" s="156">
        <f t="shared" si="67"/>
        <v>0</v>
      </c>
      <c r="S22" s="158">
        <f t="shared" si="10"/>
        <v>1806.4312277736237</v>
      </c>
      <c r="T22" s="141" t="str">
        <f t="shared" si="11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954.83264146985505</v>
      </c>
      <c r="C23" s="49">
        <f t="shared" si="2"/>
        <v>0</v>
      </c>
      <c r="D23" s="49">
        <f t="shared" ref="D23:E23" si="68">D49+D101</f>
        <v>382.09538980476788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146">
        <f t="shared" si="6"/>
        <v>1336.928031274623</v>
      </c>
      <c r="J23" s="141"/>
      <c r="K23" s="163" t="s">
        <v>62</v>
      </c>
      <c r="L23" s="148">
        <f t="shared" ref="L23:O23" si="70">L49+L101</f>
        <v>954.83264146985505</v>
      </c>
      <c r="M23" s="148">
        <f t="shared" si="70"/>
        <v>0</v>
      </c>
      <c r="N23" s="148">
        <f t="shared" si="70"/>
        <v>382.09538980476788</v>
      </c>
      <c r="O23" s="148">
        <f t="shared" si="70"/>
        <v>0</v>
      </c>
      <c r="P23" s="148">
        <f t="shared" si="8"/>
        <v>0</v>
      </c>
      <c r="Q23" s="148">
        <f t="shared" ref="Q23:R23" si="71">Q49+Q101</f>
        <v>0</v>
      </c>
      <c r="R23" s="148">
        <f t="shared" si="71"/>
        <v>0</v>
      </c>
      <c r="S23" s="150">
        <f t="shared" si="10"/>
        <v>1336.928031274623</v>
      </c>
      <c r="T23" s="141" t="str">
        <f t="shared" si="11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si="2"/>
        <v>954.83264146985505</v>
      </c>
      <c r="C24" s="59">
        <f t="shared" si="2"/>
        <v>0</v>
      </c>
      <c r="D24" s="59">
        <f t="shared" ref="D24:E24" si="72">D50+D102</f>
        <v>382.09538980476788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167">
        <f t="shared" si="6"/>
        <v>1336.928031274623</v>
      </c>
      <c r="J24" s="141"/>
      <c r="K24" s="168" t="s">
        <v>22</v>
      </c>
      <c r="L24" s="169">
        <f t="shared" ref="L24:O24" si="74">L50+L102</f>
        <v>954.83264146985505</v>
      </c>
      <c r="M24" s="169">
        <f t="shared" si="74"/>
        <v>0</v>
      </c>
      <c r="N24" s="169">
        <f t="shared" si="74"/>
        <v>382.09538980476788</v>
      </c>
      <c r="O24" s="169">
        <f t="shared" si="74"/>
        <v>0</v>
      </c>
      <c r="P24" s="169">
        <f t="shared" si="8"/>
        <v>0</v>
      </c>
      <c r="Q24" s="169">
        <f t="shared" ref="Q24:R24" si="75">Q50+Q102</f>
        <v>0</v>
      </c>
      <c r="R24" s="169">
        <f t="shared" si="75"/>
        <v>0</v>
      </c>
      <c r="S24" s="171">
        <f t="shared" si="10"/>
        <v>1336.928031274623</v>
      </c>
      <c r="T24" s="141" t="str">
        <f t="shared" si="11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175">
        <f t="shared" si="6"/>
        <v>0</v>
      </c>
      <c r="J25" s="141"/>
      <c r="K25" s="176" t="s">
        <v>18</v>
      </c>
      <c r="L25" s="173">
        <f t="shared" ref="L25:O25" si="78">L51+L103</f>
        <v>0</v>
      </c>
      <c r="M25" s="173">
        <f t="shared" si="78"/>
        <v>0</v>
      </c>
      <c r="N25" s="173">
        <f t="shared" si="78"/>
        <v>0</v>
      </c>
      <c r="O25" s="173">
        <f t="shared" si="78"/>
        <v>0</v>
      </c>
      <c r="P25" s="173">
        <f t="shared" si="8"/>
        <v>0</v>
      </c>
      <c r="Q25" s="173">
        <f t="shared" ref="Q25:R25" si="79">Q51+Q103</f>
        <v>0</v>
      </c>
      <c r="R25" s="173">
        <f t="shared" si="79"/>
        <v>0</v>
      </c>
      <c r="S25" s="178">
        <f t="shared" si="10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167">
        <f t="shared" si="6"/>
        <v>0</v>
      </c>
      <c r="J26" s="141"/>
      <c r="K26" s="168" t="s">
        <v>19</v>
      </c>
      <c r="L26" s="169">
        <f t="shared" ref="L26:O26" si="82">L52+L104</f>
        <v>0</v>
      </c>
      <c r="M26" s="169">
        <f t="shared" si="82"/>
        <v>0</v>
      </c>
      <c r="N26" s="169">
        <f t="shared" si="82"/>
        <v>0</v>
      </c>
      <c r="O26" s="169">
        <f t="shared" si="82"/>
        <v>0</v>
      </c>
      <c r="P26" s="169">
        <f t="shared" si="8"/>
        <v>0</v>
      </c>
      <c r="Q26" s="169">
        <f t="shared" ref="Q26:R26" si="83">Q52+Q104</f>
        <v>0</v>
      </c>
      <c r="R26" s="169">
        <f t="shared" si="83"/>
        <v>0</v>
      </c>
      <c r="S26" s="171">
        <f t="shared" si="10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182">
        <f t="shared" si="6"/>
        <v>0</v>
      </c>
      <c r="J27" s="141"/>
      <c r="K27" s="183" t="s">
        <v>64</v>
      </c>
      <c r="L27" s="180">
        <f t="shared" ref="L27:O27" si="86">L53+L105</f>
        <v>0</v>
      </c>
      <c r="M27" s="180">
        <f t="shared" si="86"/>
        <v>0</v>
      </c>
      <c r="N27" s="180">
        <f t="shared" si="86"/>
        <v>0</v>
      </c>
      <c r="O27" s="180">
        <f t="shared" si="86"/>
        <v>0</v>
      </c>
      <c r="P27" s="180">
        <f t="shared" si="8"/>
        <v>0</v>
      </c>
      <c r="Q27" s="180">
        <f t="shared" ref="Q27:R27" si="87">Q53+Q105</f>
        <v>0</v>
      </c>
      <c r="R27" s="180">
        <f t="shared" si="87"/>
        <v>0</v>
      </c>
      <c r="S27" s="185">
        <f t="shared" si="10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24118.547503047259</v>
      </c>
      <c r="C28" s="187">
        <f t="shared" ref="C28:H28" si="88">SUM(C7:C23)</f>
        <v>7070.7662206512778</v>
      </c>
      <c r="D28" s="187">
        <f t="shared" si="88"/>
        <v>11325.885397618655</v>
      </c>
      <c r="E28" s="187">
        <f t="shared" si="88"/>
        <v>9973.184607495843</v>
      </c>
      <c r="F28" s="187">
        <f t="shared" si="88"/>
        <v>27185.746049971269</v>
      </c>
      <c r="G28" s="187">
        <f t="shared" si="88"/>
        <v>2020.4404922771434</v>
      </c>
      <c r="H28" s="187">
        <f t="shared" si="88"/>
        <v>42.16296137246718</v>
      </c>
      <c r="I28" s="187">
        <f t="shared" ref="I28" si="89">SUM(I7:I23)</f>
        <v>81736.733232433908</v>
      </c>
      <c r="J28" s="279"/>
      <c r="K28" s="188" t="s">
        <v>25</v>
      </c>
      <c r="L28" s="187">
        <f>SUM(L7:L23)</f>
        <v>24118.547503047259</v>
      </c>
      <c r="M28" s="187">
        <f t="shared" ref="M28:R28" si="90">SUM(M7:M23)</f>
        <v>7070.7662206512778</v>
      </c>
      <c r="N28" s="187">
        <f t="shared" si="90"/>
        <v>11325.885397618655</v>
      </c>
      <c r="O28" s="187">
        <f t="shared" si="90"/>
        <v>9973.184607495843</v>
      </c>
      <c r="P28" s="187">
        <f t="shared" si="90"/>
        <v>27185.746049971269</v>
      </c>
      <c r="Q28" s="187">
        <f t="shared" si="90"/>
        <v>2020.4404922771434</v>
      </c>
      <c r="R28" s="187">
        <f t="shared" si="90"/>
        <v>42.16296137246718</v>
      </c>
      <c r="S28" s="187">
        <f t="shared" ref="S28" si="91">SUM(S7:S23)</f>
        <v>81736.733232433908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0.29507599030733944</v>
      </c>
      <c r="C29" s="78">
        <f t="shared" ref="C29:H29" si="92">IF($I28=0,"-",C28/$I28)</f>
        <v>8.6506591847073364E-2</v>
      </c>
      <c r="D29" s="78">
        <f t="shared" si="92"/>
        <v>0.13856542768122809</v>
      </c>
      <c r="E29" s="78">
        <f t="shared" si="92"/>
        <v>0.1220159432985314</v>
      </c>
      <c r="F29" s="78">
        <f t="shared" si="92"/>
        <v>0.33260132837292927</v>
      </c>
      <c r="G29" s="78">
        <f t="shared" si="92"/>
        <v>2.4718879901055472E-2</v>
      </c>
      <c r="H29" s="78">
        <f t="shared" si="92"/>
        <v>5.1583859184301873E-4</v>
      </c>
      <c r="I29" s="79">
        <f>SUM(B29:H29)</f>
        <v>1</v>
      </c>
      <c r="K29" s="30" t="s">
        <v>85</v>
      </c>
      <c r="L29" s="80">
        <f>IF($I28=0,"-",L28/$I28)</f>
        <v>0.29507599030733944</v>
      </c>
      <c r="M29" s="80">
        <f t="shared" ref="M29:R29" si="93">IF($I28=0,"-",M28/$I28)</f>
        <v>8.6506591847073364E-2</v>
      </c>
      <c r="N29" s="80">
        <f t="shared" si="93"/>
        <v>0.13856542768122809</v>
      </c>
      <c r="O29" s="80">
        <f t="shared" si="93"/>
        <v>0.1220159432985314</v>
      </c>
      <c r="P29" s="80">
        <f t="shared" si="93"/>
        <v>0.33260132837292927</v>
      </c>
      <c r="Q29" s="80">
        <f t="shared" si="93"/>
        <v>2.4718879901055472E-2</v>
      </c>
      <c r="R29" s="81">
        <f t="shared" si="93"/>
        <v>5.1583859184301873E-4</v>
      </c>
      <c r="S29" s="82">
        <f>SUM(L29:R29)</f>
        <v>1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525.51169199026003</v>
      </c>
      <c r="C33" s="46">
        <f t="shared" ref="C33:E33" si="94">C111+C137+C163+C189+C215+C241+C267+C293+C319+C345+C371+C397+C423</f>
        <v>14.211968774614499</v>
      </c>
      <c r="D33" s="46">
        <f t="shared" si="94"/>
        <v>0</v>
      </c>
      <c r="E33" s="46">
        <f t="shared" si="94"/>
        <v>0</v>
      </c>
      <c r="F33" s="291">
        <v>0</v>
      </c>
      <c r="G33" s="46">
        <f t="shared" ref="G33:H48" si="95">G111+G137+G163+G189+G215+G241+G267+G293+G319+G345+G371+G397+G423</f>
        <v>0</v>
      </c>
      <c r="H33" s="46">
        <f t="shared" si="95"/>
        <v>0</v>
      </c>
      <c r="I33" s="146">
        <f>SUM(B33:H33)</f>
        <v>539.72366076487458</v>
      </c>
      <c r="J33" s="141"/>
      <c r="K33" s="192" t="s">
        <v>6</v>
      </c>
      <c r="L33" s="46">
        <f t="shared" ref="L33:R48" si="96">L111+L137+L163+L189+L215+L241+L267+L293+L319+L345+L371+L397+L423</f>
        <v>525.51169199026003</v>
      </c>
      <c r="M33" s="46">
        <f t="shared" si="96"/>
        <v>14.211968774614499</v>
      </c>
      <c r="N33" s="46">
        <f t="shared" si="96"/>
        <v>0</v>
      </c>
      <c r="O33" s="46">
        <f t="shared" si="96"/>
        <v>0</v>
      </c>
      <c r="P33" s="46">
        <f t="shared" si="96"/>
        <v>0</v>
      </c>
      <c r="Q33" s="46">
        <f t="shared" si="96"/>
        <v>0</v>
      </c>
      <c r="R33" s="46">
        <f t="shared" si="96"/>
        <v>0</v>
      </c>
      <c r="S33" s="194">
        <f>SUM(L33:R33)</f>
        <v>539.72366076487458</v>
      </c>
      <c r="T33" s="141"/>
      <c r="U33" s="195" t="s">
        <v>6</v>
      </c>
      <c r="V33" s="89">
        <f t="shared" ref="V33:AH48" si="97">V111+V137+V163+V189+V215+V241+V267+V293+V319+V345+V371+V397+V423</f>
        <v>525.51169199026003</v>
      </c>
      <c r="W33" s="89">
        <f t="shared" si="97"/>
        <v>0</v>
      </c>
      <c r="X33" s="89">
        <f t="shared" si="97"/>
        <v>0</v>
      </c>
      <c r="Y33" s="89">
        <f t="shared" si="97"/>
        <v>14.211968774614499</v>
      </c>
      <c r="Z33" s="89">
        <f t="shared" si="97"/>
        <v>0</v>
      </c>
      <c r="AA33" s="89">
        <f t="shared" si="97"/>
        <v>0</v>
      </c>
      <c r="AB33" s="89">
        <f t="shared" si="97"/>
        <v>0</v>
      </c>
      <c r="AC33" s="90">
        <f t="shared" si="97"/>
        <v>0</v>
      </c>
      <c r="AD33" s="89">
        <f t="shared" si="97"/>
        <v>0</v>
      </c>
      <c r="AE33" s="89">
        <f t="shared" si="97"/>
        <v>0</v>
      </c>
      <c r="AF33" s="89">
        <f t="shared" si="97"/>
        <v>0</v>
      </c>
      <c r="AG33" s="89">
        <f t="shared" si="97"/>
        <v>0</v>
      </c>
      <c r="AH33" s="89">
        <f t="shared" si="97"/>
        <v>0</v>
      </c>
      <c r="AI33" s="199">
        <f>SUM(V33:AC33)</f>
        <v>539.72366076487458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98">B112+B138+B164+B190+B216+B242+B268+B294+B320+B346+B372+B398+B424</f>
        <v>0</v>
      </c>
      <c r="C34" s="52">
        <f t="shared" si="98"/>
        <v>0</v>
      </c>
      <c r="D34" s="52">
        <f t="shared" si="98"/>
        <v>12.546599999999998</v>
      </c>
      <c r="E34" s="52">
        <f t="shared" si="98"/>
        <v>0</v>
      </c>
      <c r="F34" s="292">
        <v>0</v>
      </c>
      <c r="G34" s="52">
        <f t="shared" si="95"/>
        <v>0</v>
      </c>
      <c r="H34" s="52">
        <f t="shared" si="95"/>
        <v>0</v>
      </c>
      <c r="I34" s="154">
        <f t="shared" ref="I34:I53" si="99">SUM(B34:H34)</f>
        <v>12.546599999999998</v>
      </c>
      <c r="J34" s="141"/>
      <c r="K34" s="155" t="s">
        <v>7</v>
      </c>
      <c r="L34" s="55">
        <f t="shared" si="96"/>
        <v>0</v>
      </c>
      <c r="M34" s="55">
        <f t="shared" si="96"/>
        <v>0</v>
      </c>
      <c r="N34" s="55">
        <f t="shared" si="96"/>
        <v>12.546599999999998</v>
      </c>
      <c r="O34" s="55">
        <f t="shared" si="96"/>
        <v>0</v>
      </c>
      <c r="P34" s="55">
        <f t="shared" si="96"/>
        <v>0</v>
      </c>
      <c r="Q34" s="55">
        <f t="shared" si="96"/>
        <v>0</v>
      </c>
      <c r="R34" s="55">
        <f t="shared" si="96"/>
        <v>0</v>
      </c>
      <c r="S34" s="158">
        <f t="shared" ref="S34:S53" si="100">SUM(L34:R34)</f>
        <v>12.546599999999998</v>
      </c>
      <c r="T34" s="141"/>
      <c r="U34" s="200" t="s">
        <v>7</v>
      </c>
      <c r="V34" s="93">
        <f t="shared" si="97"/>
        <v>0</v>
      </c>
      <c r="W34" s="93">
        <f t="shared" si="97"/>
        <v>0</v>
      </c>
      <c r="X34" s="93">
        <f t="shared" si="97"/>
        <v>0</v>
      </c>
      <c r="Y34" s="93">
        <f t="shared" si="97"/>
        <v>0</v>
      </c>
      <c r="Z34" s="93">
        <f t="shared" si="97"/>
        <v>12.546599999999998</v>
      </c>
      <c r="AA34" s="93">
        <f t="shared" si="97"/>
        <v>0</v>
      </c>
      <c r="AB34" s="93">
        <f t="shared" si="97"/>
        <v>0</v>
      </c>
      <c r="AC34" s="94">
        <f t="shared" si="97"/>
        <v>0</v>
      </c>
      <c r="AD34" s="93">
        <f t="shared" si="97"/>
        <v>0</v>
      </c>
      <c r="AE34" s="93">
        <f t="shared" si="97"/>
        <v>0</v>
      </c>
      <c r="AF34" s="93">
        <f t="shared" si="97"/>
        <v>0</v>
      </c>
      <c r="AG34" s="93">
        <f t="shared" si="97"/>
        <v>0</v>
      </c>
      <c r="AH34" s="93">
        <f t="shared" si="97"/>
        <v>0</v>
      </c>
      <c r="AI34" s="203">
        <f t="shared" ref="AI34:AI53" si="101">SUM(V34:AC34)</f>
        <v>12.546599999999998</v>
      </c>
      <c r="AJ34" s="133" t="str">
        <f t="shared" ref="AJ34:AJ55" si="102">IF(ABS(S34-AI34)&gt;0.001,S34-AI34,"")</f>
        <v/>
      </c>
    </row>
    <row r="35" spans="1:36" x14ac:dyDescent="0.25">
      <c r="A35" s="159" t="s">
        <v>9</v>
      </c>
      <c r="B35" s="49">
        <f t="shared" si="98"/>
        <v>0</v>
      </c>
      <c r="C35" s="49">
        <f t="shared" si="98"/>
        <v>0</v>
      </c>
      <c r="D35" s="49">
        <f t="shared" si="98"/>
        <v>0.1722796757151133</v>
      </c>
      <c r="E35" s="49">
        <f t="shared" si="98"/>
        <v>0</v>
      </c>
      <c r="F35" s="292">
        <v>0</v>
      </c>
      <c r="G35" s="49">
        <f t="shared" si="95"/>
        <v>0</v>
      </c>
      <c r="H35" s="49">
        <f t="shared" si="95"/>
        <v>0</v>
      </c>
      <c r="I35" s="146">
        <f t="shared" si="99"/>
        <v>0.1722796757151133</v>
      </c>
      <c r="J35" s="141"/>
      <c r="K35" s="161" t="s">
        <v>9</v>
      </c>
      <c r="L35" s="49">
        <f t="shared" si="96"/>
        <v>0</v>
      </c>
      <c r="M35" s="49">
        <f t="shared" si="96"/>
        <v>0</v>
      </c>
      <c r="N35" s="49">
        <f t="shared" si="96"/>
        <v>0.1722796757151133</v>
      </c>
      <c r="O35" s="49">
        <f t="shared" si="96"/>
        <v>0</v>
      </c>
      <c r="P35" s="49">
        <f t="shared" si="96"/>
        <v>0</v>
      </c>
      <c r="Q35" s="49">
        <f t="shared" si="96"/>
        <v>0</v>
      </c>
      <c r="R35" s="49">
        <f t="shared" si="96"/>
        <v>0</v>
      </c>
      <c r="S35" s="150">
        <f t="shared" si="100"/>
        <v>0.1722796757151133</v>
      </c>
      <c r="T35" s="141"/>
      <c r="U35" s="204" t="s">
        <v>9</v>
      </c>
      <c r="V35" s="89">
        <f t="shared" si="97"/>
        <v>0</v>
      </c>
      <c r="W35" s="89">
        <f t="shared" si="97"/>
        <v>0</v>
      </c>
      <c r="X35" s="89">
        <f t="shared" si="97"/>
        <v>0</v>
      </c>
      <c r="Y35" s="89">
        <f t="shared" si="97"/>
        <v>0</v>
      </c>
      <c r="Z35" s="89">
        <f t="shared" si="97"/>
        <v>0.1722796757151133</v>
      </c>
      <c r="AA35" s="89">
        <f t="shared" si="97"/>
        <v>0</v>
      </c>
      <c r="AB35" s="89">
        <f t="shared" si="97"/>
        <v>0</v>
      </c>
      <c r="AC35" s="90">
        <f t="shared" si="97"/>
        <v>0</v>
      </c>
      <c r="AD35" s="89">
        <f t="shared" si="97"/>
        <v>0</v>
      </c>
      <c r="AE35" s="89">
        <f t="shared" si="97"/>
        <v>0</v>
      </c>
      <c r="AF35" s="89">
        <f t="shared" si="97"/>
        <v>0</v>
      </c>
      <c r="AG35" s="89">
        <f t="shared" si="97"/>
        <v>0</v>
      </c>
      <c r="AH35" s="89">
        <f t="shared" si="97"/>
        <v>0</v>
      </c>
      <c r="AI35" s="199">
        <f t="shared" si="101"/>
        <v>0.1722796757151133</v>
      </c>
      <c r="AJ35" s="133" t="str">
        <f t="shared" si="102"/>
        <v/>
      </c>
    </row>
    <row r="36" spans="1:36" x14ac:dyDescent="0.25">
      <c r="A36" s="151" t="s">
        <v>54</v>
      </c>
      <c r="B36" s="52">
        <f t="shared" si="98"/>
        <v>0</v>
      </c>
      <c r="C36" s="52">
        <f t="shared" si="98"/>
        <v>0</v>
      </c>
      <c r="D36" s="52">
        <f t="shared" si="98"/>
        <v>0</v>
      </c>
      <c r="E36" s="52">
        <f t="shared" si="98"/>
        <v>0</v>
      </c>
      <c r="F36" s="292">
        <v>0</v>
      </c>
      <c r="G36" s="52">
        <f t="shared" si="95"/>
        <v>0</v>
      </c>
      <c r="H36" s="52">
        <f t="shared" si="95"/>
        <v>0</v>
      </c>
      <c r="I36" s="154">
        <f t="shared" si="99"/>
        <v>0</v>
      </c>
      <c r="J36" s="141"/>
      <c r="K36" s="155" t="s">
        <v>54</v>
      </c>
      <c r="L36" s="55">
        <f t="shared" si="96"/>
        <v>0</v>
      </c>
      <c r="M36" s="55">
        <f t="shared" si="96"/>
        <v>0</v>
      </c>
      <c r="N36" s="55">
        <f t="shared" si="96"/>
        <v>0</v>
      </c>
      <c r="O36" s="55">
        <f t="shared" si="96"/>
        <v>0</v>
      </c>
      <c r="P36" s="55">
        <f t="shared" si="96"/>
        <v>0</v>
      </c>
      <c r="Q36" s="55">
        <f t="shared" si="96"/>
        <v>0</v>
      </c>
      <c r="R36" s="55">
        <f t="shared" si="96"/>
        <v>0</v>
      </c>
      <c r="S36" s="158">
        <f t="shared" si="100"/>
        <v>0</v>
      </c>
      <c r="T36" s="141"/>
      <c r="U36" s="200" t="s">
        <v>54</v>
      </c>
      <c r="V36" s="93">
        <f t="shared" si="97"/>
        <v>0</v>
      </c>
      <c r="W36" s="93">
        <f t="shared" si="97"/>
        <v>0</v>
      </c>
      <c r="X36" s="93">
        <f t="shared" si="97"/>
        <v>0</v>
      </c>
      <c r="Y36" s="93">
        <f t="shared" si="97"/>
        <v>0</v>
      </c>
      <c r="Z36" s="93">
        <f t="shared" si="97"/>
        <v>0</v>
      </c>
      <c r="AA36" s="93">
        <f t="shared" si="97"/>
        <v>0</v>
      </c>
      <c r="AB36" s="93">
        <f t="shared" si="97"/>
        <v>0</v>
      </c>
      <c r="AC36" s="94">
        <f t="shared" si="97"/>
        <v>0</v>
      </c>
      <c r="AD36" s="93">
        <f t="shared" si="97"/>
        <v>0</v>
      </c>
      <c r="AE36" s="93">
        <f t="shared" si="97"/>
        <v>0</v>
      </c>
      <c r="AF36" s="93">
        <f t="shared" si="97"/>
        <v>0</v>
      </c>
      <c r="AG36" s="93">
        <f t="shared" si="97"/>
        <v>0</v>
      </c>
      <c r="AH36" s="93">
        <f t="shared" si="97"/>
        <v>0</v>
      </c>
      <c r="AI36" s="203">
        <f t="shared" si="101"/>
        <v>0</v>
      </c>
      <c r="AJ36" s="133" t="str">
        <f t="shared" si="102"/>
        <v/>
      </c>
    </row>
    <row r="37" spans="1:36" x14ac:dyDescent="0.25">
      <c r="A37" s="159" t="s">
        <v>15</v>
      </c>
      <c r="B37" s="49">
        <f t="shared" si="98"/>
        <v>497.33376086185348</v>
      </c>
      <c r="C37" s="49">
        <f t="shared" si="98"/>
        <v>218.17667092488685</v>
      </c>
      <c r="D37" s="49">
        <f t="shared" si="98"/>
        <v>363.92529243977174</v>
      </c>
      <c r="E37" s="49">
        <f t="shared" si="98"/>
        <v>3.8180013038700986</v>
      </c>
      <c r="F37" s="292">
        <v>0</v>
      </c>
      <c r="G37" s="49">
        <f t="shared" si="95"/>
        <v>0</v>
      </c>
      <c r="H37" s="49">
        <f t="shared" si="95"/>
        <v>0</v>
      </c>
      <c r="I37" s="146">
        <f t="shared" si="99"/>
        <v>1083.2537255303821</v>
      </c>
      <c r="J37" s="141"/>
      <c r="K37" s="161" t="s">
        <v>15</v>
      </c>
      <c r="L37" s="49">
        <f t="shared" si="96"/>
        <v>497.33376086185348</v>
      </c>
      <c r="M37" s="49">
        <f t="shared" si="96"/>
        <v>218.17667092488685</v>
      </c>
      <c r="N37" s="49">
        <f t="shared" si="96"/>
        <v>363.92529243977174</v>
      </c>
      <c r="O37" s="49">
        <f t="shared" si="96"/>
        <v>3.8180013038700986</v>
      </c>
      <c r="P37" s="49">
        <f t="shared" si="96"/>
        <v>0</v>
      </c>
      <c r="Q37" s="49">
        <f t="shared" si="96"/>
        <v>0</v>
      </c>
      <c r="R37" s="49">
        <f t="shared" si="96"/>
        <v>0</v>
      </c>
      <c r="S37" s="150">
        <f t="shared" si="100"/>
        <v>1083.2537255303821</v>
      </c>
      <c r="T37" s="141"/>
      <c r="U37" s="204" t="s">
        <v>15</v>
      </c>
      <c r="V37" s="89">
        <f t="shared" si="97"/>
        <v>497.1956598663877</v>
      </c>
      <c r="W37" s="89">
        <f t="shared" si="97"/>
        <v>0</v>
      </c>
      <c r="X37" s="89">
        <f t="shared" si="97"/>
        <v>0</v>
      </c>
      <c r="Y37" s="89">
        <f t="shared" si="97"/>
        <v>218.17667092488685</v>
      </c>
      <c r="Z37" s="89">
        <f t="shared" si="97"/>
        <v>168.88692811738548</v>
      </c>
      <c r="AA37" s="89">
        <f t="shared" si="97"/>
        <v>3.8180013038700986</v>
      </c>
      <c r="AB37" s="89">
        <f t="shared" si="97"/>
        <v>0</v>
      </c>
      <c r="AC37" s="90">
        <f t="shared" si="97"/>
        <v>195.17646531785203</v>
      </c>
      <c r="AD37" s="89">
        <f t="shared" si="97"/>
        <v>0.13810099546575477</v>
      </c>
      <c r="AE37" s="89">
        <f t="shared" si="97"/>
        <v>0</v>
      </c>
      <c r="AF37" s="89">
        <f t="shared" si="97"/>
        <v>0</v>
      </c>
      <c r="AG37" s="89">
        <f t="shared" si="97"/>
        <v>195.03836432238629</v>
      </c>
      <c r="AH37" s="89">
        <f t="shared" si="97"/>
        <v>0</v>
      </c>
      <c r="AI37" s="199">
        <f t="shared" si="101"/>
        <v>1083.2537255303823</v>
      </c>
      <c r="AJ37" s="133" t="str">
        <f t="shared" si="102"/>
        <v/>
      </c>
    </row>
    <row r="38" spans="1:36" x14ac:dyDescent="0.25">
      <c r="A38" s="151" t="s">
        <v>14</v>
      </c>
      <c r="B38" s="52">
        <f t="shared" si="98"/>
        <v>147.89519363357559</v>
      </c>
      <c r="C38" s="52">
        <f t="shared" si="98"/>
        <v>44.53485418086629</v>
      </c>
      <c r="D38" s="52">
        <f t="shared" si="98"/>
        <v>36.936104839108786</v>
      </c>
      <c r="E38" s="52">
        <f t="shared" si="98"/>
        <v>5.6979626419808751</v>
      </c>
      <c r="F38" s="292">
        <v>0</v>
      </c>
      <c r="G38" s="52">
        <f t="shared" si="95"/>
        <v>0</v>
      </c>
      <c r="H38" s="52">
        <f t="shared" si="95"/>
        <v>0</v>
      </c>
      <c r="I38" s="154">
        <f t="shared" si="99"/>
        <v>235.06411529553154</v>
      </c>
      <c r="J38" s="141"/>
      <c r="K38" s="155" t="s">
        <v>14</v>
      </c>
      <c r="L38" s="55">
        <f t="shared" si="96"/>
        <v>147.89519363357559</v>
      </c>
      <c r="M38" s="55">
        <f t="shared" si="96"/>
        <v>44.53485418086629</v>
      </c>
      <c r="N38" s="55">
        <f t="shared" si="96"/>
        <v>36.936104839108786</v>
      </c>
      <c r="O38" s="55">
        <f t="shared" si="96"/>
        <v>5.6979626419808751</v>
      </c>
      <c r="P38" s="55">
        <f t="shared" si="96"/>
        <v>0</v>
      </c>
      <c r="Q38" s="55">
        <f t="shared" si="96"/>
        <v>0</v>
      </c>
      <c r="R38" s="55">
        <f t="shared" si="96"/>
        <v>0</v>
      </c>
      <c r="S38" s="158">
        <f t="shared" si="100"/>
        <v>235.06411529553154</v>
      </c>
      <c r="T38" s="141"/>
      <c r="U38" s="200" t="s">
        <v>55</v>
      </c>
      <c r="V38" s="93">
        <f t="shared" si="97"/>
        <v>142.00105674308361</v>
      </c>
      <c r="W38" s="93">
        <f t="shared" si="97"/>
        <v>0</v>
      </c>
      <c r="X38" s="93">
        <f t="shared" si="97"/>
        <v>0</v>
      </c>
      <c r="Y38" s="93">
        <f t="shared" si="97"/>
        <v>44.53485418086629</v>
      </c>
      <c r="Z38" s="93">
        <f t="shared" si="97"/>
        <v>34.000017784784539</v>
      </c>
      <c r="AA38" s="93">
        <f t="shared" si="97"/>
        <v>5.068541863021137</v>
      </c>
      <c r="AB38" s="93">
        <f t="shared" si="97"/>
        <v>0</v>
      </c>
      <c r="AC38" s="94">
        <f t="shared" si="97"/>
        <v>9.4596447237759698</v>
      </c>
      <c r="AD38" s="93">
        <f t="shared" si="97"/>
        <v>5.8941368904919891</v>
      </c>
      <c r="AE38" s="93">
        <f t="shared" si="97"/>
        <v>0</v>
      </c>
      <c r="AF38" s="93">
        <f t="shared" si="97"/>
        <v>0</v>
      </c>
      <c r="AG38" s="93">
        <f t="shared" si="97"/>
        <v>2.9360870543242426</v>
      </c>
      <c r="AH38" s="93">
        <f t="shared" si="97"/>
        <v>0.62942077895973858</v>
      </c>
      <c r="AI38" s="203">
        <f t="shared" si="101"/>
        <v>235.06411529553154</v>
      </c>
      <c r="AJ38" s="133" t="str">
        <f t="shared" si="102"/>
        <v/>
      </c>
    </row>
    <row r="39" spans="1:36" x14ac:dyDescent="0.25">
      <c r="A39" s="159" t="s">
        <v>56</v>
      </c>
      <c r="B39" s="49">
        <f t="shared" si="98"/>
        <v>0</v>
      </c>
      <c r="C39" s="49">
        <f t="shared" si="98"/>
        <v>0</v>
      </c>
      <c r="D39" s="49">
        <f t="shared" si="98"/>
        <v>0</v>
      </c>
      <c r="E39" s="49">
        <f t="shared" si="98"/>
        <v>1081.9883083387635</v>
      </c>
      <c r="F39" s="292">
        <v>0</v>
      </c>
      <c r="G39" s="49">
        <f t="shared" si="95"/>
        <v>0</v>
      </c>
      <c r="H39" s="49">
        <f t="shared" si="95"/>
        <v>0</v>
      </c>
      <c r="I39" s="146">
        <f t="shared" si="99"/>
        <v>1081.9883083387635</v>
      </c>
      <c r="J39" s="141"/>
      <c r="K39" s="161" t="s">
        <v>56</v>
      </c>
      <c r="L39" s="49">
        <f t="shared" si="96"/>
        <v>0</v>
      </c>
      <c r="M39" s="49">
        <f t="shared" si="96"/>
        <v>0</v>
      </c>
      <c r="N39" s="49">
        <f t="shared" si="96"/>
        <v>0</v>
      </c>
      <c r="O39" s="49">
        <f t="shared" si="96"/>
        <v>1081.9883083387635</v>
      </c>
      <c r="P39" s="49">
        <f t="shared" si="96"/>
        <v>1961.6507797961822</v>
      </c>
      <c r="Q39" s="49">
        <f t="shared" si="96"/>
        <v>0</v>
      </c>
      <c r="R39" s="49">
        <f t="shared" si="96"/>
        <v>0</v>
      </c>
      <c r="S39" s="150">
        <f t="shared" si="100"/>
        <v>3043.6390881349457</v>
      </c>
      <c r="T39" s="141"/>
      <c r="U39" s="204" t="s">
        <v>56</v>
      </c>
      <c r="V39" s="89">
        <f t="shared" si="97"/>
        <v>0</v>
      </c>
      <c r="W39" s="89">
        <f t="shared" si="97"/>
        <v>0</v>
      </c>
      <c r="X39" s="89">
        <f t="shared" si="97"/>
        <v>0</v>
      </c>
      <c r="Y39" s="89">
        <f t="shared" si="97"/>
        <v>0</v>
      </c>
      <c r="Z39" s="89">
        <f t="shared" si="97"/>
        <v>0</v>
      </c>
      <c r="AA39" s="89">
        <f t="shared" si="97"/>
        <v>1058.4501285926178</v>
      </c>
      <c r="AB39" s="89">
        <f t="shared" si="97"/>
        <v>1961.6507797961822</v>
      </c>
      <c r="AC39" s="90">
        <f t="shared" si="97"/>
        <v>23.53817974614558</v>
      </c>
      <c r="AD39" s="89">
        <f t="shared" si="97"/>
        <v>0</v>
      </c>
      <c r="AE39" s="89">
        <f t="shared" si="97"/>
        <v>0</v>
      </c>
      <c r="AF39" s="89">
        <f t="shared" si="97"/>
        <v>0</v>
      </c>
      <c r="AG39" s="89">
        <f t="shared" si="97"/>
        <v>0</v>
      </c>
      <c r="AH39" s="89">
        <f t="shared" si="97"/>
        <v>23.53817974614558</v>
      </c>
      <c r="AI39" s="199">
        <f t="shared" si="101"/>
        <v>3043.6390881349457</v>
      </c>
      <c r="AJ39" s="133" t="str">
        <f t="shared" si="102"/>
        <v/>
      </c>
    </row>
    <row r="40" spans="1:36" x14ac:dyDescent="0.25">
      <c r="A40" s="151" t="s">
        <v>11</v>
      </c>
      <c r="B40" s="52">
        <f t="shared" si="98"/>
        <v>0</v>
      </c>
      <c r="C40" s="52">
        <f t="shared" si="98"/>
        <v>0</v>
      </c>
      <c r="D40" s="52">
        <f t="shared" si="98"/>
        <v>0</v>
      </c>
      <c r="E40" s="52">
        <f t="shared" si="98"/>
        <v>12.088241372491057</v>
      </c>
      <c r="F40" s="292">
        <v>0</v>
      </c>
      <c r="G40" s="52">
        <f t="shared" si="95"/>
        <v>0</v>
      </c>
      <c r="H40" s="52">
        <f t="shared" si="95"/>
        <v>0</v>
      </c>
      <c r="I40" s="154">
        <f t="shared" si="99"/>
        <v>12.088241372491057</v>
      </c>
      <c r="J40" s="141"/>
      <c r="K40" s="155" t="s">
        <v>11</v>
      </c>
      <c r="L40" s="55">
        <f t="shared" si="96"/>
        <v>0</v>
      </c>
      <c r="M40" s="55">
        <f t="shared" si="96"/>
        <v>0</v>
      </c>
      <c r="N40" s="55">
        <f t="shared" si="96"/>
        <v>0</v>
      </c>
      <c r="O40" s="55">
        <f t="shared" si="96"/>
        <v>12.088241372491057</v>
      </c>
      <c r="P40" s="55">
        <f t="shared" si="96"/>
        <v>83.09252777006337</v>
      </c>
      <c r="Q40" s="55">
        <f t="shared" si="96"/>
        <v>0</v>
      </c>
      <c r="R40" s="55">
        <f t="shared" si="96"/>
        <v>0</v>
      </c>
      <c r="S40" s="158">
        <f t="shared" si="100"/>
        <v>95.180769142554425</v>
      </c>
      <c r="T40" s="141"/>
      <c r="U40" s="200" t="s">
        <v>11</v>
      </c>
      <c r="V40" s="93">
        <f t="shared" si="97"/>
        <v>0</v>
      </c>
      <c r="W40" s="93">
        <f t="shared" si="97"/>
        <v>0</v>
      </c>
      <c r="X40" s="93">
        <f t="shared" si="97"/>
        <v>0</v>
      </c>
      <c r="Y40" s="93">
        <f t="shared" si="97"/>
        <v>0</v>
      </c>
      <c r="Z40" s="93">
        <f t="shared" si="97"/>
        <v>0</v>
      </c>
      <c r="AA40" s="93">
        <f t="shared" si="97"/>
        <v>9.6891895423300909</v>
      </c>
      <c r="AB40" s="93">
        <f t="shared" si="97"/>
        <v>83.09252777006337</v>
      </c>
      <c r="AC40" s="94">
        <f t="shared" si="97"/>
        <v>2.3990518301609658</v>
      </c>
      <c r="AD40" s="93">
        <f t="shared" si="97"/>
        <v>0</v>
      </c>
      <c r="AE40" s="93">
        <f t="shared" si="97"/>
        <v>0</v>
      </c>
      <c r="AF40" s="93">
        <f t="shared" si="97"/>
        <v>0</v>
      </c>
      <c r="AG40" s="93">
        <f t="shared" si="97"/>
        <v>0</v>
      </c>
      <c r="AH40" s="93">
        <f t="shared" si="97"/>
        <v>2.3990518301609658</v>
      </c>
      <c r="AI40" s="203">
        <f t="shared" si="101"/>
        <v>95.180769142554425</v>
      </c>
      <c r="AJ40" s="133" t="str">
        <f t="shared" si="102"/>
        <v/>
      </c>
    </row>
    <row r="41" spans="1:36" x14ac:dyDescent="0.25">
      <c r="A41" s="159" t="s">
        <v>57</v>
      </c>
      <c r="B41" s="49">
        <f t="shared" si="98"/>
        <v>0</v>
      </c>
      <c r="C41" s="49">
        <f t="shared" si="98"/>
        <v>0</v>
      </c>
      <c r="D41" s="49">
        <f t="shared" si="98"/>
        <v>0.39715292829245663</v>
      </c>
      <c r="E41" s="49">
        <f t="shared" si="98"/>
        <v>0</v>
      </c>
      <c r="F41" s="292">
        <v>0</v>
      </c>
      <c r="G41" s="49">
        <f t="shared" si="95"/>
        <v>0</v>
      </c>
      <c r="H41" s="49">
        <f t="shared" si="95"/>
        <v>0</v>
      </c>
      <c r="I41" s="146">
        <f t="shared" si="99"/>
        <v>0.39715292829245663</v>
      </c>
      <c r="J41" s="141"/>
      <c r="K41" s="161" t="s">
        <v>57</v>
      </c>
      <c r="L41" s="49">
        <f t="shared" si="96"/>
        <v>0</v>
      </c>
      <c r="M41" s="49">
        <f t="shared" si="96"/>
        <v>0</v>
      </c>
      <c r="N41" s="49">
        <f t="shared" si="96"/>
        <v>0.39715292829245663</v>
      </c>
      <c r="O41" s="49">
        <f t="shared" si="96"/>
        <v>0</v>
      </c>
      <c r="P41" s="49">
        <f t="shared" si="96"/>
        <v>0</v>
      </c>
      <c r="Q41" s="49">
        <f t="shared" si="96"/>
        <v>0</v>
      </c>
      <c r="R41" s="49">
        <f t="shared" si="96"/>
        <v>0</v>
      </c>
      <c r="S41" s="150">
        <f t="shared" si="100"/>
        <v>0.39715292829245663</v>
      </c>
      <c r="T41" s="141"/>
      <c r="U41" s="204" t="s">
        <v>57</v>
      </c>
      <c r="V41" s="89">
        <f t="shared" si="97"/>
        <v>0</v>
      </c>
      <c r="W41" s="89">
        <f t="shared" si="97"/>
        <v>0</v>
      </c>
      <c r="X41" s="89">
        <f t="shared" si="97"/>
        <v>0</v>
      </c>
      <c r="Y41" s="89">
        <f t="shared" si="97"/>
        <v>0</v>
      </c>
      <c r="Z41" s="89">
        <f t="shared" si="97"/>
        <v>0.39715292829245663</v>
      </c>
      <c r="AA41" s="89">
        <f t="shared" si="97"/>
        <v>0</v>
      </c>
      <c r="AB41" s="89">
        <f t="shared" si="97"/>
        <v>0</v>
      </c>
      <c r="AC41" s="90">
        <f t="shared" si="97"/>
        <v>0</v>
      </c>
      <c r="AD41" s="89">
        <f t="shared" si="97"/>
        <v>0</v>
      </c>
      <c r="AE41" s="89">
        <f t="shared" si="97"/>
        <v>0</v>
      </c>
      <c r="AF41" s="89">
        <f t="shared" si="97"/>
        <v>0</v>
      </c>
      <c r="AG41" s="89">
        <f t="shared" si="97"/>
        <v>0</v>
      </c>
      <c r="AH41" s="89">
        <f t="shared" si="97"/>
        <v>0</v>
      </c>
      <c r="AI41" s="199">
        <f t="shared" si="101"/>
        <v>0.39715292829245663</v>
      </c>
      <c r="AJ41" s="133" t="str">
        <f t="shared" si="102"/>
        <v/>
      </c>
    </row>
    <row r="42" spans="1:36" x14ac:dyDescent="0.25">
      <c r="A42" s="151" t="s">
        <v>16</v>
      </c>
      <c r="B42" s="52">
        <f t="shared" si="98"/>
        <v>30.063773739116726</v>
      </c>
      <c r="C42" s="52">
        <f t="shared" si="98"/>
        <v>66.19631309085905</v>
      </c>
      <c r="D42" s="52">
        <f t="shared" si="98"/>
        <v>79.200103348247893</v>
      </c>
      <c r="E42" s="52">
        <f t="shared" si="98"/>
        <v>22.506424450572524</v>
      </c>
      <c r="F42" s="292">
        <v>0</v>
      </c>
      <c r="G42" s="52">
        <f t="shared" si="95"/>
        <v>0</v>
      </c>
      <c r="H42" s="52">
        <f t="shared" si="95"/>
        <v>0</v>
      </c>
      <c r="I42" s="154">
        <f t="shared" si="99"/>
        <v>197.96661462879621</v>
      </c>
      <c r="J42" s="141"/>
      <c r="K42" s="155" t="s">
        <v>16</v>
      </c>
      <c r="L42" s="55">
        <f t="shared" si="96"/>
        <v>30.063773739116726</v>
      </c>
      <c r="M42" s="55">
        <f t="shared" si="96"/>
        <v>66.19631309085905</v>
      </c>
      <c r="N42" s="55">
        <f t="shared" si="96"/>
        <v>79.200103348247893</v>
      </c>
      <c r="O42" s="55">
        <f t="shared" si="96"/>
        <v>22.506424450572524</v>
      </c>
      <c r="P42" s="55">
        <f t="shared" si="96"/>
        <v>4.4214019360328978</v>
      </c>
      <c r="Q42" s="55">
        <f t="shared" si="96"/>
        <v>0</v>
      </c>
      <c r="R42" s="55">
        <f t="shared" si="96"/>
        <v>0</v>
      </c>
      <c r="S42" s="158">
        <f t="shared" si="100"/>
        <v>202.38801656482912</v>
      </c>
      <c r="T42" s="141"/>
      <c r="U42" s="200" t="s">
        <v>16</v>
      </c>
      <c r="V42" s="93">
        <f t="shared" si="97"/>
        <v>29.97305146120658</v>
      </c>
      <c r="W42" s="93">
        <f t="shared" si="97"/>
        <v>0</v>
      </c>
      <c r="X42" s="93">
        <f t="shared" si="97"/>
        <v>0</v>
      </c>
      <c r="Y42" s="93">
        <f t="shared" si="97"/>
        <v>66.19631309085905</v>
      </c>
      <c r="Z42" s="93">
        <f t="shared" si="97"/>
        <v>79.197818971502343</v>
      </c>
      <c r="AA42" s="93">
        <f t="shared" si="97"/>
        <v>0.36226379042803059</v>
      </c>
      <c r="AB42" s="93">
        <f t="shared" si="97"/>
        <v>4.4214019360328978</v>
      </c>
      <c r="AC42" s="94">
        <f t="shared" si="97"/>
        <v>22.237167314800192</v>
      </c>
      <c r="AD42" s="93">
        <f t="shared" si="97"/>
        <v>9.0722277910149043E-2</v>
      </c>
      <c r="AE42" s="93">
        <f t="shared" si="97"/>
        <v>0</v>
      </c>
      <c r="AF42" s="93">
        <f t="shared" si="97"/>
        <v>0</v>
      </c>
      <c r="AG42" s="93">
        <f t="shared" si="97"/>
        <v>2.2843767455457032E-3</v>
      </c>
      <c r="AH42" s="93">
        <f t="shared" si="97"/>
        <v>22.144160660144497</v>
      </c>
      <c r="AI42" s="203">
        <f t="shared" si="101"/>
        <v>202.38801656482909</v>
      </c>
      <c r="AJ42" s="133" t="str">
        <f t="shared" si="102"/>
        <v/>
      </c>
    </row>
    <row r="43" spans="1:36" x14ac:dyDescent="0.25">
      <c r="A43" s="159" t="s">
        <v>139</v>
      </c>
      <c r="B43" s="49">
        <f t="shared" si="98"/>
        <v>654.68541212645164</v>
      </c>
      <c r="C43" s="49">
        <f t="shared" si="98"/>
        <v>1066.7361251864841</v>
      </c>
      <c r="D43" s="49">
        <f t="shared" si="98"/>
        <v>1977.4556190833985</v>
      </c>
      <c r="E43" s="49">
        <f t="shared" si="98"/>
        <v>110.05320806324686</v>
      </c>
      <c r="F43" s="292">
        <v>0</v>
      </c>
      <c r="G43" s="49">
        <f t="shared" si="95"/>
        <v>0</v>
      </c>
      <c r="H43" s="49">
        <f t="shared" si="95"/>
        <v>0</v>
      </c>
      <c r="I43" s="146">
        <f t="shared" si="99"/>
        <v>3808.9303644595811</v>
      </c>
      <c r="J43" s="141"/>
      <c r="K43" s="161" t="s">
        <v>139</v>
      </c>
      <c r="L43" s="49">
        <f t="shared" si="96"/>
        <v>654.68541212645164</v>
      </c>
      <c r="M43" s="49">
        <f t="shared" si="96"/>
        <v>1066.7361251864841</v>
      </c>
      <c r="N43" s="49">
        <f t="shared" si="96"/>
        <v>1977.4556190833985</v>
      </c>
      <c r="O43" s="49">
        <f t="shared" si="96"/>
        <v>110.05320806324686</v>
      </c>
      <c r="P43" s="49">
        <f t="shared" si="96"/>
        <v>5.742798797527513</v>
      </c>
      <c r="Q43" s="49">
        <f t="shared" si="96"/>
        <v>0</v>
      </c>
      <c r="R43" s="49">
        <f t="shared" si="96"/>
        <v>0</v>
      </c>
      <c r="S43" s="150">
        <f t="shared" si="100"/>
        <v>3814.6731632571086</v>
      </c>
      <c r="T43" s="141"/>
      <c r="U43" s="204" t="s">
        <v>139</v>
      </c>
      <c r="V43" s="89">
        <f t="shared" si="97"/>
        <v>637.30896214890595</v>
      </c>
      <c r="W43" s="89">
        <f t="shared" si="97"/>
        <v>0</v>
      </c>
      <c r="X43" s="89">
        <f t="shared" si="97"/>
        <v>0</v>
      </c>
      <c r="Y43" s="89">
        <f t="shared" si="97"/>
        <v>1066.7361251864841</v>
      </c>
      <c r="Z43" s="89">
        <f t="shared" si="97"/>
        <v>1727.1954216774884</v>
      </c>
      <c r="AA43" s="89">
        <f t="shared" si="97"/>
        <v>66.151167151852079</v>
      </c>
      <c r="AB43" s="89">
        <f t="shared" si="97"/>
        <v>5.742798797527513</v>
      </c>
      <c r="AC43" s="90">
        <f t="shared" si="97"/>
        <v>311.5386882948506</v>
      </c>
      <c r="AD43" s="89">
        <f t="shared" si="97"/>
        <v>17.376449977545668</v>
      </c>
      <c r="AE43" s="89">
        <f t="shared" si="97"/>
        <v>11.509943977756699</v>
      </c>
      <c r="AF43" s="89">
        <f t="shared" si="97"/>
        <v>0</v>
      </c>
      <c r="AG43" s="89">
        <f t="shared" si="97"/>
        <v>250.26019740591016</v>
      </c>
      <c r="AH43" s="89">
        <f t="shared" si="97"/>
        <v>32.392096933638072</v>
      </c>
      <c r="AI43" s="199">
        <f t="shared" si="101"/>
        <v>3814.6731632571086</v>
      </c>
      <c r="AJ43" s="133" t="str">
        <f t="shared" si="102"/>
        <v/>
      </c>
    </row>
    <row r="44" spans="1:36" x14ac:dyDescent="0.25">
      <c r="A44" s="151" t="s">
        <v>24</v>
      </c>
      <c r="B44" s="52">
        <f t="shared" si="98"/>
        <v>249.9560191513724</v>
      </c>
      <c r="C44" s="52">
        <f t="shared" si="98"/>
        <v>66.650569448729314</v>
      </c>
      <c r="D44" s="52">
        <f t="shared" si="98"/>
        <v>1301.4574475168342</v>
      </c>
      <c r="E44" s="52">
        <f t="shared" si="98"/>
        <v>6348.1235762229635</v>
      </c>
      <c r="F44" s="292">
        <v>0</v>
      </c>
      <c r="G44" s="52">
        <f t="shared" si="95"/>
        <v>464.20925066631088</v>
      </c>
      <c r="H44" s="52">
        <f t="shared" si="95"/>
        <v>41.201766146679745</v>
      </c>
      <c r="I44" s="154">
        <f t="shared" si="99"/>
        <v>8471.5986291528898</v>
      </c>
      <c r="J44" s="141"/>
      <c r="K44" s="155" t="s">
        <v>24</v>
      </c>
      <c r="L44" s="55">
        <f t="shared" si="96"/>
        <v>249.9560191513724</v>
      </c>
      <c r="M44" s="55">
        <f t="shared" si="96"/>
        <v>66.650569448729314</v>
      </c>
      <c r="N44" s="55">
        <f t="shared" si="96"/>
        <v>1301.4574475168342</v>
      </c>
      <c r="O44" s="55">
        <f t="shared" si="96"/>
        <v>6348.1235762229635</v>
      </c>
      <c r="P44" s="55">
        <f t="shared" si="96"/>
        <v>5.1303515464872245</v>
      </c>
      <c r="Q44" s="55">
        <f t="shared" si="96"/>
        <v>464.20925066631088</v>
      </c>
      <c r="R44" s="55">
        <f t="shared" si="96"/>
        <v>41.201766146679745</v>
      </c>
      <c r="S44" s="158">
        <f t="shared" si="100"/>
        <v>8476.7289806993776</v>
      </c>
      <c r="T44" s="141"/>
      <c r="U44" s="200" t="s">
        <v>24</v>
      </c>
      <c r="V44" s="93">
        <f t="shared" si="97"/>
        <v>82.93330304871435</v>
      </c>
      <c r="W44" s="93">
        <f t="shared" si="97"/>
        <v>163.49187979756923</v>
      </c>
      <c r="X44" s="93">
        <f t="shared" si="97"/>
        <v>464.20925066631088</v>
      </c>
      <c r="Y44" s="93">
        <f t="shared" si="97"/>
        <v>66.650569448729314</v>
      </c>
      <c r="Z44" s="93">
        <f t="shared" si="97"/>
        <v>1297.1296070879559</v>
      </c>
      <c r="AA44" s="93">
        <f t="shared" si="97"/>
        <v>6225.1670050629391</v>
      </c>
      <c r="AB44" s="93">
        <f t="shared" si="97"/>
        <v>5.1303515464872245</v>
      </c>
      <c r="AC44" s="94">
        <f t="shared" si="97"/>
        <v>172.01701404067109</v>
      </c>
      <c r="AD44" s="93">
        <f t="shared" si="97"/>
        <v>3.5308363050888332</v>
      </c>
      <c r="AE44" s="93">
        <f t="shared" si="97"/>
        <v>82.251675591545649</v>
      </c>
      <c r="AF44" s="93">
        <f t="shared" si="97"/>
        <v>41.201766146679745</v>
      </c>
      <c r="AG44" s="93">
        <f t="shared" si="97"/>
        <v>4.3278404288782575</v>
      </c>
      <c r="AH44" s="93">
        <f t="shared" si="97"/>
        <v>40.704895568478619</v>
      </c>
      <c r="AI44" s="203">
        <f t="shared" si="101"/>
        <v>8476.7289806993795</v>
      </c>
      <c r="AJ44" s="133" t="str">
        <f t="shared" si="102"/>
        <v/>
      </c>
    </row>
    <row r="45" spans="1:36" x14ac:dyDescent="0.25">
      <c r="A45" s="159" t="s">
        <v>23</v>
      </c>
      <c r="B45" s="49">
        <f t="shared" si="98"/>
        <v>193.70115797598797</v>
      </c>
      <c r="C45" s="49">
        <f t="shared" si="98"/>
        <v>64.516045444827483</v>
      </c>
      <c r="D45" s="49">
        <f t="shared" si="98"/>
        <v>349.70350236246986</v>
      </c>
      <c r="E45" s="49">
        <f t="shared" si="98"/>
        <v>0</v>
      </c>
      <c r="F45" s="292">
        <v>0</v>
      </c>
      <c r="G45" s="49">
        <f t="shared" si="95"/>
        <v>0</v>
      </c>
      <c r="H45" s="49">
        <f t="shared" si="95"/>
        <v>0</v>
      </c>
      <c r="I45" s="146">
        <f t="shared" si="99"/>
        <v>607.92070578328526</v>
      </c>
      <c r="J45" s="141"/>
      <c r="K45" s="161" t="s">
        <v>23</v>
      </c>
      <c r="L45" s="49">
        <f t="shared" si="96"/>
        <v>193.70115797598797</v>
      </c>
      <c r="M45" s="49">
        <f t="shared" si="96"/>
        <v>64.516045444827483</v>
      </c>
      <c r="N45" s="49">
        <f t="shared" si="96"/>
        <v>349.70350236246986</v>
      </c>
      <c r="O45" s="49">
        <f t="shared" si="96"/>
        <v>0</v>
      </c>
      <c r="P45" s="49">
        <f t="shared" si="96"/>
        <v>0</v>
      </c>
      <c r="Q45" s="49">
        <f t="shared" si="96"/>
        <v>0</v>
      </c>
      <c r="R45" s="49">
        <f t="shared" si="96"/>
        <v>0</v>
      </c>
      <c r="S45" s="150">
        <f t="shared" si="100"/>
        <v>607.92070578328526</v>
      </c>
      <c r="T45" s="141"/>
      <c r="U45" s="204" t="s">
        <v>23</v>
      </c>
      <c r="V45" s="89">
        <f t="shared" si="97"/>
        <v>192.0436767548637</v>
      </c>
      <c r="W45" s="89">
        <f t="shared" si="97"/>
        <v>1.1521672337964515</v>
      </c>
      <c r="X45" s="89">
        <f t="shared" si="97"/>
        <v>0</v>
      </c>
      <c r="Y45" s="89">
        <f t="shared" si="97"/>
        <v>64.516045444827483</v>
      </c>
      <c r="Z45" s="89">
        <f t="shared" si="97"/>
        <v>23.505334668533315</v>
      </c>
      <c r="AA45" s="89">
        <f t="shared" si="97"/>
        <v>0</v>
      </c>
      <c r="AB45" s="89">
        <f t="shared" si="97"/>
        <v>0</v>
      </c>
      <c r="AC45" s="90">
        <f t="shared" si="97"/>
        <v>326.70348168126435</v>
      </c>
      <c r="AD45" s="89">
        <f t="shared" si="97"/>
        <v>0.50531398732780453</v>
      </c>
      <c r="AE45" s="89">
        <f t="shared" si="97"/>
        <v>0</v>
      </c>
      <c r="AF45" s="89">
        <f t="shared" si="97"/>
        <v>0</v>
      </c>
      <c r="AG45" s="89">
        <f t="shared" si="97"/>
        <v>326.19816769393657</v>
      </c>
      <c r="AH45" s="89">
        <f t="shared" si="97"/>
        <v>0</v>
      </c>
      <c r="AI45" s="199">
        <f t="shared" si="101"/>
        <v>607.92070578328526</v>
      </c>
      <c r="AJ45" s="133" t="str">
        <f t="shared" si="102"/>
        <v/>
      </c>
    </row>
    <row r="46" spans="1:36" x14ac:dyDescent="0.25">
      <c r="A46" s="151" t="s">
        <v>58</v>
      </c>
      <c r="B46" s="52">
        <f t="shared" si="98"/>
        <v>19.244834624830439</v>
      </c>
      <c r="C46" s="52">
        <f t="shared" si="98"/>
        <v>5.1862916782466364</v>
      </c>
      <c r="D46" s="52">
        <f t="shared" si="98"/>
        <v>11.189262752801968</v>
      </c>
      <c r="E46" s="52">
        <f t="shared" si="98"/>
        <v>0</v>
      </c>
      <c r="F46" s="292">
        <v>0</v>
      </c>
      <c r="G46" s="52">
        <f t="shared" si="95"/>
        <v>0</v>
      </c>
      <c r="H46" s="52">
        <f t="shared" si="95"/>
        <v>0</v>
      </c>
      <c r="I46" s="154">
        <f t="shared" si="99"/>
        <v>35.620389055879045</v>
      </c>
      <c r="J46" s="141"/>
      <c r="K46" s="155" t="s">
        <v>58</v>
      </c>
      <c r="L46" s="55">
        <f t="shared" si="96"/>
        <v>19.244834624830439</v>
      </c>
      <c r="M46" s="55">
        <f t="shared" si="96"/>
        <v>5.1862916782466364</v>
      </c>
      <c r="N46" s="55">
        <f t="shared" si="96"/>
        <v>11.189262752801968</v>
      </c>
      <c r="O46" s="55">
        <f t="shared" si="96"/>
        <v>0</v>
      </c>
      <c r="P46" s="55">
        <f t="shared" si="96"/>
        <v>0</v>
      </c>
      <c r="Q46" s="55">
        <f t="shared" si="96"/>
        <v>0</v>
      </c>
      <c r="R46" s="55">
        <f t="shared" si="96"/>
        <v>0</v>
      </c>
      <c r="S46" s="158">
        <f t="shared" si="100"/>
        <v>35.620389055879045</v>
      </c>
      <c r="T46" s="141"/>
      <c r="U46" s="200" t="s">
        <v>58</v>
      </c>
      <c r="V46" s="93">
        <f t="shared" si="97"/>
        <v>19.035380058832068</v>
      </c>
      <c r="W46" s="93">
        <f t="shared" si="97"/>
        <v>0</v>
      </c>
      <c r="X46" s="93">
        <f t="shared" si="97"/>
        <v>0</v>
      </c>
      <c r="Y46" s="93">
        <f t="shared" si="97"/>
        <v>5.1862916782466364</v>
      </c>
      <c r="Z46" s="93">
        <f t="shared" si="97"/>
        <v>11.189262752801968</v>
      </c>
      <c r="AA46" s="93">
        <f t="shared" si="97"/>
        <v>0</v>
      </c>
      <c r="AB46" s="93">
        <f t="shared" si="97"/>
        <v>0</v>
      </c>
      <c r="AC46" s="94">
        <f t="shared" si="97"/>
        <v>0.20945456599836865</v>
      </c>
      <c r="AD46" s="93">
        <f t="shared" si="97"/>
        <v>0.20945456599836865</v>
      </c>
      <c r="AE46" s="93">
        <f t="shared" si="97"/>
        <v>0</v>
      </c>
      <c r="AF46" s="93">
        <f t="shared" si="97"/>
        <v>0</v>
      </c>
      <c r="AG46" s="93">
        <f t="shared" si="97"/>
        <v>0</v>
      </c>
      <c r="AH46" s="93">
        <f t="shared" si="97"/>
        <v>0</v>
      </c>
      <c r="AI46" s="203">
        <f t="shared" si="101"/>
        <v>35.620389055879045</v>
      </c>
      <c r="AJ46" s="133" t="str">
        <f t="shared" si="102"/>
        <v/>
      </c>
    </row>
    <row r="47" spans="1:36" x14ac:dyDescent="0.25">
      <c r="A47" s="159" t="s">
        <v>21</v>
      </c>
      <c r="B47" s="49">
        <f t="shared" si="98"/>
        <v>1399.7510566232299</v>
      </c>
      <c r="C47" s="49">
        <f t="shared" si="98"/>
        <v>4937.9799041795686</v>
      </c>
      <c r="D47" s="49">
        <f t="shared" si="98"/>
        <v>1290.9113478022439</v>
      </c>
      <c r="E47" s="49">
        <f t="shared" si="98"/>
        <v>268.96634025284646</v>
      </c>
      <c r="F47" s="292">
        <v>0</v>
      </c>
      <c r="G47" s="49">
        <f t="shared" si="95"/>
        <v>0</v>
      </c>
      <c r="H47" s="49">
        <f t="shared" si="95"/>
        <v>0</v>
      </c>
      <c r="I47" s="146">
        <f t="shared" si="99"/>
        <v>7897.6086488578894</v>
      </c>
      <c r="J47" s="141"/>
      <c r="K47" s="161" t="s">
        <v>21</v>
      </c>
      <c r="L47" s="49">
        <f t="shared" si="96"/>
        <v>1399.7510566232299</v>
      </c>
      <c r="M47" s="49">
        <f t="shared" si="96"/>
        <v>4937.9799041795686</v>
      </c>
      <c r="N47" s="49">
        <f t="shared" si="96"/>
        <v>1290.9113478022439</v>
      </c>
      <c r="O47" s="49">
        <f t="shared" si="96"/>
        <v>268.96634025284646</v>
      </c>
      <c r="P47" s="49">
        <f t="shared" si="96"/>
        <v>176.08076098494473</v>
      </c>
      <c r="Q47" s="49">
        <f t="shared" si="96"/>
        <v>0</v>
      </c>
      <c r="R47" s="49">
        <f t="shared" si="96"/>
        <v>0</v>
      </c>
      <c r="S47" s="150">
        <f t="shared" si="100"/>
        <v>8073.6894098428338</v>
      </c>
      <c r="T47" s="141"/>
      <c r="U47" s="204" t="s">
        <v>21</v>
      </c>
      <c r="V47" s="89">
        <f t="shared" si="97"/>
        <v>1397.3911186262126</v>
      </c>
      <c r="W47" s="89">
        <f t="shared" si="97"/>
        <v>0</v>
      </c>
      <c r="X47" s="89">
        <f t="shared" si="97"/>
        <v>0</v>
      </c>
      <c r="Y47" s="89">
        <f t="shared" si="97"/>
        <v>4937.9799041795686</v>
      </c>
      <c r="Z47" s="89">
        <f t="shared" si="97"/>
        <v>1053.7985343494813</v>
      </c>
      <c r="AA47" s="89">
        <f t="shared" si="97"/>
        <v>0</v>
      </c>
      <c r="AB47" s="89">
        <f t="shared" si="97"/>
        <v>176.08076098494473</v>
      </c>
      <c r="AC47" s="90">
        <f t="shared" si="97"/>
        <v>508.43909170262623</v>
      </c>
      <c r="AD47" s="89">
        <f t="shared" si="97"/>
        <v>2.3599379970172567</v>
      </c>
      <c r="AE47" s="89">
        <f t="shared" si="97"/>
        <v>0</v>
      </c>
      <c r="AF47" s="89">
        <f t="shared" si="97"/>
        <v>0</v>
      </c>
      <c r="AG47" s="89">
        <f t="shared" si="97"/>
        <v>237.11281345276245</v>
      </c>
      <c r="AH47" s="89">
        <f t="shared" si="97"/>
        <v>268.96634025284646</v>
      </c>
      <c r="AI47" s="199">
        <f t="shared" si="101"/>
        <v>8073.6894098428329</v>
      </c>
      <c r="AJ47" s="133" t="str">
        <f t="shared" si="102"/>
        <v/>
      </c>
    </row>
    <row r="48" spans="1:36" x14ac:dyDescent="0.25">
      <c r="A48" s="151" t="s">
        <v>20</v>
      </c>
      <c r="B48" s="52">
        <f t="shared" si="98"/>
        <v>9.0403377036407075</v>
      </c>
      <c r="C48" s="52">
        <f t="shared" si="98"/>
        <v>486.25984505218912</v>
      </c>
      <c r="D48" s="52">
        <f t="shared" si="98"/>
        <v>1309.0697843686346</v>
      </c>
      <c r="E48" s="52">
        <f t="shared" si="98"/>
        <v>0</v>
      </c>
      <c r="F48" s="292">
        <v>0</v>
      </c>
      <c r="G48" s="52">
        <f t="shared" si="95"/>
        <v>0</v>
      </c>
      <c r="H48" s="52">
        <f t="shared" si="95"/>
        <v>0</v>
      </c>
      <c r="I48" s="154">
        <f t="shared" si="99"/>
        <v>1804.3699671244644</v>
      </c>
      <c r="J48" s="141"/>
      <c r="K48" s="155" t="s">
        <v>20</v>
      </c>
      <c r="L48" s="55">
        <f t="shared" si="96"/>
        <v>9.0403377036407075</v>
      </c>
      <c r="M48" s="55">
        <f t="shared" si="96"/>
        <v>486.25984505218912</v>
      </c>
      <c r="N48" s="55">
        <f t="shared" si="96"/>
        <v>1309.0697843686346</v>
      </c>
      <c r="O48" s="55">
        <f t="shared" si="96"/>
        <v>0</v>
      </c>
      <c r="P48" s="55">
        <f t="shared" si="96"/>
        <v>0</v>
      </c>
      <c r="Q48" s="55">
        <f t="shared" si="96"/>
        <v>0</v>
      </c>
      <c r="R48" s="55">
        <f t="shared" si="96"/>
        <v>0</v>
      </c>
      <c r="S48" s="158">
        <f t="shared" si="100"/>
        <v>1804.3699671244644</v>
      </c>
      <c r="T48" s="141"/>
      <c r="U48" s="200" t="s">
        <v>59</v>
      </c>
      <c r="V48" s="93">
        <f t="shared" si="97"/>
        <v>9.0403377036407075</v>
      </c>
      <c r="W48" s="93">
        <f t="shared" si="97"/>
        <v>0</v>
      </c>
      <c r="X48" s="93">
        <f t="shared" si="97"/>
        <v>0</v>
      </c>
      <c r="Y48" s="93">
        <f t="shared" si="97"/>
        <v>486.25984505218912</v>
      </c>
      <c r="Z48" s="93">
        <f t="shared" si="97"/>
        <v>1309.0697843686346</v>
      </c>
      <c r="AA48" s="93">
        <f t="shared" si="97"/>
        <v>0</v>
      </c>
      <c r="AB48" s="93">
        <f t="shared" si="97"/>
        <v>0</v>
      </c>
      <c r="AC48" s="94">
        <f t="shared" si="97"/>
        <v>0</v>
      </c>
      <c r="AD48" s="93">
        <f t="shared" si="97"/>
        <v>0</v>
      </c>
      <c r="AE48" s="93">
        <f t="shared" si="97"/>
        <v>0</v>
      </c>
      <c r="AF48" s="93">
        <f t="shared" si="97"/>
        <v>0</v>
      </c>
      <c r="AG48" s="93">
        <f t="shared" si="97"/>
        <v>0</v>
      </c>
      <c r="AH48" s="93">
        <f t="shared" si="97"/>
        <v>0</v>
      </c>
      <c r="AI48" s="203">
        <f t="shared" si="101"/>
        <v>1804.3699671244644</v>
      </c>
      <c r="AJ48" s="133" t="str">
        <f t="shared" si="102"/>
        <v/>
      </c>
    </row>
    <row r="49" spans="1:36" x14ac:dyDescent="0.25">
      <c r="A49" s="162" t="s">
        <v>62</v>
      </c>
      <c r="B49" s="49">
        <f t="shared" si="98"/>
        <v>47.092554</v>
      </c>
      <c r="C49" s="49">
        <f t="shared" si="98"/>
        <v>0</v>
      </c>
      <c r="D49" s="49">
        <f t="shared" si="98"/>
        <v>0</v>
      </c>
      <c r="E49" s="49">
        <f t="shared" si="98"/>
        <v>0</v>
      </c>
      <c r="F49" s="292">
        <v>0</v>
      </c>
      <c r="G49" s="49">
        <f t="shared" ref="G49:H53" si="103">G127+G153+G179+G205+G231+G257+G283+G309+G335+G361+G387+G413+G439</f>
        <v>0</v>
      </c>
      <c r="H49" s="49">
        <f t="shared" si="103"/>
        <v>0</v>
      </c>
      <c r="I49" s="146">
        <f t="shared" si="99"/>
        <v>47.092554</v>
      </c>
      <c r="J49" s="141"/>
      <c r="K49" s="163" t="s">
        <v>62</v>
      </c>
      <c r="L49" s="49">
        <f t="shared" ref="L49:R53" si="104">L127+L153+L179+L205+L231+L257+L283+L309+L335+L361+L387+L413+L439</f>
        <v>47.092554</v>
      </c>
      <c r="M49" s="49">
        <f t="shared" si="104"/>
        <v>0</v>
      </c>
      <c r="N49" s="49">
        <f t="shared" si="104"/>
        <v>0</v>
      </c>
      <c r="O49" s="49">
        <f t="shared" si="104"/>
        <v>0</v>
      </c>
      <c r="P49" s="49">
        <f t="shared" si="104"/>
        <v>0</v>
      </c>
      <c r="Q49" s="49">
        <f t="shared" si="104"/>
        <v>0</v>
      </c>
      <c r="R49" s="49">
        <f t="shared" si="104"/>
        <v>0</v>
      </c>
      <c r="S49" s="150">
        <f t="shared" si="100"/>
        <v>47.092554</v>
      </c>
      <c r="T49" s="141"/>
      <c r="U49" s="205" t="s">
        <v>60</v>
      </c>
      <c r="V49" s="89">
        <f t="shared" ref="V49:AH53" si="105">V127+V153+V179+V205+V231+V257+V283+V309+V335+V361+V387+V413+V439</f>
        <v>47.092554</v>
      </c>
      <c r="W49" s="89">
        <f t="shared" si="105"/>
        <v>0</v>
      </c>
      <c r="X49" s="89">
        <f t="shared" si="105"/>
        <v>0</v>
      </c>
      <c r="Y49" s="89">
        <f t="shared" si="105"/>
        <v>0</v>
      </c>
      <c r="Z49" s="89">
        <f t="shared" si="105"/>
        <v>0</v>
      </c>
      <c r="AA49" s="89">
        <f t="shared" si="105"/>
        <v>0</v>
      </c>
      <c r="AB49" s="89">
        <f t="shared" si="105"/>
        <v>0</v>
      </c>
      <c r="AC49" s="90">
        <f t="shared" si="105"/>
        <v>0</v>
      </c>
      <c r="AD49" s="89">
        <f t="shared" si="105"/>
        <v>0</v>
      </c>
      <c r="AE49" s="89">
        <f t="shared" si="105"/>
        <v>0</v>
      </c>
      <c r="AF49" s="89">
        <f t="shared" si="105"/>
        <v>0</v>
      </c>
      <c r="AG49" s="89">
        <f t="shared" si="105"/>
        <v>0</v>
      </c>
      <c r="AH49" s="89">
        <f t="shared" si="105"/>
        <v>0</v>
      </c>
      <c r="AI49" s="199">
        <f t="shared" si="101"/>
        <v>47.092554</v>
      </c>
      <c r="AJ49" s="133" t="str">
        <f t="shared" si="102"/>
        <v/>
      </c>
    </row>
    <row r="50" spans="1:36" ht="14.4" x14ac:dyDescent="0.3">
      <c r="A50" s="164" t="s">
        <v>22</v>
      </c>
      <c r="B50" s="59">
        <f t="shared" ref="B50:E53" si="106">B128+B154+B180+B206+B232+B258+B284+B310+B336+B362+B388+B414+B440</f>
        <v>47.092554</v>
      </c>
      <c r="C50" s="59">
        <f t="shared" si="106"/>
        <v>0</v>
      </c>
      <c r="D50" s="59">
        <f t="shared" si="106"/>
        <v>0</v>
      </c>
      <c r="E50" s="59">
        <f t="shared" si="106"/>
        <v>0</v>
      </c>
      <c r="F50" s="292">
        <v>0</v>
      </c>
      <c r="G50" s="59">
        <f t="shared" si="103"/>
        <v>0</v>
      </c>
      <c r="H50" s="59">
        <f t="shared" si="103"/>
        <v>0</v>
      </c>
      <c r="I50" s="167">
        <f t="shared" si="99"/>
        <v>47.092554</v>
      </c>
      <c r="J50" s="141"/>
      <c r="K50" s="168" t="s">
        <v>22</v>
      </c>
      <c r="L50" s="62">
        <f t="shared" si="104"/>
        <v>47.092554</v>
      </c>
      <c r="M50" s="62">
        <f t="shared" si="104"/>
        <v>0</v>
      </c>
      <c r="N50" s="62">
        <f t="shared" si="104"/>
        <v>0</v>
      </c>
      <c r="O50" s="62">
        <f t="shared" si="104"/>
        <v>0</v>
      </c>
      <c r="P50" s="62">
        <f t="shared" si="104"/>
        <v>0</v>
      </c>
      <c r="Q50" s="62">
        <f t="shared" si="104"/>
        <v>0</v>
      </c>
      <c r="R50" s="62">
        <f t="shared" si="104"/>
        <v>0</v>
      </c>
      <c r="S50" s="171">
        <f t="shared" si="100"/>
        <v>47.092554</v>
      </c>
      <c r="T50" s="141"/>
      <c r="U50" s="206" t="s">
        <v>63</v>
      </c>
      <c r="V50" s="96">
        <f t="shared" si="105"/>
        <v>47.092554</v>
      </c>
      <c r="W50" s="96">
        <f t="shared" si="105"/>
        <v>0</v>
      </c>
      <c r="X50" s="96">
        <f t="shared" si="105"/>
        <v>0</v>
      </c>
      <c r="Y50" s="96">
        <f t="shared" si="105"/>
        <v>0</v>
      </c>
      <c r="Z50" s="96">
        <f t="shared" si="105"/>
        <v>0</v>
      </c>
      <c r="AA50" s="96">
        <f t="shared" si="105"/>
        <v>0</v>
      </c>
      <c r="AB50" s="96">
        <f t="shared" si="105"/>
        <v>0</v>
      </c>
      <c r="AC50" s="268">
        <f t="shared" si="105"/>
        <v>0</v>
      </c>
      <c r="AD50" s="96">
        <f t="shared" si="105"/>
        <v>0</v>
      </c>
      <c r="AE50" s="96">
        <f t="shared" si="105"/>
        <v>0</v>
      </c>
      <c r="AF50" s="96">
        <f t="shared" si="105"/>
        <v>0</v>
      </c>
      <c r="AG50" s="96">
        <f t="shared" si="105"/>
        <v>0</v>
      </c>
      <c r="AH50" s="96">
        <f t="shared" si="105"/>
        <v>0</v>
      </c>
      <c r="AI50" s="208">
        <f t="shared" si="101"/>
        <v>47.092554</v>
      </c>
      <c r="AJ50" s="133" t="str">
        <f t="shared" si="102"/>
        <v/>
      </c>
    </row>
    <row r="51" spans="1:36" ht="14.4" x14ac:dyDescent="0.3">
      <c r="A51" s="172" t="s">
        <v>18</v>
      </c>
      <c r="B51" s="65">
        <f t="shared" si="106"/>
        <v>0</v>
      </c>
      <c r="C51" s="65">
        <f t="shared" si="106"/>
        <v>0</v>
      </c>
      <c r="D51" s="65">
        <f t="shared" si="106"/>
        <v>0</v>
      </c>
      <c r="E51" s="65">
        <f t="shared" si="106"/>
        <v>0</v>
      </c>
      <c r="F51" s="292">
        <v>0</v>
      </c>
      <c r="G51" s="65">
        <f t="shared" si="103"/>
        <v>0</v>
      </c>
      <c r="H51" s="65">
        <f t="shared" si="103"/>
        <v>0</v>
      </c>
      <c r="I51" s="175">
        <f t="shared" si="99"/>
        <v>0</v>
      </c>
      <c r="J51" s="141"/>
      <c r="K51" s="176" t="s">
        <v>18</v>
      </c>
      <c r="L51" s="65">
        <f t="shared" si="104"/>
        <v>0</v>
      </c>
      <c r="M51" s="65">
        <f t="shared" si="104"/>
        <v>0</v>
      </c>
      <c r="N51" s="65">
        <f t="shared" si="104"/>
        <v>0</v>
      </c>
      <c r="O51" s="65">
        <f t="shared" si="104"/>
        <v>0</v>
      </c>
      <c r="P51" s="65">
        <f t="shared" si="104"/>
        <v>0</v>
      </c>
      <c r="Q51" s="65">
        <f t="shared" si="104"/>
        <v>0</v>
      </c>
      <c r="R51" s="65">
        <f t="shared" si="104"/>
        <v>0</v>
      </c>
      <c r="S51" s="178">
        <f t="shared" si="100"/>
        <v>0</v>
      </c>
      <c r="T51" s="141"/>
      <c r="U51" s="209" t="s">
        <v>18</v>
      </c>
      <c r="V51" s="99">
        <f t="shared" si="105"/>
        <v>0</v>
      </c>
      <c r="W51" s="99">
        <f t="shared" si="105"/>
        <v>0</v>
      </c>
      <c r="X51" s="99">
        <f t="shared" si="105"/>
        <v>0</v>
      </c>
      <c r="Y51" s="99">
        <f t="shared" si="105"/>
        <v>0</v>
      </c>
      <c r="Z51" s="99">
        <f t="shared" si="105"/>
        <v>0</v>
      </c>
      <c r="AA51" s="99">
        <f t="shared" si="105"/>
        <v>0</v>
      </c>
      <c r="AB51" s="99">
        <f t="shared" si="105"/>
        <v>0</v>
      </c>
      <c r="AC51" s="269">
        <f t="shared" si="105"/>
        <v>0</v>
      </c>
      <c r="AD51" s="99">
        <f t="shared" si="105"/>
        <v>0</v>
      </c>
      <c r="AE51" s="99">
        <f t="shared" si="105"/>
        <v>0</v>
      </c>
      <c r="AF51" s="99">
        <f t="shared" si="105"/>
        <v>0</v>
      </c>
      <c r="AG51" s="99">
        <f t="shared" si="105"/>
        <v>0</v>
      </c>
      <c r="AH51" s="99">
        <f t="shared" si="105"/>
        <v>0</v>
      </c>
      <c r="AI51" s="212">
        <f t="shared" si="101"/>
        <v>0</v>
      </c>
      <c r="AJ51" s="133" t="str">
        <f t="shared" si="102"/>
        <v/>
      </c>
    </row>
    <row r="52" spans="1:36" ht="14.4" x14ac:dyDescent="0.3">
      <c r="A52" s="164" t="s">
        <v>19</v>
      </c>
      <c r="B52" s="59">
        <f t="shared" si="106"/>
        <v>0</v>
      </c>
      <c r="C52" s="59">
        <f t="shared" si="106"/>
        <v>0</v>
      </c>
      <c r="D52" s="59">
        <f t="shared" si="106"/>
        <v>0</v>
      </c>
      <c r="E52" s="59">
        <f t="shared" si="106"/>
        <v>0</v>
      </c>
      <c r="F52" s="292">
        <v>0</v>
      </c>
      <c r="G52" s="59">
        <f t="shared" si="103"/>
        <v>0</v>
      </c>
      <c r="H52" s="59">
        <f t="shared" si="103"/>
        <v>0</v>
      </c>
      <c r="I52" s="167">
        <f t="shared" si="99"/>
        <v>0</v>
      </c>
      <c r="J52" s="141"/>
      <c r="K52" s="168" t="s">
        <v>19</v>
      </c>
      <c r="L52" s="62">
        <f t="shared" si="104"/>
        <v>0</v>
      </c>
      <c r="M52" s="62">
        <f t="shared" si="104"/>
        <v>0</v>
      </c>
      <c r="N52" s="62">
        <f t="shared" si="104"/>
        <v>0</v>
      </c>
      <c r="O52" s="62">
        <f t="shared" si="104"/>
        <v>0</v>
      </c>
      <c r="P52" s="62">
        <f t="shared" si="104"/>
        <v>0</v>
      </c>
      <c r="Q52" s="62">
        <f t="shared" si="104"/>
        <v>0</v>
      </c>
      <c r="R52" s="62">
        <f t="shared" si="104"/>
        <v>0</v>
      </c>
      <c r="S52" s="171">
        <f t="shared" si="100"/>
        <v>0</v>
      </c>
      <c r="T52" s="141"/>
      <c r="U52" s="206" t="s">
        <v>19</v>
      </c>
      <c r="V52" s="96">
        <f t="shared" si="105"/>
        <v>0</v>
      </c>
      <c r="W52" s="96">
        <f t="shared" si="105"/>
        <v>0</v>
      </c>
      <c r="X52" s="96">
        <f t="shared" si="105"/>
        <v>0</v>
      </c>
      <c r="Y52" s="96">
        <f t="shared" si="105"/>
        <v>0</v>
      </c>
      <c r="Z52" s="96">
        <f t="shared" si="105"/>
        <v>0</v>
      </c>
      <c r="AA52" s="96">
        <f t="shared" si="105"/>
        <v>0</v>
      </c>
      <c r="AB52" s="96">
        <f t="shared" si="105"/>
        <v>0</v>
      </c>
      <c r="AC52" s="268">
        <f t="shared" si="105"/>
        <v>0</v>
      </c>
      <c r="AD52" s="96">
        <f t="shared" si="105"/>
        <v>0</v>
      </c>
      <c r="AE52" s="96">
        <f t="shared" si="105"/>
        <v>0</v>
      </c>
      <c r="AF52" s="96">
        <f t="shared" si="105"/>
        <v>0</v>
      </c>
      <c r="AG52" s="96">
        <f t="shared" si="105"/>
        <v>0</v>
      </c>
      <c r="AH52" s="96">
        <f t="shared" si="105"/>
        <v>0</v>
      </c>
      <c r="AI52" s="208">
        <f t="shared" si="101"/>
        <v>0</v>
      </c>
      <c r="AJ52" s="133" t="str">
        <f t="shared" si="102"/>
        <v/>
      </c>
    </row>
    <row r="53" spans="1:36" ht="15" thickBot="1" x14ac:dyDescent="0.35">
      <c r="A53" s="179" t="s">
        <v>10</v>
      </c>
      <c r="B53" s="70">
        <f t="shared" si="106"/>
        <v>0</v>
      </c>
      <c r="C53" s="70">
        <f t="shared" si="106"/>
        <v>0</v>
      </c>
      <c r="D53" s="70">
        <f t="shared" si="106"/>
        <v>0</v>
      </c>
      <c r="E53" s="70">
        <f t="shared" si="106"/>
        <v>0</v>
      </c>
      <c r="F53" s="293">
        <v>0</v>
      </c>
      <c r="G53" s="70">
        <f t="shared" si="103"/>
        <v>0</v>
      </c>
      <c r="H53" s="70">
        <f t="shared" si="103"/>
        <v>0</v>
      </c>
      <c r="I53" s="182">
        <f t="shared" si="99"/>
        <v>0</v>
      </c>
      <c r="J53" s="141"/>
      <c r="K53" s="183" t="s">
        <v>10</v>
      </c>
      <c r="L53" s="70">
        <f t="shared" si="104"/>
        <v>0</v>
      </c>
      <c r="M53" s="70">
        <f t="shared" si="104"/>
        <v>0</v>
      </c>
      <c r="N53" s="70">
        <f t="shared" si="104"/>
        <v>0</v>
      </c>
      <c r="O53" s="70">
        <f t="shared" si="104"/>
        <v>0</v>
      </c>
      <c r="P53" s="70">
        <f t="shared" si="104"/>
        <v>0</v>
      </c>
      <c r="Q53" s="70">
        <f t="shared" si="104"/>
        <v>0</v>
      </c>
      <c r="R53" s="70">
        <f t="shared" si="104"/>
        <v>0</v>
      </c>
      <c r="S53" s="185">
        <f t="shared" si="100"/>
        <v>0</v>
      </c>
      <c r="T53" s="141"/>
      <c r="U53" s="209" t="s">
        <v>10</v>
      </c>
      <c r="V53" s="99">
        <f t="shared" si="105"/>
        <v>0</v>
      </c>
      <c r="W53" s="99">
        <f t="shared" si="105"/>
        <v>0</v>
      </c>
      <c r="X53" s="99">
        <f t="shared" si="105"/>
        <v>0</v>
      </c>
      <c r="Y53" s="99">
        <f t="shared" si="105"/>
        <v>0</v>
      </c>
      <c r="Z53" s="99">
        <f t="shared" si="105"/>
        <v>0</v>
      </c>
      <c r="AA53" s="99">
        <f t="shared" si="105"/>
        <v>0</v>
      </c>
      <c r="AB53" s="99">
        <f t="shared" si="105"/>
        <v>0</v>
      </c>
      <c r="AC53" s="269">
        <f t="shared" si="105"/>
        <v>0</v>
      </c>
      <c r="AD53" s="99">
        <f t="shared" si="105"/>
        <v>0</v>
      </c>
      <c r="AE53" s="99">
        <f t="shared" si="105"/>
        <v>0</v>
      </c>
      <c r="AF53" s="99">
        <f t="shared" si="105"/>
        <v>0</v>
      </c>
      <c r="AG53" s="99">
        <f t="shared" si="105"/>
        <v>0</v>
      </c>
      <c r="AH53" s="99">
        <f t="shared" si="105"/>
        <v>0</v>
      </c>
      <c r="AI53" s="212">
        <f t="shared" si="101"/>
        <v>0</v>
      </c>
      <c r="AJ53" s="133" t="str">
        <f t="shared" si="102"/>
        <v/>
      </c>
    </row>
    <row r="54" spans="1:36" x14ac:dyDescent="0.25">
      <c r="A54" s="186" t="s">
        <v>25</v>
      </c>
      <c r="B54" s="187">
        <f>SUM(B33:B49)</f>
        <v>3774.2757924303182</v>
      </c>
      <c r="C54" s="187">
        <f t="shared" ref="C54:H54" si="107">SUM(C33:C49)</f>
        <v>6970.4485879612721</v>
      </c>
      <c r="D54" s="187">
        <f t="shared" si="107"/>
        <v>6732.9644971175194</v>
      </c>
      <c r="E54" s="187">
        <f t="shared" si="107"/>
        <v>7853.2420626467347</v>
      </c>
      <c r="F54" s="187">
        <f t="shared" si="107"/>
        <v>0</v>
      </c>
      <c r="G54" s="187">
        <f t="shared" si="107"/>
        <v>464.20925066631088</v>
      </c>
      <c r="H54" s="187">
        <f t="shared" si="107"/>
        <v>41.201766146679745</v>
      </c>
      <c r="I54" s="187">
        <f t="shared" ref="I54" si="108">SUM(I33:I49)</f>
        <v>25836.341956968834</v>
      </c>
      <c r="J54" s="141"/>
      <c r="K54" s="188" t="s">
        <v>25</v>
      </c>
      <c r="L54" s="187">
        <f>SUM(L33:L49)</f>
        <v>3774.2757924303182</v>
      </c>
      <c r="M54" s="187">
        <f t="shared" ref="M54:R54" si="109">SUM(M33:M49)</f>
        <v>6970.4485879612721</v>
      </c>
      <c r="N54" s="187">
        <f t="shared" si="109"/>
        <v>6732.9644971175194</v>
      </c>
      <c r="O54" s="187">
        <f t="shared" si="109"/>
        <v>7853.2420626467347</v>
      </c>
      <c r="P54" s="187">
        <f t="shared" si="109"/>
        <v>2236.1186208312379</v>
      </c>
      <c r="Q54" s="187">
        <f t="shared" si="109"/>
        <v>464.20925066631088</v>
      </c>
      <c r="R54" s="213">
        <f t="shared" si="109"/>
        <v>41.201766146679745</v>
      </c>
      <c r="S54" s="214">
        <f t="shared" ref="S54" si="110">SUM(S33:S49)</f>
        <v>28072.460577800073</v>
      </c>
      <c r="T54" s="141" t="str">
        <f>IF(ABS(S54-AI54)&gt;0.01,S54-AI54,"")</f>
        <v/>
      </c>
      <c r="U54" s="215" t="s">
        <v>61</v>
      </c>
      <c r="V54" s="216">
        <f>SUM(V33:V49)</f>
        <v>3579.5267924021068</v>
      </c>
      <c r="W54" s="216">
        <f t="shared" ref="W54:AH54" si="111">SUM(W33:W49)</f>
        <v>164.64404703136569</v>
      </c>
      <c r="X54" s="216">
        <f t="shared" si="111"/>
        <v>464.20925066631088</v>
      </c>
      <c r="Y54" s="216">
        <f t="shared" si="111"/>
        <v>6970.4485879612721</v>
      </c>
      <c r="Z54" s="216">
        <f t="shared" si="111"/>
        <v>5717.0887423825752</v>
      </c>
      <c r="AA54" s="216">
        <f t="shared" si="111"/>
        <v>7368.7062973070588</v>
      </c>
      <c r="AB54" s="216">
        <f t="shared" si="111"/>
        <v>2236.1186208312379</v>
      </c>
      <c r="AC54" s="216">
        <f t="shared" si="111"/>
        <v>1571.7182392181453</v>
      </c>
      <c r="AD54" s="217">
        <f t="shared" si="111"/>
        <v>30.104952996845824</v>
      </c>
      <c r="AE54" s="217">
        <f t="shared" si="111"/>
        <v>93.761619569302354</v>
      </c>
      <c r="AF54" s="217">
        <f t="shared" si="111"/>
        <v>41.201766146679745</v>
      </c>
      <c r="AG54" s="217">
        <f t="shared" si="111"/>
        <v>1015.8757547349435</v>
      </c>
      <c r="AH54" s="217">
        <f t="shared" si="111"/>
        <v>390.77414577037393</v>
      </c>
      <c r="AI54" s="218">
        <f>SUM(V54:AC54)</f>
        <v>28072.46057780007</v>
      </c>
      <c r="AJ54" s="133" t="str">
        <f t="shared" si="102"/>
        <v/>
      </c>
    </row>
    <row r="55" spans="1:36" ht="15" thickBot="1" x14ac:dyDescent="0.35">
      <c r="A55" s="18" t="s">
        <v>85</v>
      </c>
      <c r="B55" s="105">
        <f>IF($I54=0,"-",B54/$I54)</f>
        <v>0.14608398505935874</v>
      </c>
      <c r="C55" s="105">
        <f t="shared" ref="C55:H55" si="112">IF($I54=0,"-",C54/$I54)</f>
        <v>0.26979239551677842</v>
      </c>
      <c r="D55" s="105">
        <f t="shared" si="112"/>
        <v>0.26060053347844148</v>
      </c>
      <c r="E55" s="105">
        <f t="shared" si="112"/>
        <v>0.30396106676891543</v>
      </c>
      <c r="F55" s="105">
        <f t="shared" si="112"/>
        <v>0</v>
      </c>
      <c r="G55" s="105">
        <f t="shared" si="112"/>
        <v>1.7967297825654448E-2</v>
      </c>
      <c r="H55" s="106">
        <f t="shared" si="112"/>
        <v>1.5947213508515432E-3</v>
      </c>
      <c r="I55" s="107">
        <f>SUM(B55:H55)</f>
        <v>1</v>
      </c>
      <c r="K55" s="30" t="s">
        <v>85</v>
      </c>
      <c r="L55" s="80">
        <f>IF($S54=0,"-",L54/$S54)</f>
        <v>0.13444762998135781</v>
      </c>
      <c r="M55" s="80">
        <f t="shared" ref="M55:R55" si="113">IF($S54=0,"-",M54/$S54)</f>
        <v>0.24830201715461875</v>
      </c>
      <c r="N55" s="80">
        <f t="shared" si="113"/>
        <v>0.23984233510481806</v>
      </c>
      <c r="O55" s="80">
        <f t="shared" si="113"/>
        <v>0.27974897465372672</v>
      </c>
      <c r="P55" s="80">
        <f t="shared" si="113"/>
        <v>7.9655241286528997E-2</v>
      </c>
      <c r="Q55" s="80">
        <f t="shared" si="113"/>
        <v>1.6536108382085014E-2</v>
      </c>
      <c r="R55" s="81">
        <f t="shared" si="113"/>
        <v>1.4676934368646841E-3</v>
      </c>
      <c r="S55" s="82">
        <f>SUM(L55:R55)</f>
        <v>1</v>
      </c>
      <c r="U55" s="40" t="s">
        <v>85</v>
      </c>
      <c r="V55" s="108">
        <f>+V54/$AI54</f>
        <v>0.12751026161322052</v>
      </c>
      <c r="W55" s="108">
        <f t="shared" ref="W55:AH55" si="114">+W54/$AI54</f>
        <v>5.8649667197882734E-3</v>
      </c>
      <c r="X55" s="108">
        <f t="shared" si="114"/>
        <v>1.6536108382085014E-2</v>
      </c>
      <c r="Y55" s="108">
        <f t="shared" si="114"/>
        <v>0.24830201715461878</v>
      </c>
      <c r="Z55" s="108">
        <f t="shared" si="114"/>
        <v>0.20365470730783378</v>
      </c>
      <c r="AA55" s="108">
        <f t="shared" si="114"/>
        <v>0.26248879313181017</v>
      </c>
      <c r="AB55" s="108">
        <f t="shared" si="114"/>
        <v>7.9655241286528997E-2</v>
      </c>
      <c r="AC55" s="108">
        <f t="shared" si="114"/>
        <v>5.5987904404114573E-2</v>
      </c>
      <c r="AD55" s="108">
        <f t="shared" si="114"/>
        <v>1.0724016483490252E-3</v>
      </c>
      <c r="AE55" s="108">
        <f t="shared" si="114"/>
        <v>3.3399857953117871E-3</v>
      </c>
      <c r="AF55" s="108">
        <f t="shared" si="114"/>
        <v>1.4676934368646844E-3</v>
      </c>
      <c r="AG55" s="108">
        <f t="shared" si="114"/>
        <v>3.6187627796984291E-2</v>
      </c>
      <c r="AH55" s="108">
        <f t="shared" si="114"/>
        <v>1.3920195726604788E-2</v>
      </c>
      <c r="AI55" s="109">
        <f>SUM(V55:AC55)</f>
        <v>1</v>
      </c>
      <c r="AJ55" s="133" t="str">
        <f t="shared" si="102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9.7641822851162435E-2</v>
      </c>
      <c r="G59" s="302"/>
      <c r="H59" s="304"/>
      <c r="I59" s="146">
        <f>SUM(B59:H59)</f>
        <v>9.7641822851162435E-2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115">F450+F476+F502+F528+F554</f>
        <v>0</v>
      </c>
      <c r="G60" s="305"/>
      <c r="H60" s="307"/>
      <c r="I60" s="154">
        <f t="shared" ref="I60:I79" si="116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117">P450+P476+P502+P528+P554</f>
        <v>0</v>
      </c>
      <c r="Q60" s="305"/>
      <c r="R60" s="312"/>
      <c r="S60" s="158">
        <f t="shared" ref="S60:S79" si="118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115"/>
        <v>0</v>
      </c>
      <c r="G61" s="305"/>
      <c r="H61" s="307"/>
      <c r="I61" s="146">
        <f t="shared" si="116"/>
        <v>0</v>
      </c>
      <c r="J61" s="141"/>
      <c r="K61" s="161" t="s">
        <v>9</v>
      </c>
      <c r="L61" s="305"/>
      <c r="M61" s="306"/>
      <c r="N61" s="306"/>
      <c r="O61" s="307"/>
      <c r="P61" s="148">
        <f t="shared" si="117"/>
        <v>0</v>
      </c>
      <c r="Q61" s="305"/>
      <c r="R61" s="312"/>
      <c r="S61" s="150">
        <f t="shared" si="118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115"/>
        <v>0</v>
      </c>
      <c r="G62" s="305"/>
      <c r="H62" s="307"/>
      <c r="I62" s="154">
        <f t="shared" si="116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117"/>
        <v>0</v>
      </c>
      <c r="Q62" s="305"/>
      <c r="R62" s="312"/>
      <c r="S62" s="158">
        <f t="shared" si="118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115"/>
        <v>0</v>
      </c>
      <c r="G63" s="305"/>
      <c r="H63" s="307"/>
      <c r="I63" s="146">
        <f t="shared" si="116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117"/>
        <v>0</v>
      </c>
      <c r="Q63" s="305"/>
      <c r="R63" s="312"/>
      <c r="S63" s="150">
        <f t="shared" si="118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115"/>
        <v>0</v>
      </c>
      <c r="G64" s="305"/>
      <c r="H64" s="307"/>
      <c r="I64" s="154">
        <f t="shared" si="116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117"/>
        <v>0</v>
      </c>
      <c r="Q64" s="305"/>
      <c r="R64" s="312"/>
      <c r="S64" s="158">
        <f t="shared" si="118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115"/>
        <v>16156.647806484341</v>
      </c>
      <c r="G65" s="305"/>
      <c r="H65" s="307"/>
      <c r="I65" s="146">
        <f t="shared" si="116"/>
        <v>16156.647806484341</v>
      </c>
      <c r="J65" s="141"/>
      <c r="K65" s="161" t="s">
        <v>56</v>
      </c>
      <c r="L65" s="305"/>
      <c r="M65" s="306"/>
      <c r="N65" s="306"/>
      <c r="O65" s="307"/>
      <c r="P65" s="148">
        <f t="shared" si="117"/>
        <v>1817.1818035466915</v>
      </c>
      <c r="Q65" s="305"/>
      <c r="R65" s="312"/>
      <c r="S65" s="150">
        <f t="shared" si="118"/>
        <v>1817.1818035466915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115"/>
        <v>4900.3113985779546</v>
      </c>
      <c r="G66" s="305"/>
      <c r="H66" s="307"/>
      <c r="I66" s="154">
        <f t="shared" si="116"/>
        <v>4900.3113985779546</v>
      </c>
      <c r="J66" s="141"/>
      <c r="K66" s="155" t="s">
        <v>11</v>
      </c>
      <c r="L66" s="305"/>
      <c r="M66" s="306"/>
      <c r="N66" s="306"/>
      <c r="O66" s="307"/>
      <c r="P66" s="156">
        <f t="shared" si="117"/>
        <v>1667.578117038131</v>
      </c>
      <c r="Q66" s="305"/>
      <c r="R66" s="312"/>
      <c r="S66" s="158">
        <f t="shared" si="118"/>
        <v>1667.578117038131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115"/>
        <v>825.69611562588659</v>
      </c>
      <c r="G67" s="305"/>
      <c r="H67" s="307"/>
      <c r="I67" s="146">
        <f t="shared" si="116"/>
        <v>825.69611562588659</v>
      </c>
      <c r="J67" s="141"/>
      <c r="K67" s="161" t="s">
        <v>57</v>
      </c>
      <c r="L67" s="305"/>
      <c r="M67" s="306"/>
      <c r="N67" s="306"/>
      <c r="O67" s="307"/>
      <c r="P67" s="148">
        <f t="shared" si="117"/>
        <v>0</v>
      </c>
      <c r="Q67" s="305"/>
      <c r="R67" s="312"/>
      <c r="S67" s="150">
        <f t="shared" si="118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115"/>
        <v>4.5346841961033366</v>
      </c>
      <c r="G68" s="305"/>
      <c r="H68" s="307"/>
      <c r="I68" s="154">
        <f t="shared" si="116"/>
        <v>4.5346841961033366</v>
      </c>
      <c r="J68" s="141"/>
      <c r="K68" s="155" t="s">
        <v>16</v>
      </c>
      <c r="L68" s="305"/>
      <c r="M68" s="306"/>
      <c r="N68" s="306"/>
      <c r="O68" s="307"/>
      <c r="P68" s="156">
        <f t="shared" si="117"/>
        <v>0.11328226007053105</v>
      </c>
      <c r="Q68" s="305"/>
      <c r="R68" s="312"/>
      <c r="S68" s="158">
        <f t="shared" si="118"/>
        <v>0.11328226007053105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115"/>
        <v>1722.638134075112</v>
      </c>
      <c r="G69" s="305"/>
      <c r="H69" s="307"/>
      <c r="I69" s="146">
        <f t="shared" si="116"/>
        <v>1722.638134075112</v>
      </c>
      <c r="J69" s="141"/>
      <c r="K69" s="161" t="s">
        <v>139</v>
      </c>
      <c r="L69" s="305"/>
      <c r="M69" s="306"/>
      <c r="N69" s="306"/>
      <c r="O69" s="307"/>
      <c r="P69" s="148">
        <f t="shared" si="117"/>
        <v>28.525980980079083</v>
      </c>
      <c r="Q69" s="305"/>
      <c r="R69" s="312"/>
      <c r="S69" s="150">
        <f t="shared" si="118"/>
        <v>28.525980980079083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115"/>
        <v>1288.774980705193</v>
      </c>
      <c r="G70" s="305"/>
      <c r="H70" s="307"/>
      <c r="I70" s="154">
        <f t="shared" si="116"/>
        <v>1288.774980705193</v>
      </c>
      <c r="J70" s="141"/>
      <c r="K70" s="155" t="s">
        <v>24</v>
      </c>
      <c r="L70" s="305"/>
      <c r="M70" s="306"/>
      <c r="N70" s="306"/>
      <c r="O70" s="307"/>
      <c r="P70" s="156">
        <f t="shared" si="117"/>
        <v>-3.4361402612148595E-14</v>
      </c>
      <c r="Q70" s="305"/>
      <c r="R70" s="312"/>
      <c r="S70" s="158">
        <f t="shared" si="118"/>
        <v>-3.4361402612148595E-14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115"/>
        <v>0</v>
      </c>
      <c r="G71" s="305"/>
      <c r="H71" s="307"/>
      <c r="I71" s="146">
        <f t="shared" si="116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117"/>
        <v>0</v>
      </c>
      <c r="Q71" s="305"/>
      <c r="R71" s="312"/>
      <c r="S71" s="150">
        <f t="shared" si="118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115"/>
        <v>0</v>
      </c>
      <c r="G72" s="305"/>
      <c r="H72" s="307"/>
      <c r="I72" s="154">
        <f t="shared" si="116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117"/>
        <v>0</v>
      </c>
      <c r="Q72" s="305"/>
      <c r="R72" s="312"/>
      <c r="S72" s="158">
        <f t="shared" si="118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115"/>
        <v>1547.3075018807547</v>
      </c>
      <c r="G73" s="305"/>
      <c r="H73" s="307"/>
      <c r="I73" s="146">
        <f t="shared" si="116"/>
        <v>1547.3075018807547</v>
      </c>
      <c r="J73" s="141"/>
      <c r="K73" s="161" t="s">
        <v>21</v>
      </c>
      <c r="L73" s="305"/>
      <c r="M73" s="306"/>
      <c r="N73" s="306"/>
      <c r="O73" s="307"/>
      <c r="P73" s="148">
        <f t="shared" si="117"/>
        <v>426.72488597379424</v>
      </c>
      <c r="Q73" s="305"/>
      <c r="R73" s="312"/>
      <c r="S73" s="150">
        <f t="shared" si="118"/>
        <v>426.72488597379424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115"/>
        <v>0</v>
      </c>
      <c r="G74" s="305"/>
      <c r="H74" s="307"/>
      <c r="I74" s="154">
        <f t="shared" si="116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117"/>
        <v>0</v>
      </c>
      <c r="Q74" s="305"/>
      <c r="R74" s="312"/>
      <c r="S74" s="158">
        <f t="shared" si="118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115"/>
        <v>0</v>
      </c>
      <c r="G75" s="305"/>
      <c r="H75" s="307"/>
      <c r="I75" s="146">
        <f t="shared" si="116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117"/>
        <v>0</v>
      </c>
      <c r="Q75" s="305"/>
      <c r="R75" s="312"/>
      <c r="S75" s="150">
        <f t="shared" si="118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115"/>
        <v>0</v>
      </c>
      <c r="G76" s="305"/>
      <c r="H76" s="307"/>
      <c r="I76" s="167">
        <f t="shared" si="116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117"/>
        <v>0</v>
      </c>
      <c r="Q76" s="305"/>
      <c r="R76" s="312"/>
      <c r="S76" s="171">
        <f t="shared" si="118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115"/>
        <v>0</v>
      </c>
      <c r="G77" s="305"/>
      <c r="H77" s="307"/>
      <c r="I77" s="175">
        <f t="shared" si="116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117"/>
        <v>0</v>
      </c>
      <c r="Q77" s="305"/>
      <c r="R77" s="312"/>
      <c r="S77" s="178">
        <f t="shared" si="118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115"/>
        <v>0</v>
      </c>
      <c r="G78" s="305"/>
      <c r="H78" s="307"/>
      <c r="I78" s="167">
        <f t="shared" si="116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117"/>
        <v>0</v>
      </c>
      <c r="Q78" s="305"/>
      <c r="R78" s="312"/>
      <c r="S78" s="171">
        <f t="shared" si="118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115"/>
        <v>0</v>
      </c>
      <c r="G79" s="308"/>
      <c r="H79" s="310"/>
      <c r="I79" s="182">
        <f t="shared" si="116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117"/>
        <v>0</v>
      </c>
      <c r="Q79" s="308"/>
      <c r="R79" s="313"/>
      <c r="S79" s="185">
        <f t="shared" si="118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H80" si="119">SUM(C59:C75)</f>
        <v>0</v>
      </c>
      <c r="D80" s="187">
        <f t="shared" si="119"/>
        <v>0</v>
      </c>
      <c r="E80" s="187">
        <f t="shared" si="119"/>
        <v>0</v>
      </c>
      <c r="F80" s="187">
        <f t="shared" si="119"/>
        <v>26446.008263368196</v>
      </c>
      <c r="G80" s="187">
        <f t="shared" si="119"/>
        <v>0</v>
      </c>
      <c r="H80" s="213">
        <f t="shared" si="119"/>
        <v>0</v>
      </c>
      <c r="I80" s="187">
        <f t="shared" ref="I80" si="120">SUM(I59:I75)</f>
        <v>26446.008263368196</v>
      </c>
      <c r="J80" s="141"/>
      <c r="K80" s="188" t="s">
        <v>25</v>
      </c>
      <c r="L80" s="187">
        <f>SUM(L59:L75)</f>
        <v>0</v>
      </c>
      <c r="M80" s="187">
        <f t="shared" ref="M80:R80" si="121">SUM(M59:M75)</f>
        <v>0</v>
      </c>
      <c r="N80" s="187">
        <f t="shared" si="121"/>
        <v>0</v>
      </c>
      <c r="O80" s="187">
        <f t="shared" si="121"/>
        <v>0</v>
      </c>
      <c r="P80" s="187">
        <f t="shared" si="121"/>
        <v>3940.1240697987669</v>
      </c>
      <c r="Q80" s="187">
        <f t="shared" si="121"/>
        <v>0</v>
      </c>
      <c r="R80" s="213">
        <f t="shared" si="121"/>
        <v>0</v>
      </c>
      <c r="S80" s="214">
        <f t="shared" ref="S80" si="122">SUM(S59:S75)</f>
        <v>3940.1240697987669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23">IF($I80=0,"-",C80/$I80)</f>
        <v>0</v>
      </c>
      <c r="D81" s="105">
        <f t="shared" si="123"/>
        <v>0</v>
      </c>
      <c r="E81" s="105">
        <f t="shared" si="123"/>
        <v>0</v>
      </c>
      <c r="F81" s="105">
        <f t="shared" si="123"/>
        <v>1</v>
      </c>
      <c r="G81" s="105">
        <f t="shared" si="123"/>
        <v>0</v>
      </c>
      <c r="H81" s="105">
        <f t="shared" si="123"/>
        <v>0</v>
      </c>
      <c r="I81" s="107">
        <f>SUM(B81:H81)</f>
        <v>1</v>
      </c>
      <c r="K81" s="30" t="s">
        <v>85</v>
      </c>
      <c r="L81" s="80">
        <f t="shared" ref="L81:R81" si="124">IF($S80=0,"-",L80/$S80)</f>
        <v>0</v>
      </c>
      <c r="M81" s="80">
        <f t="shared" si="124"/>
        <v>0</v>
      </c>
      <c r="N81" s="80">
        <f t="shared" si="124"/>
        <v>0</v>
      </c>
      <c r="O81" s="80">
        <f t="shared" si="124"/>
        <v>0</v>
      </c>
      <c r="P81" s="80">
        <f t="shared" si="124"/>
        <v>1</v>
      </c>
      <c r="Q81" s="80">
        <f t="shared" si="124"/>
        <v>0</v>
      </c>
      <c r="R81" s="81">
        <f t="shared" si="12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24.536282928199178</v>
      </c>
      <c r="C85" s="144">
        <f t="shared" ref="C85:H85" si="125">C579+C605+C631</f>
        <v>0</v>
      </c>
      <c r="D85" s="144">
        <f t="shared" si="125"/>
        <v>1.043009207990135</v>
      </c>
      <c r="E85" s="144">
        <f t="shared" si="125"/>
        <v>0</v>
      </c>
      <c r="F85" s="144">
        <f t="shared" si="125"/>
        <v>0</v>
      </c>
      <c r="G85" s="144">
        <f t="shared" si="125"/>
        <v>0</v>
      </c>
      <c r="H85" s="144">
        <f t="shared" si="125"/>
        <v>0</v>
      </c>
      <c r="I85" s="146">
        <f>SUM(B85:H85)</f>
        <v>25.579292136189313</v>
      </c>
      <c r="J85" s="141"/>
      <c r="K85" s="192" t="s">
        <v>6</v>
      </c>
      <c r="L85" s="144">
        <f t="shared" ref="L85:R85" si="126">L579+L605+L631</f>
        <v>24.536282928199178</v>
      </c>
      <c r="M85" s="144">
        <f t="shared" si="126"/>
        <v>0</v>
      </c>
      <c r="N85" s="144">
        <f t="shared" si="126"/>
        <v>1.043009207990135</v>
      </c>
      <c r="O85" s="144">
        <f t="shared" si="126"/>
        <v>0</v>
      </c>
      <c r="P85" s="144">
        <f t="shared" si="126"/>
        <v>9.7641822851162435E-2</v>
      </c>
      <c r="Q85" s="144">
        <f t="shared" si="126"/>
        <v>0</v>
      </c>
      <c r="R85" s="144">
        <f t="shared" si="126"/>
        <v>0</v>
      </c>
      <c r="S85" s="194">
        <f>SUM(L85:R85)</f>
        <v>25.676933959040475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5" si="127">B580+B606+B632</f>
        <v>48.542407688775455</v>
      </c>
      <c r="C86" s="152">
        <f t="shared" si="127"/>
        <v>0</v>
      </c>
      <c r="D86" s="152">
        <f t="shared" si="127"/>
        <v>6.4388220595873129</v>
      </c>
      <c r="E86" s="152">
        <f t="shared" si="127"/>
        <v>0</v>
      </c>
      <c r="F86" s="152">
        <f t="shared" si="127"/>
        <v>0</v>
      </c>
      <c r="G86" s="152">
        <f t="shared" si="127"/>
        <v>0</v>
      </c>
      <c r="H86" s="152">
        <f t="shared" si="127"/>
        <v>0</v>
      </c>
      <c r="I86" s="154">
        <f t="shared" ref="I86:I105" si="128">SUM(B86:H86)</f>
        <v>54.981229748362765</v>
      </c>
      <c r="J86" s="141"/>
      <c r="K86" s="155" t="s">
        <v>7</v>
      </c>
      <c r="L86" s="156">
        <f t="shared" ref="L86:R86" si="129">L580+L606+L632</f>
        <v>48.542407688775455</v>
      </c>
      <c r="M86" s="156">
        <f t="shared" si="129"/>
        <v>0</v>
      </c>
      <c r="N86" s="156">
        <f t="shared" si="129"/>
        <v>6.4388220595873129</v>
      </c>
      <c r="O86" s="156">
        <f t="shared" si="129"/>
        <v>0</v>
      </c>
      <c r="P86" s="156">
        <f t="shared" si="129"/>
        <v>0</v>
      </c>
      <c r="Q86" s="156">
        <f t="shared" si="129"/>
        <v>0</v>
      </c>
      <c r="R86" s="156">
        <f t="shared" si="129"/>
        <v>0</v>
      </c>
      <c r="S86" s="158">
        <f t="shared" ref="S86:S105" si="130">SUM(L86:R86)</f>
        <v>54.981229748362765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127"/>
        <v>50.281937665347392</v>
      </c>
      <c r="C87" s="148">
        <f t="shared" si="127"/>
        <v>0</v>
      </c>
      <c r="D87" s="148">
        <f t="shared" si="127"/>
        <v>3.4183150409481535</v>
      </c>
      <c r="E87" s="148">
        <f t="shared" si="127"/>
        <v>0</v>
      </c>
      <c r="F87" s="148">
        <f t="shared" si="127"/>
        <v>0</v>
      </c>
      <c r="G87" s="148">
        <f t="shared" si="127"/>
        <v>0</v>
      </c>
      <c r="H87" s="148">
        <f t="shared" si="127"/>
        <v>0</v>
      </c>
      <c r="I87" s="146">
        <f t="shared" si="128"/>
        <v>53.700252706295544</v>
      </c>
      <c r="J87" s="141"/>
      <c r="K87" s="161" t="s">
        <v>9</v>
      </c>
      <c r="L87" s="148">
        <f t="shared" ref="L87:R87" si="131">L581+L607+L633</f>
        <v>50.281937665347392</v>
      </c>
      <c r="M87" s="148">
        <f t="shared" si="131"/>
        <v>0</v>
      </c>
      <c r="N87" s="148">
        <f t="shared" si="131"/>
        <v>3.4183150409481535</v>
      </c>
      <c r="O87" s="148">
        <f t="shared" si="131"/>
        <v>0</v>
      </c>
      <c r="P87" s="148">
        <f t="shared" si="131"/>
        <v>0</v>
      </c>
      <c r="Q87" s="148">
        <f t="shared" si="131"/>
        <v>0</v>
      </c>
      <c r="R87" s="148">
        <f t="shared" si="131"/>
        <v>0</v>
      </c>
      <c r="S87" s="150">
        <f t="shared" si="130"/>
        <v>53.700252706295544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127"/>
        <v>0</v>
      </c>
      <c r="C88" s="152">
        <f t="shared" si="127"/>
        <v>0</v>
      </c>
      <c r="D88" s="152">
        <f t="shared" si="127"/>
        <v>0</v>
      </c>
      <c r="E88" s="152">
        <f t="shared" si="127"/>
        <v>0</v>
      </c>
      <c r="F88" s="152">
        <f t="shared" si="127"/>
        <v>0</v>
      </c>
      <c r="G88" s="152">
        <f t="shared" si="127"/>
        <v>0</v>
      </c>
      <c r="H88" s="152">
        <f t="shared" si="127"/>
        <v>0</v>
      </c>
      <c r="I88" s="154">
        <f t="shared" si="128"/>
        <v>0</v>
      </c>
      <c r="J88" s="141"/>
      <c r="K88" s="155" t="s">
        <v>54</v>
      </c>
      <c r="L88" s="156">
        <f t="shared" ref="L88:R88" si="132">L582+L608+L634</f>
        <v>0</v>
      </c>
      <c r="M88" s="156">
        <f t="shared" si="132"/>
        <v>0</v>
      </c>
      <c r="N88" s="156">
        <f t="shared" si="132"/>
        <v>0</v>
      </c>
      <c r="O88" s="156">
        <f t="shared" si="132"/>
        <v>0</v>
      </c>
      <c r="P88" s="156">
        <f t="shared" si="132"/>
        <v>0</v>
      </c>
      <c r="Q88" s="156">
        <f t="shared" si="132"/>
        <v>0</v>
      </c>
      <c r="R88" s="156">
        <f t="shared" si="132"/>
        <v>0</v>
      </c>
      <c r="S88" s="158">
        <f t="shared" si="130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127"/>
        <v>118.10284806277375</v>
      </c>
      <c r="C89" s="148">
        <f t="shared" si="127"/>
        <v>5.3565673141092747</v>
      </c>
      <c r="D89" s="148">
        <f t="shared" si="127"/>
        <v>9.8036161156065518</v>
      </c>
      <c r="E89" s="148">
        <f t="shared" si="127"/>
        <v>2.5224482919228572</v>
      </c>
      <c r="F89" s="148">
        <f t="shared" si="127"/>
        <v>0</v>
      </c>
      <c r="G89" s="148">
        <f t="shared" si="127"/>
        <v>0</v>
      </c>
      <c r="H89" s="148">
        <f t="shared" si="127"/>
        <v>0</v>
      </c>
      <c r="I89" s="146">
        <f t="shared" si="128"/>
        <v>135.78547978441244</v>
      </c>
      <c r="J89" s="141"/>
      <c r="K89" s="161" t="s">
        <v>15</v>
      </c>
      <c r="L89" s="148">
        <f t="shared" ref="L89:R89" si="133">L583+L609+L635</f>
        <v>118.10284806277375</v>
      </c>
      <c r="M89" s="148">
        <f t="shared" si="133"/>
        <v>5.3565673141092747</v>
      </c>
      <c r="N89" s="148">
        <f t="shared" si="133"/>
        <v>9.8036161156065518</v>
      </c>
      <c r="O89" s="148">
        <f t="shared" si="133"/>
        <v>2.5224482919228572</v>
      </c>
      <c r="P89" s="148">
        <f t="shared" si="133"/>
        <v>0</v>
      </c>
      <c r="Q89" s="148">
        <f t="shared" si="133"/>
        <v>0</v>
      </c>
      <c r="R89" s="148">
        <f t="shared" si="133"/>
        <v>0</v>
      </c>
      <c r="S89" s="150">
        <f t="shared" si="130"/>
        <v>135.78547978441244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127"/>
        <v>5004.926584919267</v>
      </c>
      <c r="C90" s="152">
        <f t="shared" si="127"/>
        <v>10.218756868798438</v>
      </c>
      <c r="D90" s="152">
        <f t="shared" si="127"/>
        <v>594.90878689217959</v>
      </c>
      <c r="E90" s="152">
        <f t="shared" si="127"/>
        <v>0</v>
      </c>
      <c r="F90" s="152">
        <f t="shared" si="127"/>
        <v>0</v>
      </c>
      <c r="G90" s="152">
        <f t="shared" si="127"/>
        <v>0</v>
      </c>
      <c r="H90" s="152">
        <f t="shared" si="127"/>
        <v>0</v>
      </c>
      <c r="I90" s="154">
        <f t="shared" si="128"/>
        <v>5610.0541286802454</v>
      </c>
      <c r="J90" s="141"/>
      <c r="K90" s="155" t="s">
        <v>14</v>
      </c>
      <c r="L90" s="156">
        <f t="shared" ref="L90:R90" si="134">L584+L610+L636</f>
        <v>5004.926584919267</v>
      </c>
      <c r="M90" s="156">
        <f t="shared" si="134"/>
        <v>10.218756868798438</v>
      </c>
      <c r="N90" s="156">
        <f t="shared" si="134"/>
        <v>594.90878689217959</v>
      </c>
      <c r="O90" s="156">
        <f t="shared" si="134"/>
        <v>0</v>
      </c>
      <c r="P90" s="156">
        <f t="shared" si="134"/>
        <v>0</v>
      </c>
      <c r="Q90" s="156">
        <f t="shared" si="134"/>
        <v>0</v>
      </c>
      <c r="R90" s="156">
        <f t="shared" si="134"/>
        <v>0</v>
      </c>
      <c r="S90" s="158">
        <f t="shared" si="130"/>
        <v>5610.0541286802454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127"/>
        <v>0</v>
      </c>
      <c r="C91" s="148">
        <f t="shared" si="127"/>
        <v>0.3609669273342882</v>
      </c>
      <c r="D91" s="148">
        <f t="shared" si="127"/>
        <v>0.16399517444591816</v>
      </c>
      <c r="E91" s="148">
        <f t="shared" si="127"/>
        <v>94.02100065997989</v>
      </c>
      <c r="F91" s="148">
        <f t="shared" si="127"/>
        <v>691.90434966794885</v>
      </c>
      <c r="G91" s="148">
        <f t="shared" si="127"/>
        <v>0</v>
      </c>
      <c r="H91" s="148">
        <f t="shared" si="127"/>
        <v>0</v>
      </c>
      <c r="I91" s="146">
        <f t="shared" si="128"/>
        <v>786.4503124297089</v>
      </c>
      <c r="J91" s="141"/>
      <c r="K91" s="161" t="s">
        <v>56</v>
      </c>
      <c r="L91" s="148">
        <f t="shared" ref="L91:R91" si="135">L585+L611+L637</f>
        <v>0</v>
      </c>
      <c r="M91" s="148">
        <f t="shared" si="135"/>
        <v>0.3609669273342882</v>
      </c>
      <c r="N91" s="148">
        <f t="shared" si="135"/>
        <v>0.16399517444591816</v>
      </c>
      <c r="O91" s="148">
        <f t="shared" si="135"/>
        <v>94.02100065997989</v>
      </c>
      <c r="P91" s="148">
        <f t="shared" si="135"/>
        <v>13069.719572809419</v>
      </c>
      <c r="Q91" s="148">
        <f t="shared" si="135"/>
        <v>0</v>
      </c>
      <c r="R91" s="148">
        <f t="shared" si="135"/>
        <v>0</v>
      </c>
      <c r="S91" s="150">
        <f t="shared" si="130"/>
        <v>13164.265535571179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127"/>
        <v>0</v>
      </c>
      <c r="C92" s="152">
        <f t="shared" si="127"/>
        <v>0</v>
      </c>
      <c r="D92" s="152">
        <f t="shared" si="127"/>
        <v>6.5042558649505061E-2</v>
      </c>
      <c r="E92" s="152">
        <f t="shared" si="127"/>
        <v>26.681067746393591</v>
      </c>
      <c r="F92" s="152">
        <f t="shared" si="127"/>
        <v>0</v>
      </c>
      <c r="G92" s="152">
        <f t="shared" si="127"/>
        <v>0</v>
      </c>
      <c r="H92" s="152">
        <f t="shared" si="127"/>
        <v>0</v>
      </c>
      <c r="I92" s="154">
        <f t="shared" si="128"/>
        <v>26.746110305043096</v>
      </c>
      <c r="J92" s="141"/>
      <c r="K92" s="155" t="s">
        <v>11</v>
      </c>
      <c r="L92" s="156">
        <f t="shared" ref="L92:R92" si="136">L586+L612+L638</f>
        <v>0</v>
      </c>
      <c r="M92" s="156">
        <f t="shared" si="136"/>
        <v>0</v>
      </c>
      <c r="N92" s="156">
        <f t="shared" si="136"/>
        <v>6.5042558649505061E-2</v>
      </c>
      <c r="O92" s="156">
        <f t="shared" si="136"/>
        <v>26.681067746393591</v>
      </c>
      <c r="P92" s="156">
        <f t="shared" si="136"/>
        <v>3149.6407537697601</v>
      </c>
      <c r="Q92" s="156">
        <f t="shared" si="136"/>
        <v>0</v>
      </c>
      <c r="R92" s="156">
        <f t="shared" si="136"/>
        <v>0</v>
      </c>
      <c r="S92" s="158">
        <f t="shared" si="130"/>
        <v>3176.3868640748033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127"/>
        <v>0</v>
      </c>
      <c r="C93" s="148">
        <f t="shared" si="127"/>
        <v>0</v>
      </c>
      <c r="D93" s="148">
        <f t="shared" si="127"/>
        <v>0</v>
      </c>
      <c r="E93" s="148">
        <f t="shared" si="127"/>
        <v>0</v>
      </c>
      <c r="F93" s="148">
        <f t="shared" si="127"/>
        <v>0</v>
      </c>
      <c r="G93" s="148">
        <f t="shared" si="127"/>
        <v>0</v>
      </c>
      <c r="H93" s="148">
        <f t="shared" si="127"/>
        <v>0</v>
      </c>
      <c r="I93" s="146">
        <f t="shared" si="128"/>
        <v>0</v>
      </c>
      <c r="J93" s="141"/>
      <c r="K93" s="161" t="s">
        <v>57</v>
      </c>
      <c r="L93" s="148">
        <f t="shared" ref="L93:R93" si="137">L587+L613+L639</f>
        <v>0</v>
      </c>
      <c r="M93" s="148">
        <f t="shared" si="137"/>
        <v>0</v>
      </c>
      <c r="N93" s="148">
        <f t="shared" si="137"/>
        <v>0</v>
      </c>
      <c r="O93" s="148">
        <f t="shared" si="137"/>
        <v>0</v>
      </c>
      <c r="P93" s="148">
        <f t="shared" si="137"/>
        <v>825.69611562588659</v>
      </c>
      <c r="Q93" s="148">
        <f t="shared" si="137"/>
        <v>0</v>
      </c>
      <c r="R93" s="148">
        <f t="shared" si="137"/>
        <v>0</v>
      </c>
      <c r="S93" s="150">
        <f t="shared" si="130"/>
        <v>825.69611562588659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127"/>
        <v>224.55067071362018</v>
      </c>
      <c r="C94" s="152">
        <f t="shared" si="127"/>
        <v>0.46199844814157465</v>
      </c>
      <c r="D94" s="152">
        <f t="shared" si="127"/>
        <v>41.8123325177854</v>
      </c>
      <c r="E94" s="152">
        <f t="shared" si="127"/>
        <v>1.9265189130671554</v>
      </c>
      <c r="F94" s="152">
        <f t="shared" si="127"/>
        <v>0</v>
      </c>
      <c r="G94" s="152">
        <f t="shared" si="127"/>
        <v>0</v>
      </c>
      <c r="H94" s="152">
        <f t="shared" si="127"/>
        <v>0</v>
      </c>
      <c r="I94" s="154">
        <f t="shared" si="128"/>
        <v>268.75152059261427</v>
      </c>
      <c r="J94" s="141"/>
      <c r="K94" s="155" t="s">
        <v>16</v>
      </c>
      <c r="L94" s="156">
        <f t="shared" ref="L94:R94" si="138">L588+L614+L640</f>
        <v>224.55067071362018</v>
      </c>
      <c r="M94" s="156">
        <f t="shared" si="138"/>
        <v>0.46199844814157465</v>
      </c>
      <c r="N94" s="156">
        <f t="shared" si="138"/>
        <v>41.8123325177854</v>
      </c>
      <c r="O94" s="156">
        <f t="shared" si="138"/>
        <v>1.9265189130671554</v>
      </c>
      <c r="P94" s="156">
        <f t="shared" si="138"/>
        <v>0</v>
      </c>
      <c r="Q94" s="156">
        <f t="shared" si="138"/>
        <v>0</v>
      </c>
      <c r="R94" s="156">
        <f t="shared" si="138"/>
        <v>0</v>
      </c>
      <c r="S94" s="158">
        <f t="shared" si="130"/>
        <v>268.75152059261427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127"/>
        <v>1029.1259314134602</v>
      </c>
      <c r="C95" s="148">
        <f t="shared" si="127"/>
        <v>53.526559109100269</v>
      </c>
      <c r="D95" s="148">
        <f t="shared" si="127"/>
        <v>118.8102598720551</v>
      </c>
      <c r="E95" s="148">
        <f t="shared" si="127"/>
        <v>8.2201461394541298</v>
      </c>
      <c r="F95" s="148">
        <f t="shared" si="127"/>
        <v>0</v>
      </c>
      <c r="G95" s="148">
        <f t="shared" si="127"/>
        <v>0</v>
      </c>
      <c r="H95" s="148">
        <f t="shared" si="127"/>
        <v>0</v>
      </c>
      <c r="I95" s="146">
        <f t="shared" si="128"/>
        <v>1209.6828965340694</v>
      </c>
      <c r="J95" s="141"/>
      <c r="K95" s="161" t="s">
        <v>139</v>
      </c>
      <c r="L95" s="148">
        <f t="shared" ref="L95:R95" si="139">L589+L615+L641</f>
        <v>1029.1259314134602</v>
      </c>
      <c r="M95" s="148">
        <f t="shared" si="139"/>
        <v>53.526559109100269</v>
      </c>
      <c r="N95" s="148">
        <f t="shared" si="139"/>
        <v>118.8102598720551</v>
      </c>
      <c r="O95" s="148">
        <f t="shared" si="139"/>
        <v>8.2201461394541298</v>
      </c>
      <c r="P95" s="148">
        <f t="shared" si="139"/>
        <v>1688.3693542975054</v>
      </c>
      <c r="Q95" s="148">
        <f t="shared" si="139"/>
        <v>0</v>
      </c>
      <c r="R95" s="148">
        <f t="shared" si="139"/>
        <v>0</v>
      </c>
      <c r="S95" s="150">
        <f t="shared" si="130"/>
        <v>2898.0522508315748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127"/>
        <v>1448.0306561053139</v>
      </c>
      <c r="C96" s="152">
        <f t="shared" si="127"/>
        <v>0.12858534587656789</v>
      </c>
      <c r="D96" s="152">
        <f t="shared" si="127"/>
        <v>2312.7561160862979</v>
      </c>
      <c r="E96" s="152">
        <f t="shared" si="127"/>
        <v>1985.4421138952493</v>
      </c>
      <c r="F96" s="152">
        <f t="shared" si="127"/>
        <v>0</v>
      </c>
      <c r="G96" s="152">
        <f t="shared" si="127"/>
        <v>1556.2312416108325</v>
      </c>
      <c r="H96" s="152">
        <f t="shared" si="127"/>
        <v>0.96119522578743843</v>
      </c>
      <c r="I96" s="154">
        <f t="shared" si="128"/>
        <v>7303.5499082693577</v>
      </c>
      <c r="J96" s="141"/>
      <c r="K96" s="155" t="s">
        <v>24</v>
      </c>
      <c r="L96" s="156">
        <f t="shared" ref="L96:R96" si="140">L590+L616+L642</f>
        <v>1448.0306561053139</v>
      </c>
      <c r="M96" s="156">
        <f t="shared" si="140"/>
        <v>0.12858534587656789</v>
      </c>
      <c r="N96" s="156">
        <f t="shared" si="140"/>
        <v>2312.7561160862979</v>
      </c>
      <c r="O96" s="156">
        <f t="shared" si="140"/>
        <v>1985.4421138952493</v>
      </c>
      <c r="P96" s="156">
        <f t="shared" si="140"/>
        <v>1283.6446291587058</v>
      </c>
      <c r="Q96" s="156">
        <f t="shared" si="140"/>
        <v>1556.2312416108325</v>
      </c>
      <c r="R96" s="156">
        <f t="shared" si="140"/>
        <v>0.96119522578743843</v>
      </c>
      <c r="S96" s="158">
        <f t="shared" si="130"/>
        <v>8587.194537428064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127"/>
        <v>4652.8845411811853</v>
      </c>
      <c r="C97" s="148">
        <f t="shared" si="127"/>
        <v>20.183798587434808</v>
      </c>
      <c r="D97" s="148">
        <f t="shared" si="127"/>
        <v>168.17451599724805</v>
      </c>
      <c r="E97" s="148">
        <f t="shared" si="127"/>
        <v>0</v>
      </c>
      <c r="F97" s="148">
        <f t="shared" si="127"/>
        <v>0</v>
      </c>
      <c r="G97" s="148">
        <f t="shared" si="127"/>
        <v>0</v>
      </c>
      <c r="H97" s="148">
        <f t="shared" si="127"/>
        <v>0</v>
      </c>
      <c r="I97" s="146">
        <f t="shared" si="128"/>
        <v>4841.2428557658677</v>
      </c>
      <c r="J97" s="141"/>
      <c r="K97" s="161" t="s">
        <v>23</v>
      </c>
      <c r="L97" s="148">
        <f t="shared" ref="L97:R97" si="141">L591+L617+L643</f>
        <v>4652.8845411811853</v>
      </c>
      <c r="M97" s="148">
        <f t="shared" si="141"/>
        <v>20.183798587434808</v>
      </c>
      <c r="N97" s="148">
        <f t="shared" si="141"/>
        <v>168.17451599724805</v>
      </c>
      <c r="O97" s="148">
        <f t="shared" si="141"/>
        <v>0</v>
      </c>
      <c r="P97" s="148">
        <f t="shared" si="141"/>
        <v>0</v>
      </c>
      <c r="Q97" s="148">
        <f t="shared" si="141"/>
        <v>0</v>
      </c>
      <c r="R97" s="148">
        <f t="shared" si="141"/>
        <v>0</v>
      </c>
      <c r="S97" s="150">
        <f t="shared" si="130"/>
        <v>4841.2428557658677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127"/>
        <v>5365.9910368293104</v>
      </c>
      <c r="C98" s="152">
        <f t="shared" si="127"/>
        <v>10.080400089211217</v>
      </c>
      <c r="D98" s="152">
        <f t="shared" si="127"/>
        <v>727.17044241244787</v>
      </c>
      <c r="E98" s="152">
        <f t="shared" si="127"/>
        <v>0</v>
      </c>
      <c r="F98" s="152">
        <f t="shared" si="127"/>
        <v>0</v>
      </c>
      <c r="G98" s="152">
        <f t="shared" si="127"/>
        <v>0</v>
      </c>
      <c r="H98" s="152">
        <f t="shared" si="127"/>
        <v>0</v>
      </c>
      <c r="I98" s="154">
        <f t="shared" si="128"/>
        <v>6103.2418793309698</v>
      </c>
      <c r="J98" s="141"/>
      <c r="K98" s="155" t="s">
        <v>58</v>
      </c>
      <c r="L98" s="156">
        <f t="shared" ref="L98:R98" si="142">L592+L618+L644</f>
        <v>5365.9910368293104</v>
      </c>
      <c r="M98" s="156">
        <f t="shared" si="142"/>
        <v>10.080400089211217</v>
      </c>
      <c r="N98" s="156">
        <f t="shared" si="142"/>
        <v>727.17044241244787</v>
      </c>
      <c r="O98" s="156">
        <f t="shared" si="142"/>
        <v>0</v>
      </c>
      <c r="P98" s="156">
        <f t="shared" si="142"/>
        <v>0</v>
      </c>
      <c r="Q98" s="156">
        <f t="shared" si="142"/>
        <v>0</v>
      </c>
      <c r="R98" s="156">
        <f t="shared" si="142"/>
        <v>0</v>
      </c>
      <c r="S98" s="158">
        <f t="shared" si="130"/>
        <v>6103.2418793309698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127"/>
        <v>1467.5348584815192</v>
      </c>
      <c r="C99" s="148">
        <f t="shared" si="127"/>
        <v>0</v>
      </c>
      <c r="D99" s="148">
        <f t="shared" si="127"/>
        <v>226.22286327027814</v>
      </c>
      <c r="E99" s="148">
        <f t="shared" si="127"/>
        <v>1.1292492030415926</v>
      </c>
      <c r="F99" s="148">
        <f t="shared" si="127"/>
        <v>47.833436935120162</v>
      </c>
      <c r="G99" s="148">
        <f t="shared" si="127"/>
        <v>0</v>
      </c>
      <c r="H99" s="148">
        <f t="shared" si="127"/>
        <v>0</v>
      </c>
      <c r="I99" s="146">
        <f t="shared" si="128"/>
        <v>1742.720407889959</v>
      </c>
      <c r="J99" s="141"/>
      <c r="K99" s="161" t="s">
        <v>21</v>
      </c>
      <c r="L99" s="148">
        <f t="shared" ref="L99:R99" si="143">L593+L619+L645</f>
        <v>1467.5348584815192</v>
      </c>
      <c r="M99" s="148">
        <f t="shared" si="143"/>
        <v>0</v>
      </c>
      <c r="N99" s="148">
        <f t="shared" si="143"/>
        <v>226.22286327027814</v>
      </c>
      <c r="O99" s="148">
        <f t="shared" si="143"/>
        <v>1.1292492030415926</v>
      </c>
      <c r="P99" s="148">
        <f t="shared" si="143"/>
        <v>992.33529185713576</v>
      </c>
      <c r="Q99" s="148">
        <f t="shared" si="143"/>
        <v>0</v>
      </c>
      <c r="R99" s="148">
        <f t="shared" si="143"/>
        <v>0</v>
      </c>
      <c r="S99" s="150">
        <f t="shared" si="130"/>
        <v>2687.2222628119748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127"/>
        <v>2.0238671583112464</v>
      </c>
      <c r="C100" s="152">
        <f t="shared" si="127"/>
        <v>0</v>
      </c>
      <c r="D100" s="152">
        <f t="shared" si="127"/>
        <v>3.7393490847959232E-2</v>
      </c>
      <c r="E100" s="152">
        <f t="shared" si="127"/>
        <v>0</v>
      </c>
      <c r="F100" s="152">
        <f t="shared" si="127"/>
        <v>0</v>
      </c>
      <c r="G100" s="152">
        <f t="shared" si="127"/>
        <v>0</v>
      </c>
      <c r="H100" s="152">
        <f t="shared" si="127"/>
        <v>0</v>
      </c>
      <c r="I100" s="154">
        <f t="shared" si="128"/>
        <v>2.0612606491592058</v>
      </c>
      <c r="J100" s="141"/>
      <c r="K100" s="155" t="s">
        <v>20</v>
      </c>
      <c r="L100" s="156">
        <f t="shared" ref="L100:R100" si="144">L594+L620+L646</f>
        <v>2.0238671583112464</v>
      </c>
      <c r="M100" s="156">
        <f t="shared" si="144"/>
        <v>0</v>
      </c>
      <c r="N100" s="156">
        <f t="shared" si="144"/>
        <v>3.7393490847959232E-2</v>
      </c>
      <c r="O100" s="156">
        <f t="shared" si="144"/>
        <v>0</v>
      </c>
      <c r="P100" s="156">
        <f t="shared" si="144"/>
        <v>0</v>
      </c>
      <c r="Q100" s="156">
        <f t="shared" si="144"/>
        <v>0</v>
      </c>
      <c r="R100" s="156">
        <f t="shared" si="144"/>
        <v>0</v>
      </c>
      <c r="S100" s="158">
        <f t="shared" si="130"/>
        <v>2.0612606491592058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127"/>
        <v>907.7400874698551</v>
      </c>
      <c r="C101" s="148">
        <f t="shared" si="127"/>
        <v>0</v>
      </c>
      <c r="D101" s="148">
        <f t="shared" si="127"/>
        <v>382.09538980476788</v>
      </c>
      <c r="E101" s="148">
        <f t="shared" si="127"/>
        <v>0</v>
      </c>
      <c r="F101" s="148">
        <f t="shared" si="127"/>
        <v>0</v>
      </c>
      <c r="G101" s="148">
        <f t="shared" si="127"/>
        <v>0</v>
      </c>
      <c r="H101" s="148">
        <f t="shared" si="127"/>
        <v>0</v>
      </c>
      <c r="I101" s="146">
        <f t="shared" si="128"/>
        <v>1289.8354772746229</v>
      </c>
      <c r="J101" s="141"/>
      <c r="K101" s="163" t="s">
        <v>62</v>
      </c>
      <c r="L101" s="148">
        <f t="shared" ref="L101:R101" si="145">L595+L621+L647</f>
        <v>907.7400874698551</v>
      </c>
      <c r="M101" s="148">
        <f t="shared" si="145"/>
        <v>0</v>
      </c>
      <c r="N101" s="148">
        <f t="shared" si="145"/>
        <v>382.09538980476788</v>
      </c>
      <c r="O101" s="148">
        <f t="shared" si="145"/>
        <v>0</v>
      </c>
      <c r="P101" s="148">
        <f t="shared" si="145"/>
        <v>0</v>
      </c>
      <c r="Q101" s="148">
        <f t="shared" si="145"/>
        <v>0</v>
      </c>
      <c r="R101" s="148">
        <f t="shared" si="145"/>
        <v>0</v>
      </c>
      <c r="S101" s="150">
        <f t="shared" si="130"/>
        <v>1289.8354772746229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si="127"/>
        <v>907.7400874698551</v>
      </c>
      <c r="C102" s="165">
        <f t="shared" si="127"/>
        <v>0</v>
      </c>
      <c r="D102" s="165">
        <f t="shared" si="127"/>
        <v>382.09538980476788</v>
      </c>
      <c r="E102" s="165">
        <f t="shared" si="127"/>
        <v>0</v>
      </c>
      <c r="F102" s="165">
        <f t="shared" si="127"/>
        <v>0</v>
      </c>
      <c r="G102" s="165">
        <f t="shared" si="127"/>
        <v>0</v>
      </c>
      <c r="H102" s="165">
        <f t="shared" si="127"/>
        <v>0</v>
      </c>
      <c r="I102" s="167">
        <f t="shared" si="128"/>
        <v>1289.8354772746229</v>
      </c>
      <c r="J102" s="141"/>
      <c r="K102" s="168" t="s">
        <v>22</v>
      </c>
      <c r="L102" s="169">
        <f t="shared" ref="L102:R102" si="146">L596+L622+L648</f>
        <v>907.7400874698551</v>
      </c>
      <c r="M102" s="169">
        <f t="shared" si="146"/>
        <v>0</v>
      </c>
      <c r="N102" s="169">
        <f t="shared" si="146"/>
        <v>382.09538980476788</v>
      </c>
      <c r="O102" s="169">
        <f t="shared" si="146"/>
        <v>0</v>
      </c>
      <c r="P102" s="169">
        <f t="shared" si="146"/>
        <v>0</v>
      </c>
      <c r="Q102" s="169">
        <f t="shared" si="146"/>
        <v>0</v>
      </c>
      <c r="R102" s="169">
        <f t="shared" si="146"/>
        <v>0</v>
      </c>
      <c r="S102" s="171">
        <f t="shared" si="130"/>
        <v>1289.8354772746229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127"/>
        <v>0</v>
      </c>
      <c r="C103" s="173">
        <f t="shared" si="127"/>
        <v>0</v>
      </c>
      <c r="D103" s="173">
        <f t="shared" si="127"/>
        <v>0</v>
      </c>
      <c r="E103" s="173">
        <f t="shared" si="127"/>
        <v>0</v>
      </c>
      <c r="F103" s="173">
        <f t="shared" si="127"/>
        <v>0</v>
      </c>
      <c r="G103" s="173">
        <f t="shared" si="127"/>
        <v>0</v>
      </c>
      <c r="H103" s="173">
        <f t="shared" si="127"/>
        <v>0</v>
      </c>
      <c r="I103" s="175">
        <f t="shared" si="128"/>
        <v>0</v>
      </c>
      <c r="J103" s="141"/>
      <c r="K103" s="176" t="s">
        <v>18</v>
      </c>
      <c r="L103" s="173">
        <f t="shared" ref="L103:R103" si="147">L597+L623+L649</f>
        <v>0</v>
      </c>
      <c r="M103" s="173">
        <f t="shared" si="147"/>
        <v>0</v>
      </c>
      <c r="N103" s="173">
        <f t="shared" si="147"/>
        <v>0</v>
      </c>
      <c r="O103" s="173">
        <f t="shared" si="147"/>
        <v>0</v>
      </c>
      <c r="P103" s="173">
        <f t="shared" si="147"/>
        <v>0</v>
      </c>
      <c r="Q103" s="173">
        <f t="shared" si="147"/>
        <v>0</v>
      </c>
      <c r="R103" s="173">
        <f t="shared" si="147"/>
        <v>0</v>
      </c>
      <c r="S103" s="178">
        <f t="shared" si="130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127"/>
        <v>0</v>
      </c>
      <c r="C104" s="165">
        <f t="shared" si="127"/>
        <v>0</v>
      </c>
      <c r="D104" s="165">
        <f t="shared" si="127"/>
        <v>0</v>
      </c>
      <c r="E104" s="165">
        <f t="shared" si="127"/>
        <v>0</v>
      </c>
      <c r="F104" s="165">
        <f t="shared" si="127"/>
        <v>0</v>
      </c>
      <c r="G104" s="165">
        <f t="shared" si="127"/>
        <v>0</v>
      </c>
      <c r="H104" s="165">
        <f t="shared" si="127"/>
        <v>0</v>
      </c>
      <c r="I104" s="167">
        <f t="shared" si="128"/>
        <v>0</v>
      </c>
      <c r="J104" s="141"/>
      <c r="K104" s="168" t="s">
        <v>19</v>
      </c>
      <c r="L104" s="169">
        <f t="shared" ref="L104:R104" si="148">L598+L624+L650</f>
        <v>0</v>
      </c>
      <c r="M104" s="169">
        <f t="shared" si="148"/>
        <v>0</v>
      </c>
      <c r="N104" s="169">
        <f t="shared" si="148"/>
        <v>0</v>
      </c>
      <c r="O104" s="169">
        <f t="shared" si="148"/>
        <v>0</v>
      </c>
      <c r="P104" s="169">
        <f t="shared" si="148"/>
        <v>0</v>
      </c>
      <c r="Q104" s="169">
        <f t="shared" si="148"/>
        <v>0</v>
      </c>
      <c r="R104" s="169">
        <f t="shared" si="148"/>
        <v>0</v>
      </c>
      <c r="S104" s="171">
        <f t="shared" si="130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127"/>
        <v>0</v>
      </c>
      <c r="C105" s="180">
        <f t="shared" si="127"/>
        <v>0</v>
      </c>
      <c r="D105" s="180">
        <f t="shared" si="127"/>
        <v>0</v>
      </c>
      <c r="E105" s="180">
        <f t="shared" si="127"/>
        <v>0</v>
      </c>
      <c r="F105" s="180">
        <f t="shared" si="127"/>
        <v>0</v>
      </c>
      <c r="G105" s="180">
        <f t="shared" si="127"/>
        <v>0</v>
      </c>
      <c r="H105" s="180">
        <f t="shared" si="127"/>
        <v>0</v>
      </c>
      <c r="I105" s="182">
        <f t="shared" si="128"/>
        <v>0</v>
      </c>
      <c r="J105" s="141"/>
      <c r="K105" s="183" t="s">
        <v>10</v>
      </c>
      <c r="L105" s="180">
        <f t="shared" ref="L105:R105" si="149">L599+L625+L651</f>
        <v>0</v>
      </c>
      <c r="M105" s="180">
        <f t="shared" si="149"/>
        <v>0</v>
      </c>
      <c r="N105" s="180">
        <f t="shared" si="149"/>
        <v>0</v>
      </c>
      <c r="O105" s="180">
        <f t="shared" si="149"/>
        <v>0</v>
      </c>
      <c r="P105" s="180">
        <f t="shared" si="149"/>
        <v>0</v>
      </c>
      <c r="Q105" s="180">
        <f t="shared" si="149"/>
        <v>0</v>
      </c>
      <c r="R105" s="180">
        <f t="shared" si="149"/>
        <v>0</v>
      </c>
      <c r="S105" s="185">
        <f t="shared" si="130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20344.271710616937</v>
      </c>
      <c r="C106" s="187">
        <f t="shared" ref="C106:H106" si="150">SUM(C85:C101)</f>
        <v>100.31763269000643</v>
      </c>
      <c r="D106" s="187">
        <f t="shared" si="150"/>
        <v>4592.9209005011353</v>
      </c>
      <c r="E106" s="187">
        <f t="shared" si="150"/>
        <v>2119.9425448491083</v>
      </c>
      <c r="F106" s="187">
        <f t="shared" si="150"/>
        <v>739.73778660306903</v>
      </c>
      <c r="G106" s="187">
        <f t="shared" si="150"/>
        <v>1556.2312416108325</v>
      </c>
      <c r="H106" s="187">
        <f t="shared" si="150"/>
        <v>0.96119522578743843</v>
      </c>
      <c r="I106" s="187">
        <f t="shared" ref="I106" si="151">SUM(I85:I101)</f>
        <v>29454.383012096881</v>
      </c>
      <c r="J106" s="141"/>
      <c r="K106" s="188" t="s">
        <v>25</v>
      </c>
      <c r="L106" s="187">
        <f>SUM(L85:L101)</f>
        <v>20344.271710616937</v>
      </c>
      <c r="M106" s="187">
        <f t="shared" ref="M106:R106" si="152">SUM(M85:M101)</f>
        <v>100.31763269000643</v>
      </c>
      <c r="N106" s="187">
        <f t="shared" si="152"/>
        <v>4592.9209005011353</v>
      </c>
      <c r="O106" s="187">
        <f t="shared" si="152"/>
        <v>2119.9425448491083</v>
      </c>
      <c r="P106" s="187">
        <f t="shared" si="152"/>
        <v>21009.503359341263</v>
      </c>
      <c r="Q106" s="187">
        <f t="shared" si="152"/>
        <v>1556.2312416108325</v>
      </c>
      <c r="R106" s="213">
        <f t="shared" si="152"/>
        <v>0.96119522578743843</v>
      </c>
      <c r="S106" s="214">
        <f t="shared" ref="S106" si="153">SUM(S85:S101)</f>
        <v>49724.148584835071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0.69070439201736356</v>
      </c>
      <c r="C107" s="105">
        <f t="shared" ref="C107:H107" si="154">IF($I106=0,"-",C106/$I106)</f>
        <v>3.4058643377050573E-3</v>
      </c>
      <c r="D107" s="105">
        <f t="shared" si="154"/>
        <v>0.15593335968418784</v>
      </c>
      <c r="E107" s="105">
        <f t="shared" si="154"/>
        <v>7.1973754940935289E-2</v>
      </c>
      <c r="F107" s="105">
        <f t="shared" si="154"/>
        <v>2.5114692991506885E-2</v>
      </c>
      <c r="G107" s="105">
        <f t="shared" si="154"/>
        <v>5.2835302677081711E-2</v>
      </c>
      <c r="H107" s="106">
        <f t="shared" si="154"/>
        <v>3.2633351219500224E-5</v>
      </c>
      <c r="I107" s="107">
        <f>SUM(B107:H107)</f>
        <v>0.99999999999999989</v>
      </c>
      <c r="K107" s="30" t="s">
        <v>85</v>
      </c>
      <c r="L107" s="80">
        <f t="shared" ref="L107:R107" si="155">IF($S106=0,"-",L106/$S106)</f>
        <v>0.40914268599103887</v>
      </c>
      <c r="M107" s="80">
        <f t="shared" si="155"/>
        <v>2.0174831655257628E-3</v>
      </c>
      <c r="N107" s="80">
        <f t="shared" si="155"/>
        <v>9.2368014962892486E-2</v>
      </c>
      <c r="O107" s="80">
        <f t="shared" si="155"/>
        <v>4.2634064236057145E-2</v>
      </c>
      <c r="P107" s="80">
        <f t="shared" si="155"/>
        <v>0.4225211282099009</v>
      </c>
      <c r="Q107" s="80">
        <f t="shared" si="155"/>
        <v>3.1297292882868061E-2</v>
      </c>
      <c r="R107" s="81">
        <f t="shared" si="155"/>
        <v>1.9330551716688112E-5</v>
      </c>
      <c r="S107" s="82">
        <f>SUM(L107:R107)</f>
        <v>0.99999999999999978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1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158">SUM(V112:AC112)</f>
        <v>0</v>
      </c>
      <c r="AJ112" s="133" t="str">
        <f t="shared" ref="AJ112:AJ133" si="1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1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158"/>
        <v>0</v>
      </c>
      <c r="AJ113" s="133" t="str">
        <f t="shared" si="1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1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158"/>
        <v>0</v>
      </c>
      <c r="AJ114" s="133" t="str">
        <f t="shared" si="1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</v>
      </c>
      <c r="C115" s="148">
        <v>0</v>
      </c>
      <c r="D115" s="148">
        <v>195.03836432238629</v>
      </c>
      <c r="E115" s="148">
        <v>0</v>
      </c>
      <c r="F115" s="292"/>
      <c r="G115" s="148">
        <v>0</v>
      </c>
      <c r="H115" s="160">
        <v>0</v>
      </c>
      <c r="I115" s="146">
        <f t="shared" si="156"/>
        <v>195.03836432238629</v>
      </c>
      <c r="J115" s="141"/>
      <c r="K115" s="161" t="s">
        <v>15</v>
      </c>
      <c r="L115" s="148">
        <v>0</v>
      </c>
      <c r="M115" s="148">
        <v>0</v>
      </c>
      <c r="N115" s="148">
        <v>195.03836432238629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57"/>
        <v>195.03836432238629</v>
      </c>
      <c r="U115" s="204" t="s">
        <v>15</v>
      </c>
      <c r="V115" s="196">
        <v>0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195.03836432238629</v>
      </c>
      <c r="AD115" s="198">
        <v>0</v>
      </c>
      <c r="AE115" s="198">
        <v>0</v>
      </c>
      <c r="AF115" s="198">
        <v>0</v>
      </c>
      <c r="AG115" s="198">
        <v>195.03836432238629</v>
      </c>
      <c r="AH115" s="198">
        <v>0</v>
      </c>
      <c r="AI115" s="199">
        <f t="shared" si="158"/>
        <v>195.03836432238629</v>
      </c>
      <c r="AJ115" s="133" t="str">
        <f t="shared" si="1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0.19988841432225662</v>
      </c>
      <c r="C116" s="152">
        <v>0</v>
      </c>
      <c r="D116" s="152">
        <v>0</v>
      </c>
      <c r="E116" s="152">
        <v>1.0012083365092208E-2</v>
      </c>
      <c r="F116" s="292"/>
      <c r="G116" s="152">
        <v>0</v>
      </c>
      <c r="H116" s="153">
        <v>0</v>
      </c>
      <c r="I116" s="154">
        <f t="shared" si="156"/>
        <v>0.20990049768734884</v>
      </c>
      <c r="J116" s="141"/>
      <c r="K116" s="155" t="s">
        <v>14</v>
      </c>
      <c r="L116" s="156">
        <v>0.19988841432225662</v>
      </c>
      <c r="M116" s="156">
        <v>0</v>
      </c>
      <c r="N116" s="156">
        <v>0</v>
      </c>
      <c r="O116" s="156">
        <v>1.0012083365092208E-2</v>
      </c>
      <c r="P116" s="156">
        <v>0</v>
      </c>
      <c r="Q116" s="156">
        <v>0</v>
      </c>
      <c r="R116" s="157">
        <v>0</v>
      </c>
      <c r="S116" s="158">
        <f t="shared" si="157"/>
        <v>0.20990049768734884</v>
      </c>
      <c r="U116" s="200" t="s">
        <v>55</v>
      </c>
      <c r="V116" s="201">
        <v>0.15234118288970833</v>
      </c>
      <c r="W116" s="201">
        <v>0</v>
      </c>
      <c r="X116" s="201">
        <v>0</v>
      </c>
      <c r="Y116" s="201">
        <v>0</v>
      </c>
      <c r="Z116" s="201">
        <v>0</v>
      </c>
      <c r="AA116" s="201">
        <v>1.0012083365092208E-2</v>
      </c>
      <c r="AB116" s="201">
        <v>0</v>
      </c>
      <c r="AC116" s="202">
        <v>4.7547231432548298E-2</v>
      </c>
      <c r="AD116" s="201">
        <v>4.7547231432548298E-2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158"/>
        <v>0.20990049768734884</v>
      </c>
      <c r="AJ116" s="133" t="str">
        <f t="shared" si="1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0.375319543141169</v>
      </c>
      <c r="F117" s="292"/>
      <c r="G117" s="148">
        <v>0</v>
      </c>
      <c r="H117" s="160">
        <v>0</v>
      </c>
      <c r="I117" s="146">
        <f t="shared" si="156"/>
        <v>0.375319543141169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0.375319543141169</v>
      </c>
      <c r="P117" s="148">
        <v>30.151392181075945</v>
      </c>
      <c r="Q117" s="148">
        <v>0</v>
      </c>
      <c r="R117" s="149">
        <v>0</v>
      </c>
      <c r="S117" s="150">
        <f t="shared" si="157"/>
        <v>30.526711724217115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1.8765977157058453E-2</v>
      </c>
      <c r="AB117" s="196">
        <v>30.151392181075945</v>
      </c>
      <c r="AC117" s="197">
        <v>0.35655356598411053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0.35655356598411053</v>
      </c>
      <c r="AI117" s="199">
        <f t="shared" si="158"/>
        <v>30.526711724217115</v>
      </c>
      <c r="AJ117" s="133" t="str">
        <f t="shared" si="1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1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0.22800109217738579</v>
      </c>
      <c r="Q118" s="156">
        <v>0</v>
      </c>
      <c r="R118" s="157">
        <v>0</v>
      </c>
      <c r="S118" s="158">
        <f t="shared" si="157"/>
        <v>0.22800109217738579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0.22800109217738579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158"/>
        <v>0.22800109217738579</v>
      </c>
      <c r="AJ118" s="133" t="str">
        <f t="shared" si="1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1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158"/>
        <v>0</v>
      </c>
      <c r="AJ119" s="133" t="str">
        <f t="shared" si="1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1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0.12168287999999999</v>
      </c>
      <c r="Q120" s="156">
        <v>0</v>
      </c>
      <c r="R120" s="157">
        <v>0</v>
      </c>
      <c r="S120" s="158">
        <f t="shared" si="157"/>
        <v>0.12168287999999999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0.12168287999999999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158"/>
        <v>0.12168287999999999</v>
      </c>
      <c r="AJ120" s="133" t="str">
        <f t="shared" si="1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94.042875285044261</v>
      </c>
      <c r="C121" s="148">
        <v>24.466509947055979</v>
      </c>
      <c r="D121" s="148">
        <v>123.61741952056146</v>
      </c>
      <c r="E121" s="148">
        <v>51.168935028662865</v>
      </c>
      <c r="F121" s="292"/>
      <c r="G121" s="148">
        <v>0</v>
      </c>
      <c r="H121" s="160">
        <v>0</v>
      </c>
      <c r="I121" s="146">
        <f t="shared" si="156"/>
        <v>293.29573978132458</v>
      </c>
      <c r="J121" s="141"/>
      <c r="K121" s="161" t="s">
        <v>139</v>
      </c>
      <c r="L121" s="148">
        <v>94.042875285044261</v>
      </c>
      <c r="M121" s="148">
        <v>24.466509947055979</v>
      </c>
      <c r="N121" s="148">
        <v>123.61741952056146</v>
      </c>
      <c r="O121" s="148">
        <v>51.168935028662865</v>
      </c>
      <c r="P121" s="148">
        <v>0</v>
      </c>
      <c r="Q121" s="148">
        <v>0</v>
      </c>
      <c r="R121" s="149">
        <v>0</v>
      </c>
      <c r="S121" s="150">
        <f t="shared" si="157"/>
        <v>293.29573978132458</v>
      </c>
      <c r="U121" s="204" t="s">
        <v>139</v>
      </c>
      <c r="V121" s="196">
        <v>89.191859821323348</v>
      </c>
      <c r="W121" s="196">
        <v>0</v>
      </c>
      <c r="X121" s="196">
        <v>0</v>
      </c>
      <c r="Y121" s="196">
        <v>24.466509947055979</v>
      </c>
      <c r="Z121" s="196">
        <v>123.61741952056146</v>
      </c>
      <c r="AA121" s="196">
        <v>50.437163077510924</v>
      </c>
      <c r="AB121" s="196">
        <v>0</v>
      </c>
      <c r="AC121" s="197">
        <v>5.5827874148728638</v>
      </c>
      <c r="AD121" s="196">
        <v>4.8510154637209197</v>
      </c>
      <c r="AE121" s="196">
        <v>0</v>
      </c>
      <c r="AF121" s="196">
        <v>0</v>
      </c>
      <c r="AG121" s="196">
        <v>0</v>
      </c>
      <c r="AH121" s="196">
        <v>0.73177195115194416</v>
      </c>
      <c r="AI121" s="199">
        <f t="shared" si="158"/>
        <v>293.29573978132458</v>
      </c>
      <c r="AJ121" s="133" t="str">
        <f t="shared" si="1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30.970979013683476</v>
      </c>
      <c r="C122" s="152">
        <v>0.35895591154410861</v>
      </c>
      <c r="D122" s="152">
        <v>45.512046331996828</v>
      </c>
      <c r="E122" s="152">
        <v>206.89122588329627</v>
      </c>
      <c r="F122" s="292"/>
      <c r="G122" s="152">
        <v>19.99521475361788</v>
      </c>
      <c r="H122" s="153">
        <v>0</v>
      </c>
      <c r="I122" s="154">
        <f t="shared" si="156"/>
        <v>303.72842189413853</v>
      </c>
      <c r="J122" s="141"/>
      <c r="K122" s="155" t="s">
        <v>24</v>
      </c>
      <c r="L122" s="156">
        <v>30.970979013683476</v>
      </c>
      <c r="M122" s="156">
        <v>0.35895591154410861</v>
      </c>
      <c r="N122" s="156">
        <v>45.512046331996828</v>
      </c>
      <c r="O122" s="156">
        <v>206.89122588329627</v>
      </c>
      <c r="P122" s="156">
        <v>0.29548875216447495</v>
      </c>
      <c r="Q122" s="156">
        <v>19.99521475361788</v>
      </c>
      <c r="R122" s="157">
        <v>0</v>
      </c>
      <c r="S122" s="158">
        <f t="shared" si="157"/>
        <v>304.02391064630302</v>
      </c>
      <c r="U122" s="200" t="s">
        <v>24</v>
      </c>
      <c r="V122" s="201">
        <v>27.738198318471326</v>
      </c>
      <c r="W122" s="201">
        <v>2.9401057269988429</v>
      </c>
      <c r="X122" s="201">
        <v>19.99521475361788</v>
      </c>
      <c r="Y122" s="201">
        <v>0.35895591154410861</v>
      </c>
      <c r="Z122" s="201">
        <v>45.512046331996828</v>
      </c>
      <c r="AA122" s="201">
        <v>204.04440827659226</v>
      </c>
      <c r="AB122" s="201">
        <v>0.29548875216447495</v>
      </c>
      <c r="AC122" s="202">
        <v>3.1394925749173108</v>
      </c>
      <c r="AD122" s="201">
        <v>0.29267496821330641</v>
      </c>
      <c r="AE122" s="201">
        <v>0</v>
      </c>
      <c r="AF122" s="201">
        <v>0</v>
      </c>
      <c r="AG122" s="201">
        <v>0</v>
      </c>
      <c r="AH122" s="201">
        <v>2.8468176067040045</v>
      </c>
      <c r="AI122" s="203">
        <f t="shared" si="158"/>
        <v>304.02391064630308</v>
      </c>
      <c r="AJ122" s="133" t="str">
        <f t="shared" si="1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1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158"/>
        <v>0</v>
      </c>
      <c r="AJ123" s="133" t="str">
        <f t="shared" si="1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1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158"/>
        <v>0</v>
      </c>
      <c r="AJ124" s="133" t="str">
        <f t="shared" si="1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5.4605951772068714E-2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156"/>
        <v>5.4605951772068714E-2</v>
      </c>
      <c r="J125" s="141"/>
      <c r="K125" s="161" t="s">
        <v>21</v>
      </c>
      <c r="L125" s="148">
        <v>0</v>
      </c>
      <c r="M125" s="148">
        <v>5.4605951772068714E-2</v>
      </c>
      <c r="N125" s="148">
        <v>0</v>
      </c>
      <c r="O125" s="148">
        <v>0</v>
      </c>
      <c r="P125" s="148">
        <v>1.7955132590166007</v>
      </c>
      <c r="Q125" s="148">
        <v>0</v>
      </c>
      <c r="R125" s="149">
        <v>0</v>
      </c>
      <c r="S125" s="150">
        <f t="shared" si="157"/>
        <v>1.8501192107886695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5.4605951772068714E-2</v>
      </c>
      <c r="Z125" s="196">
        <v>0</v>
      </c>
      <c r="AA125" s="196">
        <v>0</v>
      </c>
      <c r="AB125" s="196">
        <v>1.7955132590166007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158"/>
        <v>1.8501192107886695</v>
      </c>
      <c r="AJ125" s="133" t="str">
        <f t="shared" si="1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1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158"/>
        <v>0</v>
      </c>
      <c r="AJ126" s="133" t="str">
        <f t="shared" si="1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1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158"/>
        <v>0</v>
      </c>
      <c r="AJ127" s="133" t="str">
        <f t="shared" si="1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1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158"/>
        <v>0</v>
      </c>
      <c r="AJ128" s="133" t="str">
        <f t="shared" si="1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1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158"/>
        <v>0</v>
      </c>
      <c r="AJ129" s="133" t="str">
        <f t="shared" si="1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1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158"/>
        <v>0</v>
      </c>
      <c r="AJ130" s="133" t="str">
        <f t="shared" si="1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1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158"/>
        <v>0</v>
      </c>
      <c r="AJ131" s="133" t="str">
        <f t="shared" si="1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125.21374271305</v>
      </c>
      <c r="C132" s="187">
        <f t="shared" ref="C132:H132" si="160">SUM(C111:C127)</f>
        <v>24.880071810372154</v>
      </c>
      <c r="D132" s="187">
        <f t="shared" si="160"/>
        <v>364.16783017494458</v>
      </c>
      <c r="E132" s="187">
        <f t="shared" si="160"/>
        <v>258.44549253846537</v>
      </c>
      <c r="F132" s="187">
        <f t="shared" si="160"/>
        <v>0</v>
      </c>
      <c r="G132" s="187">
        <f t="shared" si="160"/>
        <v>19.99521475361788</v>
      </c>
      <c r="H132" s="213">
        <f t="shared" si="160"/>
        <v>0</v>
      </c>
      <c r="I132" s="146">
        <f t="shared" ref="I132" si="161">SUM(I111:I127)</f>
        <v>792.70235199044998</v>
      </c>
      <c r="J132" s="141"/>
      <c r="K132" s="188" t="s">
        <v>25</v>
      </c>
      <c r="L132" s="187">
        <f>SUM(L111:L127)</f>
        <v>125.21374271305</v>
      </c>
      <c r="M132" s="187">
        <f t="shared" ref="M132:R132" si="162">SUM(M111:M127)</f>
        <v>24.880071810372154</v>
      </c>
      <c r="N132" s="187">
        <f t="shared" si="162"/>
        <v>364.16783017494458</v>
      </c>
      <c r="O132" s="187">
        <f t="shared" si="162"/>
        <v>258.44549253846537</v>
      </c>
      <c r="P132" s="187">
        <f t="shared" si="162"/>
        <v>32.592078164434405</v>
      </c>
      <c r="Q132" s="187">
        <f t="shared" si="162"/>
        <v>19.99521475361788</v>
      </c>
      <c r="R132" s="213">
        <f t="shared" si="162"/>
        <v>0</v>
      </c>
      <c r="S132" s="214">
        <f t="shared" ref="S132" si="163">SUM(S111:S127)</f>
        <v>825.29443015488448</v>
      </c>
      <c r="T132" s="133" t="str">
        <f>IF(ABS(S132-AI132)&gt;0.01,S132-AI132,"")</f>
        <v/>
      </c>
      <c r="U132" s="215" t="s">
        <v>61</v>
      </c>
      <c r="V132" s="216">
        <f>SUM(V111:V127)</f>
        <v>117.08239932268438</v>
      </c>
      <c r="W132" s="216">
        <f t="shared" ref="W132:AH132" si="164">SUM(W111:W127)</f>
        <v>2.9401057269988429</v>
      </c>
      <c r="X132" s="216">
        <f t="shared" si="164"/>
        <v>19.99521475361788</v>
      </c>
      <c r="Y132" s="216">
        <f t="shared" si="164"/>
        <v>24.880071810372154</v>
      </c>
      <c r="Z132" s="216">
        <f t="shared" si="164"/>
        <v>169.12946585255827</v>
      </c>
      <c r="AA132" s="216">
        <f t="shared" si="164"/>
        <v>254.51034941462535</v>
      </c>
      <c r="AB132" s="216">
        <f t="shared" si="164"/>
        <v>32.592078164434405</v>
      </c>
      <c r="AC132" s="216">
        <f t="shared" si="164"/>
        <v>204.16474510959313</v>
      </c>
      <c r="AD132" s="217">
        <f t="shared" si="164"/>
        <v>5.1912376633667749</v>
      </c>
      <c r="AE132" s="217">
        <f t="shared" si="164"/>
        <v>0</v>
      </c>
      <c r="AF132" s="217">
        <f t="shared" si="164"/>
        <v>0</v>
      </c>
      <c r="AG132" s="217">
        <f t="shared" si="164"/>
        <v>195.03836432238629</v>
      </c>
      <c r="AH132" s="217">
        <f t="shared" si="164"/>
        <v>3.9351431238400592</v>
      </c>
      <c r="AI132" s="218">
        <f>SUM(V132:AC132)</f>
        <v>825.29443015488437</v>
      </c>
      <c r="AJ132" s="133" t="str">
        <f t="shared" si="1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0.15795808149003512</v>
      </c>
      <c r="C133" s="105">
        <f t="shared" ref="C133:H133" si="165">IF($I132=0,"-",C132/$I132)</f>
        <v>3.138639837247751E-2</v>
      </c>
      <c r="D133" s="105">
        <f t="shared" si="165"/>
        <v>0.45940046634216603</v>
      </c>
      <c r="E133" s="105">
        <f t="shared" si="165"/>
        <v>0.32603093946866324</v>
      </c>
      <c r="F133" s="105">
        <f t="shared" si="165"/>
        <v>0</v>
      </c>
      <c r="G133" s="105">
        <f t="shared" si="165"/>
        <v>2.5224114326658099E-2</v>
      </c>
      <c r="H133" s="106">
        <f t="shared" si="165"/>
        <v>0</v>
      </c>
      <c r="I133" s="107">
        <f>SUM(B133:H133)</f>
        <v>0.99999999999999989</v>
      </c>
      <c r="J133" s="133"/>
      <c r="K133" s="30" t="s">
        <v>85</v>
      </c>
      <c r="L133" s="80">
        <f t="shared" ref="L133:R133" si="166">IF($S132=0,"-",L132/$S132)</f>
        <v>0.15172008696284417</v>
      </c>
      <c r="M133" s="80">
        <f t="shared" si="166"/>
        <v>3.0146903821588699E-2</v>
      </c>
      <c r="N133" s="80">
        <f t="shared" si="166"/>
        <v>0.44125807332372347</v>
      </c>
      <c r="O133" s="80">
        <f t="shared" si="166"/>
        <v>0.31315550316989593</v>
      </c>
      <c r="P133" s="80">
        <f t="shared" si="166"/>
        <v>3.9491455380739442E-2</v>
      </c>
      <c r="Q133" s="80">
        <f t="shared" si="166"/>
        <v>2.4227977341208205E-2</v>
      </c>
      <c r="R133" s="81">
        <f t="shared" si="166"/>
        <v>0</v>
      </c>
      <c r="S133" s="82">
        <f>SUM(L133:R133)</f>
        <v>0.99999999999999978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159"/>
        <v>0.99999999999999978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167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68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169">SUM(V138:AC138)</f>
        <v>0</v>
      </c>
      <c r="AJ138" s="133" t="str">
        <f t="shared" ref="AJ138:AJ159" si="170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167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68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169"/>
        <v>0</v>
      </c>
      <c r="AJ139" s="133" t="str">
        <f t="shared" si="170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167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68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169"/>
        <v>0</v>
      </c>
      <c r="AJ140" s="133" t="str">
        <f t="shared" si="170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210.84119366425006</v>
      </c>
      <c r="C141" s="148">
        <v>36.134707444993772</v>
      </c>
      <c r="D141" s="148">
        <v>0</v>
      </c>
      <c r="E141" s="148">
        <v>0</v>
      </c>
      <c r="F141" s="292"/>
      <c r="G141" s="148">
        <v>0</v>
      </c>
      <c r="H141" s="160">
        <v>0</v>
      </c>
      <c r="I141" s="146">
        <f t="shared" si="167"/>
        <v>246.97590110924384</v>
      </c>
      <c r="J141" s="141"/>
      <c r="K141" s="161" t="s">
        <v>15</v>
      </c>
      <c r="L141" s="148">
        <v>210.84119366425006</v>
      </c>
      <c r="M141" s="148">
        <v>36.134707444993772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68"/>
        <v>246.97590110924384</v>
      </c>
      <c r="U141" s="204" t="s">
        <v>15</v>
      </c>
      <c r="V141" s="196">
        <v>210.84119366425006</v>
      </c>
      <c r="W141" s="196">
        <v>0</v>
      </c>
      <c r="X141" s="196">
        <v>0</v>
      </c>
      <c r="Y141" s="196">
        <v>36.134707444993772</v>
      </c>
      <c r="Z141" s="196">
        <v>0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169"/>
        <v>246.97590110924384</v>
      </c>
      <c r="AJ141" s="133" t="str">
        <f t="shared" si="170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1.0785643391393993</v>
      </c>
      <c r="C142" s="152">
        <v>5.7871723895864777</v>
      </c>
      <c r="D142" s="152">
        <v>0.18351305929545833</v>
      </c>
      <c r="E142" s="152">
        <v>0.10859869679448601</v>
      </c>
      <c r="F142" s="292"/>
      <c r="G142" s="152">
        <v>0</v>
      </c>
      <c r="H142" s="153">
        <v>0</v>
      </c>
      <c r="I142" s="154">
        <f t="shared" si="167"/>
        <v>7.1578484848158208</v>
      </c>
      <c r="J142" s="141"/>
      <c r="K142" s="155" t="s">
        <v>14</v>
      </c>
      <c r="L142" s="156">
        <v>1.0785643391393993</v>
      </c>
      <c r="M142" s="156">
        <v>5.7871723895864777</v>
      </c>
      <c r="N142" s="156">
        <v>0.18351305929545833</v>
      </c>
      <c r="O142" s="156">
        <v>0.10859869679448601</v>
      </c>
      <c r="P142" s="156">
        <v>0</v>
      </c>
      <c r="Q142" s="156">
        <v>0</v>
      </c>
      <c r="R142" s="157">
        <v>0</v>
      </c>
      <c r="S142" s="158">
        <f t="shared" si="168"/>
        <v>7.1578484848158208</v>
      </c>
      <c r="U142" s="200" t="s">
        <v>55</v>
      </c>
      <c r="V142" s="201">
        <v>1.0785643391393993</v>
      </c>
      <c r="W142" s="201">
        <v>0</v>
      </c>
      <c r="X142" s="201">
        <v>0</v>
      </c>
      <c r="Y142" s="201">
        <v>5.7871723895864777</v>
      </c>
      <c r="Z142" s="201">
        <v>0.18351305929545833</v>
      </c>
      <c r="AA142" s="201">
        <v>0</v>
      </c>
      <c r="AB142" s="201">
        <v>0</v>
      </c>
      <c r="AC142" s="202">
        <v>0.10859869679448601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0.10859869679448601</v>
      </c>
      <c r="AI142" s="203">
        <f t="shared" si="169"/>
        <v>7.1578484848158208</v>
      </c>
      <c r="AJ142" s="133" t="str">
        <f t="shared" si="170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167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13.025128390951467</v>
      </c>
      <c r="Q143" s="148">
        <v>0</v>
      </c>
      <c r="R143" s="149">
        <v>0</v>
      </c>
      <c r="S143" s="150">
        <f t="shared" si="168"/>
        <v>13.025128390951467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13.025128390951467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169"/>
        <v>13.025128390951467</v>
      </c>
      <c r="AJ143" s="133" t="str">
        <f t="shared" si="170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167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2.2270558544945724</v>
      </c>
      <c r="Q144" s="156">
        <v>0</v>
      </c>
      <c r="R144" s="157">
        <v>0</v>
      </c>
      <c r="S144" s="158">
        <f t="shared" si="168"/>
        <v>2.2270558544945724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2.2270558544945724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169"/>
        <v>2.2270558544945724</v>
      </c>
      <c r="AJ144" s="133" t="str">
        <f t="shared" si="170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167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68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169"/>
        <v>0</v>
      </c>
      <c r="AJ145" s="133" t="str">
        <f t="shared" si="170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6.3659380425501943E-4</v>
      </c>
      <c r="C146" s="152">
        <v>3.4224752973253389</v>
      </c>
      <c r="D146" s="152">
        <v>3.4282046415636342</v>
      </c>
      <c r="E146" s="152">
        <v>0</v>
      </c>
      <c r="F146" s="292"/>
      <c r="G146" s="152">
        <v>0</v>
      </c>
      <c r="H146" s="153">
        <v>0</v>
      </c>
      <c r="I146" s="154">
        <f t="shared" si="167"/>
        <v>6.8513165326932288</v>
      </c>
      <c r="J146" s="141"/>
      <c r="K146" s="155" t="s">
        <v>16</v>
      </c>
      <c r="L146" s="156">
        <v>6.3659380425501943E-4</v>
      </c>
      <c r="M146" s="156">
        <v>3.4224752973253389</v>
      </c>
      <c r="N146" s="156">
        <v>3.4282046415636342</v>
      </c>
      <c r="O146" s="156">
        <v>0</v>
      </c>
      <c r="P146" s="156">
        <v>3.4456500475309036E-4</v>
      </c>
      <c r="Q146" s="156">
        <v>0</v>
      </c>
      <c r="R146" s="157">
        <v>0</v>
      </c>
      <c r="S146" s="158">
        <f t="shared" si="168"/>
        <v>6.8516610976979822</v>
      </c>
      <c r="U146" s="200" t="s">
        <v>16</v>
      </c>
      <c r="V146" s="201">
        <v>6.3659380425501943E-4</v>
      </c>
      <c r="W146" s="201">
        <v>0</v>
      </c>
      <c r="X146" s="201">
        <v>0</v>
      </c>
      <c r="Y146" s="201">
        <v>3.4224752973253389</v>
      </c>
      <c r="Z146" s="201">
        <v>3.4282046415636342</v>
      </c>
      <c r="AA146" s="201">
        <v>0</v>
      </c>
      <c r="AB146" s="201">
        <v>3.4456500475309036E-4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169"/>
        <v>6.8516610976979822</v>
      </c>
      <c r="AJ146" s="133" t="str">
        <f t="shared" si="170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6.961392846335178</v>
      </c>
      <c r="C147" s="148">
        <v>84.945513365311569</v>
      </c>
      <c r="D147" s="148">
        <v>223.42760168405886</v>
      </c>
      <c r="E147" s="148">
        <v>1.6816489384485396</v>
      </c>
      <c r="F147" s="292"/>
      <c r="G147" s="148">
        <v>0</v>
      </c>
      <c r="H147" s="160">
        <v>0</v>
      </c>
      <c r="I147" s="146">
        <f t="shared" si="167"/>
        <v>317.01615683415412</v>
      </c>
      <c r="J147" s="141"/>
      <c r="K147" s="161" t="s">
        <v>139</v>
      </c>
      <c r="L147" s="148">
        <v>6.961392846335178</v>
      </c>
      <c r="M147" s="148">
        <v>84.945513365311569</v>
      </c>
      <c r="N147" s="148">
        <v>223.42760168405886</v>
      </c>
      <c r="O147" s="148">
        <v>1.6816489384485396</v>
      </c>
      <c r="P147" s="148">
        <v>0</v>
      </c>
      <c r="Q147" s="148">
        <v>0</v>
      </c>
      <c r="R147" s="149">
        <v>0</v>
      </c>
      <c r="S147" s="150">
        <f t="shared" si="168"/>
        <v>317.01615683415412</v>
      </c>
      <c r="U147" s="204" t="s">
        <v>139</v>
      </c>
      <c r="V147" s="196">
        <v>6.9090405617149129</v>
      </c>
      <c r="W147" s="196">
        <v>0</v>
      </c>
      <c r="X147" s="196">
        <v>0</v>
      </c>
      <c r="Y147" s="196">
        <v>84.945513365311569</v>
      </c>
      <c r="Z147" s="196">
        <v>223.11833200605665</v>
      </c>
      <c r="AA147" s="196">
        <v>0</v>
      </c>
      <c r="AB147" s="196">
        <v>0</v>
      </c>
      <c r="AC147" s="197">
        <v>2.0432709010710028</v>
      </c>
      <c r="AD147" s="196">
        <v>5.2352284620265532E-2</v>
      </c>
      <c r="AE147" s="196">
        <v>0</v>
      </c>
      <c r="AF147" s="196">
        <v>0</v>
      </c>
      <c r="AG147" s="196">
        <v>0.30926967800219768</v>
      </c>
      <c r="AH147" s="196">
        <v>1.6816489384485396</v>
      </c>
      <c r="AI147" s="199">
        <f t="shared" si="169"/>
        <v>317.01615683415417</v>
      </c>
      <c r="AJ147" s="133" t="str">
        <f t="shared" si="170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23.463852062462763</v>
      </c>
      <c r="C148" s="152">
        <v>17.35741612906833</v>
      </c>
      <c r="D148" s="152">
        <v>6.9121408032136555</v>
      </c>
      <c r="E148" s="152">
        <v>905.07314420119428</v>
      </c>
      <c r="F148" s="292"/>
      <c r="G148" s="152">
        <v>25.343602186196165</v>
      </c>
      <c r="H148" s="153">
        <v>0</v>
      </c>
      <c r="I148" s="154">
        <f t="shared" si="167"/>
        <v>978.15015538213515</v>
      </c>
      <c r="J148" s="141"/>
      <c r="K148" s="155" t="s">
        <v>24</v>
      </c>
      <c r="L148" s="156">
        <v>23.463852062462763</v>
      </c>
      <c r="M148" s="156">
        <v>17.35741612906833</v>
      </c>
      <c r="N148" s="156">
        <v>6.9121408032136555</v>
      </c>
      <c r="O148" s="156">
        <v>905.07314420119428</v>
      </c>
      <c r="P148" s="156">
        <v>1.754079675736096E-2</v>
      </c>
      <c r="Q148" s="156">
        <v>25.343602186196165</v>
      </c>
      <c r="R148" s="157">
        <v>0</v>
      </c>
      <c r="S148" s="158">
        <f t="shared" si="168"/>
        <v>978.16769617889258</v>
      </c>
      <c r="U148" s="200" t="s">
        <v>24</v>
      </c>
      <c r="V148" s="201">
        <v>4.431063172567419</v>
      </c>
      <c r="W148" s="201">
        <v>19.032788889895343</v>
      </c>
      <c r="X148" s="201">
        <v>25.343602186196165</v>
      </c>
      <c r="Y148" s="201">
        <v>17.35741612906833</v>
      </c>
      <c r="Z148" s="201">
        <v>6.9121408032136555</v>
      </c>
      <c r="AA148" s="201">
        <v>899.43549128208997</v>
      </c>
      <c r="AB148" s="201">
        <v>1.754079675736096E-2</v>
      </c>
      <c r="AC148" s="202">
        <v>5.6376529191042764</v>
      </c>
      <c r="AD148" s="201">
        <v>0</v>
      </c>
      <c r="AE148" s="201">
        <v>6.7582743056024172E-2</v>
      </c>
      <c r="AF148" s="201">
        <v>0</v>
      </c>
      <c r="AG148" s="201">
        <v>0</v>
      </c>
      <c r="AH148" s="201">
        <v>5.5700701760482518</v>
      </c>
      <c r="AI148" s="203">
        <f t="shared" si="169"/>
        <v>978.16769617889247</v>
      </c>
      <c r="AJ148" s="133" t="str">
        <f t="shared" si="170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6.5064966020985722</v>
      </c>
      <c r="C149" s="148">
        <v>64.378034663136376</v>
      </c>
      <c r="D149" s="148">
        <v>3.5147978965594362</v>
      </c>
      <c r="E149" s="148">
        <v>0</v>
      </c>
      <c r="F149" s="292"/>
      <c r="G149" s="148">
        <v>0</v>
      </c>
      <c r="H149" s="160">
        <v>0</v>
      </c>
      <c r="I149" s="146">
        <f t="shared" si="167"/>
        <v>74.399329161794384</v>
      </c>
      <c r="J149" s="141"/>
      <c r="K149" s="161" t="s">
        <v>23</v>
      </c>
      <c r="L149" s="148">
        <v>6.5064966020985722</v>
      </c>
      <c r="M149" s="148">
        <v>64.378034663136376</v>
      </c>
      <c r="N149" s="148">
        <v>3.5147978965594362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68"/>
        <v>74.399329161794384</v>
      </c>
      <c r="U149" s="204" t="s">
        <v>23</v>
      </c>
      <c r="V149" s="196">
        <v>5.8163851014100931</v>
      </c>
      <c r="W149" s="196">
        <v>0.5113510207730404</v>
      </c>
      <c r="X149" s="196">
        <v>0</v>
      </c>
      <c r="Y149" s="196">
        <v>64.378034663136376</v>
      </c>
      <c r="Z149" s="196">
        <v>3.5147978965594362</v>
      </c>
      <c r="AA149" s="196">
        <v>0</v>
      </c>
      <c r="AB149" s="196">
        <v>0</v>
      </c>
      <c r="AC149" s="197">
        <v>0.17876047991543831</v>
      </c>
      <c r="AD149" s="196">
        <v>0.17876047991543831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169"/>
        <v>74.399329161794384</v>
      </c>
      <c r="AJ149" s="133" t="str">
        <f t="shared" si="170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167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68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169"/>
        <v>0</v>
      </c>
      <c r="AJ150" s="133" t="str">
        <f t="shared" si="170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3.9490213024874432E-2</v>
      </c>
      <c r="C151" s="148">
        <v>0.75031404747261421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167"/>
        <v>0.78980426049748864</v>
      </c>
      <c r="J151" s="141"/>
      <c r="K151" s="161" t="s">
        <v>21</v>
      </c>
      <c r="L151" s="148">
        <v>3.9490213024874432E-2</v>
      </c>
      <c r="M151" s="148">
        <v>0.75031404747261421</v>
      </c>
      <c r="N151" s="148">
        <v>0</v>
      </c>
      <c r="O151" s="148">
        <v>0</v>
      </c>
      <c r="P151" s="148">
        <v>0.76721558587091809</v>
      </c>
      <c r="Q151" s="148">
        <v>0</v>
      </c>
      <c r="R151" s="149">
        <v>0</v>
      </c>
      <c r="S151" s="150">
        <f t="shared" si="168"/>
        <v>1.5570198463684068</v>
      </c>
      <c r="U151" s="204" t="s">
        <v>21</v>
      </c>
      <c r="V151" s="196">
        <v>3.9490213024874432E-2</v>
      </c>
      <c r="W151" s="196">
        <v>0</v>
      </c>
      <c r="X151" s="196">
        <v>0</v>
      </c>
      <c r="Y151" s="196">
        <v>0.75031404747261421</v>
      </c>
      <c r="Z151" s="196">
        <v>0</v>
      </c>
      <c r="AA151" s="196">
        <v>0</v>
      </c>
      <c r="AB151" s="196">
        <v>0.76721558587091809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169"/>
        <v>1.5570198463684068</v>
      </c>
      <c r="AJ151" s="133" t="str">
        <f t="shared" si="170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0.13460168189249255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167"/>
        <v>0.13460168189249255</v>
      </c>
      <c r="J152" s="141"/>
      <c r="K152" s="155" t="s">
        <v>20</v>
      </c>
      <c r="L152" s="156">
        <v>0</v>
      </c>
      <c r="M152" s="156">
        <v>0.13460168189249255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68"/>
        <v>0.13460168189249255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0.13460168189249255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169"/>
        <v>0.13460168189249255</v>
      </c>
      <c r="AJ152" s="133" t="str">
        <f t="shared" si="170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167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68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169"/>
        <v>0</v>
      </c>
      <c r="AJ153" s="133" t="str">
        <f t="shared" si="170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167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68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169"/>
        <v>0</v>
      </c>
      <c r="AJ154" s="133" t="str">
        <f t="shared" si="170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167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68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169"/>
        <v>0</v>
      </c>
      <c r="AJ155" s="133" t="str">
        <f t="shared" si="170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167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68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169"/>
        <v>0</v>
      </c>
      <c r="AJ156" s="133" t="str">
        <f t="shared" si="170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167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68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169"/>
        <v>0</v>
      </c>
      <c r="AJ157" s="133" t="str">
        <f t="shared" si="170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248.89162632111507</v>
      </c>
      <c r="C158" s="187">
        <f t="shared" ref="C158:H158" si="171">SUM(C137:C153)</f>
        <v>212.91023501878698</v>
      </c>
      <c r="D158" s="187">
        <f t="shared" si="171"/>
        <v>237.46625808469102</v>
      </c>
      <c r="E158" s="187">
        <f t="shared" si="171"/>
        <v>906.86339183643736</v>
      </c>
      <c r="F158" s="187">
        <f t="shared" si="171"/>
        <v>0</v>
      </c>
      <c r="G158" s="187">
        <f t="shared" si="171"/>
        <v>25.343602186196165</v>
      </c>
      <c r="H158" s="213">
        <f t="shared" si="171"/>
        <v>0</v>
      </c>
      <c r="I158" s="146">
        <f t="shared" ref="I158" si="172">SUM(I137:I153)</f>
        <v>1631.4751134472265</v>
      </c>
      <c r="J158" s="141"/>
      <c r="K158" s="188" t="s">
        <v>25</v>
      </c>
      <c r="L158" s="187">
        <f>SUM(L137:L153)</f>
        <v>248.89162632111507</v>
      </c>
      <c r="M158" s="187">
        <f t="shared" ref="M158:R158" si="173">SUM(M137:M153)</f>
        <v>212.91023501878698</v>
      </c>
      <c r="N158" s="187">
        <f t="shared" si="173"/>
        <v>237.46625808469102</v>
      </c>
      <c r="O158" s="187">
        <f t="shared" si="173"/>
        <v>906.86339183643736</v>
      </c>
      <c r="P158" s="187">
        <f t="shared" si="173"/>
        <v>16.037285193079072</v>
      </c>
      <c r="Q158" s="187">
        <f t="shared" si="173"/>
        <v>25.343602186196165</v>
      </c>
      <c r="R158" s="213">
        <f t="shared" si="173"/>
        <v>0</v>
      </c>
      <c r="S158" s="214">
        <f t="shared" ref="S158" si="174">SUM(S137:S153)</f>
        <v>1647.5123986403055</v>
      </c>
      <c r="T158" s="133" t="str">
        <f>IF(ABS(S158-AI158)&gt;0.01,S158-AI158,"")</f>
        <v/>
      </c>
      <c r="U158" s="215" t="s">
        <v>61</v>
      </c>
      <c r="V158" s="216">
        <f>SUM(V137:V153)</f>
        <v>229.11637364591098</v>
      </c>
      <c r="W158" s="216">
        <f t="shared" ref="W158:AH158" si="175">SUM(W137:W153)</f>
        <v>19.544139910668385</v>
      </c>
      <c r="X158" s="216">
        <f t="shared" si="175"/>
        <v>25.343602186196165</v>
      </c>
      <c r="Y158" s="216">
        <f t="shared" si="175"/>
        <v>212.91023501878698</v>
      </c>
      <c r="Z158" s="216">
        <f t="shared" si="175"/>
        <v>237.15698840668881</v>
      </c>
      <c r="AA158" s="216">
        <f t="shared" si="175"/>
        <v>899.43549128208997</v>
      </c>
      <c r="AB158" s="216">
        <f t="shared" si="175"/>
        <v>16.037285193079072</v>
      </c>
      <c r="AC158" s="216">
        <f t="shared" si="175"/>
        <v>7.9682829968852031</v>
      </c>
      <c r="AD158" s="217">
        <f t="shared" si="175"/>
        <v>0.23111276453570384</v>
      </c>
      <c r="AE158" s="217">
        <f t="shared" si="175"/>
        <v>6.7582743056024172E-2</v>
      </c>
      <c r="AF158" s="217">
        <f t="shared" si="175"/>
        <v>0</v>
      </c>
      <c r="AG158" s="217">
        <f t="shared" si="175"/>
        <v>0.30926967800219768</v>
      </c>
      <c r="AH158" s="217">
        <f t="shared" si="175"/>
        <v>7.3603178112912779</v>
      </c>
      <c r="AI158" s="218">
        <f>SUM(V158:AC158)</f>
        <v>1647.5123986403055</v>
      </c>
      <c r="AJ158" s="133" t="str">
        <f t="shared" si="170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0.15255618934647391</v>
      </c>
      <c r="C159" s="105">
        <f t="shared" ref="C159:H159" si="176">IF($I158=0,"-",C158/$I158)</f>
        <v>0.13050167499577614</v>
      </c>
      <c r="D159" s="105">
        <f t="shared" si="176"/>
        <v>0.14555309862063207</v>
      </c>
      <c r="E159" s="105">
        <f t="shared" si="176"/>
        <v>0.55585487290718139</v>
      </c>
      <c r="F159" s="105">
        <f t="shared" si="176"/>
        <v>0</v>
      </c>
      <c r="G159" s="105">
        <f t="shared" si="176"/>
        <v>1.5534164129936608E-2</v>
      </c>
      <c r="H159" s="106">
        <f t="shared" si="176"/>
        <v>0</v>
      </c>
      <c r="I159" s="107">
        <f>SUM(B159:H159)</f>
        <v>1.0000000000000002</v>
      </c>
      <c r="J159" s="133"/>
      <c r="K159" s="30" t="s">
        <v>85</v>
      </c>
      <c r="L159" s="80">
        <f t="shared" ref="L159:R159" si="177">IF($S158=0,"-",L158/$S158)</f>
        <v>0.15107117040607751</v>
      </c>
      <c r="M159" s="80">
        <f t="shared" si="177"/>
        <v>0.12923134004606104</v>
      </c>
      <c r="N159" s="80">
        <f t="shared" si="177"/>
        <v>0.14413624946353806</v>
      </c>
      <c r="O159" s="80">
        <f t="shared" si="177"/>
        <v>0.55044404678524617</v>
      </c>
      <c r="P159" s="80">
        <f t="shared" si="177"/>
        <v>9.7342424896557176E-3</v>
      </c>
      <c r="Q159" s="80">
        <f t="shared" si="177"/>
        <v>1.5382950809421694E-2</v>
      </c>
      <c r="R159" s="81">
        <f t="shared" si="177"/>
        <v>0</v>
      </c>
      <c r="S159" s="82">
        <f>SUM(L159:R159)</f>
        <v>1.0000000000000002</v>
      </c>
      <c r="U159" s="40" t="s">
        <v>85</v>
      </c>
      <c r="V159" s="108">
        <f>+V158/$AI158</f>
        <v>0.1390680724679226</v>
      </c>
      <c r="W159" s="108">
        <f t="shared" ref="W159:AH159" si="178">+W158/$AI158</f>
        <v>1.1862818104918781E-2</v>
      </c>
      <c r="X159" s="108">
        <f t="shared" si="178"/>
        <v>1.5382950809421694E-2</v>
      </c>
      <c r="Y159" s="108">
        <f t="shared" si="178"/>
        <v>0.12923134004606104</v>
      </c>
      <c r="Z159" s="108">
        <f t="shared" si="178"/>
        <v>0.14394853028263388</v>
      </c>
      <c r="AA159" s="108">
        <f t="shared" si="178"/>
        <v>0.54593549160807253</v>
      </c>
      <c r="AB159" s="108">
        <f t="shared" si="178"/>
        <v>9.7342424896557176E-3</v>
      </c>
      <c r="AC159" s="108">
        <f t="shared" si="178"/>
        <v>4.8365541913137884E-3</v>
      </c>
      <c r="AD159" s="108">
        <f t="shared" si="178"/>
        <v>1.4027983323612104E-4</v>
      </c>
      <c r="AE159" s="108">
        <f t="shared" si="178"/>
        <v>4.1021083126172713E-5</v>
      </c>
      <c r="AF159" s="108">
        <f t="shared" si="178"/>
        <v>0</v>
      </c>
      <c r="AG159" s="108">
        <f t="shared" si="178"/>
        <v>1.8771918090415489E-4</v>
      </c>
      <c r="AH159" s="108">
        <f t="shared" si="178"/>
        <v>4.4675340940473407E-3</v>
      </c>
      <c r="AI159" s="109">
        <f>SUM(V159:AC159)</f>
        <v>1</v>
      </c>
      <c r="AJ159" s="4" t="str">
        <f t="shared" si="170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179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80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181">SUM(V164:AC164)</f>
        <v>0</v>
      </c>
      <c r="AJ164" s="133" t="str">
        <f t="shared" ref="AJ164:AJ185" si="182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179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80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181"/>
        <v>0</v>
      </c>
      <c r="AJ165" s="133" t="str">
        <f t="shared" si="182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179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80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181"/>
        <v>0</v>
      </c>
      <c r="AJ166" s="133" t="str">
        <f t="shared" si="182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88.693945775041257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179"/>
        <v>88.693945775041257</v>
      </c>
      <c r="J167" s="141"/>
      <c r="K167" s="161" t="s">
        <v>15</v>
      </c>
      <c r="L167" s="148">
        <v>88.693945775041257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80"/>
        <v>88.693945775041257</v>
      </c>
      <c r="U167" s="204" t="s">
        <v>15</v>
      </c>
      <c r="V167" s="196">
        <v>88.693945775041257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181"/>
        <v>88.693945775041257</v>
      </c>
      <c r="AJ167" s="133" t="str">
        <f t="shared" si="182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0.53845529155076477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179"/>
        <v>0.53845529155076477</v>
      </c>
      <c r="J168" s="141"/>
      <c r="K168" s="155" t="s">
        <v>14</v>
      </c>
      <c r="L168" s="156">
        <v>0.53845529155076477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80"/>
        <v>0.53845529155076477</v>
      </c>
      <c r="U168" s="200" t="s">
        <v>55</v>
      </c>
      <c r="V168" s="201">
        <v>0.53845529155076477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181"/>
        <v>0.53845529155076477</v>
      </c>
      <c r="AJ168" s="133" t="str">
        <f t="shared" si="182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0.13487718439985763</v>
      </c>
      <c r="F169" s="292"/>
      <c r="G169" s="148">
        <v>0</v>
      </c>
      <c r="H169" s="160">
        <v>0</v>
      </c>
      <c r="I169" s="146">
        <f t="shared" si="179"/>
        <v>0.13487718439985763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0.13487718439985763</v>
      </c>
      <c r="P169" s="148">
        <v>1.9884715833588107</v>
      </c>
      <c r="Q169" s="148">
        <v>0</v>
      </c>
      <c r="R169" s="149">
        <v>0</v>
      </c>
      <c r="S169" s="150">
        <f t="shared" si="180"/>
        <v>2.1233487677586682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6.7438592199928815E-2</v>
      </c>
      <c r="AB169" s="196">
        <v>1.9884715833588107</v>
      </c>
      <c r="AC169" s="197">
        <v>6.7438592199928815E-2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6.7438592199928815E-2</v>
      </c>
      <c r="AI169" s="199">
        <f t="shared" si="181"/>
        <v>2.1233487677586682</v>
      </c>
      <c r="AJ169" s="133" t="str">
        <f t="shared" si="182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179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1.0360101729202952E-2</v>
      </c>
      <c r="Q170" s="156">
        <v>0</v>
      </c>
      <c r="R170" s="157">
        <v>0</v>
      </c>
      <c r="S170" s="158">
        <f t="shared" si="180"/>
        <v>1.0360101729202952E-2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1.0360101729202952E-2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181"/>
        <v>1.0360101729202952E-2</v>
      </c>
      <c r="AJ170" s="133" t="str">
        <f t="shared" si="182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179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80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181"/>
        <v>0</v>
      </c>
      <c r="AJ171" s="133" t="str">
        <f t="shared" si="182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4.3089038929238956</v>
      </c>
      <c r="C172" s="152">
        <v>0</v>
      </c>
      <c r="D172" s="152">
        <v>5.9502837372812367</v>
      </c>
      <c r="E172" s="152">
        <v>0</v>
      </c>
      <c r="F172" s="292"/>
      <c r="G172" s="152">
        <v>0</v>
      </c>
      <c r="H172" s="153">
        <v>0</v>
      </c>
      <c r="I172" s="154">
        <f t="shared" si="179"/>
        <v>10.259187630205133</v>
      </c>
      <c r="J172" s="141"/>
      <c r="K172" s="155" t="s">
        <v>16</v>
      </c>
      <c r="L172" s="156">
        <v>4.3089038929238956</v>
      </c>
      <c r="M172" s="156">
        <v>0</v>
      </c>
      <c r="N172" s="156">
        <v>5.9502837372812367</v>
      </c>
      <c r="O172" s="156">
        <v>0</v>
      </c>
      <c r="P172" s="156">
        <v>1.0129892473118311E-3</v>
      </c>
      <c r="Q172" s="156">
        <v>0</v>
      </c>
      <c r="R172" s="157">
        <v>0</v>
      </c>
      <c r="S172" s="158">
        <f t="shared" si="180"/>
        <v>10.260200619452444</v>
      </c>
      <c r="U172" s="200" t="s">
        <v>16</v>
      </c>
      <c r="V172" s="201">
        <v>4.3089038929238956</v>
      </c>
      <c r="W172" s="201">
        <v>0</v>
      </c>
      <c r="X172" s="201">
        <v>0</v>
      </c>
      <c r="Y172" s="201">
        <v>0</v>
      </c>
      <c r="Z172" s="201">
        <v>5.9502837372812367</v>
      </c>
      <c r="AA172" s="201">
        <v>0</v>
      </c>
      <c r="AB172" s="201">
        <v>1.0129892473118311E-3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181"/>
        <v>10.260200619452444</v>
      </c>
      <c r="AJ172" s="133" t="str">
        <f t="shared" si="182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0.67145604684317395</v>
      </c>
      <c r="C173" s="148">
        <v>0</v>
      </c>
      <c r="D173" s="148">
        <v>1.8089588466041302</v>
      </c>
      <c r="E173" s="148">
        <v>0</v>
      </c>
      <c r="F173" s="292"/>
      <c r="G173" s="148">
        <v>0</v>
      </c>
      <c r="H173" s="160">
        <v>0</v>
      </c>
      <c r="I173" s="146">
        <f t="shared" si="179"/>
        <v>2.4804148934473043</v>
      </c>
      <c r="J173" s="141"/>
      <c r="K173" s="161" t="s">
        <v>139</v>
      </c>
      <c r="L173" s="148">
        <v>0.67145604684317395</v>
      </c>
      <c r="M173" s="148">
        <v>0</v>
      </c>
      <c r="N173" s="148">
        <v>1.8089588466041302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80"/>
        <v>2.4804148934473043</v>
      </c>
      <c r="U173" s="204" t="s">
        <v>139</v>
      </c>
      <c r="V173" s="196">
        <v>0.67145604684317395</v>
      </c>
      <c r="W173" s="196">
        <v>0</v>
      </c>
      <c r="X173" s="196">
        <v>0</v>
      </c>
      <c r="Y173" s="196">
        <v>0</v>
      </c>
      <c r="Z173" s="196">
        <v>1.8089588466041302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181"/>
        <v>2.4804148934473043</v>
      </c>
      <c r="AJ173" s="133" t="str">
        <f t="shared" si="182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0.1598617706577912</v>
      </c>
      <c r="C174" s="152">
        <v>0.14056405289200843</v>
      </c>
      <c r="D174" s="152">
        <v>13.741201274114308</v>
      </c>
      <c r="E174" s="152">
        <v>7.3015707171876034</v>
      </c>
      <c r="F174" s="292"/>
      <c r="G174" s="152">
        <v>0.74337152918023275</v>
      </c>
      <c r="H174" s="153">
        <v>0</v>
      </c>
      <c r="I174" s="154">
        <f t="shared" si="179"/>
        <v>22.086569344031947</v>
      </c>
      <c r="J174" s="141"/>
      <c r="K174" s="155" t="s">
        <v>24</v>
      </c>
      <c r="L174" s="156">
        <v>0.1598617706577912</v>
      </c>
      <c r="M174" s="156">
        <v>0.14056405289200843</v>
      </c>
      <c r="N174" s="156">
        <v>13.741201274114308</v>
      </c>
      <c r="O174" s="156">
        <v>7.3015707171876034</v>
      </c>
      <c r="P174" s="156">
        <v>0</v>
      </c>
      <c r="Q174" s="156">
        <v>0.74337152918023275</v>
      </c>
      <c r="R174" s="157">
        <v>0</v>
      </c>
      <c r="S174" s="158">
        <f t="shared" si="180"/>
        <v>22.086569344031947</v>
      </c>
      <c r="U174" s="200" t="s">
        <v>24</v>
      </c>
      <c r="V174" s="201">
        <v>0.15149415731464927</v>
      </c>
      <c r="W174" s="201">
        <v>3.586120004203679E-3</v>
      </c>
      <c r="X174" s="201">
        <v>0.74337152918023275</v>
      </c>
      <c r="Y174" s="201">
        <v>0.14056405289200843</v>
      </c>
      <c r="Z174" s="201">
        <v>13.741201274114308</v>
      </c>
      <c r="AA174" s="201">
        <v>7.3015707171876034</v>
      </c>
      <c r="AB174" s="201">
        <v>0</v>
      </c>
      <c r="AC174" s="202">
        <v>4.781493338938239E-3</v>
      </c>
      <c r="AD174" s="201">
        <v>4.781493338938239E-3</v>
      </c>
      <c r="AE174" s="201">
        <v>0</v>
      </c>
      <c r="AF174" s="201">
        <v>0</v>
      </c>
      <c r="AG174" s="201">
        <v>0</v>
      </c>
      <c r="AH174" s="201">
        <v>0</v>
      </c>
      <c r="AI174" s="203">
        <f t="shared" si="181"/>
        <v>22.086569344031943</v>
      </c>
      <c r="AJ174" s="133" t="str">
        <f t="shared" si="182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37.742400000000004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179"/>
        <v>37.742400000000004</v>
      </c>
      <c r="J175" s="141"/>
      <c r="K175" s="161" t="s">
        <v>23</v>
      </c>
      <c r="L175" s="148">
        <v>37.742400000000004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80"/>
        <v>37.742400000000004</v>
      </c>
      <c r="U175" s="204" t="s">
        <v>23</v>
      </c>
      <c r="V175" s="196">
        <v>37.742400000000004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181"/>
        <v>37.742400000000004</v>
      </c>
      <c r="AJ175" s="133" t="str">
        <f t="shared" si="182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179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80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181"/>
        <v>0</v>
      </c>
      <c r="AJ176" s="133" t="str">
        <f t="shared" si="182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8.6891842278738092E-3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179"/>
        <v>8.6891842278738092E-3</v>
      </c>
      <c r="J177" s="141"/>
      <c r="K177" s="161" t="s">
        <v>21</v>
      </c>
      <c r="L177" s="148">
        <v>8.6891842278738092E-3</v>
      </c>
      <c r="M177" s="148">
        <v>0</v>
      </c>
      <c r="N177" s="148">
        <v>0</v>
      </c>
      <c r="O177" s="148">
        <v>0</v>
      </c>
      <c r="P177" s="148">
        <v>0.11659168030074363</v>
      </c>
      <c r="Q177" s="148">
        <v>0</v>
      </c>
      <c r="R177" s="149">
        <v>0</v>
      </c>
      <c r="S177" s="150">
        <f t="shared" si="180"/>
        <v>0.12528086452861745</v>
      </c>
      <c r="U177" s="204" t="s">
        <v>21</v>
      </c>
      <c r="V177" s="196">
        <v>8.6891842278738092E-3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0.11659168030074363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181"/>
        <v>0.12528086452861745</v>
      </c>
      <c r="AJ177" s="133" t="str">
        <f t="shared" si="182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179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80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181"/>
        <v>0</v>
      </c>
      <c r="AJ178" s="133" t="str">
        <f t="shared" si="182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179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80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181"/>
        <v>0</v>
      </c>
      <c r="AJ179" s="133" t="str">
        <f t="shared" si="182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179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80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181"/>
        <v>0</v>
      </c>
      <c r="AJ180" s="133" t="str">
        <f t="shared" si="182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179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80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181"/>
        <v>0</v>
      </c>
      <c r="AJ181" s="133" t="str">
        <f t="shared" si="182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179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80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181"/>
        <v>0</v>
      </c>
      <c r="AJ182" s="133" t="str">
        <f t="shared" si="182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179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80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181"/>
        <v>0</v>
      </c>
      <c r="AJ183" s="133" t="str">
        <f t="shared" si="182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132.12371196124477</v>
      </c>
      <c r="C184" s="187">
        <f t="shared" ref="C184:H184" si="183">SUM(C163:C179)</f>
        <v>0.14056405289200843</v>
      </c>
      <c r="D184" s="187">
        <f t="shared" si="183"/>
        <v>21.500443857999677</v>
      </c>
      <c r="E184" s="187">
        <f t="shared" si="183"/>
        <v>7.4364479015874609</v>
      </c>
      <c r="F184" s="187">
        <f t="shared" si="183"/>
        <v>0</v>
      </c>
      <c r="G184" s="187">
        <f t="shared" si="183"/>
        <v>0.74337152918023275</v>
      </c>
      <c r="H184" s="213">
        <f t="shared" si="183"/>
        <v>0</v>
      </c>
      <c r="I184" s="146">
        <f t="shared" ref="I184" si="184">SUM(I163:I179)</f>
        <v>161.94453930290413</v>
      </c>
      <c r="J184" s="141"/>
      <c r="K184" s="188" t="s">
        <v>25</v>
      </c>
      <c r="L184" s="187">
        <f>SUM(L163:L179)</f>
        <v>132.12371196124477</v>
      </c>
      <c r="M184" s="187">
        <f t="shared" ref="M184:R184" si="185">SUM(M163:M179)</f>
        <v>0.14056405289200843</v>
      </c>
      <c r="N184" s="187">
        <f t="shared" si="185"/>
        <v>21.500443857999677</v>
      </c>
      <c r="O184" s="187">
        <f t="shared" si="185"/>
        <v>7.4364479015874609</v>
      </c>
      <c r="P184" s="187">
        <f t="shared" si="185"/>
        <v>2.1164363546360692</v>
      </c>
      <c r="Q184" s="187">
        <f t="shared" si="185"/>
        <v>0.74337152918023275</v>
      </c>
      <c r="R184" s="213">
        <f t="shared" si="185"/>
        <v>0</v>
      </c>
      <c r="S184" s="214">
        <f t="shared" ref="S184" si="186">SUM(S163:S179)</f>
        <v>164.06097565754018</v>
      </c>
      <c r="T184" s="133" t="str">
        <f>IF(ABS(S184-AI184)&gt;0.01,S184-AI184,"")</f>
        <v/>
      </c>
      <c r="U184" s="215" t="s">
        <v>61</v>
      </c>
      <c r="V184" s="216">
        <f>SUM(V163:V179)</f>
        <v>132.11534434790161</v>
      </c>
      <c r="W184" s="216">
        <f t="shared" ref="W184:AH184" si="187">SUM(W163:W179)</f>
        <v>3.586120004203679E-3</v>
      </c>
      <c r="X184" s="216">
        <f t="shared" si="187"/>
        <v>0.74337152918023275</v>
      </c>
      <c r="Y184" s="216">
        <f t="shared" si="187"/>
        <v>0.14056405289200843</v>
      </c>
      <c r="Z184" s="216">
        <f t="shared" si="187"/>
        <v>21.500443857999677</v>
      </c>
      <c r="AA184" s="216">
        <f t="shared" si="187"/>
        <v>7.3690093093875326</v>
      </c>
      <c r="AB184" s="216">
        <f t="shared" si="187"/>
        <v>2.1164363546360692</v>
      </c>
      <c r="AC184" s="216">
        <f t="shared" si="187"/>
        <v>7.2220085538867052E-2</v>
      </c>
      <c r="AD184" s="217">
        <f t="shared" si="187"/>
        <v>4.781493338938239E-3</v>
      </c>
      <c r="AE184" s="217">
        <f t="shared" si="187"/>
        <v>0</v>
      </c>
      <c r="AF184" s="217">
        <f t="shared" si="187"/>
        <v>0</v>
      </c>
      <c r="AG184" s="217">
        <f t="shared" si="187"/>
        <v>0</v>
      </c>
      <c r="AH184" s="217">
        <f t="shared" si="187"/>
        <v>6.7438592199928815E-2</v>
      </c>
      <c r="AI184" s="218">
        <f>SUM(V184:AC184)</f>
        <v>164.06097565754021</v>
      </c>
      <c r="AJ184" s="133" t="str">
        <f t="shared" si="182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0.81585777779217405</v>
      </c>
      <c r="C185" s="105">
        <f t="shared" ref="C185:H185" si="188">IF($I184=0,"-",C184/$I184)</f>
        <v>8.6797649057554678E-4</v>
      </c>
      <c r="D185" s="105">
        <f t="shared" si="188"/>
        <v>0.13276424108246615</v>
      </c>
      <c r="E185" s="105">
        <f t="shared" si="188"/>
        <v>4.591972000783668E-2</v>
      </c>
      <c r="F185" s="105">
        <f t="shared" si="188"/>
        <v>0</v>
      </c>
      <c r="G185" s="105">
        <f t="shared" si="188"/>
        <v>4.5902846269476032E-3</v>
      </c>
      <c r="H185" s="106">
        <f t="shared" si="188"/>
        <v>0</v>
      </c>
      <c r="I185" s="107">
        <f>SUM(B185:H185)</f>
        <v>1.0000000000000002</v>
      </c>
      <c r="J185" s="133"/>
      <c r="K185" s="30" t="s">
        <v>85</v>
      </c>
      <c r="L185" s="80">
        <f t="shared" ref="L185:R185" si="189">IF($S184=0,"-",L184/$S184)</f>
        <v>0.80533296496443463</v>
      </c>
      <c r="M185" s="80">
        <f t="shared" si="189"/>
        <v>8.5677933054244986E-4</v>
      </c>
      <c r="N185" s="80">
        <f t="shared" si="189"/>
        <v>0.13105154209785735</v>
      </c>
      <c r="O185" s="80">
        <f t="shared" si="189"/>
        <v>4.5327341689776694E-2</v>
      </c>
      <c r="P185" s="80">
        <f t="shared" si="189"/>
        <v>1.2900303354613132E-2</v>
      </c>
      <c r="Q185" s="80">
        <f t="shared" si="189"/>
        <v>4.5310685627759622E-3</v>
      </c>
      <c r="R185" s="81">
        <f t="shared" si="189"/>
        <v>0</v>
      </c>
      <c r="S185" s="82">
        <f>SUM(L185:R185)</f>
        <v>1</v>
      </c>
      <c r="U185" s="40" t="s">
        <v>85</v>
      </c>
      <c r="V185" s="108">
        <f>+V184/$AI184</f>
        <v>0.80528196189493784</v>
      </c>
      <c r="W185" s="108">
        <f t="shared" ref="W185:AH185" si="190">+W184/$AI184</f>
        <v>2.1858458355686742E-5</v>
      </c>
      <c r="X185" s="108">
        <f t="shared" si="190"/>
        <v>4.5310685627759613E-3</v>
      </c>
      <c r="Y185" s="108">
        <f t="shared" si="190"/>
        <v>8.5677933054244964E-4</v>
      </c>
      <c r="Z185" s="108">
        <f t="shared" si="190"/>
        <v>0.13105154209785733</v>
      </c>
      <c r="AA185" s="108">
        <f t="shared" si="190"/>
        <v>4.4916283594275054E-2</v>
      </c>
      <c r="AB185" s="108">
        <f t="shared" si="190"/>
        <v>1.2900303354613131E-2</v>
      </c>
      <c r="AC185" s="108">
        <f t="shared" si="190"/>
        <v>4.4020270664255209E-4</v>
      </c>
      <c r="AD185" s="108">
        <f t="shared" si="190"/>
        <v>2.9144611140915656E-5</v>
      </c>
      <c r="AE185" s="108">
        <f t="shared" si="190"/>
        <v>0</v>
      </c>
      <c r="AF185" s="108">
        <f t="shared" si="190"/>
        <v>0</v>
      </c>
      <c r="AG185" s="108">
        <f t="shared" si="190"/>
        <v>0</v>
      </c>
      <c r="AH185" s="108">
        <f t="shared" si="190"/>
        <v>4.1105809550163645E-4</v>
      </c>
      <c r="AI185" s="109">
        <f>SUM(V185:AC185)</f>
        <v>0.99999999999999989</v>
      </c>
      <c r="AJ185" s="4" t="str">
        <f t="shared" si="182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525.51169199026003</v>
      </c>
      <c r="C189" s="144">
        <v>0</v>
      </c>
      <c r="D189" s="144">
        <v>0</v>
      </c>
      <c r="E189" s="144">
        <v>0</v>
      </c>
      <c r="F189" s="291"/>
      <c r="G189" s="144">
        <v>0</v>
      </c>
      <c r="H189" s="145">
        <v>0</v>
      </c>
      <c r="I189" s="146">
        <f>SUM(B189:H189)</f>
        <v>525.51169199026003</v>
      </c>
      <c r="J189" s="141"/>
      <c r="K189" s="192" t="s">
        <v>6</v>
      </c>
      <c r="L189" s="144">
        <v>525.51169199026003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525.51169199026003</v>
      </c>
      <c r="U189" s="195" t="s">
        <v>6</v>
      </c>
      <c r="V189" s="196">
        <v>525.51169199026003</v>
      </c>
      <c r="W189" s="196">
        <v>0</v>
      </c>
      <c r="X189" s="196">
        <v>0</v>
      </c>
      <c r="Y189" s="196">
        <v>0</v>
      </c>
      <c r="Z189" s="196">
        <v>0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525.51169199026003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12.546599999999998</v>
      </c>
      <c r="E190" s="152">
        <v>0</v>
      </c>
      <c r="F190" s="292"/>
      <c r="G190" s="152">
        <v>0</v>
      </c>
      <c r="H190" s="153">
        <v>0</v>
      </c>
      <c r="I190" s="154">
        <f t="shared" ref="I190:I209" si="191">SUM(B190:H190)</f>
        <v>12.546599999999998</v>
      </c>
      <c r="J190" s="141"/>
      <c r="K190" s="155" t="s">
        <v>7</v>
      </c>
      <c r="L190" s="156">
        <v>0</v>
      </c>
      <c r="M190" s="156">
        <v>0</v>
      </c>
      <c r="N190" s="156">
        <v>12.546599999999998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92">SUM(L190:R190)</f>
        <v>12.546599999999998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12.546599999999998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193">SUM(V190:AC190)</f>
        <v>12.546599999999998</v>
      </c>
      <c r="AJ190" s="133" t="str">
        <f t="shared" ref="AJ190:AJ211" si="194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0.1722796757151133</v>
      </c>
      <c r="E191" s="148">
        <v>0</v>
      </c>
      <c r="F191" s="292"/>
      <c r="G191" s="148">
        <v>0</v>
      </c>
      <c r="H191" s="160">
        <v>0</v>
      </c>
      <c r="I191" s="146">
        <f t="shared" si="191"/>
        <v>0.1722796757151133</v>
      </c>
      <c r="J191" s="141"/>
      <c r="K191" s="161" t="s">
        <v>9</v>
      </c>
      <c r="L191" s="148">
        <v>0</v>
      </c>
      <c r="M191" s="148">
        <v>0</v>
      </c>
      <c r="N191" s="148">
        <v>0.1722796757151133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92"/>
        <v>0.1722796757151133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0.1722796757151133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193"/>
        <v>0.1722796757151133</v>
      </c>
      <c r="AJ191" s="133" t="str">
        <f t="shared" si="194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191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92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193"/>
        <v>0</v>
      </c>
      <c r="AJ192" s="133" t="str">
        <f t="shared" si="194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2.9790686737324519</v>
      </c>
      <c r="C193" s="148">
        <v>0</v>
      </c>
      <c r="D193" s="148">
        <v>135.0355906004676</v>
      </c>
      <c r="E193" s="148">
        <v>0</v>
      </c>
      <c r="F193" s="292"/>
      <c r="G193" s="148">
        <v>0</v>
      </c>
      <c r="H193" s="160">
        <v>0</v>
      </c>
      <c r="I193" s="146">
        <f t="shared" si="191"/>
        <v>138.01465927420006</v>
      </c>
      <c r="J193" s="141"/>
      <c r="K193" s="161" t="s">
        <v>15</v>
      </c>
      <c r="L193" s="148">
        <v>2.9790686737324519</v>
      </c>
      <c r="M193" s="148">
        <v>0</v>
      </c>
      <c r="N193" s="148">
        <v>135.0355906004676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92"/>
        <v>138.01465927420006</v>
      </c>
      <c r="U193" s="204" t="s">
        <v>15</v>
      </c>
      <c r="V193" s="196">
        <v>2.9790686737324519</v>
      </c>
      <c r="W193" s="196">
        <v>0</v>
      </c>
      <c r="X193" s="196">
        <v>0</v>
      </c>
      <c r="Y193" s="196">
        <v>0</v>
      </c>
      <c r="Z193" s="196">
        <v>135.0355906004676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193"/>
        <v>138.01465927420006</v>
      </c>
      <c r="AJ193" s="133" t="str">
        <f t="shared" si="194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6.4618482597886207</v>
      </c>
      <c r="C194" s="152">
        <v>0.39334679222461305</v>
      </c>
      <c r="D194" s="152">
        <v>6.4876195671161803</v>
      </c>
      <c r="E194" s="152">
        <v>1.5151696483040489</v>
      </c>
      <c r="F194" s="292"/>
      <c r="G194" s="152">
        <v>0</v>
      </c>
      <c r="H194" s="153">
        <v>0</v>
      </c>
      <c r="I194" s="154">
        <f t="shared" si="191"/>
        <v>14.857984267433462</v>
      </c>
      <c r="J194" s="141"/>
      <c r="K194" s="155" t="s">
        <v>14</v>
      </c>
      <c r="L194" s="156">
        <v>6.4618482597886207</v>
      </c>
      <c r="M194" s="156">
        <v>0.39334679222461305</v>
      </c>
      <c r="N194" s="156">
        <v>6.4876195671161803</v>
      </c>
      <c r="O194" s="156">
        <v>1.5151696483040489</v>
      </c>
      <c r="P194" s="156">
        <v>0</v>
      </c>
      <c r="Q194" s="156">
        <v>0</v>
      </c>
      <c r="R194" s="157">
        <v>0</v>
      </c>
      <c r="S194" s="158">
        <f t="shared" si="192"/>
        <v>14.857984267433462</v>
      </c>
      <c r="U194" s="200" t="s">
        <v>55</v>
      </c>
      <c r="V194" s="201">
        <v>4.5048665411120021</v>
      </c>
      <c r="W194" s="201">
        <v>0</v>
      </c>
      <c r="X194" s="201">
        <v>0</v>
      </c>
      <c r="Y194" s="201">
        <v>0.39334679222461305</v>
      </c>
      <c r="Z194" s="201">
        <v>6.2591317125391086</v>
      </c>
      <c r="AA194" s="201">
        <v>1.03583978758479</v>
      </c>
      <c r="AB194" s="201">
        <v>0</v>
      </c>
      <c r="AC194" s="202">
        <v>2.6647994339729499</v>
      </c>
      <c r="AD194" s="201">
        <v>1.956981718676619</v>
      </c>
      <c r="AE194" s="201">
        <v>0</v>
      </c>
      <c r="AF194" s="201">
        <v>0</v>
      </c>
      <c r="AG194" s="201">
        <v>0.22848785457707185</v>
      </c>
      <c r="AH194" s="201">
        <v>0.47932986071925898</v>
      </c>
      <c r="AI194" s="203">
        <f t="shared" si="193"/>
        <v>14.857984267433464</v>
      </c>
      <c r="AJ194" s="133" t="str">
        <f t="shared" si="194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2.2198777754047385</v>
      </c>
      <c r="F195" s="292"/>
      <c r="G195" s="148">
        <v>0</v>
      </c>
      <c r="H195" s="160">
        <v>0</v>
      </c>
      <c r="I195" s="146">
        <f t="shared" si="191"/>
        <v>2.2198777754047385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2.2198777754047385</v>
      </c>
      <c r="P195" s="148">
        <v>338.65091481568788</v>
      </c>
      <c r="Q195" s="148">
        <v>0</v>
      </c>
      <c r="R195" s="149">
        <v>0</v>
      </c>
      <c r="S195" s="150">
        <f t="shared" si="192"/>
        <v>340.8707925910926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0.33298166631071074</v>
      </c>
      <c r="AB195" s="196">
        <v>338.65091481568788</v>
      </c>
      <c r="AC195" s="197">
        <v>1.8868961090940277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1.8868961090940277</v>
      </c>
      <c r="AI195" s="199">
        <f t="shared" si="193"/>
        <v>340.87079259109265</v>
      </c>
      <c r="AJ195" s="133" t="str">
        <f t="shared" si="194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191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0.96825820317171918</v>
      </c>
      <c r="Q196" s="156">
        <v>0</v>
      </c>
      <c r="R196" s="157">
        <v>0</v>
      </c>
      <c r="S196" s="158">
        <f t="shared" si="192"/>
        <v>0.96825820317171918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0.96825820317171918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193"/>
        <v>0.96825820317171918</v>
      </c>
      <c r="AJ196" s="133" t="str">
        <f t="shared" si="194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0.29302047538200354</v>
      </c>
      <c r="E197" s="148">
        <v>0</v>
      </c>
      <c r="F197" s="292"/>
      <c r="G197" s="148">
        <v>0</v>
      </c>
      <c r="H197" s="160">
        <v>0</v>
      </c>
      <c r="I197" s="146">
        <f t="shared" si="191"/>
        <v>0.29302047538200354</v>
      </c>
      <c r="J197" s="141"/>
      <c r="K197" s="161" t="s">
        <v>57</v>
      </c>
      <c r="L197" s="148">
        <v>0</v>
      </c>
      <c r="M197" s="148">
        <v>0</v>
      </c>
      <c r="N197" s="148">
        <v>0.29302047538200354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92"/>
        <v>0.29302047538200354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0.29302047538200354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193"/>
        <v>0.29302047538200354</v>
      </c>
      <c r="AJ197" s="133" t="str">
        <f t="shared" si="194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14.068290738712211</v>
      </c>
      <c r="C198" s="152">
        <v>0</v>
      </c>
      <c r="D198" s="152">
        <v>2.6084186761304951</v>
      </c>
      <c r="E198" s="152">
        <v>0.12692926430771326</v>
      </c>
      <c r="F198" s="292"/>
      <c r="G198" s="152">
        <v>0</v>
      </c>
      <c r="H198" s="153">
        <v>0</v>
      </c>
      <c r="I198" s="154">
        <f t="shared" si="191"/>
        <v>16.803638679150417</v>
      </c>
      <c r="J198" s="141"/>
      <c r="K198" s="155" t="s">
        <v>16</v>
      </c>
      <c r="L198" s="156">
        <v>14.068290738712211</v>
      </c>
      <c r="M198" s="156">
        <v>0</v>
      </c>
      <c r="N198" s="156">
        <v>2.6084186761304951</v>
      </c>
      <c r="O198" s="156">
        <v>0.12692926430771326</v>
      </c>
      <c r="P198" s="156">
        <v>6.3067446540880576E-3</v>
      </c>
      <c r="Q198" s="156">
        <v>0</v>
      </c>
      <c r="R198" s="157">
        <v>0</v>
      </c>
      <c r="S198" s="158">
        <f t="shared" si="192"/>
        <v>16.809945423804503</v>
      </c>
      <c r="U198" s="200" t="s">
        <v>16</v>
      </c>
      <c r="V198" s="201">
        <v>14.068290738712211</v>
      </c>
      <c r="W198" s="201">
        <v>0</v>
      </c>
      <c r="X198" s="201">
        <v>0</v>
      </c>
      <c r="Y198" s="201">
        <v>0</v>
      </c>
      <c r="Z198" s="201">
        <v>2.6084186761304951</v>
      </c>
      <c r="AA198" s="201">
        <v>2.1838422793171254E-2</v>
      </c>
      <c r="AB198" s="201">
        <v>6.3067446540880576E-3</v>
      </c>
      <c r="AC198" s="202">
        <v>0.105090841514542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0.105090841514542</v>
      </c>
      <c r="AI198" s="203">
        <f t="shared" si="193"/>
        <v>16.809945423804503</v>
      </c>
      <c r="AJ198" s="133" t="str">
        <f t="shared" si="194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61.245148001260638</v>
      </c>
      <c r="C199" s="148">
        <v>46.883495355969963</v>
      </c>
      <c r="D199" s="148">
        <v>1249.2529620317459</v>
      </c>
      <c r="E199" s="148">
        <v>0</v>
      </c>
      <c r="F199" s="292"/>
      <c r="G199" s="148">
        <v>0</v>
      </c>
      <c r="H199" s="160">
        <v>0</v>
      </c>
      <c r="I199" s="146">
        <f t="shared" si="191"/>
        <v>1357.3816053889766</v>
      </c>
      <c r="J199" s="141"/>
      <c r="K199" s="161" t="s">
        <v>139</v>
      </c>
      <c r="L199" s="148">
        <v>61.245148001260638</v>
      </c>
      <c r="M199" s="148">
        <v>46.883495355969963</v>
      </c>
      <c r="N199" s="148">
        <v>1249.2529620317459</v>
      </c>
      <c r="O199" s="148">
        <v>0</v>
      </c>
      <c r="P199" s="148">
        <v>5.2344739304865922</v>
      </c>
      <c r="Q199" s="148">
        <v>0</v>
      </c>
      <c r="R199" s="149">
        <v>0</v>
      </c>
      <c r="S199" s="150">
        <f t="shared" si="192"/>
        <v>1362.6160793194631</v>
      </c>
      <c r="U199" s="204" t="s">
        <v>139</v>
      </c>
      <c r="V199" s="196">
        <v>60.505819278238491</v>
      </c>
      <c r="W199" s="196">
        <v>0</v>
      </c>
      <c r="X199" s="196">
        <v>0</v>
      </c>
      <c r="Y199" s="196">
        <v>46.883495355969963</v>
      </c>
      <c r="Z199" s="196">
        <v>1007.1492874434277</v>
      </c>
      <c r="AA199" s="196">
        <v>0</v>
      </c>
      <c r="AB199" s="196">
        <v>5.2344739304865922</v>
      </c>
      <c r="AC199" s="197">
        <v>242.84300331134042</v>
      </c>
      <c r="AD199" s="196">
        <v>0.73932872302214736</v>
      </c>
      <c r="AE199" s="196">
        <v>0</v>
      </c>
      <c r="AF199" s="196">
        <v>0</v>
      </c>
      <c r="AG199" s="196">
        <v>242.10367458831828</v>
      </c>
      <c r="AH199" s="196">
        <v>0</v>
      </c>
      <c r="AI199" s="199">
        <f t="shared" si="193"/>
        <v>1362.6160793194631</v>
      </c>
      <c r="AJ199" s="133" t="str">
        <f t="shared" si="194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22.901029881182737</v>
      </c>
      <c r="C200" s="152">
        <v>12.491470844281492</v>
      </c>
      <c r="D200" s="152">
        <v>341.43353641036083</v>
      </c>
      <c r="E200" s="152">
        <v>656.84317522846857</v>
      </c>
      <c r="F200" s="292"/>
      <c r="G200" s="152">
        <v>7.286691325830871</v>
      </c>
      <c r="H200" s="153">
        <v>0</v>
      </c>
      <c r="I200" s="154">
        <f t="shared" si="191"/>
        <v>1040.9559036901244</v>
      </c>
      <c r="J200" s="141"/>
      <c r="K200" s="155" t="s">
        <v>24</v>
      </c>
      <c r="L200" s="156">
        <v>22.901029881182737</v>
      </c>
      <c r="M200" s="156">
        <v>12.491470844281492</v>
      </c>
      <c r="N200" s="156">
        <v>341.43353641036083</v>
      </c>
      <c r="O200" s="156">
        <v>656.84317522846857</v>
      </c>
      <c r="P200" s="156">
        <v>0</v>
      </c>
      <c r="Q200" s="156">
        <v>7.286691325830871</v>
      </c>
      <c r="R200" s="157">
        <v>0</v>
      </c>
      <c r="S200" s="158">
        <f t="shared" si="192"/>
        <v>1040.9559036901244</v>
      </c>
      <c r="U200" s="200" t="s">
        <v>24</v>
      </c>
      <c r="V200" s="201">
        <v>2.0819118073802487</v>
      </c>
      <c r="W200" s="201">
        <v>20.819118073802489</v>
      </c>
      <c r="X200" s="201">
        <v>7.286691325830871</v>
      </c>
      <c r="Y200" s="201">
        <v>12.491470844281492</v>
      </c>
      <c r="Z200" s="201">
        <v>341.43353641036083</v>
      </c>
      <c r="AA200" s="201">
        <v>652.67935161370804</v>
      </c>
      <c r="AB200" s="201">
        <v>0</v>
      </c>
      <c r="AC200" s="202">
        <v>4.1638236147604974</v>
      </c>
      <c r="AD200" s="201">
        <v>0</v>
      </c>
      <c r="AE200" s="201">
        <v>3.1228677110703731</v>
      </c>
      <c r="AF200" s="201">
        <v>0</v>
      </c>
      <c r="AG200" s="201">
        <v>0</v>
      </c>
      <c r="AH200" s="201">
        <v>1.0409559036901244</v>
      </c>
      <c r="AI200" s="203">
        <f t="shared" si="193"/>
        <v>1040.9559036901246</v>
      </c>
      <c r="AJ200" s="133" t="str">
        <f t="shared" si="194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0.49606445245322228</v>
      </c>
      <c r="C201" s="148">
        <v>0</v>
      </c>
      <c r="D201" s="148">
        <v>5.4052369863475086E-2</v>
      </c>
      <c r="E201" s="148">
        <v>0</v>
      </c>
      <c r="F201" s="292"/>
      <c r="G201" s="148">
        <v>0</v>
      </c>
      <c r="H201" s="160">
        <v>0</v>
      </c>
      <c r="I201" s="146">
        <f t="shared" si="191"/>
        <v>0.55011682231669734</v>
      </c>
      <c r="J201" s="141"/>
      <c r="K201" s="161" t="s">
        <v>23</v>
      </c>
      <c r="L201" s="148">
        <v>0.49606445245322228</v>
      </c>
      <c r="M201" s="148">
        <v>0</v>
      </c>
      <c r="N201" s="148">
        <v>5.4052369863475086E-2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92"/>
        <v>0.55011682231669734</v>
      </c>
      <c r="U201" s="204" t="s">
        <v>23</v>
      </c>
      <c r="V201" s="196">
        <v>0.49606445245322228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5.4052369863475086E-2</v>
      </c>
      <c r="AD201" s="196">
        <v>0</v>
      </c>
      <c r="AE201" s="196">
        <v>0</v>
      </c>
      <c r="AF201" s="196">
        <v>0</v>
      </c>
      <c r="AG201" s="196">
        <v>5.4052369863475086E-2</v>
      </c>
      <c r="AH201" s="196">
        <v>0</v>
      </c>
      <c r="AI201" s="199">
        <f t="shared" si="193"/>
        <v>0.55011682231669734</v>
      </c>
      <c r="AJ201" s="133" t="str">
        <f t="shared" si="194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7.7522508545332259E-3</v>
      </c>
      <c r="C202" s="152">
        <v>1.3146858407945522E-2</v>
      </c>
      <c r="D202" s="152">
        <v>2.3976033570721318E-2</v>
      </c>
      <c r="E202" s="152">
        <v>0</v>
      </c>
      <c r="F202" s="292"/>
      <c r="G202" s="152">
        <v>0</v>
      </c>
      <c r="H202" s="153">
        <v>0</v>
      </c>
      <c r="I202" s="154">
        <f t="shared" si="191"/>
        <v>4.4875142833200064E-2</v>
      </c>
      <c r="J202" s="141"/>
      <c r="K202" s="155" t="s">
        <v>58</v>
      </c>
      <c r="L202" s="156">
        <v>7.7522508545332259E-3</v>
      </c>
      <c r="M202" s="156">
        <v>1.3146858407945522E-2</v>
      </c>
      <c r="N202" s="156">
        <v>2.3976033570721318E-2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92"/>
        <v>4.4875142833200064E-2</v>
      </c>
      <c r="U202" s="200" t="s">
        <v>58</v>
      </c>
      <c r="V202" s="201">
        <v>7.7522508545332259E-3</v>
      </c>
      <c r="W202" s="201">
        <v>0</v>
      </c>
      <c r="X202" s="201">
        <v>0</v>
      </c>
      <c r="Y202" s="201">
        <v>1.3146858407945522E-2</v>
      </c>
      <c r="Z202" s="201">
        <v>2.3976033570721318E-2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193"/>
        <v>4.4875142833200064E-2</v>
      </c>
      <c r="AJ202" s="133" t="str">
        <f t="shared" si="194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35.729021546661926</v>
      </c>
      <c r="C203" s="148">
        <v>0</v>
      </c>
      <c r="D203" s="148">
        <v>475.19846152318047</v>
      </c>
      <c r="E203" s="148">
        <v>0</v>
      </c>
      <c r="F203" s="292"/>
      <c r="G203" s="148">
        <v>0</v>
      </c>
      <c r="H203" s="160">
        <v>0</v>
      </c>
      <c r="I203" s="146">
        <f t="shared" si="191"/>
        <v>510.92748306984242</v>
      </c>
      <c r="J203" s="141"/>
      <c r="K203" s="161" t="s">
        <v>21</v>
      </c>
      <c r="L203" s="148">
        <v>35.729021546661926</v>
      </c>
      <c r="M203" s="148">
        <v>0</v>
      </c>
      <c r="N203" s="148">
        <v>475.19846152318047</v>
      </c>
      <c r="O203" s="148">
        <v>0</v>
      </c>
      <c r="P203" s="148">
        <v>19.938661809161442</v>
      </c>
      <c r="Q203" s="148">
        <v>0</v>
      </c>
      <c r="R203" s="149">
        <v>0</v>
      </c>
      <c r="S203" s="150">
        <f t="shared" si="192"/>
        <v>530.86614487900385</v>
      </c>
      <c r="U203" s="204" t="s">
        <v>21</v>
      </c>
      <c r="V203" s="196">
        <v>35.729021546661926</v>
      </c>
      <c r="W203" s="196">
        <v>0</v>
      </c>
      <c r="X203" s="196">
        <v>0</v>
      </c>
      <c r="Y203" s="196">
        <v>0</v>
      </c>
      <c r="Z203" s="196">
        <v>475.19846152318047</v>
      </c>
      <c r="AA203" s="196">
        <v>0</v>
      </c>
      <c r="AB203" s="196">
        <v>19.938661809161442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193"/>
        <v>530.86614487900385</v>
      </c>
      <c r="AJ203" s="133" t="str">
        <f t="shared" si="194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1157.7230440672931</v>
      </c>
      <c r="E204" s="152">
        <v>0</v>
      </c>
      <c r="F204" s="292"/>
      <c r="G204" s="152">
        <v>0</v>
      </c>
      <c r="H204" s="153">
        <v>0</v>
      </c>
      <c r="I204" s="154">
        <f t="shared" si="191"/>
        <v>1157.7230440672931</v>
      </c>
      <c r="J204" s="141"/>
      <c r="K204" s="155" t="s">
        <v>20</v>
      </c>
      <c r="L204" s="156">
        <v>0</v>
      </c>
      <c r="M204" s="156">
        <v>0</v>
      </c>
      <c r="N204" s="156">
        <v>1157.7230440672931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92"/>
        <v>1157.7230440672931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1157.7230440672931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193"/>
        <v>1157.7230440672931</v>
      </c>
      <c r="AJ204" s="133" t="str">
        <f t="shared" si="194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191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92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193"/>
        <v>0</v>
      </c>
      <c r="AJ205" s="133" t="str">
        <f t="shared" si="194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191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92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193"/>
        <v>0</v>
      </c>
      <c r="AJ206" s="133" t="str">
        <f t="shared" si="194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191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92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193"/>
        <v>0</v>
      </c>
      <c r="AJ207" s="133" t="str">
        <f t="shared" si="194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191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92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193"/>
        <v>0</v>
      </c>
      <c r="AJ208" s="133" t="str">
        <f t="shared" si="194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191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92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193"/>
        <v>0</v>
      </c>
      <c r="AJ209" s="133" t="str">
        <f t="shared" si="194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669.39991579490629</v>
      </c>
      <c r="C210" s="187">
        <f t="shared" ref="C210:H210" si="195">SUM(C189:C205)</f>
        <v>59.781459850884012</v>
      </c>
      <c r="D210" s="187">
        <f t="shared" si="195"/>
        <v>3380.8295614308263</v>
      </c>
      <c r="E210" s="187">
        <f t="shared" si="195"/>
        <v>660.70515191648508</v>
      </c>
      <c r="F210" s="187">
        <f t="shared" si="195"/>
        <v>0</v>
      </c>
      <c r="G210" s="187">
        <f t="shared" si="195"/>
        <v>7.286691325830871</v>
      </c>
      <c r="H210" s="213">
        <f t="shared" si="195"/>
        <v>0</v>
      </c>
      <c r="I210" s="146">
        <f t="shared" ref="I210" si="196">SUM(I189:I205)</f>
        <v>4778.0027803189323</v>
      </c>
      <c r="J210" s="141"/>
      <c r="K210" s="188" t="s">
        <v>25</v>
      </c>
      <c r="L210" s="187">
        <f>SUM(L189:L205)</f>
        <v>669.39991579490629</v>
      </c>
      <c r="M210" s="187">
        <f t="shared" ref="M210:R210" si="197">SUM(M189:M205)</f>
        <v>59.781459850884012</v>
      </c>
      <c r="N210" s="187">
        <f t="shared" si="197"/>
        <v>3380.8295614308263</v>
      </c>
      <c r="O210" s="187">
        <f t="shared" si="197"/>
        <v>660.70515191648508</v>
      </c>
      <c r="P210" s="187">
        <f t="shared" si="197"/>
        <v>364.79861550316173</v>
      </c>
      <c r="Q210" s="187">
        <f t="shared" si="197"/>
        <v>7.286691325830871</v>
      </c>
      <c r="R210" s="213">
        <f t="shared" si="197"/>
        <v>0</v>
      </c>
      <c r="S210" s="214">
        <f t="shared" ref="S210" si="198">SUM(S189:S205)</f>
        <v>5142.8013958220936</v>
      </c>
      <c r="T210" s="133" t="str">
        <f>IF(ABS(S210-AI210)&gt;0.01,S210-AI210,"")</f>
        <v/>
      </c>
      <c r="U210" s="215" t="s">
        <v>61</v>
      </c>
      <c r="V210" s="216">
        <f>SUM(V189:V205)</f>
        <v>645.88448727940511</v>
      </c>
      <c r="W210" s="216">
        <f t="shared" ref="W210:AH210" si="199">SUM(W189:W205)</f>
        <v>20.819118073802489</v>
      </c>
      <c r="X210" s="216">
        <f t="shared" si="199"/>
        <v>7.286691325830871</v>
      </c>
      <c r="Y210" s="216">
        <f t="shared" si="199"/>
        <v>59.781459850884012</v>
      </c>
      <c r="Z210" s="216">
        <f t="shared" si="199"/>
        <v>3138.4433466180672</v>
      </c>
      <c r="AA210" s="216">
        <f t="shared" si="199"/>
        <v>654.07001149039672</v>
      </c>
      <c r="AB210" s="216">
        <f t="shared" si="199"/>
        <v>364.79861550316173</v>
      </c>
      <c r="AC210" s="216">
        <f t="shared" si="199"/>
        <v>251.71766568054593</v>
      </c>
      <c r="AD210" s="217">
        <f t="shared" si="199"/>
        <v>2.6963104416987664</v>
      </c>
      <c r="AE210" s="217">
        <f t="shared" si="199"/>
        <v>3.1228677110703731</v>
      </c>
      <c r="AF210" s="217">
        <f t="shared" si="199"/>
        <v>0</v>
      </c>
      <c r="AG210" s="217">
        <f t="shared" si="199"/>
        <v>242.38621481275885</v>
      </c>
      <c r="AH210" s="217">
        <f t="shared" si="199"/>
        <v>3.5122727150179531</v>
      </c>
      <c r="AI210" s="218">
        <f>SUM(V210:AC210)</f>
        <v>5142.8013958220945</v>
      </c>
      <c r="AJ210" s="133" t="str">
        <f t="shared" si="194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0.14010036129577635</v>
      </c>
      <c r="C211" s="105">
        <f t="shared" ref="C211:H211" si="200">IF($I210=0,"-",C210/$I210)</f>
        <v>1.2511809347857599E-2</v>
      </c>
      <c r="D211" s="105">
        <f t="shared" si="200"/>
        <v>0.70758216704201149</v>
      </c>
      <c r="E211" s="105">
        <f t="shared" si="200"/>
        <v>0.13828061269407277</v>
      </c>
      <c r="F211" s="105">
        <f t="shared" si="200"/>
        <v>0</v>
      </c>
      <c r="G211" s="105">
        <f t="shared" si="200"/>
        <v>1.5250496202818206E-3</v>
      </c>
      <c r="H211" s="106">
        <f t="shared" si="200"/>
        <v>0</v>
      </c>
      <c r="I211" s="107">
        <f>SUM(B211:H211)</f>
        <v>1</v>
      </c>
      <c r="J211" s="133"/>
      <c r="K211" s="30" t="s">
        <v>85</v>
      </c>
      <c r="L211" s="80">
        <f t="shared" ref="L211:R211" si="201">IF($S210=0,"-",L210/$S210)</f>
        <v>0.130162505660575</v>
      </c>
      <c r="M211" s="80">
        <f t="shared" si="201"/>
        <v>1.1624298752708834E-2</v>
      </c>
      <c r="N211" s="80">
        <f t="shared" si="201"/>
        <v>0.65739065175204758</v>
      </c>
      <c r="O211" s="80">
        <f t="shared" si="201"/>
        <v>0.12847183880233609</v>
      </c>
      <c r="P211" s="80">
        <f t="shared" si="201"/>
        <v>7.0933833027173987E-2</v>
      </c>
      <c r="Q211" s="80">
        <f t="shared" si="201"/>
        <v>1.4168720051585949E-3</v>
      </c>
      <c r="R211" s="81">
        <f t="shared" si="201"/>
        <v>0</v>
      </c>
      <c r="S211" s="82">
        <f>SUM(L211:R211)</f>
        <v>1.0000000000000002</v>
      </c>
      <c r="U211" s="40" t="s">
        <v>85</v>
      </c>
      <c r="V211" s="108">
        <f>+V210/$AI210</f>
        <v>0.12559001166253636</v>
      </c>
      <c r="W211" s="108">
        <f t="shared" ref="W211:AH211" si="202">+W210/$AI210</f>
        <v>4.0482057290245569E-3</v>
      </c>
      <c r="X211" s="108">
        <f t="shared" si="202"/>
        <v>1.4168720051585947E-3</v>
      </c>
      <c r="Y211" s="108">
        <f t="shared" si="202"/>
        <v>1.1624298752708831E-2</v>
      </c>
      <c r="Z211" s="108">
        <f t="shared" si="202"/>
        <v>0.61025948798405349</v>
      </c>
      <c r="AA211" s="108">
        <f t="shared" si="202"/>
        <v>0.12718165862320674</v>
      </c>
      <c r="AB211" s="108">
        <f t="shared" si="202"/>
        <v>7.0933833027173973E-2</v>
      </c>
      <c r="AC211" s="108">
        <f t="shared" si="202"/>
        <v>4.8945632216137326E-2</v>
      </c>
      <c r="AD211" s="108">
        <f t="shared" si="202"/>
        <v>5.2428826901408123E-4</v>
      </c>
      <c r="AE211" s="108">
        <f t="shared" si="202"/>
        <v>6.0723085935368343E-4</v>
      </c>
      <c r="AF211" s="108">
        <f t="shared" si="202"/>
        <v>0</v>
      </c>
      <c r="AG211" s="108">
        <f t="shared" si="202"/>
        <v>4.7131163767993915E-2</v>
      </c>
      <c r="AH211" s="108">
        <f t="shared" si="202"/>
        <v>6.829493197756481E-4</v>
      </c>
      <c r="AI211" s="109">
        <f>SUM(V211:AC211)</f>
        <v>0.99999999999999989</v>
      </c>
      <c r="AJ211" s="4" t="str">
        <f t="shared" si="194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203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204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205">SUM(V216:AC216)</f>
        <v>0</v>
      </c>
      <c r="AJ216" s="133" t="str">
        <f t="shared" ref="AJ216:AJ237" si="206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203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204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205"/>
        <v>0</v>
      </c>
      <c r="AJ217" s="133" t="str">
        <f t="shared" si="206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203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204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205"/>
        <v>0</v>
      </c>
      <c r="AJ218" s="133" t="str">
        <f t="shared" si="206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0.8899967245670396</v>
      </c>
      <c r="C219" s="148">
        <v>0</v>
      </c>
      <c r="D219" s="148">
        <v>0</v>
      </c>
      <c r="E219" s="148">
        <v>0</v>
      </c>
      <c r="F219" s="292"/>
      <c r="G219" s="148">
        <v>0</v>
      </c>
      <c r="H219" s="160">
        <v>0</v>
      </c>
      <c r="I219" s="146">
        <f t="shared" si="203"/>
        <v>0.8899967245670396</v>
      </c>
      <c r="J219" s="141"/>
      <c r="K219" s="161" t="s">
        <v>15</v>
      </c>
      <c r="L219" s="148">
        <v>0.8899967245670396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204"/>
        <v>0.8899967245670396</v>
      </c>
      <c r="U219" s="204" t="s">
        <v>15</v>
      </c>
      <c r="V219" s="196">
        <v>0.8899967245670396</v>
      </c>
      <c r="W219" s="196">
        <v>0</v>
      </c>
      <c r="X219" s="196">
        <v>0</v>
      </c>
      <c r="Y219" s="196">
        <v>0</v>
      </c>
      <c r="Z219" s="196">
        <v>0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205"/>
        <v>0.8899967245670396</v>
      </c>
      <c r="AJ219" s="133" t="str">
        <f t="shared" si="206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0.63827640058229196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203"/>
        <v>0.63827640058229196</v>
      </c>
      <c r="J220" s="141"/>
      <c r="K220" s="155" t="s">
        <v>14</v>
      </c>
      <c r="L220" s="156">
        <v>0.63827640058229196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204"/>
        <v>0.63827640058229196</v>
      </c>
      <c r="U220" s="200" t="s">
        <v>55</v>
      </c>
      <c r="V220" s="201">
        <v>0.63827640058229196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205"/>
        <v>0.63827640058229196</v>
      </c>
      <c r="AJ220" s="133" t="str">
        <f t="shared" si="206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1.9399743462539094E-3</v>
      </c>
      <c r="F221" s="292"/>
      <c r="G221" s="148">
        <v>0</v>
      </c>
      <c r="H221" s="160">
        <v>0</v>
      </c>
      <c r="I221" s="146">
        <f t="shared" si="203"/>
        <v>1.9399743462539094E-3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1.9399743462539094E-3</v>
      </c>
      <c r="P221" s="148">
        <v>2.9048631737312807</v>
      </c>
      <c r="Q221" s="148">
        <v>0</v>
      </c>
      <c r="R221" s="149">
        <v>0</v>
      </c>
      <c r="S221" s="150">
        <f t="shared" si="204"/>
        <v>2.9068031480775347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0</v>
      </c>
      <c r="AB221" s="196">
        <v>2.9048631737312807</v>
      </c>
      <c r="AC221" s="197">
        <v>1.9399743462539094E-3</v>
      </c>
      <c r="AD221" s="196">
        <v>0</v>
      </c>
      <c r="AE221" s="196">
        <v>0</v>
      </c>
      <c r="AF221" s="196">
        <v>0</v>
      </c>
      <c r="AG221" s="196">
        <v>0</v>
      </c>
      <c r="AH221" s="196">
        <v>1.9399743462539094E-3</v>
      </c>
      <c r="AI221" s="199">
        <f t="shared" si="205"/>
        <v>2.9068031480775347</v>
      </c>
      <c r="AJ221" s="133" t="str">
        <f t="shared" si="206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1.6272151177264849E-19</v>
      </c>
      <c r="F222" s="292"/>
      <c r="G222" s="152">
        <v>0</v>
      </c>
      <c r="H222" s="153">
        <v>0</v>
      </c>
      <c r="I222" s="154">
        <f t="shared" si="203"/>
        <v>1.6272151177264849E-19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1.6272151177264849E-19</v>
      </c>
      <c r="P222" s="156">
        <v>0.24151201749029139</v>
      </c>
      <c r="Q222" s="156">
        <v>0</v>
      </c>
      <c r="R222" s="157">
        <v>0</v>
      </c>
      <c r="S222" s="158">
        <f t="shared" si="204"/>
        <v>0.24151201749029139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</v>
      </c>
      <c r="AB222" s="201">
        <v>0.24151201749029139</v>
      </c>
      <c r="AC222" s="202">
        <v>1.6272151177264849E-19</v>
      </c>
      <c r="AD222" s="201">
        <v>0</v>
      </c>
      <c r="AE222" s="201">
        <v>0</v>
      </c>
      <c r="AF222" s="201">
        <v>0</v>
      </c>
      <c r="AG222" s="201">
        <v>0</v>
      </c>
      <c r="AH222" s="201">
        <v>1.6272151177264849E-19</v>
      </c>
      <c r="AI222" s="203">
        <f t="shared" si="205"/>
        <v>0.24151201749029139</v>
      </c>
      <c r="AJ222" s="133" t="str">
        <f t="shared" si="206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203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204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205"/>
        <v>0</v>
      </c>
      <c r="AJ223" s="133" t="str">
        <f t="shared" si="206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7.3946464660720815E-2</v>
      </c>
      <c r="F224" s="292"/>
      <c r="G224" s="152">
        <v>0</v>
      </c>
      <c r="H224" s="153">
        <v>0</v>
      </c>
      <c r="I224" s="154">
        <f t="shared" si="203"/>
        <v>7.3946464660720815E-2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7.3946464660720815E-2</v>
      </c>
      <c r="P224" s="156">
        <v>0</v>
      </c>
      <c r="Q224" s="156">
        <v>0</v>
      </c>
      <c r="R224" s="157">
        <v>0</v>
      </c>
      <c r="S224" s="158">
        <f t="shared" si="204"/>
        <v>7.3946464660720815E-2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7.3946464660720815E-2</v>
      </c>
      <c r="AD224" s="201">
        <v>0</v>
      </c>
      <c r="AE224" s="201">
        <v>0</v>
      </c>
      <c r="AF224" s="201">
        <v>0</v>
      </c>
      <c r="AG224" s="201">
        <v>0</v>
      </c>
      <c r="AH224" s="201">
        <v>7.3946464660720815E-2</v>
      </c>
      <c r="AI224" s="203">
        <f t="shared" si="205"/>
        <v>7.3946464660720815E-2</v>
      </c>
      <c r="AJ224" s="133" t="str">
        <f t="shared" si="206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15.869518031791356</v>
      </c>
      <c r="C225" s="148">
        <v>0</v>
      </c>
      <c r="D225" s="148">
        <v>0.22436122377768078</v>
      </c>
      <c r="E225" s="148">
        <v>0.52285046808316715</v>
      </c>
      <c r="F225" s="292"/>
      <c r="G225" s="148">
        <v>0</v>
      </c>
      <c r="H225" s="160">
        <v>0</v>
      </c>
      <c r="I225" s="146">
        <f t="shared" si="203"/>
        <v>16.616729723652202</v>
      </c>
      <c r="J225" s="141"/>
      <c r="K225" s="161" t="s">
        <v>139</v>
      </c>
      <c r="L225" s="148">
        <v>15.869518031791356</v>
      </c>
      <c r="M225" s="148">
        <v>0</v>
      </c>
      <c r="N225" s="148">
        <v>0.22436122377768078</v>
      </c>
      <c r="O225" s="148">
        <v>0.52285046808316715</v>
      </c>
      <c r="P225" s="148">
        <v>0</v>
      </c>
      <c r="Q225" s="148">
        <v>0</v>
      </c>
      <c r="R225" s="149">
        <v>0</v>
      </c>
      <c r="S225" s="150">
        <f t="shared" si="204"/>
        <v>16.616729723652202</v>
      </c>
      <c r="U225" s="204" t="s">
        <v>139</v>
      </c>
      <c r="V225" s="196">
        <v>15.766033611743708</v>
      </c>
      <c r="W225" s="196">
        <v>0</v>
      </c>
      <c r="X225" s="196">
        <v>0</v>
      </c>
      <c r="Y225" s="196">
        <v>0</v>
      </c>
      <c r="Z225" s="196">
        <v>0.22436122377768078</v>
      </c>
      <c r="AA225" s="196">
        <v>0</v>
      </c>
      <c r="AB225" s="196">
        <v>0</v>
      </c>
      <c r="AC225" s="197">
        <v>0.62633488813081595</v>
      </c>
      <c r="AD225" s="196">
        <v>0.10348442004764891</v>
      </c>
      <c r="AE225" s="196">
        <v>0</v>
      </c>
      <c r="AF225" s="196">
        <v>0</v>
      </c>
      <c r="AG225" s="196">
        <v>0</v>
      </c>
      <c r="AH225" s="196">
        <v>0.52285046808316715</v>
      </c>
      <c r="AI225" s="199">
        <f t="shared" si="205"/>
        <v>16.616729723652206</v>
      </c>
      <c r="AJ225" s="133" t="str">
        <f t="shared" si="206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0.87075904404643023</v>
      </c>
      <c r="C226" s="152">
        <v>0</v>
      </c>
      <c r="D226" s="152">
        <v>2.708527952990758</v>
      </c>
      <c r="E226" s="152">
        <v>10.591329493105064</v>
      </c>
      <c r="F226" s="292"/>
      <c r="G226" s="152">
        <v>2.0795603297205809</v>
      </c>
      <c r="H226" s="153">
        <v>0</v>
      </c>
      <c r="I226" s="154">
        <f t="shared" si="203"/>
        <v>16.250176819862833</v>
      </c>
      <c r="J226" s="141"/>
      <c r="K226" s="155" t="s">
        <v>24</v>
      </c>
      <c r="L226" s="156">
        <v>0.87075904404643023</v>
      </c>
      <c r="M226" s="156">
        <v>0</v>
      </c>
      <c r="N226" s="156">
        <v>2.708527952990758</v>
      </c>
      <c r="O226" s="156">
        <v>10.591329493105064</v>
      </c>
      <c r="P226" s="156">
        <v>0</v>
      </c>
      <c r="Q226" s="156">
        <v>2.0795603297205809</v>
      </c>
      <c r="R226" s="157">
        <v>0</v>
      </c>
      <c r="S226" s="158">
        <f t="shared" si="204"/>
        <v>16.250176819862833</v>
      </c>
      <c r="U226" s="200" t="s">
        <v>24</v>
      </c>
      <c r="V226" s="201">
        <v>0.24006539595866896</v>
      </c>
      <c r="W226" s="201">
        <v>0.63069364808776129</v>
      </c>
      <c r="X226" s="201">
        <v>2.0795603297205809</v>
      </c>
      <c r="Y226" s="201">
        <v>0</v>
      </c>
      <c r="Z226" s="201">
        <v>2.708527952990758</v>
      </c>
      <c r="AA226" s="201">
        <v>10.30791767264849</v>
      </c>
      <c r="AB226" s="201">
        <v>0</v>
      </c>
      <c r="AC226" s="202">
        <v>0.28341182045657382</v>
      </c>
      <c r="AD226" s="201">
        <v>0</v>
      </c>
      <c r="AE226" s="201">
        <v>0.11632020930778979</v>
      </c>
      <c r="AF226" s="201">
        <v>0</v>
      </c>
      <c r="AG226" s="201">
        <v>0</v>
      </c>
      <c r="AH226" s="201">
        <v>0.16709161114878399</v>
      </c>
      <c r="AI226" s="203">
        <f t="shared" si="205"/>
        <v>16.250176819862833</v>
      </c>
      <c r="AJ226" s="133" t="str">
        <f t="shared" si="206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8.4298826162994818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203"/>
        <v>8.4298826162994818</v>
      </c>
      <c r="J227" s="141"/>
      <c r="K227" s="161" t="s">
        <v>23</v>
      </c>
      <c r="L227" s="148">
        <v>8.4298826162994818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204"/>
        <v>8.4298826162994818</v>
      </c>
      <c r="U227" s="204" t="s">
        <v>23</v>
      </c>
      <c r="V227" s="196">
        <v>8.2312460039443494</v>
      </c>
      <c r="W227" s="196">
        <v>0.19863661235513244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205"/>
        <v>8.4298826162994818</v>
      </c>
      <c r="AJ227" s="133" t="str">
        <f t="shared" si="206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203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204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205"/>
        <v>0</v>
      </c>
      <c r="AJ228" s="133" t="str">
        <f t="shared" si="206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0.14428712207664376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203"/>
        <v>0.14428712207664376</v>
      </c>
      <c r="J229" s="141"/>
      <c r="K229" s="161" t="s">
        <v>21</v>
      </c>
      <c r="L229" s="148">
        <v>0.14428712207664376</v>
      </c>
      <c r="M229" s="148">
        <v>0</v>
      </c>
      <c r="N229" s="148">
        <v>0</v>
      </c>
      <c r="O229" s="148">
        <v>0</v>
      </c>
      <c r="P229" s="148">
        <v>0.17109667240573803</v>
      </c>
      <c r="Q229" s="148">
        <v>0</v>
      </c>
      <c r="R229" s="149">
        <v>0</v>
      </c>
      <c r="S229" s="150">
        <f t="shared" si="204"/>
        <v>0.3153837944823818</v>
      </c>
      <c r="U229" s="204" t="s">
        <v>21</v>
      </c>
      <c r="V229" s="196">
        <v>0.14428712207664376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0.17109667240573803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205"/>
        <v>0.3153837944823818</v>
      </c>
      <c r="AJ229" s="133" t="str">
        <f t="shared" si="206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203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204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205"/>
        <v>0</v>
      </c>
      <c r="AJ230" s="133" t="str">
        <f t="shared" si="206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203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204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205"/>
        <v>0</v>
      </c>
      <c r="AJ231" s="133" t="str">
        <f t="shared" si="206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203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204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205"/>
        <v>0</v>
      </c>
      <c r="AJ232" s="133" t="str">
        <f t="shared" si="206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203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204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205"/>
        <v>0</v>
      </c>
      <c r="AJ233" s="133" t="str">
        <f t="shared" si="206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203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204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205"/>
        <v>0</v>
      </c>
      <c r="AJ234" s="133" t="str">
        <f t="shared" si="206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203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204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205"/>
        <v>0</v>
      </c>
      <c r="AJ235" s="133" t="str">
        <f t="shared" si="206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26.842719939363246</v>
      </c>
      <c r="C236" s="187">
        <f t="shared" ref="C236:H236" si="207">SUM(C215:C231)</f>
        <v>0</v>
      </c>
      <c r="D236" s="187">
        <f t="shared" si="207"/>
        <v>2.9328891767684389</v>
      </c>
      <c r="E236" s="187">
        <f t="shared" si="207"/>
        <v>11.190066400195207</v>
      </c>
      <c r="F236" s="187">
        <f t="shared" si="207"/>
        <v>0</v>
      </c>
      <c r="G236" s="187">
        <f t="shared" si="207"/>
        <v>2.0795603297205809</v>
      </c>
      <c r="H236" s="213">
        <f t="shared" si="207"/>
        <v>0</v>
      </c>
      <c r="I236" s="146">
        <f t="shared" ref="I236" si="208">SUM(I215:I231)</f>
        <v>43.045235846047461</v>
      </c>
      <c r="J236" s="141"/>
      <c r="K236" s="188" t="s">
        <v>25</v>
      </c>
      <c r="L236" s="187">
        <f>SUM(L215:L231)</f>
        <v>26.842719939363246</v>
      </c>
      <c r="M236" s="187">
        <f t="shared" ref="M236:R236" si="209">SUM(M215:M231)</f>
        <v>0</v>
      </c>
      <c r="N236" s="187">
        <f t="shared" si="209"/>
        <v>2.9328891767684389</v>
      </c>
      <c r="O236" s="187">
        <f t="shared" si="209"/>
        <v>11.190066400195207</v>
      </c>
      <c r="P236" s="187">
        <f t="shared" si="209"/>
        <v>3.3174718636273099</v>
      </c>
      <c r="Q236" s="187">
        <f t="shared" si="209"/>
        <v>2.0795603297205809</v>
      </c>
      <c r="R236" s="213">
        <f t="shared" si="209"/>
        <v>0</v>
      </c>
      <c r="S236" s="214">
        <f t="shared" ref="S236" si="210">SUM(S215:S231)</f>
        <v>46.362707709674773</v>
      </c>
      <c r="T236" s="133" t="str">
        <f>IF(ABS(S236-AI236)&gt;0.01,S236-AI236,"")</f>
        <v/>
      </c>
      <c r="U236" s="215" t="s">
        <v>61</v>
      </c>
      <c r="V236" s="216">
        <f>SUM(V215:V231)</f>
        <v>25.909905258872705</v>
      </c>
      <c r="W236" s="216">
        <f t="shared" ref="W236:AH236" si="211">SUM(W215:W231)</f>
        <v>0.82933026044289371</v>
      </c>
      <c r="X236" s="216">
        <f t="shared" si="211"/>
        <v>2.0795603297205809</v>
      </c>
      <c r="Y236" s="216">
        <f t="shared" si="211"/>
        <v>0</v>
      </c>
      <c r="Z236" s="216">
        <f t="shared" si="211"/>
        <v>2.9328891767684389</v>
      </c>
      <c r="AA236" s="216">
        <f t="shared" si="211"/>
        <v>10.30791767264849</v>
      </c>
      <c r="AB236" s="216">
        <f t="shared" si="211"/>
        <v>3.3174718636273099</v>
      </c>
      <c r="AC236" s="216">
        <f t="shared" si="211"/>
        <v>0.98563314759436449</v>
      </c>
      <c r="AD236" s="217">
        <f t="shared" si="211"/>
        <v>0.10348442004764891</v>
      </c>
      <c r="AE236" s="217">
        <f t="shared" si="211"/>
        <v>0.11632020930778979</v>
      </c>
      <c r="AF236" s="217">
        <f t="shared" si="211"/>
        <v>0</v>
      </c>
      <c r="AG236" s="217">
        <f t="shared" si="211"/>
        <v>0</v>
      </c>
      <c r="AH236" s="217">
        <f t="shared" si="211"/>
        <v>0.76582851823892584</v>
      </c>
      <c r="AI236" s="218">
        <f>SUM(V236:AC236)</f>
        <v>46.36270770967478</v>
      </c>
      <c r="AJ236" s="133" t="str">
        <f t="shared" si="206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0.62359328301433903</v>
      </c>
      <c r="C237" s="105">
        <f t="shared" ref="C237:H237" si="212">IF($I236=0,"-",C236/$I236)</f>
        <v>0</v>
      </c>
      <c r="D237" s="105">
        <f t="shared" si="212"/>
        <v>6.8135047215399216E-2</v>
      </c>
      <c r="E237" s="105">
        <f t="shared" si="212"/>
        <v>0.25996062468368869</v>
      </c>
      <c r="F237" s="105">
        <f t="shared" si="212"/>
        <v>0</v>
      </c>
      <c r="G237" s="105">
        <f t="shared" si="212"/>
        <v>4.8311045086573322E-2</v>
      </c>
      <c r="H237" s="106">
        <f t="shared" si="212"/>
        <v>0</v>
      </c>
      <c r="I237" s="107">
        <f>SUM(B237:H237)</f>
        <v>1.0000000000000002</v>
      </c>
      <c r="J237" s="133"/>
      <c r="K237" s="30" t="s">
        <v>85</v>
      </c>
      <c r="L237" s="80">
        <f t="shared" ref="L237:R237" si="213">IF($S236=0,"-",L236/$S236)</f>
        <v>0.57897222283593719</v>
      </c>
      <c r="M237" s="80">
        <f t="shared" si="213"/>
        <v>0</v>
      </c>
      <c r="N237" s="80">
        <f t="shared" si="213"/>
        <v>6.3259661086542102E-2</v>
      </c>
      <c r="O237" s="80">
        <f t="shared" si="213"/>
        <v>0.24135920771210934</v>
      </c>
      <c r="P237" s="80">
        <f t="shared" si="213"/>
        <v>7.1554747932356721E-2</v>
      </c>
      <c r="Q237" s="80">
        <f t="shared" si="213"/>
        <v>4.4854160433054846E-2</v>
      </c>
      <c r="R237" s="81">
        <f t="shared" si="213"/>
        <v>0</v>
      </c>
      <c r="S237" s="82">
        <f>SUM(L237:R237)</f>
        <v>1.0000000000000002</v>
      </c>
      <c r="U237" s="40" t="s">
        <v>85</v>
      </c>
      <c r="V237" s="108">
        <f>+V236/$AI236</f>
        <v>0.55885228751352523</v>
      </c>
      <c r="W237" s="108">
        <f t="shared" ref="W237:AH237" si="214">+W236/$AI236</f>
        <v>1.7887873711695066E-2</v>
      </c>
      <c r="X237" s="108">
        <f t="shared" si="214"/>
        <v>4.4854160433054839E-2</v>
      </c>
      <c r="Y237" s="108">
        <f t="shared" si="214"/>
        <v>0</v>
      </c>
      <c r="Z237" s="108">
        <f t="shared" si="214"/>
        <v>6.3259661086542102E-2</v>
      </c>
      <c r="AA237" s="108">
        <f t="shared" si="214"/>
        <v>0.22233208934208723</v>
      </c>
      <c r="AB237" s="108">
        <f t="shared" si="214"/>
        <v>7.1554747932356708E-2</v>
      </c>
      <c r="AC237" s="108">
        <f t="shared" si="214"/>
        <v>2.1259179980738844E-2</v>
      </c>
      <c r="AD237" s="108">
        <f t="shared" si="214"/>
        <v>2.2320616107168005E-3</v>
      </c>
      <c r="AE237" s="108">
        <f t="shared" si="214"/>
        <v>2.5089175126740185E-3</v>
      </c>
      <c r="AF237" s="108">
        <f t="shared" si="214"/>
        <v>0</v>
      </c>
      <c r="AG237" s="108">
        <f t="shared" si="214"/>
        <v>0</v>
      </c>
      <c r="AH237" s="108">
        <f t="shared" si="214"/>
        <v>1.6518200857348026E-2</v>
      </c>
      <c r="AI237" s="109">
        <f>SUM(V237:AC237)</f>
        <v>1</v>
      </c>
      <c r="AJ237" s="4" t="str">
        <f t="shared" si="206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21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21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217">SUM(V242:AC242)</f>
        <v>0</v>
      </c>
      <c r="AJ242" s="133" t="str">
        <f t="shared" ref="AJ242:AJ263" si="21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292"/>
      <c r="G243" s="148">
        <v>0</v>
      </c>
      <c r="H243" s="160">
        <v>0</v>
      </c>
      <c r="I243" s="146">
        <f t="shared" si="21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216"/>
        <v>0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217"/>
        <v>0</v>
      </c>
      <c r="AJ243" s="133" t="str">
        <f t="shared" si="21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21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21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217"/>
        <v>0</v>
      </c>
      <c r="AJ244" s="133" t="str">
        <f t="shared" si="21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109.43224613654347</v>
      </c>
      <c r="C245" s="148">
        <v>0</v>
      </c>
      <c r="D245" s="148">
        <v>17.185682557578616</v>
      </c>
      <c r="E245" s="148">
        <v>0</v>
      </c>
      <c r="F245" s="292"/>
      <c r="G245" s="148">
        <v>0</v>
      </c>
      <c r="H245" s="160">
        <v>0</v>
      </c>
      <c r="I245" s="146">
        <f t="shared" si="215"/>
        <v>126.61792869412209</v>
      </c>
      <c r="J245" s="141"/>
      <c r="K245" s="161" t="s">
        <v>15</v>
      </c>
      <c r="L245" s="148">
        <v>109.43224613654347</v>
      </c>
      <c r="M245" s="148">
        <v>0</v>
      </c>
      <c r="N245" s="148">
        <v>17.185682557578616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216"/>
        <v>126.61792869412209</v>
      </c>
      <c r="U245" s="204" t="s">
        <v>15</v>
      </c>
      <c r="V245" s="196">
        <v>109.43224613654347</v>
      </c>
      <c r="W245" s="196">
        <v>0</v>
      </c>
      <c r="X245" s="196">
        <v>0</v>
      </c>
      <c r="Y245" s="196">
        <v>0</v>
      </c>
      <c r="Z245" s="196">
        <v>17.185682557578616</v>
      </c>
      <c r="AA245" s="196">
        <v>0</v>
      </c>
      <c r="AB245" s="196">
        <v>0</v>
      </c>
      <c r="AC245" s="197">
        <v>0</v>
      </c>
      <c r="AD245" s="198">
        <v>0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217"/>
        <v>126.61792869412209</v>
      </c>
      <c r="AJ245" s="133" t="str">
        <f t="shared" si="21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19.34455168529832</v>
      </c>
      <c r="C246" s="152">
        <v>0.24272719403267964</v>
      </c>
      <c r="D246" s="152">
        <v>4.8219341635063202</v>
      </c>
      <c r="E246" s="152">
        <v>0.18202207757821368</v>
      </c>
      <c r="F246" s="292"/>
      <c r="G246" s="152">
        <v>0</v>
      </c>
      <c r="H246" s="153">
        <v>0</v>
      </c>
      <c r="I246" s="154">
        <f t="shared" si="215"/>
        <v>24.591235120415533</v>
      </c>
      <c r="J246" s="141"/>
      <c r="K246" s="155" t="s">
        <v>14</v>
      </c>
      <c r="L246" s="156">
        <v>19.34455168529832</v>
      </c>
      <c r="M246" s="156">
        <v>0.24272719403267964</v>
      </c>
      <c r="N246" s="156">
        <v>4.8219341635063202</v>
      </c>
      <c r="O246" s="156">
        <v>0.18202207757821368</v>
      </c>
      <c r="P246" s="156">
        <v>0</v>
      </c>
      <c r="Q246" s="156">
        <v>0</v>
      </c>
      <c r="R246" s="157">
        <v>0</v>
      </c>
      <c r="S246" s="158">
        <f t="shared" si="216"/>
        <v>24.591235120415533</v>
      </c>
      <c r="U246" s="200" t="s">
        <v>55</v>
      </c>
      <c r="V246" s="201">
        <v>18.973999678037046</v>
      </c>
      <c r="W246" s="201">
        <v>0</v>
      </c>
      <c r="X246" s="201">
        <v>0</v>
      </c>
      <c r="Y246" s="201">
        <v>0.24272719403267964</v>
      </c>
      <c r="Z246" s="201">
        <v>4.8219341635063202</v>
      </c>
      <c r="AA246" s="201">
        <v>0.15601892363846884</v>
      </c>
      <c r="AB246" s="201">
        <v>0</v>
      </c>
      <c r="AC246" s="202">
        <v>0.39655516120101725</v>
      </c>
      <c r="AD246" s="201">
        <v>0.37055200726127246</v>
      </c>
      <c r="AE246" s="201">
        <v>0</v>
      </c>
      <c r="AF246" s="201">
        <v>0</v>
      </c>
      <c r="AG246" s="201">
        <v>0</v>
      </c>
      <c r="AH246" s="201">
        <v>2.6003153939744835E-2</v>
      </c>
      <c r="AI246" s="203">
        <f t="shared" si="217"/>
        <v>24.591235120415533</v>
      </c>
      <c r="AJ246" s="133" t="str">
        <f t="shared" si="21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0.86218999209596048</v>
      </c>
      <c r="F247" s="292"/>
      <c r="G247" s="148">
        <v>0</v>
      </c>
      <c r="H247" s="160">
        <v>0</v>
      </c>
      <c r="I247" s="146">
        <f t="shared" si="215"/>
        <v>0.86218999209596048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0.86218999209596048</v>
      </c>
      <c r="P247" s="148">
        <v>160.95746936294273</v>
      </c>
      <c r="Q247" s="148">
        <v>0</v>
      </c>
      <c r="R247" s="149">
        <v>0</v>
      </c>
      <c r="S247" s="150">
        <f t="shared" si="216"/>
        <v>161.81965935503868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6.0353299446717239E-2</v>
      </c>
      <c r="AB247" s="196">
        <v>160.95746936294273</v>
      </c>
      <c r="AC247" s="197">
        <v>0.80183669264924329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0.80183669264924329</v>
      </c>
      <c r="AI247" s="199">
        <f t="shared" si="217"/>
        <v>161.81965935503868</v>
      </c>
      <c r="AJ247" s="133" t="str">
        <f t="shared" si="21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0.10736036261947902</v>
      </c>
      <c r="F248" s="292"/>
      <c r="G248" s="152">
        <v>0</v>
      </c>
      <c r="H248" s="153">
        <v>0</v>
      </c>
      <c r="I248" s="154">
        <f t="shared" si="215"/>
        <v>0.10736036261947902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0.10736036261947902</v>
      </c>
      <c r="P248" s="156">
        <v>23.480417551896725</v>
      </c>
      <c r="Q248" s="156">
        <v>0</v>
      </c>
      <c r="R248" s="157">
        <v>0</v>
      </c>
      <c r="S248" s="158">
        <f t="shared" si="216"/>
        <v>23.587777914516202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0.10628675899328423</v>
      </c>
      <c r="AB248" s="201">
        <v>23.480417551896725</v>
      </c>
      <c r="AC248" s="202">
        <v>1.0736036261947903E-3</v>
      </c>
      <c r="AD248" s="201">
        <v>0</v>
      </c>
      <c r="AE248" s="201">
        <v>0</v>
      </c>
      <c r="AF248" s="201">
        <v>0</v>
      </c>
      <c r="AG248" s="201">
        <v>0</v>
      </c>
      <c r="AH248" s="201">
        <v>1.0736036261947903E-3</v>
      </c>
      <c r="AI248" s="203">
        <f t="shared" si="217"/>
        <v>23.587777914516206</v>
      </c>
      <c r="AJ248" s="133" t="str">
        <f t="shared" si="21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0.10413245291045307</v>
      </c>
      <c r="E249" s="148">
        <v>0</v>
      </c>
      <c r="F249" s="292"/>
      <c r="G249" s="148">
        <v>0</v>
      </c>
      <c r="H249" s="160">
        <v>0</v>
      </c>
      <c r="I249" s="146">
        <f t="shared" si="215"/>
        <v>0.10413245291045307</v>
      </c>
      <c r="J249" s="141"/>
      <c r="K249" s="161" t="s">
        <v>57</v>
      </c>
      <c r="L249" s="148">
        <v>0</v>
      </c>
      <c r="M249" s="148">
        <v>0</v>
      </c>
      <c r="N249" s="148">
        <v>0.10413245291045307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216"/>
        <v>0.10413245291045307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0.10413245291045307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217"/>
        <v>0.10413245291045307</v>
      </c>
      <c r="AJ249" s="133" t="str">
        <f t="shared" si="21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5.7941771516082348</v>
      </c>
      <c r="C250" s="152">
        <v>0</v>
      </c>
      <c r="D250" s="152">
        <v>8.2165252838496361</v>
      </c>
      <c r="E250" s="152">
        <v>16.252399860208996</v>
      </c>
      <c r="F250" s="292"/>
      <c r="G250" s="152">
        <v>0</v>
      </c>
      <c r="H250" s="153">
        <v>0</v>
      </c>
      <c r="I250" s="154">
        <f t="shared" si="215"/>
        <v>30.263102295666869</v>
      </c>
      <c r="J250" s="141"/>
      <c r="K250" s="155" t="s">
        <v>16</v>
      </c>
      <c r="L250" s="156">
        <v>5.7941771516082348</v>
      </c>
      <c r="M250" s="156">
        <v>0</v>
      </c>
      <c r="N250" s="156">
        <v>8.2165252838496361</v>
      </c>
      <c r="O250" s="156">
        <v>16.252399860208996</v>
      </c>
      <c r="P250" s="156">
        <v>3.6938083423999298E-2</v>
      </c>
      <c r="Q250" s="156">
        <v>0</v>
      </c>
      <c r="R250" s="157">
        <v>0</v>
      </c>
      <c r="S250" s="158">
        <f t="shared" si="216"/>
        <v>30.300040379090866</v>
      </c>
      <c r="U250" s="200" t="s">
        <v>16</v>
      </c>
      <c r="V250" s="201">
        <v>5.7941771516082348</v>
      </c>
      <c r="W250" s="201">
        <v>0</v>
      </c>
      <c r="X250" s="201">
        <v>0</v>
      </c>
      <c r="Y250" s="201">
        <v>0</v>
      </c>
      <c r="Z250" s="201">
        <v>8.2165252838496361</v>
      </c>
      <c r="AA250" s="201">
        <v>8.2191579908060586E-2</v>
      </c>
      <c r="AB250" s="201">
        <v>3.6938083423999298E-2</v>
      </c>
      <c r="AC250" s="202">
        <v>16.170208280300937</v>
      </c>
      <c r="AD250" s="201">
        <v>0</v>
      </c>
      <c r="AE250" s="201">
        <v>0</v>
      </c>
      <c r="AF250" s="201">
        <v>0</v>
      </c>
      <c r="AG250" s="201">
        <v>0</v>
      </c>
      <c r="AH250" s="201">
        <v>16.170208280300937</v>
      </c>
      <c r="AI250" s="203">
        <f t="shared" si="217"/>
        <v>30.300040379090866</v>
      </c>
      <c r="AJ250" s="133" t="str">
        <f t="shared" si="21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350.46104417049219</v>
      </c>
      <c r="C251" s="148">
        <v>11.696797495854749</v>
      </c>
      <c r="D251" s="148">
        <v>150.7633644752695</v>
      </c>
      <c r="E251" s="148">
        <v>32.210677846891429</v>
      </c>
      <c r="F251" s="292"/>
      <c r="G251" s="148">
        <v>0</v>
      </c>
      <c r="H251" s="160">
        <v>0</v>
      </c>
      <c r="I251" s="146">
        <f t="shared" si="215"/>
        <v>545.13188398850798</v>
      </c>
      <c r="J251" s="141"/>
      <c r="K251" s="161" t="s">
        <v>139</v>
      </c>
      <c r="L251" s="148">
        <v>350.46104417049219</v>
      </c>
      <c r="M251" s="148">
        <v>11.696797495854749</v>
      </c>
      <c r="N251" s="148">
        <v>150.7633644752695</v>
      </c>
      <c r="O251" s="148">
        <v>32.210677846891429</v>
      </c>
      <c r="P251" s="148">
        <v>6.5724406562010784E-2</v>
      </c>
      <c r="Q251" s="148">
        <v>0</v>
      </c>
      <c r="R251" s="149">
        <v>0</v>
      </c>
      <c r="S251" s="150">
        <f t="shared" si="216"/>
        <v>545.19760839507001</v>
      </c>
      <c r="U251" s="204" t="s">
        <v>139</v>
      </c>
      <c r="V251" s="196">
        <v>345.81319827472851</v>
      </c>
      <c r="W251" s="196">
        <v>0</v>
      </c>
      <c r="X251" s="196">
        <v>0</v>
      </c>
      <c r="Y251" s="196">
        <v>11.696797495854749</v>
      </c>
      <c r="Z251" s="196">
        <v>150.7633644752695</v>
      </c>
      <c r="AA251" s="196">
        <v>3.752061278927584</v>
      </c>
      <c r="AB251" s="196">
        <v>6.5724406562010784E-2</v>
      </c>
      <c r="AC251" s="197">
        <v>33.106462463727496</v>
      </c>
      <c r="AD251" s="196">
        <v>4.6478458957636546</v>
      </c>
      <c r="AE251" s="196">
        <v>11.509943977756699</v>
      </c>
      <c r="AF251" s="196">
        <v>0</v>
      </c>
      <c r="AG251" s="196">
        <v>0</v>
      </c>
      <c r="AH251" s="196">
        <v>16.948672590207146</v>
      </c>
      <c r="AI251" s="199">
        <f t="shared" si="217"/>
        <v>545.19760839506989</v>
      </c>
      <c r="AJ251" s="133" t="str">
        <f t="shared" si="21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65.913960961621925</v>
      </c>
      <c r="C252" s="152">
        <v>0.60292188798812485</v>
      </c>
      <c r="D252" s="152">
        <v>440.81719171504335</v>
      </c>
      <c r="E252" s="152">
        <v>803.48869730675244</v>
      </c>
      <c r="F252" s="292"/>
      <c r="G252" s="152">
        <v>159.3294480131388</v>
      </c>
      <c r="H252" s="153">
        <v>41.201766146679745</v>
      </c>
      <c r="I252" s="154">
        <f t="shared" si="215"/>
        <v>1511.3539860312244</v>
      </c>
      <c r="J252" s="141"/>
      <c r="K252" s="155" t="s">
        <v>24</v>
      </c>
      <c r="L252" s="156">
        <v>65.913960961621925</v>
      </c>
      <c r="M252" s="156">
        <v>0.60292188798812485</v>
      </c>
      <c r="N252" s="156">
        <v>440.81719171504335</v>
      </c>
      <c r="O252" s="156">
        <v>803.48869730675244</v>
      </c>
      <c r="P252" s="156">
        <v>1.471369772914719</v>
      </c>
      <c r="Q252" s="156">
        <v>159.3294480131388</v>
      </c>
      <c r="R252" s="157">
        <v>41.201766146679745</v>
      </c>
      <c r="S252" s="158">
        <f t="shared" si="216"/>
        <v>1512.825355804139</v>
      </c>
      <c r="U252" s="200" t="s">
        <v>24</v>
      </c>
      <c r="V252" s="201">
        <v>13.537654126518843</v>
      </c>
      <c r="W252" s="201">
        <v>51.558199433591781</v>
      </c>
      <c r="X252" s="201">
        <v>159.3294480131388</v>
      </c>
      <c r="Y252" s="201">
        <v>0.60292188798812485</v>
      </c>
      <c r="Z252" s="201">
        <v>440.81719171504335</v>
      </c>
      <c r="AA252" s="201">
        <v>790.93632341981538</v>
      </c>
      <c r="AB252" s="201">
        <v>1.471369772914719</v>
      </c>
      <c r="AC252" s="202">
        <v>54.572247435128183</v>
      </c>
      <c r="AD252" s="201">
        <v>0.8181074015112999</v>
      </c>
      <c r="AE252" s="201">
        <v>1.9693681316655662</v>
      </c>
      <c r="AF252" s="201">
        <v>41.201766146679745</v>
      </c>
      <c r="AG252" s="201">
        <v>0</v>
      </c>
      <c r="AH252" s="201">
        <v>10.583005755271557</v>
      </c>
      <c r="AI252" s="203">
        <f t="shared" si="217"/>
        <v>1512.825355804139</v>
      </c>
      <c r="AJ252" s="133" t="str">
        <f t="shared" si="21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79.472181459240403</v>
      </c>
      <c r="C253" s="148">
        <v>0</v>
      </c>
      <c r="D253" s="148">
        <v>1.1557450696173108</v>
      </c>
      <c r="E253" s="148">
        <v>0</v>
      </c>
      <c r="F253" s="292"/>
      <c r="G253" s="148">
        <v>0</v>
      </c>
      <c r="H253" s="160">
        <v>0</v>
      </c>
      <c r="I253" s="146">
        <f t="shared" si="215"/>
        <v>80.627926528857714</v>
      </c>
      <c r="J253" s="141"/>
      <c r="K253" s="161" t="s">
        <v>23</v>
      </c>
      <c r="L253" s="148">
        <v>79.472181459240403</v>
      </c>
      <c r="M253" s="148">
        <v>0</v>
      </c>
      <c r="N253" s="148">
        <v>1.1557450696173108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216"/>
        <v>80.627926528857714</v>
      </c>
      <c r="U253" s="204" t="s">
        <v>23</v>
      </c>
      <c r="V253" s="196">
        <v>79.438605514004777</v>
      </c>
      <c r="W253" s="196">
        <v>0</v>
      </c>
      <c r="X253" s="196">
        <v>0</v>
      </c>
      <c r="Y253" s="196">
        <v>0</v>
      </c>
      <c r="Z253" s="196">
        <v>1.1557450696173108</v>
      </c>
      <c r="AA253" s="196">
        <v>0</v>
      </c>
      <c r="AB253" s="196">
        <v>0</v>
      </c>
      <c r="AC253" s="197">
        <v>3.3575945235623815E-2</v>
      </c>
      <c r="AD253" s="196">
        <v>3.3575945235623815E-2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217"/>
        <v>80.627926528857714</v>
      </c>
      <c r="AJ253" s="133" t="str">
        <f t="shared" si="21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8.0895596973287383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215"/>
        <v>8.0895596973287383</v>
      </c>
      <c r="J254" s="141"/>
      <c r="K254" s="155" t="s">
        <v>58</v>
      </c>
      <c r="L254" s="156">
        <v>8.0895596973287383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216"/>
        <v>8.0895596973287383</v>
      </c>
      <c r="U254" s="200" t="s">
        <v>58</v>
      </c>
      <c r="V254" s="201">
        <v>8.0895596973287383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217"/>
        <v>8.0895596973287383</v>
      </c>
      <c r="AJ254" s="133" t="str">
        <f t="shared" si="21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95.73551644542539</v>
      </c>
      <c r="C255" s="148">
        <v>0</v>
      </c>
      <c r="D255" s="148">
        <v>0</v>
      </c>
      <c r="E255" s="148">
        <v>2.4547568319339845</v>
      </c>
      <c r="F255" s="292"/>
      <c r="G255" s="148">
        <v>0</v>
      </c>
      <c r="H255" s="160">
        <v>0</v>
      </c>
      <c r="I255" s="146">
        <f t="shared" si="215"/>
        <v>98.190273277359381</v>
      </c>
      <c r="J255" s="141"/>
      <c r="K255" s="161" t="s">
        <v>21</v>
      </c>
      <c r="L255" s="148">
        <v>95.73551644542539</v>
      </c>
      <c r="M255" s="148">
        <v>0</v>
      </c>
      <c r="N255" s="148">
        <v>0</v>
      </c>
      <c r="O255" s="148">
        <v>2.4547568319339845</v>
      </c>
      <c r="P255" s="148">
        <v>9.4774157844240374</v>
      </c>
      <c r="Q255" s="148">
        <v>0</v>
      </c>
      <c r="R255" s="149">
        <v>0</v>
      </c>
      <c r="S255" s="150">
        <f t="shared" si="216"/>
        <v>107.66768906178342</v>
      </c>
      <c r="U255" s="204" t="s">
        <v>21</v>
      </c>
      <c r="V255" s="196">
        <v>95.244565079038594</v>
      </c>
      <c r="W255" s="196">
        <v>0</v>
      </c>
      <c r="X255" s="196">
        <v>0</v>
      </c>
      <c r="Y255" s="196">
        <v>0</v>
      </c>
      <c r="Z255" s="196">
        <v>0</v>
      </c>
      <c r="AA255" s="196">
        <v>0</v>
      </c>
      <c r="AB255" s="196">
        <v>9.4774157844240374</v>
      </c>
      <c r="AC255" s="197">
        <v>2.9457081983207813</v>
      </c>
      <c r="AD255" s="196">
        <v>0.49095136638679693</v>
      </c>
      <c r="AE255" s="196">
        <v>0</v>
      </c>
      <c r="AF255" s="196">
        <v>0</v>
      </c>
      <c r="AG255" s="196">
        <v>0</v>
      </c>
      <c r="AH255" s="196">
        <v>2.4547568319339845</v>
      </c>
      <c r="AI255" s="199">
        <f t="shared" si="217"/>
        <v>107.66768906178342</v>
      </c>
      <c r="AJ255" s="133" t="str">
        <f t="shared" si="21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4.135143759457348E-4</v>
      </c>
      <c r="C256" s="152">
        <v>0</v>
      </c>
      <c r="D256" s="152">
        <v>1.033785939864337E-4</v>
      </c>
      <c r="E256" s="152">
        <v>0</v>
      </c>
      <c r="F256" s="292"/>
      <c r="G256" s="152">
        <v>0</v>
      </c>
      <c r="H256" s="153">
        <v>0</v>
      </c>
      <c r="I256" s="154">
        <f t="shared" si="215"/>
        <v>5.1689296993216846E-4</v>
      </c>
      <c r="J256" s="141"/>
      <c r="K256" s="155" t="s">
        <v>20</v>
      </c>
      <c r="L256" s="156">
        <v>4.135143759457348E-4</v>
      </c>
      <c r="M256" s="156">
        <v>0</v>
      </c>
      <c r="N256" s="156">
        <v>1.033785939864337E-4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216"/>
        <v>5.1689296993216846E-4</v>
      </c>
      <c r="U256" s="200" t="s">
        <v>59</v>
      </c>
      <c r="V256" s="201">
        <v>4.135143759457348E-4</v>
      </c>
      <c r="W256" s="201">
        <v>0</v>
      </c>
      <c r="X256" s="201">
        <v>0</v>
      </c>
      <c r="Y256" s="201">
        <v>0</v>
      </c>
      <c r="Z256" s="201">
        <v>1.033785939864337E-4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217"/>
        <v>5.1689296993216846E-4</v>
      </c>
      <c r="AJ256" s="133" t="str">
        <f t="shared" si="21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47.092554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215"/>
        <v>47.092554</v>
      </c>
      <c r="J257" s="141"/>
      <c r="K257" s="163" t="s">
        <v>62</v>
      </c>
      <c r="L257" s="148">
        <v>47.092554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216"/>
        <v>47.092554</v>
      </c>
      <c r="U257" s="205" t="s">
        <v>60</v>
      </c>
      <c r="V257" s="196">
        <v>47.092554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217"/>
        <v>47.092554</v>
      </c>
      <c r="AJ257" s="133" t="str">
        <f t="shared" si="21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47.092554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215"/>
        <v>47.092554</v>
      </c>
      <c r="J258" s="141"/>
      <c r="K258" s="168" t="s">
        <v>22</v>
      </c>
      <c r="L258" s="169">
        <v>47.092554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216"/>
        <v>47.092554</v>
      </c>
      <c r="U258" s="206" t="s">
        <v>63</v>
      </c>
      <c r="V258" s="207">
        <v>47.092554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217"/>
        <v>47.092554</v>
      </c>
      <c r="AJ258" s="133" t="str">
        <f t="shared" si="21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21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21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217"/>
        <v>0</v>
      </c>
      <c r="AJ259" s="133" t="str">
        <f t="shared" si="21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21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21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217"/>
        <v>0</v>
      </c>
      <c r="AJ260" s="133" t="str">
        <f t="shared" si="21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21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21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217"/>
        <v>0</v>
      </c>
      <c r="AJ261" s="133" t="str">
        <f t="shared" si="21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781.33620522193451</v>
      </c>
      <c r="C262" s="187">
        <f t="shared" ref="C262:H262" si="219">SUM(C241:C257)</f>
        <v>12.542446577875554</v>
      </c>
      <c r="D262" s="187">
        <f t="shared" si="219"/>
        <v>623.0646790963691</v>
      </c>
      <c r="E262" s="187">
        <f t="shared" si="219"/>
        <v>855.55810427808046</v>
      </c>
      <c r="F262" s="187">
        <f t="shared" si="219"/>
        <v>0</v>
      </c>
      <c r="G262" s="187">
        <f t="shared" si="219"/>
        <v>159.3294480131388</v>
      </c>
      <c r="H262" s="213">
        <f t="shared" si="219"/>
        <v>41.201766146679745</v>
      </c>
      <c r="I262" s="146">
        <f t="shared" ref="I262" si="220">SUM(I241:I257)</f>
        <v>2473.0326493340785</v>
      </c>
      <c r="J262" s="141"/>
      <c r="K262" s="188" t="s">
        <v>25</v>
      </c>
      <c r="L262" s="187">
        <f>SUM(L241:L257)</f>
        <v>781.33620522193451</v>
      </c>
      <c r="M262" s="187">
        <f t="shared" ref="M262:R262" si="221">SUM(M241:M257)</f>
        <v>12.542446577875554</v>
      </c>
      <c r="N262" s="187">
        <f t="shared" si="221"/>
        <v>623.0646790963691</v>
      </c>
      <c r="O262" s="187">
        <f t="shared" si="221"/>
        <v>855.55810427808046</v>
      </c>
      <c r="P262" s="187">
        <f t="shared" si="221"/>
        <v>195.48933496216421</v>
      </c>
      <c r="Q262" s="187">
        <f t="shared" si="221"/>
        <v>159.3294480131388</v>
      </c>
      <c r="R262" s="213">
        <f t="shared" si="221"/>
        <v>41.201766146679745</v>
      </c>
      <c r="S262" s="214">
        <f t="shared" ref="S262" si="222">SUM(S241:S257)</f>
        <v>2668.5219842962424</v>
      </c>
      <c r="T262" s="133" t="str">
        <f>IF(ABS(S262-AI262)&gt;0.01,S262-AI262,"")</f>
        <v/>
      </c>
      <c r="U262" s="215" t="s">
        <v>61</v>
      </c>
      <c r="V262" s="216">
        <f>SUM(V241:V257)</f>
        <v>723.41697317218404</v>
      </c>
      <c r="W262" s="216">
        <f t="shared" ref="W262:AH262" si="223">SUM(W241:W257)</f>
        <v>51.558199433591781</v>
      </c>
      <c r="X262" s="216">
        <f t="shared" si="223"/>
        <v>159.3294480131388</v>
      </c>
      <c r="Y262" s="216">
        <f t="shared" si="223"/>
        <v>12.542446577875554</v>
      </c>
      <c r="Z262" s="216">
        <f t="shared" si="223"/>
        <v>623.0646790963691</v>
      </c>
      <c r="AA262" s="216">
        <f t="shared" si="223"/>
        <v>795.09323526072944</v>
      </c>
      <c r="AB262" s="216">
        <f t="shared" si="223"/>
        <v>195.48933496216421</v>
      </c>
      <c r="AC262" s="216">
        <f t="shared" si="223"/>
        <v>108.02766778018949</v>
      </c>
      <c r="AD262" s="217">
        <f t="shared" si="223"/>
        <v>6.3610326161586483</v>
      </c>
      <c r="AE262" s="217">
        <f t="shared" si="223"/>
        <v>13.479312109422265</v>
      </c>
      <c r="AF262" s="217">
        <f t="shared" si="223"/>
        <v>41.201766146679745</v>
      </c>
      <c r="AG262" s="217">
        <f t="shared" si="223"/>
        <v>0</v>
      </c>
      <c r="AH262" s="217">
        <f t="shared" si="223"/>
        <v>46.985556907928803</v>
      </c>
      <c r="AI262" s="218">
        <f>SUM(V262:AC262)</f>
        <v>2668.5219842962424</v>
      </c>
      <c r="AJ262" s="133" t="str">
        <f t="shared" si="21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0.31594253534514694</v>
      </c>
      <c r="C263" s="105">
        <f t="shared" ref="C263:H263" si="224">IF($I262=0,"-",C262/$I262)</f>
        <v>5.0716866116801568E-3</v>
      </c>
      <c r="D263" s="105">
        <f t="shared" si="224"/>
        <v>0.25194357189911898</v>
      </c>
      <c r="E263" s="105">
        <f t="shared" si="224"/>
        <v>0.3459550380414344</v>
      </c>
      <c r="F263" s="105">
        <f t="shared" si="224"/>
        <v>0</v>
      </c>
      <c r="G263" s="105">
        <f t="shared" si="224"/>
        <v>6.4426746673175522E-2</v>
      </c>
      <c r="H263" s="106">
        <f t="shared" si="224"/>
        <v>1.6660421429443836E-2</v>
      </c>
      <c r="I263" s="107">
        <f>SUM(B263:H263)</f>
        <v>0.99999999999999978</v>
      </c>
      <c r="J263" s="133"/>
      <c r="K263" s="30" t="s">
        <v>85</v>
      </c>
      <c r="L263" s="80">
        <f t="shared" ref="L263:R263" si="225">IF($S262=0,"-",L262/$S262)</f>
        <v>0.2927973649158423</v>
      </c>
      <c r="M263" s="80">
        <f t="shared" si="225"/>
        <v>4.7001473668515864E-3</v>
      </c>
      <c r="N263" s="80">
        <f t="shared" si="225"/>
        <v>0.23348680758974044</v>
      </c>
      <c r="O263" s="80">
        <f t="shared" si="225"/>
        <v>0.32061122573202749</v>
      </c>
      <c r="P263" s="80">
        <f t="shared" si="225"/>
        <v>7.325753211425004E-2</v>
      </c>
      <c r="Q263" s="80">
        <f t="shared" si="225"/>
        <v>5.9707002209748727E-2</v>
      </c>
      <c r="R263" s="81">
        <f t="shared" si="225"/>
        <v>1.5439920071539416E-2</v>
      </c>
      <c r="S263" s="82">
        <f>SUM(L263:R263)</f>
        <v>1</v>
      </c>
      <c r="U263" s="40" t="s">
        <v>85</v>
      </c>
      <c r="V263" s="108">
        <f>+V262/$AI262</f>
        <v>0.27109275375258624</v>
      </c>
      <c r="W263" s="108">
        <f t="shared" ref="W263:AH263" si="226">+W262/$AI262</f>
        <v>1.9320882397447815E-2</v>
      </c>
      <c r="X263" s="108">
        <f t="shared" si="226"/>
        <v>5.9707002209748727E-2</v>
      </c>
      <c r="Y263" s="108">
        <f t="shared" si="226"/>
        <v>4.7001473668515864E-3</v>
      </c>
      <c r="Z263" s="108">
        <f t="shared" si="226"/>
        <v>0.23348680758974044</v>
      </c>
      <c r="AA263" s="108">
        <f t="shared" si="226"/>
        <v>0.29795266441112567</v>
      </c>
      <c r="AB263" s="108">
        <f t="shared" si="226"/>
        <v>7.325753211425004E-2</v>
      </c>
      <c r="AC263" s="108">
        <f t="shared" si="226"/>
        <v>4.0482210158249515E-2</v>
      </c>
      <c r="AD263" s="108">
        <f t="shared" si="226"/>
        <v>2.383728765808244E-3</v>
      </c>
      <c r="AE263" s="108">
        <f t="shared" si="226"/>
        <v>5.0512276791218214E-3</v>
      </c>
      <c r="AF263" s="108">
        <f t="shared" si="226"/>
        <v>1.5439920071539416E-2</v>
      </c>
      <c r="AG263" s="108">
        <f t="shared" si="226"/>
        <v>0</v>
      </c>
      <c r="AH263" s="108">
        <f t="shared" si="226"/>
        <v>1.7607333641780021E-2</v>
      </c>
      <c r="AI263" s="109">
        <f>SUM(V263:AC263)</f>
        <v>1</v>
      </c>
      <c r="AJ263" s="4" t="str">
        <f t="shared" si="21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0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0</v>
      </c>
      <c r="J267" s="141"/>
      <c r="K267" s="192" t="s">
        <v>6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0</v>
      </c>
      <c r="U267" s="195" t="s">
        <v>6</v>
      </c>
      <c r="V267" s="196">
        <v>0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0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227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28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229">SUM(V268:AC268)</f>
        <v>0</v>
      </c>
      <c r="AJ268" s="133" t="str">
        <f t="shared" ref="AJ268:AJ289" si="230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227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28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229"/>
        <v>0</v>
      </c>
      <c r="AJ269" s="133" t="str">
        <f t="shared" si="230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227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28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229"/>
        <v>0</v>
      </c>
      <c r="AJ270" s="133" t="str">
        <f t="shared" si="230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0</v>
      </c>
      <c r="C271" s="148">
        <v>0</v>
      </c>
      <c r="D271" s="148">
        <v>0</v>
      </c>
      <c r="E271" s="148">
        <v>3.56985004836993</v>
      </c>
      <c r="F271" s="292"/>
      <c r="G271" s="148">
        <v>0</v>
      </c>
      <c r="H271" s="160">
        <v>0</v>
      </c>
      <c r="I271" s="146">
        <f t="shared" si="227"/>
        <v>3.56985004836993</v>
      </c>
      <c r="J271" s="141"/>
      <c r="K271" s="161" t="s">
        <v>15</v>
      </c>
      <c r="L271" s="148">
        <v>0</v>
      </c>
      <c r="M271" s="148">
        <v>0</v>
      </c>
      <c r="N271" s="148">
        <v>0</v>
      </c>
      <c r="O271" s="148">
        <v>3.56985004836993</v>
      </c>
      <c r="P271" s="148">
        <v>0</v>
      </c>
      <c r="Q271" s="148">
        <v>0</v>
      </c>
      <c r="R271" s="149">
        <v>0</v>
      </c>
      <c r="S271" s="150">
        <f t="shared" si="228"/>
        <v>3.56985004836993</v>
      </c>
      <c r="U271" s="204" t="s">
        <v>15</v>
      </c>
      <c r="V271" s="196">
        <v>0</v>
      </c>
      <c r="W271" s="196">
        <v>0</v>
      </c>
      <c r="X271" s="196">
        <v>0</v>
      </c>
      <c r="Y271" s="196">
        <v>0</v>
      </c>
      <c r="Z271" s="196">
        <v>0</v>
      </c>
      <c r="AA271" s="196">
        <v>3.56985004836993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229"/>
        <v>3.56985004836993</v>
      </c>
      <c r="AJ271" s="133" t="str">
        <f t="shared" si="230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2.5169149391953325</v>
      </c>
      <c r="C272" s="152">
        <v>6.6973586964083912E-2</v>
      </c>
      <c r="D272" s="152">
        <v>1.7045873595458501</v>
      </c>
      <c r="E272" s="152">
        <v>0.97380911374659129</v>
      </c>
      <c r="F272" s="292"/>
      <c r="G272" s="152">
        <v>0</v>
      </c>
      <c r="H272" s="153">
        <v>0</v>
      </c>
      <c r="I272" s="154">
        <f t="shared" si="227"/>
        <v>5.2622849994518575</v>
      </c>
      <c r="J272" s="141"/>
      <c r="K272" s="155" t="s">
        <v>14</v>
      </c>
      <c r="L272" s="156">
        <v>2.5169149391953325</v>
      </c>
      <c r="M272" s="156">
        <v>6.6973586964083912E-2</v>
      </c>
      <c r="N272" s="156">
        <v>1.7045873595458501</v>
      </c>
      <c r="O272" s="156">
        <v>0.97380911374659129</v>
      </c>
      <c r="P272" s="156">
        <v>0</v>
      </c>
      <c r="Q272" s="156">
        <v>0</v>
      </c>
      <c r="R272" s="157">
        <v>0</v>
      </c>
      <c r="S272" s="158">
        <f t="shared" si="228"/>
        <v>5.2622849994518575</v>
      </c>
      <c r="U272" s="200" t="s">
        <v>55</v>
      </c>
      <c r="V272" s="201">
        <v>2.4256972406296526</v>
      </c>
      <c r="W272" s="201">
        <v>0</v>
      </c>
      <c r="X272" s="201">
        <v>0</v>
      </c>
      <c r="Y272" s="201">
        <v>6.6973586964083912E-2</v>
      </c>
      <c r="Z272" s="201">
        <v>1.2837134513269095</v>
      </c>
      <c r="AA272" s="201">
        <v>0.97380911374659129</v>
      </c>
      <c r="AB272" s="201">
        <v>0</v>
      </c>
      <c r="AC272" s="202">
        <v>0.5120916067846204</v>
      </c>
      <c r="AD272" s="201">
        <v>9.1217698565679795E-2</v>
      </c>
      <c r="AE272" s="201">
        <v>0</v>
      </c>
      <c r="AF272" s="201">
        <v>0</v>
      </c>
      <c r="AG272" s="201">
        <v>0.42087390821894061</v>
      </c>
      <c r="AH272" s="201">
        <v>0</v>
      </c>
      <c r="AI272" s="203">
        <f t="shared" si="229"/>
        <v>5.2622849994518575</v>
      </c>
      <c r="AJ272" s="133" t="str">
        <f t="shared" si="230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17.107070083294559</v>
      </c>
      <c r="F273" s="292"/>
      <c r="G273" s="148">
        <v>0</v>
      </c>
      <c r="H273" s="160">
        <v>0</v>
      </c>
      <c r="I273" s="146">
        <f t="shared" si="227"/>
        <v>17.107070083294559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17.107070083294559</v>
      </c>
      <c r="P273" s="148">
        <v>234.83162747533308</v>
      </c>
      <c r="Q273" s="148">
        <v>0</v>
      </c>
      <c r="R273" s="149">
        <v>0</v>
      </c>
      <c r="S273" s="150">
        <f t="shared" si="228"/>
        <v>251.93869755862764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2.5660605124941838</v>
      </c>
      <c r="AB273" s="196">
        <v>234.83162747533308</v>
      </c>
      <c r="AC273" s="197">
        <v>14.541009570800375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14.541009570800375</v>
      </c>
      <c r="AI273" s="199">
        <f t="shared" si="229"/>
        <v>251.93869755862764</v>
      </c>
      <c r="AJ273" s="133" t="str">
        <f t="shared" si="230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2.2525307005697021E-3</v>
      </c>
      <c r="F274" s="292"/>
      <c r="G274" s="152">
        <v>0</v>
      </c>
      <c r="H274" s="153">
        <v>0</v>
      </c>
      <c r="I274" s="154">
        <f t="shared" si="227"/>
        <v>2.2525307005697021E-3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2.2525307005697021E-3</v>
      </c>
      <c r="P274" s="156">
        <v>8.8682639486081155E-2</v>
      </c>
      <c r="Q274" s="156">
        <v>0</v>
      </c>
      <c r="R274" s="157">
        <v>0</v>
      </c>
      <c r="S274" s="158">
        <f t="shared" si="228"/>
        <v>9.0935170186650857E-2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8.8682639486081155E-2</v>
      </c>
      <c r="AC274" s="202">
        <v>2.2525307005697021E-3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2.2525307005697021E-3</v>
      </c>
      <c r="AI274" s="203">
        <f t="shared" si="229"/>
        <v>9.0935170186650857E-2</v>
      </c>
      <c r="AJ274" s="133" t="str">
        <f t="shared" si="230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227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28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229"/>
        <v>0</v>
      </c>
      <c r="AJ275" s="133" t="str">
        <f t="shared" si="230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</v>
      </c>
      <c r="C276" s="152">
        <v>0</v>
      </c>
      <c r="D276" s="152">
        <v>3.7842667795937279</v>
      </c>
      <c r="E276" s="152">
        <v>0.34250458146178098</v>
      </c>
      <c r="F276" s="292"/>
      <c r="G276" s="152">
        <v>0</v>
      </c>
      <c r="H276" s="153">
        <v>0</v>
      </c>
      <c r="I276" s="154">
        <f t="shared" si="227"/>
        <v>4.1267713610555088</v>
      </c>
      <c r="J276" s="141"/>
      <c r="K276" s="155" t="s">
        <v>16</v>
      </c>
      <c r="L276" s="156">
        <v>0</v>
      </c>
      <c r="M276" s="156">
        <v>0</v>
      </c>
      <c r="N276" s="156">
        <v>3.7842667795937279</v>
      </c>
      <c r="O276" s="156">
        <v>0.34250458146178098</v>
      </c>
      <c r="P276" s="156">
        <v>0.58848882352940923</v>
      </c>
      <c r="Q276" s="156">
        <v>0</v>
      </c>
      <c r="R276" s="157">
        <v>0</v>
      </c>
      <c r="S276" s="158">
        <f t="shared" si="228"/>
        <v>4.7152601845849178</v>
      </c>
      <c r="U276" s="200" t="s">
        <v>16</v>
      </c>
      <c r="V276" s="201">
        <v>0</v>
      </c>
      <c r="W276" s="201">
        <v>0</v>
      </c>
      <c r="X276" s="201">
        <v>0</v>
      </c>
      <c r="Y276" s="201">
        <v>0</v>
      </c>
      <c r="Z276" s="201">
        <v>3.7842667795937279</v>
      </c>
      <c r="AA276" s="201">
        <v>0</v>
      </c>
      <c r="AB276" s="201">
        <v>0.58848882352940923</v>
      </c>
      <c r="AC276" s="202">
        <v>0.34250458146178098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0.34250458146178098</v>
      </c>
      <c r="AI276" s="203">
        <f t="shared" si="229"/>
        <v>4.7152601845849178</v>
      </c>
      <c r="AJ276" s="133" t="str">
        <f t="shared" si="230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0.24081583336417672</v>
      </c>
      <c r="C277" s="148">
        <v>8.4462378522620902</v>
      </c>
      <c r="D277" s="148">
        <v>0.51918011733486391</v>
      </c>
      <c r="E277" s="148">
        <v>0.64747955719081463</v>
      </c>
      <c r="F277" s="292"/>
      <c r="G277" s="148">
        <v>0</v>
      </c>
      <c r="H277" s="160">
        <v>0</v>
      </c>
      <c r="I277" s="146">
        <f t="shared" si="227"/>
        <v>9.8537133601519464</v>
      </c>
      <c r="J277" s="141"/>
      <c r="K277" s="161" t="s">
        <v>139</v>
      </c>
      <c r="L277" s="148">
        <v>0.24081583336417672</v>
      </c>
      <c r="M277" s="148">
        <v>8.4462378522620902</v>
      </c>
      <c r="N277" s="148">
        <v>0.51918011733486391</v>
      </c>
      <c r="O277" s="148">
        <v>0.64747955719081463</v>
      </c>
      <c r="P277" s="148">
        <v>0</v>
      </c>
      <c r="Q277" s="148">
        <v>0</v>
      </c>
      <c r="R277" s="149">
        <v>0</v>
      </c>
      <c r="S277" s="150">
        <f t="shared" si="228"/>
        <v>9.8537133601519464</v>
      </c>
      <c r="U277" s="204" t="s">
        <v>139</v>
      </c>
      <c r="V277" s="196">
        <v>0.24081583336417672</v>
      </c>
      <c r="W277" s="196">
        <v>0</v>
      </c>
      <c r="X277" s="196">
        <v>0</v>
      </c>
      <c r="Y277" s="196">
        <v>8.4462378522620902</v>
      </c>
      <c r="Z277" s="196">
        <v>0</v>
      </c>
      <c r="AA277" s="196">
        <v>0</v>
      </c>
      <c r="AB277" s="196">
        <v>0</v>
      </c>
      <c r="AC277" s="197">
        <v>1.1666596745256788</v>
      </c>
      <c r="AD277" s="196">
        <v>0</v>
      </c>
      <c r="AE277" s="196">
        <v>0</v>
      </c>
      <c r="AF277" s="196">
        <v>0</v>
      </c>
      <c r="AG277" s="196">
        <v>0.51918011733486391</v>
      </c>
      <c r="AH277" s="196">
        <v>0.64747955719081463</v>
      </c>
      <c r="AI277" s="199">
        <f t="shared" si="229"/>
        <v>9.8537133601519464</v>
      </c>
      <c r="AJ277" s="133" t="str">
        <f t="shared" si="230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21.882474141588528</v>
      </c>
      <c r="C278" s="152">
        <v>0.76005095842676307</v>
      </c>
      <c r="D278" s="152">
        <v>398.99142213162969</v>
      </c>
      <c r="E278" s="152">
        <v>1356.9114191741005</v>
      </c>
      <c r="F278" s="292"/>
      <c r="G278" s="152">
        <v>22.01514284112989</v>
      </c>
      <c r="H278" s="153">
        <v>0</v>
      </c>
      <c r="I278" s="154">
        <f t="shared" si="227"/>
        <v>1800.5605092468754</v>
      </c>
      <c r="J278" s="141"/>
      <c r="K278" s="155" t="s">
        <v>24</v>
      </c>
      <c r="L278" s="156">
        <v>21.882474141588528</v>
      </c>
      <c r="M278" s="156">
        <v>0.76005095842676307</v>
      </c>
      <c r="N278" s="156">
        <v>398.99142213162969</v>
      </c>
      <c r="O278" s="156">
        <v>1356.9114191741005</v>
      </c>
      <c r="P278" s="156">
        <v>0</v>
      </c>
      <c r="Q278" s="156">
        <v>22.01514284112989</v>
      </c>
      <c r="R278" s="157">
        <v>0</v>
      </c>
      <c r="S278" s="158">
        <f t="shared" si="228"/>
        <v>1800.5605092468754</v>
      </c>
      <c r="U278" s="200" t="s">
        <v>24</v>
      </c>
      <c r="V278" s="201">
        <v>11.990194008163531</v>
      </c>
      <c r="W278" s="201">
        <v>9.8922801334249968</v>
      </c>
      <c r="X278" s="201">
        <v>22.01514284112989</v>
      </c>
      <c r="Y278" s="201">
        <v>0.76005095842676307</v>
      </c>
      <c r="Z278" s="201">
        <v>398.99142213162969</v>
      </c>
      <c r="AA278" s="201">
        <v>1356.6757984891553</v>
      </c>
      <c r="AB278" s="201">
        <v>0</v>
      </c>
      <c r="AC278" s="202">
        <v>0.23562068494510383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0.23562068494510383</v>
      </c>
      <c r="AI278" s="203">
        <f t="shared" si="229"/>
        <v>1800.5605092468754</v>
      </c>
      <c r="AJ278" s="133" t="str">
        <f t="shared" si="230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0.17117395085481554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227"/>
        <v>0.17117395085481554</v>
      </c>
      <c r="J279" s="141"/>
      <c r="K279" s="161" t="s">
        <v>23</v>
      </c>
      <c r="L279" s="148">
        <v>0.17117395085481554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28"/>
        <v>0.17117395085481554</v>
      </c>
      <c r="U279" s="204" t="s">
        <v>23</v>
      </c>
      <c r="V279" s="196">
        <v>0.17117395085481554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229"/>
        <v>0.17117395085481554</v>
      </c>
      <c r="AJ279" s="133" t="str">
        <f t="shared" si="230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227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28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229"/>
        <v>0</v>
      </c>
      <c r="AJ280" s="133" t="str">
        <f t="shared" si="230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3.6797135843226609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227"/>
        <v>3.6797135843226609</v>
      </c>
      <c r="J281" s="141"/>
      <c r="K281" s="161" t="s">
        <v>21</v>
      </c>
      <c r="L281" s="148">
        <v>3.6797135843226609</v>
      </c>
      <c r="M281" s="148">
        <v>0</v>
      </c>
      <c r="N281" s="148">
        <v>0</v>
      </c>
      <c r="O281" s="148">
        <v>0</v>
      </c>
      <c r="P281" s="148">
        <v>13.76440252267175</v>
      </c>
      <c r="Q281" s="148">
        <v>0</v>
      </c>
      <c r="R281" s="149">
        <v>0</v>
      </c>
      <c r="S281" s="150">
        <f t="shared" si="228"/>
        <v>17.444116106994411</v>
      </c>
      <c r="U281" s="204" t="s">
        <v>21</v>
      </c>
      <c r="V281" s="196">
        <v>3.6797135843226609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13.76440252267175</v>
      </c>
      <c r="AC281" s="197">
        <v>0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229"/>
        <v>17.444116106994411</v>
      </c>
      <c r="AJ281" s="133" t="str">
        <f t="shared" si="230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227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28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229"/>
        <v>0</v>
      </c>
      <c r="AJ282" s="133" t="str">
        <f t="shared" si="230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227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28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229"/>
        <v>0</v>
      </c>
      <c r="AJ283" s="133" t="str">
        <f t="shared" si="230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227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28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229"/>
        <v>0</v>
      </c>
      <c r="AJ284" s="133" t="str">
        <f t="shared" si="230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227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28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229"/>
        <v>0</v>
      </c>
      <c r="AJ285" s="133" t="str">
        <f t="shared" si="230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227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28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229"/>
        <v>0</v>
      </c>
      <c r="AJ286" s="133" t="str">
        <f t="shared" si="230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227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28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229"/>
        <v>0</v>
      </c>
      <c r="AJ287" s="133" t="str">
        <f t="shared" si="230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28.491092449325514</v>
      </c>
      <c r="C288" s="187">
        <f t="shared" ref="C288:H288" si="231">SUM(C267:C283)</f>
        <v>9.2732623976529371</v>
      </c>
      <c r="D288" s="187">
        <f t="shared" si="231"/>
        <v>404.99945638810414</v>
      </c>
      <c r="E288" s="187">
        <f t="shared" si="231"/>
        <v>1379.5543850888648</v>
      </c>
      <c r="F288" s="187">
        <f t="shared" si="231"/>
        <v>0</v>
      </c>
      <c r="G288" s="187">
        <f t="shared" si="231"/>
        <v>22.01514284112989</v>
      </c>
      <c r="H288" s="213">
        <f t="shared" si="231"/>
        <v>0</v>
      </c>
      <c r="I288" s="146">
        <f t="shared" ref="I288" si="232">SUM(I267:I283)</f>
        <v>1844.3333391650772</v>
      </c>
      <c r="J288" s="141"/>
      <c r="K288" s="188" t="s">
        <v>25</v>
      </c>
      <c r="L288" s="187">
        <f>SUM(L267:L283)</f>
        <v>28.491092449325514</v>
      </c>
      <c r="M288" s="187">
        <f t="shared" ref="M288:R288" si="233">SUM(M267:M283)</f>
        <v>9.2732623976529371</v>
      </c>
      <c r="N288" s="187">
        <f t="shared" si="233"/>
        <v>404.99945638810414</v>
      </c>
      <c r="O288" s="187">
        <f t="shared" si="233"/>
        <v>1379.5543850888648</v>
      </c>
      <c r="P288" s="187">
        <f t="shared" si="233"/>
        <v>249.27320146102034</v>
      </c>
      <c r="Q288" s="187">
        <f t="shared" si="233"/>
        <v>22.01514284112989</v>
      </c>
      <c r="R288" s="213">
        <f t="shared" si="233"/>
        <v>0</v>
      </c>
      <c r="S288" s="214">
        <f t="shared" ref="S288" si="234">SUM(S267:S283)</f>
        <v>2093.6065406260973</v>
      </c>
      <c r="T288" s="133" t="str">
        <f>IF(ABS(S288-AI288)&gt;0.01,S288-AI288,"")</f>
        <v/>
      </c>
      <c r="U288" s="215" t="s">
        <v>61</v>
      </c>
      <c r="V288" s="216">
        <f>SUM(V267:V283)</f>
        <v>18.507594617334838</v>
      </c>
      <c r="W288" s="216">
        <f t="shared" ref="W288:AH288" si="235">SUM(W267:W283)</f>
        <v>9.8922801334249968</v>
      </c>
      <c r="X288" s="216">
        <f t="shared" si="235"/>
        <v>22.01514284112989</v>
      </c>
      <c r="Y288" s="216">
        <f t="shared" si="235"/>
        <v>9.2732623976529371</v>
      </c>
      <c r="Z288" s="216">
        <f t="shared" si="235"/>
        <v>404.05940236255032</v>
      </c>
      <c r="AA288" s="216">
        <f t="shared" si="235"/>
        <v>1363.785518163766</v>
      </c>
      <c r="AB288" s="216">
        <f t="shared" si="235"/>
        <v>249.27320146102034</v>
      </c>
      <c r="AC288" s="216">
        <f t="shared" si="235"/>
        <v>16.80013864921813</v>
      </c>
      <c r="AD288" s="217">
        <f t="shared" si="235"/>
        <v>9.1217698565679795E-2</v>
      </c>
      <c r="AE288" s="217">
        <f t="shared" si="235"/>
        <v>0</v>
      </c>
      <c r="AF288" s="217">
        <f t="shared" si="235"/>
        <v>0</v>
      </c>
      <c r="AG288" s="217">
        <f t="shared" si="235"/>
        <v>0.94005402555380457</v>
      </c>
      <c r="AH288" s="217">
        <f t="shared" si="235"/>
        <v>15.768866925098646</v>
      </c>
      <c r="AI288" s="218">
        <f>SUM(V288:AC288)</f>
        <v>2093.6065406260973</v>
      </c>
      <c r="AJ288" s="133" t="str">
        <f t="shared" si="230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1.5447908382019123E-2</v>
      </c>
      <c r="C289" s="105">
        <f t="shared" ref="C289:H289" si="236">IF($I288=0,"-",C288/$I288)</f>
        <v>5.0279752584480785E-3</v>
      </c>
      <c r="D289" s="105">
        <f t="shared" si="236"/>
        <v>0.21959124621769613</v>
      </c>
      <c r="E289" s="105">
        <f t="shared" si="236"/>
        <v>0.7479962302874078</v>
      </c>
      <c r="F289" s="105">
        <f t="shared" si="236"/>
        <v>0</v>
      </c>
      <c r="G289" s="105">
        <f t="shared" si="236"/>
        <v>1.1936639854428952E-2</v>
      </c>
      <c r="H289" s="106">
        <f t="shared" si="236"/>
        <v>0</v>
      </c>
      <c r="I289" s="107">
        <f>SUM(B289:H289)</f>
        <v>1.0000000000000002</v>
      </c>
      <c r="J289" s="133"/>
      <c r="K289" s="30" t="s">
        <v>85</v>
      </c>
      <c r="L289" s="80">
        <f t="shared" ref="L289:R289" si="237">IF($S288=0,"-",L288/$S288)</f>
        <v>1.3608618380034862E-2</v>
      </c>
      <c r="M289" s="80">
        <f t="shared" si="237"/>
        <v>4.4293243346859952E-3</v>
      </c>
      <c r="N289" s="80">
        <f t="shared" si="237"/>
        <v>0.19344583068936547</v>
      </c>
      <c r="O289" s="80">
        <f t="shared" si="237"/>
        <v>0.65893679558161211</v>
      </c>
      <c r="P289" s="80">
        <f t="shared" si="237"/>
        <v>0.11906401543170317</v>
      </c>
      <c r="Q289" s="80">
        <f t="shared" si="237"/>
        <v>1.0515415582598543E-2</v>
      </c>
      <c r="R289" s="81">
        <f t="shared" si="237"/>
        <v>0</v>
      </c>
      <c r="S289" s="82">
        <f>SUM(L289:R289)</f>
        <v>1.0000000000000002</v>
      </c>
      <c r="U289" s="40" t="s">
        <v>85</v>
      </c>
      <c r="V289" s="108">
        <f>+V288/$AI288</f>
        <v>8.8400538774588006E-3</v>
      </c>
      <c r="W289" s="108">
        <f t="shared" ref="W289:AH289" si="238">+W288/$AI288</f>
        <v>4.7249948552733744E-3</v>
      </c>
      <c r="X289" s="108">
        <f t="shared" si="238"/>
        <v>1.0515415582598543E-2</v>
      </c>
      <c r="Y289" s="108">
        <f t="shared" si="238"/>
        <v>4.4293243346859952E-3</v>
      </c>
      <c r="Z289" s="108">
        <f t="shared" si="238"/>
        <v>0.19299681889688572</v>
      </c>
      <c r="AA289" s="108">
        <f t="shared" si="238"/>
        <v>0.65140488038211952</v>
      </c>
      <c r="AB289" s="108">
        <f t="shared" si="238"/>
        <v>0.11906401543170317</v>
      </c>
      <c r="AC289" s="108">
        <f t="shared" si="238"/>
        <v>8.0244966392749306E-3</v>
      </c>
      <c r="AD289" s="108">
        <f t="shared" si="238"/>
        <v>4.3569647302688002E-5</v>
      </c>
      <c r="AE289" s="108">
        <f t="shared" si="238"/>
        <v>0</v>
      </c>
      <c r="AF289" s="108">
        <f t="shared" si="238"/>
        <v>0</v>
      </c>
      <c r="AG289" s="108">
        <f t="shared" si="238"/>
        <v>4.4901179247972711E-4</v>
      </c>
      <c r="AH289" s="108">
        <f t="shared" si="238"/>
        <v>7.5319151994925147E-3</v>
      </c>
      <c r="AI289" s="109">
        <f>SUM(V289:AC289)</f>
        <v>1</v>
      </c>
      <c r="AJ289" s="4" t="str">
        <f t="shared" si="230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239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40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241">SUM(V294:AC294)</f>
        <v>0</v>
      </c>
      <c r="AJ294" s="133" t="str">
        <f t="shared" ref="AJ294:AJ315" si="242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239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40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241"/>
        <v>0</v>
      </c>
      <c r="AJ295" s="133" t="str">
        <f t="shared" si="242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239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40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241"/>
        <v>0</v>
      </c>
      <c r="AJ296" s="133" t="str">
        <f t="shared" si="242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10.89234295313938</v>
      </c>
      <c r="C297" s="148">
        <v>82.329042331367376</v>
      </c>
      <c r="D297" s="148">
        <v>13.636027067699585</v>
      </c>
      <c r="E297" s="148">
        <v>0.24815125550016867</v>
      </c>
      <c r="F297" s="292"/>
      <c r="G297" s="148">
        <v>0</v>
      </c>
      <c r="H297" s="160">
        <v>0</v>
      </c>
      <c r="I297" s="146">
        <f t="shared" si="239"/>
        <v>107.10556360770651</v>
      </c>
      <c r="J297" s="141"/>
      <c r="K297" s="161" t="s">
        <v>15</v>
      </c>
      <c r="L297" s="148">
        <v>10.89234295313938</v>
      </c>
      <c r="M297" s="148">
        <v>82.329042331367376</v>
      </c>
      <c r="N297" s="148">
        <v>13.636027067699585</v>
      </c>
      <c r="O297" s="148">
        <v>0.24815125550016867</v>
      </c>
      <c r="P297" s="148">
        <v>0</v>
      </c>
      <c r="Q297" s="148">
        <v>0</v>
      </c>
      <c r="R297" s="149">
        <v>0</v>
      </c>
      <c r="S297" s="150">
        <f t="shared" si="240"/>
        <v>107.10556360770651</v>
      </c>
      <c r="U297" s="204" t="s">
        <v>15</v>
      </c>
      <c r="V297" s="196">
        <v>10.89234295313938</v>
      </c>
      <c r="W297" s="196">
        <v>0</v>
      </c>
      <c r="X297" s="196">
        <v>0</v>
      </c>
      <c r="Y297" s="196">
        <v>82.329042331367376</v>
      </c>
      <c r="Z297" s="196">
        <v>13.636027067699585</v>
      </c>
      <c r="AA297" s="196">
        <v>0.24815125550016867</v>
      </c>
      <c r="AB297" s="196">
        <v>0</v>
      </c>
      <c r="AC297" s="197">
        <v>0</v>
      </c>
      <c r="AD297" s="198">
        <v>0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241"/>
        <v>107.10556360770651</v>
      </c>
      <c r="AJ297" s="133" t="str">
        <f t="shared" si="242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21.156665614225403</v>
      </c>
      <c r="C298" s="152">
        <v>36.563597216839227</v>
      </c>
      <c r="D298" s="152">
        <v>15.06604738915545</v>
      </c>
      <c r="E298" s="152">
        <v>0.26955975748358535</v>
      </c>
      <c r="F298" s="292"/>
      <c r="G298" s="152">
        <v>0</v>
      </c>
      <c r="H298" s="153">
        <v>0</v>
      </c>
      <c r="I298" s="154">
        <f t="shared" si="239"/>
        <v>73.055869977703679</v>
      </c>
      <c r="J298" s="141"/>
      <c r="K298" s="155" t="s">
        <v>14</v>
      </c>
      <c r="L298" s="156">
        <v>21.156665614225403</v>
      </c>
      <c r="M298" s="156">
        <v>36.563597216839227</v>
      </c>
      <c r="N298" s="156">
        <v>15.06604738915545</v>
      </c>
      <c r="O298" s="156">
        <v>0.26955975748358535</v>
      </c>
      <c r="P298" s="156">
        <v>0</v>
      </c>
      <c r="Q298" s="156">
        <v>0</v>
      </c>
      <c r="R298" s="157">
        <v>0</v>
      </c>
      <c r="S298" s="158">
        <f t="shared" si="240"/>
        <v>73.055869977703679</v>
      </c>
      <c r="U298" s="200" t="s">
        <v>55</v>
      </c>
      <c r="V298" s="201">
        <v>18.167172462146944</v>
      </c>
      <c r="W298" s="201">
        <v>0</v>
      </c>
      <c r="X298" s="201">
        <v>0</v>
      </c>
      <c r="Y298" s="201">
        <v>36.563597216839227</v>
      </c>
      <c r="Z298" s="201">
        <v>15.06604738915545</v>
      </c>
      <c r="AA298" s="201">
        <v>0.26955975748358535</v>
      </c>
      <c r="AB298" s="201">
        <v>0</v>
      </c>
      <c r="AC298" s="202">
        <v>2.9894931520784613</v>
      </c>
      <c r="AD298" s="201">
        <v>2.9894931520784613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241"/>
        <v>73.055869977703679</v>
      </c>
      <c r="AJ298" s="133" t="str">
        <f t="shared" si="242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0.45743586491834326</v>
      </c>
      <c r="F299" s="292"/>
      <c r="G299" s="148">
        <v>0</v>
      </c>
      <c r="H299" s="160">
        <v>0</v>
      </c>
      <c r="I299" s="146">
        <f t="shared" si="239"/>
        <v>0.45743586491834326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0.45743586491834326</v>
      </c>
      <c r="P299" s="148">
        <v>171.28158867139166</v>
      </c>
      <c r="Q299" s="148">
        <v>0</v>
      </c>
      <c r="R299" s="149">
        <v>0</v>
      </c>
      <c r="S299" s="150">
        <f t="shared" si="240"/>
        <v>171.73902453631001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0.45743586491834326</v>
      </c>
      <c r="AB299" s="196">
        <v>171.28158867139166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241"/>
        <v>171.73902453631001</v>
      </c>
      <c r="AJ299" s="133" t="str">
        <f t="shared" si="242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239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1.8972615123018184</v>
      </c>
      <c r="Q300" s="156">
        <v>0</v>
      </c>
      <c r="R300" s="157">
        <v>0</v>
      </c>
      <c r="S300" s="158">
        <f t="shared" si="240"/>
        <v>1.8972615123018184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1.8972615123018184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241"/>
        <v>1.8972615123018184</v>
      </c>
      <c r="AJ300" s="133" t="str">
        <f t="shared" si="242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239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40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241"/>
        <v>0</v>
      </c>
      <c r="AJ301" s="133" t="str">
        <f t="shared" si="242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9.0722277910149043E-2</v>
      </c>
      <c r="C302" s="152">
        <v>0</v>
      </c>
      <c r="D302" s="152">
        <v>39.744482973382858</v>
      </c>
      <c r="E302" s="152">
        <v>0.56274024306848536</v>
      </c>
      <c r="F302" s="292"/>
      <c r="G302" s="152">
        <v>0</v>
      </c>
      <c r="H302" s="153">
        <v>0</v>
      </c>
      <c r="I302" s="154">
        <f t="shared" si="239"/>
        <v>40.397945494361487</v>
      </c>
      <c r="J302" s="141"/>
      <c r="K302" s="155" t="s">
        <v>16</v>
      </c>
      <c r="L302" s="156">
        <v>9.0722277910149043E-2</v>
      </c>
      <c r="M302" s="156">
        <v>0</v>
      </c>
      <c r="N302" s="156">
        <v>39.744482973382858</v>
      </c>
      <c r="O302" s="156">
        <v>0.56274024306848536</v>
      </c>
      <c r="P302" s="156">
        <v>0.91652910625737027</v>
      </c>
      <c r="Q302" s="156">
        <v>0</v>
      </c>
      <c r="R302" s="157">
        <v>0</v>
      </c>
      <c r="S302" s="158">
        <f t="shared" si="240"/>
        <v>41.314474600618858</v>
      </c>
      <c r="U302" s="200" t="s">
        <v>16</v>
      </c>
      <c r="V302" s="201">
        <v>0</v>
      </c>
      <c r="W302" s="201">
        <v>0</v>
      </c>
      <c r="X302" s="201">
        <v>0</v>
      </c>
      <c r="Y302" s="201">
        <v>0</v>
      </c>
      <c r="Z302" s="201">
        <v>39.744482973382858</v>
      </c>
      <c r="AA302" s="201">
        <v>0.25823378772679878</v>
      </c>
      <c r="AB302" s="201">
        <v>0.91652910625737027</v>
      </c>
      <c r="AC302" s="202">
        <v>0.39522873325183566</v>
      </c>
      <c r="AD302" s="201">
        <v>9.0722277910149043E-2</v>
      </c>
      <c r="AE302" s="201">
        <v>0</v>
      </c>
      <c r="AF302" s="201">
        <v>0</v>
      </c>
      <c r="AG302" s="201">
        <v>0</v>
      </c>
      <c r="AH302" s="201">
        <v>0.30450645534168658</v>
      </c>
      <c r="AI302" s="203">
        <f t="shared" si="241"/>
        <v>41.314474600618865</v>
      </c>
      <c r="AJ302" s="133" t="str">
        <f t="shared" si="242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38.567515296807549</v>
      </c>
      <c r="C303" s="148">
        <v>226.42413579927717</v>
      </c>
      <c r="D303" s="148">
        <v>80.27816463340173</v>
      </c>
      <c r="E303" s="148">
        <v>13.071202318563241</v>
      </c>
      <c r="F303" s="292"/>
      <c r="G303" s="148">
        <v>0</v>
      </c>
      <c r="H303" s="160">
        <v>0</v>
      </c>
      <c r="I303" s="146">
        <f t="shared" si="239"/>
        <v>358.34101804804965</v>
      </c>
      <c r="J303" s="141"/>
      <c r="K303" s="161" t="s">
        <v>139</v>
      </c>
      <c r="L303" s="148">
        <v>38.567515296807549</v>
      </c>
      <c r="M303" s="148">
        <v>226.42413579927717</v>
      </c>
      <c r="N303" s="148">
        <v>80.27816463340173</v>
      </c>
      <c r="O303" s="148">
        <v>13.071202318563241</v>
      </c>
      <c r="P303" s="148">
        <v>0.37093905479422734</v>
      </c>
      <c r="Q303" s="148">
        <v>0</v>
      </c>
      <c r="R303" s="149">
        <v>0</v>
      </c>
      <c r="S303" s="150">
        <f t="shared" si="240"/>
        <v>358.71195710284388</v>
      </c>
      <c r="U303" s="204" t="s">
        <v>139</v>
      </c>
      <c r="V303" s="196">
        <v>31.792346850300987</v>
      </c>
      <c r="W303" s="196">
        <v>0</v>
      </c>
      <c r="X303" s="196">
        <v>0</v>
      </c>
      <c r="Y303" s="196">
        <v>226.42413579927717</v>
      </c>
      <c r="Z303" s="196">
        <v>80.27816463340173</v>
      </c>
      <c r="AA303" s="196">
        <v>11.916052923143571</v>
      </c>
      <c r="AB303" s="196">
        <v>0.37093905479422734</v>
      </c>
      <c r="AC303" s="197">
        <v>7.9303178419262306</v>
      </c>
      <c r="AD303" s="196">
        <v>6.7751684465065614</v>
      </c>
      <c r="AE303" s="196">
        <v>0</v>
      </c>
      <c r="AF303" s="196">
        <v>0</v>
      </c>
      <c r="AG303" s="196">
        <v>0</v>
      </c>
      <c r="AH303" s="196">
        <v>1.1551493954196694</v>
      </c>
      <c r="AI303" s="199">
        <f t="shared" si="241"/>
        <v>358.71195710284394</v>
      </c>
      <c r="AJ303" s="133" t="str">
        <f t="shared" si="242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22.625177507315847</v>
      </c>
      <c r="C304" s="152">
        <v>3.5315808115729799</v>
      </c>
      <c r="D304" s="152">
        <v>17.725259866866569</v>
      </c>
      <c r="E304" s="152">
        <v>290.23533944691781</v>
      </c>
      <c r="F304" s="292"/>
      <c r="G304" s="152">
        <v>28.416914367576751</v>
      </c>
      <c r="H304" s="153">
        <v>0</v>
      </c>
      <c r="I304" s="154">
        <f t="shared" si="239"/>
        <v>362.53427200024993</v>
      </c>
      <c r="J304" s="141"/>
      <c r="K304" s="155" t="s">
        <v>24</v>
      </c>
      <c r="L304" s="156">
        <v>22.625177507315847</v>
      </c>
      <c r="M304" s="156">
        <v>3.5315808115729799</v>
      </c>
      <c r="N304" s="156">
        <v>17.725259866866569</v>
      </c>
      <c r="O304" s="156">
        <v>290.23533944691781</v>
      </c>
      <c r="P304" s="156">
        <v>0.23687100861935251</v>
      </c>
      <c r="Q304" s="156">
        <v>28.416914367576751</v>
      </c>
      <c r="R304" s="157">
        <v>0</v>
      </c>
      <c r="S304" s="158">
        <f t="shared" si="240"/>
        <v>362.77114300886927</v>
      </c>
      <c r="U304" s="200" t="s">
        <v>24</v>
      </c>
      <c r="V304" s="201">
        <v>2.1288473827719891</v>
      </c>
      <c r="W304" s="201">
        <v>19.627349203874385</v>
      </c>
      <c r="X304" s="201">
        <v>28.416914367576751</v>
      </c>
      <c r="Y304" s="201">
        <v>3.5315808115729799</v>
      </c>
      <c r="Z304" s="201">
        <v>17.725259866866569</v>
      </c>
      <c r="AA304" s="201">
        <v>209.47155334030819</v>
      </c>
      <c r="AB304" s="201">
        <v>0.23687100861935251</v>
      </c>
      <c r="AC304" s="202">
        <v>81.632767027279115</v>
      </c>
      <c r="AD304" s="201">
        <v>0.86898092066947141</v>
      </c>
      <c r="AE304" s="201">
        <v>75.947717704006877</v>
      </c>
      <c r="AF304" s="201">
        <v>0</v>
      </c>
      <c r="AG304" s="201">
        <v>0</v>
      </c>
      <c r="AH304" s="201">
        <v>4.8160684026027658</v>
      </c>
      <c r="AI304" s="203">
        <f t="shared" si="241"/>
        <v>362.77114300886933</v>
      </c>
      <c r="AJ304" s="133" t="str">
        <f t="shared" si="242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1.3570693807956888</v>
      </c>
      <c r="C305" s="148">
        <v>0.1380107816911014</v>
      </c>
      <c r="D305" s="148">
        <v>8.790865666552671</v>
      </c>
      <c r="E305" s="148">
        <v>0</v>
      </c>
      <c r="F305" s="292"/>
      <c r="G305" s="148">
        <v>0</v>
      </c>
      <c r="H305" s="160">
        <v>0</v>
      </c>
      <c r="I305" s="146">
        <f t="shared" si="239"/>
        <v>10.285945829039461</v>
      </c>
      <c r="J305" s="141"/>
      <c r="K305" s="161" t="s">
        <v>23</v>
      </c>
      <c r="L305" s="148">
        <v>1.3570693807956888</v>
      </c>
      <c r="M305" s="148">
        <v>0.1380107816911014</v>
      </c>
      <c r="N305" s="148">
        <v>8.790865666552671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40"/>
        <v>10.285945829039461</v>
      </c>
      <c r="U305" s="204" t="s">
        <v>23</v>
      </c>
      <c r="V305" s="196">
        <v>1.2638466119456691</v>
      </c>
      <c r="W305" s="196">
        <v>2.1259607665107629E-2</v>
      </c>
      <c r="X305" s="196">
        <v>0</v>
      </c>
      <c r="Y305" s="196">
        <v>0.1380107816911014</v>
      </c>
      <c r="Z305" s="196">
        <v>8.790865666552671</v>
      </c>
      <c r="AA305" s="196">
        <v>0</v>
      </c>
      <c r="AB305" s="196">
        <v>0</v>
      </c>
      <c r="AC305" s="197">
        <v>7.1963161184912083E-2</v>
      </c>
      <c r="AD305" s="196">
        <v>7.1963161184912083E-2</v>
      </c>
      <c r="AE305" s="196">
        <v>0</v>
      </c>
      <c r="AF305" s="196">
        <v>0</v>
      </c>
      <c r="AG305" s="196">
        <v>0</v>
      </c>
      <c r="AH305" s="196">
        <v>0</v>
      </c>
      <c r="AI305" s="199">
        <f t="shared" si="241"/>
        <v>10.285945829039461</v>
      </c>
      <c r="AJ305" s="133" t="str">
        <f t="shared" si="242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1.6759287573077577</v>
      </c>
      <c r="C306" s="152">
        <v>4.9306875735103187E-2</v>
      </c>
      <c r="D306" s="152">
        <v>1.8209014108356469</v>
      </c>
      <c r="E306" s="152">
        <v>0</v>
      </c>
      <c r="F306" s="292"/>
      <c r="G306" s="152">
        <v>0</v>
      </c>
      <c r="H306" s="153">
        <v>0</v>
      </c>
      <c r="I306" s="154">
        <f t="shared" si="239"/>
        <v>3.5461370438785078</v>
      </c>
      <c r="J306" s="141"/>
      <c r="K306" s="155" t="s">
        <v>58</v>
      </c>
      <c r="L306" s="156">
        <v>1.6759287573077577</v>
      </c>
      <c r="M306" s="156">
        <v>4.9306875735103187E-2</v>
      </c>
      <c r="N306" s="156">
        <v>1.8209014108356469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40"/>
        <v>3.5461370438785078</v>
      </c>
      <c r="U306" s="200" t="s">
        <v>58</v>
      </c>
      <c r="V306" s="201">
        <v>1.576612897639337</v>
      </c>
      <c r="W306" s="201">
        <v>0</v>
      </c>
      <c r="X306" s="201">
        <v>0</v>
      </c>
      <c r="Y306" s="201">
        <v>4.9306875735103187E-2</v>
      </c>
      <c r="Z306" s="201">
        <v>1.8209014108356469</v>
      </c>
      <c r="AA306" s="201">
        <v>0</v>
      </c>
      <c r="AB306" s="201">
        <v>0</v>
      </c>
      <c r="AC306" s="202">
        <v>9.9315859668420811E-2</v>
      </c>
      <c r="AD306" s="201">
        <v>9.9315859668420811E-2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241"/>
        <v>3.5461370438785078</v>
      </c>
      <c r="AJ306" s="133" t="str">
        <f t="shared" si="242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11.928515358374243</v>
      </c>
      <c r="C307" s="148">
        <v>5.4753840989258826</v>
      </c>
      <c r="D307" s="148">
        <v>2.151043753149454</v>
      </c>
      <c r="E307" s="148">
        <v>0</v>
      </c>
      <c r="F307" s="292"/>
      <c r="G307" s="148">
        <v>0</v>
      </c>
      <c r="H307" s="160">
        <v>0</v>
      </c>
      <c r="I307" s="146">
        <f t="shared" si="239"/>
        <v>19.554943210449583</v>
      </c>
      <c r="J307" s="141"/>
      <c r="K307" s="161" t="s">
        <v>21</v>
      </c>
      <c r="L307" s="148">
        <v>11.928515358374243</v>
      </c>
      <c r="M307" s="148">
        <v>5.4753840989258826</v>
      </c>
      <c r="N307" s="148">
        <v>2.151043753149454</v>
      </c>
      <c r="O307" s="148">
        <v>0</v>
      </c>
      <c r="P307" s="148">
        <v>10.087139212222558</v>
      </c>
      <c r="Q307" s="148">
        <v>0</v>
      </c>
      <c r="R307" s="149">
        <v>0</v>
      </c>
      <c r="S307" s="150">
        <f t="shared" si="240"/>
        <v>29.642082422672139</v>
      </c>
      <c r="U307" s="204" t="s">
        <v>21</v>
      </c>
      <c r="V307" s="196">
        <v>11.537416494165251</v>
      </c>
      <c r="W307" s="196">
        <v>0</v>
      </c>
      <c r="X307" s="196">
        <v>0</v>
      </c>
      <c r="Y307" s="196">
        <v>5.4753840989258826</v>
      </c>
      <c r="Z307" s="196">
        <v>2.151043753149454</v>
      </c>
      <c r="AA307" s="196">
        <v>0</v>
      </c>
      <c r="AB307" s="196">
        <v>10.087139212222558</v>
      </c>
      <c r="AC307" s="197">
        <v>0.39109886420899159</v>
      </c>
      <c r="AD307" s="196">
        <v>0.39109886420899159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241"/>
        <v>29.642082422672139</v>
      </c>
      <c r="AJ307" s="133" t="str">
        <f t="shared" si="242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1.026739292344794E-2</v>
      </c>
      <c r="C308" s="152">
        <v>1.5401089385171908E-2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239"/>
        <v>2.5668482308619848E-2</v>
      </c>
      <c r="J308" s="141"/>
      <c r="K308" s="155" t="s">
        <v>20</v>
      </c>
      <c r="L308" s="156">
        <v>1.026739292344794E-2</v>
      </c>
      <c r="M308" s="156">
        <v>1.5401089385171908E-2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40"/>
        <v>2.5668482308619848E-2</v>
      </c>
      <c r="U308" s="200" t="s">
        <v>59</v>
      </c>
      <c r="V308" s="201">
        <v>1.026739292344794E-2</v>
      </c>
      <c r="W308" s="201">
        <v>0</v>
      </c>
      <c r="X308" s="201">
        <v>0</v>
      </c>
      <c r="Y308" s="201">
        <v>1.5401089385171908E-2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241"/>
        <v>2.5668482308619848E-2</v>
      </c>
      <c r="AJ308" s="133" t="str">
        <f t="shared" si="242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239"/>
        <v>0</v>
      </c>
      <c r="J309" s="141"/>
      <c r="K309" s="163" t="s">
        <v>62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40"/>
        <v>0</v>
      </c>
      <c r="U309" s="205" t="s">
        <v>60</v>
      </c>
      <c r="V309" s="196">
        <v>0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241"/>
        <v>0</v>
      </c>
      <c r="AJ309" s="133" t="str">
        <f t="shared" si="242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239"/>
        <v>0</v>
      </c>
      <c r="J310" s="141"/>
      <c r="K310" s="168" t="s">
        <v>22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40"/>
        <v>0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241"/>
        <v>0</v>
      </c>
      <c r="AJ310" s="133" t="str">
        <f t="shared" si="242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239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40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241"/>
        <v>0</v>
      </c>
      <c r="AJ311" s="133" t="str">
        <f t="shared" si="242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239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40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241"/>
        <v>0</v>
      </c>
      <c r="AJ312" s="133" t="str">
        <f t="shared" si="242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239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40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241"/>
        <v>0</v>
      </c>
      <c r="AJ313" s="133" t="str">
        <f t="shared" si="242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108.30420453879947</v>
      </c>
      <c r="C314" s="187">
        <f t="shared" ref="C314:H314" si="243">SUM(C293:C309)</f>
        <v>354.52645900479405</v>
      </c>
      <c r="D314" s="187">
        <f t="shared" si="243"/>
        <v>179.21279276104397</v>
      </c>
      <c r="E314" s="187">
        <f t="shared" si="243"/>
        <v>304.84442888645162</v>
      </c>
      <c r="F314" s="187">
        <f t="shared" si="243"/>
        <v>0</v>
      </c>
      <c r="G314" s="187">
        <f t="shared" si="243"/>
        <v>28.416914367576751</v>
      </c>
      <c r="H314" s="213">
        <f t="shared" si="243"/>
        <v>0</v>
      </c>
      <c r="I314" s="146">
        <f t="shared" ref="I314" si="244">SUM(I293:I309)</f>
        <v>975.30479955866565</v>
      </c>
      <c r="J314" s="141"/>
      <c r="K314" s="188" t="s">
        <v>25</v>
      </c>
      <c r="L314" s="187">
        <f>SUM(L293:L309)</f>
        <v>108.30420453879947</v>
      </c>
      <c r="M314" s="187">
        <f t="shared" ref="M314:R314" si="245">SUM(M293:M309)</f>
        <v>354.52645900479405</v>
      </c>
      <c r="N314" s="187">
        <f t="shared" si="245"/>
        <v>179.21279276104397</v>
      </c>
      <c r="O314" s="187">
        <f t="shared" si="245"/>
        <v>304.84442888645162</v>
      </c>
      <c r="P314" s="187">
        <f t="shared" si="245"/>
        <v>184.79032856558698</v>
      </c>
      <c r="Q314" s="187">
        <f t="shared" si="245"/>
        <v>28.416914367576751</v>
      </c>
      <c r="R314" s="213">
        <f t="shared" si="245"/>
        <v>0</v>
      </c>
      <c r="S314" s="214">
        <f t="shared" ref="S314" si="246">SUM(S293:S309)</f>
        <v>1160.0951281242528</v>
      </c>
      <c r="T314" s="133" t="str">
        <f>IF(ABS(S314-AI314)&gt;0.01,S314-AI314,"")</f>
        <v/>
      </c>
      <c r="U314" s="215" t="s">
        <v>61</v>
      </c>
      <c r="V314" s="216">
        <f>SUM(V293:V309)</f>
        <v>77.368853045033021</v>
      </c>
      <c r="W314" s="216">
        <f t="shared" ref="W314:AH314" si="247">SUM(W293:W309)</f>
        <v>19.648608811539493</v>
      </c>
      <c r="X314" s="216">
        <f t="shared" si="247"/>
        <v>28.416914367576751</v>
      </c>
      <c r="Y314" s="216">
        <f t="shared" si="247"/>
        <v>354.52645900479405</v>
      </c>
      <c r="Z314" s="216">
        <f t="shared" si="247"/>
        <v>179.21279276104397</v>
      </c>
      <c r="AA314" s="216">
        <f t="shared" si="247"/>
        <v>222.62098692908066</v>
      </c>
      <c r="AB314" s="216">
        <f t="shared" si="247"/>
        <v>184.79032856558698</v>
      </c>
      <c r="AC314" s="216">
        <f t="shared" si="247"/>
        <v>93.510184639597966</v>
      </c>
      <c r="AD314" s="217">
        <f t="shared" si="247"/>
        <v>11.286742682226969</v>
      </c>
      <c r="AE314" s="217">
        <f t="shared" si="247"/>
        <v>75.947717704006877</v>
      </c>
      <c r="AF314" s="217">
        <f t="shared" si="247"/>
        <v>0</v>
      </c>
      <c r="AG314" s="217">
        <f t="shared" si="247"/>
        <v>0</v>
      </c>
      <c r="AH314" s="217">
        <f t="shared" si="247"/>
        <v>6.275724253364122</v>
      </c>
      <c r="AI314" s="218">
        <f>SUM(V314:AC314)</f>
        <v>1160.0951281242531</v>
      </c>
      <c r="AJ314" s="133" t="str">
        <f t="shared" si="242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0.11104652062391994</v>
      </c>
      <c r="C315" s="105">
        <f t="shared" ref="C315:H315" si="248">IF($I314=0,"-",C314/$I314)</f>
        <v>0.36350324448851323</v>
      </c>
      <c r="D315" s="105">
        <f t="shared" si="248"/>
        <v>0.18375054940992744</v>
      </c>
      <c r="E315" s="105">
        <f t="shared" si="248"/>
        <v>0.31256324076780562</v>
      </c>
      <c r="F315" s="105">
        <f t="shared" si="248"/>
        <v>0</v>
      </c>
      <c r="G315" s="105">
        <f t="shared" si="248"/>
        <v>2.9136444709833956E-2</v>
      </c>
      <c r="H315" s="106">
        <f t="shared" si="248"/>
        <v>0</v>
      </c>
      <c r="I315" s="107">
        <f>SUM(B315:H315)</f>
        <v>1.0000000000000002</v>
      </c>
      <c r="J315" s="133"/>
      <c r="K315" s="30" t="s">
        <v>85</v>
      </c>
      <c r="L315" s="80">
        <f t="shared" ref="L315:R315" si="249">IF($S314=0,"-",L314/$S314)</f>
        <v>9.3358037555002535E-2</v>
      </c>
      <c r="M315" s="80">
        <f t="shared" si="249"/>
        <v>0.30560119632432614</v>
      </c>
      <c r="N315" s="80">
        <f t="shared" si="249"/>
        <v>0.15448111832933176</v>
      </c>
      <c r="O315" s="80">
        <f t="shared" si="249"/>
        <v>0.26277537203293988</v>
      </c>
      <c r="P315" s="80">
        <f t="shared" si="249"/>
        <v>0.15928894457506496</v>
      </c>
      <c r="Q315" s="80">
        <f t="shared" si="249"/>
        <v>2.4495331183334766E-2</v>
      </c>
      <c r="R315" s="81">
        <f t="shared" si="249"/>
        <v>0</v>
      </c>
      <c r="S315" s="82">
        <f>SUM(L315:R315)</f>
        <v>1</v>
      </c>
      <c r="U315" s="40" t="s">
        <v>85</v>
      </c>
      <c r="V315" s="108">
        <f>+V314/$AI314</f>
        <v>6.6691817911631091E-2</v>
      </c>
      <c r="W315" s="108">
        <f t="shared" ref="W315:AH315" si="250">+W314/$AI314</f>
        <v>1.6937066913908297E-2</v>
      </c>
      <c r="X315" s="108">
        <f t="shared" si="250"/>
        <v>2.4495331183334763E-2</v>
      </c>
      <c r="Y315" s="108">
        <f t="shared" si="250"/>
        <v>0.30560119632432609</v>
      </c>
      <c r="Z315" s="108">
        <f t="shared" si="250"/>
        <v>0.1544811183293317</v>
      </c>
      <c r="AA315" s="108">
        <f t="shared" si="250"/>
        <v>0.19189890685002226</v>
      </c>
      <c r="AB315" s="108">
        <f t="shared" si="250"/>
        <v>0.15928894457506493</v>
      </c>
      <c r="AC315" s="108">
        <f t="shared" si="250"/>
        <v>8.0605617912380773E-2</v>
      </c>
      <c r="AD315" s="108">
        <f t="shared" si="250"/>
        <v>9.7291527294631405E-3</v>
      </c>
      <c r="AE315" s="108">
        <f t="shared" si="250"/>
        <v>6.5466801698241789E-2</v>
      </c>
      <c r="AF315" s="108">
        <f t="shared" si="250"/>
        <v>0</v>
      </c>
      <c r="AG315" s="108">
        <f t="shared" si="250"/>
        <v>0</v>
      </c>
      <c r="AH315" s="108">
        <f t="shared" si="250"/>
        <v>5.4096634846758484E-3</v>
      </c>
      <c r="AI315" s="109">
        <f>SUM(V315:AC315)</f>
        <v>0.99999999999999989</v>
      </c>
      <c r="AJ315" s="4" t="str">
        <f t="shared" si="242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14.211968774614499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14.211968774614499</v>
      </c>
      <c r="J319" s="141"/>
      <c r="K319" s="192" t="s">
        <v>6</v>
      </c>
      <c r="L319" s="144">
        <v>0</v>
      </c>
      <c r="M319" s="144">
        <v>14.211968774614499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14.211968774614499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14.211968774614499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14.211968774614499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251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52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253">SUM(V320:AC320)</f>
        <v>0</v>
      </c>
      <c r="AJ320" s="133" t="str">
        <f t="shared" ref="AJ320:AJ341" si="254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251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52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253"/>
        <v>0</v>
      </c>
      <c r="AJ321" s="133" t="str">
        <f t="shared" si="254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251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52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253"/>
        <v>0</v>
      </c>
      <c r="AJ322" s="133" t="str">
        <f t="shared" si="254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6.4362446012611034</v>
      </c>
      <c r="C323" s="148">
        <v>66.208897946531508</v>
      </c>
      <c r="D323" s="148">
        <v>0</v>
      </c>
      <c r="E323" s="148">
        <v>0</v>
      </c>
      <c r="F323" s="292"/>
      <c r="G323" s="148">
        <v>0</v>
      </c>
      <c r="H323" s="160">
        <v>0</v>
      </c>
      <c r="I323" s="146">
        <f t="shared" si="251"/>
        <v>72.645142547792616</v>
      </c>
      <c r="J323" s="141"/>
      <c r="K323" s="161" t="s">
        <v>15</v>
      </c>
      <c r="L323" s="148">
        <v>6.4362446012611034</v>
      </c>
      <c r="M323" s="148">
        <v>66.208897946531508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52"/>
        <v>72.645142547792616</v>
      </c>
      <c r="U323" s="204" t="s">
        <v>15</v>
      </c>
      <c r="V323" s="196">
        <v>6.4362446012611034</v>
      </c>
      <c r="W323" s="196">
        <v>0</v>
      </c>
      <c r="X323" s="196">
        <v>0</v>
      </c>
      <c r="Y323" s="196">
        <v>66.208897946531508</v>
      </c>
      <c r="Z323" s="196">
        <v>0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253"/>
        <v>72.645142547792616</v>
      </c>
      <c r="AJ323" s="133" t="str">
        <f t="shared" si="254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5.3427899119623783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251"/>
        <v>5.3427899119623783</v>
      </c>
      <c r="J324" s="141"/>
      <c r="K324" s="155" t="s">
        <v>14</v>
      </c>
      <c r="L324" s="156">
        <v>5.3427899119623783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52"/>
        <v>5.3427899119623783</v>
      </c>
      <c r="U324" s="200" t="s">
        <v>55</v>
      </c>
      <c r="V324" s="201">
        <v>5.3427899119623783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253"/>
        <v>5.3427899119623783</v>
      </c>
      <c r="AJ324" s="133" t="str">
        <f t="shared" si="254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1.5799496490843525</v>
      </c>
      <c r="F325" s="292"/>
      <c r="G325" s="148">
        <v>0</v>
      </c>
      <c r="H325" s="160">
        <v>0</v>
      </c>
      <c r="I325" s="146">
        <f t="shared" si="251"/>
        <v>1.5799496490843525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1.5799496490843525</v>
      </c>
      <c r="P325" s="148">
        <v>24.713584903501093</v>
      </c>
      <c r="Q325" s="148">
        <v>0</v>
      </c>
      <c r="R325" s="149">
        <v>0</v>
      </c>
      <c r="S325" s="150">
        <f t="shared" si="252"/>
        <v>26.293534552585445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0</v>
      </c>
      <c r="AB325" s="196">
        <v>24.713584903501093</v>
      </c>
      <c r="AC325" s="197">
        <v>1.5799496490843525</v>
      </c>
      <c r="AD325" s="196">
        <v>0</v>
      </c>
      <c r="AE325" s="196">
        <v>0</v>
      </c>
      <c r="AF325" s="196">
        <v>0</v>
      </c>
      <c r="AG325" s="196">
        <v>0</v>
      </c>
      <c r="AH325" s="196">
        <v>1.5799496490843525</v>
      </c>
      <c r="AI325" s="199">
        <f t="shared" si="253"/>
        <v>26.293534552585445</v>
      </c>
      <c r="AJ325" s="133" t="str">
        <f t="shared" si="254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251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2.7495731375098633</v>
      </c>
      <c r="Q326" s="156">
        <v>0</v>
      </c>
      <c r="R326" s="157">
        <v>0</v>
      </c>
      <c r="S326" s="158">
        <f t="shared" si="252"/>
        <v>2.7495731375098633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2.7495731375098633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253"/>
        <v>2.7495731375098633</v>
      </c>
      <c r="AJ326" s="133" t="str">
        <f t="shared" si="254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251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52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253"/>
        <v>0</v>
      </c>
      <c r="AJ327" s="133" t="str">
        <f t="shared" si="254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</v>
      </c>
      <c r="C328" s="152">
        <v>0</v>
      </c>
      <c r="D328" s="152">
        <v>0.22762562796191507</v>
      </c>
      <c r="E328" s="152">
        <v>6.428408103731735E-3</v>
      </c>
      <c r="F328" s="292"/>
      <c r="G328" s="152">
        <v>0</v>
      </c>
      <c r="H328" s="153">
        <v>0</v>
      </c>
      <c r="I328" s="154">
        <f t="shared" si="251"/>
        <v>0.23405403606564681</v>
      </c>
      <c r="J328" s="141"/>
      <c r="K328" s="155" t="s">
        <v>16</v>
      </c>
      <c r="L328" s="156">
        <v>0</v>
      </c>
      <c r="M328" s="156">
        <v>0</v>
      </c>
      <c r="N328" s="156">
        <v>0.22762562796191507</v>
      </c>
      <c r="O328" s="156">
        <v>6.428408103731735E-3</v>
      </c>
      <c r="P328" s="156">
        <v>0</v>
      </c>
      <c r="Q328" s="156">
        <v>0</v>
      </c>
      <c r="R328" s="157">
        <v>0</v>
      </c>
      <c r="S328" s="158">
        <f t="shared" si="252"/>
        <v>0.23405403606564681</v>
      </c>
      <c r="U328" s="200" t="s">
        <v>16</v>
      </c>
      <c r="V328" s="201">
        <v>0</v>
      </c>
      <c r="W328" s="201">
        <v>0</v>
      </c>
      <c r="X328" s="201">
        <v>0</v>
      </c>
      <c r="Y328" s="201">
        <v>0</v>
      </c>
      <c r="Z328" s="201">
        <v>0.22762562796191507</v>
      </c>
      <c r="AA328" s="201">
        <v>0</v>
      </c>
      <c r="AB328" s="201">
        <v>0</v>
      </c>
      <c r="AC328" s="202">
        <v>6.428408103731735E-3</v>
      </c>
      <c r="AD328" s="201">
        <v>0</v>
      </c>
      <c r="AE328" s="201">
        <v>0</v>
      </c>
      <c r="AF328" s="201">
        <v>0</v>
      </c>
      <c r="AG328" s="201">
        <v>0</v>
      </c>
      <c r="AH328" s="201">
        <v>6.428408103731735E-3</v>
      </c>
      <c r="AI328" s="203">
        <f t="shared" si="253"/>
        <v>0.23405403606564681</v>
      </c>
      <c r="AJ328" s="133" t="str">
        <f t="shared" si="254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17.84471442914116</v>
      </c>
      <c r="C329" s="148">
        <v>628.78682616561593</v>
      </c>
      <c r="D329" s="148">
        <v>18.775707712927804</v>
      </c>
      <c r="E329" s="148">
        <v>0</v>
      </c>
      <c r="F329" s="292"/>
      <c r="G329" s="148">
        <v>0</v>
      </c>
      <c r="H329" s="160">
        <v>0</v>
      </c>
      <c r="I329" s="146">
        <f t="shared" si="251"/>
        <v>665.40724830768488</v>
      </c>
      <c r="J329" s="141"/>
      <c r="K329" s="161" t="s">
        <v>139</v>
      </c>
      <c r="L329" s="148">
        <v>17.84471442914116</v>
      </c>
      <c r="M329" s="148">
        <v>628.78682616561593</v>
      </c>
      <c r="N329" s="148">
        <v>18.775707712927804</v>
      </c>
      <c r="O329" s="148">
        <v>0</v>
      </c>
      <c r="P329" s="148">
        <v>2.2194882067851359E-2</v>
      </c>
      <c r="Q329" s="148">
        <v>0</v>
      </c>
      <c r="R329" s="149">
        <v>0</v>
      </c>
      <c r="S329" s="150">
        <f t="shared" si="252"/>
        <v>665.42944318975276</v>
      </c>
      <c r="U329" s="204" t="s">
        <v>139</v>
      </c>
      <c r="V329" s="196">
        <v>17.838818263374307</v>
      </c>
      <c r="W329" s="196">
        <v>0</v>
      </c>
      <c r="X329" s="196">
        <v>0</v>
      </c>
      <c r="Y329" s="196">
        <v>628.78682616561593</v>
      </c>
      <c r="Z329" s="196">
        <v>11.447634690673</v>
      </c>
      <c r="AA329" s="196">
        <v>0</v>
      </c>
      <c r="AB329" s="196">
        <v>2.2194882067851359E-2</v>
      </c>
      <c r="AC329" s="197">
        <v>7.3339691880216549</v>
      </c>
      <c r="AD329" s="196">
        <v>5.8961657668521765E-3</v>
      </c>
      <c r="AE329" s="196">
        <v>0</v>
      </c>
      <c r="AF329" s="196">
        <v>0</v>
      </c>
      <c r="AG329" s="196">
        <v>7.3280730222548023</v>
      </c>
      <c r="AH329" s="196">
        <v>0</v>
      </c>
      <c r="AI329" s="199">
        <f t="shared" si="253"/>
        <v>665.42944318975276</v>
      </c>
      <c r="AJ329" s="133" t="str">
        <f t="shared" si="254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8.1946373652573445</v>
      </c>
      <c r="C330" s="152">
        <v>16.505495967095879</v>
      </c>
      <c r="D330" s="152">
        <v>6.3911472086939751</v>
      </c>
      <c r="E330" s="152">
        <v>1117.7985306167629</v>
      </c>
      <c r="F330" s="292"/>
      <c r="G330" s="152">
        <v>98.497782550186216</v>
      </c>
      <c r="H330" s="153">
        <v>0</v>
      </c>
      <c r="I330" s="154">
        <f t="shared" si="251"/>
        <v>1247.3875937079963</v>
      </c>
      <c r="J330" s="141"/>
      <c r="K330" s="155" t="s">
        <v>24</v>
      </c>
      <c r="L330" s="156">
        <v>8.1946373652573445</v>
      </c>
      <c r="M330" s="156">
        <v>16.505495967095879</v>
      </c>
      <c r="N330" s="156">
        <v>6.3911472086939751</v>
      </c>
      <c r="O330" s="156">
        <v>1117.7985306167629</v>
      </c>
      <c r="P330" s="156">
        <v>0</v>
      </c>
      <c r="Q330" s="156">
        <v>98.497782550186216</v>
      </c>
      <c r="R330" s="157">
        <v>0</v>
      </c>
      <c r="S330" s="158">
        <f t="shared" si="252"/>
        <v>1247.3875937079963</v>
      </c>
      <c r="U330" s="200" t="s">
        <v>24</v>
      </c>
      <c r="V330" s="201">
        <v>0.88208579172720547</v>
      </c>
      <c r="W330" s="201">
        <v>7.2197270287899142</v>
      </c>
      <c r="X330" s="201">
        <v>98.497782550186216</v>
      </c>
      <c r="Y330" s="201">
        <v>16.505495967095879</v>
      </c>
      <c r="Z330" s="201">
        <v>4.9500792143912049</v>
      </c>
      <c r="AA330" s="201">
        <v>1117.3549543020056</v>
      </c>
      <c r="AB330" s="201">
        <v>0</v>
      </c>
      <c r="AC330" s="202">
        <v>1.9774688538002854</v>
      </c>
      <c r="AD330" s="201">
        <v>9.2824544740224543E-2</v>
      </c>
      <c r="AE330" s="201">
        <v>0.44357631475729059</v>
      </c>
      <c r="AF330" s="201">
        <v>0</v>
      </c>
      <c r="AG330" s="201">
        <v>1.4410679943027704</v>
      </c>
      <c r="AH330" s="201">
        <v>0</v>
      </c>
      <c r="AI330" s="203">
        <f t="shared" si="253"/>
        <v>1247.3875937079963</v>
      </c>
      <c r="AJ330" s="133" t="str">
        <f t="shared" si="254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8.9206230521975929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251"/>
        <v>8.9206230521975929</v>
      </c>
      <c r="J331" s="141"/>
      <c r="K331" s="161" t="s">
        <v>23</v>
      </c>
      <c r="L331" s="148">
        <v>8.9206230521975929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52"/>
        <v>8.9206230521975929</v>
      </c>
      <c r="U331" s="204" t="s">
        <v>23</v>
      </c>
      <c r="V331" s="196">
        <v>8.8954307836900579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2.519226850753474E-2</v>
      </c>
      <c r="AD331" s="196">
        <v>2.519226850753474E-2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253"/>
        <v>8.9206230521975929</v>
      </c>
      <c r="AJ331" s="133" t="str">
        <f t="shared" si="254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251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52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253"/>
        <v>0</v>
      </c>
      <c r="AJ332" s="133" t="str">
        <f t="shared" si="254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737.42270141772815</v>
      </c>
      <c r="C333" s="148">
        <v>3540.0407615633849</v>
      </c>
      <c r="D333" s="148">
        <v>0</v>
      </c>
      <c r="E333" s="148">
        <v>245.80756713924271</v>
      </c>
      <c r="F333" s="292"/>
      <c r="G333" s="148">
        <v>0</v>
      </c>
      <c r="H333" s="160">
        <v>0</v>
      </c>
      <c r="I333" s="146">
        <f t="shared" si="251"/>
        <v>4523.271030120356</v>
      </c>
      <c r="J333" s="141"/>
      <c r="K333" s="161" t="s">
        <v>21</v>
      </c>
      <c r="L333" s="148">
        <v>737.42270141772815</v>
      </c>
      <c r="M333" s="148">
        <v>3540.0407615633849</v>
      </c>
      <c r="N333" s="148">
        <v>0</v>
      </c>
      <c r="O333" s="148">
        <v>245.80756713924271</v>
      </c>
      <c r="P333" s="148">
        <v>1.4494338591512537</v>
      </c>
      <c r="Q333" s="148">
        <v>0</v>
      </c>
      <c r="R333" s="149">
        <v>0</v>
      </c>
      <c r="S333" s="150">
        <f t="shared" si="252"/>
        <v>4524.7204639795073</v>
      </c>
      <c r="U333" s="204" t="s">
        <v>21</v>
      </c>
      <c r="V333" s="196">
        <v>737.42270141772815</v>
      </c>
      <c r="W333" s="196">
        <v>0</v>
      </c>
      <c r="X333" s="196">
        <v>0</v>
      </c>
      <c r="Y333" s="196">
        <v>3540.0407615633849</v>
      </c>
      <c r="Z333" s="196">
        <v>0</v>
      </c>
      <c r="AA333" s="196">
        <v>0</v>
      </c>
      <c r="AB333" s="196">
        <v>1.4494338591512537</v>
      </c>
      <c r="AC333" s="197">
        <v>245.80756713924271</v>
      </c>
      <c r="AD333" s="196">
        <v>0</v>
      </c>
      <c r="AE333" s="196">
        <v>0</v>
      </c>
      <c r="AF333" s="196">
        <v>0</v>
      </c>
      <c r="AG333" s="196">
        <v>0</v>
      </c>
      <c r="AH333" s="196">
        <v>245.80756713924271</v>
      </c>
      <c r="AI333" s="199">
        <f t="shared" si="253"/>
        <v>4524.7204639795073</v>
      </c>
      <c r="AJ333" s="133" t="str">
        <f t="shared" si="254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251"/>
        <v>0</v>
      </c>
      <c r="J334" s="141"/>
      <c r="K334" s="155" t="s">
        <v>20</v>
      </c>
      <c r="L334" s="156">
        <v>0</v>
      </c>
      <c r="M334" s="156">
        <v>0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52"/>
        <v>0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253"/>
        <v>0</v>
      </c>
      <c r="AJ334" s="133" t="str">
        <f t="shared" si="254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0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251"/>
        <v>0</v>
      </c>
      <c r="J335" s="141"/>
      <c r="K335" s="163" t="s">
        <v>62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52"/>
        <v>0</v>
      </c>
      <c r="U335" s="205" t="s">
        <v>60</v>
      </c>
      <c r="V335" s="196">
        <v>0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253"/>
        <v>0</v>
      </c>
      <c r="AJ335" s="133" t="str">
        <f t="shared" si="254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0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251"/>
        <v>0</v>
      </c>
      <c r="J336" s="141"/>
      <c r="K336" s="168" t="s">
        <v>22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52"/>
        <v>0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253"/>
        <v>0</v>
      </c>
      <c r="AJ336" s="133" t="str">
        <f t="shared" si="254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251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52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253"/>
        <v>0</v>
      </c>
      <c r="AJ337" s="133" t="str">
        <f t="shared" si="254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251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52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253"/>
        <v>0</v>
      </c>
      <c r="AJ338" s="133" t="str">
        <f t="shared" si="254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251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52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253"/>
        <v>0</v>
      </c>
      <c r="AJ339" s="133" t="str">
        <f t="shared" si="254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784.16171077754768</v>
      </c>
      <c r="C340" s="187">
        <f t="shared" ref="C340:H340" si="255">SUM(C319:C335)</f>
        <v>4265.7539504172428</v>
      </c>
      <c r="D340" s="187">
        <f t="shared" si="255"/>
        <v>25.394480549583694</v>
      </c>
      <c r="E340" s="187">
        <f t="shared" si="255"/>
        <v>1365.1924758131938</v>
      </c>
      <c r="F340" s="187">
        <f t="shared" si="255"/>
        <v>0</v>
      </c>
      <c r="G340" s="187">
        <f t="shared" si="255"/>
        <v>98.497782550186216</v>
      </c>
      <c r="H340" s="213">
        <f t="shared" si="255"/>
        <v>0</v>
      </c>
      <c r="I340" s="146">
        <f t="shared" ref="I340" si="256">SUM(I319:I335)</f>
        <v>6539.0004001077541</v>
      </c>
      <c r="J340" s="141"/>
      <c r="K340" s="188" t="s">
        <v>25</v>
      </c>
      <c r="L340" s="187">
        <f>SUM(L319:L335)</f>
        <v>784.16171077754768</v>
      </c>
      <c r="M340" s="187">
        <f t="shared" ref="M340:R340" si="257">SUM(M319:M335)</f>
        <v>4265.7539504172428</v>
      </c>
      <c r="N340" s="187">
        <f t="shared" si="257"/>
        <v>25.394480549583694</v>
      </c>
      <c r="O340" s="187">
        <f t="shared" si="257"/>
        <v>1365.1924758131938</v>
      </c>
      <c r="P340" s="187">
        <f t="shared" si="257"/>
        <v>28.934786782230059</v>
      </c>
      <c r="Q340" s="187">
        <f t="shared" si="257"/>
        <v>98.497782550186216</v>
      </c>
      <c r="R340" s="213">
        <f t="shared" si="257"/>
        <v>0</v>
      </c>
      <c r="S340" s="214">
        <f t="shared" ref="S340" si="258">SUM(S319:S335)</f>
        <v>6567.9351868899848</v>
      </c>
      <c r="T340" s="133" t="str">
        <f>IF(ABS(S340-AI340)&gt;0.01,S340-AI340,"")</f>
        <v/>
      </c>
      <c r="U340" s="215" t="s">
        <v>61</v>
      </c>
      <c r="V340" s="216">
        <f>SUM(V319:V335)</f>
        <v>776.81807076974314</v>
      </c>
      <c r="W340" s="216">
        <f t="shared" ref="W340:AH340" si="259">SUM(W319:W335)</f>
        <v>7.2197270287899142</v>
      </c>
      <c r="X340" s="216">
        <f t="shared" si="259"/>
        <v>98.497782550186216</v>
      </c>
      <c r="Y340" s="216">
        <f t="shared" si="259"/>
        <v>4265.7539504172428</v>
      </c>
      <c r="Z340" s="216">
        <f t="shared" si="259"/>
        <v>16.625339533026121</v>
      </c>
      <c r="AA340" s="216">
        <f t="shared" si="259"/>
        <v>1117.3549543020056</v>
      </c>
      <c r="AB340" s="216">
        <f t="shared" si="259"/>
        <v>28.934786782230059</v>
      </c>
      <c r="AC340" s="216">
        <f t="shared" si="259"/>
        <v>256.73057550676026</v>
      </c>
      <c r="AD340" s="217">
        <f t="shared" si="259"/>
        <v>0.12391297901461146</v>
      </c>
      <c r="AE340" s="217">
        <f t="shared" si="259"/>
        <v>0.44357631475729059</v>
      </c>
      <c r="AF340" s="217">
        <f t="shared" si="259"/>
        <v>0</v>
      </c>
      <c r="AG340" s="217">
        <f t="shared" si="259"/>
        <v>8.7691410165575725</v>
      </c>
      <c r="AH340" s="217">
        <f t="shared" si="259"/>
        <v>247.39394519643079</v>
      </c>
      <c r="AI340" s="218">
        <f>SUM(V340:AC340)</f>
        <v>6567.935186889983</v>
      </c>
      <c r="AJ340" s="133" t="str">
        <f t="shared" si="254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0.1199207314262629</v>
      </c>
      <c r="C341" s="105">
        <f t="shared" ref="C341:H341" si="260">IF($I340=0,"-",C340/$I340)</f>
        <v>0.65235566438364934</v>
      </c>
      <c r="D341" s="105">
        <f t="shared" si="260"/>
        <v>3.8835416723885237E-3</v>
      </c>
      <c r="E341" s="105">
        <f t="shared" si="260"/>
        <v>0.20877693718916079</v>
      </c>
      <c r="F341" s="105">
        <f t="shared" si="260"/>
        <v>0</v>
      </c>
      <c r="G341" s="105">
        <f t="shared" si="260"/>
        <v>1.5063125328538457E-2</v>
      </c>
      <c r="H341" s="106">
        <f t="shared" si="260"/>
        <v>0</v>
      </c>
      <c r="I341" s="107">
        <f>SUM(B341:H341)</f>
        <v>1</v>
      </c>
      <c r="J341" s="133"/>
      <c r="K341" s="30" t="s">
        <v>85</v>
      </c>
      <c r="L341" s="80">
        <f t="shared" ref="L341:R341" si="261">IF($S340=0,"-",L340/$S340)</f>
        <v>0.11939242523933308</v>
      </c>
      <c r="M341" s="80">
        <f t="shared" si="261"/>
        <v>0.64948173650250962</v>
      </c>
      <c r="N341" s="80">
        <f t="shared" si="261"/>
        <v>3.866432878368332E-3</v>
      </c>
      <c r="O341" s="80">
        <f t="shared" si="261"/>
        <v>0.20785717839271686</v>
      </c>
      <c r="P341" s="80">
        <f t="shared" si="261"/>
        <v>4.4054616799486281E-3</v>
      </c>
      <c r="Q341" s="80">
        <f t="shared" si="261"/>
        <v>1.4996765307123315E-2</v>
      </c>
      <c r="R341" s="81">
        <f t="shared" si="261"/>
        <v>0</v>
      </c>
      <c r="S341" s="82">
        <f>SUM(L341:R341)</f>
        <v>0.99999999999999978</v>
      </c>
      <c r="U341" s="40" t="s">
        <v>85</v>
      </c>
      <c r="V341" s="108">
        <f>+V340/$AI340</f>
        <v>0.11827432041660847</v>
      </c>
      <c r="W341" s="108">
        <f t="shared" ref="W341:AH341" si="262">+W340/$AI340</f>
        <v>1.099238470440596E-3</v>
      </c>
      <c r="X341" s="108">
        <f t="shared" si="262"/>
        <v>1.499676530712332E-2</v>
      </c>
      <c r="Y341" s="108">
        <f t="shared" si="262"/>
        <v>0.64948173650250984</v>
      </c>
      <c r="Z341" s="108">
        <f t="shared" si="262"/>
        <v>2.5312886104922835E-3</v>
      </c>
      <c r="AA341" s="108">
        <f t="shared" si="262"/>
        <v>0.1701227132284005</v>
      </c>
      <c r="AB341" s="108">
        <f t="shared" si="262"/>
        <v>4.4054616799486289E-3</v>
      </c>
      <c r="AC341" s="108">
        <f t="shared" si="262"/>
        <v>3.9088475784476502E-2</v>
      </c>
      <c r="AD341" s="108">
        <f t="shared" si="262"/>
        <v>1.8866352284040449E-5</v>
      </c>
      <c r="AE341" s="108">
        <f t="shared" si="262"/>
        <v>6.7536646165860034E-5</v>
      </c>
      <c r="AF341" s="108">
        <f t="shared" si="262"/>
        <v>0</v>
      </c>
      <c r="AG341" s="108">
        <f t="shared" si="262"/>
        <v>1.3351442678760498E-3</v>
      </c>
      <c r="AH341" s="108">
        <f t="shared" si="262"/>
        <v>3.7666928518150553E-2</v>
      </c>
      <c r="AI341" s="109">
        <f>SUM(V341:AC341)</f>
        <v>1.0000000000000002</v>
      </c>
      <c r="AJ341" s="4" t="str">
        <f t="shared" si="254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263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64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265">SUM(V346:AC346)</f>
        <v>0</v>
      </c>
      <c r="AJ346" s="133" t="str">
        <f t="shared" ref="AJ346:AJ367" si="266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263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64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265"/>
        <v>0</v>
      </c>
      <c r="AJ347" s="133" t="str">
        <f t="shared" si="266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263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64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265"/>
        <v>0</v>
      </c>
      <c r="AJ348" s="133" t="str">
        <f t="shared" si="266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16.25027913407634</v>
      </c>
      <c r="C349" s="148">
        <v>24.933760786609113</v>
      </c>
      <c r="D349" s="148">
        <v>0</v>
      </c>
      <c r="E349" s="148">
        <v>0</v>
      </c>
      <c r="F349" s="292"/>
      <c r="G349" s="148">
        <v>0</v>
      </c>
      <c r="H349" s="160">
        <v>0</v>
      </c>
      <c r="I349" s="146">
        <f t="shared" si="263"/>
        <v>41.18403992068545</v>
      </c>
      <c r="J349" s="141"/>
      <c r="K349" s="161" t="s">
        <v>15</v>
      </c>
      <c r="L349" s="148">
        <v>16.25027913407634</v>
      </c>
      <c r="M349" s="148">
        <v>24.933760786609113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64"/>
        <v>41.18403992068545</v>
      </c>
      <c r="U349" s="204" t="s">
        <v>15</v>
      </c>
      <c r="V349" s="196">
        <v>16.25027913407634</v>
      </c>
      <c r="W349" s="196">
        <v>0</v>
      </c>
      <c r="X349" s="196">
        <v>0</v>
      </c>
      <c r="Y349" s="196">
        <v>24.933760786609113</v>
      </c>
      <c r="Z349" s="196">
        <v>0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265"/>
        <v>41.18403992068545</v>
      </c>
      <c r="AJ349" s="133" t="str">
        <f t="shared" si="266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0.47656720355594379</v>
      </c>
      <c r="C350" s="152">
        <v>0</v>
      </c>
      <c r="D350" s="152">
        <v>2.2867252915282301</v>
      </c>
      <c r="E350" s="152">
        <v>0.19446881328990429</v>
      </c>
      <c r="F350" s="292"/>
      <c r="G350" s="152">
        <v>0</v>
      </c>
      <c r="H350" s="153">
        <v>0</v>
      </c>
      <c r="I350" s="154">
        <f t="shared" si="263"/>
        <v>2.9577613083740784</v>
      </c>
      <c r="J350" s="141"/>
      <c r="K350" s="155" t="s">
        <v>14</v>
      </c>
      <c r="L350" s="156">
        <v>0.47656720355594379</v>
      </c>
      <c r="M350" s="156">
        <v>0</v>
      </c>
      <c r="N350" s="156">
        <v>2.2867252915282301</v>
      </c>
      <c r="O350" s="156">
        <v>0.19446881328990429</v>
      </c>
      <c r="P350" s="156">
        <v>0</v>
      </c>
      <c r="Q350" s="156">
        <v>0</v>
      </c>
      <c r="R350" s="157">
        <v>0</v>
      </c>
      <c r="S350" s="158">
        <f t="shared" si="264"/>
        <v>2.9577613083740784</v>
      </c>
      <c r="U350" s="200" t="s">
        <v>55</v>
      </c>
      <c r="V350" s="201">
        <v>0.46576433950749868</v>
      </c>
      <c r="W350" s="201">
        <v>0</v>
      </c>
      <c r="X350" s="201">
        <v>0</v>
      </c>
      <c r="Y350" s="201">
        <v>0</v>
      </c>
      <c r="Z350" s="201">
        <v>0</v>
      </c>
      <c r="AA350" s="201">
        <v>0.17897974578365553</v>
      </c>
      <c r="AB350" s="201">
        <v>0</v>
      </c>
      <c r="AC350" s="202">
        <v>2.313017223082924</v>
      </c>
      <c r="AD350" s="201">
        <v>1.0802864048445097E-2</v>
      </c>
      <c r="AE350" s="201">
        <v>0</v>
      </c>
      <c r="AF350" s="201">
        <v>0</v>
      </c>
      <c r="AG350" s="201">
        <v>2.2867252915282301</v>
      </c>
      <c r="AH350" s="201">
        <v>1.5489067506248762E-2</v>
      </c>
      <c r="AI350" s="203">
        <f t="shared" si="265"/>
        <v>2.9577613083740784</v>
      </c>
      <c r="AJ350" s="133" t="str">
        <f t="shared" si="266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4.3025440988512171</v>
      </c>
      <c r="F351" s="292"/>
      <c r="G351" s="148">
        <v>0</v>
      </c>
      <c r="H351" s="160">
        <v>0</v>
      </c>
      <c r="I351" s="146">
        <f t="shared" si="263"/>
        <v>4.3025440988512171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4.3025440988512171</v>
      </c>
      <c r="P351" s="148">
        <v>250.49486778269662</v>
      </c>
      <c r="Q351" s="148">
        <v>0</v>
      </c>
      <c r="R351" s="149">
        <v>0</v>
      </c>
      <c r="S351" s="150">
        <f t="shared" si="264"/>
        <v>254.79741188154784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250.49486778269662</v>
      </c>
      <c r="AC351" s="197">
        <v>4.3025440988512171</v>
      </c>
      <c r="AD351" s="196">
        <v>0</v>
      </c>
      <c r="AE351" s="196">
        <v>0</v>
      </c>
      <c r="AF351" s="196">
        <v>0</v>
      </c>
      <c r="AG351" s="196">
        <v>0</v>
      </c>
      <c r="AH351" s="196">
        <v>4.3025440988512171</v>
      </c>
      <c r="AI351" s="199">
        <f t="shared" si="265"/>
        <v>254.79741188154784</v>
      </c>
      <c r="AJ351" s="133" t="str">
        <f t="shared" si="266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263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2.1865488730531637</v>
      </c>
      <c r="Q352" s="156">
        <v>0</v>
      </c>
      <c r="R352" s="157">
        <v>0</v>
      </c>
      <c r="S352" s="158">
        <f t="shared" si="264"/>
        <v>2.1865488730531637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2.1865488730531637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265"/>
        <v>2.1865488730531637</v>
      </c>
      <c r="AJ352" s="133" t="str">
        <f t="shared" si="266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263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64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265"/>
        <v>0</v>
      </c>
      <c r="AJ353" s="133" t="str">
        <f t="shared" si="266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59.674401571944564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263"/>
        <v>59.674401571944564</v>
      </c>
      <c r="J354" s="141"/>
      <c r="K354" s="155" t="s">
        <v>16</v>
      </c>
      <c r="L354" s="156">
        <v>0</v>
      </c>
      <c r="M354" s="156">
        <v>59.674401571944564</v>
      </c>
      <c r="N354" s="156">
        <v>0</v>
      </c>
      <c r="O354" s="156">
        <v>0</v>
      </c>
      <c r="P354" s="156">
        <v>0.88559235033675343</v>
      </c>
      <c r="Q354" s="156">
        <v>0</v>
      </c>
      <c r="R354" s="157">
        <v>0</v>
      </c>
      <c r="S354" s="158">
        <f t="shared" si="264"/>
        <v>60.559993922281315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59.674401571944564</v>
      </c>
      <c r="Z354" s="201">
        <v>0</v>
      </c>
      <c r="AA354" s="201">
        <v>0</v>
      </c>
      <c r="AB354" s="201">
        <v>0.88559235033675343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265"/>
        <v>60.559993922281315</v>
      </c>
      <c r="AJ354" s="133" t="str">
        <f t="shared" si="266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4.5856471730121404</v>
      </c>
      <c r="C355" s="148">
        <v>0</v>
      </c>
      <c r="D355" s="148">
        <v>89.61752297678089</v>
      </c>
      <c r="E355" s="148">
        <v>0</v>
      </c>
      <c r="F355" s="292"/>
      <c r="G355" s="148">
        <v>0</v>
      </c>
      <c r="H355" s="160">
        <v>0</v>
      </c>
      <c r="I355" s="146">
        <f t="shared" si="263"/>
        <v>94.203170149793024</v>
      </c>
      <c r="J355" s="141"/>
      <c r="K355" s="161" t="s">
        <v>139</v>
      </c>
      <c r="L355" s="148">
        <v>4.5856471730121404</v>
      </c>
      <c r="M355" s="148">
        <v>0</v>
      </c>
      <c r="N355" s="148">
        <v>89.61752297678089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64"/>
        <v>94.203170149793024</v>
      </c>
      <c r="U355" s="204" t="s">
        <v>139</v>
      </c>
      <c r="V355" s="196">
        <v>4.5856471730121404</v>
      </c>
      <c r="W355" s="196">
        <v>0</v>
      </c>
      <c r="X355" s="196">
        <v>0</v>
      </c>
      <c r="Y355" s="196">
        <v>0</v>
      </c>
      <c r="Z355" s="196">
        <v>89.61752297678089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265"/>
        <v>94.203170149793024</v>
      </c>
      <c r="AJ355" s="133" t="str">
        <f t="shared" si="266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15.642677486986837</v>
      </c>
      <c r="C356" s="152">
        <v>7.763133981274617</v>
      </c>
      <c r="D356" s="152">
        <v>5.3701298540058975</v>
      </c>
      <c r="E356" s="152">
        <v>689.18730350409737</v>
      </c>
      <c r="F356" s="292"/>
      <c r="G356" s="152">
        <v>23.883324745147711</v>
      </c>
      <c r="H356" s="153">
        <v>0</v>
      </c>
      <c r="I356" s="154">
        <f t="shared" si="263"/>
        <v>741.84656957151242</v>
      </c>
      <c r="J356" s="141"/>
      <c r="K356" s="155" t="s">
        <v>24</v>
      </c>
      <c r="L356" s="156">
        <v>15.642677486986837</v>
      </c>
      <c r="M356" s="156">
        <v>7.763133981274617</v>
      </c>
      <c r="N356" s="156">
        <v>5.3701298540058975</v>
      </c>
      <c r="O356" s="156">
        <v>689.18730350409737</v>
      </c>
      <c r="P356" s="156">
        <v>2.5851601659556711</v>
      </c>
      <c r="Q356" s="156">
        <v>23.883324745147711</v>
      </c>
      <c r="R356" s="157">
        <v>0</v>
      </c>
      <c r="S356" s="158">
        <f t="shared" si="264"/>
        <v>744.43172973746812</v>
      </c>
      <c r="U356" s="200" t="s">
        <v>24</v>
      </c>
      <c r="V356" s="201">
        <v>3.7798624938623413</v>
      </c>
      <c r="W356" s="201">
        <v>11.836406624565392</v>
      </c>
      <c r="X356" s="201">
        <v>23.883324745147711</v>
      </c>
      <c r="Y356" s="201">
        <v>7.763133981274617</v>
      </c>
      <c r="Z356" s="201">
        <v>2.7216405246286319</v>
      </c>
      <c r="AA356" s="201">
        <v>687.6667131126801</v>
      </c>
      <c r="AB356" s="201">
        <v>2.5851601659556711</v>
      </c>
      <c r="AC356" s="202">
        <v>4.1954880893536357</v>
      </c>
      <c r="AD356" s="201">
        <v>2.6408368559105382E-2</v>
      </c>
      <c r="AE356" s="201">
        <v>8.4688158816990013E-3</v>
      </c>
      <c r="AF356" s="201">
        <v>0</v>
      </c>
      <c r="AG356" s="201">
        <v>2.6484893293772656</v>
      </c>
      <c r="AH356" s="201">
        <v>1.5121215755355655</v>
      </c>
      <c r="AI356" s="203">
        <f t="shared" si="265"/>
        <v>744.43172973746812</v>
      </c>
      <c r="AJ356" s="133" t="str">
        <f t="shared" si="266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22.330282176752394</v>
      </c>
      <c r="C357" s="148">
        <v>0</v>
      </c>
      <c r="D357" s="148">
        <v>335.48572482366939</v>
      </c>
      <c r="E357" s="148">
        <v>0</v>
      </c>
      <c r="F357" s="292"/>
      <c r="G357" s="148">
        <v>0</v>
      </c>
      <c r="H357" s="160">
        <v>0</v>
      </c>
      <c r="I357" s="146">
        <f t="shared" si="263"/>
        <v>357.81600700042179</v>
      </c>
      <c r="J357" s="141"/>
      <c r="K357" s="161" t="s">
        <v>23</v>
      </c>
      <c r="L357" s="148">
        <v>22.330282176752394</v>
      </c>
      <c r="M357" s="148">
        <v>0</v>
      </c>
      <c r="N357" s="148">
        <v>335.48572482366939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64"/>
        <v>357.81600700042179</v>
      </c>
      <c r="U357" s="204" t="s">
        <v>23</v>
      </c>
      <c r="V357" s="196">
        <v>22.330282176752394</v>
      </c>
      <c r="W357" s="196">
        <v>0</v>
      </c>
      <c r="X357" s="196">
        <v>0</v>
      </c>
      <c r="Y357" s="196">
        <v>0</v>
      </c>
      <c r="Z357" s="196">
        <v>9.3416094995963004</v>
      </c>
      <c r="AA357" s="196">
        <v>0</v>
      </c>
      <c r="AB357" s="196">
        <v>0</v>
      </c>
      <c r="AC357" s="197">
        <v>326.14411532407308</v>
      </c>
      <c r="AD357" s="196">
        <v>0</v>
      </c>
      <c r="AE357" s="196">
        <v>0</v>
      </c>
      <c r="AF357" s="196">
        <v>0</v>
      </c>
      <c r="AG357" s="196">
        <v>326.14411532407308</v>
      </c>
      <c r="AH357" s="196">
        <v>0</v>
      </c>
      <c r="AI357" s="199">
        <f t="shared" si="265"/>
        <v>357.81600700042179</v>
      </c>
      <c r="AJ357" s="133" t="str">
        <f t="shared" si="266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3.0213512497145771</v>
      </c>
      <c r="C358" s="152">
        <v>5.1238379441035873</v>
      </c>
      <c r="D358" s="152">
        <v>9.3443853083955997</v>
      </c>
      <c r="E358" s="152">
        <v>0</v>
      </c>
      <c r="F358" s="292"/>
      <c r="G358" s="152">
        <v>0</v>
      </c>
      <c r="H358" s="153">
        <v>0</v>
      </c>
      <c r="I358" s="154">
        <f t="shared" si="263"/>
        <v>17.489574502213763</v>
      </c>
      <c r="J358" s="141"/>
      <c r="K358" s="155" t="s">
        <v>58</v>
      </c>
      <c r="L358" s="156">
        <v>3.0213512497145771</v>
      </c>
      <c r="M358" s="156">
        <v>5.1238379441035873</v>
      </c>
      <c r="N358" s="156">
        <v>9.3443853083955997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64"/>
        <v>17.489574502213763</v>
      </c>
      <c r="U358" s="200" t="s">
        <v>58</v>
      </c>
      <c r="V358" s="201">
        <v>3.0213512497145771</v>
      </c>
      <c r="W358" s="201">
        <v>0</v>
      </c>
      <c r="X358" s="201">
        <v>0</v>
      </c>
      <c r="Y358" s="201">
        <v>5.1238379441035873</v>
      </c>
      <c r="Z358" s="201">
        <v>9.3443853083955997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265"/>
        <v>17.489574502213763</v>
      </c>
      <c r="AJ358" s="133" t="str">
        <f t="shared" si="266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281.45805992977137</v>
      </c>
      <c r="C359" s="148">
        <v>1391.6588385180125</v>
      </c>
      <c r="D359" s="148">
        <v>793.51624132016343</v>
      </c>
      <c r="E359" s="148">
        <v>20.704016281669766</v>
      </c>
      <c r="F359" s="292"/>
      <c r="G359" s="148">
        <v>0</v>
      </c>
      <c r="H359" s="160">
        <v>0</v>
      </c>
      <c r="I359" s="146">
        <f t="shared" si="263"/>
        <v>2487.3371560496171</v>
      </c>
      <c r="J359" s="141"/>
      <c r="K359" s="161" t="s">
        <v>21</v>
      </c>
      <c r="L359" s="148">
        <v>281.45805992977137</v>
      </c>
      <c r="M359" s="148">
        <v>1391.6588385180125</v>
      </c>
      <c r="N359" s="148">
        <v>793.51624132016343</v>
      </c>
      <c r="O359" s="148">
        <v>20.704016281669766</v>
      </c>
      <c r="P359" s="148">
        <v>14.73777350121609</v>
      </c>
      <c r="Q359" s="148">
        <v>0</v>
      </c>
      <c r="R359" s="149">
        <v>0</v>
      </c>
      <c r="S359" s="150">
        <f t="shared" si="264"/>
        <v>2502.0749295508331</v>
      </c>
      <c r="U359" s="204" t="s">
        <v>21</v>
      </c>
      <c r="V359" s="196">
        <v>281.45805992977137</v>
      </c>
      <c r="W359" s="196">
        <v>0</v>
      </c>
      <c r="X359" s="196">
        <v>0</v>
      </c>
      <c r="Y359" s="196">
        <v>1391.6588385180125</v>
      </c>
      <c r="Z359" s="196">
        <v>574.76276402369945</v>
      </c>
      <c r="AA359" s="196">
        <v>0</v>
      </c>
      <c r="AB359" s="196">
        <v>14.73777350121609</v>
      </c>
      <c r="AC359" s="197">
        <v>239.45749357813372</v>
      </c>
      <c r="AD359" s="196">
        <v>0</v>
      </c>
      <c r="AE359" s="196">
        <v>0</v>
      </c>
      <c r="AF359" s="196">
        <v>0</v>
      </c>
      <c r="AG359" s="196">
        <v>218.75347729646396</v>
      </c>
      <c r="AH359" s="196">
        <v>20.704016281669766</v>
      </c>
      <c r="AI359" s="199">
        <f t="shared" si="265"/>
        <v>2502.0749295508331</v>
      </c>
      <c r="AJ359" s="133" t="str">
        <f t="shared" si="266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9.0296567963413139</v>
      </c>
      <c r="C360" s="152">
        <v>486.10984228091144</v>
      </c>
      <c r="D360" s="152">
        <v>151.34663692274731</v>
      </c>
      <c r="E360" s="152">
        <v>0</v>
      </c>
      <c r="F360" s="292"/>
      <c r="G360" s="152">
        <v>0</v>
      </c>
      <c r="H360" s="153">
        <v>0</v>
      </c>
      <c r="I360" s="154">
        <f t="shared" si="263"/>
        <v>646.4861360000001</v>
      </c>
      <c r="J360" s="141"/>
      <c r="K360" s="155" t="s">
        <v>20</v>
      </c>
      <c r="L360" s="156">
        <v>9.0296567963413139</v>
      </c>
      <c r="M360" s="156">
        <v>486.10984228091144</v>
      </c>
      <c r="N360" s="156">
        <v>151.34663692274731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64"/>
        <v>646.4861360000001</v>
      </c>
      <c r="U360" s="200" t="s">
        <v>59</v>
      </c>
      <c r="V360" s="201">
        <v>9.0296567963413139</v>
      </c>
      <c r="W360" s="201">
        <v>0</v>
      </c>
      <c r="X360" s="201">
        <v>0</v>
      </c>
      <c r="Y360" s="201">
        <v>486.10984228091144</v>
      </c>
      <c r="Z360" s="201">
        <v>151.34663692274731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265"/>
        <v>646.4861360000001</v>
      </c>
      <c r="AJ360" s="133" t="str">
        <f t="shared" si="266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263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64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265"/>
        <v>0</v>
      </c>
      <c r="AJ361" s="133" t="str">
        <f t="shared" si="266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263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64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265"/>
        <v>0</v>
      </c>
      <c r="AJ362" s="133" t="str">
        <f t="shared" si="266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263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64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265"/>
        <v>0</v>
      </c>
      <c r="AJ363" s="133" t="str">
        <f t="shared" si="266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263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64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265"/>
        <v>0</v>
      </c>
      <c r="AJ364" s="133" t="str">
        <f t="shared" si="266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263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64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265"/>
        <v>0</v>
      </c>
      <c r="AJ365" s="133" t="str">
        <f t="shared" si="266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352.79452115021093</v>
      </c>
      <c r="C366" s="187">
        <f t="shared" ref="C366:H366" si="267">SUM(C345:C361)</f>
        <v>1975.2638150828559</v>
      </c>
      <c r="D366" s="187">
        <f t="shared" si="267"/>
        <v>1386.9673664972909</v>
      </c>
      <c r="E366" s="187">
        <f t="shared" si="267"/>
        <v>714.38833269790825</v>
      </c>
      <c r="F366" s="187">
        <f t="shared" si="267"/>
        <v>0</v>
      </c>
      <c r="G366" s="187">
        <f t="shared" si="267"/>
        <v>23.883324745147711</v>
      </c>
      <c r="H366" s="213">
        <f t="shared" si="267"/>
        <v>0</v>
      </c>
      <c r="I366" s="146">
        <f t="shared" ref="I366" si="268">SUM(I345:I361)</f>
        <v>4453.2973601734138</v>
      </c>
      <c r="J366" s="141"/>
      <c r="K366" s="188" t="s">
        <v>25</v>
      </c>
      <c r="L366" s="187">
        <f>SUM(L345:L361)</f>
        <v>352.79452115021093</v>
      </c>
      <c r="M366" s="187">
        <f t="shared" ref="M366:R366" si="269">SUM(M345:M361)</f>
        <v>1975.2638150828559</v>
      </c>
      <c r="N366" s="187">
        <f t="shared" si="269"/>
        <v>1386.9673664972909</v>
      </c>
      <c r="O366" s="187">
        <f t="shared" si="269"/>
        <v>714.38833269790825</v>
      </c>
      <c r="P366" s="187">
        <f t="shared" si="269"/>
        <v>270.88994267325836</v>
      </c>
      <c r="Q366" s="187">
        <f t="shared" si="269"/>
        <v>23.883324745147711</v>
      </c>
      <c r="R366" s="213">
        <f t="shared" si="269"/>
        <v>0</v>
      </c>
      <c r="S366" s="214">
        <f t="shared" ref="S366" si="270">SUM(S345:S361)</f>
        <v>4724.1873028466725</v>
      </c>
      <c r="T366" s="133" t="str">
        <f>IF(ABS(S366-AI366)&gt;0.01,S366-AI366,"")</f>
        <v/>
      </c>
      <c r="U366" s="215" t="s">
        <v>61</v>
      </c>
      <c r="V366" s="216">
        <f>SUM(V345:V361)</f>
        <v>340.92090329303801</v>
      </c>
      <c r="W366" s="216">
        <f t="shared" ref="W366:AH366" si="271">SUM(W345:W361)</f>
        <v>11.836406624565392</v>
      </c>
      <c r="X366" s="216">
        <f t="shared" si="271"/>
        <v>23.883324745147711</v>
      </c>
      <c r="Y366" s="216">
        <f t="shared" si="271"/>
        <v>1975.2638150828559</v>
      </c>
      <c r="Z366" s="216">
        <f t="shared" si="271"/>
        <v>837.1345592558481</v>
      </c>
      <c r="AA366" s="216">
        <f t="shared" si="271"/>
        <v>687.84569285846374</v>
      </c>
      <c r="AB366" s="216">
        <f t="shared" si="271"/>
        <v>270.88994267325836</v>
      </c>
      <c r="AC366" s="216">
        <f t="shared" si="271"/>
        <v>576.4126583134946</v>
      </c>
      <c r="AD366" s="217">
        <f t="shared" si="271"/>
        <v>3.7211232607550479E-2</v>
      </c>
      <c r="AE366" s="217">
        <f t="shared" si="271"/>
        <v>8.4688158816990013E-3</v>
      </c>
      <c r="AF366" s="217">
        <f t="shared" si="271"/>
        <v>0</v>
      </c>
      <c r="AG366" s="217">
        <f t="shared" si="271"/>
        <v>549.83280724144254</v>
      </c>
      <c r="AH366" s="217">
        <f t="shared" si="271"/>
        <v>26.534171023562799</v>
      </c>
      <c r="AI366" s="218">
        <f>SUM(V366:AC366)</f>
        <v>4724.1873028466725</v>
      </c>
      <c r="AJ366" s="133" t="str">
        <f t="shared" si="266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7.9220966537135284E-2</v>
      </c>
      <c r="C367" s="105">
        <f t="shared" ref="C367:H367" si="272">IF($I366=0,"-",C366/$I366)</f>
        <v>0.44355084678332329</v>
      </c>
      <c r="D367" s="105">
        <f t="shared" si="272"/>
        <v>0.31144728373657976</v>
      </c>
      <c r="E367" s="105">
        <f t="shared" si="272"/>
        <v>0.16041783759755257</v>
      </c>
      <c r="F367" s="105">
        <f t="shared" si="272"/>
        <v>0</v>
      </c>
      <c r="G367" s="105">
        <f t="shared" si="272"/>
        <v>5.3630653454090661E-3</v>
      </c>
      <c r="H367" s="106">
        <f t="shared" si="272"/>
        <v>0</v>
      </c>
      <c r="I367" s="107">
        <f>SUM(B367:H367)</f>
        <v>1</v>
      </c>
      <c r="J367" s="133"/>
      <c r="K367" s="30" t="s">
        <v>85</v>
      </c>
      <c r="L367" s="80">
        <f t="shared" ref="L367:R367" si="273">IF($S366=0,"-",L366/$S366)</f>
        <v>7.4678351753247829E-2</v>
      </c>
      <c r="M367" s="80">
        <f t="shared" si="273"/>
        <v>0.4181171677703408</v>
      </c>
      <c r="N367" s="80">
        <f t="shared" si="273"/>
        <v>0.29358856403969003</v>
      </c>
      <c r="O367" s="80">
        <f t="shared" si="273"/>
        <v>0.15121930755527757</v>
      </c>
      <c r="P367" s="80">
        <f t="shared" si="273"/>
        <v>5.7341067427624452E-2</v>
      </c>
      <c r="Q367" s="80">
        <f t="shared" si="273"/>
        <v>5.0555414538192081E-3</v>
      </c>
      <c r="R367" s="81">
        <f t="shared" si="273"/>
        <v>0</v>
      </c>
      <c r="S367" s="82">
        <f>SUM(L367:R367)</f>
        <v>1</v>
      </c>
      <c r="U367" s="40" t="s">
        <v>85</v>
      </c>
      <c r="V367" s="108">
        <f>+V366/$AI366</f>
        <v>7.216498445936044E-2</v>
      </c>
      <c r="W367" s="108">
        <f t="shared" ref="W367:AH367" si="274">+W366/$AI366</f>
        <v>2.5054905459470415E-3</v>
      </c>
      <c r="X367" s="108">
        <f t="shared" si="274"/>
        <v>5.0555414538192081E-3</v>
      </c>
      <c r="Y367" s="108">
        <f t="shared" si="274"/>
        <v>0.4181171677703408</v>
      </c>
      <c r="Z367" s="108">
        <f t="shared" si="274"/>
        <v>0.1772018138974745</v>
      </c>
      <c r="AA367" s="108">
        <f t="shared" si="274"/>
        <v>0.1456008512710717</v>
      </c>
      <c r="AB367" s="108">
        <f t="shared" si="274"/>
        <v>5.7341067427624452E-2</v>
      </c>
      <c r="AC367" s="108">
        <f t="shared" si="274"/>
        <v>0.12201308317436171</v>
      </c>
      <c r="AD367" s="108">
        <f t="shared" si="274"/>
        <v>7.8767479403553618E-6</v>
      </c>
      <c r="AE367" s="108">
        <f t="shared" si="274"/>
        <v>1.7926503203198386E-6</v>
      </c>
      <c r="AF367" s="108">
        <f t="shared" si="274"/>
        <v>0</v>
      </c>
      <c r="AG367" s="108">
        <f t="shared" si="274"/>
        <v>0.11638675014221549</v>
      </c>
      <c r="AH367" s="108">
        <f t="shared" si="274"/>
        <v>5.6166636338855569E-3</v>
      </c>
      <c r="AI367" s="109">
        <f>SUM(V367:AC367)</f>
        <v>0.99999999999999978</v>
      </c>
      <c r="AJ367" s="4" t="str">
        <f t="shared" si="266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27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7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277">SUM(V372:AC372)</f>
        <v>0</v>
      </c>
      <c r="AJ372" s="133" t="str">
        <f t="shared" ref="AJ372:AJ393" si="27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27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7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277"/>
        <v>0</v>
      </c>
      <c r="AJ373" s="133" t="str">
        <f t="shared" si="27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27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7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277"/>
        <v>0</v>
      </c>
      <c r="AJ374" s="133" t="str">
        <f t="shared" si="27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10.903340509154081</v>
      </c>
      <c r="C375" s="148">
        <v>0</v>
      </c>
      <c r="D375" s="148">
        <v>0</v>
      </c>
      <c r="E375" s="148">
        <v>0</v>
      </c>
      <c r="F375" s="292"/>
      <c r="G375" s="148">
        <v>0</v>
      </c>
      <c r="H375" s="160">
        <v>0</v>
      </c>
      <c r="I375" s="146">
        <f t="shared" si="275"/>
        <v>10.903340509154081</v>
      </c>
      <c r="J375" s="141"/>
      <c r="K375" s="161" t="s">
        <v>15</v>
      </c>
      <c r="L375" s="148">
        <v>10.903340509154081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76"/>
        <v>10.903340509154081</v>
      </c>
      <c r="U375" s="204" t="s">
        <v>15</v>
      </c>
      <c r="V375" s="196">
        <v>10.903340509154081</v>
      </c>
      <c r="W375" s="196">
        <v>0</v>
      </c>
      <c r="X375" s="196">
        <v>0</v>
      </c>
      <c r="Y375" s="196">
        <v>0</v>
      </c>
      <c r="Z375" s="196">
        <v>0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277"/>
        <v>10.903340509154081</v>
      </c>
      <c r="AJ375" s="133" t="str">
        <f t="shared" si="27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81.359058273294792</v>
      </c>
      <c r="C376" s="152">
        <v>0</v>
      </c>
      <c r="D376" s="152">
        <v>4.1298006864252601</v>
      </c>
      <c r="E376" s="152">
        <v>2.4421787524411833</v>
      </c>
      <c r="F376" s="292"/>
      <c r="G376" s="152">
        <v>0</v>
      </c>
      <c r="H376" s="153">
        <v>0</v>
      </c>
      <c r="I376" s="154">
        <f t="shared" si="275"/>
        <v>87.931037712161228</v>
      </c>
      <c r="J376" s="141"/>
      <c r="K376" s="155" t="s">
        <v>14</v>
      </c>
      <c r="L376" s="156">
        <v>81.359058273294792</v>
      </c>
      <c r="M376" s="156">
        <v>0</v>
      </c>
      <c r="N376" s="156">
        <v>4.1298006864252601</v>
      </c>
      <c r="O376" s="156">
        <v>2.4421787524411833</v>
      </c>
      <c r="P376" s="156">
        <v>0</v>
      </c>
      <c r="Q376" s="156">
        <v>0</v>
      </c>
      <c r="R376" s="157">
        <v>0</v>
      </c>
      <c r="S376" s="158">
        <f t="shared" si="276"/>
        <v>87.931037712161228</v>
      </c>
      <c r="U376" s="200" t="s">
        <v>55</v>
      </c>
      <c r="V376" s="201">
        <v>81.122844406503518</v>
      </c>
      <c r="W376" s="201">
        <v>0</v>
      </c>
      <c r="X376" s="201">
        <v>0</v>
      </c>
      <c r="Y376" s="201">
        <v>0</v>
      </c>
      <c r="Z376" s="201">
        <v>4.1298006864252601</v>
      </c>
      <c r="AA376" s="201">
        <v>2.4421787524411833</v>
      </c>
      <c r="AB376" s="201">
        <v>0</v>
      </c>
      <c r="AC376" s="202">
        <v>0.23621386679127507</v>
      </c>
      <c r="AD376" s="201">
        <v>0.23621386679127507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277"/>
        <v>87.931037712161228</v>
      </c>
      <c r="AJ376" s="133" t="str">
        <f t="shared" si="27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1054.941685102209</v>
      </c>
      <c r="F377" s="292"/>
      <c r="G377" s="148">
        <v>0</v>
      </c>
      <c r="H377" s="160">
        <v>0</v>
      </c>
      <c r="I377" s="146">
        <f t="shared" si="275"/>
        <v>1054.941685102209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1054.941685102209</v>
      </c>
      <c r="P377" s="148">
        <v>664.1945899452287</v>
      </c>
      <c r="Q377" s="148">
        <v>0</v>
      </c>
      <c r="R377" s="149">
        <v>0</v>
      </c>
      <c r="S377" s="150">
        <f t="shared" si="276"/>
        <v>1719.1362750474377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1054.941685102209</v>
      </c>
      <c r="AB377" s="196">
        <v>664.1945899452287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277"/>
        <v>1719.1362750474377</v>
      </c>
      <c r="AJ377" s="133" t="str">
        <f t="shared" si="27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11.928679835236231</v>
      </c>
      <c r="F378" s="292"/>
      <c r="G378" s="152">
        <v>0</v>
      </c>
      <c r="H378" s="153">
        <v>0</v>
      </c>
      <c r="I378" s="154">
        <f t="shared" si="275"/>
        <v>11.928679835236231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11.928679835236231</v>
      </c>
      <c r="P378" s="156">
        <v>44.014046528114719</v>
      </c>
      <c r="Q378" s="156">
        <v>0</v>
      </c>
      <c r="R378" s="157">
        <v>0</v>
      </c>
      <c r="S378" s="158">
        <f t="shared" si="276"/>
        <v>55.94272636335095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9.5429438681889849</v>
      </c>
      <c r="AB378" s="201">
        <v>44.014046528114719</v>
      </c>
      <c r="AC378" s="202">
        <v>2.3857359670472462</v>
      </c>
      <c r="AD378" s="201">
        <v>0</v>
      </c>
      <c r="AE378" s="201">
        <v>0</v>
      </c>
      <c r="AF378" s="201">
        <v>0</v>
      </c>
      <c r="AG378" s="201">
        <v>0</v>
      </c>
      <c r="AH378" s="201">
        <v>2.3857359670472462</v>
      </c>
      <c r="AI378" s="203">
        <f t="shared" si="277"/>
        <v>55.94272636335095</v>
      </c>
      <c r="AJ378" s="133" t="str">
        <f t="shared" si="27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27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27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277"/>
        <v>0</v>
      </c>
      <c r="AJ379" s="133" t="str">
        <f t="shared" si="27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0.50124369774144872</v>
      </c>
      <c r="C380" s="152">
        <v>0</v>
      </c>
      <c r="D380" s="152">
        <v>13.725221399265003</v>
      </c>
      <c r="E380" s="152">
        <v>3.1102678254240774</v>
      </c>
      <c r="F380" s="292"/>
      <c r="G380" s="152">
        <v>0</v>
      </c>
      <c r="H380" s="153">
        <v>0</v>
      </c>
      <c r="I380" s="154">
        <f t="shared" si="275"/>
        <v>17.336732922430528</v>
      </c>
      <c r="J380" s="141"/>
      <c r="K380" s="155" t="s">
        <v>16</v>
      </c>
      <c r="L380" s="156">
        <v>0.50124369774144872</v>
      </c>
      <c r="M380" s="156">
        <v>0</v>
      </c>
      <c r="N380" s="156">
        <v>13.725221399265003</v>
      </c>
      <c r="O380" s="156">
        <v>3.1102678254240774</v>
      </c>
      <c r="P380" s="156">
        <v>1.3540326080676137</v>
      </c>
      <c r="Q380" s="156">
        <v>0</v>
      </c>
      <c r="R380" s="157">
        <v>0</v>
      </c>
      <c r="S380" s="158">
        <f t="shared" si="276"/>
        <v>18.69076553049814</v>
      </c>
      <c r="U380" s="200" t="s">
        <v>16</v>
      </c>
      <c r="V380" s="201">
        <v>0.50124369774144872</v>
      </c>
      <c r="W380" s="201">
        <v>0</v>
      </c>
      <c r="X380" s="201">
        <v>0</v>
      </c>
      <c r="Y380" s="201">
        <v>0</v>
      </c>
      <c r="Z380" s="201">
        <v>13.722937022519456</v>
      </c>
      <c r="AA380" s="201">
        <v>0</v>
      </c>
      <c r="AB380" s="201">
        <v>1.3540326080676137</v>
      </c>
      <c r="AC380" s="202">
        <v>3.1125522021696228</v>
      </c>
      <c r="AD380" s="201">
        <v>0</v>
      </c>
      <c r="AE380" s="201">
        <v>0</v>
      </c>
      <c r="AF380" s="201">
        <v>0</v>
      </c>
      <c r="AG380" s="201">
        <v>2.2843767455457032E-3</v>
      </c>
      <c r="AH380" s="201">
        <v>3.1102678254240774</v>
      </c>
      <c r="AI380" s="203">
        <f t="shared" si="277"/>
        <v>18.690765530498144</v>
      </c>
      <c r="AJ380" s="133" t="str">
        <f t="shared" si="27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30.109398953137092</v>
      </c>
      <c r="C381" s="148">
        <v>0.84047578873235984</v>
      </c>
      <c r="D381" s="148">
        <v>24.482434133613619</v>
      </c>
      <c r="E381" s="148">
        <v>3.4269572673441696E-2</v>
      </c>
      <c r="F381" s="292"/>
      <c r="G381" s="148">
        <v>0</v>
      </c>
      <c r="H381" s="160">
        <v>0</v>
      </c>
      <c r="I381" s="146">
        <f t="shared" si="275"/>
        <v>55.466578448156518</v>
      </c>
      <c r="J381" s="141"/>
      <c r="K381" s="161" t="s">
        <v>139</v>
      </c>
      <c r="L381" s="148">
        <v>30.109398953137092</v>
      </c>
      <c r="M381" s="148">
        <v>0.84047578873235984</v>
      </c>
      <c r="N381" s="148">
        <v>24.482434133613619</v>
      </c>
      <c r="O381" s="148">
        <v>3.4269572673441696E-2</v>
      </c>
      <c r="P381" s="148">
        <v>4.9466523616830654E-2</v>
      </c>
      <c r="Q381" s="148">
        <v>0</v>
      </c>
      <c r="R381" s="149">
        <v>0</v>
      </c>
      <c r="S381" s="150">
        <f t="shared" si="276"/>
        <v>55.516044971773347</v>
      </c>
      <c r="U381" s="204" t="s">
        <v>139</v>
      </c>
      <c r="V381" s="196">
        <v>29.918474900949953</v>
      </c>
      <c r="W381" s="196">
        <v>0</v>
      </c>
      <c r="X381" s="196">
        <v>0</v>
      </c>
      <c r="Y381" s="196">
        <v>0.84047578873235984</v>
      </c>
      <c r="Z381" s="196">
        <v>24.482434133613619</v>
      </c>
      <c r="AA381" s="196">
        <v>3.4269572673441696E-2</v>
      </c>
      <c r="AB381" s="196">
        <v>4.9466523616830654E-2</v>
      </c>
      <c r="AC381" s="197">
        <v>0.1909240521871387</v>
      </c>
      <c r="AD381" s="196">
        <v>0.1909240521871387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277"/>
        <v>55.51604497177334</v>
      </c>
      <c r="AJ381" s="133" t="str">
        <f t="shared" si="27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15.89234849250035</v>
      </c>
      <c r="C382" s="152">
        <v>1.2940616710180168</v>
      </c>
      <c r="D382" s="152">
        <v>9.4768188503842357</v>
      </c>
      <c r="E382" s="152">
        <v>66.007904300281027</v>
      </c>
      <c r="F382" s="292"/>
      <c r="G382" s="152">
        <v>45.292200972223441</v>
      </c>
      <c r="H382" s="153">
        <v>0</v>
      </c>
      <c r="I382" s="154">
        <f t="shared" si="275"/>
        <v>137.96333428640708</v>
      </c>
      <c r="J382" s="141"/>
      <c r="K382" s="155" t="s">
        <v>24</v>
      </c>
      <c r="L382" s="156">
        <v>15.89234849250035</v>
      </c>
      <c r="M382" s="156">
        <v>1.2940616710180168</v>
      </c>
      <c r="N382" s="156">
        <v>9.4768188503842357</v>
      </c>
      <c r="O382" s="156">
        <v>66.007904300281027</v>
      </c>
      <c r="P382" s="156">
        <v>0</v>
      </c>
      <c r="Q382" s="156">
        <v>45.292200972223441</v>
      </c>
      <c r="R382" s="157">
        <v>0</v>
      </c>
      <c r="S382" s="158">
        <f t="shared" si="276"/>
        <v>137.96333428640708</v>
      </c>
      <c r="U382" s="200" t="s">
        <v>24</v>
      </c>
      <c r="V382" s="201">
        <v>10.723567991200287</v>
      </c>
      <c r="W382" s="201">
        <v>4.1915872026997327</v>
      </c>
      <c r="X382" s="201">
        <v>45.292200972223441</v>
      </c>
      <c r="Y382" s="201">
        <v>1.2940616710180168</v>
      </c>
      <c r="Z382" s="201">
        <v>9.4768188503842357</v>
      </c>
      <c r="AA382" s="201">
        <v>52.690303763721239</v>
      </c>
      <c r="AB382" s="201">
        <v>0</v>
      </c>
      <c r="AC382" s="202">
        <v>14.29479383516011</v>
      </c>
      <c r="AD382" s="201">
        <v>0.97719329860032955</v>
      </c>
      <c r="AE382" s="201">
        <v>7.4764417929927239E-3</v>
      </c>
      <c r="AF382" s="201">
        <v>0</v>
      </c>
      <c r="AG382" s="201">
        <v>0</v>
      </c>
      <c r="AH382" s="201">
        <v>13.310124094766788</v>
      </c>
      <c r="AI382" s="203">
        <f t="shared" si="277"/>
        <v>137.96333428640705</v>
      </c>
      <c r="AJ382" s="133" t="str">
        <f t="shared" si="27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16.800937378281223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275"/>
        <v>16.800937378281223</v>
      </c>
      <c r="J383" s="141"/>
      <c r="K383" s="161" t="s">
        <v>23</v>
      </c>
      <c r="L383" s="148">
        <v>16.800937378281223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76"/>
        <v>16.800937378281223</v>
      </c>
      <c r="U383" s="204" t="s">
        <v>23</v>
      </c>
      <c r="V383" s="196">
        <v>16.800937378281223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277"/>
        <v>16.800937378281223</v>
      </c>
      <c r="AJ383" s="133" t="str">
        <f t="shared" si="27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4.5761043974365014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275"/>
        <v>4.5761043974365014</v>
      </c>
      <c r="J384" s="141"/>
      <c r="K384" s="155" t="s">
        <v>58</v>
      </c>
      <c r="L384" s="156">
        <v>4.5761043974365014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76"/>
        <v>4.5761043974365014</v>
      </c>
      <c r="U384" s="200" t="s">
        <v>58</v>
      </c>
      <c r="V384" s="201">
        <v>4.5761043974365014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277"/>
        <v>4.5761043974365014</v>
      </c>
      <c r="AJ384" s="133" t="str">
        <f t="shared" si="27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126.72556121604555</v>
      </c>
      <c r="C385" s="148">
        <v>0</v>
      </c>
      <c r="D385" s="148">
        <v>13.422589115669433</v>
      </c>
      <c r="E385" s="148">
        <v>0</v>
      </c>
      <c r="F385" s="292"/>
      <c r="G385" s="148">
        <v>0</v>
      </c>
      <c r="H385" s="160">
        <v>0</v>
      </c>
      <c r="I385" s="146">
        <f t="shared" si="275"/>
        <v>140.14815033171499</v>
      </c>
      <c r="J385" s="141"/>
      <c r="K385" s="161" t="s">
        <v>21</v>
      </c>
      <c r="L385" s="148">
        <v>126.72556121604555</v>
      </c>
      <c r="M385" s="148">
        <v>0</v>
      </c>
      <c r="N385" s="148">
        <v>13.422589115669433</v>
      </c>
      <c r="O385" s="148">
        <v>0</v>
      </c>
      <c r="P385" s="148">
        <v>99.743276899470175</v>
      </c>
      <c r="Q385" s="148">
        <v>0</v>
      </c>
      <c r="R385" s="149">
        <v>0</v>
      </c>
      <c r="S385" s="150">
        <f t="shared" si="276"/>
        <v>239.89142723118516</v>
      </c>
      <c r="U385" s="204" t="s">
        <v>21</v>
      </c>
      <c r="V385" s="196">
        <v>125.80927523059792</v>
      </c>
      <c r="W385" s="196">
        <v>0</v>
      </c>
      <c r="X385" s="196">
        <v>0</v>
      </c>
      <c r="Y385" s="196">
        <v>0</v>
      </c>
      <c r="Z385" s="196">
        <v>1.5655748870783077</v>
      </c>
      <c r="AA385" s="196">
        <v>0</v>
      </c>
      <c r="AB385" s="196">
        <v>99.743276899470175</v>
      </c>
      <c r="AC385" s="197">
        <v>12.773300214038759</v>
      </c>
      <c r="AD385" s="196">
        <v>0.91628598544763451</v>
      </c>
      <c r="AE385" s="196">
        <v>0</v>
      </c>
      <c r="AF385" s="196">
        <v>0</v>
      </c>
      <c r="AG385" s="196">
        <v>11.857014228591126</v>
      </c>
      <c r="AH385" s="196">
        <v>0</v>
      </c>
      <c r="AI385" s="199">
        <f t="shared" si="277"/>
        <v>239.89142723118516</v>
      </c>
      <c r="AJ385" s="133" t="str">
        <f t="shared" si="27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0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275"/>
        <v>0</v>
      </c>
      <c r="J386" s="141"/>
      <c r="K386" s="155" t="s">
        <v>20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76"/>
        <v>0</v>
      </c>
      <c r="U386" s="200" t="s">
        <v>59</v>
      </c>
      <c r="V386" s="201">
        <v>0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277"/>
        <v>0</v>
      </c>
      <c r="AJ386" s="133" t="str">
        <f t="shared" si="27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275"/>
        <v>0</v>
      </c>
      <c r="J387" s="141"/>
      <c r="K387" s="163" t="s">
        <v>62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76"/>
        <v>0</v>
      </c>
      <c r="U387" s="205" t="s">
        <v>60</v>
      </c>
      <c r="V387" s="196">
        <v>0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277"/>
        <v>0</v>
      </c>
      <c r="AJ387" s="133" t="str">
        <f t="shared" si="27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275"/>
        <v>0</v>
      </c>
      <c r="J388" s="141"/>
      <c r="K388" s="168" t="s">
        <v>22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76"/>
        <v>0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277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27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7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277"/>
        <v>0</v>
      </c>
      <c r="AJ389" s="133" t="str">
        <f t="shared" si="27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27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7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277"/>
        <v>0</v>
      </c>
      <c r="AJ390" s="133" t="str">
        <f t="shared" si="27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27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7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277"/>
        <v>0</v>
      </c>
      <c r="AJ391" s="133" t="str">
        <f t="shared" si="27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286.86799291759098</v>
      </c>
      <c r="C392" s="187">
        <f t="shared" ref="C392:H392" si="279">SUM(C371:C387)</f>
        <v>2.1345374597503768</v>
      </c>
      <c r="D392" s="187">
        <f t="shared" si="279"/>
        <v>65.236864185357547</v>
      </c>
      <c r="E392" s="187">
        <f t="shared" si="279"/>
        <v>1138.4649853882647</v>
      </c>
      <c r="F392" s="187">
        <f t="shared" si="279"/>
        <v>0</v>
      </c>
      <c r="G392" s="187">
        <f t="shared" si="279"/>
        <v>45.292200972223441</v>
      </c>
      <c r="H392" s="213">
        <f t="shared" si="279"/>
        <v>0</v>
      </c>
      <c r="I392" s="146">
        <f t="shared" ref="I392" si="280">SUM(I371:I387)</f>
        <v>1537.9965809231871</v>
      </c>
      <c r="J392" s="141"/>
      <c r="K392" s="188" t="s">
        <v>25</v>
      </c>
      <c r="L392" s="187">
        <f>SUM(L371:L387)</f>
        <v>286.86799291759098</v>
      </c>
      <c r="M392" s="187">
        <f t="shared" ref="M392:R392" si="281">SUM(M371:M387)</f>
        <v>2.1345374597503768</v>
      </c>
      <c r="N392" s="187">
        <f t="shared" si="281"/>
        <v>65.236864185357547</v>
      </c>
      <c r="O392" s="187">
        <f t="shared" si="281"/>
        <v>1138.4649853882647</v>
      </c>
      <c r="P392" s="187">
        <f t="shared" si="281"/>
        <v>809.35541250449808</v>
      </c>
      <c r="Q392" s="187">
        <f t="shared" si="281"/>
        <v>45.292200972223441</v>
      </c>
      <c r="R392" s="213">
        <f t="shared" si="281"/>
        <v>0</v>
      </c>
      <c r="S392" s="214">
        <f t="shared" ref="S392" si="282">SUM(S371:S387)</f>
        <v>2347.3519934276856</v>
      </c>
      <c r="T392" s="133" t="str">
        <f>IF(ABS(S392-AI392)&gt;0.01,S392-AI392,"")</f>
        <v/>
      </c>
      <c r="U392" s="215" t="s">
        <v>61</v>
      </c>
      <c r="V392" s="216">
        <f>SUM(V371:V387)</f>
        <v>280.35578851186494</v>
      </c>
      <c r="W392" s="216">
        <f t="shared" ref="W392:AH392" si="283">SUM(W371:W387)</f>
        <v>4.1915872026997327</v>
      </c>
      <c r="X392" s="216">
        <f t="shared" si="283"/>
        <v>45.292200972223441</v>
      </c>
      <c r="Y392" s="216">
        <f t="shared" si="283"/>
        <v>2.1345374597503768</v>
      </c>
      <c r="Z392" s="216">
        <f t="shared" si="283"/>
        <v>53.377565580020878</v>
      </c>
      <c r="AA392" s="216">
        <f t="shared" si="283"/>
        <v>1119.6513810592337</v>
      </c>
      <c r="AB392" s="216">
        <f t="shared" si="283"/>
        <v>809.35541250449808</v>
      </c>
      <c r="AC392" s="216">
        <f t="shared" si="283"/>
        <v>32.993520137394157</v>
      </c>
      <c r="AD392" s="217">
        <f t="shared" si="283"/>
        <v>2.3206172030263779</v>
      </c>
      <c r="AE392" s="217">
        <f t="shared" si="283"/>
        <v>7.4764417929927239E-3</v>
      </c>
      <c r="AF392" s="217">
        <f t="shared" si="283"/>
        <v>0</v>
      </c>
      <c r="AG392" s="217">
        <f t="shared" si="283"/>
        <v>11.859298605336672</v>
      </c>
      <c r="AH392" s="217">
        <f t="shared" si="283"/>
        <v>18.806127887238112</v>
      </c>
      <c r="AI392" s="218">
        <f>SUM(V392:AC392)</f>
        <v>2347.3519934276851</v>
      </c>
      <c r="AJ392" s="133" t="str">
        <f t="shared" si="27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0.18652056608955372</v>
      </c>
      <c r="C393" s="105">
        <f t="shared" ref="C393:H393" si="284">IF($I392=0,"-",C392/$I392)</f>
        <v>1.3878687938754157E-3</v>
      </c>
      <c r="D393" s="105">
        <f t="shared" si="284"/>
        <v>4.2416781021840065E-2</v>
      </c>
      <c r="E393" s="105">
        <f t="shared" si="284"/>
        <v>0.74022595336648778</v>
      </c>
      <c r="F393" s="105">
        <f t="shared" si="284"/>
        <v>0</v>
      </c>
      <c r="G393" s="105">
        <f t="shared" si="284"/>
        <v>2.944883072824301E-2</v>
      </c>
      <c r="H393" s="106">
        <f t="shared" si="284"/>
        <v>0</v>
      </c>
      <c r="I393" s="107">
        <f>SUM(B393:H393)</f>
        <v>1</v>
      </c>
      <c r="J393" s="133"/>
      <c r="K393" s="30" t="s">
        <v>85</v>
      </c>
      <c r="L393" s="80">
        <f t="shared" ref="L393:R393" si="285">IF($S392=0,"-",L392/$S392)</f>
        <v>0.1222091930485024</v>
      </c>
      <c r="M393" s="80">
        <f t="shared" si="285"/>
        <v>9.0933846552491277E-4</v>
      </c>
      <c r="N393" s="80">
        <f t="shared" si="285"/>
        <v>2.7791683721918668E-2</v>
      </c>
      <c r="O393" s="80">
        <f t="shared" si="285"/>
        <v>0.48499968840456614</v>
      </c>
      <c r="P393" s="80">
        <f t="shared" si="285"/>
        <v>0.34479507750460936</v>
      </c>
      <c r="Q393" s="80">
        <f t="shared" si="285"/>
        <v>1.9295018854878335E-2</v>
      </c>
      <c r="R393" s="81">
        <f t="shared" si="285"/>
        <v>0</v>
      </c>
      <c r="S393" s="82">
        <f>SUM(L393:R393)</f>
        <v>0.99999999999999989</v>
      </c>
      <c r="U393" s="40" t="s">
        <v>85</v>
      </c>
      <c r="V393" s="108">
        <f>+V392/$AI392</f>
        <v>0.11943491615097727</v>
      </c>
      <c r="W393" s="108">
        <f t="shared" ref="W393:AH393" si="286">+W392/$AI392</f>
        <v>1.785666237716241E-3</v>
      </c>
      <c r="X393" s="108">
        <f t="shared" si="286"/>
        <v>1.9295018854878339E-2</v>
      </c>
      <c r="Y393" s="108">
        <f t="shared" si="286"/>
        <v>9.0933846552491298E-4</v>
      </c>
      <c r="Z393" s="108">
        <f t="shared" si="286"/>
        <v>2.2739480797712448E-2</v>
      </c>
      <c r="AA393" s="108">
        <f t="shared" si="286"/>
        <v>0.47698486813828028</v>
      </c>
      <c r="AB393" s="108">
        <f t="shared" si="286"/>
        <v>0.34479507750460942</v>
      </c>
      <c r="AC393" s="108">
        <f t="shared" si="286"/>
        <v>1.4055633850301194E-2</v>
      </c>
      <c r="AD393" s="108">
        <f t="shared" si="286"/>
        <v>9.8861065980894143E-4</v>
      </c>
      <c r="AE393" s="108">
        <f t="shared" si="286"/>
        <v>3.1850535471143223E-6</v>
      </c>
      <c r="AF393" s="108">
        <f t="shared" si="286"/>
        <v>0</v>
      </c>
      <c r="AG393" s="108">
        <f t="shared" si="286"/>
        <v>5.0522029242062293E-3</v>
      </c>
      <c r="AH393" s="108">
        <f t="shared" si="286"/>
        <v>8.0116352127389077E-3</v>
      </c>
      <c r="AI393" s="109">
        <f>SUM(V393:AC393)</f>
        <v>1.0000000000000002</v>
      </c>
      <c r="AJ393" s="4" t="str">
        <f t="shared" si="27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287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88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289">SUM(V398:AC398)</f>
        <v>0</v>
      </c>
      <c r="AJ398" s="133" t="str">
        <f t="shared" ref="AJ398:AJ419" si="290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287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88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289"/>
        <v>0</v>
      </c>
      <c r="AJ399" s="133" t="str">
        <f t="shared" si="290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287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88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289"/>
        <v>0</v>
      </c>
      <c r="AJ400" s="133" t="str">
        <f t="shared" si="290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4.4682582366136296</v>
      </c>
      <c r="C401" s="148">
        <v>0</v>
      </c>
      <c r="D401" s="148">
        <v>3.0296278916396728</v>
      </c>
      <c r="E401" s="148">
        <v>0</v>
      </c>
      <c r="F401" s="292"/>
      <c r="G401" s="148">
        <v>0</v>
      </c>
      <c r="H401" s="160">
        <v>0</v>
      </c>
      <c r="I401" s="146">
        <f t="shared" si="287"/>
        <v>7.4978861282533025</v>
      </c>
      <c r="J401" s="141"/>
      <c r="K401" s="161" t="s">
        <v>15</v>
      </c>
      <c r="L401" s="148">
        <v>4.4682582366136296</v>
      </c>
      <c r="M401" s="148">
        <v>0</v>
      </c>
      <c r="N401" s="148">
        <v>3.0296278916396728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88"/>
        <v>7.4978861282533025</v>
      </c>
      <c r="U401" s="204" t="s">
        <v>15</v>
      </c>
      <c r="V401" s="196">
        <v>4.4682582366136296</v>
      </c>
      <c r="W401" s="196">
        <v>0</v>
      </c>
      <c r="X401" s="196">
        <v>0</v>
      </c>
      <c r="Y401" s="196">
        <v>0</v>
      </c>
      <c r="Z401" s="196">
        <v>3.0296278916396728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289"/>
        <v>7.4978861282533025</v>
      </c>
      <c r="AJ401" s="133" t="str">
        <f t="shared" si="290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2.1222237265534907</v>
      </c>
      <c r="C402" s="152">
        <v>1.4810370012192056</v>
      </c>
      <c r="D402" s="152">
        <v>9.9192112520959611E-3</v>
      </c>
      <c r="E402" s="152">
        <v>0</v>
      </c>
      <c r="F402" s="292"/>
      <c r="G402" s="152">
        <v>0</v>
      </c>
      <c r="H402" s="153">
        <v>0</v>
      </c>
      <c r="I402" s="154">
        <f t="shared" si="287"/>
        <v>3.6131799390247918</v>
      </c>
      <c r="J402" s="141"/>
      <c r="K402" s="155" t="s">
        <v>14</v>
      </c>
      <c r="L402" s="156">
        <v>2.1222237265534907</v>
      </c>
      <c r="M402" s="156">
        <v>1.4810370012192056</v>
      </c>
      <c r="N402" s="156">
        <v>9.9192112520959611E-3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88"/>
        <v>3.6131799390247918</v>
      </c>
      <c r="U402" s="200" t="s">
        <v>55</v>
      </c>
      <c r="V402" s="201">
        <v>2.1222237265534907</v>
      </c>
      <c r="W402" s="201">
        <v>0</v>
      </c>
      <c r="X402" s="201">
        <v>0</v>
      </c>
      <c r="Y402" s="201">
        <v>1.4810370012192056</v>
      </c>
      <c r="Z402" s="201">
        <v>9.9192112520959611E-3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289"/>
        <v>3.6131799390247918</v>
      </c>
      <c r="AJ402" s="133" t="str">
        <f t="shared" si="290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287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5.6747608869230168</v>
      </c>
      <c r="Q403" s="148">
        <v>0</v>
      </c>
      <c r="R403" s="149">
        <v>0</v>
      </c>
      <c r="S403" s="150">
        <f t="shared" si="288"/>
        <v>5.6747608869230168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5.6747608869230168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289"/>
        <v>5.6747608869230168</v>
      </c>
      <c r="AJ403" s="133" t="str">
        <f t="shared" si="290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4.9948643934775862E-2</v>
      </c>
      <c r="F404" s="292"/>
      <c r="G404" s="152">
        <v>0</v>
      </c>
      <c r="H404" s="153">
        <v>0</v>
      </c>
      <c r="I404" s="154">
        <f t="shared" si="287"/>
        <v>4.9948643934775862E-2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4.9948643934775862E-2</v>
      </c>
      <c r="P404" s="156">
        <v>0.48445295192315946</v>
      </c>
      <c r="Q404" s="156">
        <v>0</v>
      </c>
      <c r="R404" s="157">
        <v>0</v>
      </c>
      <c r="S404" s="158">
        <f t="shared" si="288"/>
        <v>0.53440159585793534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3.9958915147820691E-2</v>
      </c>
      <c r="AB404" s="201">
        <v>0.48445295192315946</v>
      </c>
      <c r="AC404" s="202">
        <v>9.9897287869551727E-3</v>
      </c>
      <c r="AD404" s="201">
        <v>0</v>
      </c>
      <c r="AE404" s="201">
        <v>0</v>
      </c>
      <c r="AF404" s="201">
        <v>0</v>
      </c>
      <c r="AG404" s="201">
        <v>0</v>
      </c>
      <c r="AH404" s="201">
        <v>9.9897287869551727E-3</v>
      </c>
      <c r="AI404" s="203">
        <f t="shared" si="289"/>
        <v>0.53440159585793534</v>
      </c>
      <c r="AJ404" s="133" t="str">
        <f t="shared" si="290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287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88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289"/>
        <v>0</v>
      </c>
      <c r="AJ405" s="133" t="str">
        <f t="shared" si="290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0.3443818023987939</v>
      </c>
      <c r="C406" s="152">
        <v>3.0994362215891447</v>
      </c>
      <c r="D406" s="152">
        <v>0</v>
      </c>
      <c r="E406" s="152">
        <v>0</v>
      </c>
      <c r="F406" s="292"/>
      <c r="G406" s="152">
        <v>0</v>
      </c>
      <c r="H406" s="153">
        <v>0</v>
      </c>
      <c r="I406" s="154">
        <f t="shared" si="287"/>
        <v>3.4438180239879386</v>
      </c>
      <c r="J406" s="141"/>
      <c r="K406" s="155" t="s">
        <v>16</v>
      </c>
      <c r="L406" s="156">
        <v>0.3443818023987939</v>
      </c>
      <c r="M406" s="156">
        <v>3.0994362215891447</v>
      </c>
      <c r="N406" s="156">
        <v>0</v>
      </c>
      <c r="O406" s="156">
        <v>0</v>
      </c>
      <c r="P406" s="156">
        <v>0.40564236983842017</v>
      </c>
      <c r="Q406" s="156">
        <v>0</v>
      </c>
      <c r="R406" s="157">
        <v>0</v>
      </c>
      <c r="S406" s="158">
        <f t="shared" si="288"/>
        <v>3.8494603938263587</v>
      </c>
      <c r="U406" s="200" t="s">
        <v>16</v>
      </c>
      <c r="V406" s="201">
        <v>0.3443818023987939</v>
      </c>
      <c r="W406" s="201">
        <v>0</v>
      </c>
      <c r="X406" s="201">
        <v>0</v>
      </c>
      <c r="Y406" s="201">
        <v>3.0994362215891447</v>
      </c>
      <c r="Z406" s="201">
        <v>0</v>
      </c>
      <c r="AA406" s="201">
        <v>0</v>
      </c>
      <c r="AB406" s="201">
        <v>0.40564236983842017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289"/>
        <v>3.8494603938263587</v>
      </c>
      <c r="AJ406" s="133" t="str">
        <f t="shared" si="290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1.9772061523662821</v>
      </c>
      <c r="C407" s="148">
        <v>8.8862578410010222</v>
      </c>
      <c r="D407" s="148">
        <v>4.7011367578841368</v>
      </c>
      <c r="E407" s="148">
        <v>0.72601812547010569</v>
      </c>
      <c r="F407" s="292"/>
      <c r="G407" s="148">
        <v>0</v>
      </c>
      <c r="H407" s="160">
        <v>0</v>
      </c>
      <c r="I407" s="146">
        <f t="shared" si="287"/>
        <v>16.290618876721545</v>
      </c>
      <c r="J407" s="141"/>
      <c r="K407" s="161" t="s">
        <v>139</v>
      </c>
      <c r="L407" s="148">
        <v>1.9772061523662821</v>
      </c>
      <c r="M407" s="148">
        <v>8.8862578410010222</v>
      </c>
      <c r="N407" s="148">
        <v>4.7011367578841368</v>
      </c>
      <c r="O407" s="148">
        <v>0.72601812547010569</v>
      </c>
      <c r="P407" s="148">
        <v>0</v>
      </c>
      <c r="Q407" s="148">
        <v>0</v>
      </c>
      <c r="R407" s="149">
        <v>0</v>
      </c>
      <c r="S407" s="150">
        <f t="shared" si="288"/>
        <v>16.290618876721545</v>
      </c>
      <c r="U407" s="204" t="s">
        <v>139</v>
      </c>
      <c r="V407" s="196">
        <v>1.9772061523662821</v>
      </c>
      <c r="W407" s="196">
        <v>0</v>
      </c>
      <c r="X407" s="196">
        <v>0</v>
      </c>
      <c r="Y407" s="196">
        <v>8.8862578410010222</v>
      </c>
      <c r="Z407" s="196">
        <v>4.7011367578841368</v>
      </c>
      <c r="AA407" s="196">
        <v>1.1620299596561691E-2</v>
      </c>
      <c r="AB407" s="196">
        <v>0</v>
      </c>
      <c r="AC407" s="197">
        <v>0.71439782587354395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0.71439782587354395</v>
      </c>
      <c r="AI407" s="199">
        <f t="shared" si="289"/>
        <v>16.290618876721545</v>
      </c>
      <c r="AJ407" s="133" t="str">
        <f t="shared" si="290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1.251353970814677</v>
      </c>
      <c r="C408" s="152">
        <v>0.52944248815948569</v>
      </c>
      <c r="D408" s="152">
        <v>0.27505104480666481</v>
      </c>
      <c r="E408" s="152">
        <v>17.358437542491895</v>
      </c>
      <c r="F408" s="292"/>
      <c r="G408" s="152">
        <v>2.3332747519626453</v>
      </c>
      <c r="H408" s="153">
        <v>0</v>
      </c>
      <c r="I408" s="154">
        <f t="shared" si="287"/>
        <v>21.747559798235368</v>
      </c>
      <c r="J408" s="141"/>
      <c r="K408" s="155" t="s">
        <v>24</v>
      </c>
      <c r="L408" s="156">
        <v>1.251353970814677</v>
      </c>
      <c r="M408" s="156">
        <v>0.52944248815948569</v>
      </c>
      <c r="N408" s="156">
        <v>0.27505104480666481</v>
      </c>
      <c r="O408" s="156">
        <v>17.358437542491895</v>
      </c>
      <c r="P408" s="156">
        <v>0</v>
      </c>
      <c r="Q408" s="156">
        <v>2.3332747519626453</v>
      </c>
      <c r="R408" s="157">
        <v>0</v>
      </c>
      <c r="S408" s="158">
        <f t="shared" si="288"/>
        <v>21.747559798235368</v>
      </c>
      <c r="U408" s="200" t="s">
        <v>24</v>
      </c>
      <c r="V408" s="201">
        <v>0.3496110942117428</v>
      </c>
      <c r="W408" s="201">
        <v>0.83569704390627875</v>
      </c>
      <c r="X408" s="201">
        <v>2.3332747519626453</v>
      </c>
      <c r="Y408" s="201">
        <v>0.52944248815948569</v>
      </c>
      <c r="Z408" s="201">
        <v>0.27505104480666481</v>
      </c>
      <c r="AA408" s="201">
        <v>17.204788112166195</v>
      </c>
      <c r="AB408" s="201">
        <v>0</v>
      </c>
      <c r="AC408" s="202">
        <v>0.21969526302235387</v>
      </c>
      <c r="AD408" s="201">
        <v>6.6045832696655468E-2</v>
      </c>
      <c r="AE408" s="201">
        <v>0</v>
      </c>
      <c r="AF408" s="201">
        <v>0</v>
      </c>
      <c r="AG408" s="201">
        <v>0</v>
      </c>
      <c r="AH408" s="201">
        <v>0.15364943032569839</v>
      </c>
      <c r="AI408" s="203">
        <f t="shared" si="289"/>
        <v>21.747559798235365</v>
      </c>
      <c r="AJ408" s="133" t="str">
        <f t="shared" si="290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4.0189745958058012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287"/>
        <v>4.0189745958058012</v>
      </c>
      <c r="J409" s="141"/>
      <c r="K409" s="161" t="s">
        <v>23</v>
      </c>
      <c r="L409" s="148">
        <v>4.0189745958058012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88"/>
        <v>4.0189745958058012</v>
      </c>
      <c r="U409" s="204" t="s">
        <v>23</v>
      </c>
      <c r="V409" s="196">
        <v>3.8580765764182372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0.16089801938756434</v>
      </c>
      <c r="AD409" s="196">
        <v>0.16089801938756434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289"/>
        <v>4.0189745958058012</v>
      </c>
      <c r="AJ409" s="133" t="str">
        <f t="shared" si="290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0.31981575115572647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287"/>
        <v>0.31981575115572647</v>
      </c>
      <c r="J410" s="141"/>
      <c r="K410" s="155" t="s">
        <v>58</v>
      </c>
      <c r="L410" s="156">
        <v>0.31981575115572647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88"/>
        <v>0.31981575115572647</v>
      </c>
      <c r="U410" s="200" t="s">
        <v>58</v>
      </c>
      <c r="V410" s="201">
        <v>0.31981575115572647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289"/>
        <v>0.31981575115572647</v>
      </c>
      <c r="AJ410" s="133" t="str">
        <f t="shared" si="290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1.6957309636823532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287"/>
        <v>1.6957309636823532</v>
      </c>
      <c r="J411" s="141"/>
      <c r="K411" s="161" t="s">
        <v>21</v>
      </c>
      <c r="L411" s="148">
        <v>1.6957309636823532</v>
      </c>
      <c r="M411" s="148">
        <v>0</v>
      </c>
      <c r="N411" s="148">
        <v>0</v>
      </c>
      <c r="O411" s="148">
        <v>0</v>
      </c>
      <c r="P411" s="148">
        <v>0.33425889310715473</v>
      </c>
      <c r="Q411" s="148">
        <v>0</v>
      </c>
      <c r="R411" s="149">
        <v>0</v>
      </c>
      <c r="S411" s="150">
        <f t="shared" si="288"/>
        <v>2.0299898567895078</v>
      </c>
      <c r="U411" s="204" t="s">
        <v>21</v>
      </c>
      <c r="V411" s="196">
        <v>1.6109444154982355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0.33425889310715473</v>
      </c>
      <c r="AC411" s="197">
        <v>8.4786548184117669E-2</v>
      </c>
      <c r="AD411" s="196">
        <v>8.4786548184117669E-2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289"/>
        <v>2.0299898567895078</v>
      </c>
      <c r="AJ411" s="133" t="str">
        <f t="shared" si="290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287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88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289"/>
        <v>0</v>
      </c>
      <c r="AJ412" s="133" t="str">
        <f t="shared" si="290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287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88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289"/>
        <v>0</v>
      </c>
      <c r="AJ413" s="133" t="str">
        <f t="shared" si="290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287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88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289"/>
        <v>0</v>
      </c>
      <c r="AJ414" s="133" t="str">
        <f t="shared" si="290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287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88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289"/>
        <v>0</v>
      </c>
      <c r="AJ415" s="133" t="str">
        <f t="shared" si="290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287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88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289"/>
        <v>0</v>
      </c>
      <c r="AJ416" s="133" t="str">
        <f t="shared" si="290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287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88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289"/>
        <v>0</v>
      </c>
      <c r="AJ417" s="133" t="str">
        <f t="shared" si="290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16.197945199390755</v>
      </c>
      <c r="C418" s="187">
        <f t="shared" ref="C418:H418" si="291">SUM(C397:C413)</f>
        <v>13.996173551968859</v>
      </c>
      <c r="D418" s="187">
        <f t="shared" si="291"/>
        <v>8.0157349055825708</v>
      </c>
      <c r="E418" s="187">
        <f t="shared" si="291"/>
        <v>18.134404311896777</v>
      </c>
      <c r="F418" s="187">
        <f t="shared" si="291"/>
        <v>0</v>
      </c>
      <c r="G418" s="187">
        <f t="shared" si="291"/>
        <v>2.3332747519626453</v>
      </c>
      <c r="H418" s="213">
        <f t="shared" si="291"/>
        <v>0</v>
      </c>
      <c r="I418" s="146">
        <f t="shared" ref="I418" si="292">SUM(I397:I413)</f>
        <v>58.677532720801608</v>
      </c>
      <c r="J418" s="141"/>
      <c r="K418" s="188" t="s">
        <v>25</v>
      </c>
      <c r="L418" s="187">
        <f>SUM(L397:L413)</f>
        <v>16.197945199390755</v>
      </c>
      <c r="M418" s="187">
        <f t="shared" ref="M418:R418" si="293">SUM(M397:M413)</f>
        <v>13.996173551968859</v>
      </c>
      <c r="N418" s="187">
        <f t="shared" si="293"/>
        <v>8.0157349055825708</v>
      </c>
      <c r="O418" s="187">
        <f t="shared" si="293"/>
        <v>18.134404311896777</v>
      </c>
      <c r="P418" s="187">
        <f t="shared" si="293"/>
        <v>6.8991151017917502</v>
      </c>
      <c r="Q418" s="187">
        <f t="shared" si="293"/>
        <v>2.3332747519626453</v>
      </c>
      <c r="R418" s="213">
        <f t="shared" si="293"/>
        <v>0</v>
      </c>
      <c r="S418" s="214">
        <f t="shared" ref="S418" si="294">SUM(S397:S413)</f>
        <v>65.576647822593372</v>
      </c>
      <c r="T418" s="133" t="str">
        <f>IF(ABS(S418-AI418)&gt;0.01,S418-AI418,"")</f>
        <v/>
      </c>
      <c r="U418" s="215" t="s">
        <v>61</v>
      </c>
      <c r="V418" s="216">
        <f>SUM(V397:V413)</f>
        <v>15.050517755216138</v>
      </c>
      <c r="W418" s="216">
        <f t="shared" ref="W418:AH418" si="295">SUM(W397:W413)</f>
        <v>0.83569704390627875</v>
      </c>
      <c r="X418" s="216">
        <f t="shared" si="295"/>
        <v>2.3332747519626453</v>
      </c>
      <c r="Y418" s="216">
        <f t="shared" si="295"/>
        <v>13.996173551968859</v>
      </c>
      <c r="Z418" s="216">
        <f t="shared" si="295"/>
        <v>8.0157349055825708</v>
      </c>
      <c r="AA418" s="216">
        <f t="shared" si="295"/>
        <v>17.256367326910578</v>
      </c>
      <c r="AB418" s="216">
        <f t="shared" si="295"/>
        <v>6.8991151017917502</v>
      </c>
      <c r="AC418" s="216">
        <f t="shared" si="295"/>
        <v>1.189767385254535</v>
      </c>
      <c r="AD418" s="217">
        <f t="shared" si="295"/>
        <v>0.31173040026833748</v>
      </c>
      <c r="AE418" s="217">
        <f t="shared" si="295"/>
        <v>0</v>
      </c>
      <c r="AF418" s="217">
        <f t="shared" si="295"/>
        <v>0</v>
      </c>
      <c r="AG418" s="217">
        <f t="shared" si="295"/>
        <v>0</v>
      </c>
      <c r="AH418" s="217">
        <f t="shared" si="295"/>
        <v>0.87803698498619753</v>
      </c>
      <c r="AI418" s="218">
        <f>SUM(V418:AC418)</f>
        <v>65.576647822593358</v>
      </c>
      <c r="AJ418" s="133" t="str">
        <f t="shared" si="290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0.27605020948074843</v>
      </c>
      <c r="C419" s="105">
        <f t="shared" ref="C419:H419" si="296">IF($I418=0,"-",C418/$I418)</f>
        <v>0.23852696088237388</v>
      </c>
      <c r="D419" s="105">
        <f t="shared" si="296"/>
        <v>0.13660654315038939</v>
      </c>
      <c r="E419" s="105">
        <f t="shared" si="296"/>
        <v>0.30905192278931659</v>
      </c>
      <c r="F419" s="105">
        <f t="shared" si="296"/>
        <v>0</v>
      </c>
      <c r="G419" s="105">
        <f t="shared" si="296"/>
        <v>3.9764363697171651E-2</v>
      </c>
      <c r="H419" s="106">
        <f t="shared" si="296"/>
        <v>0</v>
      </c>
      <c r="I419" s="107">
        <f>SUM(B419:H419)</f>
        <v>0.99999999999999989</v>
      </c>
      <c r="J419" s="133"/>
      <c r="K419" s="30" t="s">
        <v>85</v>
      </c>
      <c r="L419" s="80">
        <f t="shared" ref="L419:R419" si="297">IF($S418=0,"-",L418/$S418)</f>
        <v>0.24700782576156655</v>
      </c>
      <c r="M419" s="80">
        <f t="shared" si="297"/>
        <v>0.21343228140958287</v>
      </c>
      <c r="N419" s="80">
        <f t="shared" si="297"/>
        <v>0.12223459374239132</v>
      </c>
      <c r="O419" s="80">
        <f t="shared" si="297"/>
        <v>0.27653753148462801</v>
      </c>
      <c r="P419" s="80">
        <f t="shared" si="297"/>
        <v>0.10520688889825765</v>
      </c>
      <c r="Q419" s="80">
        <f t="shared" si="297"/>
        <v>3.5580878703573397E-2</v>
      </c>
      <c r="R419" s="81">
        <f t="shared" si="297"/>
        <v>0</v>
      </c>
      <c r="S419" s="82">
        <f>SUM(L419:R419)</f>
        <v>0.99999999999999978</v>
      </c>
      <c r="U419" s="40" t="s">
        <v>85</v>
      </c>
      <c r="V419" s="108">
        <f>+V418/$AI418</f>
        <v>0.22951032501589275</v>
      </c>
      <c r="W419" s="108">
        <f t="shared" ref="W419:AH419" si="298">+W418/$AI418</f>
        <v>1.2743820729707277E-2</v>
      </c>
      <c r="X419" s="108">
        <f t="shared" si="298"/>
        <v>3.5580878703573404E-2</v>
      </c>
      <c r="Y419" s="108">
        <f t="shared" si="298"/>
        <v>0.21343228140958292</v>
      </c>
      <c r="Z419" s="108">
        <f t="shared" si="298"/>
        <v>0.12223459374239135</v>
      </c>
      <c r="AA419" s="108">
        <f t="shared" si="298"/>
        <v>0.26314805498437172</v>
      </c>
      <c r="AB419" s="108">
        <f t="shared" si="298"/>
        <v>0.10520688889825767</v>
      </c>
      <c r="AC419" s="108">
        <f t="shared" si="298"/>
        <v>1.8143156516222839E-2</v>
      </c>
      <c r="AD419" s="108">
        <f t="shared" si="298"/>
        <v>4.753680015966536E-3</v>
      </c>
      <c r="AE419" s="108">
        <f t="shared" si="298"/>
        <v>0</v>
      </c>
      <c r="AF419" s="108">
        <f t="shared" si="298"/>
        <v>0</v>
      </c>
      <c r="AG419" s="108">
        <f t="shared" si="298"/>
        <v>0</v>
      </c>
      <c r="AH419" s="108">
        <f t="shared" si="298"/>
        <v>1.3389476500256304E-2</v>
      </c>
      <c r="AI419" s="109">
        <f>SUM(V419:AC419)</f>
        <v>0.99999999999999989</v>
      </c>
      <c r="AJ419" s="4" t="str">
        <f t="shared" si="290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299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300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301">SUM(V424:AC424)</f>
        <v>0</v>
      </c>
      <c r="AJ424" s="133" t="str">
        <f t="shared" ref="AJ424:AJ445" si="302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299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300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301"/>
        <v>0</v>
      </c>
      <c r="AJ425" s="133" t="str">
        <f t="shared" si="302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299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300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301"/>
        <v>0</v>
      </c>
      <c r="AJ426" s="133" t="str">
        <f t="shared" si="302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35.546844453474684</v>
      </c>
      <c r="C427" s="148">
        <v>8.570262415385093</v>
      </c>
      <c r="D427" s="148">
        <v>0</v>
      </c>
      <c r="E427" s="148">
        <v>0</v>
      </c>
      <c r="F427" s="292"/>
      <c r="G427" s="148">
        <v>0</v>
      </c>
      <c r="H427" s="160">
        <v>0</v>
      </c>
      <c r="I427" s="146">
        <f t="shared" si="299"/>
        <v>44.117106868859779</v>
      </c>
      <c r="J427" s="141"/>
      <c r="K427" s="161" t="s">
        <v>15</v>
      </c>
      <c r="L427" s="148">
        <v>35.546844453474684</v>
      </c>
      <c r="M427" s="148">
        <v>8.570262415385093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300"/>
        <v>44.117106868859779</v>
      </c>
      <c r="U427" s="204" t="s">
        <v>15</v>
      </c>
      <c r="V427" s="196">
        <v>35.408743458008928</v>
      </c>
      <c r="W427" s="196">
        <v>0</v>
      </c>
      <c r="X427" s="196">
        <v>0</v>
      </c>
      <c r="Y427" s="196">
        <v>8.570262415385093</v>
      </c>
      <c r="Z427" s="196">
        <v>0</v>
      </c>
      <c r="AA427" s="196">
        <v>0</v>
      </c>
      <c r="AB427" s="196">
        <v>0</v>
      </c>
      <c r="AC427" s="197">
        <v>0.13810099546575477</v>
      </c>
      <c r="AD427" s="198">
        <v>0.13810099546575477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301"/>
        <v>44.117106868859779</v>
      </c>
      <c r="AJ427" s="133" t="str">
        <f t="shared" si="302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6.659389574106604</v>
      </c>
      <c r="C428" s="152">
        <v>0</v>
      </c>
      <c r="D428" s="152">
        <v>2.2459581112839393</v>
      </c>
      <c r="E428" s="152">
        <v>2.1436989777701208E-3</v>
      </c>
      <c r="F428" s="292"/>
      <c r="G428" s="152">
        <v>0</v>
      </c>
      <c r="H428" s="153">
        <v>0</v>
      </c>
      <c r="I428" s="154">
        <f t="shared" si="299"/>
        <v>8.9074913843683134</v>
      </c>
      <c r="J428" s="141"/>
      <c r="K428" s="155" t="s">
        <v>14</v>
      </c>
      <c r="L428" s="156">
        <v>6.659389574106604</v>
      </c>
      <c r="M428" s="156">
        <v>0</v>
      </c>
      <c r="N428" s="156">
        <v>2.2459581112839393</v>
      </c>
      <c r="O428" s="156">
        <v>2.1436989777701208E-3</v>
      </c>
      <c r="P428" s="156">
        <v>0</v>
      </c>
      <c r="Q428" s="156">
        <v>0</v>
      </c>
      <c r="R428" s="157">
        <v>0</v>
      </c>
      <c r="S428" s="158">
        <f t="shared" si="300"/>
        <v>8.9074913843683134</v>
      </c>
      <c r="U428" s="200" t="s">
        <v>55</v>
      </c>
      <c r="V428" s="201">
        <v>6.4680612224689167</v>
      </c>
      <c r="W428" s="201">
        <v>0</v>
      </c>
      <c r="X428" s="201">
        <v>0</v>
      </c>
      <c r="Y428" s="201">
        <v>0</v>
      </c>
      <c r="Z428" s="201">
        <v>2.2459581112839393</v>
      </c>
      <c r="AA428" s="201">
        <v>2.1436989777701208E-3</v>
      </c>
      <c r="AB428" s="201">
        <v>0</v>
      </c>
      <c r="AC428" s="202">
        <v>0.19132835163768763</v>
      </c>
      <c r="AD428" s="201">
        <v>0.19132835163768763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301"/>
        <v>8.9074913843683134</v>
      </c>
      <c r="AJ428" s="133" t="str">
        <f t="shared" si="302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5.4190710179532961E-3</v>
      </c>
      <c r="F429" s="292"/>
      <c r="G429" s="148">
        <v>0</v>
      </c>
      <c r="H429" s="160">
        <v>0</v>
      </c>
      <c r="I429" s="146">
        <f t="shared" si="299"/>
        <v>5.4190710179532961E-3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5.4190710179532961E-3</v>
      </c>
      <c r="P429" s="148">
        <v>62.781520623359881</v>
      </c>
      <c r="Q429" s="148">
        <v>0</v>
      </c>
      <c r="R429" s="149">
        <v>0</v>
      </c>
      <c r="S429" s="150">
        <f t="shared" si="300"/>
        <v>62.786939694377836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5.4075778818832689E-3</v>
      </c>
      <c r="AB429" s="196">
        <v>62.781520623359881</v>
      </c>
      <c r="AC429" s="197">
        <v>1.1493136070026963E-5</v>
      </c>
      <c r="AD429" s="196">
        <v>0</v>
      </c>
      <c r="AE429" s="196">
        <v>0</v>
      </c>
      <c r="AF429" s="196">
        <v>0</v>
      </c>
      <c r="AG429" s="196">
        <v>0</v>
      </c>
      <c r="AH429" s="196">
        <v>1.1493136070026963E-5</v>
      </c>
      <c r="AI429" s="199">
        <f t="shared" si="301"/>
        <v>62.786939694377836</v>
      </c>
      <c r="AJ429" s="133" t="str">
        <f t="shared" si="302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299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4.5163573067146618</v>
      </c>
      <c r="Q430" s="156">
        <v>0</v>
      </c>
      <c r="R430" s="157">
        <v>0</v>
      </c>
      <c r="S430" s="158">
        <f t="shared" si="300"/>
        <v>4.5163573067146618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4.5163573067146618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301"/>
        <v>4.5163573067146618</v>
      </c>
      <c r="AJ430" s="133" t="str">
        <f t="shared" si="302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299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300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301"/>
        <v>0</v>
      </c>
      <c r="AJ431" s="133" t="str">
        <f t="shared" si="302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4.9554175840177432</v>
      </c>
      <c r="C432" s="152">
        <v>0</v>
      </c>
      <c r="D432" s="152">
        <v>1.5150742292193831</v>
      </c>
      <c r="E432" s="152">
        <v>2.0312078033370198</v>
      </c>
      <c r="F432" s="292"/>
      <c r="G432" s="152">
        <v>0</v>
      </c>
      <c r="H432" s="153">
        <v>0</v>
      </c>
      <c r="I432" s="154">
        <f t="shared" si="299"/>
        <v>8.5016996165741467</v>
      </c>
      <c r="J432" s="141"/>
      <c r="K432" s="155" t="s">
        <v>16</v>
      </c>
      <c r="L432" s="156">
        <v>4.9554175840177432</v>
      </c>
      <c r="M432" s="156">
        <v>0</v>
      </c>
      <c r="N432" s="156">
        <v>1.5150742292193831</v>
      </c>
      <c r="O432" s="156">
        <v>2.0312078033370198</v>
      </c>
      <c r="P432" s="156">
        <v>0.10483141567317911</v>
      </c>
      <c r="Q432" s="156">
        <v>0</v>
      </c>
      <c r="R432" s="157">
        <v>0</v>
      </c>
      <c r="S432" s="158">
        <f t="shared" si="300"/>
        <v>8.6065310322473252</v>
      </c>
      <c r="U432" s="200" t="s">
        <v>16</v>
      </c>
      <c r="V432" s="201">
        <v>4.9554175840177432</v>
      </c>
      <c r="W432" s="201">
        <v>0</v>
      </c>
      <c r="X432" s="201">
        <v>0</v>
      </c>
      <c r="Y432" s="201">
        <v>0</v>
      </c>
      <c r="Z432" s="201">
        <v>1.5150742292193831</v>
      </c>
      <c r="AA432" s="201">
        <v>0</v>
      </c>
      <c r="AB432" s="201">
        <v>0.10483141567317911</v>
      </c>
      <c r="AC432" s="202">
        <v>2.0312078033370198</v>
      </c>
      <c r="AD432" s="201">
        <v>0</v>
      </c>
      <c r="AE432" s="201">
        <v>0</v>
      </c>
      <c r="AF432" s="201">
        <v>0</v>
      </c>
      <c r="AG432" s="201">
        <v>0</v>
      </c>
      <c r="AH432" s="201">
        <v>2.0312078033370198</v>
      </c>
      <c r="AI432" s="203">
        <f t="shared" si="301"/>
        <v>8.6065310322473252</v>
      </c>
      <c r="AJ432" s="133" t="str">
        <f t="shared" si="302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32.10867990685648</v>
      </c>
      <c r="C433" s="148">
        <v>25.35987557540302</v>
      </c>
      <c r="D433" s="148">
        <v>9.9868049694378733</v>
      </c>
      <c r="E433" s="148">
        <v>9.9901262072632449</v>
      </c>
      <c r="F433" s="292"/>
      <c r="G433" s="148">
        <v>0</v>
      </c>
      <c r="H433" s="160">
        <v>0</v>
      </c>
      <c r="I433" s="146">
        <f t="shared" si="299"/>
        <v>77.445486658960618</v>
      </c>
      <c r="J433" s="141"/>
      <c r="K433" s="161" t="s">
        <v>139</v>
      </c>
      <c r="L433" s="148">
        <v>32.10867990685648</v>
      </c>
      <c r="M433" s="148">
        <v>25.35987557540302</v>
      </c>
      <c r="N433" s="148">
        <v>9.9868049694378733</v>
      </c>
      <c r="O433" s="148">
        <v>9.9901262072632449</v>
      </c>
      <c r="P433" s="148">
        <v>0</v>
      </c>
      <c r="Q433" s="148">
        <v>0</v>
      </c>
      <c r="R433" s="149">
        <v>0</v>
      </c>
      <c r="S433" s="150">
        <f t="shared" si="300"/>
        <v>77.445486658960618</v>
      </c>
      <c r="U433" s="204" t="s">
        <v>139</v>
      </c>
      <c r="V433" s="196">
        <v>32.098245380946004</v>
      </c>
      <c r="W433" s="196">
        <v>0</v>
      </c>
      <c r="X433" s="196">
        <v>0</v>
      </c>
      <c r="Y433" s="196">
        <v>25.35987557540302</v>
      </c>
      <c r="Z433" s="196">
        <v>9.9868049694378733</v>
      </c>
      <c r="AA433" s="196">
        <v>0</v>
      </c>
      <c r="AB433" s="196">
        <v>0</v>
      </c>
      <c r="AC433" s="197">
        <v>10.000560733173725</v>
      </c>
      <c r="AD433" s="196">
        <v>1.0434525910478082E-2</v>
      </c>
      <c r="AE433" s="196">
        <v>0</v>
      </c>
      <c r="AF433" s="196">
        <v>0</v>
      </c>
      <c r="AG433" s="196">
        <v>0</v>
      </c>
      <c r="AH433" s="196">
        <v>9.9901262072632449</v>
      </c>
      <c r="AI433" s="199">
        <f t="shared" si="301"/>
        <v>77.445486658960618</v>
      </c>
      <c r="AJ433" s="133" t="str">
        <f t="shared" si="302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20.186907453253713</v>
      </c>
      <c r="C434" s="152">
        <v>5.3154747454075055</v>
      </c>
      <c r="D434" s="152">
        <v>12.10297407272761</v>
      </c>
      <c r="E434" s="152">
        <v>220.43549880830886</v>
      </c>
      <c r="F434" s="292"/>
      <c r="G434" s="152">
        <v>28.992722300399706</v>
      </c>
      <c r="H434" s="153">
        <v>0</v>
      </c>
      <c r="I434" s="154">
        <f t="shared" si="299"/>
        <v>287.03357738009737</v>
      </c>
      <c r="J434" s="141"/>
      <c r="K434" s="155" t="s">
        <v>24</v>
      </c>
      <c r="L434" s="156">
        <v>20.186907453253713</v>
      </c>
      <c r="M434" s="156">
        <v>5.3154747454075055</v>
      </c>
      <c r="N434" s="156">
        <v>12.10297407272761</v>
      </c>
      <c r="O434" s="156">
        <v>220.43549880830886</v>
      </c>
      <c r="P434" s="156">
        <v>0.52392105007564649</v>
      </c>
      <c r="Q434" s="156">
        <v>28.992722300399706</v>
      </c>
      <c r="R434" s="157">
        <v>0</v>
      </c>
      <c r="S434" s="158">
        <f t="shared" si="300"/>
        <v>287.55749843017304</v>
      </c>
      <c r="U434" s="200" t="s">
        <v>24</v>
      </c>
      <c r="V434" s="201">
        <v>4.8987473085661044</v>
      </c>
      <c r="W434" s="201">
        <v>14.904340667928109</v>
      </c>
      <c r="X434" s="201">
        <v>28.992722300399706</v>
      </c>
      <c r="Y434" s="201">
        <v>5.3154747454075055</v>
      </c>
      <c r="Z434" s="201">
        <v>11.864690967529388</v>
      </c>
      <c r="AA434" s="201">
        <v>219.39783096086185</v>
      </c>
      <c r="AB434" s="201">
        <v>0.52392105007564649</v>
      </c>
      <c r="AC434" s="202">
        <v>1.6597704294047364</v>
      </c>
      <c r="AD434" s="201">
        <v>0.38381947675950207</v>
      </c>
      <c r="AE434" s="201">
        <v>0.56829752000703648</v>
      </c>
      <c r="AF434" s="201">
        <v>0</v>
      </c>
      <c r="AG434" s="201">
        <v>0.23828310519822204</v>
      </c>
      <c r="AH434" s="201">
        <v>0.46937032743997575</v>
      </c>
      <c r="AI434" s="203">
        <f t="shared" si="301"/>
        <v>287.55749843017304</v>
      </c>
      <c r="AJ434" s="133" t="str">
        <f t="shared" si="302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7.4550723112087924</v>
      </c>
      <c r="C435" s="148">
        <v>0</v>
      </c>
      <c r="D435" s="148">
        <v>0.70231653620759571</v>
      </c>
      <c r="E435" s="148">
        <v>0</v>
      </c>
      <c r="F435" s="292"/>
      <c r="G435" s="148">
        <v>0</v>
      </c>
      <c r="H435" s="160">
        <v>0</v>
      </c>
      <c r="I435" s="146">
        <f t="shared" si="299"/>
        <v>8.1573888474163887</v>
      </c>
      <c r="J435" s="141"/>
      <c r="K435" s="161" t="s">
        <v>23</v>
      </c>
      <c r="L435" s="148">
        <v>7.4550723112087924</v>
      </c>
      <c r="M435" s="148">
        <v>0</v>
      </c>
      <c r="N435" s="148">
        <v>0.70231653620759571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300"/>
        <v>8.1573888474163887</v>
      </c>
      <c r="U435" s="204" t="s">
        <v>23</v>
      </c>
      <c r="V435" s="196">
        <v>6.9992282051088903</v>
      </c>
      <c r="W435" s="196">
        <v>0.42091999300317112</v>
      </c>
      <c r="X435" s="196">
        <v>0</v>
      </c>
      <c r="Y435" s="196">
        <v>0</v>
      </c>
      <c r="Z435" s="196">
        <v>0.70231653620759571</v>
      </c>
      <c r="AA435" s="196">
        <v>0</v>
      </c>
      <c r="AB435" s="196">
        <v>0</v>
      </c>
      <c r="AC435" s="197">
        <v>3.4924113096731317E-2</v>
      </c>
      <c r="AD435" s="196">
        <v>3.4924113096731317E-2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301"/>
        <v>8.1573888474163887</v>
      </c>
      <c r="AJ435" s="133" t="str">
        <f t="shared" si="302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1.554322521032601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299"/>
        <v>1.554322521032601</v>
      </c>
      <c r="J436" s="141"/>
      <c r="K436" s="155" t="s">
        <v>58</v>
      </c>
      <c r="L436" s="156">
        <v>1.554322521032601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300"/>
        <v>1.554322521032601</v>
      </c>
      <c r="U436" s="200" t="s">
        <v>58</v>
      </c>
      <c r="V436" s="201">
        <v>1.4441838147026531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0.11013870632994782</v>
      </c>
      <c r="AD436" s="201">
        <v>0.11013870632994782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301"/>
        <v>1.554322521032601</v>
      </c>
      <c r="AJ436" s="133" t="str">
        <f t="shared" si="302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105.18376964188879</v>
      </c>
      <c r="C437" s="148">
        <v>0</v>
      </c>
      <c r="D437" s="148">
        <v>6.6230120900811489</v>
      </c>
      <c r="E437" s="148">
        <v>0</v>
      </c>
      <c r="F437" s="292"/>
      <c r="G437" s="148">
        <v>0</v>
      </c>
      <c r="H437" s="160">
        <v>0</v>
      </c>
      <c r="I437" s="146">
        <f t="shared" si="299"/>
        <v>111.80678173196993</v>
      </c>
      <c r="J437" s="141"/>
      <c r="K437" s="161" t="s">
        <v>21</v>
      </c>
      <c r="L437" s="148">
        <v>105.18376964188879</v>
      </c>
      <c r="M437" s="148">
        <v>0</v>
      </c>
      <c r="N437" s="148">
        <v>6.6230120900811489</v>
      </c>
      <c r="O437" s="148">
        <v>0</v>
      </c>
      <c r="P437" s="148">
        <v>3.6979813059262749</v>
      </c>
      <c r="Q437" s="148">
        <v>0</v>
      </c>
      <c r="R437" s="149">
        <v>0</v>
      </c>
      <c r="S437" s="150">
        <f t="shared" si="300"/>
        <v>115.50476303789621</v>
      </c>
      <c r="U437" s="204" t="s">
        <v>21</v>
      </c>
      <c r="V437" s="196">
        <v>104.70695440909907</v>
      </c>
      <c r="W437" s="196">
        <v>0</v>
      </c>
      <c r="X437" s="196">
        <v>0</v>
      </c>
      <c r="Y437" s="196">
        <v>0</v>
      </c>
      <c r="Z437" s="196">
        <v>0.12069016237375133</v>
      </c>
      <c r="AA437" s="196">
        <v>0</v>
      </c>
      <c r="AB437" s="196">
        <v>3.6979813059262749</v>
      </c>
      <c r="AC437" s="197">
        <v>6.9791371604971122</v>
      </c>
      <c r="AD437" s="196">
        <v>0.47681523278971594</v>
      </c>
      <c r="AE437" s="196">
        <v>0</v>
      </c>
      <c r="AF437" s="196">
        <v>0</v>
      </c>
      <c r="AG437" s="196">
        <v>6.5023219277073974</v>
      </c>
      <c r="AH437" s="196">
        <v>0</v>
      </c>
      <c r="AI437" s="199">
        <f t="shared" si="301"/>
        <v>115.50476303789621</v>
      </c>
      <c r="AJ437" s="133" t="str">
        <f t="shared" si="302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0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299"/>
        <v>0</v>
      </c>
      <c r="J438" s="141"/>
      <c r="K438" s="155" t="s">
        <v>20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300"/>
        <v>0</v>
      </c>
      <c r="U438" s="200" t="s">
        <v>59</v>
      </c>
      <c r="V438" s="201">
        <v>0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301"/>
        <v>0</v>
      </c>
      <c r="AJ438" s="133" t="str">
        <f t="shared" si="302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0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299"/>
        <v>0</v>
      </c>
      <c r="J439" s="141"/>
      <c r="K439" s="163" t="s">
        <v>62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300"/>
        <v>0</v>
      </c>
      <c r="U439" s="205" t="s">
        <v>60</v>
      </c>
      <c r="V439" s="196">
        <v>0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301"/>
        <v>0</v>
      </c>
      <c r="AJ439" s="133" t="str">
        <f t="shared" si="302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0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299"/>
        <v>0</v>
      </c>
      <c r="J440" s="141"/>
      <c r="K440" s="168" t="s">
        <v>22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300"/>
        <v>0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301"/>
        <v>0</v>
      </c>
      <c r="AJ440" s="133" t="str">
        <f t="shared" si="302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299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300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301"/>
        <v>0</v>
      </c>
      <c r="AJ441" s="133" t="str">
        <f t="shared" si="302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299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300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301"/>
        <v>0</v>
      </c>
      <c r="AJ442" s="133" t="str">
        <f t="shared" si="302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299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300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301"/>
        <v>0</v>
      </c>
      <c r="AJ443" s="142" t="str">
        <f t="shared" si="302"/>
        <v/>
      </c>
    </row>
    <row r="444" spans="1:85" x14ac:dyDescent="0.25">
      <c r="A444" s="186" t="s">
        <v>25</v>
      </c>
      <c r="B444" s="187">
        <f>SUM(B423:B439)</f>
        <v>213.6504034458394</v>
      </c>
      <c r="C444" s="187">
        <f t="shared" ref="C444:H444" si="303">SUM(C423:C439)</f>
        <v>39.245612736195618</v>
      </c>
      <c r="D444" s="187">
        <f t="shared" si="303"/>
        <v>33.176140008957553</v>
      </c>
      <c r="E444" s="187">
        <f t="shared" si="303"/>
        <v>232.46439558890486</v>
      </c>
      <c r="F444" s="187">
        <f t="shared" si="303"/>
        <v>0</v>
      </c>
      <c r="G444" s="187">
        <f t="shared" si="303"/>
        <v>28.992722300399706</v>
      </c>
      <c r="H444" s="213">
        <f t="shared" si="303"/>
        <v>0</v>
      </c>
      <c r="I444" s="146">
        <f t="shared" ref="I444" si="304">SUM(I423:I439)</f>
        <v>547.52927408029711</v>
      </c>
      <c r="J444" s="141"/>
      <c r="K444" s="188" t="s">
        <v>25</v>
      </c>
      <c r="L444" s="187">
        <f>SUM(L423:L439)</f>
        <v>213.6504034458394</v>
      </c>
      <c r="M444" s="187">
        <f t="shared" ref="M444:R444" si="305">SUM(M423:M439)</f>
        <v>39.245612736195618</v>
      </c>
      <c r="N444" s="187">
        <f t="shared" si="305"/>
        <v>33.176140008957553</v>
      </c>
      <c r="O444" s="187">
        <f t="shared" si="305"/>
        <v>232.46439558890486</v>
      </c>
      <c r="P444" s="187">
        <f t="shared" si="305"/>
        <v>71.624611701749643</v>
      </c>
      <c r="Q444" s="187">
        <f t="shared" si="305"/>
        <v>28.992722300399706</v>
      </c>
      <c r="R444" s="213">
        <f t="shared" si="305"/>
        <v>0</v>
      </c>
      <c r="S444" s="214">
        <f t="shared" ref="S444" si="306">SUM(S423:S439)</f>
        <v>619.1538857820467</v>
      </c>
      <c r="T444" s="133" t="str">
        <f>IF(ABS(S444-AI444)&gt;0.01,S444-AI444,"")</f>
        <v/>
      </c>
      <c r="U444" s="215" t="s">
        <v>61</v>
      </c>
      <c r="V444" s="216">
        <f>SUM(V423:V439)</f>
        <v>196.9795813829183</v>
      </c>
      <c r="W444" s="216">
        <f t="shared" ref="W444:AH444" si="307">SUM(W423:W439)</f>
        <v>15.32526066093128</v>
      </c>
      <c r="X444" s="216">
        <f t="shared" si="307"/>
        <v>28.992722300399706</v>
      </c>
      <c r="Y444" s="216">
        <f t="shared" si="307"/>
        <v>39.245612736195618</v>
      </c>
      <c r="Z444" s="216">
        <f t="shared" si="307"/>
        <v>26.435534976051933</v>
      </c>
      <c r="AA444" s="216">
        <f t="shared" si="307"/>
        <v>219.40538223772151</v>
      </c>
      <c r="AB444" s="216">
        <f t="shared" si="307"/>
        <v>71.624611701749643</v>
      </c>
      <c r="AC444" s="216">
        <f t="shared" si="307"/>
        <v>21.145179786078785</v>
      </c>
      <c r="AD444" s="217">
        <f t="shared" si="307"/>
        <v>1.3455614019898174</v>
      </c>
      <c r="AE444" s="217">
        <f t="shared" si="307"/>
        <v>0.56829752000703648</v>
      </c>
      <c r="AF444" s="217">
        <f t="shared" si="307"/>
        <v>0</v>
      </c>
      <c r="AG444" s="217">
        <f t="shared" si="307"/>
        <v>6.7406050329056191</v>
      </c>
      <c r="AH444" s="217">
        <f t="shared" si="307"/>
        <v>12.49071583117631</v>
      </c>
      <c r="AI444" s="218">
        <f>SUM(V444:AC444)</f>
        <v>619.15388578204681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0.39020818348884634</v>
      </c>
      <c r="C445" s="105">
        <f t="shared" ref="C445:H445" si="308">IF($I444=0,"-",C444/$I444)</f>
        <v>7.1677651943118037E-2</v>
      </c>
      <c r="D445" s="105">
        <f t="shared" si="308"/>
        <v>6.0592449718208409E-2</v>
      </c>
      <c r="E445" s="105">
        <f t="shared" si="308"/>
        <v>0.424569802188902</v>
      </c>
      <c r="F445" s="105">
        <f t="shared" si="308"/>
        <v>0</v>
      </c>
      <c r="G445" s="105">
        <f t="shared" si="308"/>
        <v>5.295191266092527E-2</v>
      </c>
      <c r="H445" s="106">
        <f t="shared" si="308"/>
        <v>0</v>
      </c>
      <c r="I445" s="107">
        <f>SUM(B445:H445)</f>
        <v>1</v>
      </c>
      <c r="J445" s="133"/>
      <c r="K445" s="30" t="s">
        <v>85</v>
      </c>
      <c r="L445" s="80">
        <f t="shared" ref="L445:R445" si="309">IF($S444=0,"-",L444/$S444)</f>
        <v>0.34506833979727003</v>
      </c>
      <c r="M445" s="80">
        <f t="shared" si="309"/>
        <v>6.3385878111101412E-2</v>
      </c>
      <c r="N445" s="80">
        <f t="shared" si="309"/>
        <v>5.3583028017425947E-2</v>
      </c>
      <c r="O445" s="80">
        <f t="shared" si="309"/>
        <v>0.37545495704235393</v>
      </c>
      <c r="P445" s="80">
        <f t="shared" si="309"/>
        <v>0.11568143775966351</v>
      </c>
      <c r="Q445" s="80">
        <f t="shared" si="309"/>
        <v>4.6826359272185307E-2</v>
      </c>
      <c r="R445" s="81">
        <f t="shared" si="309"/>
        <v>0</v>
      </c>
      <c r="S445" s="82">
        <f>SUM(L445:R445)</f>
        <v>1.0000000000000002</v>
      </c>
      <c r="U445" s="40" t="s">
        <v>85</v>
      </c>
      <c r="V445" s="108">
        <f>+V444/$AI444</f>
        <v>0.31814317232963085</v>
      </c>
      <c r="W445" s="108">
        <f t="shared" ref="W445:AH445" si="310">+W444/$AI444</f>
        <v>2.4751941339387868E-2</v>
      </c>
      <c r="X445" s="108">
        <f t="shared" si="310"/>
        <v>4.68263592721853E-2</v>
      </c>
      <c r="Y445" s="108">
        <f t="shared" si="310"/>
        <v>6.3385878111101399E-2</v>
      </c>
      <c r="Z445" s="108">
        <f t="shared" si="310"/>
        <v>4.2696227195055857E-2</v>
      </c>
      <c r="AA445" s="108">
        <f t="shared" si="310"/>
        <v>0.35436324842020955</v>
      </c>
      <c r="AB445" s="108">
        <f t="shared" si="310"/>
        <v>0.11568143775966348</v>
      </c>
      <c r="AC445" s="108">
        <f t="shared" si="310"/>
        <v>3.4151735572765615E-2</v>
      </c>
      <c r="AD445" s="108">
        <f t="shared" si="310"/>
        <v>2.1732261282512229E-3</v>
      </c>
      <c r="AE445" s="108">
        <f t="shared" si="310"/>
        <v>9.1786150916137079E-4</v>
      </c>
      <c r="AF445" s="108">
        <f t="shared" si="310"/>
        <v>0</v>
      </c>
      <c r="AG445" s="108">
        <f t="shared" si="310"/>
        <v>1.0886800822370082E-2</v>
      </c>
      <c r="AH445" s="108">
        <f t="shared" si="310"/>
        <v>2.0173847112982934E-2</v>
      </c>
      <c r="AI445" s="109">
        <f>SUM(V445:AC445)</f>
        <v>0.99999999999999989</v>
      </c>
      <c r="AJ445" s="133" t="str">
        <f t="shared" si="302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9.7641822851162435E-2</v>
      </c>
      <c r="G449" s="302"/>
      <c r="H449" s="304"/>
      <c r="I449" s="146">
        <f>SUM(B449:H449)</f>
        <v>9.7641822851162435E-2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311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312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311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312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311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312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311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312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311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312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234.49384786764324</v>
      </c>
      <c r="G455" s="305"/>
      <c r="H455" s="307"/>
      <c r="I455" s="146">
        <f t="shared" si="311"/>
        <v>234.49384786764324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312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311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312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311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312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311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312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311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312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877.15196711947044</v>
      </c>
      <c r="G460" s="305"/>
      <c r="H460" s="307"/>
      <c r="I460" s="154">
        <f t="shared" si="311"/>
        <v>877.15196711947044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312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311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312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311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312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15.10678216995103</v>
      </c>
      <c r="G463" s="305"/>
      <c r="H463" s="307"/>
      <c r="I463" s="146">
        <f t="shared" si="311"/>
        <v>15.10678216995103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312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311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312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311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312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311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312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311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312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311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312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311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312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H470" si="313">SUM(C449:C465)</f>
        <v>0</v>
      </c>
      <c r="D470" s="187">
        <f t="shared" si="313"/>
        <v>0</v>
      </c>
      <c r="E470" s="187">
        <f t="shared" si="313"/>
        <v>0</v>
      </c>
      <c r="F470" s="187">
        <f t="shared" si="313"/>
        <v>1126.8502389799157</v>
      </c>
      <c r="G470" s="187">
        <f t="shared" si="313"/>
        <v>0</v>
      </c>
      <c r="H470" s="213">
        <f t="shared" si="313"/>
        <v>0</v>
      </c>
      <c r="I470" s="146">
        <f t="shared" ref="I470" si="314">SUM(I449:I465)</f>
        <v>1126.8502389799157</v>
      </c>
      <c r="J470" s="141"/>
      <c r="K470" s="188" t="s">
        <v>25</v>
      </c>
      <c r="L470" s="187">
        <f>SUM(L449:L465)</f>
        <v>0</v>
      </c>
      <c r="M470" s="187">
        <f t="shared" ref="M470:R470" si="315">SUM(M449:M465)</f>
        <v>0</v>
      </c>
      <c r="N470" s="187">
        <f t="shared" si="315"/>
        <v>0</v>
      </c>
      <c r="O470" s="187">
        <f t="shared" si="315"/>
        <v>0</v>
      </c>
      <c r="P470" s="187">
        <f t="shared" si="315"/>
        <v>0</v>
      </c>
      <c r="Q470" s="187">
        <f t="shared" si="315"/>
        <v>0</v>
      </c>
      <c r="R470" s="213">
        <f t="shared" si="315"/>
        <v>0</v>
      </c>
      <c r="S470" s="214">
        <f t="shared" ref="S470" si="316">SUM(S449:S465)</f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317">IF($I470=0,"-",C470/$I470)</f>
        <v>0</v>
      </c>
      <c r="D471" s="105">
        <f t="shared" si="317"/>
        <v>0</v>
      </c>
      <c r="E471" s="105">
        <f t="shared" si="317"/>
        <v>0</v>
      </c>
      <c r="F471" s="105">
        <f t="shared" si="317"/>
        <v>1</v>
      </c>
      <c r="G471" s="105">
        <f t="shared" si="317"/>
        <v>0</v>
      </c>
      <c r="H471" s="106">
        <f t="shared" si="317"/>
        <v>0</v>
      </c>
      <c r="I471" s="107">
        <f>SUM(B471:H471)</f>
        <v>1</v>
      </c>
      <c r="J471" s="4"/>
      <c r="K471" s="30" t="s">
        <v>85</v>
      </c>
      <c r="L471" s="80" t="str">
        <f t="shared" ref="L471:R471" si="318">IF($S470=0,"-",L470/$S470)</f>
        <v>-</v>
      </c>
      <c r="M471" s="80" t="str">
        <f t="shared" si="318"/>
        <v>-</v>
      </c>
      <c r="N471" s="80" t="str">
        <f t="shared" si="318"/>
        <v>-</v>
      </c>
      <c r="O471" s="80" t="str">
        <f t="shared" si="318"/>
        <v>-</v>
      </c>
      <c r="P471" s="80" t="str">
        <f t="shared" si="318"/>
        <v>-</v>
      </c>
      <c r="Q471" s="80" t="str">
        <f t="shared" si="318"/>
        <v>-</v>
      </c>
      <c r="R471" s="81" t="str">
        <f t="shared" si="318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319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320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319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320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319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320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319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320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319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320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15914.667036550127</v>
      </c>
      <c r="G481" s="305"/>
      <c r="H481" s="307"/>
      <c r="I481" s="146">
        <f t="shared" si="319"/>
        <v>15914.667036550127</v>
      </c>
      <c r="J481" s="141"/>
      <c r="K481" s="161" t="s">
        <v>56</v>
      </c>
      <c r="L481" s="305"/>
      <c r="M481" s="306"/>
      <c r="N481" s="306"/>
      <c r="O481" s="307"/>
      <c r="P481" s="148">
        <v>1817.1818035466915</v>
      </c>
      <c r="Q481" s="305"/>
      <c r="R481" s="312"/>
      <c r="S481" s="150">
        <f t="shared" si="320"/>
        <v>1817.1818035466915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4884.9517698252457</v>
      </c>
      <c r="G482" s="305"/>
      <c r="H482" s="307"/>
      <c r="I482" s="154">
        <f t="shared" si="319"/>
        <v>4884.9517698252457</v>
      </c>
      <c r="J482" s="141"/>
      <c r="K482" s="155" t="s">
        <v>11</v>
      </c>
      <c r="L482" s="305"/>
      <c r="M482" s="306"/>
      <c r="N482" s="306"/>
      <c r="O482" s="307"/>
      <c r="P482" s="156">
        <v>1667.578117038131</v>
      </c>
      <c r="Q482" s="305"/>
      <c r="R482" s="312"/>
      <c r="S482" s="158">
        <f t="shared" si="320"/>
        <v>1667.578117038131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319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320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4.5346841961033366</v>
      </c>
      <c r="G484" s="305"/>
      <c r="H484" s="307"/>
      <c r="I484" s="154">
        <f t="shared" si="319"/>
        <v>4.5346841961033366</v>
      </c>
      <c r="J484" s="141"/>
      <c r="K484" s="155" t="s">
        <v>16</v>
      </c>
      <c r="L484" s="305"/>
      <c r="M484" s="306"/>
      <c r="N484" s="306"/>
      <c r="O484" s="307"/>
      <c r="P484" s="156">
        <v>0.11328226007053105</v>
      </c>
      <c r="Q484" s="305"/>
      <c r="R484" s="312"/>
      <c r="S484" s="158">
        <f t="shared" si="320"/>
        <v>0.11328226007053105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34.268779777606497</v>
      </c>
      <c r="G485" s="305"/>
      <c r="H485" s="307"/>
      <c r="I485" s="146">
        <f t="shared" si="319"/>
        <v>34.268779777606497</v>
      </c>
      <c r="J485" s="141"/>
      <c r="K485" s="161" t="s">
        <v>139</v>
      </c>
      <c r="L485" s="305"/>
      <c r="M485" s="306"/>
      <c r="N485" s="306"/>
      <c r="O485" s="307"/>
      <c r="P485" s="148">
        <v>28.525980980079083</v>
      </c>
      <c r="Q485" s="305"/>
      <c r="R485" s="312"/>
      <c r="S485" s="150">
        <f t="shared" si="320"/>
        <v>28.525980980079083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181.94301358572255</v>
      </c>
      <c r="G486" s="305"/>
      <c r="H486" s="307"/>
      <c r="I486" s="154">
        <f t="shared" si="319"/>
        <v>181.94301358572255</v>
      </c>
      <c r="J486" s="141"/>
      <c r="K486" s="155" t="s">
        <v>24</v>
      </c>
      <c r="L486" s="305"/>
      <c r="M486" s="306"/>
      <c r="N486" s="306"/>
      <c r="O486" s="307"/>
      <c r="P486" s="156">
        <v>-3.4361402612148595E-14</v>
      </c>
      <c r="Q486" s="305"/>
      <c r="R486" s="312"/>
      <c r="S486" s="158">
        <f t="shared" si="320"/>
        <v>-3.4361402612148595E-14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319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320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319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320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1532.2007197108037</v>
      </c>
      <c r="G489" s="305"/>
      <c r="H489" s="307"/>
      <c r="I489" s="146">
        <f t="shared" si="319"/>
        <v>1532.2007197108037</v>
      </c>
      <c r="J489" s="141"/>
      <c r="K489" s="161" t="s">
        <v>21</v>
      </c>
      <c r="L489" s="305"/>
      <c r="M489" s="306"/>
      <c r="N489" s="306"/>
      <c r="O489" s="307"/>
      <c r="P489" s="148">
        <v>426.72488597379424</v>
      </c>
      <c r="Q489" s="305"/>
      <c r="R489" s="312"/>
      <c r="S489" s="150">
        <f t="shared" si="320"/>
        <v>426.72488597379424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319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320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319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320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319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320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319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320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319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320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319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320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H496" si="321">SUM(C475:C491)</f>
        <v>0</v>
      </c>
      <c r="D496" s="187">
        <f t="shared" si="321"/>
        <v>0</v>
      </c>
      <c r="E496" s="187">
        <f t="shared" si="321"/>
        <v>0</v>
      </c>
      <c r="F496" s="187">
        <f t="shared" si="321"/>
        <v>22552.566003645607</v>
      </c>
      <c r="G496" s="187">
        <f t="shared" si="321"/>
        <v>0</v>
      </c>
      <c r="H496" s="213">
        <f t="shared" si="321"/>
        <v>0</v>
      </c>
      <c r="I496" s="146">
        <f t="shared" ref="I496" si="322">SUM(I475:I491)</f>
        <v>22552.566003645607</v>
      </c>
      <c r="J496" s="141"/>
      <c r="K496" s="188" t="s">
        <v>25</v>
      </c>
      <c r="L496" s="187">
        <f>SUM(L475:L491)</f>
        <v>0</v>
      </c>
      <c r="M496" s="187">
        <f t="shared" ref="M496:R496" si="323">SUM(M475:M491)</f>
        <v>0</v>
      </c>
      <c r="N496" s="187">
        <f t="shared" si="323"/>
        <v>0</v>
      </c>
      <c r="O496" s="187">
        <f t="shared" si="323"/>
        <v>0</v>
      </c>
      <c r="P496" s="187">
        <f t="shared" si="323"/>
        <v>3940.1240697987669</v>
      </c>
      <c r="Q496" s="187">
        <f t="shared" si="323"/>
        <v>0</v>
      </c>
      <c r="R496" s="213">
        <f t="shared" si="323"/>
        <v>0</v>
      </c>
      <c r="S496" s="214">
        <f t="shared" ref="S496" si="324">SUM(S475:S491)</f>
        <v>3940.1240697987669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325">IF($I496=0,"-",C496/$I496)</f>
        <v>0</v>
      </c>
      <c r="D497" s="105">
        <f t="shared" si="325"/>
        <v>0</v>
      </c>
      <c r="E497" s="105">
        <f t="shared" si="325"/>
        <v>0</v>
      </c>
      <c r="F497" s="105">
        <f t="shared" si="325"/>
        <v>1</v>
      </c>
      <c r="G497" s="105">
        <f t="shared" si="325"/>
        <v>0</v>
      </c>
      <c r="H497" s="106">
        <f t="shared" si="325"/>
        <v>0</v>
      </c>
      <c r="I497" s="107">
        <f>SUM(B497:H497)</f>
        <v>1</v>
      </c>
      <c r="J497" s="4"/>
      <c r="K497" s="30" t="s">
        <v>85</v>
      </c>
      <c r="L497" s="80">
        <f t="shared" ref="L497:R497" si="326">IF($S496=0,"-",L496/$S496)</f>
        <v>0</v>
      </c>
      <c r="M497" s="80">
        <f t="shared" si="326"/>
        <v>0</v>
      </c>
      <c r="N497" s="80">
        <f t="shared" si="326"/>
        <v>0</v>
      </c>
      <c r="O497" s="80">
        <f t="shared" si="326"/>
        <v>0</v>
      </c>
      <c r="P497" s="80">
        <f t="shared" si="326"/>
        <v>1</v>
      </c>
      <c r="Q497" s="80">
        <f t="shared" si="326"/>
        <v>0</v>
      </c>
      <c r="R497" s="81">
        <f t="shared" si="32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32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32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32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32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32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32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32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32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32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32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32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32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32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32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32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32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32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32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1688.3693542975054</v>
      </c>
      <c r="G511" s="305"/>
      <c r="H511" s="307"/>
      <c r="I511" s="146">
        <f t="shared" si="327"/>
        <v>1688.3693542975054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32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229.67999999999998</v>
      </c>
      <c r="G512" s="305"/>
      <c r="H512" s="307"/>
      <c r="I512" s="154">
        <f t="shared" si="327"/>
        <v>229.67999999999998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32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32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32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32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32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32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32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32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32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32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32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32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32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32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32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32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32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32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32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H522" si="329">SUM(C501:C517)</f>
        <v>0</v>
      </c>
      <c r="D522" s="187">
        <f t="shared" si="329"/>
        <v>0</v>
      </c>
      <c r="E522" s="187">
        <f t="shared" si="329"/>
        <v>0</v>
      </c>
      <c r="F522" s="187">
        <f t="shared" si="329"/>
        <v>1918.0493542975055</v>
      </c>
      <c r="G522" s="187">
        <f t="shared" si="329"/>
        <v>0</v>
      </c>
      <c r="H522" s="213">
        <f t="shared" si="329"/>
        <v>0</v>
      </c>
      <c r="I522" s="146">
        <f t="shared" ref="I522" si="330">SUM(I501:I517)</f>
        <v>1918.0493542975055</v>
      </c>
      <c r="J522" s="141"/>
      <c r="K522" s="188" t="s">
        <v>25</v>
      </c>
      <c r="L522" s="187">
        <f>SUM(L501:L517)</f>
        <v>0</v>
      </c>
      <c r="M522" s="187">
        <f t="shared" ref="M522:R522" si="331">SUM(M501:M517)</f>
        <v>0</v>
      </c>
      <c r="N522" s="187">
        <f t="shared" si="331"/>
        <v>0</v>
      </c>
      <c r="O522" s="187">
        <f t="shared" si="331"/>
        <v>0</v>
      </c>
      <c r="P522" s="187">
        <f t="shared" si="331"/>
        <v>0</v>
      </c>
      <c r="Q522" s="187">
        <f t="shared" si="331"/>
        <v>0</v>
      </c>
      <c r="R522" s="213">
        <f t="shared" si="331"/>
        <v>0</v>
      </c>
      <c r="S522" s="214">
        <f t="shared" ref="S522" si="332">SUM(S501:S517)</f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333">IF($I522=0,"-",C522/$I522)</f>
        <v>0</v>
      </c>
      <c r="D523" s="105">
        <f t="shared" si="333"/>
        <v>0</v>
      </c>
      <c r="E523" s="105">
        <f t="shared" si="333"/>
        <v>0</v>
      </c>
      <c r="F523" s="105">
        <f t="shared" si="333"/>
        <v>1</v>
      </c>
      <c r="G523" s="105">
        <f t="shared" si="333"/>
        <v>0</v>
      </c>
      <c r="H523" s="106">
        <f t="shared" si="333"/>
        <v>0</v>
      </c>
      <c r="I523" s="107">
        <f>SUM(B523:H523)</f>
        <v>1</v>
      </c>
      <c r="J523" s="4"/>
      <c r="K523" s="30" t="s">
        <v>85</v>
      </c>
      <c r="L523" s="80" t="str">
        <f t="shared" ref="L523:R523" si="334">IF($S522=0,"-",L522/$S522)</f>
        <v>-</v>
      </c>
      <c r="M523" s="80" t="str">
        <f t="shared" si="334"/>
        <v>-</v>
      </c>
      <c r="N523" s="80" t="str">
        <f t="shared" si="334"/>
        <v>-</v>
      </c>
      <c r="O523" s="80" t="str">
        <f t="shared" si="334"/>
        <v>-</v>
      </c>
      <c r="P523" s="80" t="str">
        <f t="shared" si="334"/>
        <v>-</v>
      </c>
      <c r="Q523" s="80" t="str">
        <f t="shared" si="334"/>
        <v>-</v>
      </c>
      <c r="R523" s="81" t="str">
        <f t="shared" si="334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335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336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335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336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335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336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335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336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335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336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7.4869220665708607</v>
      </c>
      <c r="G533" s="305"/>
      <c r="H533" s="307"/>
      <c r="I533" s="146">
        <f t="shared" si="335"/>
        <v>7.4869220665708607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336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0.8618164500176162</v>
      </c>
      <c r="G534" s="305"/>
      <c r="H534" s="307"/>
      <c r="I534" s="154">
        <f t="shared" si="335"/>
        <v>0.8618164500176162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336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335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336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335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336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335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336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335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336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335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336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335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336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335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336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335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336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335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336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335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336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335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336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335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336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335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336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H548" si="337">SUM(C527:C543)</f>
        <v>0</v>
      </c>
      <c r="D548" s="187">
        <f t="shared" si="337"/>
        <v>0</v>
      </c>
      <c r="E548" s="187">
        <f t="shared" si="337"/>
        <v>0</v>
      </c>
      <c r="F548" s="187">
        <f t="shared" si="337"/>
        <v>8.348738516588476</v>
      </c>
      <c r="G548" s="187">
        <f t="shared" si="337"/>
        <v>0</v>
      </c>
      <c r="H548" s="213">
        <f t="shared" si="337"/>
        <v>0</v>
      </c>
      <c r="I548" s="146">
        <f t="shared" ref="I548" si="338">SUM(I527:I543)</f>
        <v>8.348738516588476</v>
      </c>
      <c r="J548" s="141"/>
      <c r="K548" s="188" t="s">
        <v>25</v>
      </c>
      <c r="L548" s="187">
        <f>SUM(L527:L543)</f>
        <v>0</v>
      </c>
      <c r="M548" s="187">
        <f t="shared" ref="M548:R548" si="339">SUM(M527:M543)</f>
        <v>0</v>
      </c>
      <c r="N548" s="187">
        <f t="shared" si="339"/>
        <v>0</v>
      </c>
      <c r="O548" s="187">
        <f t="shared" si="339"/>
        <v>0</v>
      </c>
      <c r="P548" s="187">
        <f t="shared" si="339"/>
        <v>0</v>
      </c>
      <c r="Q548" s="187">
        <f t="shared" si="339"/>
        <v>0</v>
      </c>
      <c r="R548" s="213">
        <f t="shared" si="339"/>
        <v>0</v>
      </c>
      <c r="S548" s="214">
        <f t="shared" ref="S548" si="340">SUM(S527:S543)</f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341">IF($I548=0,"-",C548/$I548)</f>
        <v>0</v>
      </c>
      <c r="D549" s="105">
        <f t="shared" si="341"/>
        <v>0</v>
      </c>
      <c r="E549" s="105">
        <f t="shared" si="341"/>
        <v>0</v>
      </c>
      <c r="F549" s="105">
        <f t="shared" si="341"/>
        <v>1</v>
      </c>
      <c r="G549" s="105">
        <f t="shared" si="341"/>
        <v>0</v>
      </c>
      <c r="H549" s="106">
        <f t="shared" si="341"/>
        <v>0</v>
      </c>
      <c r="I549" s="107">
        <f>SUM(B549:H549)</f>
        <v>1</v>
      </c>
      <c r="J549" s="4"/>
      <c r="K549" s="30" t="s">
        <v>85</v>
      </c>
      <c r="L549" s="80" t="str">
        <f t="shared" ref="L549:R549" si="342">IF($S548=0,"-",L548/$S548)</f>
        <v>-</v>
      </c>
      <c r="M549" s="80" t="str">
        <f t="shared" si="342"/>
        <v>-</v>
      </c>
      <c r="N549" s="80" t="str">
        <f t="shared" si="342"/>
        <v>-</v>
      </c>
      <c r="O549" s="80" t="str">
        <f t="shared" si="342"/>
        <v>-</v>
      </c>
      <c r="P549" s="80" t="str">
        <f t="shared" si="342"/>
        <v>-</v>
      </c>
      <c r="Q549" s="80" t="str">
        <f t="shared" si="342"/>
        <v>-</v>
      </c>
      <c r="R549" s="81" t="str">
        <f t="shared" si="342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343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344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343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344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343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344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343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344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343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344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343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344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14.497812302691223</v>
      </c>
      <c r="G560" s="305"/>
      <c r="H560" s="307"/>
      <c r="I560" s="154">
        <f t="shared" si="343"/>
        <v>14.497812302691223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344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825.69611562588659</v>
      </c>
      <c r="G561" s="305"/>
      <c r="H561" s="307"/>
      <c r="I561" s="146">
        <f t="shared" si="343"/>
        <v>825.69611562588659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344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343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344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343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344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343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344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343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344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343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344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343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344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343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344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343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344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343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344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343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344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343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344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343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344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H574" si="345">SUM(C553:C569)</f>
        <v>0</v>
      </c>
      <c r="D574" s="187">
        <f t="shared" si="345"/>
        <v>0</v>
      </c>
      <c r="E574" s="187">
        <f t="shared" si="345"/>
        <v>0</v>
      </c>
      <c r="F574" s="187">
        <f t="shared" si="345"/>
        <v>840.19392792857786</v>
      </c>
      <c r="G574" s="187">
        <f t="shared" si="345"/>
        <v>0</v>
      </c>
      <c r="H574" s="213">
        <f t="shared" si="345"/>
        <v>0</v>
      </c>
      <c r="I574" s="146">
        <f t="shared" ref="I574" si="346">SUM(I553:I569)</f>
        <v>840.19392792857786</v>
      </c>
      <c r="J574" s="141"/>
      <c r="K574" s="188" t="s">
        <v>25</v>
      </c>
      <c r="L574" s="187">
        <f>SUM(L553:L569)</f>
        <v>0</v>
      </c>
      <c r="M574" s="187">
        <f t="shared" ref="M574:R574" si="347">SUM(M553:M569)</f>
        <v>0</v>
      </c>
      <c r="N574" s="187">
        <f t="shared" si="347"/>
        <v>0</v>
      </c>
      <c r="O574" s="187">
        <f t="shared" si="347"/>
        <v>0</v>
      </c>
      <c r="P574" s="187">
        <f t="shared" si="347"/>
        <v>0</v>
      </c>
      <c r="Q574" s="187">
        <f t="shared" si="347"/>
        <v>0</v>
      </c>
      <c r="R574" s="213">
        <f t="shared" si="347"/>
        <v>0</v>
      </c>
      <c r="S574" s="214">
        <f t="shared" ref="S574" si="348">SUM(S553:S569)</f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349">IF($I574=0,"-",C574/$I574)</f>
        <v>0</v>
      </c>
      <c r="D575" s="105">
        <f t="shared" si="349"/>
        <v>0</v>
      </c>
      <c r="E575" s="105">
        <f t="shared" si="349"/>
        <v>0</v>
      </c>
      <c r="F575" s="105">
        <f t="shared" si="349"/>
        <v>1</v>
      </c>
      <c r="G575" s="105">
        <f t="shared" si="349"/>
        <v>0</v>
      </c>
      <c r="H575" s="106">
        <f t="shared" si="349"/>
        <v>0</v>
      </c>
      <c r="I575" s="107">
        <f>SUM(B575:H575)</f>
        <v>1</v>
      </c>
      <c r="J575" s="4"/>
      <c r="K575" s="30" t="s">
        <v>85</v>
      </c>
      <c r="L575" s="80" t="str">
        <f t="shared" ref="L575:R575" si="350">IF($S574=0,"-",L574/$S574)</f>
        <v>-</v>
      </c>
      <c r="M575" s="80" t="str">
        <f t="shared" si="350"/>
        <v>-</v>
      </c>
      <c r="N575" s="80" t="str">
        <f t="shared" si="350"/>
        <v>-</v>
      </c>
      <c r="O575" s="80" t="str">
        <f t="shared" si="350"/>
        <v>-</v>
      </c>
      <c r="P575" s="80" t="str">
        <f t="shared" si="350"/>
        <v>-</v>
      </c>
      <c r="Q575" s="80" t="str">
        <f t="shared" si="350"/>
        <v>-</v>
      </c>
      <c r="R575" s="81" t="str">
        <f t="shared" si="350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0.77285805398521634</v>
      </c>
      <c r="C579" s="144">
        <v>0</v>
      </c>
      <c r="D579" s="144">
        <v>0.14735758275927846</v>
      </c>
      <c r="E579" s="144">
        <v>0</v>
      </c>
      <c r="F579" s="291"/>
      <c r="G579" s="144">
        <v>0</v>
      </c>
      <c r="H579" s="145">
        <v>0</v>
      </c>
      <c r="I579" s="146">
        <f>SUM(B579:H579)</f>
        <v>0.9202156367444948</v>
      </c>
      <c r="J579" s="141"/>
      <c r="K579" s="192" t="s">
        <v>6</v>
      </c>
      <c r="L579" s="144">
        <v>0.77285805398521634</v>
      </c>
      <c r="M579" s="144">
        <v>0</v>
      </c>
      <c r="N579" s="144">
        <v>0.14735758275927846</v>
      </c>
      <c r="O579" s="144">
        <v>0</v>
      </c>
      <c r="P579" s="144">
        <v>9.7641822851162435E-2</v>
      </c>
      <c r="Q579" s="144">
        <v>0</v>
      </c>
      <c r="R579" s="193">
        <v>0</v>
      </c>
      <c r="S579" s="194">
        <f>SUM(L579:R579)</f>
        <v>1.0178574595956573</v>
      </c>
    </row>
    <row r="580" spans="1:19" x14ac:dyDescent="0.25">
      <c r="A580" s="151" t="s">
        <v>7</v>
      </c>
      <c r="B580" s="152">
        <v>6.2161683251018394</v>
      </c>
      <c r="C580" s="152">
        <v>0</v>
      </c>
      <c r="D580" s="152">
        <v>1.5151493662046593</v>
      </c>
      <c r="E580" s="152">
        <v>0</v>
      </c>
      <c r="F580" s="292"/>
      <c r="G580" s="152">
        <v>0</v>
      </c>
      <c r="H580" s="153">
        <v>0</v>
      </c>
      <c r="I580" s="154">
        <f t="shared" ref="I580:I599" si="351">SUM(B580:H580)</f>
        <v>7.7313176913064989</v>
      </c>
      <c r="J580" s="141"/>
      <c r="K580" s="155" t="s">
        <v>7</v>
      </c>
      <c r="L580" s="156">
        <v>6.2161683251018394</v>
      </c>
      <c r="M580" s="156">
        <v>0</v>
      </c>
      <c r="N580" s="156">
        <v>1.5151493662046593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52">SUM(L580:R580)</f>
        <v>7.7313176913064989</v>
      </c>
    </row>
    <row r="581" spans="1:19" x14ac:dyDescent="0.25">
      <c r="A581" s="159" t="s">
        <v>9</v>
      </c>
      <c r="B581" s="148">
        <v>2.9925868776787019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351"/>
        <v>2.9925868776787019</v>
      </c>
      <c r="J581" s="141"/>
      <c r="K581" s="161" t="s">
        <v>9</v>
      </c>
      <c r="L581" s="148">
        <v>2.9925868776787019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52"/>
        <v>2.9925868776787019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351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52"/>
        <v>0</v>
      </c>
    </row>
    <row r="583" spans="1:19" x14ac:dyDescent="0.25">
      <c r="A583" s="159" t="s">
        <v>15</v>
      </c>
      <c r="B583" s="148">
        <v>43.30480976392294</v>
      </c>
      <c r="C583" s="148">
        <v>5.2452863787286583</v>
      </c>
      <c r="D583" s="148">
        <v>1.1309987215017101</v>
      </c>
      <c r="E583" s="148">
        <v>2.5224482919228572</v>
      </c>
      <c r="F583" s="292"/>
      <c r="G583" s="148">
        <v>0</v>
      </c>
      <c r="H583" s="160">
        <v>0</v>
      </c>
      <c r="I583" s="146">
        <f t="shared" si="351"/>
        <v>52.203543156076165</v>
      </c>
      <c r="J583" s="141"/>
      <c r="K583" s="161" t="s">
        <v>15</v>
      </c>
      <c r="L583" s="148">
        <v>43.30480976392294</v>
      </c>
      <c r="M583" s="148">
        <v>5.2452863787286583</v>
      </c>
      <c r="N583" s="148">
        <v>1.1309987215017101</v>
      </c>
      <c r="O583" s="148">
        <v>2.5224482919228572</v>
      </c>
      <c r="P583" s="148">
        <v>0</v>
      </c>
      <c r="Q583" s="148">
        <v>0</v>
      </c>
      <c r="R583" s="149">
        <v>0</v>
      </c>
      <c r="S583" s="150">
        <f t="shared" si="352"/>
        <v>52.203543156076165</v>
      </c>
    </row>
    <row r="584" spans="1:19" x14ac:dyDescent="0.25">
      <c r="A584" s="151" t="s">
        <v>14</v>
      </c>
      <c r="B584" s="152">
        <v>666.49789098592771</v>
      </c>
      <c r="C584" s="152">
        <v>10.114668628108342</v>
      </c>
      <c r="D584" s="152">
        <v>11.959559380106963</v>
      </c>
      <c r="E584" s="152">
        <v>0</v>
      </c>
      <c r="F584" s="292"/>
      <c r="G584" s="152">
        <v>0</v>
      </c>
      <c r="H584" s="153">
        <v>0</v>
      </c>
      <c r="I584" s="154">
        <f t="shared" si="351"/>
        <v>688.57211899414301</v>
      </c>
      <c r="J584" s="141"/>
      <c r="K584" s="155" t="s">
        <v>14</v>
      </c>
      <c r="L584" s="156">
        <v>666.49789098592771</v>
      </c>
      <c r="M584" s="156">
        <v>10.114668628108342</v>
      </c>
      <c r="N584" s="156">
        <v>11.959559380106963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52"/>
        <v>688.57211899414301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0.16399517444591816</v>
      </c>
      <c r="E585" s="148">
        <v>76.501232342817403</v>
      </c>
      <c r="F585" s="292"/>
      <c r="G585" s="148">
        <v>0</v>
      </c>
      <c r="H585" s="160">
        <v>0</v>
      </c>
      <c r="I585" s="146">
        <f t="shared" si="351"/>
        <v>76.665227517263318</v>
      </c>
      <c r="J585" s="141"/>
      <c r="K585" s="161" t="s">
        <v>56</v>
      </c>
      <c r="L585" s="148">
        <v>0</v>
      </c>
      <c r="M585" s="148">
        <v>0</v>
      </c>
      <c r="N585" s="148">
        <v>0.16399517444591816</v>
      </c>
      <c r="O585" s="148">
        <v>76.501232342817403</v>
      </c>
      <c r="P585" s="148">
        <v>5851.6962046170838</v>
      </c>
      <c r="Q585" s="148">
        <v>0</v>
      </c>
      <c r="R585" s="149">
        <v>0</v>
      </c>
      <c r="S585" s="150">
        <f t="shared" si="352"/>
        <v>5928.3614321343475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6.5042558649505061E-2</v>
      </c>
      <c r="E586" s="152">
        <v>1.9016823963532135</v>
      </c>
      <c r="F586" s="292"/>
      <c r="G586" s="152">
        <v>0</v>
      </c>
      <c r="H586" s="153">
        <v>0</v>
      </c>
      <c r="I586" s="154">
        <f t="shared" si="351"/>
        <v>1.9667249550027186</v>
      </c>
      <c r="J586" s="141"/>
      <c r="K586" s="155" t="s">
        <v>11</v>
      </c>
      <c r="L586" s="156">
        <v>0</v>
      </c>
      <c r="M586" s="156">
        <v>0</v>
      </c>
      <c r="N586" s="156">
        <v>6.5042558649505061E-2</v>
      </c>
      <c r="O586" s="156">
        <v>1.9016823963532135</v>
      </c>
      <c r="P586" s="156">
        <v>328.81875188996463</v>
      </c>
      <c r="Q586" s="156">
        <v>0</v>
      </c>
      <c r="R586" s="157">
        <v>0</v>
      </c>
      <c r="S586" s="158">
        <f t="shared" si="352"/>
        <v>330.78547684496738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351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825.69611562588659</v>
      </c>
      <c r="Q587" s="148">
        <v>0</v>
      </c>
      <c r="R587" s="149">
        <v>0</v>
      </c>
      <c r="S587" s="150">
        <f t="shared" si="352"/>
        <v>825.69611562588659</v>
      </c>
    </row>
    <row r="588" spans="1:19" x14ac:dyDescent="0.25">
      <c r="A588" s="151" t="s">
        <v>16</v>
      </c>
      <c r="B588" s="152">
        <v>85.266393464802292</v>
      </c>
      <c r="C588" s="152">
        <v>0.46199844814157465</v>
      </c>
      <c r="D588" s="152">
        <v>10.821704554059782</v>
      </c>
      <c r="E588" s="152">
        <v>1.4751857771177705</v>
      </c>
      <c r="F588" s="292"/>
      <c r="G588" s="152">
        <v>0</v>
      </c>
      <c r="H588" s="153">
        <v>0</v>
      </c>
      <c r="I588" s="154">
        <f t="shared" si="351"/>
        <v>98.025282244121414</v>
      </c>
      <c r="J588" s="141"/>
      <c r="K588" s="155" t="s">
        <v>16</v>
      </c>
      <c r="L588" s="156">
        <v>85.266393464802292</v>
      </c>
      <c r="M588" s="156">
        <v>0.46199844814157465</v>
      </c>
      <c r="N588" s="156">
        <v>10.821704554059782</v>
      </c>
      <c r="O588" s="156">
        <v>1.4751857771177705</v>
      </c>
      <c r="P588" s="156">
        <v>0</v>
      </c>
      <c r="Q588" s="156">
        <v>0</v>
      </c>
      <c r="R588" s="157">
        <v>0</v>
      </c>
      <c r="S588" s="158">
        <f t="shared" si="352"/>
        <v>98.025282244121414</v>
      </c>
    </row>
    <row r="589" spans="1:19" x14ac:dyDescent="0.25">
      <c r="A589" s="159" t="s">
        <v>139</v>
      </c>
      <c r="B589" s="148">
        <v>339.66401172564917</v>
      </c>
      <c r="C589" s="148">
        <v>53.526559109100269</v>
      </c>
      <c r="D589" s="148">
        <v>10.439348908297696</v>
      </c>
      <c r="E589" s="148">
        <v>8.2201461394541298</v>
      </c>
      <c r="F589" s="292"/>
      <c r="G589" s="148">
        <v>0</v>
      </c>
      <c r="H589" s="160">
        <v>0</v>
      </c>
      <c r="I589" s="146">
        <f t="shared" si="351"/>
        <v>411.85006588250127</v>
      </c>
      <c r="J589" s="141"/>
      <c r="K589" s="161" t="s">
        <v>139</v>
      </c>
      <c r="L589" s="148">
        <v>339.66401172564917</v>
      </c>
      <c r="M589" s="148">
        <v>53.526559109100269</v>
      </c>
      <c r="N589" s="148">
        <v>10.439348908297696</v>
      </c>
      <c r="O589" s="148">
        <v>8.2201461394541298</v>
      </c>
      <c r="P589" s="148">
        <v>1688.3693542975054</v>
      </c>
      <c r="Q589" s="148">
        <v>0</v>
      </c>
      <c r="R589" s="149">
        <v>0</v>
      </c>
      <c r="S589" s="150">
        <f t="shared" si="352"/>
        <v>2100.2194201800066</v>
      </c>
    </row>
    <row r="590" spans="1:19" x14ac:dyDescent="0.25">
      <c r="A590" s="151" t="s">
        <v>24</v>
      </c>
      <c r="B590" s="152">
        <v>465.63599498954358</v>
      </c>
      <c r="C590" s="152">
        <v>0</v>
      </c>
      <c r="D590" s="152">
        <v>1026.9739578167948</v>
      </c>
      <c r="E590" s="152">
        <v>226.30748710243122</v>
      </c>
      <c r="F590" s="292"/>
      <c r="G590" s="152">
        <v>703.59353299938073</v>
      </c>
      <c r="H590" s="153">
        <v>0.18316864901435523</v>
      </c>
      <c r="I590" s="154">
        <f t="shared" si="351"/>
        <v>2422.694141557165</v>
      </c>
      <c r="J590" s="141"/>
      <c r="K590" s="155" t="s">
        <v>24</v>
      </c>
      <c r="L590" s="156">
        <v>465.63599498954358</v>
      </c>
      <c r="M590" s="156">
        <v>0</v>
      </c>
      <c r="N590" s="156">
        <v>1026.9739578167948</v>
      </c>
      <c r="O590" s="156">
        <v>226.30748710243122</v>
      </c>
      <c r="P590" s="156">
        <v>1283.6446291587058</v>
      </c>
      <c r="Q590" s="156">
        <v>703.59353299938073</v>
      </c>
      <c r="R590" s="157">
        <v>0.18316864901435523</v>
      </c>
      <c r="S590" s="158">
        <f t="shared" si="352"/>
        <v>3706.3387707158709</v>
      </c>
    </row>
    <row r="591" spans="1:19" x14ac:dyDescent="0.25">
      <c r="A591" s="159" t="s">
        <v>23</v>
      </c>
      <c r="B591" s="148">
        <v>3183.6540573937691</v>
      </c>
      <c r="C591" s="148">
        <v>20.183798587434808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351"/>
        <v>3203.837855981204</v>
      </c>
      <c r="J591" s="141"/>
      <c r="K591" s="161" t="s">
        <v>23</v>
      </c>
      <c r="L591" s="148">
        <v>3183.6540573937691</v>
      </c>
      <c r="M591" s="148">
        <v>20.183798587434808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52"/>
        <v>3203.837855981204</v>
      </c>
    </row>
    <row r="592" spans="1:19" x14ac:dyDescent="0.25">
      <c r="A592" s="151" t="s">
        <v>58</v>
      </c>
      <c r="B592" s="152">
        <v>37.09267760752337</v>
      </c>
      <c r="C592" s="152">
        <v>0</v>
      </c>
      <c r="D592" s="152">
        <v>6.5939857789081291</v>
      </c>
      <c r="E592" s="152">
        <v>0</v>
      </c>
      <c r="F592" s="292"/>
      <c r="G592" s="152">
        <v>0</v>
      </c>
      <c r="H592" s="153">
        <v>0</v>
      </c>
      <c r="I592" s="154">
        <f t="shared" si="351"/>
        <v>43.686663386431498</v>
      </c>
      <c r="J592" s="141"/>
      <c r="K592" s="155" t="s">
        <v>58</v>
      </c>
      <c r="L592" s="156">
        <v>37.09267760752337</v>
      </c>
      <c r="M592" s="156">
        <v>0</v>
      </c>
      <c r="N592" s="156">
        <v>6.5939857789081291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352"/>
        <v>43.686663386431498</v>
      </c>
    </row>
    <row r="593" spans="1:85" x14ac:dyDescent="0.25">
      <c r="A593" s="159" t="s">
        <v>21</v>
      </c>
      <c r="B593" s="148">
        <v>141.38388562910822</v>
      </c>
      <c r="C593" s="148">
        <v>0</v>
      </c>
      <c r="D593" s="148">
        <v>8.7204475282990135</v>
      </c>
      <c r="E593" s="148">
        <v>0</v>
      </c>
      <c r="F593" s="292"/>
      <c r="G593" s="148">
        <v>0</v>
      </c>
      <c r="H593" s="160">
        <v>0</v>
      </c>
      <c r="I593" s="146">
        <f t="shared" si="351"/>
        <v>150.10433315740724</v>
      </c>
      <c r="J593" s="141"/>
      <c r="K593" s="161" t="s">
        <v>21</v>
      </c>
      <c r="L593" s="148">
        <v>141.38388562910822</v>
      </c>
      <c r="M593" s="148">
        <v>0</v>
      </c>
      <c r="N593" s="148">
        <v>8.7204475282990135</v>
      </c>
      <c r="O593" s="148">
        <v>0</v>
      </c>
      <c r="P593" s="148">
        <v>392.7837608271347</v>
      </c>
      <c r="Q593" s="148">
        <v>0</v>
      </c>
      <c r="R593" s="149">
        <v>0</v>
      </c>
      <c r="S593" s="150">
        <f t="shared" si="352"/>
        <v>542.88809398454191</v>
      </c>
    </row>
    <row r="594" spans="1:85" x14ac:dyDescent="0.25">
      <c r="A594" s="151" t="s">
        <v>20</v>
      </c>
      <c r="B594" s="152">
        <v>2.0238671583112464</v>
      </c>
      <c r="C594" s="152">
        <v>0</v>
      </c>
      <c r="D594" s="152">
        <v>3.7393490847959232E-2</v>
      </c>
      <c r="E594" s="152">
        <v>0</v>
      </c>
      <c r="F594" s="292"/>
      <c r="G594" s="152">
        <v>0</v>
      </c>
      <c r="H594" s="153">
        <v>0</v>
      </c>
      <c r="I594" s="154">
        <f t="shared" si="351"/>
        <v>2.0612606491592058</v>
      </c>
      <c r="J594" s="141"/>
      <c r="K594" s="155" t="s">
        <v>20</v>
      </c>
      <c r="L594" s="156">
        <v>2.0238671583112464</v>
      </c>
      <c r="M594" s="156">
        <v>0</v>
      </c>
      <c r="N594" s="156">
        <v>3.7393490847959232E-2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52"/>
        <v>2.0612606491592058</v>
      </c>
    </row>
    <row r="595" spans="1:85" x14ac:dyDescent="0.25">
      <c r="A595" s="162" t="s">
        <v>62</v>
      </c>
      <c r="B595" s="148">
        <v>540.45743066619355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351"/>
        <v>540.45743066619355</v>
      </c>
      <c r="J595" s="141"/>
      <c r="K595" s="163" t="s">
        <v>62</v>
      </c>
      <c r="L595" s="148">
        <v>540.45743066619355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52"/>
        <v>540.45743066619355</v>
      </c>
    </row>
    <row r="596" spans="1:85" ht="14.4" x14ac:dyDescent="0.3">
      <c r="A596" s="164" t="s">
        <v>22</v>
      </c>
      <c r="B596" s="165">
        <v>540.45743066619355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351"/>
        <v>540.45743066619355</v>
      </c>
      <c r="J596" s="141"/>
      <c r="K596" s="168" t="s">
        <v>22</v>
      </c>
      <c r="L596" s="169">
        <v>540.45743066619355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52"/>
        <v>540.45743066619355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351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52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351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52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351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52"/>
        <v>0</v>
      </c>
    </row>
    <row r="600" spans="1:85" x14ac:dyDescent="0.25">
      <c r="A600" s="186" t="s">
        <v>25</v>
      </c>
      <c r="B600" s="187">
        <f>SUM(B579:B595)</f>
        <v>5514.9626326415173</v>
      </c>
      <c r="C600" s="187">
        <f t="shared" ref="C600:H600" si="353">SUM(C579:C595)</f>
        <v>89.532311151513653</v>
      </c>
      <c r="D600" s="187">
        <f t="shared" si="353"/>
        <v>1078.5689408608755</v>
      </c>
      <c r="E600" s="187">
        <f t="shared" si="353"/>
        <v>316.92818205009661</v>
      </c>
      <c r="F600" s="187">
        <f t="shared" si="353"/>
        <v>0</v>
      </c>
      <c r="G600" s="187">
        <f t="shared" si="353"/>
        <v>703.59353299938073</v>
      </c>
      <c r="H600" s="213">
        <f t="shared" si="353"/>
        <v>0.18316864901435523</v>
      </c>
      <c r="I600" s="146">
        <f t="shared" ref="I600" si="354">SUM(I579:I595)</f>
        <v>7703.7687683523982</v>
      </c>
      <c r="J600" s="141"/>
      <c r="K600" s="188" t="s">
        <v>25</v>
      </c>
      <c r="L600" s="187">
        <f>SUM(L579:L595)</f>
        <v>5514.9626326415173</v>
      </c>
      <c r="M600" s="187">
        <f t="shared" ref="M600:R600" si="355">SUM(M579:M595)</f>
        <v>89.532311151513653</v>
      </c>
      <c r="N600" s="187">
        <f t="shared" si="355"/>
        <v>1078.5689408608755</v>
      </c>
      <c r="O600" s="187">
        <f t="shared" si="355"/>
        <v>316.92818205009661</v>
      </c>
      <c r="P600" s="187">
        <f t="shared" si="355"/>
        <v>10371.106458239132</v>
      </c>
      <c r="Q600" s="187">
        <f t="shared" si="355"/>
        <v>703.59353299938073</v>
      </c>
      <c r="R600" s="213">
        <f t="shared" si="355"/>
        <v>0.18316864901435523</v>
      </c>
      <c r="S600" s="214">
        <f t="shared" ref="S600" si="356">SUM(S579:S595)</f>
        <v>18074.875226591525</v>
      </c>
    </row>
    <row r="601" spans="1:85" s="4" customFormat="1" ht="15" thickBot="1" x14ac:dyDescent="0.35">
      <c r="A601" s="19" t="s">
        <v>85</v>
      </c>
      <c r="B601" s="105">
        <f>IF($I600=0,"-",B600/$I600)</f>
        <v>0.71587852627370596</v>
      </c>
      <c r="C601" s="105">
        <f t="shared" ref="C601:H601" si="357">IF($I600=0,"-",C600/$I600)</f>
        <v>1.1621884540371776E-2</v>
      </c>
      <c r="D601" s="105">
        <f t="shared" si="357"/>
        <v>0.14000536273774331</v>
      </c>
      <c r="E601" s="105">
        <f t="shared" si="357"/>
        <v>4.1139368480536301E-2</v>
      </c>
      <c r="F601" s="105">
        <f t="shared" si="357"/>
        <v>0</v>
      </c>
      <c r="G601" s="105">
        <f t="shared" si="357"/>
        <v>9.1331081468824765E-2</v>
      </c>
      <c r="H601" s="106">
        <f t="shared" si="357"/>
        <v>2.3776498817932385E-5</v>
      </c>
      <c r="I601" s="107">
        <f>SUM(B601:H601)</f>
        <v>1.0000000000000002</v>
      </c>
      <c r="K601" s="30" t="s">
        <v>85</v>
      </c>
      <c r="L601" s="80">
        <f t="shared" ref="L601:R601" si="358">IF($S600=0,"-",L600/$S600)</f>
        <v>0.30511760460332116</v>
      </c>
      <c r="M601" s="80">
        <f t="shared" si="358"/>
        <v>4.9534124041860526E-3</v>
      </c>
      <c r="N601" s="80">
        <f t="shared" si="358"/>
        <v>5.9672275871321019E-2</v>
      </c>
      <c r="O601" s="80">
        <f t="shared" si="358"/>
        <v>1.7534183670813722E-2</v>
      </c>
      <c r="P601" s="80">
        <f t="shared" si="358"/>
        <v>0.57378578431243021</v>
      </c>
      <c r="Q601" s="80">
        <f t="shared" si="358"/>
        <v>3.8926605256132722E-2</v>
      </c>
      <c r="R601" s="81">
        <f t="shared" si="358"/>
        <v>1.013388179548149E-5</v>
      </c>
      <c r="S601" s="82">
        <f>SUM(L601:R601)</f>
        <v>1.0000000000000002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123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23.581113993062313</v>
      </c>
      <c r="C605" s="144">
        <v>0</v>
      </c>
      <c r="D605" s="144">
        <v>0.8956516252308564</v>
      </c>
      <c r="E605" s="144">
        <v>0</v>
      </c>
      <c r="F605" s="291"/>
      <c r="G605" s="144">
        <v>0</v>
      </c>
      <c r="H605" s="145">
        <v>0</v>
      </c>
      <c r="I605" s="146">
        <f>SUM(B605:H605)</f>
        <v>24.476765618293172</v>
      </c>
      <c r="J605" s="141"/>
      <c r="K605" s="192" t="s">
        <v>6</v>
      </c>
      <c r="L605" s="144">
        <v>23.581113993062313</v>
      </c>
      <c r="M605" s="144">
        <v>0</v>
      </c>
      <c r="N605" s="144">
        <v>0.8956516252308564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24.476765618293172</v>
      </c>
      <c r="U605" s="33" t="s">
        <v>6</v>
      </c>
      <c r="V605" s="196">
        <v>23.581113993062313</v>
      </c>
      <c r="W605" s="196">
        <v>0.85249464477884673</v>
      </c>
      <c r="X605" s="196">
        <v>4.3156980452009636E-2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359">+P605</f>
        <v>0</v>
      </c>
      <c r="AF605" s="199">
        <f t="shared" ref="AF605:AF625" si="360">SUM(V605:AE605)</f>
        <v>24.476765618293172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40.551473016228634</v>
      </c>
      <c r="C606" s="152">
        <v>0</v>
      </c>
      <c r="D606" s="152">
        <v>4.9236726933826533</v>
      </c>
      <c r="E606" s="152">
        <v>0</v>
      </c>
      <c r="F606" s="292"/>
      <c r="G606" s="152">
        <v>0</v>
      </c>
      <c r="H606" s="153">
        <v>0</v>
      </c>
      <c r="I606" s="154">
        <f t="shared" ref="I606:I625" si="361">SUM(B606:H606)</f>
        <v>45.47514570961129</v>
      </c>
      <c r="J606" s="141"/>
      <c r="K606" s="155" t="s">
        <v>7</v>
      </c>
      <c r="L606" s="156">
        <v>40.551473016228634</v>
      </c>
      <c r="M606" s="156">
        <v>0</v>
      </c>
      <c r="N606" s="156">
        <v>4.9236726933826533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62">SUM(L606:R606)</f>
        <v>45.47514570961129</v>
      </c>
      <c r="U606" s="34" t="s">
        <v>7</v>
      </c>
      <c r="V606" s="201">
        <v>40.551473016228634</v>
      </c>
      <c r="W606" s="201">
        <v>3.8808350178332125</v>
      </c>
      <c r="X606" s="201">
        <v>1.0428376755494406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359"/>
        <v>0</v>
      </c>
      <c r="AF606" s="203">
        <f t="shared" si="360"/>
        <v>45.47514570961129</v>
      </c>
      <c r="AG606" s="122" t="str">
        <f t="shared" ref="AG606:AG626" si="363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46.148060657908644</v>
      </c>
      <c r="C607" s="148">
        <v>0</v>
      </c>
      <c r="D607" s="148">
        <v>3.4146589802871179</v>
      </c>
      <c r="E607" s="148">
        <v>0</v>
      </c>
      <c r="F607" s="292"/>
      <c r="G607" s="148">
        <v>0</v>
      </c>
      <c r="H607" s="160">
        <v>0</v>
      </c>
      <c r="I607" s="146">
        <f t="shared" si="361"/>
        <v>49.562719638195759</v>
      </c>
      <c r="J607" s="141"/>
      <c r="K607" s="161" t="s">
        <v>9</v>
      </c>
      <c r="L607" s="148">
        <v>46.148060657908644</v>
      </c>
      <c r="M607" s="148">
        <v>0</v>
      </c>
      <c r="N607" s="148">
        <v>3.4146589802871179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62"/>
        <v>49.562719638195759</v>
      </c>
      <c r="U607" s="259" t="s">
        <v>9</v>
      </c>
      <c r="V607" s="196">
        <v>46.148060657908644</v>
      </c>
      <c r="W607" s="196">
        <v>3.4146589802871179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359"/>
        <v>0</v>
      </c>
      <c r="AF607" s="199">
        <f t="shared" si="360"/>
        <v>49.562719638195759</v>
      </c>
      <c r="AG607" s="122" t="str">
        <f t="shared" si="363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361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62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359"/>
        <v>0</v>
      </c>
      <c r="AF608" s="203">
        <f t="shared" si="360"/>
        <v>0</v>
      </c>
      <c r="AG608" s="122" t="str">
        <f t="shared" si="363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49.050856067352136</v>
      </c>
      <c r="C609" s="148">
        <v>0</v>
      </c>
      <c r="D609" s="148">
        <v>6.5979164062100102</v>
      </c>
      <c r="E609" s="148">
        <v>0</v>
      </c>
      <c r="F609" s="292"/>
      <c r="G609" s="148">
        <v>0</v>
      </c>
      <c r="H609" s="160">
        <v>0</v>
      </c>
      <c r="I609" s="146">
        <f t="shared" si="361"/>
        <v>55.648772473562147</v>
      </c>
      <c r="J609" s="141"/>
      <c r="K609" s="161" t="s">
        <v>15</v>
      </c>
      <c r="L609" s="148">
        <v>49.050856067352136</v>
      </c>
      <c r="M609" s="148">
        <v>0</v>
      </c>
      <c r="N609" s="148">
        <v>6.5979164062100102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62"/>
        <v>55.648772473562147</v>
      </c>
      <c r="U609" s="259" t="s">
        <v>15</v>
      </c>
      <c r="V609" s="196">
        <v>49.050856067352136</v>
      </c>
      <c r="W609" s="196">
        <v>6.5979164062100102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359"/>
        <v>0</v>
      </c>
      <c r="AF609" s="199">
        <f t="shared" si="360"/>
        <v>55.648772473562147</v>
      </c>
      <c r="AG609" s="122" t="str">
        <f t="shared" si="363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4333.8164494408784</v>
      </c>
      <c r="C610" s="152">
        <v>0</v>
      </c>
      <c r="D610" s="152">
        <v>582.94922751207264</v>
      </c>
      <c r="E610" s="152">
        <v>0</v>
      </c>
      <c r="F610" s="292"/>
      <c r="G610" s="152">
        <v>0</v>
      </c>
      <c r="H610" s="153">
        <v>0</v>
      </c>
      <c r="I610" s="154">
        <f t="shared" si="361"/>
        <v>4916.7656769529513</v>
      </c>
      <c r="J610" s="141"/>
      <c r="K610" s="155" t="s">
        <v>14</v>
      </c>
      <c r="L610" s="156">
        <v>4333.8164494408784</v>
      </c>
      <c r="M610" s="156">
        <v>0</v>
      </c>
      <c r="N610" s="156">
        <v>582.94922751207264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62"/>
        <v>4916.7656769529513</v>
      </c>
      <c r="U610" s="34" t="s">
        <v>14</v>
      </c>
      <c r="V610" s="201">
        <v>4333.8164494408784</v>
      </c>
      <c r="W610" s="201">
        <v>582.94922751207264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359"/>
        <v>0</v>
      </c>
      <c r="AF610" s="203">
        <f t="shared" si="360"/>
        <v>4916.7656769529513</v>
      </c>
      <c r="AG610" s="122" t="str">
        <f t="shared" si="363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361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6526.1190185243859</v>
      </c>
      <c r="Q611" s="148">
        <v>0</v>
      </c>
      <c r="R611" s="149">
        <v>0</v>
      </c>
      <c r="S611" s="150">
        <f t="shared" si="362"/>
        <v>6526.1190185243859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6526.1190185243859</v>
      </c>
      <c r="AF611" s="237">
        <f t="shared" si="360"/>
        <v>6526.1190185243859</v>
      </c>
      <c r="AG611" s="122" t="str">
        <f t="shared" si="363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361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2820.8220018797956</v>
      </c>
      <c r="Q612" s="156">
        <v>0</v>
      </c>
      <c r="R612" s="157">
        <v>0</v>
      </c>
      <c r="S612" s="158">
        <f t="shared" si="362"/>
        <v>2820.8220018797956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364">+P612</f>
        <v>2820.8220018797956</v>
      </c>
      <c r="AF612" s="203">
        <f t="shared" si="360"/>
        <v>2820.8220018797956</v>
      </c>
      <c r="AG612" s="122" t="str">
        <f t="shared" si="363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361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62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364"/>
        <v>0</v>
      </c>
      <c r="AF613" s="237">
        <f t="shared" si="360"/>
        <v>0</v>
      </c>
      <c r="AG613" s="122" t="str">
        <f t="shared" si="363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123.96277930113</v>
      </c>
      <c r="C614" s="152">
        <v>0</v>
      </c>
      <c r="D614" s="152">
        <v>30.916453040623953</v>
      </c>
      <c r="E614" s="152">
        <v>0</v>
      </c>
      <c r="F614" s="292"/>
      <c r="G614" s="152">
        <v>0</v>
      </c>
      <c r="H614" s="153">
        <v>0</v>
      </c>
      <c r="I614" s="154">
        <f t="shared" si="361"/>
        <v>154.87923234175395</v>
      </c>
      <c r="J614" s="141"/>
      <c r="K614" s="155" t="s">
        <v>16</v>
      </c>
      <c r="L614" s="156">
        <v>123.96277930113</v>
      </c>
      <c r="M614" s="156">
        <v>0</v>
      </c>
      <c r="N614" s="156">
        <v>30.916453040623953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62"/>
        <v>154.87923234175395</v>
      </c>
      <c r="U614" s="34" t="s">
        <v>16</v>
      </c>
      <c r="V614" s="201">
        <v>123.96277930113</v>
      </c>
      <c r="W614" s="201">
        <v>28.839897468694236</v>
      </c>
      <c r="X614" s="201">
        <v>2.0765555719297182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364"/>
        <v>0</v>
      </c>
      <c r="AF614" s="203">
        <f t="shared" si="360"/>
        <v>154.87923234175398</v>
      </c>
      <c r="AG614" s="122" t="str">
        <f t="shared" si="363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682.39483331588895</v>
      </c>
      <c r="C615" s="148">
        <v>0</v>
      </c>
      <c r="D615" s="148">
        <v>106.5443777072167</v>
      </c>
      <c r="E615" s="148">
        <v>0</v>
      </c>
      <c r="F615" s="292"/>
      <c r="G615" s="148">
        <v>0</v>
      </c>
      <c r="H615" s="160">
        <v>0</v>
      </c>
      <c r="I615" s="146">
        <f t="shared" si="361"/>
        <v>788.9392110231056</v>
      </c>
      <c r="J615" s="141"/>
      <c r="K615" s="161" t="s">
        <v>139</v>
      </c>
      <c r="L615" s="148">
        <v>682.39483331588895</v>
      </c>
      <c r="M615" s="148">
        <v>0</v>
      </c>
      <c r="N615" s="148">
        <v>106.5443777072167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62"/>
        <v>788.9392110231056</v>
      </c>
      <c r="U615" s="35" t="s">
        <v>139</v>
      </c>
      <c r="V615" s="196">
        <v>682.39483331588895</v>
      </c>
      <c r="W615" s="196">
        <v>104.78724391172027</v>
      </c>
      <c r="X615" s="196">
        <v>1.757133795496435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364"/>
        <v>0</v>
      </c>
      <c r="AF615" s="237">
        <f t="shared" si="360"/>
        <v>788.9392110231056</v>
      </c>
      <c r="AG615" s="122" t="str">
        <f t="shared" si="363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883.43135515558117</v>
      </c>
      <c r="C616" s="152">
        <v>0</v>
      </c>
      <c r="D616" s="152">
        <v>1283.7351714395893</v>
      </c>
      <c r="E616" s="152">
        <v>1594.688600313094</v>
      </c>
      <c r="F616" s="292"/>
      <c r="G616" s="152">
        <v>797.18317788561092</v>
      </c>
      <c r="H616" s="153">
        <v>0</v>
      </c>
      <c r="I616" s="154">
        <f t="shared" si="361"/>
        <v>4559.0383047938758</v>
      </c>
      <c r="J616" s="141"/>
      <c r="K616" s="155" t="s">
        <v>24</v>
      </c>
      <c r="L616" s="156">
        <v>883.43135515558117</v>
      </c>
      <c r="M616" s="156">
        <v>0</v>
      </c>
      <c r="N616" s="156">
        <v>1283.7351714395893</v>
      </c>
      <c r="O616" s="156">
        <v>1594.688600313094</v>
      </c>
      <c r="P616" s="156">
        <v>0</v>
      </c>
      <c r="Q616" s="156">
        <v>797.18317788561092</v>
      </c>
      <c r="R616" s="157">
        <v>0</v>
      </c>
      <c r="S616" s="158">
        <f t="shared" si="362"/>
        <v>4559.0383047938758</v>
      </c>
      <c r="U616" s="34" t="s">
        <v>24</v>
      </c>
      <c r="V616" s="201">
        <v>883.43135515558117</v>
      </c>
      <c r="W616" s="201">
        <v>875.90561997582211</v>
      </c>
      <c r="X616" s="201">
        <v>407.82955146376719</v>
      </c>
      <c r="Y616" s="201">
        <v>504.4948549601549</v>
      </c>
      <c r="Z616" s="201">
        <v>527.79142752706946</v>
      </c>
      <c r="AA616" s="201">
        <v>146.93403225945266</v>
      </c>
      <c r="AB616" s="201">
        <v>431.46639990209724</v>
      </c>
      <c r="AC616" s="201">
        <v>365.71677798351368</v>
      </c>
      <c r="AD616" s="201">
        <v>415.46828556641719</v>
      </c>
      <c r="AE616" s="235">
        <f t="shared" si="364"/>
        <v>0</v>
      </c>
      <c r="AF616" s="203">
        <f t="shared" si="360"/>
        <v>4559.0383047938758</v>
      </c>
      <c r="AG616" s="122" t="str">
        <f t="shared" si="363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1446.4065336948149</v>
      </c>
      <c r="C617" s="148">
        <v>0</v>
      </c>
      <c r="D617" s="148">
        <v>168.17451599724805</v>
      </c>
      <c r="E617" s="148">
        <v>0</v>
      </c>
      <c r="F617" s="292"/>
      <c r="G617" s="148">
        <v>0</v>
      </c>
      <c r="H617" s="160">
        <v>0</v>
      </c>
      <c r="I617" s="146">
        <f t="shared" si="361"/>
        <v>1614.5810496920631</v>
      </c>
      <c r="J617" s="141"/>
      <c r="K617" s="161" t="s">
        <v>23</v>
      </c>
      <c r="L617" s="148">
        <v>1446.4065336948149</v>
      </c>
      <c r="M617" s="148">
        <v>0</v>
      </c>
      <c r="N617" s="148">
        <v>168.17451599724805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62"/>
        <v>1614.5810496920631</v>
      </c>
      <c r="U617" s="261" t="s">
        <v>23</v>
      </c>
      <c r="V617" s="196">
        <v>1446.4065336948149</v>
      </c>
      <c r="W617" s="196">
        <v>168.17451599724805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364"/>
        <v>0</v>
      </c>
      <c r="AF617" s="237">
        <f t="shared" si="360"/>
        <v>1614.5810496920631</v>
      </c>
      <c r="AG617" s="122" t="str">
        <f t="shared" si="363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5106.3562976194771</v>
      </c>
      <c r="C618" s="152">
        <v>0</v>
      </c>
      <c r="D618" s="152">
        <v>593.8593161249006</v>
      </c>
      <c r="E618" s="152">
        <v>0</v>
      </c>
      <c r="F618" s="292"/>
      <c r="G618" s="152">
        <v>0</v>
      </c>
      <c r="H618" s="153">
        <v>0</v>
      </c>
      <c r="I618" s="154">
        <f t="shared" si="361"/>
        <v>5700.2156137443781</v>
      </c>
      <c r="J618" s="141"/>
      <c r="K618" s="155" t="s">
        <v>58</v>
      </c>
      <c r="L618" s="156">
        <v>5106.3562976194771</v>
      </c>
      <c r="M618" s="156">
        <v>0</v>
      </c>
      <c r="N618" s="156">
        <v>593.8593161249006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62"/>
        <v>5700.2156137443781</v>
      </c>
      <c r="U618" s="34" t="s">
        <v>58</v>
      </c>
      <c r="V618" s="201">
        <v>5106.3562976194771</v>
      </c>
      <c r="W618" s="201">
        <v>538.7153766100347</v>
      </c>
      <c r="X618" s="201">
        <v>55.14393951486587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364"/>
        <v>0</v>
      </c>
      <c r="AF618" s="203">
        <f t="shared" si="360"/>
        <v>5700.2156137443772</v>
      </c>
      <c r="AG618" s="122" t="str">
        <f t="shared" si="363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1067.4986188580731</v>
      </c>
      <c r="C619" s="148">
        <v>0</v>
      </c>
      <c r="D619" s="148">
        <v>217.50241574197912</v>
      </c>
      <c r="E619" s="148">
        <v>0</v>
      </c>
      <c r="F619" s="292"/>
      <c r="G619" s="148">
        <v>0</v>
      </c>
      <c r="H619" s="160">
        <v>0</v>
      </c>
      <c r="I619" s="146">
        <f t="shared" si="361"/>
        <v>1285.0010346000522</v>
      </c>
      <c r="J619" s="141"/>
      <c r="K619" s="161" t="s">
        <v>21</v>
      </c>
      <c r="L619" s="148">
        <v>1067.4986188580731</v>
      </c>
      <c r="M619" s="148">
        <v>0</v>
      </c>
      <c r="N619" s="148">
        <v>217.50241574197912</v>
      </c>
      <c r="O619" s="148">
        <v>0</v>
      </c>
      <c r="P619" s="148">
        <v>551.71809409488094</v>
      </c>
      <c r="Q619" s="148">
        <v>0</v>
      </c>
      <c r="R619" s="149">
        <v>0</v>
      </c>
      <c r="S619" s="150">
        <f t="shared" si="362"/>
        <v>1836.7191286949333</v>
      </c>
      <c r="U619" s="261" t="s">
        <v>21</v>
      </c>
      <c r="V619" s="196">
        <v>1067.4986188580731</v>
      </c>
      <c r="W619" s="196">
        <v>215.43288559262589</v>
      </c>
      <c r="X619" s="196">
        <v>2.0695301493532186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364"/>
        <v>551.71809409488094</v>
      </c>
      <c r="AF619" s="237">
        <f t="shared" si="360"/>
        <v>1836.7191286949328</v>
      </c>
      <c r="AG619" s="122" t="str">
        <f t="shared" si="363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361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62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364"/>
        <v>0</v>
      </c>
      <c r="AF620" s="203">
        <f t="shared" si="360"/>
        <v>0</v>
      </c>
      <c r="AG620" s="122" t="str">
        <f t="shared" si="363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357.29877415600873</v>
      </c>
      <c r="C621" s="148">
        <v>0</v>
      </c>
      <c r="D621" s="148">
        <v>382.09538980476788</v>
      </c>
      <c r="E621" s="148">
        <v>0</v>
      </c>
      <c r="F621" s="292"/>
      <c r="G621" s="148">
        <v>0</v>
      </c>
      <c r="H621" s="160">
        <v>0</v>
      </c>
      <c r="I621" s="146">
        <f t="shared" si="361"/>
        <v>739.39416396077661</v>
      </c>
      <c r="J621" s="141"/>
      <c r="K621" s="163" t="s">
        <v>62</v>
      </c>
      <c r="L621" s="148">
        <v>357.29877415600873</v>
      </c>
      <c r="M621" s="148">
        <v>0</v>
      </c>
      <c r="N621" s="148">
        <v>382.09538980476788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62"/>
        <v>739.39416396077661</v>
      </c>
      <c r="U621" s="262" t="s">
        <v>62</v>
      </c>
      <c r="V621" s="196">
        <v>357.29877415600873</v>
      </c>
      <c r="W621" s="196">
        <v>382.09538980476788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364"/>
        <v>0</v>
      </c>
      <c r="AF621" s="199">
        <f t="shared" si="360"/>
        <v>739.39416396077661</v>
      </c>
      <c r="AG621" s="122" t="str">
        <f t="shared" si="363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357.29877415600873</v>
      </c>
      <c r="C622" s="165">
        <v>0</v>
      </c>
      <c r="D622" s="165">
        <v>382.09538980476788</v>
      </c>
      <c r="E622" s="165">
        <v>0</v>
      </c>
      <c r="F622" s="292"/>
      <c r="G622" s="165">
        <v>0</v>
      </c>
      <c r="H622" s="166">
        <v>0</v>
      </c>
      <c r="I622" s="167">
        <f t="shared" si="361"/>
        <v>739.39416396077661</v>
      </c>
      <c r="J622" s="141"/>
      <c r="K622" s="168" t="s">
        <v>22</v>
      </c>
      <c r="L622" s="169">
        <v>357.29877415600873</v>
      </c>
      <c r="M622" s="169">
        <v>0</v>
      </c>
      <c r="N622" s="169">
        <v>382.09538980476788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62"/>
        <v>739.39416396077661</v>
      </c>
      <c r="U622" s="263" t="s">
        <v>134</v>
      </c>
      <c r="V622" s="201">
        <v>357.29877415600873</v>
      </c>
      <c r="W622" s="201">
        <v>382.09538980476788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364"/>
        <v>0</v>
      </c>
      <c r="AF622" s="203">
        <f t="shared" si="360"/>
        <v>739.39416396077661</v>
      </c>
      <c r="AG622" s="124" t="str">
        <f t="shared" si="363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361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62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364"/>
        <v>0</v>
      </c>
      <c r="AF623" s="237">
        <f t="shared" si="360"/>
        <v>0</v>
      </c>
      <c r="AG623" s="124" t="str">
        <f t="shared" si="363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361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62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364"/>
        <v>0</v>
      </c>
      <c r="AF624" s="203">
        <f t="shared" si="360"/>
        <v>0</v>
      </c>
      <c r="AG624" s="124" t="str">
        <f t="shared" si="363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361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62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360"/>
        <v>0</v>
      </c>
      <c r="AG625" s="124" t="str">
        <f t="shared" si="363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14160.497145276404</v>
      </c>
      <c r="C626" s="187">
        <f t="shared" ref="C626:H626" si="365">SUM(C605:C621)</f>
        <v>0</v>
      </c>
      <c r="D626" s="187">
        <f t="shared" si="365"/>
        <v>3381.6087670735083</v>
      </c>
      <c r="E626" s="187">
        <f t="shared" si="365"/>
        <v>1594.688600313094</v>
      </c>
      <c r="F626" s="187">
        <f t="shared" si="365"/>
        <v>0</v>
      </c>
      <c r="G626" s="187">
        <f t="shared" si="365"/>
        <v>797.18317788561092</v>
      </c>
      <c r="H626" s="213">
        <f t="shared" si="365"/>
        <v>0</v>
      </c>
      <c r="I626" s="146">
        <f t="shared" ref="I626" si="366">SUM(I605:I621)</f>
        <v>19933.977690548618</v>
      </c>
      <c r="J626" s="141"/>
      <c r="K626" s="188" t="s">
        <v>25</v>
      </c>
      <c r="L626" s="187">
        <f>SUM(L605:L621)</f>
        <v>14160.497145276404</v>
      </c>
      <c r="M626" s="187">
        <f t="shared" ref="M626:R626" si="367">SUM(M605:M621)</f>
        <v>0</v>
      </c>
      <c r="N626" s="187">
        <f t="shared" si="367"/>
        <v>3381.6087670735083</v>
      </c>
      <c r="O626" s="187">
        <f t="shared" si="367"/>
        <v>1594.688600313094</v>
      </c>
      <c r="P626" s="187">
        <f t="shared" si="367"/>
        <v>9898.6591144990616</v>
      </c>
      <c r="Q626" s="187">
        <f t="shared" si="367"/>
        <v>797.18317788561092</v>
      </c>
      <c r="R626" s="213">
        <f t="shared" si="367"/>
        <v>0</v>
      </c>
      <c r="S626" s="214">
        <f t="shared" ref="S626" si="368">SUM(S605:S621)</f>
        <v>29832.636805047681</v>
      </c>
      <c r="U626" s="215" t="s">
        <v>61</v>
      </c>
      <c r="V626" s="216">
        <f>SUM(V605:V621)</f>
        <v>14160.497145276404</v>
      </c>
      <c r="W626" s="216">
        <f t="shared" ref="W626:AE626" si="369">SUM(W605:W621)</f>
        <v>2911.6460619220952</v>
      </c>
      <c r="X626" s="216">
        <f t="shared" si="369"/>
        <v>469.96270515141384</v>
      </c>
      <c r="Y626" s="216">
        <f t="shared" si="369"/>
        <v>504.4948549601549</v>
      </c>
      <c r="Z626" s="216">
        <f t="shared" si="369"/>
        <v>527.79142752706946</v>
      </c>
      <c r="AA626" s="216">
        <f t="shared" si="369"/>
        <v>146.93403225945266</v>
      </c>
      <c r="AB626" s="216">
        <f t="shared" si="369"/>
        <v>431.46639990209724</v>
      </c>
      <c r="AC626" s="216">
        <f t="shared" si="369"/>
        <v>365.71677798351368</v>
      </c>
      <c r="AD626" s="216">
        <f t="shared" si="369"/>
        <v>415.46828556641719</v>
      </c>
      <c r="AE626" s="216">
        <f t="shared" si="369"/>
        <v>9898.6591144990616</v>
      </c>
      <c r="AF626" s="238">
        <f>SUM(AF605:AF621)</f>
        <v>29832.636805047678</v>
      </c>
      <c r="AG626" s="125" t="str">
        <f t="shared" si="363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0.71036987023369558</v>
      </c>
      <c r="C627" s="105">
        <f t="shared" ref="C627:H627" si="370">IF($I626=0,"-",C626/$I626)</f>
        <v>0</v>
      </c>
      <c r="D627" s="105">
        <f t="shared" si="370"/>
        <v>0.1696404410383606</v>
      </c>
      <c r="E627" s="105">
        <f t="shared" si="370"/>
        <v>7.9998514349155239E-2</v>
      </c>
      <c r="F627" s="105">
        <f t="shared" si="370"/>
        <v>0</v>
      </c>
      <c r="G627" s="105">
        <f t="shared" si="370"/>
        <v>3.9991174378788574E-2</v>
      </c>
      <c r="H627" s="106">
        <f t="shared" si="370"/>
        <v>0</v>
      </c>
      <c r="I627" s="107">
        <f>SUM(B627:H627)</f>
        <v>1</v>
      </c>
      <c r="K627" s="30" t="s">
        <v>85</v>
      </c>
      <c r="L627" s="80">
        <f t="shared" ref="L627:R627" si="371">IF($S626=0,"-",L626/$S626)</f>
        <v>0.47466461774107904</v>
      </c>
      <c r="M627" s="80">
        <f t="shared" si="371"/>
        <v>0</v>
      </c>
      <c r="N627" s="80">
        <f t="shared" si="371"/>
        <v>0.113352661019268</v>
      </c>
      <c r="O627" s="80">
        <f t="shared" si="371"/>
        <v>5.3454497191588263E-2</v>
      </c>
      <c r="P627" s="80">
        <f t="shared" si="371"/>
        <v>0.33180637632487814</v>
      </c>
      <c r="Q627" s="80">
        <f t="shared" si="371"/>
        <v>2.6721847723186424E-2</v>
      </c>
      <c r="R627" s="81">
        <f t="shared" si="371"/>
        <v>0</v>
      </c>
      <c r="S627" s="82">
        <f>SUM(L627:R627)</f>
        <v>0.99999999999999989</v>
      </c>
      <c r="U627" s="40" t="s">
        <v>85</v>
      </c>
      <c r="V627" s="108">
        <f>V626/$AF626</f>
        <v>0.4746646177410791</v>
      </c>
      <c r="W627" s="108">
        <f t="shared" ref="W627:AF627" si="372">W626/$AF626</f>
        <v>9.759935338432589E-2</v>
      </c>
      <c r="X627" s="108">
        <f t="shared" si="372"/>
        <v>1.5753307634942152E-2</v>
      </c>
      <c r="Y627" s="108">
        <f t="shared" si="372"/>
        <v>1.6910836888370338E-2</v>
      </c>
      <c r="Z627" s="108">
        <f t="shared" si="372"/>
        <v>1.7691745821065578E-2</v>
      </c>
      <c r="AA627" s="108">
        <f t="shared" si="372"/>
        <v>4.925278084523573E-3</v>
      </c>
      <c r="AB627" s="108">
        <f t="shared" si="372"/>
        <v>1.4462898560448172E-2</v>
      </c>
      <c r="AC627" s="108">
        <f t="shared" si="372"/>
        <v>1.2258949162738255E-2</v>
      </c>
      <c r="AD627" s="239">
        <f t="shared" si="372"/>
        <v>1.3926636397628788E-2</v>
      </c>
      <c r="AE627" s="239">
        <f t="shared" si="372"/>
        <v>0.33180637632487819</v>
      </c>
      <c r="AF627" s="240">
        <f t="shared" si="37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0.18231088115164745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0.18231088115164745</v>
      </c>
      <c r="J631" s="141"/>
      <c r="K631" s="192" t="s">
        <v>6</v>
      </c>
      <c r="L631" s="144">
        <v>0.18231088115164745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0.18231088115164745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1.7747663474449811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73">SUM(B632:H632)</f>
        <v>1.7747663474449811</v>
      </c>
      <c r="J632" s="141"/>
      <c r="K632" s="155" t="s">
        <v>7</v>
      </c>
      <c r="L632" s="156">
        <v>1.7747663474449811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74">SUM(L632:R632)</f>
        <v>1.7747663474449811</v>
      </c>
    </row>
    <row r="633" spans="1:85" x14ac:dyDescent="0.25">
      <c r="A633" s="159" t="s">
        <v>9</v>
      </c>
      <c r="B633" s="148">
        <v>1.1412901297600471</v>
      </c>
      <c r="C633" s="148">
        <v>0</v>
      </c>
      <c r="D633" s="148">
        <v>3.6560606610356117E-3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73"/>
        <v>1.1449461904210827</v>
      </c>
      <c r="J633" s="141"/>
      <c r="K633" s="161" t="s">
        <v>9</v>
      </c>
      <c r="L633" s="148">
        <v>1.1412901297600471</v>
      </c>
      <c r="M633" s="148">
        <v>0</v>
      </c>
      <c r="N633" s="148">
        <v>3.6560606610356117E-3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74"/>
        <v>1.1449461904210827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7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74"/>
        <v>0</v>
      </c>
    </row>
    <row r="635" spans="1:85" x14ac:dyDescent="0.25">
      <c r="A635" s="159" t="s">
        <v>15</v>
      </c>
      <c r="B635" s="148">
        <v>25.747182231498673</v>
      </c>
      <c r="C635" s="148">
        <v>0.11128093538061669</v>
      </c>
      <c r="D635" s="148">
        <v>2.0747009878948321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73"/>
        <v>27.933164154774122</v>
      </c>
      <c r="J635" s="141"/>
      <c r="K635" s="161" t="s">
        <v>15</v>
      </c>
      <c r="L635" s="148">
        <v>25.747182231498673</v>
      </c>
      <c r="M635" s="148">
        <v>0.11128093538061669</v>
      </c>
      <c r="N635" s="148">
        <v>2.0747009878948321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74"/>
        <v>27.933164154774122</v>
      </c>
    </row>
    <row r="636" spans="1:85" x14ac:dyDescent="0.25">
      <c r="A636" s="151" t="s">
        <v>14</v>
      </c>
      <c r="B636" s="152">
        <v>4.6122444924613406</v>
      </c>
      <c r="C636" s="152">
        <v>0.10408824069009613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73"/>
        <v>4.7163327331514369</v>
      </c>
      <c r="J636" s="141"/>
      <c r="K636" s="155" t="s">
        <v>14</v>
      </c>
      <c r="L636" s="156">
        <v>4.6122444924613406</v>
      </c>
      <c r="M636" s="156">
        <v>0.10408824069009613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74"/>
        <v>4.7163327331514369</v>
      </c>
    </row>
    <row r="637" spans="1:85" x14ac:dyDescent="0.25">
      <c r="A637" s="159" t="s">
        <v>56</v>
      </c>
      <c r="B637" s="148">
        <v>0</v>
      </c>
      <c r="C637" s="148">
        <v>0.3609669273342882</v>
      </c>
      <c r="D637" s="148">
        <v>0</v>
      </c>
      <c r="E637" s="148">
        <v>17.519768317162491</v>
      </c>
      <c r="F637" s="148">
        <v>691.90434966794885</v>
      </c>
      <c r="G637" s="148">
        <v>0</v>
      </c>
      <c r="H637" s="160">
        <v>0</v>
      </c>
      <c r="I637" s="146">
        <f t="shared" si="373"/>
        <v>709.78508491244565</v>
      </c>
      <c r="J637" s="141"/>
      <c r="K637" s="161" t="s">
        <v>56</v>
      </c>
      <c r="L637" s="148">
        <v>0</v>
      </c>
      <c r="M637" s="148">
        <v>0.3609669273342882</v>
      </c>
      <c r="N637" s="148">
        <v>0</v>
      </c>
      <c r="O637" s="148">
        <v>17.519768317162491</v>
      </c>
      <c r="P637" s="148">
        <v>691.90434966794885</v>
      </c>
      <c r="Q637" s="148">
        <v>0</v>
      </c>
      <c r="R637" s="149">
        <v>0</v>
      </c>
      <c r="S637" s="150">
        <f t="shared" si="374"/>
        <v>709.78508491244565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24.779385350040378</v>
      </c>
      <c r="F638" s="152">
        <v>0</v>
      </c>
      <c r="G638" s="152">
        <v>0</v>
      </c>
      <c r="H638" s="153">
        <v>0</v>
      </c>
      <c r="I638" s="154">
        <f t="shared" si="373"/>
        <v>24.779385350040378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24.779385350040378</v>
      </c>
      <c r="P638" s="156">
        <v>0</v>
      </c>
      <c r="Q638" s="156">
        <v>0</v>
      </c>
      <c r="R638" s="157">
        <v>0</v>
      </c>
      <c r="S638" s="158">
        <f t="shared" si="374"/>
        <v>24.779385350040378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7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74"/>
        <v>0</v>
      </c>
    </row>
    <row r="640" spans="1:85" x14ac:dyDescent="0.25">
      <c r="A640" s="151" t="s">
        <v>16</v>
      </c>
      <c r="B640" s="152">
        <v>15.321497947687892</v>
      </c>
      <c r="C640" s="152">
        <v>0</v>
      </c>
      <c r="D640" s="152">
        <v>7.4174923101664944E-2</v>
      </c>
      <c r="E640" s="152">
        <v>0.45133313594938479</v>
      </c>
      <c r="F640" s="152">
        <v>0</v>
      </c>
      <c r="G640" s="152">
        <v>0</v>
      </c>
      <c r="H640" s="153">
        <v>0</v>
      </c>
      <c r="I640" s="154">
        <f t="shared" si="373"/>
        <v>15.847006006738942</v>
      </c>
      <c r="J640" s="141"/>
      <c r="K640" s="155" t="s">
        <v>16</v>
      </c>
      <c r="L640" s="156">
        <v>15.321497947687892</v>
      </c>
      <c r="M640" s="156">
        <v>0</v>
      </c>
      <c r="N640" s="156">
        <v>7.4174923101664944E-2</v>
      </c>
      <c r="O640" s="156">
        <v>0.45133313594938479</v>
      </c>
      <c r="P640" s="156">
        <v>0</v>
      </c>
      <c r="Q640" s="156">
        <v>0</v>
      </c>
      <c r="R640" s="157">
        <v>0</v>
      </c>
      <c r="S640" s="158">
        <f t="shared" si="374"/>
        <v>15.847006006738942</v>
      </c>
    </row>
    <row r="641" spans="1:70" x14ac:dyDescent="0.25">
      <c r="A641" s="159" t="s">
        <v>139</v>
      </c>
      <c r="B641" s="148">
        <v>7.0670863719221764</v>
      </c>
      <c r="C641" s="148">
        <v>0</v>
      </c>
      <c r="D641" s="148">
        <v>1.8265332565406973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73"/>
        <v>8.8936196284628739</v>
      </c>
      <c r="J641" s="141"/>
      <c r="K641" s="161" t="s">
        <v>139</v>
      </c>
      <c r="L641" s="148">
        <v>7.0670863719221764</v>
      </c>
      <c r="M641" s="148">
        <v>0</v>
      </c>
      <c r="N641" s="148">
        <v>1.8265332565406973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74"/>
        <v>8.8936196284628739</v>
      </c>
    </row>
    <row r="642" spans="1:70" x14ac:dyDescent="0.25">
      <c r="A642" s="151" t="s">
        <v>24</v>
      </c>
      <c r="B642" s="152">
        <v>98.963305960189302</v>
      </c>
      <c r="C642" s="152">
        <v>0.12858534587656789</v>
      </c>
      <c r="D642" s="152">
        <v>2.0469868299138021</v>
      </c>
      <c r="E642" s="152">
        <v>164.44602647972411</v>
      </c>
      <c r="F642" s="152">
        <v>0</v>
      </c>
      <c r="G642" s="152">
        <v>55.454530725840904</v>
      </c>
      <c r="H642" s="153">
        <v>0.77802657677308318</v>
      </c>
      <c r="I642" s="154">
        <f t="shared" si="373"/>
        <v>321.8174619183178</v>
      </c>
      <c r="J642" s="141"/>
      <c r="K642" s="155" t="s">
        <v>24</v>
      </c>
      <c r="L642" s="156">
        <v>98.963305960189302</v>
      </c>
      <c r="M642" s="156">
        <v>0.12858534587656789</v>
      </c>
      <c r="N642" s="156">
        <v>2.0469868299138021</v>
      </c>
      <c r="O642" s="156">
        <v>164.44602647972411</v>
      </c>
      <c r="P642" s="156">
        <v>0</v>
      </c>
      <c r="Q642" s="156">
        <v>55.454530725840904</v>
      </c>
      <c r="R642" s="157">
        <v>0.77802657677308318</v>
      </c>
      <c r="S642" s="158">
        <f t="shared" si="374"/>
        <v>321.8174619183178</v>
      </c>
    </row>
    <row r="643" spans="1:70" x14ac:dyDescent="0.25">
      <c r="A643" s="159" t="s">
        <v>23</v>
      </c>
      <c r="B643" s="148">
        <v>22.823950092600928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73"/>
        <v>22.823950092600928</v>
      </c>
      <c r="J643" s="141"/>
      <c r="K643" s="161" t="s">
        <v>23</v>
      </c>
      <c r="L643" s="148">
        <v>22.823950092600928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74"/>
        <v>22.823950092600928</v>
      </c>
    </row>
    <row r="644" spans="1:70" x14ac:dyDescent="0.25">
      <c r="A644" s="151" t="s">
        <v>58</v>
      </c>
      <c r="B644" s="152">
        <v>222.54206160231067</v>
      </c>
      <c r="C644" s="152">
        <v>10.080400089211217</v>
      </c>
      <c r="D644" s="152">
        <v>126.71714050863906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73"/>
        <v>359.33960220016093</v>
      </c>
      <c r="J644" s="141"/>
      <c r="K644" s="155" t="s">
        <v>58</v>
      </c>
      <c r="L644" s="156">
        <v>222.54206160231067</v>
      </c>
      <c r="M644" s="156">
        <v>10.080400089211217</v>
      </c>
      <c r="N644" s="156">
        <v>126.71714050863906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74"/>
        <v>359.33960220016093</v>
      </c>
    </row>
    <row r="645" spans="1:70" x14ac:dyDescent="0.25">
      <c r="A645" s="159" t="s">
        <v>21</v>
      </c>
      <c r="B645" s="148">
        <v>258.65235399433811</v>
      </c>
      <c r="C645" s="148">
        <v>0</v>
      </c>
      <c r="D645" s="148">
        <v>0</v>
      </c>
      <c r="E645" s="148">
        <v>1.1292492030415926</v>
      </c>
      <c r="F645" s="148">
        <v>47.833436935120162</v>
      </c>
      <c r="G645" s="148">
        <v>0</v>
      </c>
      <c r="H645" s="160">
        <v>0</v>
      </c>
      <c r="I645" s="146">
        <f t="shared" si="373"/>
        <v>307.61504013249987</v>
      </c>
      <c r="J645" s="141"/>
      <c r="K645" s="161" t="s">
        <v>21</v>
      </c>
      <c r="L645" s="148">
        <v>258.65235399433811</v>
      </c>
      <c r="M645" s="148">
        <v>0</v>
      </c>
      <c r="N645" s="148">
        <v>0</v>
      </c>
      <c r="O645" s="148">
        <v>1.1292492030415926</v>
      </c>
      <c r="P645" s="148">
        <v>47.833436935120162</v>
      </c>
      <c r="Q645" s="148">
        <v>0</v>
      </c>
      <c r="R645" s="149">
        <v>0</v>
      </c>
      <c r="S645" s="150">
        <f t="shared" si="374"/>
        <v>307.61504013249987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7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74"/>
        <v>0</v>
      </c>
    </row>
    <row r="647" spans="1:70" x14ac:dyDescent="0.25">
      <c r="A647" s="162" t="s">
        <v>62</v>
      </c>
      <c r="B647" s="148">
        <v>9.9838826476527149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73"/>
        <v>9.9838826476527149</v>
      </c>
      <c r="J647" s="141"/>
      <c r="K647" s="163" t="s">
        <v>62</v>
      </c>
      <c r="L647" s="148">
        <v>9.9838826476527149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74"/>
        <v>9.9838826476527149</v>
      </c>
    </row>
    <row r="648" spans="1:70" ht="14.4" x14ac:dyDescent="0.3">
      <c r="A648" s="164" t="s">
        <v>22</v>
      </c>
      <c r="B648" s="165">
        <v>9.9838826476527149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73"/>
        <v>9.9838826476527149</v>
      </c>
      <c r="J648" s="141"/>
      <c r="K648" s="168" t="s">
        <v>22</v>
      </c>
      <c r="L648" s="169">
        <v>9.9838826476527149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74"/>
        <v>9.9838826476527149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7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7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7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7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7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74"/>
        <v>0</v>
      </c>
    </row>
    <row r="652" spans="1:70" x14ac:dyDescent="0.25">
      <c r="A652" s="186" t="s">
        <v>25</v>
      </c>
      <c r="B652" s="187">
        <f>SUM(B631:B647)</f>
        <v>668.8119326990186</v>
      </c>
      <c r="C652" s="187">
        <f t="shared" ref="C652:H652" si="375">SUM(C631:C647)</f>
        <v>10.785321538492786</v>
      </c>
      <c r="D652" s="187">
        <f t="shared" si="375"/>
        <v>132.74319256675111</v>
      </c>
      <c r="E652" s="187">
        <f t="shared" si="375"/>
        <v>208.32576248591795</v>
      </c>
      <c r="F652" s="187">
        <f t="shared" si="375"/>
        <v>739.73778660306903</v>
      </c>
      <c r="G652" s="187">
        <f t="shared" si="375"/>
        <v>55.454530725840904</v>
      </c>
      <c r="H652" s="213">
        <f t="shared" si="375"/>
        <v>0.77802657677308318</v>
      </c>
      <c r="I652" s="146">
        <f t="shared" ref="I652" si="376">SUM(I631:I647)</f>
        <v>1816.6365531958634</v>
      </c>
      <c r="J652" s="141"/>
      <c r="K652" s="188" t="s">
        <v>25</v>
      </c>
      <c r="L652" s="187">
        <f>SUM(L631:L647)</f>
        <v>668.8119326990186</v>
      </c>
      <c r="M652" s="187">
        <f t="shared" ref="M652:R652" si="377">SUM(M631:M647)</f>
        <v>10.785321538492786</v>
      </c>
      <c r="N652" s="187">
        <f t="shared" si="377"/>
        <v>132.74319256675111</v>
      </c>
      <c r="O652" s="187">
        <f t="shared" si="377"/>
        <v>208.32576248591795</v>
      </c>
      <c r="P652" s="187">
        <f t="shared" si="377"/>
        <v>739.73778660306903</v>
      </c>
      <c r="Q652" s="187">
        <f t="shared" si="377"/>
        <v>55.454530725840904</v>
      </c>
      <c r="R652" s="213">
        <f t="shared" si="377"/>
        <v>0.77802657677308318</v>
      </c>
      <c r="S652" s="214">
        <f t="shared" ref="S652" si="378">SUM(S631:S647)</f>
        <v>1816.6365531958634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0.36815946014211332</v>
      </c>
      <c r="C653" s="105">
        <f t="shared" ref="C653:H653" si="379">IF($I652=0,"-",C652/$I652)</f>
        <v>5.9369726539516294E-3</v>
      </c>
      <c r="D653" s="105">
        <f t="shared" si="379"/>
        <v>7.3070858523256413E-2</v>
      </c>
      <c r="E653" s="105">
        <f t="shared" si="379"/>
        <v>0.11467663254899671</v>
      </c>
      <c r="F653" s="105">
        <f t="shared" si="379"/>
        <v>0.40720186176024453</v>
      </c>
      <c r="G653" s="105">
        <f t="shared" si="379"/>
        <v>3.0525935762045625E-2</v>
      </c>
      <c r="H653" s="106">
        <f t="shared" si="379"/>
        <v>4.2827860939182539E-4</v>
      </c>
      <c r="I653" s="107">
        <f>SUM(B653:H653)</f>
        <v>1</v>
      </c>
      <c r="K653" s="30" t="s">
        <v>85</v>
      </c>
      <c r="L653" s="80">
        <f t="shared" ref="L653:R653" si="380">IF($S652=0,"-",L652/$S652)</f>
        <v>0.36815946014211332</v>
      </c>
      <c r="M653" s="80">
        <f t="shared" si="380"/>
        <v>5.9369726539516294E-3</v>
      </c>
      <c r="N653" s="80">
        <f t="shared" si="380"/>
        <v>7.3070858523256413E-2</v>
      </c>
      <c r="O653" s="80">
        <f t="shared" si="380"/>
        <v>0.11467663254899671</v>
      </c>
      <c r="P653" s="80">
        <f t="shared" si="380"/>
        <v>0.40720186176024453</v>
      </c>
      <c r="Q653" s="80">
        <f t="shared" si="380"/>
        <v>3.0525935762045625E-2</v>
      </c>
      <c r="R653" s="81">
        <f t="shared" si="380"/>
        <v>4.2827860939182539E-4</v>
      </c>
      <c r="S653" s="82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4.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86</v>
      </c>
      <c r="B1" s="327"/>
      <c r="C1" s="327"/>
      <c r="D1" s="327"/>
      <c r="E1" s="327"/>
      <c r="F1" s="327"/>
      <c r="G1" s="327"/>
      <c r="H1" s="327"/>
      <c r="I1" s="328"/>
      <c r="K1" s="335" t="s">
        <v>87</v>
      </c>
      <c r="L1" s="336"/>
      <c r="M1" s="336"/>
      <c r="N1" s="336"/>
      <c r="O1" s="336"/>
      <c r="P1" s="336"/>
      <c r="Q1" s="336"/>
      <c r="R1" s="336"/>
      <c r="S1" s="337"/>
      <c r="U1" s="344" t="s">
        <v>88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7.6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408.95317955689262</v>
      </c>
      <c r="C7" s="46">
        <f>C33+C85</f>
        <v>20.988793498736232</v>
      </c>
      <c r="D7" s="46">
        <f>D33+D85</f>
        <v>1.5803874315129303</v>
      </c>
      <c r="E7" s="46">
        <f>E33+E85</f>
        <v>0</v>
      </c>
      <c r="F7" s="46">
        <f>F59+F85</f>
        <v>9.5451286660916485E-2</v>
      </c>
      <c r="G7" s="46">
        <f>G33+G85</f>
        <v>0</v>
      </c>
      <c r="H7" s="46">
        <f>H33+H85</f>
        <v>0</v>
      </c>
      <c r="I7" s="146">
        <f>SUM(B7:H7)</f>
        <v>431.61781177380271</v>
      </c>
      <c r="J7" s="141"/>
      <c r="K7" s="147" t="s">
        <v>6</v>
      </c>
      <c r="L7" s="148">
        <f>L33+L85</f>
        <v>408.95317955689262</v>
      </c>
      <c r="M7" s="148">
        <f t="shared" ref="M7:O7" si="0">M33+M85</f>
        <v>20.988793498736232</v>
      </c>
      <c r="N7" s="148">
        <f t="shared" si="0"/>
        <v>1.5803874315129303</v>
      </c>
      <c r="O7" s="148">
        <f t="shared" si="0"/>
        <v>0</v>
      </c>
      <c r="P7" s="148">
        <f>P33+P59+P85</f>
        <v>9.5451286660916485E-2</v>
      </c>
      <c r="Q7" s="148">
        <f t="shared" ref="Q7:R7" si="1">Q33+Q85</f>
        <v>0</v>
      </c>
      <c r="R7" s="148">
        <f t="shared" si="1"/>
        <v>0</v>
      </c>
      <c r="S7" s="150">
        <f>SUM(L7:R7)</f>
        <v>431.61781177380271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C27" si="2">B34+B86</f>
        <v>89.051694136779034</v>
      </c>
      <c r="C8" s="52">
        <f t="shared" si="2"/>
        <v>0</v>
      </c>
      <c r="D8" s="52">
        <f t="shared" ref="D8:E8" si="3">D34+D86</f>
        <v>30.772211908825987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154">
        <f t="shared" ref="I8:I27" si="6">SUM(B8:H8)</f>
        <v>119.82390604560501</v>
      </c>
      <c r="J8" s="141"/>
      <c r="K8" s="155" t="s">
        <v>7</v>
      </c>
      <c r="L8" s="156">
        <f t="shared" ref="L8:O8" si="7">L34+L86</f>
        <v>89.051694136779034</v>
      </c>
      <c r="M8" s="156">
        <f t="shared" si="7"/>
        <v>0</v>
      </c>
      <c r="N8" s="156">
        <f t="shared" si="7"/>
        <v>30.772211908825987</v>
      </c>
      <c r="O8" s="156">
        <f t="shared" si="7"/>
        <v>0</v>
      </c>
      <c r="P8" s="156">
        <f t="shared" ref="P8:P27" si="8">P34+P60+P86</f>
        <v>0</v>
      </c>
      <c r="Q8" s="156">
        <f t="shared" ref="Q8:R8" si="9">Q34+Q86</f>
        <v>0</v>
      </c>
      <c r="R8" s="156">
        <f t="shared" si="9"/>
        <v>0</v>
      </c>
      <c r="S8" s="158">
        <f t="shared" ref="S8:S27" si="10">SUM(L8:R8)</f>
        <v>119.82390604560501</v>
      </c>
      <c r="T8" s="141" t="str">
        <f t="shared" ref="T8:T24" si="11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37.667486925900654</v>
      </c>
      <c r="C9" s="49">
        <f t="shared" si="2"/>
        <v>0</v>
      </c>
      <c r="D9" s="49">
        <f t="shared" ref="D9:E9" si="12">D35+D87</f>
        <v>4.1666798072913434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146">
        <f t="shared" si="6"/>
        <v>41.834166733191999</v>
      </c>
      <c r="J9" s="141"/>
      <c r="K9" s="147" t="s">
        <v>9</v>
      </c>
      <c r="L9" s="148">
        <f t="shared" ref="L9:O9" si="14">L35+L87</f>
        <v>37.667486925900654</v>
      </c>
      <c r="M9" s="148">
        <f t="shared" si="14"/>
        <v>0</v>
      </c>
      <c r="N9" s="148">
        <f t="shared" si="14"/>
        <v>4.1666798072913434</v>
      </c>
      <c r="O9" s="148">
        <f t="shared" si="14"/>
        <v>0</v>
      </c>
      <c r="P9" s="148">
        <f t="shared" si="8"/>
        <v>0</v>
      </c>
      <c r="Q9" s="148">
        <f t="shared" ref="Q9:R9" si="15">Q35+Q87</f>
        <v>0</v>
      </c>
      <c r="R9" s="148">
        <f t="shared" si="15"/>
        <v>0</v>
      </c>
      <c r="S9" s="150">
        <f t="shared" si="10"/>
        <v>41.834166733191999</v>
      </c>
      <c r="T9" s="141" t="str">
        <f t="shared" si="11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0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154">
        <f t="shared" si="6"/>
        <v>0</v>
      </c>
      <c r="J10" s="141"/>
      <c r="K10" s="155" t="s">
        <v>54</v>
      </c>
      <c r="L10" s="156">
        <f t="shared" ref="L10:O10" si="18">L36+L88</f>
        <v>0</v>
      </c>
      <c r="M10" s="156">
        <f t="shared" si="18"/>
        <v>0</v>
      </c>
      <c r="N10" s="156">
        <f t="shared" si="18"/>
        <v>0</v>
      </c>
      <c r="O10" s="156">
        <f t="shared" si="18"/>
        <v>0</v>
      </c>
      <c r="P10" s="156">
        <f t="shared" si="8"/>
        <v>0</v>
      </c>
      <c r="Q10" s="156">
        <f t="shared" ref="Q10:R10" si="19">Q36+Q88</f>
        <v>0</v>
      </c>
      <c r="R10" s="156">
        <f t="shared" si="19"/>
        <v>0</v>
      </c>
      <c r="S10" s="158">
        <f t="shared" si="10"/>
        <v>0</v>
      </c>
      <c r="T10" s="141" t="str">
        <f t="shared" si="11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683.23887803794696</v>
      </c>
      <c r="C11" s="49">
        <f t="shared" si="2"/>
        <v>211.78855817055353</v>
      </c>
      <c r="D11" s="49">
        <f t="shared" ref="D11:E11" si="20">D37+D89</f>
        <v>390.42027758930163</v>
      </c>
      <c r="E11" s="49">
        <f t="shared" si="20"/>
        <v>3.9359076597211371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146">
        <f t="shared" si="6"/>
        <v>1289.3836214575233</v>
      </c>
      <c r="J11" s="141"/>
      <c r="K11" s="147" t="s">
        <v>15</v>
      </c>
      <c r="L11" s="148">
        <f t="shared" ref="L11:O11" si="22">L37+L89</f>
        <v>683.23887803794696</v>
      </c>
      <c r="M11" s="148">
        <f t="shared" si="22"/>
        <v>211.78855817055353</v>
      </c>
      <c r="N11" s="148">
        <f t="shared" si="22"/>
        <v>390.42027758930163</v>
      </c>
      <c r="O11" s="148">
        <f t="shared" si="22"/>
        <v>3.9359076597211371</v>
      </c>
      <c r="P11" s="148">
        <f t="shared" si="8"/>
        <v>0</v>
      </c>
      <c r="Q11" s="148">
        <f t="shared" ref="Q11:R11" si="23">Q37+Q89</f>
        <v>0</v>
      </c>
      <c r="R11" s="148">
        <f t="shared" si="23"/>
        <v>0</v>
      </c>
      <c r="S11" s="150">
        <f t="shared" si="10"/>
        <v>1289.3836214575233</v>
      </c>
      <c r="T11" s="141" t="str">
        <f t="shared" si="11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5483.2020733387453</v>
      </c>
      <c r="C12" s="52">
        <f t="shared" si="2"/>
        <v>58.819753215288415</v>
      </c>
      <c r="D12" s="52">
        <f t="shared" ref="D12:E12" si="24">D38+D90</f>
        <v>593.79182763331551</v>
      </c>
      <c r="E12" s="52">
        <f t="shared" si="24"/>
        <v>6.1611600011974081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154">
        <f t="shared" si="6"/>
        <v>6141.9748141885466</v>
      </c>
      <c r="J12" s="141"/>
      <c r="K12" s="155" t="s">
        <v>14</v>
      </c>
      <c r="L12" s="156">
        <f t="shared" ref="L12:O12" si="26">L38+L90</f>
        <v>5483.2020733387453</v>
      </c>
      <c r="M12" s="156">
        <f t="shared" si="26"/>
        <v>58.819753215288415</v>
      </c>
      <c r="N12" s="156">
        <f t="shared" si="26"/>
        <v>593.79182763331551</v>
      </c>
      <c r="O12" s="156">
        <f t="shared" si="26"/>
        <v>6.1611600011974081</v>
      </c>
      <c r="P12" s="156">
        <f t="shared" si="8"/>
        <v>0</v>
      </c>
      <c r="Q12" s="156">
        <f t="shared" ref="Q12:R12" si="27">Q38+Q90</f>
        <v>0</v>
      </c>
      <c r="R12" s="156">
        <f t="shared" si="27"/>
        <v>0</v>
      </c>
      <c r="S12" s="158">
        <f t="shared" si="10"/>
        <v>6141.9748141885466</v>
      </c>
      <c r="T12" s="141" t="str">
        <f t="shared" si="11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0.36675302235921114</v>
      </c>
      <c r="D13" s="49">
        <f t="shared" ref="D13:E13" si="28">D39+D91</f>
        <v>0.16960515099073203</v>
      </c>
      <c r="E13" s="49">
        <f t="shared" si="28"/>
        <v>1199.162029976229</v>
      </c>
      <c r="F13" s="49">
        <f t="shared" si="4"/>
        <v>17448.341628131464</v>
      </c>
      <c r="G13" s="49">
        <f t="shared" ref="G13:H13" si="29">G39+G91</f>
        <v>0</v>
      </c>
      <c r="H13" s="49">
        <f t="shared" si="29"/>
        <v>0</v>
      </c>
      <c r="I13" s="146">
        <f t="shared" si="6"/>
        <v>18648.040016281044</v>
      </c>
      <c r="J13" s="141"/>
      <c r="K13" s="161" t="s">
        <v>56</v>
      </c>
      <c r="L13" s="148">
        <f t="shared" ref="L13:O13" si="30">L39+L91</f>
        <v>0</v>
      </c>
      <c r="M13" s="148">
        <f t="shared" si="30"/>
        <v>0.36675302235921114</v>
      </c>
      <c r="N13" s="148">
        <f t="shared" si="30"/>
        <v>0.16960515099073203</v>
      </c>
      <c r="O13" s="148">
        <f t="shared" si="30"/>
        <v>1199.162029976229</v>
      </c>
      <c r="P13" s="148">
        <f t="shared" si="8"/>
        <v>17448.341628131464</v>
      </c>
      <c r="Q13" s="148">
        <f t="shared" ref="Q13:R13" si="31">Q39+Q91</f>
        <v>0</v>
      </c>
      <c r="R13" s="148">
        <f t="shared" si="31"/>
        <v>0</v>
      </c>
      <c r="S13" s="150">
        <f t="shared" si="10"/>
        <v>18648.040016281044</v>
      </c>
      <c r="T13" s="141" t="str">
        <f t="shared" si="11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0</v>
      </c>
      <c r="D14" s="52">
        <f t="shared" ref="D14:E14" si="32">D40+D92</f>
        <v>6.9326391783381056E-2</v>
      </c>
      <c r="E14" s="52">
        <f t="shared" si="32"/>
        <v>38.128582908534035</v>
      </c>
      <c r="F14" s="52">
        <f t="shared" si="4"/>
        <v>5316.9134539170136</v>
      </c>
      <c r="G14" s="52">
        <f t="shared" ref="G14:H14" si="33">G40+G92</f>
        <v>0</v>
      </c>
      <c r="H14" s="52">
        <f t="shared" si="33"/>
        <v>0</v>
      </c>
      <c r="I14" s="154">
        <f t="shared" si="6"/>
        <v>5355.111363217331</v>
      </c>
      <c r="J14" s="141"/>
      <c r="K14" s="155" t="s">
        <v>11</v>
      </c>
      <c r="L14" s="156">
        <f t="shared" ref="L14:O14" si="34">L40+L92</f>
        <v>0</v>
      </c>
      <c r="M14" s="156">
        <f t="shared" si="34"/>
        <v>0</v>
      </c>
      <c r="N14" s="156">
        <f t="shared" si="34"/>
        <v>6.9326391783381056E-2</v>
      </c>
      <c r="O14" s="156">
        <f t="shared" si="34"/>
        <v>38.128582908534035</v>
      </c>
      <c r="P14" s="156">
        <f t="shared" si="8"/>
        <v>5316.9134539170136</v>
      </c>
      <c r="Q14" s="156">
        <f t="shared" ref="Q14:R14" si="35">Q40+Q92</f>
        <v>0</v>
      </c>
      <c r="R14" s="156">
        <f t="shared" si="35"/>
        <v>0</v>
      </c>
      <c r="S14" s="158">
        <f t="shared" si="10"/>
        <v>5355.111363217331</v>
      </c>
      <c r="T14" s="141" t="str">
        <f t="shared" si="11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0.53926942729667826</v>
      </c>
      <c r="E15" s="49">
        <f t="shared" si="36"/>
        <v>0</v>
      </c>
      <c r="F15" s="49">
        <f t="shared" si="4"/>
        <v>797.29331088109211</v>
      </c>
      <c r="G15" s="49">
        <f t="shared" ref="G15:H15" si="37">G41+G93</f>
        <v>0</v>
      </c>
      <c r="H15" s="49">
        <f t="shared" si="37"/>
        <v>0</v>
      </c>
      <c r="I15" s="146">
        <f t="shared" si="6"/>
        <v>797.83258030838874</v>
      </c>
      <c r="J15" s="141"/>
      <c r="K15" s="161" t="s">
        <v>57</v>
      </c>
      <c r="L15" s="148">
        <f t="shared" ref="L15:O15" si="38">L41+L93</f>
        <v>0</v>
      </c>
      <c r="M15" s="148">
        <f t="shared" si="38"/>
        <v>0</v>
      </c>
      <c r="N15" s="148">
        <f t="shared" si="38"/>
        <v>0.53926942729667826</v>
      </c>
      <c r="O15" s="148">
        <f t="shared" si="38"/>
        <v>0</v>
      </c>
      <c r="P15" s="148">
        <f t="shared" si="8"/>
        <v>797.29331088109211</v>
      </c>
      <c r="Q15" s="148">
        <f t="shared" ref="Q15:R15" si="39">Q41+Q93</f>
        <v>0</v>
      </c>
      <c r="R15" s="148">
        <f t="shared" si="39"/>
        <v>0</v>
      </c>
      <c r="S15" s="150">
        <f t="shared" si="10"/>
        <v>797.83258030838874</v>
      </c>
      <c r="T15" s="141" t="str">
        <f t="shared" si="11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446.61834474136765</v>
      </c>
      <c r="C16" s="52">
        <f t="shared" si="2"/>
        <v>69.449763951448318</v>
      </c>
      <c r="D16" s="52">
        <f t="shared" ref="D16:E16" si="40">D42+D94</f>
        <v>129.94911892966144</v>
      </c>
      <c r="E16" s="52">
        <f t="shared" si="40"/>
        <v>24.71782136283052</v>
      </c>
      <c r="F16" s="52">
        <f t="shared" si="4"/>
        <v>4.4818846386887712</v>
      </c>
      <c r="G16" s="52">
        <f t="shared" ref="G16:H16" si="41">G42+G94</f>
        <v>0</v>
      </c>
      <c r="H16" s="52">
        <f t="shared" si="41"/>
        <v>0</v>
      </c>
      <c r="I16" s="154">
        <f t="shared" si="6"/>
        <v>675.21693362399662</v>
      </c>
      <c r="J16" s="141"/>
      <c r="K16" s="155" t="s">
        <v>16</v>
      </c>
      <c r="L16" s="156">
        <f t="shared" ref="L16:O16" si="42">L42+L94</f>
        <v>446.61834474136765</v>
      </c>
      <c r="M16" s="156">
        <f t="shared" si="42"/>
        <v>69.449763951448318</v>
      </c>
      <c r="N16" s="156">
        <f t="shared" si="42"/>
        <v>129.94911892966144</v>
      </c>
      <c r="O16" s="156">
        <f t="shared" si="42"/>
        <v>24.71782136283052</v>
      </c>
      <c r="P16" s="156">
        <f t="shared" si="8"/>
        <v>4.4818846386887632</v>
      </c>
      <c r="Q16" s="156">
        <f t="shared" ref="Q16:R16" si="43">Q42+Q94</f>
        <v>0</v>
      </c>
      <c r="R16" s="156">
        <f t="shared" si="43"/>
        <v>0</v>
      </c>
      <c r="S16" s="158">
        <f t="shared" si="10"/>
        <v>675.21693362399651</v>
      </c>
      <c r="T16" s="141" t="str">
        <f t="shared" si="11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1869.9025112404047</v>
      </c>
      <c r="C17" s="49">
        <f t="shared" si="2"/>
        <v>1080.8915251320839</v>
      </c>
      <c r="D17" s="49">
        <f t="shared" ref="D17:E17" si="44">D43+D95</f>
        <v>1732.8374624288685</v>
      </c>
      <c r="E17" s="49">
        <f t="shared" si="44"/>
        <v>118.57480050860804</v>
      </c>
      <c r="F17" s="49">
        <f t="shared" si="4"/>
        <v>1502.0197461969781</v>
      </c>
      <c r="G17" s="49">
        <f t="shared" ref="G17:H17" si="45">G43+G95</f>
        <v>0</v>
      </c>
      <c r="H17" s="49">
        <f t="shared" si="45"/>
        <v>0</v>
      </c>
      <c r="I17" s="146">
        <f t="shared" si="6"/>
        <v>6304.2260455069427</v>
      </c>
      <c r="J17" s="141"/>
      <c r="K17" s="161" t="s">
        <v>139</v>
      </c>
      <c r="L17" s="148">
        <f t="shared" ref="L17:O17" si="46">L43+L95</f>
        <v>1869.9025112404047</v>
      </c>
      <c r="M17" s="148">
        <f t="shared" si="46"/>
        <v>1080.8915251320839</v>
      </c>
      <c r="N17" s="148">
        <f t="shared" si="46"/>
        <v>1732.8374624288685</v>
      </c>
      <c r="O17" s="148">
        <f t="shared" si="46"/>
        <v>118.57480050860804</v>
      </c>
      <c r="P17" s="148">
        <f t="shared" si="8"/>
        <v>1502.0197461969781</v>
      </c>
      <c r="Q17" s="148">
        <f t="shared" ref="Q17:R17" si="47">Q43+Q95</f>
        <v>0</v>
      </c>
      <c r="R17" s="148">
        <f t="shared" si="47"/>
        <v>0</v>
      </c>
      <c r="S17" s="150">
        <f t="shared" si="10"/>
        <v>6304.2260455069427</v>
      </c>
      <c r="T17" s="141" t="str">
        <f t="shared" si="11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1978.0411607490205</v>
      </c>
      <c r="C18" s="52">
        <f t="shared" si="2"/>
        <v>67.440960316466629</v>
      </c>
      <c r="D18" s="52">
        <f t="shared" ref="D18:E18" si="48">D44+D96</f>
        <v>3670.7576913869275</v>
      </c>
      <c r="E18" s="52">
        <f t="shared" si="48"/>
        <v>8385.136008756861</v>
      </c>
      <c r="F18" s="52">
        <f t="shared" si="4"/>
        <v>1337.2073730512016</v>
      </c>
      <c r="G18" s="52">
        <f t="shared" ref="G18:H18" si="49">G44+G96</f>
        <v>2013.7627430640455</v>
      </c>
      <c r="H18" s="52">
        <f t="shared" si="49"/>
        <v>40.003593378754545</v>
      </c>
      <c r="I18" s="154">
        <f t="shared" si="6"/>
        <v>17492.349530703279</v>
      </c>
      <c r="J18" s="141"/>
      <c r="K18" s="155" t="s">
        <v>24</v>
      </c>
      <c r="L18" s="156">
        <f t="shared" ref="L18:O18" si="50">L44+L96</f>
        <v>1978.0411607490205</v>
      </c>
      <c r="M18" s="156">
        <f t="shared" si="50"/>
        <v>67.440960316466629</v>
      </c>
      <c r="N18" s="156">
        <f t="shared" si="50"/>
        <v>3670.7576913869275</v>
      </c>
      <c r="O18" s="156">
        <f t="shared" si="50"/>
        <v>8385.136008756861</v>
      </c>
      <c r="P18" s="156">
        <f t="shared" si="8"/>
        <v>1337.2073730512016</v>
      </c>
      <c r="Q18" s="156">
        <f t="shared" ref="Q18:R18" si="51">Q44+Q96</f>
        <v>2013.7627430640455</v>
      </c>
      <c r="R18" s="156">
        <f t="shared" si="51"/>
        <v>40.003593378754545</v>
      </c>
      <c r="S18" s="158">
        <f t="shared" si="10"/>
        <v>17492.349530703279</v>
      </c>
      <c r="T18" s="141" t="str">
        <f t="shared" si="11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4710.0210338926408</v>
      </c>
      <c r="C19" s="49">
        <f t="shared" si="2"/>
        <v>84.595381082445044</v>
      </c>
      <c r="D19" s="49">
        <f t="shared" ref="D19:E19" si="52">D45+D97</f>
        <v>485.11058919601351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146">
        <f t="shared" si="6"/>
        <v>5279.727004171099</v>
      </c>
      <c r="J19" s="141"/>
      <c r="K19" s="161" t="s">
        <v>23</v>
      </c>
      <c r="L19" s="148">
        <f t="shared" ref="L19:O19" si="54">L45+L97</f>
        <v>4710.0210338926408</v>
      </c>
      <c r="M19" s="148">
        <f t="shared" si="54"/>
        <v>84.595381082445044</v>
      </c>
      <c r="N19" s="148">
        <f t="shared" si="54"/>
        <v>485.11058919601351</v>
      </c>
      <c r="O19" s="148">
        <f t="shared" si="54"/>
        <v>0</v>
      </c>
      <c r="P19" s="148">
        <f t="shared" si="8"/>
        <v>0</v>
      </c>
      <c r="Q19" s="148">
        <f t="shared" ref="Q19:R19" si="55">Q45+Q97</f>
        <v>0</v>
      </c>
      <c r="R19" s="148">
        <f t="shared" si="55"/>
        <v>0</v>
      </c>
      <c r="S19" s="150">
        <f t="shared" si="10"/>
        <v>5279.727004171099</v>
      </c>
      <c r="T19" s="141" t="str">
        <f t="shared" si="11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6311.6370463865951</v>
      </c>
      <c r="C20" s="52">
        <f t="shared" si="2"/>
        <v>17.218333484679235</v>
      </c>
      <c r="D20" s="52">
        <f t="shared" ref="D20:E20" si="56">D46+D98</f>
        <v>768.38086302536306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154">
        <f t="shared" si="6"/>
        <v>7097.236242896638</v>
      </c>
      <c r="J20" s="141"/>
      <c r="K20" s="155" t="s">
        <v>58</v>
      </c>
      <c r="L20" s="156">
        <f t="shared" ref="L20:O20" si="58">L46+L98</f>
        <v>6311.6370463865951</v>
      </c>
      <c r="M20" s="156">
        <f t="shared" si="58"/>
        <v>17.218333484679235</v>
      </c>
      <c r="N20" s="156">
        <f t="shared" si="58"/>
        <v>768.38086302536306</v>
      </c>
      <c r="O20" s="156">
        <f t="shared" si="58"/>
        <v>0</v>
      </c>
      <c r="P20" s="156">
        <f t="shared" si="8"/>
        <v>0</v>
      </c>
      <c r="Q20" s="156">
        <f t="shared" ref="Q20:R20" si="59">Q46+Q98</f>
        <v>0</v>
      </c>
      <c r="R20" s="156">
        <f t="shared" si="59"/>
        <v>0</v>
      </c>
      <c r="S20" s="158">
        <f t="shared" si="10"/>
        <v>7097.236242896638</v>
      </c>
      <c r="T20" s="141" t="str">
        <f t="shared" si="11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2880.3609743323204</v>
      </c>
      <c r="C21" s="49">
        <f t="shared" si="2"/>
        <v>5110.9967068315764</v>
      </c>
      <c r="D21" s="49">
        <f t="shared" ref="D21:E21" si="60">D47+D99</f>
        <v>1472.5484235166762</v>
      </c>
      <c r="E21" s="49">
        <f t="shared" si="60"/>
        <v>279.21497100068729</v>
      </c>
      <c r="F21" s="49">
        <f t="shared" si="4"/>
        <v>1589.2666815625855</v>
      </c>
      <c r="G21" s="49">
        <f t="shared" ref="G21:H21" si="61">G47+G99</f>
        <v>0</v>
      </c>
      <c r="H21" s="49">
        <f t="shared" si="61"/>
        <v>0</v>
      </c>
      <c r="I21" s="146">
        <f t="shared" si="6"/>
        <v>11332.387757243845</v>
      </c>
      <c r="J21" s="141"/>
      <c r="K21" s="161" t="s">
        <v>21</v>
      </c>
      <c r="L21" s="148">
        <f t="shared" ref="L21:O21" si="62">L47+L99</f>
        <v>2880.3609743323204</v>
      </c>
      <c r="M21" s="148">
        <f t="shared" si="62"/>
        <v>5110.9967068315764</v>
      </c>
      <c r="N21" s="148">
        <f t="shared" si="62"/>
        <v>1472.5484235166762</v>
      </c>
      <c r="O21" s="148">
        <f t="shared" si="62"/>
        <v>279.21497100068729</v>
      </c>
      <c r="P21" s="148">
        <f t="shared" si="8"/>
        <v>1589.2666815625857</v>
      </c>
      <c r="Q21" s="148">
        <f t="shared" ref="Q21:R21" si="63">Q47+Q99</f>
        <v>0</v>
      </c>
      <c r="R21" s="148">
        <f t="shared" si="63"/>
        <v>0</v>
      </c>
      <c r="S21" s="150">
        <f t="shared" si="10"/>
        <v>11332.387757243845</v>
      </c>
      <c r="T21" s="141" t="str">
        <f t="shared" si="11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7.7834981554802098</v>
      </c>
      <c r="C22" s="52">
        <f t="shared" si="2"/>
        <v>295.88161920808597</v>
      </c>
      <c r="D22" s="52">
        <f t="shared" ref="D22:E22" si="64">D48+D100</f>
        <v>1248.1199458816038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154">
        <f t="shared" si="6"/>
        <v>1551.78506324517</v>
      </c>
      <c r="J22" s="141"/>
      <c r="K22" s="155" t="s">
        <v>20</v>
      </c>
      <c r="L22" s="156">
        <f t="shared" ref="L22:O22" si="66">L48+L100</f>
        <v>7.7834981554802098</v>
      </c>
      <c r="M22" s="156">
        <f t="shared" si="66"/>
        <v>295.88161920808597</v>
      </c>
      <c r="N22" s="156">
        <f t="shared" si="66"/>
        <v>1248.1199458816038</v>
      </c>
      <c r="O22" s="156">
        <f t="shared" si="66"/>
        <v>0</v>
      </c>
      <c r="P22" s="156">
        <f t="shared" si="8"/>
        <v>0</v>
      </c>
      <c r="Q22" s="156">
        <f t="shared" ref="Q22:R22" si="67">Q48+Q100</f>
        <v>0</v>
      </c>
      <c r="R22" s="156">
        <f t="shared" si="67"/>
        <v>0</v>
      </c>
      <c r="S22" s="158">
        <f t="shared" si="10"/>
        <v>1551.78506324517</v>
      </c>
      <c r="T22" s="141" t="str">
        <f t="shared" si="11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948.44051650227698</v>
      </c>
      <c r="C23" s="49">
        <f t="shared" si="2"/>
        <v>0</v>
      </c>
      <c r="D23" s="49">
        <f t="shared" ref="D23:E23" si="68">D49+D101</f>
        <v>342.15853379892377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146">
        <f t="shared" si="6"/>
        <v>1290.5990503012008</v>
      </c>
      <c r="J23" s="141"/>
      <c r="K23" s="163" t="s">
        <v>62</v>
      </c>
      <c r="L23" s="148">
        <f t="shared" ref="L23:O23" si="70">L49+L101</f>
        <v>948.44051650227698</v>
      </c>
      <c r="M23" s="148">
        <f t="shared" si="70"/>
        <v>0</v>
      </c>
      <c r="N23" s="148">
        <f t="shared" si="70"/>
        <v>342.15853379892377</v>
      </c>
      <c r="O23" s="148">
        <f t="shared" si="70"/>
        <v>0</v>
      </c>
      <c r="P23" s="148">
        <f t="shared" si="8"/>
        <v>0</v>
      </c>
      <c r="Q23" s="148">
        <f t="shared" ref="Q23:R23" si="71">Q49+Q101</f>
        <v>0</v>
      </c>
      <c r="R23" s="148">
        <f t="shared" si="71"/>
        <v>0</v>
      </c>
      <c r="S23" s="150">
        <f t="shared" si="10"/>
        <v>1290.5990503012008</v>
      </c>
      <c r="T23" s="141" t="str">
        <f t="shared" si="11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tr">
        <f>A50</f>
        <v>Umgebungswärme etc.</v>
      </c>
      <c r="B24" s="59">
        <f t="shared" si="2"/>
        <v>948.44051650227698</v>
      </c>
      <c r="C24" s="59">
        <f t="shared" si="2"/>
        <v>0</v>
      </c>
      <c r="D24" s="59">
        <f t="shared" ref="D24:E24" si="72">D50+D102</f>
        <v>342.15853379892377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167">
        <f t="shared" si="6"/>
        <v>1290.5990503012008</v>
      </c>
      <c r="J24" s="141"/>
      <c r="K24" s="168" t="s">
        <v>22</v>
      </c>
      <c r="L24" s="169">
        <f t="shared" ref="L24:O24" si="74">L50+L102</f>
        <v>948.44051650227698</v>
      </c>
      <c r="M24" s="169">
        <f t="shared" si="74"/>
        <v>0</v>
      </c>
      <c r="N24" s="169">
        <f t="shared" si="74"/>
        <v>342.15853379892377</v>
      </c>
      <c r="O24" s="169">
        <f t="shared" si="74"/>
        <v>0</v>
      </c>
      <c r="P24" s="169">
        <f t="shared" si="8"/>
        <v>0</v>
      </c>
      <c r="Q24" s="169">
        <f t="shared" ref="Q24:R24" si="75">Q50+Q102</f>
        <v>0</v>
      </c>
      <c r="R24" s="169">
        <f t="shared" si="75"/>
        <v>0</v>
      </c>
      <c r="S24" s="171">
        <f t="shared" si="10"/>
        <v>1290.5990503012008</v>
      </c>
      <c r="T24" s="141" t="str">
        <f t="shared" si="11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tr">
        <f>A51</f>
        <v>Gichtgas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175">
        <f t="shared" si="6"/>
        <v>0</v>
      </c>
      <c r="J25" s="141"/>
      <c r="K25" s="176" t="s">
        <v>18</v>
      </c>
      <c r="L25" s="173">
        <f t="shared" ref="L25:O25" si="78">L51+L103</f>
        <v>0</v>
      </c>
      <c r="M25" s="173">
        <f t="shared" si="78"/>
        <v>0</v>
      </c>
      <c r="N25" s="173">
        <f t="shared" si="78"/>
        <v>0</v>
      </c>
      <c r="O25" s="173">
        <f t="shared" si="78"/>
        <v>0</v>
      </c>
      <c r="P25" s="173">
        <f t="shared" si="8"/>
        <v>0</v>
      </c>
      <c r="Q25" s="173">
        <f t="shared" ref="Q25:R25" si="79">Q51+Q103</f>
        <v>0</v>
      </c>
      <c r="R25" s="173">
        <f t="shared" si="79"/>
        <v>0</v>
      </c>
      <c r="S25" s="178">
        <f t="shared" si="10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tr">
        <f>A52</f>
        <v>Kokereigas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167">
        <f t="shared" si="6"/>
        <v>0</v>
      </c>
      <c r="J26" s="141"/>
      <c r="K26" s="168" t="s">
        <v>19</v>
      </c>
      <c r="L26" s="169">
        <f t="shared" ref="L26:O26" si="82">L52+L104</f>
        <v>0</v>
      </c>
      <c r="M26" s="169">
        <f t="shared" si="82"/>
        <v>0</v>
      </c>
      <c r="N26" s="169">
        <f t="shared" si="82"/>
        <v>0</v>
      </c>
      <c r="O26" s="169">
        <f t="shared" si="82"/>
        <v>0</v>
      </c>
      <c r="P26" s="169">
        <f t="shared" si="8"/>
        <v>0</v>
      </c>
      <c r="Q26" s="169">
        <f t="shared" ref="Q26:R26" si="83">Q52+Q104</f>
        <v>0</v>
      </c>
      <c r="R26" s="169">
        <f t="shared" si="83"/>
        <v>0</v>
      </c>
      <c r="S26" s="171">
        <f t="shared" si="10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tr">
        <f>A53</f>
        <v>Brenntorf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182">
        <f t="shared" si="6"/>
        <v>0</v>
      </c>
      <c r="J27" s="141"/>
      <c r="K27" s="183" t="s">
        <v>64</v>
      </c>
      <c r="L27" s="180">
        <f t="shared" ref="L27:O27" si="86">L53+L105</f>
        <v>0</v>
      </c>
      <c r="M27" s="180">
        <f t="shared" si="86"/>
        <v>0</v>
      </c>
      <c r="N27" s="180">
        <f t="shared" si="86"/>
        <v>0</v>
      </c>
      <c r="O27" s="180">
        <f t="shared" si="86"/>
        <v>0</v>
      </c>
      <c r="P27" s="180">
        <f t="shared" si="8"/>
        <v>0</v>
      </c>
      <c r="Q27" s="180">
        <f t="shared" ref="Q27:R27" si="87">Q53+Q105</f>
        <v>0</v>
      </c>
      <c r="R27" s="180">
        <f t="shared" si="87"/>
        <v>0</v>
      </c>
      <c r="S27" s="185">
        <f t="shared" si="10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25854.918397996371</v>
      </c>
      <c r="C28" s="187">
        <f t="shared" ref="C28:H28" si="88">SUM(C7:C23)</f>
        <v>7018.4381479137228</v>
      </c>
      <c r="D28" s="187">
        <f t="shared" si="88"/>
        <v>10871.372213504357</v>
      </c>
      <c r="E28" s="187">
        <f t="shared" si="88"/>
        <v>10055.031282174668</v>
      </c>
      <c r="F28" s="187">
        <f t="shared" si="88"/>
        <v>27995.619529665677</v>
      </c>
      <c r="G28" s="187">
        <f t="shared" si="88"/>
        <v>2013.7627430640455</v>
      </c>
      <c r="H28" s="187">
        <f t="shared" si="88"/>
        <v>40.003593378754545</v>
      </c>
      <c r="I28" s="146">
        <f t="shared" ref="I28" si="89">SUM(I7:I23)</f>
        <v>83849.145907697617</v>
      </c>
      <c r="J28" s="279"/>
      <c r="K28" s="188" t="s">
        <v>25</v>
      </c>
      <c r="L28" s="187">
        <f>SUM(L7:L23)</f>
        <v>25854.918397996371</v>
      </c>
      <c r="M28" s="187">
        <f t="shared" ref="M28:R28" si="90">SUM(M7:M23)</f>
        <v>7018.4381479137228</v>
      </c>
      <c r="N28" s="187">
        <f t="shared" si="90"/>
        <v>10871.372213504357</v>
      </c>
      <c r="O28" s="187">
        <f t="shared" si="90"/>
        <v>10055.031282174668</v>
      </c>
      <c r="P28" s="187">
        <f t="shared" si="90"/>
        <v>27995.619529665677</v>
      </c>
      <c r="Q28" s="187">
        <f t="shared" si="90"/>
        <v>2013.7627430640455</v>
      </c>
      <c r="R28" s="213">
        <f t="shared" si="90"/>
        <v>40.003593378754545</v>
      </c>
      <c r="S28" s="214">
        <f t="shared" ref="S28" si="91">SUM(S7:S23)</f>
        <v>83849.145907697617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0.30835040855941276</v>
      </c>
      <c r="C29" s="78">
        <f t="shared" ref="C29:H29" si="92">IF($I28=0,"-",C28/$I28)</f>
        <v>8.3703156089863145E-2</v>
      </c>
      <c r="D29" s="78">
        <f t="shared" si="92"/>
        <v>0.12965394096526309</v>
      </c>
      <c r="E29" s="78">
        <f t="shared" si="92"/>
        <v>0.11991811214443848</v>
      </c>
      <c r="F29" s="78">
        <f t="shared" si="92"/>
        <v>0.33388079540468629</v>
      </c>
      <c r="G29" s="78">
        <f t="shared" si="92"/>
        <v>2.4016496784365883E-2</v>
      </c>
      <c r="H29" s="78">
        <f t="shared" si="92"/>
        <v>4.7709005197013089E-4</v>
      </c>
      <c r="I29" s="79">
        <f>SUM(B29:H29)</f>
        <v>0.99999999999999978</v>
      </c>
      <c r="K29" s="30" t="s">
        <v>85</v>
      </c>
      <c r="L29" s="80">
        <f>IF($S28=0,"-",L28/$S28)</f>
        <v>0.30835040855941276</v>
      </c>
      <c r="M29" s="80">
        <f t="shared" ref="M29:R29" si="93">IF($S28=0,"-",M28/$S28)</f>
        <v>8.3703156089863145E-2</v>
      </c>
      <c r="N29" s="80">
        <f t="shared" si="93"/>
        <v>0.12965394096526309</v>
      </c>
      <c r="O29" s="80">
        <f t="shared" si="93"/>
        <v>0.11991811214443848</v>
      </c>
      <c r="P29" s="80">
        <f t="shared" si="93"/>
        <v>0.33388079540468629</v>
      </c>
      <c r="Q29" s="80">
        <f t="shared" si="93"/>
        <v>2.4016496784365883E-2</v>
      </c>
      <c r="R29" s="81">
        <f t="shared" si="93"/>
        <v>4.7709005197013089E-4</v>
      </c>
      <c r="S29" s="82">
        <f>SUM(L29:R29)</f>
        <v>0.99999999999999978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390.19769416865108</v>
      </c>
      <c r="C33" s="46">
        <f t="shared" ref="C33:E33" si="94">C111+C137+C163+C189+C215+C241+C267+C293+C319+C345+C371+C397+C423</f>
        <v>20.988793498736232</v>
      </c>
      <c r="D33" s="46">
        <f t="shared" si="94"/>
        <v>0</v>
      </c>
      <c r="E33" s="46">
        <f t="shared" si="94"/>
        <v>0</v>
      </c>
      <c r="F33" s="291"/>
      <c r="G33" s="46">
        <f t="shared" ref="G33:H48" si="95">G111+G137+G163+G189+G215+G241+G267+G293+G319+G345+G371+G397+G423</f>
        <v>0</v>
      </c>
      <c r="H33" s="46">
        <f t="shared" si="95"/>
        <v>0</v>
      </c>
      <c r="I33" s="146">
        <f>SUM(B33:H33)</f>
        <v>411.18648766738733</v>
      </c>
      <c r="J33" s="141"/>
      <c r="K33" s="192" t="s">
        <v>6</v>
      </c>
      <c r="L33" s="46">
        <f t="shared" ref="L33:R48" si="96">L111+L137+L163+L189+L215+L241+L267+L293+L319+L345+L371+L397+L423</f>
        <v>390.19769416865108</v>
      </c>
      <c r="M33" s="46">
        <f t="shared" si="96"/>
        <v>20.988793498736232</v>
      </c>
      <c r="N33" s="46">
        <f t="shared" si="96"/>
        <v>0</v>
      </c>
      <c r="O33" s="46">
        <f t="shared" si="96"/>
        <v>0</v>
      </c>
      <c r="P33" s="46">
        <f t="shared" si="96"/>
        <v>0</v>
      </c>
      <c r="Q33" s="46">
        <f t="shared" si="96"/>
        <v>0</v>
      </c>
      <c r="R33" s="46">
        <f t="shared" si="96"/>
        <v>0</v>
      </c>
      <c r="S33" s="194">
        <f>SUM(L33:R33)</f>
        <v>411.18648766738733</v>
      </c>
      <c r="T33" s="141"/>
      <c r="U33" s="195" t="s">
        <v>6</v>
      </c>
      <c r="V33" s="89">
        <f t="shared" ref="V33:AH48" si="97">V111+V137+V163+V189+V215+V241+V267+V293+V319+V345+V371+V397+V423</f>
        <v>390.19769416865108</v>
      </c>
      <c r="W33" s="89">
        <f t="shared" si="97"/>
        <v>0</v>
      </c>
      <c r="X33" s="89">
        <f t="shared" si="97"/>
        <v>0</v>
      </c>
      <c r="Y33" s="89">
        <f t="shared" si="97"/>
        <v>20.988793498736232</v>
      </c>
      <c r="Z33" s="89">
        <f t="shared" si="97"/>
        <v>0</v>
      </c>
      <c r="AA33" s="89">
        <f t="shared" si="97"/>
        <v>0</v>
      </c>
      <c r="AB33" s="89">
        <f t="shared" si="97"/>
        <v>0</v>
      </c>
      <c r="AC33" s="90">
        <f t="shared" si="97"/>
        <v>0</v>
      </c>
      <c r="AD33" s="89">
        <f t="shared" si="97"/>
        <v>0</v>
      </c>
      <c r="AE33" s="89">
        <f t="shared" si="97"/>
        <v>0</v>
      </c>
      <c r="AF33" s="89">
        <f t="shared" si="97"/>
        <v>0</v>
      </c>
      <c r="AG33" s="89">
        <f t="shared" si="97"/>
        <v>0</v>
      </c>
      <c r="AH33" s="89">
        <f t="shared" si="97"/>
        <v>0</v>
      </c>
      <c r="AI33" s="199">
        <f>SUM(V33:AC33)</f>
        <v>411.18648766738733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98">B112+B138+B164+B190+B216+B242+B268+B294+B320+B346+B372+B398+B424</f>
        <v>0</v>
      </c>
      <c r="C34" s="52">
        <f t="shared" si="98"/>
        <v>0</v>
      </c>
      <c r="D34" s="52">
        <f t="shared" si="98"/>
        <v>19.552567999999997</v>
      </c>
      <c r="E34" s="52">
        <f t="shared" si="98"/>
        <v>0</v>
      </c>
      <c r="F34" s="292"/>
      <c r="G34" s="52">
        <f t="shared" si="95"/>
        <v>0</v>
      </c>
      <c r="H34" s="52">
        <f t="shared" si="95"/>
        <v>0</v>
      </c>
      <c r="I34" s="154">
        <f t="shared" ref="I34:I53" si="99">SUM(B34:H34)</f>
        <v>19.552567999999997</v>
      </c>
      <c r="J34" s="141"/>
      <c r="K34" s="155" t="s">
        <v>7</v>
      </c>
      <c r="L34" s="55">
        <f t="shared" si="96"/>
        <v>0</v>
      </c>
      <c r="M34" s="55">
        <f t="shared" si="96"/>
        <v>0</v>
      </c>
      <c r="N34" s="55">
        <f t="shared" si="96"/>
        <v>19.552567999999997</v>
      </c>
      <c r="O34" s="55">
        <f t="shared" si="96"/>
        <v>0</v>
      </c>
      <c r="P34" s="55">
        <f t="shared" si="96"/>
        <v>0</v>
      </c>
      <c r="Q34" s="55">
        <f t="shared" si="96"/>
        <v>0</v>
      </c>
      <c r="R34" s="55">
        <f t="shared" si="96"/>
        <v>0</v>
      </c>
      <c r="S34" s="158">
        <f t="shared" ref="S34:S53" si="100">SUM(L34:R34)</f>
        <v>19.552567999999997</v>
      </c>
      <c r="T34" s="141"/>
      <c r="U34" s="200" t="s">
        <v>7</v>
      </c>
      <c r="V34" s="93">
        <f t="shared" si="97"/>
        <v>0</v>
      </c>
      <c r="W34" s="93">
        <f t="shared" si="97"/>
        <v>0</v>
      </c>
      <c r="X34" s="93">
        <f t="shared" si="97"/>
        <v>0</v>
      </c>
      <c r="Y34" s="93">
        <f t="shared" si="97"/>
        <v>0</v>
      </c>
      <c r="Z34" s="93">
        <f t="shared" si="97"/>
        <v>19.552567999999997</v>
      </c>
      <c r="AA34" s="93">
        <f t="shared" si="97"/>
        <v>0</v>
      </c>
      <c r="AB34" s="93">
        <f t="shared" si="97"/>
        <v>0</v>
      </c>
      <c r="AC34" s="94">
        <f t="shared" si="97"/>
        <v>0</v>
      </c>
      <c r="AD34" s="93">
        <f t="shared" si="97"/>
        <v>0</v>
      </c>
      <c r="AE34" s="93">
        <f t="shared" si="97"/>
        <v>0</v>
      </c>
      <c r="AF34" s="93">
        <f t="shared" si="97"/>
        <v>0</v>
      </c>
      <c r="AG34" s="93">
        <f t="shared" si="97"/>
        <v>0</v>
      </c>
      <c r="AH34" s="93">
        <f t="shared" si="97"/>
        <v>0</v>
      </c>
      <c r="AI34" s="203">
        <f t="shared" ref="AI34:AI53" si="101">SUM(V34:AC34)</f>
        <v>19.552567999999997</v>
      </c>
      <c r="AJ34" s="133" t="str">
        <f t="shared" ref="AJ34:AJ55" si="102">IF(ABS(S34-AI34)&gt;0.001,S34-AI34,"")</f>
        <v/>
      </c>
    </row>
    <row r="35" spans="1:36" x14ac:dyDescent="0.25">
      <c r="A35" s="159" t="s">
        <v>9</v>
      </c>
      <c r="B35" s="49">
        <f t="shared" si="98"/>
        <v>0</v>
      </c>
      <c r="C35" s="49">
        <f t="shared" si="98"/>
        <v>0</v>
      </c>
      <c r="D35" s="49">
        <f t="shared" si="98"/>
        <v>0.58355938511096905</v>
      </c>
      <c r="E35" s="49">
        <f t="shared" si="98"/>
        <v>0</v>
      </c>
      <c r="F35" s="292"/>
      <c r="G35" s="49">
        <f t="shared" si="95"/>
        <v>0</v>
      </c>
      <c r="H35" s="49">
        <f t="shared" si="95"/>
        <v>0</v>
      </c>
      <c r="I35" s="146">
        <f t="shared" si="99"/>
        <v>0.58355938511096905</v>
      </c>
      <c r="J35" s="141"/>
      <c r="K35" s="161" t="s">
        <v>9</v>
      </c>
      <c r="L35" s="49">
        <f t="shared" si="96"/>
        <v>0</v>
      </c>
      <c r="M35" s="49">
        <f t="shared" si="96"/>
        <v>0</v>
      </c>
      <c r="N35" s="49">
        <f t="shared" si="96"/>
        <v>0.58355938511096905</v>
      </c>
      <c r="O35" s="49">
        <f t="shared" si="96"/>
        <v>0</v>
      </c>
      <c r="P35" s="49">
        <f t="shared" si="96"/>
        <v>0</v>
      </c>
      <c r="Q35" s="49">
        <f t="shared" si="96"/>
        <v>0</v>
      </c>
      <c r="R35" s="49">
        <f t="shared" si="96"/>
        <v>0</v>
      </c>
      <c r="S35" s="150">
        <f t="shared" si="100"/>
        <v>0.58355938511096905</v>
      </c>
      <c r="T35" s="141"/>
      <c r="U35" s="204" t="s">
        <v>9</v>
      </c>
      <c r="V35" s="89">
        <f t="shared" si="97"/>
        <v>0</v>
      </c>
      <c r="W35" s="89">
        <f t="shared" si="97"/>
        <v>0</v>
      </c>
      <c r="X35" s="89">
        <f t="shared" si="97"/>
        <v>0</v>
      </c>
      <c r="Y35" s="89">
        <f t="shared" si="97"/>
        <v>0</v>
      </c>
      <c r="Z35" s="89">
        <f t="shared" si="97"/>
        <v>0.58355938511096905</v>
      </c>
      <c r="AA35" s="89">
        <f t="shared" si="97"/>
        <v>0</v>
      </c>
      <c r="AB35" s="89">
        <f t="shared" si="97"/>
        <v>0</v>
      </c>
      <c r="AC35" s="90">
        <f t="shared" si="97"/>
        <v>0</v>
      </c>
      <c r="AD35" s="89">
        <f t="shared" si="97"/>
        <v>0</v>
      </c>
      <c r="AE35" s="89">
        <f t="shared" si="97"/>
        <v>0</v>
      </c>
      <c r="AF35" s="89">
        <f t="shared" si="97"/>
        <v>0</v>
      </c>
      <c r="AG35" s="89">
        <f t="shared" si="97"/>
        <v>0</v>
      </c>
      <c r="AH35" s="89">
        <f t="shared" si="97"/>
        <v>0</v>
      </c>
      <c r="AI35" s="199">
        <f t="shared" si="101"/>
        <v>0.58355938511096905</v>
      </c>
      <c r="AJ35" s="133" t="str">
        <f t="shared" si="102"/>
        <v/>
      </c>
    </row>
    <row r="36" spans="1:36" x14ac:dyDescent="0.25">
      <c r="A36" s="151" t="s">
        <v>54</v>
      </c>
      <c r="B36" s="52">
        <f t="shared" si="98"/>
        <v>0</v>
      </c>
      <c r="C36" s="52">
        <f t="shared" si="98"/>
        <v>0</v>
      </c>
      <c r="D36" s="52">
        <f t="shared" si="98"/>
        <v>0</v>
      </c>
      <c r="E36" s="52">
        <f t="shared" si="98"/>
        <v>0</v>
      </c>
      <c r="F36" s="292"/>
      <c r="G36" s="52">
        <f t="shared" si="95"/>
        <v>0</v>
      </c>
      <c r="H36" s="52">
        <f t="shared" si="95"/>
        <v>0</v>
      </c>
      <c r="I36" s="154">
        <f t="shared" si="99"/>
        <v>0</v>
      </c>
      <c r="J36" s="141"/>
      <c r="K36" s="155" t="s">
        <v>54</v>
      </c>
      <c r="L36" s="55">
        <f t="shared" si="96"/>
        <v>0</v>
      </c>
      <c r="M36" s="55">
        <f t="shared" si="96"/>
        <v>0</v>
      </c>
      <c r="N36" s="55">
        <f t="shared" si="96"/>
        <v>0</v>
      </c>
      <c r="O36" s="55">
        <f t="shared" si="96"/>
        <v>0</v>
      </c>
      <c r="P36" s="55">
        <f t="shared" si="96"/>
        <v>0</v>
      </c>
      <c r="Q36" s="55">
        <f t="shared" si="96"/>
        <v>0</v>
      </c>
      <c r="R36" s="55">
        <f t="shared" si="96"/>
        <v>0</v>
      </c>
      <c r="S36" s="158">
        <f t="shared" si="100"/>
        <v>0</v>
      </c>
      <c r="T36" s="141"/>
      <c r="U36" s="200" t="s">
        <v>54</v>
      </c>
      <c r="V36" s="93">
        <f t="shared" si="97"/>
        <v>0</v>
      </c>
      <c r="W36" s="93">
        <f t="shared" si="97"/>
        <v>0</v>
      </c>
      <c r="X36" s="93">
        <f t="shared" si="97"/>
        <v>0</v>
      </c>
      <c r="Y36" s="93">
        <f t="shared" si="97"/>
        <v>0</v>
      </c>
      <c r="Z36" s="93">
        <f t="shared" si="97"/>
        <v>0</v>
      </c>
      <c r="AA36" s="93">
        <f t="shared" si="97"/>
        <v>0</v>
      </c>
      <c r="AB36" s="93">
        <f t="shared" si="97"/>
        <v>0</v>
      </c>
      <c r="AC36" s="94">
        <f t="shared" si="97"/>
        <v>0</v>
      </c>
      <c r="AD36" s="93">
        <f t="shared" si="97"/>
        <v>0</v>
      </c>
      <c r="AE36" s="93">
        <f t="shared" si="97"/>
        <v>0</v>
      </c>
      <c r="AF36" s="93">
        <f t="shared" si="97"/>
        <v>0</v>
      </c>
      <c r="AG36" s="93">
        <f t="shared" si="97"/>
        <v>0</v>
      </c>
      <c r="AH36" s="93">
        <f t="shared" si="97"/>
        <v>0</v>
      </c>
      <c r="AI36" s="203">
        <f t="shared" si="101"/>
        <v>0</v>
      </c>
      <c r="AJ36" s="133" t="str">
        <f t="shared" si="102"/>
        <v/>
      </c>
    </row>
    <row r="37" spans="1:36" x14ac:dyDescent="0.25">
      <c r="A37" s="159" t="s">
        <v>15</v>
      </c>
      <c r="B37" s="49">
        <f t="shared" si="98"/>
        <v>536.24750005192277</v>
      </c>
      <c r="C37" s="49">
        <f t="shared" si="98"/>
        <v>210.09669240088107</v>
      </c>
      <c r="D37" s="49">
        <f t="shared" si="98"/>
        <v>375.30677452658858</v>
      </c>
      <c r="E37" s="49">
        <f t="shared" si="98"/>
        <v>3.1820869529772686</v>
      </c>
      <c r="F37" s="292"/>
      <c r="G37" s="49">
        <f t="shared" si="95"/>
        <v>0</v>
      </c>
      <c r="H37" s="49">
        <f t="shared" si="95"/>
        <v>0</v>
      </c>
      <c r="I37" s="146">
        <f t="shared" si="99"/>
        <v>1124.8330539323695</v>
      </c>
      <c r="J37" s="141"/>
      <c r="K37" s="161" t="s">
        <v>15</v>
      </c>
      <c r="L37" s="49">
        <f t="shared" si="96"/>
        <v>536.24750005192277</v>
      </c>
      <c r="M37" s="49">
        <f t="shared" si="96"/>
        <v>210.09669240088107</v>
      </c>
      <c r="N37" s="49">
        <f t="shared" si="96"/>
        <v>375.30677452658858</v>
      </c>
      <c r="O37" s="49">
        <f t="shared" si="96"/>
        <v>3.1820869529772686</v>
      </c>
      <c r="P37" s="49">
        <f t="shared" si="96"/>
        <v>0</v>
      </c>
      <c r="Q37" s="49">
        <f t="shared" si="96"/>
        <v>0</v>
      </c>
      <c r="R37" s="49">
        <f t="shared" si="96"/>
        <v>0</v>
      </c>
      <c r="S37" s="150">
        <f t="shared" si="100"/>
        <v>1124.8330539323695</v>
      </c>
      <c r="T37" s="141"/>
      <c r="U37" s="204" t="s">
        <v>15</v>
      </c>
      <c r="V37" s="89">
        <f t="shared" si="97"/>
        <v>536.10798848591378</v>
      </c>
      <c r="W37" s="89">
        <f t="shared" si="97"/>
        <v>0</v>
      </c>
      <c r="X37" s="89">
        <f t="shared" si="97"/>
        <v>0</v>
      </c>
      <c r="Y37" s="89">
        <f t="shared" si="97"/>
        <v>210.09669240088107</v>
      </c>
      <c r="Z37" s="89">
        <f t="shared" si="97"/>
        <v>185.31460895449752</v>
      </c>
      <c r="AA37" s="89">
        <f t="shared" si="97"/>
        <v>3.1820869529772686</v>
      </c>
      <c r="AB37" s="89">
        <f t="shared" si="97"/>
        <v>0</v>
      </c>
      <c r="AC37" s="90">
        <f t="shared" si="97"/>
        <v>190.13167713810003</v>
      </c>
      <c r="AD37" s="89">
        <f t="shared" si="97"/>
        <v>0.13951156600894643</v>
      </c>
      <c r="AE37" s="89">
        <f t="shared" si="97"/>
        <v>0</v>
      </c>
      <c r="AF37" s="89">
        <f t="shared" si="97"/>
        <v>0</v>
      </c>
      <c r="AG37" s="89">
        <f t="shared" si="97"/>
        <v>189.9921655720911</v>
      </c>
      <c r="AH37" s="89">
        <f t="shared" si="97"/>
        <v>0</v>
      </c>
      <c r="AI37" s="199">
        <f t="shared" si="101"/>
        <v>1124.8330539323697</v>
      </c>
      <c r="AJ37" s="133" t="str">
        <f t="shared" si="102"/>
        <v/>
      </c>
    </row>
    <row r="38" spans="1:36" x14ac:dyDescent="0.25">
      <c r="A38" s="151" t="s">
        <v>14</v>
      </c>
      <c r="B38" s="52">
        <f t="shared" si="98"/>
        <v>159.69652270152093</v>
      </c>
      <c r="C38" s="52">
        <f t="shared" si="98"/>
        <v>47.347862617465083</v>
      </c>
      <c r="D38" s="52">
        <f t="shared" si="98"/>
        <v>39.622514304814764</v>
      </c>
      <c r="E38" s="52">
        <f t="shared" si="98"/>
        <v>6.1611600011974081</v>
      </c>
      <c r="F38" s="292"/>
      <c r="G38" s="52">
        <f t="shared" si="95"/>
        <v>0</v>
      </c>
      <c r="H38" s="52">
        <f t="shared" si="95"/>
        <v>0</v>
      </c>
      <c r="I38" s="154">
        <f t="shared" si="99"/>
        <v>252.82805962499819</v>
      </c>
      <c r="J38" s="141"/>
      <c r="K38" s="155" t="s">
        <v>14</v>
      </c>
      <c r="L38" s="55">
        <f t="shared" si="96"/>
        <v>159.69652270152093</v>
      </c>
      <c r="M38" s="55">
        <f t="shared" si="96"/>
        <v>47.347862617465083</v>
      </c>
      <c r="N38" s="55">
        <f t="shared" si="96"/>
        <v>39.622514304814764</v>
      </c>
      <c r="O38" s="55">
        <f t="shared" si="96"/>
        <v>6.1611600011974081</v>
      </c>
      <c r="P38" s="55">
        <f t="shared" si="96"/>
        <v>0</v>
      </c>
      <c r="Q38" s="55">
        <f t="shared" si="96"/>
        <v>0</v>
      </c>
      <c r="R38" s="55">
        <f t="shared" si="96"/>
        <v>0</v>
      </c>
      <c r="S38" s="158">
        <f t="shared" si="100"/>
        <v>252.82805962499819</v>
      </c>
      <c r="T38" s="141"/>
      <c r="U38" s="200" t="s">
        <v>55</v>
      </c>
      <c r="V38" s="93">
        <f t="shared" si="97"/>
        <v>153.46226378767244</v>
      </c>
      <c r="W38" s="93">
        <f t="shared" si="97"/>
        <v>0</v>
      </c>
      <c r="X38" s="93">
        <f t="shared" si="97"/>
        <v>0</v>
      </c>
      <c r="Y38" s="93">
        <f t="shared" si="97"/>
        <v>47.347862617465083</v>
      </c>
      <c r="Z38" s="93">
        <f t="shared" si="97"/>
        <v>36.378941492394326</v>
      </c>
      <c r="AA38" s="93">
        <f t="shared" si="97"/>
        <v>5.5001614311429723</v>
      </c>
      <c r="AB38" s="93">
        <f t="shared" si="97"/>
        <v>0</v>
      </c>
      <c r="AC38" s="94">
        <f t="shared" si="97"/>
        <v>10.138830296323359</v>
      </c>
      <c r="AD38" s="93">
        <f t="shared" si="97"/>
        <v>6.2342589138484836</v>
      </c>
      <c r="AE38" s="93">
        <f t="shared" si="97"/>
        <v>0</v>
      </c>
      <c r="AF38" s="93">
        <f t="shared" si="97"/>
        <v>0</v>
      </c>
      <c r="AG38" s="93">
        <f t="shared" si="97"/>
        <v>3.2435728124204393</v>
      </c>
      <c r="AH38" s="93">
        <f t="shared" si="97"/>
        <v>0.66099857005443607</v>
      </c>
      <c r="AI38" s="203">
        <f t="shared" si="101"/>
        <v>252.82805962499816</v>
      </c>
      <c r="AJ38" s="133" t="str">
        <f t="shared" si="102"/>
        <v/>
      </c>
    </row>
    <row r="39" spans="1:36" x14ac:dyDescent="0.25">
      <c r="A39" s="159" t="s">
        <v>56</v>
      </c>
      <c r="B39" s="49">
        <f t="shared" si="98"/>
        <v>0</v>
      </c>
      <c r="C39" s="49">
        <f t="shared" si="98"/>
        <v>0</v>
      </c>
      <c r="D39" s="49">
        <f t="shared" si="98"/>
        <v>0</v>
      </c>
      <c r="E39" s="49">
        <f t="shared" si="98"/>
        <v>1102.2432293991801</v>
      </c>
      <c r="F39" s="292"/>
      <c r="G39" s="49">
        <f t="shared" si="95"/>
        <v>0</v>
      </c>
      <c r="H39" s="49">
        <f t="shared" si="95"/>
        <v>0</v>
      </c>
      <c r="I39" s="146">
        <f t="shared" si="99"/>
        <v>1102.2432293991801</v>
      </c>
      <c r="J39" s="141"/>
      <c r="K39" s="161" t="s">
        <v>56</v>
      </c>
      <c r="L39" s="49">
        <f t="shared" si="96"/>
        <v>0</v>
      </c>
      <c r="M39" s="49">
        <f t="shared" si="96"/>
        <v>0</v>
      </c>
      <c r="N39" s="49">
        <f t="shared" si="96"/>
        <v>0</v>
      </c>
      <c r="O39" s="49">
        <f t="shared" si="96"/>
        <v>1102.2432293991801</v>
      </c>
      <c r="P39" s="49">
        <f t="shared" si="96"/>
        <v>1982.1655460918466</v>
      </c>
      <c r="Q39" s="49">
        <f t="shared" si="96"/>
        <v>0</v>
      </c>
      <c r="R39" s="49">
        <f t="shared" si="96"/>
        <v>0</v>
      </c>
      <c r="S39" s="150">
        <f t="shared" si="100"/>
        <v>3084.408775491027</v>
      </c>
      <c r="T39" s="141"/>
      <c r="U39" s="204" t="s">
        <v>56</v>
      </c>
      <c r="V39" s="89">
        <f t="shared" si="97"/>
        <v>0</v>
      </c>
      <c r="W39" s="89">
        <f t="shared" si="97"/>
        <v>0</v>
      </c>
      <c r="X39" s="89">
        <f t="shared" si="97"/>
        <v>0</v>
      </c>
      <c r="Y39" s="89">
        <f t="shared" si="97"/>
        <v>0</v>
      </c>
      <c r="Z39" s="89">
        <f t="shared" si="97"/>
        <v>0</v>
      </c>
      <c r="AA39" s="89">
        <f t="shared" si="97"/>
        <v>540.71178309464221</v>
      </c>
      <c r="AB39" s="89">
        <f t="shared" si="97"/>
        <v>1982.1655460918466</v>
      </c>
      <c r="AC39" s="90">
        <f t="shared" si="97"/>
        <v>561.53144630453789</v>
      </c>
      <c r="AD39" s="89">
        <f t="shared" si="97"/>
        <v>0</v>
      </c>
      <c r="AE39" s="89">
        <f t="shared" si="97"/>
        <v>0</v>
      </c>
      <c r="AF39" s="89">
        <f t="shared" si="97"/>
        <v>0</v>
      </c>
      <c r="AG39" s="89">
        <f t="shared" si="97"/>
        <v>0</v>
      </c>
      <c r="AH39" s="89">
        <f t="shared" si="97"/>
        <v>561.53144630453789</v>
      </c>
      <c r="AI39" s="199">
        <f t="shared" si="101"/>
        <v>3084.408775491027</v>
      </c>
      <c r="AJ39" s="133" t="str">
        <f t="shared" si="102"/>
        <v/>
      </c>
    </row>
    <row r="40" spans="1:36" x14ac:dyDescent="0.25">
      <c r="A40" s="151" t="s">
        <v>11</v>
      </c>
      <c r="B40" s="52">
        <f t="shared" si="98"/>
        <v>0</v>
      </c>
      <c r="C40" s="52">
        <f t="shared" si="98"/>
        <v>0</v>
      </c>
      <c r="D40" s="52">
        <f t="shared" si="98"/>
        <v>0</v>
      </c>
      <c r="E40" s="52">
        <f t="shared" si="98"/>
        <v>12.219152960458294</v>
      </c>
      <c r="F40" s="292"/>
      <c r="G40" s="52">
        <f t="shared" si="95"/>
        <v>0</v>
      </c>
      <c r="H40" s="52">
        <f t="shared" si="95"/>
        <v>0</v>
      </c>
      <c r="I40" s="154">
        <f t="shared" si="99"/>
        <v>12.219152960458294</v>
      </c>
      <c r="J40" s="141"/>
      <c r="K40" s="155" t="s">
        <v>11</v>
      </c>
      <c r="L40" s="55">
        <f t="shared" si="96"/>
        <v>0</v>
      </c>
      <c r="M40" s="55">
        <f t="shared" si="96"/>
        <v>0</v>
      </c>
      <c r="N40" s="55">
        <f t="shared" si="96"/>
        <v>0</v>
      </c>
      <c r="O40" s="55">
        <f t="shared" si="96"/>
        <v>12.219152960458294</v>
      </c>
      <c r="P40" s="55">
        <f t="shared" si="96"/>
        <v>76.141849458842685</v>
      </c>
      <c r="Q40" s="55">
        <f t="shared" si="96"/>
        <v>0</v>
      </c>
      <c r="R40" s="55">
        <f t="shared" si="96"/>
        <v>0</v>
      </c>
      <c r="S40" s="158">
        <f t="shared" si="100"/>
        <v>88.361002419300974</v>
      </c>
      <c r="T40" s="141"/>
      <c r="U40" s="200" t="s">
        <v>11</v>
      </c>
      <c r="V40" s="93">
        <f t="shared" si="97"/>
        <v>0</v>
      </c>
      <c r="W40" s="93">
        <f t="shared" si="97"/>
        <v>0</v>
      </c>
      <c r="X40" s="93">
        <f t="shared" si="97"/>
        <v>0</v>
      </c>
      <c r="Y40" s="93">
        <f t="shared" si="97"/>
        <v>0</v>
      </c>
      <c r="Z40" s="93">
        <f t="shared" si="97"/>
        <v>0</v>
      </c>
      <c r="AA40" s="93">
        <f t="shared" si="97"/>
        <v>9.7871330885340715</v>
      </c>
      <c r="AB40" s="93">
        <f t="shared" si="97"/>
        <v>76.141849458842685</v>
      </c>
      <c r="AC40" s="94">
        <f t="shared" si="97"/>
        <v>2.4320198719242221</v>
      </c>
      <c r="AD40" s="93">
        <f t="shared" si="97"/>
        <v>0</v>
      </c>
      <c r="AE40" s="93">
        <f t="shared" si="97"/>
        <v>0</v>
      </c>
      <c r="AF40" s="93">
        <f t="shared" si="97"/>
        <v>0</v>
      </c>
      <c r="AG40" s="93">
        <f t="shared" si="97"/>
        <v>0</v>
      </c>
      <c r="AH40" s="93">
        <f t="shared" si="97"/>
        <v>2.4320198719242221</v>
      </c>
      <c r="AI40" s="203">
        <f t="shared" si="101"/>
        <v>88.361002419300988</v>
      </c>
      <c r="AJ40" s="133" t="str">
        <f t="shared" si="102"/>
        <v/>
      </c>
    </row>
    <row r="41" spans="1:36" x14ac:dyDescent="0.25">
      <c r="A41" s="159" t="s">
        <v>57</v>
      </c>
      <c r="B41" s="49">
        <f t="shared" si="98"/>
        <v>0</v>
      </c>
      <c r="C41" s="49">
        <f t="shared" si="98"/>
        <v>0</v>
      </c>
      <c r="D41" s="49">
        <f t="shared" si="98"/>
        <v>0.53926942729667826</v>
      </c>
      <c r="E41" s="49">
        <f t="shared" si="98"/>
        <v>0</v>
      </c>
      <c r="F41" s="292"/>
      <c r="G41" s="49">
        <f t="shared" si="95"/>
        <v>0</v>
      </c>
      <c r="H41" s="49">
        <f t="shared" si="95"/>
        <v>0</v>
      </c>
      <c r="I41" s="146">
        <f t="shared" si="99"/>
        <v>0.53926942729667826</v>
      </c>
      <c r="J41" s="141"/>
      <c r="K41" s="161" t="s">
        <v>57</v>
      </c>
      <c r="L41" s="49">
        <f t="shared" si="96"/>
        <v>0</v>
      </c>
      <c r="M41" s="49">
        <f t="shared" si="96"/>
        <v>0</v>
      </c>
      <c r="N41" s="49">
        <f t="shared" si="96"/>
        <v>0.53926942729667826</v>
      </c>
      <c r="O41" s="49">
        <f t="shared" si="96"/>
        <v>0</v>
      </c>
      <c r="P41" s="49">
        <f t="shared" si="96"/>
        <v>0</v>
      </c>
      <c r="Q41" s="49">
        <f t="shared" si="96"/>
        <v>0</v>
      </c>
      <c r="R41" s="49">
        <f t="shared" si="96"/>
        <v>0</v>
      </c>
      <c r="S41" s="150">
        <f t="shared" si="100"/>
        <v>0.53926942729667826</v>
      </c>
      <c r="T41" s="141"/>
      <c r="U41" s="204" t="s">
        <v>57</v>
      </c>
      <c r="V41" s="89">
        <f t="shared" si="97"/>
        <v>0</v>
      </c>
      <c r="W41" s="89">
        <f t="shared" si="97"/>
        <v>0</v>
      </c>
      <c r="X41" s="89">
        <f t="shared" si="97"/>
        <v>0</v>
      </c>
      <c r="Y41" s="89">
        <f t="shared" si="97"/>
        <v>0</v>
      </c>
      <c r="Z41" s="89">
        <f t="shared" si="97"/>
        <v>0.53926942729667826</v>
      </c>
      <c r="AA41" s="89">
        <f t="shared" si="97"/>
        <v>0</v>
      </c>
      <c r="AB41" s="89">
        <f t="shared" si="97"/>
        <v>0</v>
      </c>
      <c r="AC41" s="90">
        <f t="shared" si="97"/>
        <v>0</v>
      </c>
      <c r="AD41" s="89">
        <f t="shared" si="97"/>
        <v>0</v>
      </c>
      <c r="AE41" s="89">
        <f t="shared" si="97"/>
        <v>0</v>
      </c>
      <c r="AF41" s="89">
        <f t="shared" si="97"/>
        <v>0</v>
      </c>
      <c r="AG41" s="89">
        <f t="shared" si="97"/>
        <v>0</v>
      </c>
      <c r="AH41" s="89">
        <f t="shared" si="97"/>
        <v>0</v>
      </c>
      <c r="AI41" s="199">
        <f t="shared" si="101"/>
        <v>0.53926942729667826</v>
      </c>
      <c r="AJ41" s="133" t="str">
        <f t="shared" si="102"/>
        <v/>
      </c>
    </row>
    <row r="42" spans="1:36" x14ac:dyDescent="0.25">
      <c r="A42" s="151" t="s">
        <v>16</v>
      </c>
      <c r="B42" s="52">
        <f t="shared" si="98"/>
        <v>33.446536488102737</v>
      </c>
      <c r="C42" s="52">
        <f t="shared" si="98"/>
        <v>68.889221432194205</v>
      </c>
      <c r="D42" s="52">
        <f t="shared" si="98"/>
        <v>78.736281539051248</v>
      </c>
      <c r="E42" s="52">
        <f t="shared" si="98"/>
        <v>22.00609271771679</v>
      </c>
      <c r="F42" s="292"/>
      <c r="G42" s="52">
        <f t="shared" si="95"/>
        <v>0</v>
      </c>
      <c r="H42" s="52">
        <f t="shared" si="95"/>
        <v>0</v>
      </c>
      <c r="I42" s="154">
        <f t="shared" si="99"/>
        <v>203.07813217706499</v>
      </c>
      <c r="J42" s="141"/>
      <c r="K42" s="155" t="s">
        <v>16</v>
      </c>
      <c r="L42" s="55">
        <f t="shared" si="96"/>
        <v>33.446536488102737</v>
      </c>
      <c r="M42" s="55">
        <f t="shared" si="96"/>
        <v>68.889221432194205</v>
      </c>
      <c r="N42" s="55">
        <f t="shared" si="96"/>
        <v>78.736281539051248</v>
      </c>
      <c r="O42" s="55">
        <f t="shared" si="96"/>
        <v>22.00609271771679</v>
      </c>
      <c r="P42" s="55">
        <f t="shared" si="96"/>
        <v>4.4818763195583236</v>
      </c>
      <c r="Q42" s="55">
        <f t="shared" si="96"/>
        <v>0</v>
      </c>
      <c r="R42" s="55">
        <f t="shared" si="96"/>
        <v>0</v>
      </c>
      <c r="S42" s="158">
        <f t="shared" si="100"/>
        <v>207.56000849662331</v>
      </c>
      <c r="T42" s="141"/>
      <c r="U42" s="200" t="s">
        <v>16</v>
      </c>
      <c r="V42" s="93">
        <f t="shared" si="97"/>
        <v>33.356369882001495</v>
      </c>
      <c r="W42" s="93">
        <f t="shared" si="97"/>
        <v>0</v>
      </c>
      <c r="X42" s="93">
        <f t="shared" si="97"/>
        <v>0</v>
      </c>
      <c r="Y42" s="93">
        <f t="shared" si="97"/>
        <v>68.889221432194205</v>
      </c>
      <c r="Z42" s="93">
        <f t="shared" si="97"/>
        <v>78.734048820907418</v>
      </c>
      <c r="AA42" s="93">
        <f t="shared" si="97"/>
        <v>0.36303198365553535</v>
      </c>
      <c r="AB42" s="93">
        <f t="shared" si="97"/>
        <v>4.4818763195583236</v>
      </c>
      <c r="AC42" s="94">
        <f t="shared" si="97"/>
        <v>21.73546005830632</v>
      </c>
      <c r="AD42" s="93">
        <f t="shared" si="97"/>
        <v>9.0166606101240193E-2</v>
      </c>
      <c r="AE42" s="93">
        <f t="shared" si="97"/>
        <v>0</v>
      </c>
      <c r="AF42" s="93">
        <f t="shared" si="97"/>
        <v>0</v>
      </c>
      <c r="AG42" s="93">
        <f t="shared" si="97"/>
        <v>2.2327181438283779E-3</v>
      </c>
      <c r="AH42" s="93">
        <f t="shared" si="97"/>
        <v>21.643060734061255</v>
      </c>
      <c r="AI42" s="203">
        <f t="shared" si="101"/>
        <v>207.56000849662331</v>
      </c>
      <c r="AJ42" s="133" t="str">
        <f t="shared" si="102"/>
        <v/>
      </c>
    </row>
    <row r="43" spans="1:36" x14ac:dyDescent="0.25">
      <c r="A43" s="159" t="s">
        <v>139</v>
      </c>
      <c r="B43" s="49">
        <f t="shared" si="98"/>
        <v>639.12287420902192</v>
      </c>
      <c r="C43" s="49">
        <f t="shared" si="98"/>
        <v>1009.1994074287758</v>
      </c>
      <c r="D43" s="49">
        <f t="shared" si="98"/>
        <v>1619.8885297932638</v>
      </c>
      <c r="E43" s="49">
        <f t="shared" si="98"/>
        <v>107.56494494574697</v>
      </c>
      <c r="F43" s="292"/>
      <c r="G43" s="49">
        <f t="shared" si="95"/>
        <v>0</v>
      </c>
      <c r="H43" s="49">
        <f t="shared" si="95"/>
        <v>0</v>
      </c>
      <c r="I43" s="146">
        <f t="shared" si="99"/>
        <v>3375.7757563768082</v>
      </c>
      <c r="J43" s="141"/>
      <c r="K43" s="161" t="s">
        <v>139</v>
      </c>
      <c r="L43" s="49">
        <f t="shared" si="96"/>
        <v>639.12287420902192</v>
      </c>
      <c r="M43" s="49">
        <f t="shared" si="96"/>
        <v>1009.1994074287758</v>
      </c>
      <c r="N43" s="49">
        <f t="shared" si="96"/>
        <v>1619.8885297932638</v>
      </c>
      <c r="O43" s="49">
        <f t="shared" si="96"/>
        <v>107.56494494574697</v>
      </c>
      <c r="P43" s="49">
        <f t="shared" si="96"/>
        <v>5.7415172917157715</v>
      </c>
      <c r="Q43" s="49">
        <f t="shared" si="96"/>
        <v>0</v>
      </c>
      <c r="R43" s="49">
        <f t="shared" si="96"/>
        <v>0</v>
      </c>
      <c r="S43" s="150">
        <f t="shared" si="100"/>
        <v>3381.517273668524</v>
      </c>
      <c r="T43" s="141"/>
      <c r="U43" s="204" t="s">
        <v>139</v>
      </c>
      <c r="V43" s="89">
        <f t="shared" si="97"/>
        <v>621.81777073406954</v>
      </c>
      <c r="W43" s="89">
        <f t="shared" si="97"/>
        <v>0</v>
      </c>
      <c r="X43" s="89">
        <f t="shared" si="97"/>
        <v>0</v>
      </c>
      <c r="Y43" s="89">
        <f t="shared" si="97"/>
        <v>1009.1994074287758</v>
      </c>
      <c r="Z43" s="89">
        <f t="shared" si="97"/>
        <v>1420.7814686092061</v>
      </c>
      <c r="AA43" s="89">
        <f t="shared" si="97"/>
        <v>65.737396050566616</v>
      </c>
      <c r="AB43" s="89">
        <f t="shared" si="97"/>
        <v>5.7415172917157715</v>
      </c>
      <c r="AC43" s="90">
        <f t="shared" si="97"/>
        <v>258.23971355419036</v>
      </c>
      <c r="AD43" s="89">
        <f t="shared" si="97"/>
        <v>17.305103474952418</v>
      </c>
      <c r="AE43" s="89">
        <f t="shared" si="97"/>
        <v>11.81889971041919</v>
      </c>
      <c r="AF43" s="89">
        <f t="shared" si="97"/>
        <v>0</v>
      </c>
      <c r="AG43" s="89">
        <f t="shared" si="97"/>
        <v>199.10706118405756</v>
      </c>
      <c r="AH43" s="89">
        <f t="shared" si="97"/>
        <v>30.008649184761175</v>
      </c>
      <c r="AI43" s="199">
        <f t="shared" si="101"/>
        <v>3381.517273668524</v>
      </c>
      <c r="AJ43" s="133" t="str">
        <f t="shared" si="102"/>
        <v/>
      </c>
    </row>
    <row r="44" spans="1:36" x14ac:dyDescent="0.25">
      <c r="A44" s="151" t="s">
        <v>24</v>
      </c>
      <c r="B44" s="52">
        <f t="shared" si="98"/>
        <v>248.41587459027494</v>
      </c>
      <c r="C44" s="52">
        <f t="shared" si="98"/>
        <v>67.309517553241534</v>
      </c>
      <c r="D44" s="52">
        <f t="shared" si="98"/>
        <v>1316.3773499449785</v>
      </c>
      <c r="E44" s="52">
        <f t="shared" si="98"/>
        <v>6373.2129631863545</v>
      </c>
      <c r="F44" s="292"/>
      <c r="G44" s="52">
        <f t="shared" si="95"/>
        <v>457.38151530676993</v>
      </c>
      <c r="H44" s="52">
        <f t="shared" si="95"/>
        <v>39.024264245996186</v>
      </c>
      <c r="I44" s="154">
        <f t="shared" si="99"/>
        <v>8501.7214848276162</v>
      </c>
      <c r="J44" s="141"/>
      <c r="K44" s="155" t="s">
        <v>24</v>
      </c>
      <c r="L44" s="55">
        <f t="shared" si="96"/>
        <v>248.41587459027494</v>
      </c>
      <c r="M44" s="55">
        <f t="shared" si="96"/>
        <v>67.309517553241534</v>
      </c>
      <c r="N44" s="55">
        <f t="shared" si="96"/>
        <v>1316.3773499449785</v>
      </c>
      <c r="O44" s="55">
        <f t="shared" si="96"/>
        <v>6373.2129631863545</v>
      </c>
      <c r="P44" s="55">
        <f t="shared" si="96"/>
        <v>4.8782089152402799</v>
      </c>
      <c r="Q44" s="55">
        <f t="shared" si="96"/>
        <v>457.38151530676993</v>
      </c>
      <c r="R44" s="55">
        <f t="shared" si="96"/>
        <v>39.024264245996186</v>
      </c>
      <c r="S44" s="158">
        <f t="shared" si="100"/>
        <v>8506.5996937428554</v>
      </c>
      <c r="T44" s="141"/>
      <c r="U44" s="200" t="s">
        <v>24</v>
      </c>
      <c r="V44" s="93">
        <f t="shared" si="97"/>
        <v>82.998325619560802</v>
      </c>
      <c r="W44" s="93">
        <f t="shared" si="97"/>
        <v>161.88551800959254</v>
      </c>
      <c r="X44" s="93">
        <f t="shared" si="97"/>
        <v>457.38151530676993</v>
      </c>
      <c r="Y44" s="93">
        <f t="shared" si="97"/>
        <v>67.309517553241534</v>
      </c>
      <c r="Z44" s="93">
        <f t="shared" si="97"/>
        <v>1312.222755089246</v>
      </c>
      <c r="AA44" s="93">
        <f t="shared" si="97"/>
        <v>6251.1043527289894</v>
      </c>
      <c r="AB44" s="93">
        <f t="shared" si="97"/>
        <v>4.8782089152402799</v>
      </c>
      <c r="AC44" s="94">
        <f t="shared" si="97"/>
        <v>168.81950052021568</v>
      </c>
      <c r="AD44" s="93">
        <f t="shared" si="97"/>
        <v>3.5320309611215839</v>
      </c>
      <c r="AE44" s="93">
        <f t="shared" si="97"/>
        <v>81.295630942613641</v>
      </c>
      <c r="AF44" s="93">
        <f t="shared" si="97"/>
        <v>39.024264245996186</v>
      </c>
      <c r="AG44" s="93">
        <f t="shared" si="97"/>
        <v>4.1545948557326566</v>
      </c>
      <c r="AH44" s="93">
        <f t="shared" si="97"/>
        <v>40.812979514751603</v>
      </c>
      <c r="AI44" s="203">
        <f t="shared" si="101"/>
        <v>8506.5996937428572</v>
      </c>
      <c r="AJ44" s="133" t="str">
        <f t="shared" si="102"/>
        <v/>
      </c>
    </row>
    <row r="45" spans="1:36" x14ac:dyDescent="0.25">
      <c r="A45" s="159" t="s">
        <v>23</v>
      </c>
      <c r="B45" s="49">
        <f t="shared" si="98"/>
        <v>197.40993999140952</v>
      </c>
      <c r="C45" s="49">
        <f t="shared" si="98"/>
        <v>63.472051654408965</v>
      </c>
      <c r="D45" s="49">
        <f t="shared" si="98"/>
        <v>327.67714854100973</v>
      </c>
      <c r="E45" s="49">
        <f t="shared" si="98"/>
        <v>0</v>
      </c>
      <c r="F45" s="292"/>
      <c r="G45" s="49">
        <f t="shared" si="95"/>
        <v>0</v>
      </c>
      <c r="H45" s="49">
        <f t="shared" si="95"/>
        <v>0</v>
      </c>
      <c r="I45" s="146">
        <f t="shared" si="99"/>
        <v>588.55914018682824</v>
      </c>
      <c r="J45" s="141"/>
      <c r="K45" s="161" t="s">
        <v>23</v>
      </c>
      <c r="L45" s="49">
        <f t="shared" si="96"/>
        <v>197.40993999140952</v>
      </c>
      <c r="M45" s="49">
        <f t="shared" si="96"/>
        <v>63.472051654408965</v>
      </c>
      <c r="N45" s="49">
        <f t="shared" si="96"/>
        <v>327.67714854100973</v>
      </c>
      <c r="O45" s="49">
        <f t="shared" si="96"/>
        <v>0</v>
      </c>
      <c r="P45" s="49">
        <f t="shared" si="96"/>
        <v>0</v>
      </c>
      <c r="Q45" s="49">
        <f t="shared" si="96"/>
        <v>0</v>
      </c>
      <c r="R45" s="49">
        <f t="shared" si="96"/>
        <v>0</v>
      </c>
      <c r="S45" s="150">
        <f t="shared" si="100"/>
        <v>588.55914018682824</v>
      </c>
      <c r="T45" s="141"/>
      <c r="U45" s="204" t="s">
        <v>23</v>
      </c>
      <c r="V45" s="89">
        <f t="shared" si="97"/>
        <v>195.77839647205963</v>
      </c>
      <c r="W45" s="89">
        <f t="shared" si="97"/>
        <v>1.1103211390071315</v>
      </c>
      <c r="X45" s="89">
        <f t="shared" si="97"/>
        <v>0</v>
      </c>
      <c r="Y45" s="89">
        <f t="shared" si="97"/>
        <v>63.472051654408965</v>
      </c>
      <c r="Z45" s="89">
        <f t="shared" si="97"/>
        <v>23.536380504818119</v>
      </c>
      <c r="AA45" s="89">
        <f t="shared" si="97"/>
        <v>0</v>
      </c>
      <c r="AB45" s="89">
        <f t="shared" si="97"/>
        <v>0</v>
      </c>
      <c r="AC45" s="90">
        <f t="shared" si="97"/>
        <v>304.66199041653437</v>
      </c>
      <c r="AD45" s="89">
        <f t="shared" si="97"/>
        <v>0.52122238034275492</v>
      </c>
      <c r="AE45" s="89">
        <f t="shared" si="97"/>
        <v>0</v>
      </c>
      <c r="AF45" s="89">
        <f t="shared" si="97"/>
        <v>0</v>
      </c>
      <c r="AG45" s="89">
        <f t="shared" si="97"/>
        <v>304.14076803619162</v>
      </c>
      <c r="AH45" s="89">
        <f t="shared" si="97"/>
        <v>0</v>
      </c>
      <c r="AI45" s="199">
        <f t="shared" si="101"/>
        <v>588.55914018682824</v>
      </c>
      <c r="AJ45" s="133" t="str">
        <f t="shared" si="102"/>
        <v/>
      </c>
    </row>
    <row r="46" spans="1:36" x14ac:dyDescent="0.25">
      <c r="A46" s="151" t="s">
        <v>58</v>
      </c>
      <c r="B46" s="52">
        <f t="shared" si="98"/>
        <v>63.637174884438714</v>
      </c>
      <c r="C46" s="52">
        <f t="shared" si="98"/>
        <v>5.6256927137827129</v>
      </c>
      <c r="D46" s="52">
        <f t="shared" si="98"/>
        <v>11.940707402503564</v>
      </c>
      <c r="E46" s="52">
        <f t="shared" si="98"/>
        <v>0</v>
      </c>
      <c r="F46" s="292"/>
      <c r="G46" s="52">
        <f t="shared" si="95"/>
        <v>0</v>
      </c>
      <c r="H46" s="52">
        <f t="shared" si="95"/>
        <v>0</v>
      </c>
      <c r="I46" s="154">
        <f t="shared" si="99"/>
        <v>81.203575000724996</v>
      </c>
      <c r="J46" s="141"/>
      <c r="K46" s="155" t="s">
        <v>58</v>
      </c>
      <c r="L46" s="55">
        <f t="shared" si="96"/>
        <v>63.637174884438714</v>
      </c>
      <c r="M46" s="55">
        <f t="shared" si="96"/>
        <v>5.6256927137827129</v>
      </c>
      <c r="N46" s="55">
        <f t="shared" si="96"/>
        <v>11.940707402503564</v>
      </c>
      <c r="O46" s="55">
        <f t="shared" si="96"/>
        <v>0</v>
      </c>
      <c r="P46" s="55">
        <f t="shared" si="96"/>
        <v>0</v>
      </c>
      <c r="Q46" s="55">
        <f t="shared" si="96"/>
        <v>0</v>
      </c>
      <c r="R46" s="55">
        <f t="shared" si="96"/>
        <v>0</v>
      </c>
      <c r="S46" s="158">
        <f t="shared" si="100"/>
        <v>81.203575000724996</v>
      </c>
      <c r="T46" s="141"/>
      <c r="U46" s="200" t="s">
        <v>58</v>
      </c>
      <c r="V46" s="93">
        <f t="shared" si="97"/>
        <v>63.421131667803841</v>
      </c>
      <c r="W46" s="93">
        <f t="shared" si="97"/>
        <v>0</v>
      </c>
      <c r="X46" s="93">
        <f t="shared" si="97"/>
        <v>0</v>
      </c>
      <c r="Y46" s="93">
        <f t="shared" si="97"/>
        <v>5.6256927137827129</v>
      </c>
      <c r="Z46" s="93">
        <f t="shared" si="97"/>
        <v>11.940707402503564</v>
      </c>
      <c r="AA46" s="93">
        <f t="shared" si="97"/>
        <v>0</v>
      </c>
      <c r="AB46" s="93">
        <f t="shared" si="97"/>
        <v>0</v>
      </c>
      <c r="AC46" s="94">
        <f t="shared" si="97"/>
        <v>0.21604321663487511</v>
      </c>
      <c r="AD46" s="93">
        <f t="shared" si="97"/>
        <v>0.21604321663487511</v>
      </c>
      <c r="AE46" s="93">
        <f t="shared" si="97"/>
        <v>0</v>
      </c>
      <c r="AF46" s="93">
        <f t="shared" si="97"/>
        <v>0</v>
      </c>
      <c r="AG46" s="93">
        <f t="shared" si="97"/>
        <v>0</v>
      </c>
      <c r="AH46" s="93">
        <f t="shared" si="97"/>
        <v>0</v>
      </c>
      <c r="AI46" s="203">
        <f t="shared" si="101"/>
        <v>81.203575000724996</v>
      </c>
      <c r="AJ46" s="133" t="str">
        <f t="shared" si="102"/>
        <v/>
      </c>
    </row>
    <row r="47" spans="1:36" x14ac:dyDescent="0.25">
      <c r="A47" s="159" t="s">
        <v>21</v>
      </c>
      <c r="B47" s="49">
        <f t="shared" si="98"/>
        <v>1453.9792928857307</v>
      </c>
      <c r="C47" s="49">
        <f t="shared" si="98"/>
        <v>5110.9967068315764</v>
      </c>
      <c r="D47" s="49">
        <f t="shared" si="98"/>
        <v>1296.0237430531638</v>
      </c>
      <c r="E47" s="49">
        <f t="shared" si="98"/>
        <v>278.10478001689825</v>
      </c>
      <c r="F47" s="292"/>
      <c r="G47" s="49">
        <f t="shared" si="95"/>
        <v>0</v>
      </c>
      <c r="H47" s="49">
        <f t="shared" si="95"/>
        <v>0</v>
      </c>
      <c r="I47" s="146">
        <f t="shared" si="99"/>
        <v>8139.1045227873692</v>
      </c>
      <c r="J47" s="141"/>
      <c r="K47" s="161" t="s">
        <v>21</v>
      </c>
      <c r="L47" s="49">
        <f t="shared" si="96"/>
        <v>1453.9792928857307</v>
      </c>
      <c r="M47" s="49">
        <f t="shared" si="96"/>
        <v>5110.9967068315764</v>
      </c>
      <c r="N47" s="49">
        <f t="shared" si="96"/>
        <v>1296.0237430531638</v>
      </c>
      <c r="O47" s="49">
        <f t="shared" si="96"/>
        <v>278.10478001689825</v>
      </c>
      <c r="P47" s="49">
        <f t="shared" si="96"/>
        <v>174.91855379178239</v>
      </c>
      <c r="Q47" s="49">
        <f t="shared" si="96"/>
        <v>0</v>
      </c>
      <c r="R47" s="49">
        <f t="shared" si="96"/>
        <v>0</v>
      </c>
      <c r="S47" s="150">
        <f t="shared" si="100"/>
        <v>8314.0230765791512</v>
      </c>
      <c r="T47" s="141"/>
      <c r="U47" s="204" t="s">
        <v>21</v>
      </c>
      <c r="V47" s="89">
        <f t="shared" si="97"/>
        <v>1451.4766837422976</v>
      </c>
      <c r="W47" s="89">
        <f t="shared" si="97"/>
        <v>0</v>
      </c>
      <c r="X47" s="89">
        <f t="shared" si="97"/>
        <v>0</v>
      </c>
      <c r="Y47" s="89">
        <f t="shared" si="97"/>
        <v>5110.9967068315764</v>
      </c>
      <c r="Z47" s="89">
        <f t="shared" si="97"/>
        <v>1049.28116907766</v>
      </c>
      <c r="AA47" s="89">
        <f t="shared" si="97"/>
        <v>0</v>
      </c>
      <c r="AB47" s="89">
        <f t="shared" si="97"/>
        <v>174.91855379178239</v>
      </c>
      <c r="AC47" s="90">
        <f t="shared" si="97"/>
        <v>527.34996313583486</v>
      </c>
      <c r="AD47" s="89">
        <f t="shared" si="97"/>
        <v>2.5026091434329123</v>
      </c>
      <c r="AE47" s="89">
        <f t="shared" si="97"/>
        <v>0</v>
      </c>
      <c r="AF47" s="89">
        <f t="shared" si="97"/>
        <v>0</v>
      </c>
      <c r="AG47" s="89">
        <f t="shared" si="97"/>
        <v>246.74257397550372</v>
      </c>
      <c r="AH47" s="89">
        <f t="shared" si="97"/>
        <v>278.10478001689825</v>
      </c>
      <c r="AI47" s="199">
        <f t="shared" si="101"/>
        <v>8314.0230765791512</v>
      </c>
      <c r="AJ47" s="133" t="str">
        <f t="shared" si="102"/>
        <v/>
      </c>
    </row>
    <row r="48" spans="1:36" x14ac:dyDescent="0.25">
      <c r="A48" s="151" t="s">
        <v>20</v>
      </c>
      <c r="B48" s="52">
        <f t="shared" si="98"/>
        <v>5.5049902447709975</v>
      </c>
      <c r="C48" s="52">
        <f t="shared" si="98"/>
        <v>295.88161920808597</v>
      </c>
      <c r="D48" s="52">
        <f t="shared" si="98"/>
        <v>1248.0778475826339</v>
      </c>
      <c r="E48" s="52">
        <f t="shared" si="98"/>
        <v>0</v>
      </c>
      <c r="F48" s="292"/>
      <c r="G48" s="52">
        <f t="shared" si="95"/>
        <v>0</v>
      </c>
      <c r="H48" s="52">
        <f t="shared" si="95"/>
        <v>0</v>
      </c>
      <c r="I48" s="154">
        <f t="shared" si="99"/>
        <v>1549.4644570354908</v>
      </c>
      <c r="J48" s="141"/>
      <c r="K48" s="155" t="s">
        <v>20</v>
      </c>
      <c r="L48" s="55">
        <f t="shared" si="96"/>
        <v>5.5049902447709975</v>
      </c>
      <c r="M48" s="55">
        <f t="shared" si="96"/>
        <v>295.88161920808597</v>
      </c>
      <c r="N48" s="55">
        <f t="shared" si="96"/>
        <v>1248.0778475826339</v>
      </c>
      <c r="O48" s="55">
        <f t="shared" si="96"/>
        <v>0</v>
      </c>
      <c r="P48" s="55">
        <f t="shared" si="96"/>
        <v>0</v>
      </c>
      <c r="Q48" s="55">
        <f t="shared" si="96"/>
        <v>0</v>
      </c>
      <c r="R48" s="55">
        <f t="shared" si="96"/>
        <v>0</v>
      </c>
      <c r="S48" s="158">
        <f t="shared" si="100"/>
        <v>1549.4644570354908</v>
      </c>
      <c r="T48" s="141"/>
      <c r="U48" s="200" t="s">
        <v>59</v>
      </c>
      <c r="V48" s="93">
        <f t="shared" si="97"/>
        <v>5.5049902447709975</v>
      </c>
      <c r="W48" s="93">
        <f t="shared" si="97"/>
        <v>0</v>
      </c>
      <c r="X48" s="93">
        <f t="shared" si="97"/>
        <v>0</v>
      </c>
      <c r="Y48" s="93">
        <f t="shared" si="97"/>
        <v>295.88161920808597</v>
      </c>
      <c r="Z48" s="93">
        <f t="shared" si="97"/>
        <v>1248.0778475826339</v>
      </c>
      <c r="AA48" s="93">
        <f t="shared" si="97"/>
        <v>0</v>
      </c>
      <c r="AB48" s="93">
        <f t="shared" si="97"/>
        <v>0</v>
      </c>
      <c r="AC48" s="94">
        <f t="shared" si="97"/>
        <v>0</v>
      </c>
      <c r="AD48" s="93">
        <f t="shared" si="97"/>
        <v>0</v>
      </c>
      <c r="AE48" s="93">
        <f t="shared" si="97"/>
        <v>0</v>
      </c>
      <c r="AF48" s="93">
        <f t="shared" si="97"/>
        <v>0</v>
      </c>
      <c r="AG48" s="93">
        <f t="shared" si="97"/>
        <v>0</v>
      </c>
      <c r="AH48" s="93">
        <f t="shared" si="97"/>
        <v>0</v>
      </c>
      <c r="AI48" s="203">
        <f t="shared" si="101"/>
        <v>1549.4644570354908</v>
      </c>
      <c r="AJ48" s="133" t="str">
        <f t="shared" si="102"/>
        <v/>
      </c>
    </row>
    <row r="49" spans="1:36" x14ac:dyDescent="0.25">
      <c r="A49" s="162" t="s">
        <v>62</v>
      </c>
      <c r="B49" s="49">
        <f t="shared" si="98"/>
        <v>47.3292</v>
      </c>
      <c r="C49" s="49">
        <f t="shared" si="98"/>
        <v>0</v>
      </c>
      <c r="D49" s="49">
        <f t="shared" si="98"/>
        <v>0</v>
      </c>
      <c r="E49" s="49">
        <f t="shared" si="98"/>
        <v>0</v>
      </c>
      <c r="F49" s="292"/>
      <c r="G49" s="49">
        <f t="shared" ref="G49:H53" si="103">G127+G153+G179+G205+G231+G257+G283+G309+G335+G361+G387+G413+G439</f>
        <v>0</v>
      </c>
      <c r="H49" s="49">
        <f t="shared" si="103"/>
        <v>0</v>
      </c>
      <c r="I49" s="146">
        <f t="shared" si="99"/>
        <v>47.3292</v>
      </c>
      <c r="J49" s="141"/>
      <c r="K49" s="163" t="s">
        <v>62</v>
      </c>
      <c r="L49" s="49">
        <f t="shared" ref="L49:R53" si="104">L127+L153+L179+L205+L231+L257+L283+L309+L335+L361+L387+L413+L439</f>
        <v>47.3292</v>
      </c>
      <c r="M49" s="49">
        <f t="shared" si="104"/>
        <v>0</v>
      </c>
      <c r="N49" s="49">
        <f t="shared" si="104"/>
        <v>0</v>
      </c>
      <c r="O49" s="49">
        <f t="shared" si="104"/>
        <v>0</v>
      </c>
      <c r="P49" s="49">
        <f t="shared" si="104"/>
        <v>0</v>
      </c>
      <c r="Q49" s="49">
        <f t="shared" si="104"/>
        <v>0</v>
      </c>
      <c r="R49" s="49">
        <f t="shared" si="104"/>
        <v>0</v>
      </c>
      <c r="S49" s="150">
        <f t="shared" si="100"/>
        <v>47.3292</v>
      </c>
      <c r="T49" s="141"/>
      <c r="U49" s="205" t="s">
        <v>60</v>
      </c>
      <c r="V49" s="89">
        <f t="shared" ref="V49:AH53" si="105">V127+V153+V179+V205+V231+V257+V283+V309+V335+V361+V387+V413+V439</f>
        <v>47.3292</v>
      </c>
      <c r="W49" s="89">
        <f t="shared" si="105"/>
        <v>0</v>
      </c>
      <c r="X49" s="89">
        <f t="shared" si="105"/>
        <v>0</v>
      </c>
      <c r="Y49" s="89">
        <f t="shared" si="105"/>
        <v>0</v>
      </c>
      <c r="Z49" s="89">
        <f t="shared" si="105"/>
        <v>0</v>
      </c>
      <c r="AA49" s="89">
        <f t="shared" si="105"/>
        <v>0</v>
      </c>
      <c r="AB49" s="89">
        <f t="shared" si="105"/>
        <v>0</v>
      </c>
      <c r="AC49" s="90">
        <f t="shared" si="105"/>
        <v>0</v>
      </c>
      <c r="AD49" s="89">
        <f t="shared" si="105"/>
        <v>0</v>
      </c>
      <c r="AE49" s="89">
        <f t="shared" si="105"/>
        <v>0</v>
      </c>
      <c r="AF49" s="89">
        <f t="shared" si="105"/>
        <v>0</v>
      </c>
      <c r="AG49" s="89">
        <f t="shared" si="105"/>
        <v>0</v>
      </c>
      <c r="AH49" s="89">
        <f t="shared" si="105"/>
        <v>0</v>
      </c>
      <c r="AI49" s="199">
        <f t="shared" si="101"/>
        <v>47.3292</v>
      </c>
      <c r="AJ49" s="133" t="str">
        <f t="shared" si="102"/>
        <v/>
      </c>
    </row>
    <row r="50" spans="1:36" ht="14.4" x14ac:dyDescent="0.3">
      <c r="A50" s="164" t="s">
        <v>22</v>
      </c>
      <c r="B50" s="59">
        <f t="shared" ref="B50:E53" si="106">B128+B154+B180+B206+B232+B258+B284+B310+B336+B362+B388+B414+B440</f>
        <v>47.3292</v>
      </c>
      <c r="C50" s="59">
        <f t="shared" si="106"/>
        <v>0</v>
      </c>
      <c r="D50" s="59">
        <f t="shared" si="106"/>
        <v>0</v>
      </c>
      <c r="E50" s="59">
        <f t="shared" si="106"/>
        <v>0</v>
      </c>
      <c r="F50" s="292"/>
      <c r="G50" s="59">
        <f t="shared" si="103"/>
        <v>0</v>
      </c>
      <c r="H50" s="59">
        <f t="shared" si="103"/>
        <v>0</v>
      </c>
      <c r="I50" s="167">
        <f t="shared" si="99"/>
        <v>47.3292</v>
      </c>
      <c r="J50" s="141"/>
      <c r="K50" s="168" t="s">
        <v>22</v>
      </c>
      <c r="L50" s="62">
        <f t="shared" si="104"/>
        <v>47.3292</v>
      </c>
      <c r="M50" s="62">
        <f t="shared" si="104"/>
        <v>0</v>
      </c>
      <c r="N50" s="62">
        <f t="shared" si="104"/>
        <v>0</v>
      </c>
      <c r="O50" s="62">
        <f t="shared" si="104"/>
        <v>0</v>
      </c>
      <c r="P50" s="62">
        <f t="shared" si="104"/>
        <v>0</v>
      </c>
      <c r="Q50" s="62">
        <f t="shared" si="104"/>
        <v>0</v>
      </c>
      <c r="R50" s="62">
        <f t="shared" si="104"/>
        <v>0</v>
      </c>
      <c r="S50" s="241">
        <f t="shared" si="100"/>
        <v>47.3292</v>
      </c>
      <c r="T50" s="141"/>
      <c r="U50" s="206" t="s">
        <v>63</v>
      </c>
      <c r="V50" s="96">
        <f t="shared" si="105"/>
        <v>47.3292</v>
      </c>
      <c r="W50" s="96">
        <f t="shared" si="105"/>
        <v>0</v>
      </c>
      <c r="X50" s="96">
        <f t="shared" si="105"/>
        <v>0</v>
      </c>
      <c r="Y50" s="96">
        <f t="shared" si="105"/>
        <v>0</v>
      </c>
      <c r="Z50" s="96">
        <f t="shared" si="105"/>
        <v>0</v>
      </c>
      <c r="AA50" s="96">
        <f t="shared" si="105"/>
        <v>0</v>
      </c>
      <c r="AB50" s="96">
        <f t="shared" si="105"/>
        <v>0</v>
      </c>
      <c r="AC50" s="268">
        <f t="shared" si="105"/>
        <v>0</v>
      </c>
      <c r="AD50" s="96">
        <f t="shared" si="105"/>
        <v>0</v>
      </c>
      <c r="AE50" s="96">
        <f t="shared" si="105"/>
        <v>0</v>
      </c>
      <c r="AF50" s="96">
        <f t="shared" si="105"/>
        <v>0</v>
      </c>
      <c r="AG50" s="96">
        <f t="shared" si="105"/>
        <v>0</v>
      </c>
      <c r="AH50" s="96">
        <f t="shared" si="105"/>
        <v>0</v>
      </c>
      <c r="AI50" s="208">
        <f t="shared" si="101"/>
        <v>47.3292</v>
      </c>
      <c r="AJ50" s="133" t="str">
        <f>IF(ABS(S50-AI50)&gt;0.1,S50-AI50,"")</f>
        <v/>
      </c>
    </row>
    <row r="51" spans="1:36" ht="14.4" x14ac:dyDescent="0.3">
      <c r="A51" s="172" t="s">
        <v>18</v>
      </c>
      <c r="B51" s="65">
        <f t="shared" si="106"/>
        <v>0</v>
      </c>
      <c r="C51" s="65">
        <f t="shared" si="106"/>
        <v>0</v>
      </c>
      <c r="D51" s="65">
        <f t="shared" si="106"/>
        <v>0</v>
      </c>
      <c r="E51" s="65">
        <f t="shared" si="106"/>
        <v>0</v>
      </c>
      <c r="F51" s="292"/>
      <c r="G51" s="65">
        <f t="shared" si="103"/>
        <v>0</v>
      </c>
      <c r="H51" s="65">
        <f t="shared" si="103"/>
        <v>0</v>
      </c>
      <c r="I51" s="175">
        <f t="shared" si="99"/>
        <v>0</v>
      </c>
      <c r="J51" s="141"/>
      <c r="K51" s="176" t="s">
        <v>18</v>
      </c>
      <c r="L51" s="65">
        <f t="shared" si="104"/>
        <v>0</v>
      </c>
      <c r="M51" s="65">
        <f t="shared" si="104"/>
        <v>0</v>
      </c>
      <c r="N51" s="65">
        <f t="shared" si="104"/>
        <v>0</v>
      </c>
      <c r="O51" s="65">
        <f t="shared" si="104"/>
        <v>0</v>
      </c>
      <c r="P51" s="65">
        <f t="shared" si="104"/>
        <v>0</v>
      </c>
      <c r="Q51" s="65">
        <f t="shared" si="104"/>
        <v>0</v>
      </c>
      <c r="R51" s="65">
        <f t="shared" si="104"/>
        <v>0</v>
      </c>
      <c r="S51" s="178">
        <f t="shared" si="100"/>
        <v>0</v>
      </c>
      <c r="T51" s="141"/>
      <c r="U51" s="209" t="s">
        <v>18</v>
      </c>
      <c r="V51" s="99">
        <f t="shared" si="105"/>
        <v>0</v>
      </c>
      <c r="W51" s="99">
        <f t="shared" si="105"/>
        <v>0</v>
      </c>
      <c r="X51" s="99">
        <f t="shared" si="105"/>
        <v>0</v>
      </c>
      <c r="Y51" s="99">
        <f t="shared" si="105"/>
        <v>0</v>
      </c>
      <c r="Z51" s="99">
        <f t="shared" si="105"/>
        <v>0</v>
      </c>
      <c r="AA51" s="99">
        <f t="shared" si="105"/>
        <v>0</v>
      </c>
      <c r="AB51" s="99">
        <f t="shared" si="105"/>
        <v>0</v>
      </c>
      <c r="AC51" s="269">
        <f t="shared" si="105"/>
        <v>0</v>
      </c>
      <c r="AD51" s="99">
        <f t="shared" si="105"/>
        <v>0</v>
      </c>
      <c r="AE51" s="99">
        <f t="shared" si="105"/>
        <v>0</v>
      </c>
      <c r="AF51" s="99">
        <f t="shared" si="105"/>
        <v>0</v>
      </c>
      <c r="AG51" s="99">
        <f t="shared" si="105"/>
        <v>0</v>
      </c>
      <c r="AH51" s="99">
        <f t="shared" si="105"/>
        <v>0</v>
      </c>
      <c r="AI51" s="212">
        <f t="shared" si="101"/>
        <v>0</v>
      </c>
      <c r="AJ51" s="133" t="str">
        <f t="shared" si="102"/>
        <v/>
      </c>
    </row>
    <row r="52" spans="1:36" ht="14.4" x14ac:dyDescent="0.3">
      <c r="A52" s="164" t="s">
        <v>19</v>
      </c>
      <c r="B52" s="59">
        <f t="shared" si="106"/>
        <v>0</v>
      </c>
      <c r="C52" s="59">
        <f t="shared" si="106"/>
        <v>0</v>
      </c>
      <c r="D52" s="59">
        <f t="shared" si="106"/>
        <v>0</v>
      </c>
      <c r="E52" s="59">
        <f t="shared" si="106"/>
        <v>0</v>
      </c>
      <c r="F52" s="292"/>
      <c r="G52" s="59">
        <f t="shared" si="103"/>
        <v>0</v>
      </c>
      <c r="H52" s="59">
        <f t="shared" si="103"/>
        <v>0</v>
      </c>
      <c r="I52" s="167">
        <f t="shared" si="99"/>
        <v>0</v>
      </c>
      <c r="J52" s="141"/>
      <c r="K52" s="168" t="s">
        <v>19</v>
      </c>
      <c r="L52" s="62">
        <f t="shared" si="104"/>
        <v>0</v>
      </c>
      <c r="M52" s="62">
        <f t="shared" si="104"/>
        <v>0</v>
      </c>
      <c r="N52" s="62">
        <f t="shared" si="104"/>
        <v>0</v>
      </c>
      <c r="O52" s="62">
        <f t="shared" si="104"/>
        <v>0</v>
      </c>
      <c r="P52" s="62">
        <f t="shared" si="104"/>
        <v>0</v>
      </c>
      <c r="Q52" s="62">
        <f t="shared" si="104"/>
        <v>0</v>
      </c>
      <c r="R52" s="62">
        <f t="shared" si="104"/>
        <v>0</v>
      </c>
      <c r="S52" s="171">
        <f t="shared" si="100"/>
        <v>0</v>
      </c>
      <c r="T52" s="141"/>
      <c r="U52" s="206" t="s">
        <v>19</v>
      </c>
      <c r="V52" s="96">
        <f t="shared" si="105"/>
        <v>0</v>
      </c>
      <c r="W52" s="96">
        <f t="shared" si="105"/>
        <v>0</v>
      </c>
      <c r="X52" s="96">
        <f t="shared" si="105"/>
        <v>0</v>
      </c>
      <c r="Y52" s="96">
        <f t="shared" si="105"/>
        <v>0</v>
      </c>
      <c r="Z52" s="96">
        <f t="shared" si="105"/>
        <v>0</v>
      </c>
      <c r="AA52" s="96">
        <f t="shared" si="105"/>
        <v>0</v>
      </c>
      <c r="AB52" s="96">
        <f t="shared" si="105"/>
        <v>0</v>
      </c>
      <c r="AC52" s="268">
        <f t="shared" si="105"/>
        <v>0</v>
      </c>
      <c r="AD52" s="96">
        <f t="shared" si="105"/>
        <v>0</v>
      </c>
      <c r="AE52" s="96">
        <f t="shared" si="105"/>
        <v>0</v>
      </c>
      <c r="AF52" s="96">
        <f t="shared" si="105"/>
        <v>0</v>
      </c>
      <c r="AG52" s="96">
        <f t="shared" si="105"/>
        <v>0</v>
      </c>
      <c r="AH52" s="96">
        <f t="shared" si="105"/>
        <v>0</v>
      </c>
      <c r="AI52" s="208">
        <f t="shared" si="101"/>
        <v>0</v>
      </c>
      <c r="AJ52" s="133" t="str">
        <f t="shared" si="102"/>
        <v/>
      </c>
    </row>
    <row r="53" spans="1:36" ht="15" thickBot="1" x14ac:dyDescent="0.35">
      <c r="A53" s="179" t="s">
        <v>10</v>
      </c>
      <c r="B53" s="70">
        <f t="shared" si="106"/>
        <v>0</v>
      </c>
      <c r="C53" s="70">
        <f t="shared" si="106"/>
        <v>0</v>
      </c>
      <c r="D53" s="70">
        <f t="shared" si="106"/>
        <v>0</v>
      </c>
      <c r="E53" s="70">
        <f t="shared" si="106"/>
        <v>0</v>
      </c>
      <c r="F53" s="293"/>
      <c r="G53" s="70">
        <f t="shared" si="103"/>
        <v>0</v>
      </c>
      <c r="H53" s="70">
        <f t="shared" si="103"/>
        <v>0</v>
      </c>
      <c r="I53" s="182">
        <f t="shared" si="99"/>
        <v>0</v>
      </c>
      <c r="J53" s="141"/>
      <c r="K53" s="183" t="s">
        <v>10</v>
      </c>
      <c r="L53" s="70">
        <f t="shared" si="104"/>
        <v>0</v>
      </c>
      <c r="M53" s="70">
        <f t="shared" si="104"/>
        <v>0</v>
      </c>
      <c r="N53" s="70">
        <f t="shared" si="104"/>
        <v>0</v>
      </c>
      <c r="O53" s="70">
        <f t="shared" si="104"/>
        <v>0</v>
      </c>
      <c r="P53" s="70">
        <f t="shared" si="104"/>
        <v>0</v>
      </c>
      <c r="Q53" s="70">
        <f t="shared" si="104"/>
        <v>0</v>
      </c>
      <c r="R53" s="70">
        <f t="shared" si="104"/>
        <v>0</v>
      </c>
      <c r="S53" s="185">
        <f t="shared" si="100"/>
        <v>0</v>
      </c>
      <c r="T53" s="141"/>
      <c r="U53" s="209" t="s">
        <v>10</v>
      </c>
      <c r="V53" s="99">
        <f t="shared" si="105"/>
        <v>0</v>
      </c>
      <c r="W53" s="99">
        <f t="shared" si="105"/>
        <v>0</v>
      </c>
      <c r="X53" s="99">
        <f t="shared" si="105"/>
        <v>0</v>
      </c>
      <c r="Y53" s="99">
        <f t="shared" si="105"/>
        <v>0</v>
      </c>
      <c r="Z53" s="99">
        <f t="shared" si="105"/>
        <v>0</v>
      </c>
      <c r="AA53" s="99">
        <f t="shared" si="105"/>
        <v>0</v>
      </c>
      <c r="AB53" s="99">
        <f t="shared" si="105"/>
        <v>0</v>
      </c>
      <c r="AC53" s="269">
        <f t="shared" si="105"/>
        <v>0</v>
      </c>
      <c r="AD53" s="99">
        <f t="shared" si="105"/>
        <v>0</v>
      </c>
      <c r="AE53" s="99">
        <f t="shared" si="105"/>
        <v>0</v>
      </c>
      <c r="AF53" s="99">
        <f t="shared" si="105"/>
        <v>0</v>
      </c>
      <c r="AG53" s="99">
        <f t="shared" si="105"/>
        <v>0</v>
      </c>
      <c r="AH53" s="99">
        <f t="shared" si="105"/>
        <v>0</v>
      </c>
      <c r="AI53" s="212">
        <f t="shared" si="101"/>
        <v>0</v>
      </c>
      <c r="AJ53" s="133" t="str">
        <f t="shared" si="102"/>
        <v/>
      </c>
    </row>
    <row r="54" spans="1:36" x14ac:dyDescent="0.25">
      <c r="A54" s="186" t="s">
        <v>25</v>
      </c>
      <c r="B54" s="187">
        <f>SUM(B33:B49)</f>
        <v>3774.9876002158444</v>
      </c>
      <c r="C54" s="187">
        <f t="shared" ref="C54:H54" si="107">SUM(C33:C49)</f>
        <v>6899.807565339147</v>
      </c>
      <c r="D54" s="187">
        <f t="shared" si="107"/>
        <v>6334.326293500415</v>
      </c>
      <c r="E54" s="187">
        <f t="shared" si="107"/>
        <v>7904.6944101805293</v>
      </c>
      <c r="F54" s="187">
        <f t="shared" si="107"/>
        <v>0</v>
      </c>
      <c r="G54" s="187">
        <f t="shared" si="107"/>
        <v>457.38151530676993</v>
      </c>
      <c r="H54" s="213">
        <f t="shared" si="107"/>
        <v>39.024264245996186</v>
      </c>
      <c r="I54" s="146">
        <f t="shared" ref="I54" si="108">SUM(I33:I49)</f>
        <v>25410.221648788702</v>
      </c>
      <c r="J54" s="141"/>
      <c r="K54" s="188" t="s">
        <v>25</v>
      </c>
      <c r="L54" s="187">
        <f>SUM(L33:L49)</f>
        <v>3774.9876002158444</v>
      </c>
      <c r="M54" s="187">
        <f t="shared" ref="M54:R54" si="109">SUM(M33:M49)</f>
        <v>6899.807565339147</v>
      </c>
      <c r="N54" s="187">
        <f t="shared" si="109"/>
        <v>6334.326293500415</v>
      </c>
      <c r="O54" s="187">
        <f t="shared" si="109"/>
        <v>7904.6944101805293</v>
      </c>
      <c r="P54" s="187">
        <f t="shared" si="109"/>
        <v>2248.3275518689861</v>
      </c>
      <c r="Q54" s="187">
        <f t="shared" si="109"/>
        <v>457.38151530676993</v>
      </c>
      <c r="R54" s="213">
        <f t="shared" si="109"/>
        <v>39.024264245996186</v>
      </c>
      <c r="S54" s="214">
        <f t="shared" ref="S54" si="110">SUM(S33:S49)</f>
        <v>27658.549200657693</v>
      </c>
      <c r="T54" s="141" t="str">
        <f>IF(ABS(S54-AI54)&gt;0.01,S54-AI54,"")</f>
        <v/>
      </c>
      <c r="U54" s="215" t="s">
        <v>61</v>
      </c>
      <c r="V54" s="216">
        <f>SUM(V33:V49)</f>
        <v>3581.4508148048008</v>
      </c>
      <c r="W54" s="216">
        <f t="shared" ref="W54:AH54" si="111">SUM(W33:W49)</f>
        <v>162.99583914859969</v>
      </c>
      <c r="X54" s="216">
        <f t="shared" si="111"/>
        <v>457.38151530676993</v>
      </c>
      <c r="Y54" s="216">
        <f t="shared" si="111"/>
        <v>6899.807565339147</v>
      </c>
      <c r="Z54" s="216">
        <f t="shared" si="111"/>
        <v>5386.9433243462745</v>
      </c>
      <c r="AA54" s="216">
        <f t="shared" si="111"/>
        <v>6876.3859453305085</v>
      </c>
      <c r="AB54" s="216">
        <f t="shared" si="111"/>
        <v>2248.3275518689861</v>
      </c>
      <c r="AC54" s="216">
        <f t="shared" si="111"/>
        <v>2045.2566445126022</v>
      </c>
      <c r="AD54" s="217">
        <f t="shared" si="111"/>
        <v>30.540946262443217</v>
      </c>
      <c r="AE54" s="217">
        <f t="shared" si="111"/>
        <v>93.11453065303283</v>
      </c>
      <c r="AF54" s="217">
        <f t="shared" si="111"/>
        <v>39.024264245996186</v>
      </c>
      <c r="AG54" s="217">
        <f t="shared" si="111"/>
        <v>947.38296915414094</v>
      </c>
      <c r="AH54" s="217">
        <f t="shared" si="111"/>
        <v>935.19393419698895</v>
      </c>
      <c r="AI54" s="218">
        <f>SUM(V54:AC54)</f>
        <v>27658.549200657686</v>
      </c>
      <c r="AJ54" s="133" t="str">
        <f t="shared" si="102"/>
        <v/>
      </c>
    </row>
    <row r="55" spans="1:36" ht="15" thickBot="1" x14ac:dyDescent="0.35">
      <c r="A55" s="18" t="s">
        <v>85</v>
      </c>
      <c r="B55" s="105">
        <f>IF($I54=0,"-",B54/$I54)</f>
        <v>0.14856177377719951</v>
      </c>
      <c r="C55" s="105">
        <f t="shared" ref="C55:H55" si="112">IF($I54=0,"-",C54/$I54)</f>
        <v>0.27153669341046693</v>
      </c>
      <c r="D55" s="105">
        <f t="shared" si="112"/>
        <v>0.24928260685999842</v>
      </c>
      <c r="E55" s="105">
        <f t="shared" si="112"/>
        <v>0.31108325300882783</v>
      </c>
      <c r="F55" s="105">
        <f t="shared" si="112"/>
        <v>0</v>
      </c>
      <c r="G55" s="105">
        <f t="shared" si="112"/>
        <v>1.7999902622989249E-2</v>
      </c>
      <c r="H55" s="106">
        <f t="shared" si="112"/>
        <v>1.5357703205181E-3</v>
      </c>
      <c r="I55" s="107">
        <f>SUM(B55:H55)</f>
        <v>1</v>
      </c>
      <c r="K55" s="30" t="s">
        <v>85</v>
      </c>
      <c r="L55" s="80">
        <f>IF($S54=0,"-",L54/$S54)</f>
        <v>0.13648538008371311</v>
      </c>
      <c r="M55" s="80">
        <f t="shared" ref="M55:R55" si="113">IF($S54=0,"-",M54/$S54)</f>
        <v>0.24946382817415008</v>
      </c>
      <c r="N55" s="80">
        <f t="shared" si="113"/>
        <v>0.22901874742402581</v>
      </c>
      <c r="O55" s="80">
        <f t="shared" si="113"/>
        <v>0.2857956992911459</v>
      </c>
      <c r="P55" s="80">
        <f t="shared" si="113"/>
        <v>8.1288701571358021E-2</v>
      </c>
      <c r="Q55" s="80">
        <f t="shared" si="113"/>
        <v>1.6536713910355567E-2</v>
      </c>
      <c r="R55" s="81">
        <f t="shared" si="113"/>
        <v>1.4109295452513549E-3</v>
      </c>
      <c r="S55" s="82">
        <f>SUM(L55:R55)</f>
        <v>0.99999999999999989</v>
      </c>
      <c r="U55" s="40" t="s">
        <v>85</v>
      </c>
      <c r="V55" s="108">
        <f>+V54/$AI54</f>
        <v>0.12948802154523847</v>
      </c>
      <c r="W55" s="108">
        <f t="shared" ref="W55:AH55" si="114">+W54/$AI54</f>
        <v>5.8931449356253232E-3</v>
      </c>
      <c r="X55" s="108">
        <f t="shared" si="114"/>
        <v>1.653671391035557E-2</v>
      </c>
      <c r="Y55" s="108">
        <f t="shared" si="114"/>
        <v>0.24946382817415017</v>
      </c>
      <c r="Z55" s="108">
        <f t="shared" si="114"/>
        <v>0.19476593964726754</v>
      </c>
      <c r="AA55" s="108">
        <f t="shared" si="114"/>
        <v>0.24861701513855963</v>
      </c>
      <c r="AB55" s="108">
        <f t="shared" si="114"/>
        <v>8.1288701571358035E-2</v>
      </c>
      <c r="AC55" s="108">
        <f t="shared" si="114"/>
        <v>7.3946635077445366E-2</v>
      </c>
      <c r="AD55" s="108">
        <f t="shared" si="114"/>
        <v>1.1042136028493134E-3</v>
      </c>
      <c r="AE55" s="108">
        <f t="shared" si="114"/>
        <v>3.3665732059011497E-3</v>
      </c>
      <c r="AF55" s="108">
        <f t="shared" si="114"/>
        <v>1.4109295452513554E-3</v>
      </c>
      <c r="AG55" s="108">
        <f t="shared" si="114"/>
        <v>3.4252807776758348E-2</v>
      </c>
      <c r="AH55" s="108">
        <f t="shared" si="114"/>
        <v>3.3812110946685202E-2</v>
      </c>
      <c r="AI55" s="109">
        <f>SUM(V55:AC55)</f>
        <v>1</v>
      </c>
      <c r="AJ55" s="133" t="str">
        <f t="shared" si="102"/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4">
        <f>F449+F475+F501+F527+F553</f>
        <v>9.5451286660916485E-2</v>
      </c>
      <c r="G59" s="302"/>
      <c r="H59" s="304"/>
      <c r="I59" s="146">
        <f>SUM(B59:H59)</f>
        <v>9.5451286660916485E-2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115">F450+F476+F502+F528+F554</f>
        <v>0</v>
      </c>
      <c r="G60" s="305"/>
      <c r="H60" s="307"/>
      <c r="I60" s="154">
        <f t="shared" ref="I60:I79" si="116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117">P450+P476+P502+P528+P554</f>
        <v>0</v>
      </c>
      <c r="Q60" s="305"/>
      <c r="R60" s="312"/>
      <c r="S60" s="158">
        <f t="shared" ref="S60:S79" si="118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115"/>
        <v>0</v>
      </c>
      <c r="G61" s="305"/>
      <c r="H61" s="307"/>
      <c r="I61" s="146">
        <f t="shared" si="116"/>
        <v>0</v>
      </c>
      <c r="J61" s="141"/>
      <c r="K61" s="161" t="s">
        <v>9</v>
      </c>
      <c r="L61" s="305"/>
      <c r="M61" s="306"/>
      <c r="N61" s="306"/>
      <c r="O61" s="307"/>
      <c r="P61" s="148">
        <f t="shared" si="117"/>
        <v>0</v>
      </c>
      <c r="Q61" s="305"/>
      <c r="R61" s="312"/>
      <c r="S61" s="150">
        <f t="shared" si="118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115"/>
        <v>0</v>
      </c>
      <c r="G62" s="305"/>
      <c r="H62" s="307"/>
      <c r="I62" s="154">
        <f t="shared" si="116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117"/>
        <v>0</v>
      </c>
      <c r="Q62" s="305"/>
      <c r="R62" s="312"/>
      <c r="S62" s="158">
        <f t="shared" si="118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115"/>
        <v>0</v>
      </c>
      <c r="G63" s="305"/>
      <c r="H63" s="307"/>
      <c r="I63" s="146">
        <f t="shared" si="116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117"/>
        <v>0</v>
      </c>
      <c r="Q63" s="305"/>
      <c r="R63" s="312"/>
      <c r="S63" s="150">
        <f t="shared" si="118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115"/>
        <v>0</v>
      </c>
      <c r="G64" s="305"/>
      <c r="H64" s="307"/>
      <c r="I64" s="154">
        <f t="shared" si="116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117"/>
        <v>0</v>
      </c>
      <c r="Q64" s="305"/>
      <c r="R64" s="312"/>
      <c r="S64" s="158">
        <f t="shared" si="118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115"/>
        <v>16745.346444339455</v>
      </c>
      <c r="G65" s="305"/>
      <c r="H65" s="307"/>
      <c r="I65" s="146">
        <f t="shared" si="116"/>
        <v>16745.346444339455</v>
      </c>
      <c r="J65" s="141"/>
      <c r="K65" s="161" t="s">
        <v>56</v>
      </c>
      <c r="L65" s="305"/>
      <c r="M65" s="306"/>
      <c r="N65" s="306"/>
      <c r="O65" s="307"/>
      <c r="P65" s="148">
        <f t="shared" si="117"/>
        <v>2418.9748286568279</v>
      </c>
      <c r="Q65" s="305"/>
      <c r="R65" s="312"/>
      <c r="S65" s="150">
        <f t="shared" si="118"/>
        <v>2418.9748286568279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115"/>
        <v>5316.9134539170136</v>
      </c>
      <c r="G66" s="305"/>
      <c r="H66" s="307"/>
      <c r="I66" s="154">
        <f t="shared" si="116"/>
        <v>5316.9134539170136</v>
      </c>
      <c r="J66" s="141"/>
      <c r="K66" s="155" t="s">
        <v>11</v>
      </c>
      <c r="L66" s="305"/>
      <c r="M66" s="306"/>
      <c r="N66" s="306"/>
      <c r="O66" s="307"/>
      <c r="P66" s="156">
        <f t="shared" si="117"/>
        <v>1963.2460288878158</v>
      </c>
      <c r="Q66" s="305"/>
      <c r="R66" s="312"/>
      <c r="S66" s="158">
        <f t="shared" si="118"/>
        <v>1963.2460288878158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115"/>
        <v>797.29331088109211</v>
      </c>
      <c r="G67" s="305"/>
      <c r="H67" s="307"/>
      <c r="I67" s="146">
        <f t="shared" si="116"/>
        <v>797.29331088109211</v>
      </c>
      <c r="J67" s="141"/>
      <c r="K67" s="161" t="s">
        <v>57</v>
      </c>
      <c r="L67" s="305"/>
      <c r="M67" s="306"/>
      <c r="N67" s="306"/>
      <c r="O67" s="307"/>
      <c r="P67" s="148">
        <f t="shared" si="117"/>
        <v>0</v>
      </c>
      <c r="Q67" s="305"/>
      <c r="R67" s="312"/>
      <c r="S67" s="150">
        <f t="shared" si="118"/>
        <v>0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115"/>
        <v>4.4818846386887712</v>
      </c>
      <c r="G68" s="305"/>
      <c r="H68" s="307"/>
      <c r="I68" s="154">
        <f t="shared" si="116"/>
        <v>4.4818846386887712</v>
      </c>
      <c r="J68" s="141"/>
      <c r="K68" s="155" t="s">
        <v>16</v>
      </c>
      <c r="L68" s="305"/>
      <c r="M68" s="306"/>
      <c r="N68" s="306"/>
      <c r="O68" s="307"/>
      <c r="P68" s="156">
        <f t="shared" si="117"/>
        <v>8.3191304394714116E-6</v>
      </c>
      <c r="Q68" s="305"/>
      <c r="R68" s="312"/>
      <c r="S68" s="158">
        <f t="shared" si="118"/>
        <v>8.3191304394714116E-6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115"/>
        <v>1502.0197461969781</v>
      </c>
      <c r="G69" s="305"/>
      <c r="H69" s="307"/>
      <c r="I69" s="146">
        <f t="shared" si="116"/>
        <v>1502.0197461969781</v>
      </c>
      <c r="J69" s="141"/>
      <c r="K69" s="161" t="s">
        <v>139</v>
      </c>
      <c r="L69" s="305"/>
      <c r="M69" s="306"/>
      <c r="N69" s="306"/>
      <c r="O69" s="307"/>
      <c r="P69" s="148">
        <f t="shared" si="117"/>
        <v>26.060392809511804</v>
      </c>
      <c r="Q69" s="305"/>
      <c r="R69" s="312"/>
      <c r="S69" s="150">
        <f t="shared" si="118"/>
        <v>26.060392809511804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115"/>
        <v>1337.2073730512016</v>
      </c>
      <c r="G70" s="305"/>
      <c r="H70" s="307"/>
      <c r="I70" s="154">
        <f t="shared" si="116"/>
        <v>1337.2073730512016</v>
      </c>
      <c r="J70" s="141"/>
      <c r="K70" s="155" t="s">
        <v>24</v>
      </c>
      <c r="L70" s="305"/>
      <c r="M70" s="306"/>
      <c r="N70" s="306"/>
      <c r="O70" s="307"/>
      <c r="P70" s="156">
        <f t="shared" si="117"/>
        <v>1.3378187446733136E-14</v>
      </c>
      <c r="Q70" s="305"/>
      <c r="R70" s="312"/>
      <c r="S70" s="158">
        <f t="shared" si="118"/>
        <v>1.3378187446733136E-14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115"/>
        <v>0</v>
      </c>
      <c r="G71" s="305"/>
      <c r="H71" s="307"/>
      <c r="I71" s="146">
        <f t="shared" si="116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117"/>
        <v>0</v>
      </c>
      <c r="Q71" s="305"/>
      <c r="R71" s="312"/>
      <c r="S71" s="150">
        <f t="shared" si="118"/>
        <v>0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115"/>
        <v>0</v>
      </c>
      <c r="G72" s="305"/>
      <c r="H72" s="307"/>
      <c r="I72" s="154">
        <f t="shared" si="116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117"/>
        <v>0</v>
      </c>
      <c r="Q72" s="305"/>
      <c r="R72" s="312"/>
      <c r="S72" s="158">
        <f t="shared" si="118"/>
        <v>0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115"/>
        <v>1537.8726662054021</v>
      </c>
      <c r="G73" s="305"/>
      <c r="H73" s="307"/>
      <c r="I73" s="146">
        <f t="shared" si="116"/>
        <v>1537.8726662054021</v>
      </c>
      <c r="J73" s="141"/>
      <c r="K73" s="161" t="s">
        <v>21</v>
      </c>
      <c r="L73" s="305"/>
      <c r="M73" s="306"/>
      <c r="N73" s="306"/>
      <c r="O73" s="307"/>
      <c r="P73" s="148">
        <f t="shared" si="117"/>
        <v>437.98562463252864</v>
      </c>
      <c r="Q73" s="305"/>
      <c r="R73" s="312"/>
      <c r="S73" s="150">
        <f t="shared" si="118"/>
        <v>437.98562463252864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115"/>
        <v>0</v>
      </c>
      <c r="G74" s="305"/>
      <c r="H74" s="307"/>
      <c r="I74" s="154">
        <f t="shared" si="116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117"/>
        <v>0</v>
      </c>
      <c r="Q74" s="305"/>
      <c r="R74" s="312"/>
      <c r="S74" s="158">
        <f t="shared" si="118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115"/>
        <v>0</v>
      </c>
      <c r="G75" s="305"/>
      <c r="H75" s="307"/>
      <c r="I75" s="146">
        <f t="shared" si="116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117"/>
        <v>0</v>
      </c>
      <c r="Q75" s="305"/>
      <c r="R75" s="312"/>
      <c r="S75" s="150">
        <f t="shared" si="118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115"/>
        <v>0</v>
      </c>
      <c r="G76" s="305"/>
      <c r="H76" s="307"/>
      <c r="I76" s="167">
        <f t="shared" si="116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117"/>
        <v>0</v>
      </c>
      <c r="Q76" s="305"/>
      <c r="R76" s="312"/>
      <c r="S76" s="171">
        <f t="shared" si="118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115"/>
        <v>0</v>
      </c>
      <c r="G77" s="305"/>
      <c r="H77" s="307"/>
      <c r="I77" s="175">
        <f t="shared" si="116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117"/>
        <v>0</v>
      </c>
      <c r="Q77" s="305"/>
      <c r="R77" s="312"/>
      <c r="S77" s="178">
        <f t="shared" si="118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115"/>
        <v>0</v>
      </c>
      <c r="G78" s="305"/>
      <c r="H78" s="307"/>
      <c r="I78" s="167">
        <f t="shared" si="116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117"/>
        <v>0</v>
      </c>
      <c r="Q78" s="305"/>
      <c r="R78" s="312"/>
      <c r="S78" s="171">
        <f t="shared" si="118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115"/>
        <v>0</v>
      </c>
      <c r="G79" s="308"/>
      <c r="H79" s="310"/>
      <c r="I79" s="182">
        <f t="shared" si="116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117"/>
        <v>0</v>
      </c>
      <c r="Q79" s="308"/>
      <c r="R79" s="313"/>
      <c r="S79" s="185">
        <f t="shared" si="118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H80" si="119">SUM(C59:C75)</f>
        <v>0</v>
      </c>
      <c r="D80" s="187">
        <f t="shared" si="119"/>
        <v>0</v>
      </c>
      <c r="E80" s="187">
        <f t="shared" si="119"/>
        <v>0</v>
      </c>
      <c r="F80" s="187">
        <f t="shared" si="119"/>
        <v>27241.230330516486</v>
      </c>
      <c r="G80" s="187">
        <f t="shared" si="119"/>
        <v>0</v>
      </c>
      <c r="H80" s="213">
        <f t="shared" si="119"/>
        <v>0</v>
      </c>
      <c r="I80" s="146">
        <f t="shared" ref="I80" si="120">SUM(I59:I75)</f>
        <v>27241.230330516486</v>
      </c>
      <c r="J80" s="141"/>
      <c r="K80" s="188" t="s">
        <v>25</v>
      </c>
      <c r="L80" s="187">
        <f>SUM(L59:L75)</f>
        <v>0</v>
      </c>
      <c r="M80" s="187">
        <f t="shared" ref="M80:R80" si="121">SUM(M59:M75)</f>
        <v>0</v>
      </c>
      <c r="N80" s="187">
        <f t="shared" si="121"/>
        <v>0</v>
      </c>
      <c r="O80" s="187">
        <f t="shared" si="121"/>
        <v>0</v>
      </c>
      <c r="P80" s="187">
        <f t="shared" si="121"/>
        <v>4846.2668833058151</v>
      </c>
      <c r="Q80" s="187">
        <f t="shared" si="121"/>
        <v>0</v>
      </c>
      <c r="R80" s="213">
        <f t="shared" si="121"/>
        <v>0</v>
      </c>
      <c r="S80" s="214">
        <f t="shared" ref="S80" si="122">SUM(S59:S75)</f>
        <v>4846.2668833058151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23">IF($I80=0,"-",C80/$I80)</f>
        <v>0</v>
      </c>
      <c r="D81" s="105">
        <f t="shared" si="123"/>
        <v>0</v>
      </c>
      <c r="E81" s="105">
        <f t="shared" si="123"/>
        <v>0</v>
      </c>
      <c r="F81" s="105">
        <f t="shared" si="123"/>
        <v>1</v>
      </c>
      <c r="G81" s="105">
        <f t="shared" si="123"/>
        <v>0</v>
      </c>
      <c r="H81" s="105">
        <f t="shared" si="123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24">IF($S80=0,"-",M80/$S80)</f>
        <v>0</v>
      </c>
      <c r="N81" s="80">
        <f t="shared" si="124"/>
        <v>0</v>
      </c>
      <c r="O81" s="80">
        <f t="shared" si="124"/>
        <v>0</v>
      </c>
      <c r="P81" s="80">
        <f t="shared" si="124"/>
        <v>1</v>
      </c>
      <c r="Q81" s="80">
        <f t="shared" si="124"/>
        <v>0</v>
      </c>
      <c r="R81" s="81">
        <f t="shared" si="12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18.755485388241517</v>
      </c>
      <c r="C85" s="144">
        <f t="shared" ref="C85:H85" si="125">C579+C605+C631</f>
        <v>0</v>
      </c>
      <c r="D85" s="144">
        <f t="shared" si="125"/>
        <v>1.5803874315129303</v>
      </c>
      <c r="E85" s="144">
        <f t="shared" si="125"/>
        <v>0</v>
      </c>
      <c r="F85" s="144">
        <f t="shared" si="125"/>
        <v>0</v>
      </c>
      <c r="G85" s="144">
        <f t="shared" si="125"/>
        <v>0</v>
      </c>
      <c r="H85" s="144">
        <f t="shared" si="125"/>
        <v>0</v>
      </c>
      <c r="I85" s="146">
        <f>SUM(B85:H85)</f>
        <v>20.335872819754449</v>
      </c>
      <c r="J85" s="141"/>
      <c r="K85" s="192" t="s">
        <v>6</v>
      </c>
      <c r="L85" s="144">
        <f t="shared" ref="L85:R85" si="126">L579+L605+L631</f>
        <v>18.755485388241517</v>
      </c>
      <c r="M85" s="144">
        <f t="shared" si="126"/>
        <v>0</v>
      </c>
      <c r="N85" s="144">
        <f t="shared" si="126"/>
        <v>1.5803874315129303</v>
      </c>
      <c r="O85" s="144">
        <f t="shared" si="126"/>
        <v>0</v>
      </c>
      <c r="P85" s="144">
        <f t="shared" si="126"/>
        <v>9.5451286660916485E-2</v>
      </c>
      <c r="Q85" s="144">
        <f t="shared" si="126"/>
        <v>0</v>
      </c>
      <c r="R85" s="144">
        <f t="shared" si="126"/>
        <v>0</v>
      </c>
      <c r="S85" s="194">
        <f>SUM(L85:R85)</f>
        <v>20.431324106415367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5" si="127">B580+B606+B632</f>
        <v>89.051694136779034</v>
      </c>
      <c r="C86" s="152">
        <f t="shared" si="127"/>
        <v>0</v>
      </c>
      <c r="D86" s="152">
        <f t="shared" si="127"/>
        <v>11.219643908825992</v>
      </c>
      <c r="E86" s="152">
        <f t="shared" si="127"/>
        <v>0</v>
      </c>
      <c r="F86" s="152">
        <f t="shared" si="127"/>
        <v>0</v>
      </c>
      <c r="G86" s="152">
        <f t="shared" si="127"/>
        <v>0</v>
      </c>
      <c r="H86" s="152">
        <f t="shared" si="127"/>
        <v>0</v>
      </c>
      <c r="I86" s="154">
        <f t="shared" ref="I86:I105" si="128">SUM(B86:H86)</f>
        <v>100.27133804560502</v>
      </c>
      <c r="J86" s="141"/>
      <c r="K86" s="155" t="s">
        <v>7</v>
      </c>
      <c r="L86" s="156">
        <f t="shared" ref="L86:R86" si="129">L580+L606+L632</f>
        <v>89.051694136779034</v>
      </c>
      <c r="M86" s="156">
        <f t="shared" si="129"/>
        <v>0</v>
      </c>
      <c r="N86" s="156">
        <f t="shared" si="129"/>
        <v>11.219643908825992</v>
      </c>
      <c r="O86" s="156">
        <f t="shared" si="129"/>
        <v>0</v>
      </c>
      <c r="P86" s="156">
        <f t="shared" si="129"/>
        <v>0</v>
      </c>
      <c r="Q86" s="156">
        <f t="shared" si="129"/>
        <v>0</v>
      </c>
      <c r="R86" s="156">
        <f t="shared" si="129"/>
        <v>0</v>
      </c>
      <c r="S86" s="158">
        <f t="shared" ref="S86:S105" si="130">SUM(L86:R86)</f>
        <v>100.27133804560502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127"/>
        <v>37.667486925900654</v>
      </c>
      <c r="C87" s="148">
        <f t="shared" si="127"/>
        <v>0</v>
      </c>
      <c r="D87" s="148">
        <f t="shared" si="127"/>
        <v>3.5831204221803739</v>
      </c>
      <c r="E87" s="148">
        <f t="shared" si="127"/>
        <v>0</v>
      </c>
      <c r="F87" s="148">
        <f t="shared" si="127"/>
        <v>0</v>
      </c>
      <c r="G87" s="148">
        <f t="shared" si="127"/>
        <v>0</v>
      </c>
      <c r="H87" s="148">
        <f t="shared" si="127"/>
        <v>0</v>
      </c>
      <c r="I87" s="146">
        <f t="shared" si="128"/>
        <v>41.250607348081026</v>
      </c>
      <c r="J87" s="141"/>
      <c r="K87" s="161" t="s">
        <v>9</v>
      </c>
      <c r="L87" s="148">
        <f t="shared" ref="L87:R87" si="131">L581+L607+L633</f>
        <v>37.667486925900654</v>
      </c>
      <c r="M87" s="148">
        <f t="shared" si="131"/>
        <v>0</v>
      </c>
      <c r="N87" s="148">
        <f t="shared" si="131"/>
        <v>3.5831204221803739</v>
      </c>
      <c r="O87" s="148">
        <f t="shared" si="131"/>
        <v>0</v>
      </c>
      <c r="P87" s="148">
        <f t="shared" si="131"/>
        <v>0</v>
      </c>
      <c r="Q87" s="148">
        <f t="shared" si="131"/>
        <v>0</v>
      </c>
      <c r="R87" s="148">
        <f t="shared" si="131"/>
        <v>0</v>
      </c>
      <c r="S87" s="150">
        <f t="shared" si="130"/>
        <v>41.250607348081026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127"/>
        <v>0</v>
      </c>
      <c r="C88" s="152">
        <f t="shared" si="127"/>
        <v>0</v>
      </c>
      <c r="D88" s="152">
        <f t="shared" si="127"/>
        <v>0</v>
      </c>
      <c r="E88" s="152">
        <f t="shared" si="127"/>
        <v>0</v>
      </c>
      <c r="F88" s="152">
        <f t="shared" si="127"/>
        <v>0</v>
      </c>
      <c r="G88" s="152">
        <f t="shared" si="127"/>
        <v>0</v>
      </c>
      <c r="H88" s="152">
        <f t="shared" si="127"/>
        <v>0</v>
      </c>
      <c r="I88" s="154">
        <f t="shared" si="128"/>
        <v>0</v>
      </c>
      <c r="J88" s="141"/>
      <c r="K88" s="155" t="s">
        <v>54</v>
      </c>
      <c r="L88" s="156">
        <f t="shared" ref="L88:R88" si="132">L582+L608+L634</f>
        <v>0</v>
      </c>
      <c r="M88" s="156">
        <f t="shared" si="132"/>
        <v>0</v>
      </c>
      <c r="N88" s="156">
        <f t="shared" si="132"/>
        <v>0</v>
      </c>
      <c r="O88" s="156">
        <f t="shared" si="132"/>
        <v>0</v>
      </c>
      <c r="P88" s="156">
        <f t="shared" si="132"/>
        <v>0</v>
      </c>
      <c r="Q88" s="156">
        <f t="shared" si="132"/>
        <v>0</v>
      </c>
      <c r="R88" s="156">
        <f t="shared" si="132"/>
        <v>0</v>
      </c>
      <c r="S88" s="158">
        <f t="shared" si="130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127"/>
        <v>146.99137798602416</v>
      </c>
      <c r="C89" s="148">
        <f t="shared" si="127"/>
        <v>1.6918657696724551</v>
      </c>
      <c r="D89" s="148">
        <f t="shared" si="127"/>
        <v>15.113503062713061</v>
      </c>
      <c r="E89" s="148">
        <f t="shared" si="127"/>
        <v>0.75382070674386858</v>
      </c>
      <c r="F89" s="148">
        <f t="shared" si="127"/>
        <v>0</v>
      </c>
      <c r="G89" s="148">
        <f t="shared" si="127"/>
        <v>0</v>
      </c>
      <c r="H89" s="148">
        <f t="shared" si="127"/>
        <v>0</v>
      </c>
      <c r="I89" s="146">
        <f t="shared" si="128"/>
        <v>164.55056752515355</v>
      </c>
      <c r="J89" s="141"/>
      <c r="K89" s="161" t="s">
        <v>15</v>
      </c>
      <c r="L89" s="148">
        <f t="shared" ref="L89:R89" si="133">L583+L609+L635</f>
        <v>146.99137798602416</v>
      </c>
      <c r="M89" s="148">
        <f t="shared" si="133"/>
        <v>1.6918657696724551</v>
      </c>
      <c r="N89" s="148">
        <f t="shared" si="133"/>
        <v>15.113503062713061</v>
      </c>
      <c r="O89" s="148">
        <f t="shared" si="133"/>
        <v>0.75382070674386858</v>
      </c>
      <c r="P89" s="148">
        <f t="shared" si="133"/>
        <v>0</v>
      </c>
      <c r="Q89" s="148">
        <f t="shared" si="133"/>
        <v>0</v>
      </c>
      <c r="R89" s="148">
        <f t="shared" si="133"/>
        <v>0</v>
      </c>
      <c r="S89" s="150">
        <f t="shared" si="130"/>
        <v>164.55056752515355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127"/>
        <v>5323.5055506372246</v>
      </c>
      <c r="C90" s="152">
        <f t="shared" si="127"/>
        <v>11.471890597823336</v>
      </c>
      <c r="D90" s="152">
        <f t="shared" si="127"/>
        <v>554.16931332850072</v>
      </c>
      <c r="E90" s="152">
        <f t="shared" si="127"/>
        <v>0</v>
      </c>
      <c r="F90" s="152">
        <f t="shared" si="127"/>
        <v>0</v>
      </c>
      <c r="G90" s="152">
        <f t="shared" si="127"/>
        <v>0</v>
      </c>
      <c r="H90" s="152">
        <f t="shared" si="127"/>
        <v>0</v>
      </c>
      <c r="I90" s="154">
        <f t="shared" si="128"/>
        <v>5889.1467545635487</v>
      </c>
      <c r="J90" s="141"/>
      <c r="K90" s="155" t="s">
        <v>14</v>
      </c>
      <c r="L90" s="156">
        <f t="shared" ref="L90:R90" si="134">L584+L610+L636</f>
        <v>5323.5055506372246</v>
      </c>
      <c r="M90" s="156">
        <f t="shared" si="134"/>
        <v>11.471890597823336</v>
      </c>
      <c r="N90" s="156">
        <f t="shared" si="134"/>
        <v>554.16931332850072</v>
      </c>
      <c r="O90" s="156">
        <f t="shared" si="134"/>
        <v>0</v>
      </c>
      <c r="P90" s="156">
        <f t="shared" si="134"/>
        <v>0</v>
      </c>
      <c r="Q90" s="156">
        <f t="shared" si="134"/>
        <v>0</v>
      </c>
      <c r="R90" s="156">
        <f t="shared" si="134"/>
        <v>0</v>
      </c>
      <c r="S90" s="158">
        <f t="shared" si="130"/>
        <v>5889.1467545635487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127"/>
        <v>0</v>
      </c>
      <c r="C91" s="148">
        <f t="shared" si="127"/>
        <v>0.36675302235921114</v>
      </c>
      <c r="D91" s="148">
        <f t="shared" si="127"/>
        <v>0.16960515099073203</v>
      </c>
      <c r="E91" s="148">
        <f t="shared" si="127"/>
        <v>96.918800577048799</v>
      </c>
      <c r="F91" s="148">
        <f t="shared" si="127"/>
        <v>702.99518379200902</v>
      </c>
      <c r="G91" s="148">
        <f t="shared" si="127"/>
        <v>0</v>
      </c>
      <c r="H91" s="148">
        <f t="shared" si="127"/>
        <v>0</v>
      </c>
      <c r="I91" s="146">
        <f t="shared" si="128"/>
        <v>800.45034254240772</v>
      </c>
      <c r="J91" s="141"/>
      <c r="K91" s="161" t="s">
        <v>56</v>
      </c>
      <c r="L91" s="148">
        <f t="shared" ref="L91:R91" si="135">L585+L611+L637</f>
        <v>0</v>
      </c>
      <c r="M91" s="148">
        <f t="shared" si="135"/>
        <v>0.36675302235921114</v>
      </c>
      <c r="N91" s="148">
        <f t="shared" si="135"/>
        <v>0.16960515099073203</v>
      </c>
      <c r="O91" s="148">
        <f t="shared" si="135"/>
        <v>96.918800577048799</v>
      </c>
      <c r="P91" s="148">
        <f t="shared" si="135"/>
        <v>13047.201253382791</v>
      </c>
      <c r="Q91" s="148">
        <f t="shared" si="135"/>
        <v>0</v>
      </c>
      <c r="R91" s="148">
        <f t="shared" si="135"/>
        <v>0</v>
      </c>
      <c r="S91" s="150">
        <f t="shared" si="130"/>
        <v>13144.65641213319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127"/>
        <v>0</v>
      </c>
      <c r="C92" s="152">
        <f t="shared" si="127"/>
        <v>0</v>
      </c>
      <c r="D92" s="152">
        <f t="shared" si="127"/>
        <v>6.9326391783381056E-2</v>
      </c>
      <c r="E92" s="152">
        <f t="shared" si="127"/>
        <v>25.909429948075744</v>
      </c>
      <c r="F92" s="152">
        <f t="shared" si="127"/>
        <v>0</v>
      </c>
      <c r="G92" s="152">
        <f t="shared" si="127"/>
        <v>0</v>
      </c>
      <c r="H92" s="152">
        <f t="shared" si="127"/>
        <v>0</v>
      </c>
      <c r="I92" s="154">
        <f t="shared" si="128"/>
        <v>25.978756339859125</v>
      </c>
      <c r="J92" s="141"/>
      <c r="K92" s="155" t="s">
        <v>11</v>
      </c>
      <c r="L92" s="156">
        <f t="shared" ref="L92:R92" si="136">L586+L612+L638</f>
        <v>0</v>
      </c>
      <c r="M92" s="156">
        <f t="shared" si="136"/>
        <v>0</v>
      </c>
      <c r="N92" s="156">
        <f t="shared" si="136"/>
        <v>6.9326391783381056E-2</v>
      </c>
      <c r="O92" s="156">
        <f t="shared" si="136"/>
        <v>25.909429948075744</v>
      </c>
      <c r="P92" s="156">
        <f t="shared" si="136"/>
        <v>3277.5255755703552</v>
      </c>
      <c r="Q92" s="156">
        <f t="shared" si="136"/>
        <v>0</v>
      </c>
      <c r="R92" s="156">
        <f t="shared" si="136"/>
        <v>0</v>
      </c>
      <c r="S92" s="158">
        <f t="shared" si="130"/>
        <v>3303.5043319102142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127"/>
        <v>0</v>
      </c>
      <c r="C93" s="148">
        <f t="shared" si="127"/>
        <v>0</v>
      </c>
      <c r="D93" s="148">
        <f t="shared" si="127"/>
        <v>0</v>
      </c>
      <c r="E93" s="148">
        <f t="shared" si="127"/>
        <v>0</v>
      </c>
      <c r="F93" s="148">
        <f t="shared" si="127"/>
        <v>0</v>
      </c>
      <c r="G93" s="148">
        <f t="shared" si="127"/>
        <v>0</v>
      </c>
      <c r="H93" s="148">
        <f t="shared" si="127"/>
        <v>0</v>
      </c>
      <c r="I93" s="146">
        <f t="shared" si="128"/>
        <v>0</v>
      </c>
      <c r="J93" s="141"/>
      <c r="K93" s="161" t="s">
        <v>57</v>
      </c>
      <c r="L93" s="148">
        <f t="shared" ref="L93:R93" si="137">L587+L613+L639</f>
        <v>0</v>
      </c>
      <c r="M93" s="148">
        <f t="shared" si="137"/>
        <v>0</v>
      </c>
      <c r="N93" s="148">
        <f t="shared" si="137"/>
        <v>0</v>
      </c>
      <c r="O93" s="148">
        <f t="shared" si="137"/>
        <v>0</v>
      </c>
      <c r="P93" s="148">
        <f t="shared" si="137"/>
        <v>797.29331088109211</v>
      </c>
      <c r="Q93" s="148">
        <f t="shared" si="137"/>
        <v>0</v>
      </c>
      <c r="R93" s="148">
        <f t="shared" si="137"/>
        <v>0</v>
      </c>
      <c r="S93" s="150">
        <f t="shared" si="130"/>
        <v>797.29331088109211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127"/>
        <v>413.17180825326494</v>
      </c>
      <c r="C94" s="152">
        <f t="shared" si="127"/>
        <v>0.56054251925411247</v>
      </c>
      <c r="D94" s="152">
        <f t="shared" si="127"/>
        <v>51.212837390610183</v>
      </c>
      <c r="E94" s="152">
        <f t="shared" si="127"/>
        <v>2.711728645113729</v>
      </c>
      <c r="F94" s="152">
        <f t="shared" si="127"/>
        <v>0</v>
      </c>
      <c r="G94" s="152">
        <f t="shared" si="127"/>
        <v>0</v>
      </c>
      <c r="H94" s="152">
        <f t="shared" si="127"/>
        <v>0</v>
      </c>
      <c r="I94" s="154">
        <f t="shared" si="128"/>
        <v>467.65691680824295</v>
      </c>
      <c r="J94" s="141"/>
      <c r="K94" s="155" t="s">
        <v>16</v>
      </c>
      <c r="L94" s="156">
        <f t="shared" ref="L94:R94" si="138">L588+L614+L640</f>
        <v>413.17180825326494</v>
      </c>
      <c r="M94" s="156">
        <f t="shared" si="138"/>
        <v>0.56054251925411247</v>
      </c>
      <c r="N94" s="156">
        <f t="shared" si="138"/>
        <v>51.212837390610183</v>
      </c>
      <c r="O94" s="156">
        <f t="shared" si="138"/>
        <v>2.711728645113729</v>
      </c>
      <c r="P94" s="156">
        <f t="shared" si="138"/>
        <v>0</v>
      </c>
      <c r="Q94" s="156">
        <f t="shared" si="138"/>
        <v>0</v>
      </c>
      <c r="R94" s="156">
        <f t="shared" si="138"/>
        <v>0</v>
      </c>
      <c r="S94" s="158">
        <f t="shared" si="130"/>
        <v>467.65691680824295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127"/>
        <v>1230.7796370313827</v>
      </c>
      <c r="C95" s="148">
        <f t="shared" si="127"/>
        <v>71.692117703308057</v>
      </c>
      <c r="D95" s="148">
        <f t="shared" si="127"/>
        <v>112.94893263560461</v>
      </c>
      <c r="E95" s="148">
        <f t="shared" si="127"/>
        <v>11.009855562861057</v>
      </c>
      <c r="F95" s="148">
        <f t="shared" si="127"/>
        <v>0</v>
      </c>
      <c r="G95" s="148">
        <f t="shared" si="127"/>
        <v>0</v>
      </c>
      <c r="H95" s="148">
        <f t="shared" si="127"/>
        <v>0</v>
      </c>
      <c r="I95" s="146">
        <f t="shared" si="128"/>
        <v>1426.4305429331564</v>
      </c>
      <c r="J95" s="141"/>
      <c r="K95" s="161" t="s">
        <v>139</v>
      </c>
      <c r="L95" s="148">
        <f t="shared" ref="L95:R95" si="139">L589+L615+L641</f>
        <v>1230.7796370313827</v>
      </c>
      <c r="M95" s="148">
        <f t="shared" si="139"/>
        <v>71.692117703308057</v>
      </c>
      <c r="N95" s="148">
        <f t="shared" si="139"/>
        <v>112.94893263560461</v>
      </c>
      <c r="O95" s="148">
        <f t="shared" si="139"/>
        <v>11.009855562861057</v>
      </c>
      <c r="P95" s="148">
        <f t="shared" si="139"/>
        <v>1470.2178360957505</v>
      </c>
      <c r="Q95" s="148">
        <f t="shared" si="139"/>
        <v>0</v>
      </c>
      <c r="R95" s="148">
        <f t="shared" si="139"/>
        <v>0</v>
      </c>
      <c r="S95" s="150">
        <f t="shared" si="130"/>
        <v>2896.6483790289067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127"/>
        <v>1729.6252861587454</v>
      </c>
      <c r="C96" s="152">
        <f t="shared" si="127"/>
        <v>0.13144276322508894</v>
      </c>
      <c r="D96" s="152">
        <f t="shared" si="127"/>
        <v>2354.380341441949</v>
      </c>
      <c r="E96" s="152">
        <f t="shared" si="127"/>
        <v>2011.923045570506</v>
      </c>
      <c r="F96" s="152">
        <f t="shared" si="127"/>
        <v>0</v>
      </c>
      <c r="G96" s="152">
        <f t="shared" si="127"/>
        <v>1556.3812277572756</v>
      </c>
      <c r="H96" s="152">
        <f t="shared" si="127"/>
        <v>0.97932913275835654</v>
      </c>
      <c r="I96" s="154">
        <f t="shared" si="128"/>
        <v>7653.4206728244608</v>
      </c>
      <c r="J96" s="141"/>
      <c r="K96" s="155" t="s">
        <v>24</v>
      </c>
      <c r="L96" s="156">
        <f t="shared" ref="L96:R96" si="140">L590+L616+L642</f>
        <v>1729.6252861587454</v>
      </c>
      <c r="M96" s="156">
        <f t="shared" si="140"/>
        <v>0.13144276322508894</v>
      </c>
      <c r="N96" s="156">
        <f t="shared" si="140"/>
        <v>2354.380341441949</v>
      </c>
      <c r="O96" s="156">
        <f t="shared" si="140"/>
        <v>2011.923045570506</v>
      </c>
      <c r="P96" s="156">
        <f t="shared" si="140"/>
        <v>1332.3291641359613</v>
      </c>
      <c r="Q96" s="156">
        <f t="shared" si="140"/>
        <v>1556.3812277572756</v>
      </c>
      <c r="R96" s="156">
        <f t="shared" si="140"/>
        <v>0.97932913275835654</v>
      </c>
      <c r="S96" s="158">
        <f t="shared" si="130"/>
        <v>8985.7498369604218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127"/>
        <v>4512.6110939012315</v>
      </c>
      <c r="C97" s="148">
        <f t="shared" si="127"/>
        <v>21.123329428036087</v>
      </c>
      <c r="D97" s="148">
        <f t="shared" si="127"/>
        <v>157.43344065500381</v>
      </c>
      <c r="E97" s="148">
        <f t="shared" si="127"/>
        <v>0</v>
      </c>
      <c r="F97" s="148">
        <f t="shared" si="127"/>
        <v>0</v>
      </c>
      <c r="G97" s="148">
        <f t="shared" si="127"/>
        <v>0</v>
      </c>
      <c r="H97" s="148">
        <f t="shared" si="127"/>
        <v>0</v>
      </c>
      <c r="I97" s="146">
        <f t="shared" si="128"/>
        <v>4691.1678639842721</v>
      </c>
      <c r="J97" s="141"/>
      <c r="K97" s="161" t="s">
        <v>23</v>
      </c>
      <c r="L97" s="148">
        <f t="shared" ref="L97:R97" si="141">L591+L617+L643</f>
        <v>4512.6110939012315</v>
      </c>
      <c r="M97" s="148">
        <f t="shared" si="141"/>
        <v>21.123329428036087</v>
      </c>
      <c r="N97" s="148">
        <f t="shared" si="141"/>
        <v>157.43344065500381</v>
      </c>
      <c r="O97" s="148">
        <f t="shared" si="141"/>
        <v>0</v>
      </c>
      <c r="P97" s="148">
        <f t="shared" si="141"/>
        <v>0</v>
      </c>
      <c r="Q97" s="148">
        <f t="shared" si="141"/>
        <v>0</v>
      </c>
      <c r="R97" s="148">
        <f t="shared" si="141"/>
        <v>0</v>
      </c>
      <c r="S97" s="150">
        <f t="shared" si="130"/>
        <v>4691.1678639842721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127"/>
        <v>6247.9998715021566</v>
      </c>
      <c r="C98" s="152">
        <f t="shared" si="127"/>
        <v>11.592640770896523</v>
      </c>
      <c r="D98" s="152">
        <f t="shared" si="127"/>
        <v>756.44015562285949</v>
      </c>
      <c r="E98" s="152">
        <f t="shared" si="127"/>
        <v>0</v>
      </c>
      <c r="F98" s="152">
        <f t="shared" si="127"/>
        <v>0</v>
      </c>
      <c r="G98" s="152">
        <f t="shared" si="127"/>
        <v>0</v>
      </c>
      <c r="H98" s="152">
        <f t="shared" si="127"/>
        <v>0</v>
      </c>
      <c r="I98" s="154">
        <f t="shared" si="128"/>
        <v>7016.0326678959127</v>
      </c>
      <c r="J98" s="141"/>
      <c r="K98" s="155" t="s">
        <v>58</v>
      </c>
      <c r="L98" s="156">
        <f t="shared" ref="L98:R98" si="142">L592+L618+L644</f>
        <v>6247.9998715021566</v>
      </c>
      <c r="M98" s="156">
        <f t="shared" si="142"/>
        <v>11.592640770896523</v>
      </c>
      <c r="N98" s="156">
        <f t="shared" si="142"/>
        <v>756.44015562285949</v>
      </c>
      <c r="O98" s="156">
        <f t="shared" si="142"/>
        <v>0</v>
      </c>
      <c r="P98" s="156">
        <f t="shared" si="142"/>
        <v>0</v>
      </c>
      <c r="Q98" s="156">
        <f t="shared" si="142"/>
        <v>0</v>
      </c>
      <c r="R98" s="156">
        <f t="shared" si="142"/>
        <v>0</v>
      </c>
      <c r="S98" s="158">
        <f t="shared" si="130"/>
        <v>7016.0326678959127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127"/>
        <v>1426.3816814465897</v>
      </c>
      <c r="C99" s="148">
        <f t="shared" si="127"/>
        <v>0</v>
      </c>
      <c r="D99" s="148">
        <f t="shared" si="127"/>
        <v>176.52468046351231</v>
      </c>
      <c r="E99" s="148">
        <f t="shared" si="127"/>
        <v>1.1101909837890143</v>
      </c>
      <c r="F99" s="148">
        <f t="shared" si="127"/>
        <v>51.394015357183399</v>
      </c>
      <c r="G99" s="148">
        <f t="shared" si="127"/>
        <v>0</v>
      </c>
      <c r="H99" s="148">
        <f t="shared" si="127"/>
        <v>0</v>
      </c>
      <c r="I99" s="146">
        <f t="shared" si="128"/>
        <v>1655.4105682510744</v>
      </c>
      <c r="J99" s="141"/>
      <c r="K99" s="161" t="s">
        <v>21</v>
      </c>
      <c r="L99" s="148">
        <f t="shared" ref="L99:R99" si="143">L593+L619+L645</f>
        <v>1426.3816814465897</v>
      </c>
      <c r="M99" s="148">
        <f t="shared" si="143"/>
        <v>0</v>
      </c>
      <c r="N99" s="148">
        <f t="shared" si="143"/>
        <v>176.52468046351231</v>
      </c>
      <c r="O99" s="148">
        <f t="shared" si="143"/>
        <v>1.1101909837890143</v>
      </c>
      <c r="P99" s="148">
        <f t="shared" si="143"/>
        <v>976.36250313827463</v>
      </c>
      <c r="Q99" s="148">
        <f t="shared" si="143"/>
        <v>0</v>
      </c>
      <c r="R99" s="148">
        <f t="shared" si="143"/>
        <v>0</v>
      </c>
      <c r="S99" s="150">
        <f t="shared" si="130"/>
        <v>2580.3790560321659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127"/>
        <v>2.2785079107092119</v>
      </c>
      <c r="C100" s="152">
        <f t="shared" si="127"/>
        <v>0</v>
      </c>
      <c r="D100" s="152">
        <f t="shared" si="127"/>
        <v>4.2098298969978472E-2</v>
      </c>
      <c r="E100" s="152">
        <f t="shared" si="127"/>
        <v>0</v>
      </c>
      <c r="F100" s="152">
        <f t="shared" si="127"/>
        <v>0</v>
      </c>
      <c r="G100" s="152">
        <f t="shared" si="127"/>
        <v>0</v>
      </c>
      <c r="H100" s="152">
        <f t="shared" si="127"/>
        <v>0</v>
      </c>
      <c r="I100" s="154">
        <f t="shared" si="128"/>
        <v>2.3206062096791902</v>
      </c>
      <c r="J100" s="141"/>
      <c r="K100" s="155" t="s">
        <v>20</v>
      </c>
      <c r="L100" s="156">
        <f t="shared" ref="L100:R100" si="144">L594+L620+L646</f>
        <v>2.2785079107092119</v>
      </c>
      <c r="M100" s="156">
        <f t="shared" si="144"/>
        <v>0</v>
      </c>
      <c r="N100" s="156">
        <f t="shared" si="144"/>
        <v>4.2098298969978472E-2</v>
      </c>
      <c r="O100" s="156">
        <f t="shared" si="144"/>
        <v>0</v>
      </c>
      <c r="P100" s="156">
        <f t="shared" si="144"/>
        <v>0</v>
      </c>
      <c r="Q100" s="156">
        <f t="shared" si="144"/>
        <v>0</v>
      </c>
      <c r="R100" s="156">
        <f t="shared" si="144"/>
        <v>0</v>
      </c>
      <c r="S100" s="158">
        <f t="shared" si="130"/>
        <v>2.3206062096791902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127"/>
        <v>901.11131650227696</v>
      </c>
      <c r="C101" s="148">
        <f t="shared" si="127"/>
        <v>0</v>
      </c>
      <c r="D101" s="148">
        <f t="shared" si="127"/>
        <v>342.15853379892377</v>
      </c>
      <c r="E101" s="148">
        <f t="shared" si="127"/>
        <v>0</v>
      </c>
      <c r="F101" s="148">
        <f t="shared" si="127"/>
        <v>0</v>
      </c>
      <c r="G101" s="148">
        <f t="shared" si="127"/>
        <v>0</v>
      </c>
      <c r="H101" s="148">
        <f t="shared" si="127"/>
        <v>0</v>
      </c>
      <c r="I101" s="146">
        <f t="shared" si="128"/>
        <v>1243.2698503012007</v>
      </c>
      <c r="J101" s="141"/>
      <c r="K101" s="163" t="s">
        <v>62</v>
      </c>
      <c r="L101" s="148">
        <f t="shared" ref="L101:R101" si="145">L595+L621+L647</f>
        <v>901.11131650227696</v>
      </c>
      <c r="M101" s="148">
        <f t="shared" si="145"/>
        <v>0</v>
      </c>
      <c r="N101" s="148">
        <f t="shared" si="145"/>
        <v>342.15853379892377</v>
      </c>
      <c r="O101" s="148">
        <f t="shared" si="145"/>
        <v>0</v>
      </c>
      <c r="P101" s="148">
        <f t="shared" si="145"/>
        <v>0</v>
      </c>
      <c r="Q101" s="148">
        <f t="shared" si="145"/>
        <v>0</v>
      </c>
      <c r="R101" s="148">
        <f t="shared" si="145"/>
        <v>0</v>
      </c>
      <c r="S101" s="150">
        <f t="shared" si="130"/>
        <v>1243.2698503012007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si="127"/>
        <v>901.11131650227696</v>
      </c>
      <c r="C102" s="165">
        <f t="shared" si="127"/>
        <v>0</v>
      </c>
      <c r="D102" s="165">
        <f t="shared" si="127"/>
        <v>342.15853379892377</v>
      </c>
      <c r="E102" s="165">
        <f t="shared" si="127"/>
        <v>0</v>
      </c>
      <c r="F102" s="165">
        <f t="shared" si="127"/>
        <v>0</v>
      </c>
      <c r="G102" s="165">
        <f t="shared" si="127"/>
        <v>0</v>
      </c>
      <c r="H102" s="165">
        <f t="shared" si="127"/>
        <v>0</v>
      </c>
      <c r="I102" s="167">
        <f t="shared" si="128"/>
        <v>1243.2698503012007</v>
      </c>
      <c r="J102" s="141"/>
      <c r="K102" s="168" t="s">
        <v>22</v>
      </c>
      <c r="L102" s="169">
        <f t="shared" ref="L102:R102" si="146">L596+L622+L648</f>
        <v>901.11131650227696</v>
      </c>
      <c r="M102" s="169">
        <f t="shared" si="146"/>
        <v>0</v>
      </c>
      <c r="N102" s="169">
        <f t="shared" si="146"/>
        <v>342.15853379892377</v>
      </c>
      <c r="O102" s="169">
        <f t="shared" si="146"/>
        <v>0</v>
      </c>
      <c r="P102" s="169">
        <f t="shared" si="146"/>
        <v>0</v>
      </c>
      <c r="Q102" s="169">
        <f t="shared" si="146"/>
        <v>0</v>
      </c>
      <c r="R102" s="169">
        <f t="shared" si="146"/>
        <v>0</v>
      </c>
      <c r="S102" s="171">
        <f t="shared" si="130"/>
        <v>1243.2698503012007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127"/>
        <v>0</v>
      </c>
      <c r="C103" s="173">
        <f t="shared" si="127"/>
        <v>0</v>
      </c>
      <c r="D103" s="173">
        <f t="shared" si="127"/>
        <v>0</v>
      </c>
      <c r="E103" s="173">
        <f t="shared" si="127"/>
        <v>0</v>
      </c>
      <c r="F103" s="173">
        <f t="shared" si="127"/>
        <v>0</v>
      </c>
      <c r="G103" s="173">
        <f t="shared" si="127"/>
        <v>0</v>
      </c>
      <c r="H103" s="173">
        <f t="shared" si="127"/>
        <v>0</v>
      </c>
      <c r="I103" s="175">
        <f t="shared" si="128"/>
        <v>0</v>
      </c>
      <c r="J103" s="141"/>
      <c r="K103" s="176" t="s">
        <v>18</v>
      </c>
      <c r="L103" s="173">
        <f t="shared" ref="L103:R103" si="147">L597+L623+L649</f>
        <v>0</v>
      </c>
      <c r="M103" s="173">
        <f t="shared" si="147"/>
        <v>0</v>
      </c>
      <c r="N103" s="173">
        <f t="shared" si="147"/>
        <v>0</v>
      </c>
      <c r="O103" s="173">
        <f t="shared" si="147"/>
        <v>0</v>
      </c>
      <c r="P103" s="173">
        <f t="shared" si="147"/>
        <v>0</v>
      </c>
      <c r="Q103" s="173">
        <f t="shared" si="147"/>
        <v>0</v>
      </c>
      <c r="R103" s="173">
        <f t="shared" si="147"/>
        <v>0</v>
      </c>
      <c r="S103" s="178">
        <f t="shared" si="130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127"/>
        <v>0</v>
      </c>
      <c r="C104" s="165">
        <f t="shared" si="127"/>
        <v>0</v>
      </c>
      <c r="D104" s="165">
        <f t="shared" si="127"/>
        <v>0</v>
      </c>
      <c r="E104" s="165">
        <f t="shared" si="127"/>
        <v>0</v>
      </c>
      <c r="F104" s="165">
        <f t="shared" si="127"/>
        <v>0</v>
      </c>
      <c r="G104" s="165">
        <f t="shared" si="127"/>
        <v>0</v>
      </c>
      <c r="H104" s="165">
        <f t="shared" si="127"/>
        <v>0</v>
      </c>
      <c r="I104" s="167">
        <f t="shared" si="128"/>
        <v>0</v>
      </c>
      <c r="J104" s="141"/>
      <c r="K104" s="168" t="s">
        <v>19</v>
      </c>
      <c r="L104" s="169">
        <f t="shared" ref="L104:R104" si="148">L598+L624+L650</f>
        <v>0</v>
      </c>
      <c r="M104" s="169">
        <f t="shared" si="148"/>
        <v>0</v>
      </c>
      <c r="N104" s="169">
        <f t="shared" si="148"/>
        <v>0</v>
      </c>
      <c r="O104" s="169">
        <f t="shared" si="148"/>
        <v>0</v>
      </c>
      <c r="P104" s="169">
        <f t="shared" si="148"/>
        <v>0</v>
      </c>
      <c r="Q104" s="169">
        <f t="shared" si="148"/>
        <v>0</v>
      </c>
      <c r="R104" s="169">
        <f t="shared" si="148"/>
        <v>0</v>
      </c>
      <c r="S104" s="171">
        <f t="shared" si="130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127"/>
        <v>0</v>
      </c>
      <c r="C105" s="180">
        <f t="shared" si="127"/>
        <v>0</v>
      </c>
      <c r="D105" s="180">
        <f t="shared" si="127"/>
        <v>0</v>
      </c>
      <c r="E105" s="180">
        <f t="shared" si="127"/>
        <v>0</v>
      </c>
      <c r="F105" s="180">
        <f t="shared" si="127"/>
        <v>0</v>
      </c>
      <c r="G105" s="180">
        <f t="shared" si="127"/>
        <v>0</v>
      </c>
      <c r="H105" s="180">
        <f t="shared" si="127"/>
        <v>0</v>
      </c>
      <c r="I105" s="182">
        <f t="shared" si="128"/>
        <v>0</v>
      </c>
      <c r="J105" s="141"/>
      <c r="K105" s="183" t="s">
        <v>10</v>
      </c>
      <c r="L105" s="180">
        <f t="shared" ref="L105:R105" si="149">L599+L625+L651</f>
        <v>0</v>
      </c>
      <c r="M105" s="180">
        <f t="shared" si="149"/>
        <v>0</v>
      </c>
      <c r="N105" s="180">
        <f t="shared" si="149"/>
        <v>0</v>
      </c>
      <c r="O105" s="180">
        <f t="shared" si="149"/>
        <v>0</v>
      </c>
      <c r="P105" s="180">
        <f t="shared" si="149"/>
        <v>0</v>
      </c>
      <c r="Q105" s="180">
        <f t="shared" si="149"/>
        <v>0</v>
      </c>
      <c r="R105" s="180">
        <f t="shared" si="149"/>
        <v>0</v>
      </c>
      <c r="S105" s="185">
        <f t="shared" si="130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22079.930797780529</v>
      </c>
      <c r="C106" s="187">
        <f t="shared" ref="C106:H106" si="150">SUM(C85:C101)</f>
        <v>118.63058257457487</v>
      </c>
      <c r="D106" s="187">
        <f t="shared" si="150"/>
        <v>4537.0459200039404</v>
      </c>
      <c r="E106" s="187">
        <f t="shared" si="150"/>
        <v>2150.3368719941382</v>
      </c>
      <c r="F106" s="187">
        <f t="shared" si="150"/>
        <v>754.38919914919245</v>
      </c>
      <c r="G106" s="187">
        <f t="shared" si="150"/>
        <v>1556.3812277572756</v>
      </c>
      <c r="H106" s="213">
        <f t="shared" si="150"/>
        <v>0.97932913275835654</v>
      </c>
      <c r="I106" s="146">
        <f t="shared" ref="I106" si="151">SUM(I85:I101)</f>
        <v>31197.693928392408</v>
      </c>
      <c r="J106" s="141"/>
      <c r="K106" s="188" t="s">
        <v>25</v>
      </c>
      <c r="L106" s="187">
        <f>SUM(L85:L101)</f>
        <v>22079.930797780529</v>
      </c>
      <c r="M106" s="187">
        <f t="shared" ref="M106:R106" si="152">SUM(M85:M101)</f>
        <v>118.63058257457487</v>
      </c>
      <c r="N106" s="187">
        <f t="shared" si="152"/>
        <v>4537.0459200039404</v>
      </c>
      <c r="O106" s="187">
        <f t="shared" si="152"/>
        <v>2150.3368719941382</v>
      </c>
      <c r="P106" s="187">
        <f t="shared" si="152"/>
        <v>20901.025094490888</v>
      </c>
      <c r="Q106" s="187">
        <f t="shared" si="152"/>
        <v>1556.3812277572756</v>
      </c>
      <c r="R106" s="213">
        <f t="shared" si="152"/>
        <v>0.97932913275835654</v>
      </c>
      <c r="S106" s="214">
        <f t="shared" ref="S106" si="153">SUM(S85:S101)</f>
        <v>51344.329823734101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0.70774240071911276</v>
      </c>
      <c r="C107" s="105">
        <f t="shared" ref="C107:H107" si="154">IF($I106=0,"-",C106/$I106)</f>
        <v>3.8025433176845009E-3</v>
      </c>
      <c r="D107" s="105">
        <f t="shared" si="154"/>
        <v>0.14542888748180405</v>
      </c>
      <c r="E107" s="105">
        <f t="shared" si="154"/>
        <v>6.8926148097028378E-2</v>
      </c>
      <c r="F107" s="105">
        <f t="shared" si="154"/>
        <v>2.4180928272478426E-2</v>
      </c>
      <c r="G107" s="105">
        <f t="shared" si="154"/>
        <v>4.9887701037442507E-2</v>
      </c>
      <c r="H107" s="106">
        <f t="shared" si="154"/>
        <v>3.1391074449483218E-5</v>
      </c>
      <c r="I107" s="107">
        <f>SUM(B107:H107)</f>
        <v>1</v>
      </c>
      <c r="K107" s="30" t="s">
        <v>85</v>
      </c>
      <c r="L107" s="80">
        <f>IF($S106=0,"-",L106/$S106)</f>
        <v>0.43003640077845562</v>
      </c>
      <c r="M107" s="80">
        <f t="shared" ref="M107:R107" si="155">IF($S106=0,"-",M106/$S106)</f>
        <v>2.3104904277032254E-3</v>
      </c>
      <c r="N107" s="80">
        <f t="shared" si="155"/>
        <v>8.8365082095329534E-2</v>
      </c>
      <c r="O107" s="80">
        <f t="shared" si="155"/>
        <v>4.1880707750520434E-2</v>
      </c>
      <c r="P107" s="80">
        <f t="shared" si="155"/>
        <v>0.40707562385650836</v>
      </c>
      <c r="Q107" s="80">
        <f t="shared" si="155"/>
        <v>3.0312621337163365E-2</v>
      </c>
      <c r="R107" s="81">
        <f t="shared" si="155"/>
        <v>1.9073754319520948E-5</v>
      </c>
      <c r="S107" s="82">
        <f>SUM(L107:R107)</f>
        <v>1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1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158">SUM(V112:AC112)</f>
        <v>0</v>
      </c>
      <c r="AJ112" s="133" t="str">
        <f t="shared" ref="AJ112:AJ133" si="159">IF(ABS(S112-AI112)&gt;0.001,S112-AI112,"")</f>
        <v/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1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158"/>
        <v>0</v>
      </c>
      <c r="AJ113" s="133" t="str">
        <f t="shared" si="159"/>
        <v/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1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158"/>
        <v>0</v>
      </c>
      <c r="AJ114" s="133" t="str">
        <f t="shared" si="159"/>
        <v/>
      </c>
      <c r="BA114" s="133"/>
      <c r="BR114" s="133"/>
      <c r="CG114" s="133"/>
    </row>
    <row r="115" spans="1:85" x14ac:dyDescent="0.25">
      <c r="A115" s="159" t="s">
        <v>15</v>
      </c>
      <c r="B115" s="148">
        <v>0</v>
      </c>
      <c r="C115" s="148">
        <v>0</v>
      </c>
      <c r="D115" s="148">
        <v>189.9921655720911</v>
      </c>
      <c r="E115" s="148">
        <v>0</v>
      </c>
      <c r="F115" s="292"/>
      <c r="G115" s="148">
        <v>0</v>
      </c>
      <c r="H115" s="160">
        <v>0</v>
      </c>
      <c r="I115" s="146">
        <f t="shared" si="156"/>
        <v>189.9921655720911</v>
      </c>
      <c r="J115" s="141"/>
      <c r="K115" s="161" t="s">
        <v>15</v>
      </c>
      <c r="L115" s="148">
        <v>0</v>
      </c>
      <c r="M115" s="148">
        <v>0</v>
      </c>
      <c r="N115" s="148">
        <v>189.9921655720911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57"/>
        <v>189.9921655720911</v>
      </c>
      <c r="U115" s="204" t="s">
        <v>15</v>
      </c>
      <c r="V115" s="196">
        <v>0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189.9921655720911</v>
      </c>
      <c r="AD115" s="198">
        <v>0</v>
      </c>
      <c r="AE115" s="198">
        <v>0</v>
      </c>
      <c r="AF115" s="198">
        <v>0</v>
      </c>
      <c r="AG115" s="198">
        <v>189.9921655720911</v>
      </c>
      <c r="AH115" s="198">
        <v>0</v>
      </c>
      <c r="AI115" s="199">
        <f t="shared" si="158"/>
        <v>189.9921655720911</v>
      </c>
      <c r="AJ115" s="133" t="str">
        <f t="shared" si="159"/>
        <v/>
      </c>
      <c r="BA115" s="133"/>
      <c r="BR115" s="133"/>
      <c r="CG115" s="133"/>
    </row>
    <row r="116" spans="1:85" x14ac:dyDescent="0.25">
      <c r="A116" s="151" t="s">
        <v>14</v>
      </c>
      <c r="B116" s="152">
        <v>0.22196998532061121</v>
      </c>
      <c r="C116" s="152">
        <v>0</v>
      </c>
      <c r="D116" s="152">
        <v>0</v>
      </c>
      <c r="E116" s="152">
        <v>1.111811309881806E-2</v>
      </c>
      <c r="F116" s="292"/>
      <c r="G116" s="152">
        <v>0</v>
      </c>
      <c r="H116" s="153">
        <v>0</v>
      </c>
      <c r="I116" s="154">
        <f t="shared" si="156"/>
        <v>0.23308809841942926</v>
      </c>
      <c r="J116" s="141"/>
      <c r="K116" s="155" t="s">
        <v>14</v>
      </c>
      <c r="L116" s="156">
        <v>0.22196998532061121</v>
      </c>
      <c r="M116" s="156">
        <v>0</v>
      </c>
      <c r="N116" s="156">
        <v>0</v>
      </c>
      <c r="O116" s="156">
        <v>1.111811309881806E-2</v>
      </c>
      <c r="P116" s="156">
        <v>0</v>
      </c>
      <c r="Q116" s="156">
        <v>0</v>
      </c>
      <c r="R116" s="157">
        <v>0</v>
      </c>
      <c r="S116" s="158">
        <f t="shared" si="157"/>
        <v>0.23308809841942926</v>
      </c>
      <c r="U116" s="200" t="s">
        <v>55</v>
      </c>
      <c r="V116" s="201">
        <v>0.16917023552569124</v>
      </c>
      <c r="W116" s="201">
        <v>0</v>
      </c>
      <c r="X116" s="201">
        <v>0</v>
      </c>
      <c r="Y116" s="201">
        <v>0</v>
      </c>
      <c r="Z116" s="201">
        <v>0</v>
      </c>
      <c r="AA116" s="201">
        <v>1.111811309881806E-2</v>
      </c>
      <c r="AB116" s="201">
        <v>0</v>
      </c>
      <c r="AC116" s="202">
        <v>5.2799749794919977E-2</v>
      </c>
      <c r="AD116" s="201">
        <v>5.2799749794919977E-2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158"/>
        <v>0.23308809841942926</v>
      </c>
      <c r="AJ116" s="133" t="str">
        <f t="shared" si="159"/>
        <v/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0.37352907321999268</v>
      </c>
      <c r="F117" s="292"/>
      <c r="G117" s="148">
        <v>0</v>
      </c>
      <c r="H117" s="160">
        <v>0</v>
      </c>
      <c r="I117" s="146">
        <f t="shared" si="156"/>
        <v>0.37352907321999268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0.37352907321999268</v>
      </c>
      <c r="P117" s="148">
        <v>29.740147961609384</v>
      </c>
      <c r="Q117" s="148">
        <v>0</v>
      </c>
      <c r="R117" s="149">
        <v>0</v>
      </c>
      <c r="S117" s="150">
        <f t="shared" si="157"/>
        <v>30.113677034829376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1.8676453660999636E-2</v>
      </c>
      <c r="AB117" s="196">
        <v>29.740147961609384</v>
      </c>
      <c r="AC117" s="197">
        <v>0.35485261955899305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0.35485261955899305</v>
      </c>
      <c r="AI117" s="199">
        <f t="shared" si="158"/>
        <v>30.113677034829379</v>
      </c>
      <c r="AJ117" s="133" t="str">
        <f t="shared" si="159"/>
        <v/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1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0.22792953550903899</v>
      </c>
      <c r="Q118" s="156">
        <v>0</v>
      </c>
      <c r="R118" s="157">
        <v>0</v>
      </c>
      <c r="S118" s="158">
        <f t="shared" si="157"/>
        <v>0.22792953550903899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0.22792953550903899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158"/>
        <v>0.22792953550903899</v>
      </c>
      <c r="AJ118" s="133" t="str">
        <f t="shared" si="159"/>
        <v/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1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158"/>
        <v>0</v>
      </c>
      <c r="AJ119" s="133" t="str">
        <f t="shared" si="159"/>
        <v/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1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0.12168287999999999</v>
      </c>
      <c r="Q120" s="156">
        <v>0</v>
      </c>
      <c r="R120" s="157">
        <v>0</v>
      </c>
      <c r="S120" s="158">
        <f t="shared" si="157"/>
        <v>0.12168287999999999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0.12168287999999999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158"/>
        <v>0.12168287999999999</v>
      </c>
      <c r="AJ120" s="133" t="str">
        <f t="shared" si="159"/>
        <v/>
      </c>
      <c r="BA120" s="133"/>
      <c r="BR120" s="133"/>
      <c r="CG120" s="133"/>
    </row>
    <row r="121" spans="1:85" x14ac:dyDescent="0.25">
      <c r="A121" s="159" t="s">
        <v>139</v>
      </c>
      <c r="B121" s="148">
        <v>92.941275952473887</v>
      </c>
      <c r="C121" s="148">
        <v>24.179914168839808</v>
      </c>
      <c r="D121" s="148">
        <v>122.16938992315525</v>
      </c>
      <c r="E121" s="148">
        <v>50.569552411903622</v>
      </c>
      <c r="F121" s="292"/>
      <c r="G121" s="148">
        <v>0</v>
      </c>
      <c r="H121" s="160">
        <v>0</v>
      </c>
      <c r="I121" s="146">
        <f t="shared" si="156"/>
        <v>289.86013245637258</v>
      </c>
      <c r="J121" s="141"/>
      <c r="K121" s="161" t="s">
        <v>139</v>
      </c>
      <c r="L121" s="148">
        <v>92.941275952473887</v>
      </c>
      <c r="M121" s="148">
        <v>24.179914168839808</v>
      </c>
      <c r="N121" s="148">
        <v>122.16938992315525</v>
      </c>
      <c r="O121" s="148">
        <v>50.569552411903622</v>
      </c>
      <c r="P121" s="148">
        <v>0</v>
      </c>
      <c r="Q121" s="148">
        <v>0</v>
      </c>
      <c r="R121" s="149">
        <v>0</v>
      </c>
      <c r="S121" s="150">
        <f t="shared" si="157"/>
        <v>289.86013245637258</v>
      </c>
      <c r="U121" s="204" t="s">
        <v>139</v>
      </c>
      <c r="V121" s="196">
        <v>88.147084308536506</v>
      </c>
      <c r="W121" s="196">
        <v>0</v>
      </c>
      <c r="X121" s="196">
        <v>0</v>
      </c>
      <c r="Y121" s="196">
        <v>24.179914168839808</v>
      </c>
      <c r="Z121" s="196">
        <v>122.16938992315525</v>
      </c>
      <c r="AA121" s="196">
        <v>49.846352290255396</v>
      </c>
      <c r="AB121" s="196">
        <v>0</v>
      </c>
      <c r="AC121" s="197">
        <v>5.5173917655856037</v>
      </c>
      <c r="AD121" s="196">
        <v>4.794191643937376</v>
      </c>
      <c r="AE121" s="196">
        <v>0</v>
      </c>
      <c r="AF121" s="196">
        <v>0</v>
      </c>
      <c r="AG121" s="196">
        <v>0</v>
      </c>
      <c r="AH121" s="196">
        <v>0.72320012164822722</v>
      </c>
      <c r="AI121" s="199">
        <f t="shared" si="158"/>
        <v>289.86013245637258</v>
      </c>
      <c r="AJ121" s="133" t="str">
        <f t="shared" si="159"/>
        <v/>
      </c>
      <c r="BA121" s="133"/>
      <c r="BR121" s="133"/>
      <c r="CG121" s="133"/>
    </row>
    <row r="122" spans="1:85" x14ac:dyDescent="0.25">
      <c r="A122" s="151" t="s">
        <v>24</v>
      </c>
      <c r="B122" s="152">
        <v>30.761574614124285</v>
      </c>
      <c r="C122" s="152">
        <v>0.35652889924036757</v>
      </c>
      <c r="D122" s="152">
        <v>45.204325264133551</v>
      </c>
      <c r="E122" s="152">
        <v>205.4923701057306</v>
      </c>
      <c r="F122" s="292"/>
      <c r="G122" s="152">
        <v>19.860020902054828</v>
      </c>
      <c r="H122" s="153">
        <v>0</v>
      </c>
      <c r="I122" s="154">
        <f t="shared" si="156"/>
        <v>301.67481978528366</v>
      </c>
      <c r="J122" s="141"/>
      <c r="K122" s="155" t="s">
        <v>24</v>
      </c>
      <c r="L122" s="156">
        <v>30.761574614124285</v>
      </c>
      <c r="M122" s="156">
        <v>0.35652889924036757</v>
      </c>
      <c r="N122" s="156">
        <v>45.204325264133551</v>
      </c>
      <c r="O122" s="156">
        <v>205.4923701057306</v>
      </c>
      <c r="P122" s="156">
        <v>0.29349086101947242</v>
      </c>
      <c r="Q122" s="156">
        <v>19.860020902054828</v>
      </c>
      <c r="R122" s="157">
        <v>0</v>
      </c>
      <c r="S122" s="158">
        <f t="shared" si="157"/>
        <v>301.96831064630311</v>
      </c>
      <c r="U122" s="200" t="s">
        <v>24</v>
      </c>
      <c r="V122" s="201">
        <v>27.550651752340276</v>
      </c>
      <c r="W122" s="201">
        <v>2.920226759849283</v>
      </c>
      <c r="X122" s="201">
        <v>19.860020902054828</v>
      </c>
      <c r="Y122" s="201">
        <v>0.35652889924036757</v>
      </c>
      <c r="Z122" s="201">
        <v>45.204325264133551</v>
      </c>
      <c r="AA122" s="201">
        <v>202.66480071624707</v>
      </c>
      <c r="AB122" s="201">
        <v>0.29349086101947242</v>
      </c>
      <c r="AC122" s="202">
        <v>3.118265491418251</v>
      </c>
      <c r="AD122" s="201">
        <v>0.29069610193472883</v>
      </c>
      <c r="AE122" s="201">
        <v>0</v>
      </c>
      <c r="AF122" s="201">
        <v>0</v>
      </c>
      <c r="AG122" s="201">
        <v>0</v>
      </c>
      <c r="AH122" s="201">
        <v>2.8275693894835223</v>
      </c>
      <c r="AI122" s="203">
        <f t="shared" si="158"/>
        <v>301.96831064630305</v>
      </c>
      <c r="AJ122" s="133" t="str">
        <f t="shared" si="159"/>
        <v/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1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158"/>
        <v>0</v>
      </c>
      <c r="AJ123" s="133" t="str">
        <f t="shared" si="159"/>
        <v/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1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158"/>
        <v>0</v>
      </c>
      <c r="AJ124" s="133" t="str">
        <f t="shared" si="159"/>
        <v/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5.6603208355446091E-2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156"/>
        <v>5.6603208355446091E-2</v>
      </c>
      <c r="J125" s="141"/>
      <c r="K125" s="161" t="s">
        <v>21</v>
      </c>
      <c r="L125" s="148">
        <v>0</v>
      </c>
      <c r="M125" s="148">
        <v>5.6603208355446091E-2</v>
      </c>
      <c r="N125" s="148">
        <v>0</v>
      </c>
      <c r="O125" s="148">
        <v>0</v>
      </c>
      <c r="P125" s="148">
        <v>1.7376352873597312</v>
      </c>
      <c r="Q125" s="148">
        <v>0</v>
      </c>
      <c r="R125" s="149">
        <v>0</v>
      </c>
      <c r="S125" s="150">
        <f t="shared" si="157"/>
        <v>1.7942384957151774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5.6603208355446091E-2</v>
      </c>
      <c r="Z125" s="196">
        <v>0</v>
      </c>
      <c r="AA125" s="196">
        <v>0</v>
      </c>
      <c r="AB125" s="196">
        <v>1.7376352873597312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158"/>
        <v>1.7942384957151774</v>
      </c>
      <c r="AJ125" s="133" t="str">
        <f t="shared" si="159"/>
        <v/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1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158"/>
        <v>0</v>
      </c>
      <c r="AJ126" s="133" t="str">
        <f t="shared" si="159"/>
        <v/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1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158"/>
        <v>0</v>
      </c>
      <c r="AJ127" s="133" t="str">
        <f t="shared" si="159"/>
        <v/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1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158"/>
        <v>0</v>
      </c>
      <c r="AJ128" s="133" t="str">
        <f t="shared" si="159"/>
        <v/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1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158"/>
        <v>0</v>
      </c>
      <c r="AJ129" s="133" t="str">
        <f t="shared" si="159"/>
        <v/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1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158"/>
        <v>0</v>
      </c>
      <c r="AJ130" s="133" t="str">
        <f t="shared" si="159"/>
        <v/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1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158"/>
        <v>0</v>
      </c>
      <c r="AJ131" s="133" t="str">
        <f t="shared" si="159"/>
        <v/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123.92482055191878</v>
      </c>
      <c r="C132" s="187">
        <f t="shared" ref="C132:H132" si="160">SUM(C111:C127)</f>
        <v>24.593046276435622</v>
      </c>
      <c r="D132" s="187">
        <f t="shared" si="160"/>
        <v>357.36588075937993</v>
      </c>
      <c r="E132" s="187">
        <f t="shared" si="160"/>
        <v>256.44656970395306</v>
      </c>
      <c r="F132" s="187">
        <f t="shared" si="160"/>
        <v>0</v>
      </c>
      <c r="G132" s="187">
        <f t="shared" si="160"/>
        <v>19.860020902054828</v>
      </c>
      <c r="H132" s="213">
        <f t="shared" si="160"/>
        <v>0</v>
      </c>
      <c r="I132" s="146">
        <f t="shared" ref="I132" si="161">SUM(I111:I127)</f>
        <v>782.19033819374226</v>
      </c>
      <c r="J132" s="141"/>
      <c r="K132" s="188" t="s">
        <v>25</v>
      </c>
      <c r="L132" s="187">
        <f>SUM(L111:L127)</f>
        <v>123.92482055191878</v>
      </c>
      <c r="M132" s="187">
        <f t="shared" ref="M132:R132" si="162">SUM(M111:M127)</f>
        <v>24.593046276435622</v>
      </c>
      <c r="N132" s="187">
        <f t="shared" si="162"/>
        <v>357.36588075937993</v>
      </c>
      <c r="O132" s="187">
        <f t="shared" si="162"/>
        <v>256.44656970395306</v>
      </c>
      <c r="P132" s="187">
        <f t="shared" si="162"/>
        <v>32.120886525497625</v>
      </c>
      <c r="Q132" s="187">
        <f t="shared" si="162"/>
        <v>19.860020902054828</v>
      </c>
      <c r="R132" s="213">
        <f t="shared" si="162"/>
        <v>0</v>
      </c>
      <c r="S132" s="214">
        <f t="shared" ref="S132" si="163">SUM(S111:S127)</f>
        <v>814.3112247192397</v>
      </c>
      <c r="T132" s="133" t="str">
        <f>IF(ABS(S132-AI132)&gt;0.01,S132-AI132,"")</f>
        <v/>
      </c>
      <c r="U132" s="215" t="s">
        <v>61</v>
      </c>
      <c r="V132" s="216">
        <f>SUM(V111:V127)</f>
        <v>115.86690629640248</v>
      </c>
      <c r="W132" s="216">
        <f t="shared" ref="W132:AH132" si="164">SUM(W111:W127)</f>
        <v>2.920226759849283</v>
      </c>
      <c r="X132" s="216">
        <f t="shared" si="164"/>
        <v>19.860020902054828</v>
      </c>
      <c r="Y132" s="216">
        <f t="shared" si="164"/>
        <v>24.593046276435622</v>
      </c>
      <c r="Z132" s="216">
        <f t="shared" si="164"/>
        <v>167.37371518728881</v>
      </c>
      <c r="AA132" s="216">
        <f t="shared" si="164"/>
        <v>252.54094757326229</v>
      </c>
      <c r="AB132" s="216">
        <f t="shared" si="164"/>
        <v>32.120886525497625</v>
      </c>
      <c r="AC132" s="216">
        <f t="shared" si="164"/>
        <v>199.03547519844886</v>
      </c>
      <c r="AD132" s="217">
        <f t="shared" si="164"/>
        <v>5.1376874956670244</v>
      </c>
      <c r="AE132" s="217">
        <f t="shared" si="164"/>
        <v>0</v>
      </c>
      <c r="AF132" s="217">
        <f t="shared" si="164"/>
        <v>0</v>
      </c>
      <c r="AG132" s="217">
        <f t="shared" si="164"/>
        <v>189.9921655720911</v>
      </c>
      <c r="AH132" s="217">
        <f t="shared" si="164"/>
        <v>3.9056221306907428</v>
      </c>
      <c r="AI132" s="218">
        <f>SUM(V132:AC132)</f>
        <v>814.31122471923982</v>
      </c>
      <c r="AJ132" s="133" t="str">
        <f t="shared" si="159"/>
        <v/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0.15843307504678433</v>
      </c>
      <c r="C133" s="105">
        <f t="shared" ref="C133:H133" si="165">IF($I132=0,"-",C132/$I132)</f>
        <v>3.1441255504672472E-2</v>
      </c>
      <c r="D133" s="105">
        <f t="shared" si="165"/>
        <v>0.45687841348771974</v>
      </c>
      <c r="E133" s="105">
        <f t="shared" si="165"/>
        <v>0.32785698976562061</v>
      </c>
      <c r="F133" s="105">
        <f t="shared" si="165"/>
        <v>0</v>
      </c>
      <c r="G133" s="105">
        <f t="shared" si="165"/>
        <v>2.539026619520281E-2</v>
      </c>
      <c r="H133" s="106">
        <f t="shared" si="165"/>
        <v>0</v>
      </c>
      <c r="I133" s="107">
        <f>SUM(B133:H133)</f>
        <v>0.99999999999999989</v>
      </c>
      <c r="J133" s="133"/>
      <c r="K133" s="30" t="s">
        <v>85</v>
      </c>
      <c r="L133" s="80">
        <f>IF($S132=0,"-",L132/$S132)</f>
        <v>0.15218360841660497</v>
      </c>
      <c r="M133" s="80">
        <f t="shared" ref="M133:R133" si="166">IF($S132=0,"-",M132/$S132)</f>
        <v>3.0201040498876675E-2</v>
      </c>
      <c r="N133" s="80">
        <f t="shared" si="166"/>
        <v>0.43885663111495665</v>
      </c>
      <c r="O133" s="80">
        <f t="shared" si="166"/>
        <v>0.31492451770190366</v>
      </c>
      <c r="P133" s="80">
        <f t="shared" si="166"/>
        <v>3.944546697925274E-2</v>
      </c>
      <c r="Q133" s="80">
        <f t="shared" si="166"/>
        <v>2.4388735288405506E-2</v>
      </c>
      <c r="R133" s="81">
        <f t="shared" si="166"/>
        <v>0</v>
      </c>
      <c r="S133" s="82">
        <f>SUM(L133:R133)</f>
        <v>1.0000000000000002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  <c r="AJ133" s="4">
        <f t="shared" si="159"/>
        <v>1.0000000000000002</v>
      </c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167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68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169">SUM(V138:AC138)</f>
        <v>0</v>
      </c>
      <c r="AJ138" s="133" t="str">
        <f t="shared" ref="AJ138:AJ159" si="170">IF(ABS(S138-AI138)&gt;0.001,S138-AI138,"")</f>
        <v/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167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68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169"/>
        <v>0</v>
      </c>
      <c r="AJ139" s="133" t="str">
        <f t="shared" si="170"/>
        <v/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167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68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169"/>
        <v>0</v>
      </c>
      <c r="AJ140" s="133" t="str">
        <f t="shared" si="170"/>
        <v/>
      </c>
      <c r="BA140" s="133"/>
      <c r="BR140" s="133"/>
      <c r="CG140" s="133"/>
    </row>
    <row r="141" spans="1:85" x14ac:dyDescent="0.25">
      <c r="A141" s="159" t="s">
        <v>15</v>
      </c>
      <c r="B141" s="148">
        <v>258.8453243481315</v>
      </c>
      <c r="C141" s="148">
        <v>44.361824680800915</v>
      </c>
      <c r="D141" s="148">
        <v>0</v>
      </c>
      <c r="E141" s="148">
        <v>0</v>
      </c>
      <c r="F141" s="292"/>
      <c r="G141" s="148">
        <v>0</v>
      </c>
      <c r="H141" s="160">
        <v>0</v>
      </c>
      <c r="I141" s="146">
        <f t="shared" si="167"/>
        <v>303.20714902893241</v>
      </c>
      <c r="J141" s="141"/>
      <c r="K141" s="161" t="s">
        <v>15</v>
      </c>
      <c r="L141" s="148">
        <v>258.8453243481315</v>
      </c>
      <c r="M141" s="148">
        <v>44.361824680800915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68"/>
        <v>303.20714902893241</v>
      </c>
      <c r="U141" s="204" t="s">
        <v>15</v>
      </c>
      <c r="V141" s="196">
        <v>258.8453243481315</v>
      </c>
      <c r="W141" s="196">
        <v>0</v>
      </c>
      <c r="X141" s="196">
        <v>0</v>
      </c>
      <c r="Y141" s="196">
        <v>44.361824680800915</v>
      </c>
      <c r="Z141" s="196">
        <v>0</v>
      </c>
      <c r="AA141" s="196">
        <v>0</v>
      </c>
      <c r="AB141" s="196">
        <v>0</v>
      </c>
      <c r="AC141" s="197">
        <v>0</v>
      </c>
      <c r="AD141" s="198">
        <v>0</v>
      </c>
      <c r="AE141" s="198">
        <v>0</v>
      </c>
      <c r="AF141" s="198">
        <v>0</v>
      </c>
      <c r="AG141" s="198">
        <v>0</v>
      </c>
      <c r="AH141" s="198">
        <v>0</v>
      </c>
      <c r="AI141" s="199">
        <f t="shared" si="169"/>
        <v>303.20714902893241</v>
      </c>
      <c r="AJ141" s="133" t="str">
        <f t="shared" si="170"/>
        <v/>
      </c>
      <c r="BA141" s="133"/>
      <c r="BR141" s="133"/>
      <c r="CG141" s="133"/>
    </row>
    <row r="142" spans="1:85" x14ac:dyDescent="0.25">
      <c r="A142" s="151" t="s">
        <v>14</v>
      </c>
      <c r="B142" s="152">
        <v>1.1745746128259444</v>
      </c>
      <c r="C142" s="152">
        <v>6.3023275684038653</v>
      </c>
      <c r="D142" s="152">
        <v>0.1998487922773875</v>
      </c>
      <c r="E142" s="152">
        <v>0.11826579797971547</v>
      </c>
      <c r="F142" s="292"/>
      <c r="G142" s="152">
        <v>0</v>
      </c>
      <c r="H142" s="153">
        <v>0</v>
      </c>
      <c r="I142" s="154">
        <f t="shared" si="167"/>
        <v>7.7950167714869121</v>
      </c>
      <c r="J142" s="141"/>
      <c r="K142" s="155" t="s">
        <v>14</v>
      </c>
      <c r="L142" s="156">
        <v>1.1745746128259444</v>
      </c>
      <c r="M142" s="156">
        <v>6.3023275684038653</v>
      </c>
      <c r="N142" s="156">
        <v>0.1998487922773875</v>
      </c>
      <c r="O142" s="156">
        <v>0.11826579797971547</v>
      </c>
      <c r="P142" s="156">
        <v>0</v>
      </c>
      <c r="Q142" s="156">
        <v>0</v>
      </c>
      <c r="R142" s="157">
        <v>0</v>
      </c>
      <c r="S142" s="158">
        <f t="shared" si="168"/>
        <v>7.7950167714869121</v>
      </c>
      <c r="U142" s="200" t="s">
        <v>55</v>
      </c>
      <c r="V142" s="201">
        <v>1.1745746128259444</v>
      </c>
      <c r="W142" s="201">
        <v>0</v>
      </c>
      <c r="X142" s="201">
        <v>0</v>
      </c>
      <c r="Y142" s="201">
        <v>6.3023275684038653</v>
      </c>
      <c r="Z142" s="201">
        <v>0.1998487922773875</v>
      </c>
      <c r="AA142" s="201">
        <v>0</v>
      </c>
      <c r="AB142" s="201">
        <v>0</v>
      </c>
      <c r="AC142" s="202">
        <v>0.11826579797971547</v>
      </c>
      <c r="AD142" s="201">
        <v>0</v>
      </c>
      <c r="AE142" s="201">
        <v>0</v>
      </c>
      <c r="AF142" s="201">
        <v>0</v>
      </c>
      <c r="AG142" s="201">
        <v>0</v>
      </c>
      <c r="AH142" s="201">
        <v>0.11826579797971547</v>
      </c>
      <c r="AI142" s="203">
        <f t="shared" si="169"/>
        <v>7.7950167714869121</v>
      </c>
      <c r="AJ142" s="133" t="str">
        <f t="shared" si="170"/>
        <v/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167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13.337094045374226</v>
      </c>
      <c r="Q143" s="148">
        <v>0</v>
      </c>
      <c r="R143" s="149">
        <v>0</v>
      </c>
      <c r="S143" s="150">
        <f t="shared" si="168"/>
        <v>13.337094045374226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13.337094045374226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169"/>
        <v>13.337094045374226</v>
      </c>
      <c r="AJ143" s="133" t="str">
        <f t="shared" si="170"/>
        <v/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167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2.226356907416521</v>
      </c>
      <c r="Q144" s="156">
        <v>0</v>
      </c>
      <c r="R144" s="157">
        <v>0</v>
      </c>
      <c r="S144" s="158">
        <f t="shared" si="168"/>
        <v>2.226356907416521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2.226356907416521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169"/>
        <v>2.226356907416521</v>
      </c>
      <c r="AJ144" s="133" t="str">
        <f t="shared" si="170"/>
        <v/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167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68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169"/>
        <v>0</v>
      </c>
      <c r="AJ145" s="133" t="str">
        <f t="shared" si="170"/>
        <v/>
      </c>
      <c r="BA145" s="133"/>
      <c r="BR145" s="133"/>
      <c r="CG145" s="133"/>
    </row>
    <row r="146" spans="1:85" x14ac:dyDescent="0.25">
      <c r="A146" s="151" t="s">
        <v>16</v>
      </c>
      <c r="B146" s="152">
        <v>6.8578861670193507E-4</v>
      </c>
      <c r="C146" s="152">
        <v>3.6869579693694949</v>
      </c>
      <c r="D146" s="152">
        <v>3.6931300669198124</v>
      </c>
      <c r="E146" s="152">
        <v>0</v>
      </c>
      <c r="F146" s="292"/>
      <c r="G146" s="152">
        <v>0</v>
      </c>
      <c r="H146" s="153">
        <v>0</v>
      </c>
      <c r="I146" s="154">
        <f t="shared" si="167"/>
        <v>7.3807738249060098</v>
      </c>
      <c r="J146" s="141"/>
      <c r="K146" s="155" t="s">
        <v>16</v>
      </c>
      <c r="L146" s="156">
        <v>6.8578861670193507E-4</v>
      </c>
      <c r="M146" s="156">
        <v>3.6869579693694949</v>
      </c>
      <c r="N146" s="156">
        <v>3.6931300669198124</v>
      </c>
      <c r="O146" s="156">
        <v>0</v>
      </c>
      <c r="P146" s="156">
        <v>3.7107000511871267E-4</v>
      </c>
      <c r="Q146" s="156">
        <v>0</v>
      </c>
      <c r="R146" s="157">
        <v>0</v>
      </c>
      <c r="S146" s="158">
        <f t="shared" si="168"/>
        <v>7.3811448949111282</v>
      </c>
      <c r="U146" s="200" t="s">
        <v>16</v>
      </c>
      <c r="V146" s="201">
        <v>6.8578861670193507E-4</v>
      </c>
      <c r="W146" s="201">
        <v>0</v>
      </c>
      <c r="X146" s="201">
        <v>0</v>
      </c>
      <c r="Y146" s="201">
        <v>3.6869579693694949</v>
      </c>
      <c r="Z146" s="201">
        <v>3.6931300669198124</v>
      </c>
      <c r="AA146" s="201">
        <v>0</v>
      </c>
      <c r="AB146" s="201">
        <v>3.7107000511871267E-4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169"/>
        <v>7.3811448949111282</v>
      </c>
      <c r="AJ146" s="133" t="str">
        <f t="shared" si="170"/>
        <v/>
      </c>
      <c r="BA146" s="133"/>
      <c r="BR146" s="133"/>
      <c r="CG146" s="133"/>
    </row>
    <row r="147" spans="1:85" x14ac:dyDescent="0.25">
      <c r="A147" s="159" t="s">
        <v>139</v>
      </c>
      <c r="B147" s="148">
        <v>4.2752592049412685</v>
      </c>
      <c r="C147" s="148">
        <v>52.168308260996561</v>
      </c>
      <c r="D147" s="148">
        <v>137.21548716225578</v>
      </c>
      <c r="E147" s="148">
        <v>1.0327653189931283</v>
      </c>
      <c r="F147" s="292"/>
      <c r="G147" s="148">
        <v>0</v>
      </c>
      <c r="H147" s="160">
        <v>0</v>
      </c>
      <c r="I147" s="146">
        <f t="shared" si="167"/>
        <v>194.69181994718673</v>
      </c>
      <c r="J147" s="141"/>
      <c r="K147" s="161" t="s">
        <v>139</v>
      </c>
      <c r="L147" s="148">
        <v>4.2752592049412685</v>
      </c>
      <c r="M147" s="148">
        <v>52.168308260996561</v>
      </c>
      <c r="N147" s="148">
        <v>137.21548716225578</v>
      </c>
      <c r="O147" s="148">
        <v>1.0327653189931283</v>
      </c>
      <c r="P147" s="148">
        <v>0</v>
      </c>
      <c r="Q147" s="148">
        <v>0</v>
      </c>
      <c r="R147" s="149">
        <v>0</v>
      </c>
      <c r="S147" s="150">
        <f t="shared" si="168"/>
        <v>194.69181994718673</v>
      </c>
      <c r="U147" s="204" t="s">
        <v>139</v>
      </c>
      <c r="V147" s="196">
        <v>4.2431076525633094</v>
      </c>
      <c r="W147" s="196">
        <v>0</v>
      </c>
      <c r="X147" s="196">
        <v>0</v>
      </c>
      <c r="Y147" s="196">
        <v>52.168308260996561</v>
      </c>
      <c r="Z147" s="196">
        <v>137.02555275302558</v>
      </c>
      <c r="AA147" s="196">
        <v>0</v>
      </c>
      <c r="AB147" s="196">
        <v>0</v>
      </c>
      <c r="AC147" s="197">
        <v>1.2548512806013026</v>
      </c>
      <c r="AD147" s="196">
        <v>3.2151552377959122E-2</v>
      </c>
      <c r="AE147" s="196">
        <v>0</v>
      </c>
      <c r="AF147" s="196">
        <v>0</v>
      </c>
      <c r="AG147" s="196">
        <v>0.18993440923021512</v>
      </c>
      <c r="AH147" s="196">
        <v>1.0327653189931283</v>
      </c>
      <c r="AI147" s="199">
        <f t="shared" si="169"/>
        <v>194.69181994718676</v>
      </c>
      <c r="AJ147" s="133" t="str">
        <f t="shared" si="170"/>
        <v/>
      </c>
      <c r="BA147" s="133"/>
      <c r="BR147" s="133"/>
      <c r="CG147" s="133"/>
    </row>
    <row r="148" spans="1:85" x14ac:dyDescent="0.25">
      <c r="A148" s="151" t="s">
        <v>24</v>
      </c>
      <c r="B148" s="152">
        <v>23.893555539635514</v>
      </c>
      <c r="C148" s="152">
        <v>17.675289854385888</v>
      </c>
      <c r="D148" s="152">
        <v>7.0387257701637429</v>
      </c>
      <c r="E148" s="152">
        <v>921.64813266104352</v>
      </c>
      <c r="F148" s="292"/>
      <c r="G148" s="152">
        <v>25.807730324853907</v>
      </c>
      <c r="H148" s="153">
        <v>0</v>
      </c>
      <c r="I148" s="154">
        <f t="shared" si="167"/>
        <v>996.06343415008257</v>
      </c>
      <c r="J148" s="141"/>
      <c r="K148" s="155" t="s">
        <v>24</v>
      </c>
      <c r="L148" s="156">
        <v>23.893555539635514</v>
      </c>
      <c r="M148" s="156">
        <v>17.675289854385888</v>
      </c>
      <c r="N148" s="156">
        <v>7.0387257701637429</v>
      </c>
      <c r="O148" s="156">
        <v>921.64813266104352</v>
      </c>
      <c r="P148" s="156">
        <v>1.7862028809922211E-2</v>
      </c>
      <c r="Q148" s="156">
        <v>25.807730324853907</v>
      </c>
      <c r="R148" s="157">
        <v>0</v>
      </c>
      <c r="S148" s="158">
        <f t="shared" si="168"/>
        <v>996.08129617889244</v>
      </c>
      <c r="U148" s="200" t="s">
        <v>24</v>
      </c>
      <c r="V148" s="201">
        <v>4.5122111122900028</v>
      </c>
      <c r="W148" s="201">
        <v>19.38134442734551</v>
      </c>
      <c r="X148" s="201">
        <v>25.807730324853907</v>
      </c>
      <c r="Y148" s="201">
        <v>17.675289854385888</v>
      </c>
      <c r="Z148" s="201">
        <v>7.0387257701637429</v>
      </c>
      <c r="AA148" s="201">
        <v>915.90723501230218</v>
      </c>
      <c r="AB148" s="201">
        <v>1.7862028809922211E-2</v>
      </c>
      <c r="AC148" s="202">
        <v>5.7408976487413064</v>
      </c>
      <c r="AD148" s="201">
        <v>0</v>
      </c>
      <c r="AE148" s="201">
        <v>6.88204145010511E-2</v>
      </c>
      <c r="AF148" s="201">
        <v>0</v>
      </c>
      <c r="AG148" s="201">
        <v>0</v>
      </c>
      <c r="AH148" s="201">
        <v>5.6720772342402546</v>
      </c>
      <c r="AI148" s="203">
        <f t="shared" si="169"/>
        <v>996.08129617889244</v>
      </c>
      <c r="AJ148" s="133" t="str">
        <f t="shared" si="170"/>
        <v/>
      </c>
      <c r="BA148" s="133"/>
      <c r="BR148" s="133"/>
      <c r="CG148" s="133"/>
    </row>
    <row r="149" spans="1:85" x14ac:dyDescent="0.25">
      <c r="A149" s="159" t="s">
        <v>23</v>
      </c>
      <c r="B149" s="148">
        <v>6.3995454111595036</v>
      </c>
      <c r="C149" s="148">
        <v>63.319814256886076</v>
      </c>
      <c r="D149" s="148">
        <v>3.4570230533625739</v>
      </c>
      <c r="E149" s="148">
        <v>0</v>
      </c>
      <c r="F149" s="292"/>
      <c r="G149" s="148">
        <v>0</v>
      </c>
      <c r="H149" s="160">
        <v>0</v>
      </c>
      <c r="I149" s="146">
        <f t="shared" si="167"/>
        <v>73.17638272140816</v>
      </c>
      <c r="J149" s="141"/>
      <c r="K149" s="161" t="s">
        <v>23</v>
      </c>
      <c r="L149" s="148">
        <v>6.3995454111595036</v>
      </c>
      <c r="M149" s="148">
        <v>63.319814256886076</v>
      </c>
      <c r="N149" s="148">
        <v>3.4570230533625739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68"/>
        <v>73.17638272140816</v>
      </c>
      <c r="U149" s="204" t="s">
        <v>23</v>
      </c>
      <c r="V149" s="196">
        <v>5.7207776875284937</v>
      </c>
      <c r="W149" s="196">
        <v>0.50294563704595974</v>
      </c>
      <c r="X149" s="196">
        <v>0</v>
      </c>
      <c r="Y149" s="196">
        <v>63.319814256886076</v>
      </c>
      <c r="Z149" s="196">
        <v>3.4570230533625739</v>
      </c>
      <c r="AA149" s="196">
        <v>0</v>
      </c>
      <c r="AB149" s="196">
        <v>0</v>
      </c>
      <c r="AC149" s="197">
        <v>0.1758220865850508</v>
      </c>
      <c r="AD149" s="196">
        <v>0.1758220865850508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169"/>
        <v>73.17638272140816</v>
      </c>
      <c r="AJ149" s="133" t="str">
        <f t="shared" si="170"/>
        <v/>
      </c>
      <c r="BA149" s="133"/>
      <c r="BR149" s="133"/>
      <c r="CG149" s="133"/>
    </row>
    <row r="150" spans="1:85" x14ac:dyDescent="0.25">
      <c r="A150" s="151" t="s">
        <v>58</v>
      </c>
      <c r="B150" s="152">
        <v>0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167"/>
        <v>0</v>
      </c>
      <c r="J150" s="141"/>
      <c r="K150" s="155" t="s">
        <v>58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68"/>
        <v>0</v>
      </c>
      <c r="U150" s="200" t="s">
        <v>58</v>
      </c>
      <c r="V150" s="201">
        <v>0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169"/>
        <v>0</v>
      </c>
      <c r="AJ150" s="133" t="str">
        <f t="shared" si="170"/>
        <v/>
      </c>
      <c r="BA150" s="133"/>
      <c r="BR150" s="133"/>
      <c r="CG150" s="133"/>
    </row>
    <row r="151" spans="1:85" x14ac:dyDescent="0.25">
      <c r="A151" s="159" t="s">
        <v>21</v>
      </c>
      <c r="B151" s="148">
        <v>4.2722043937185719E-2</v>
      </c>
      <c r="C151" s="148">
        <v>0.81171883480652862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167"/>
        <v>0.85444087874371433</v>
      </c>
      <c r="J151" s="141"/>
      <c r="K151" s="161" t="s">
        <v>21</v>
      </c>
      <c r="L151" s="148">
        <v>4.2722043937185719E-2</v>
      </c>
      <c r="M151" s="148">
        <v>0.81171883480652862</v>
      </c>
      <c r="N151" s="148">
        <v>0</v>
      </c>
      <c r="O151" s="148">
        <v>0</v>
      </c>
      <c r="P151" s="148">
        <v>0.77060596560487848</v>
      </c>
      <c r="Q151" s="148">
        <v>0</v>
      </c>
      <c r="R151" s="149">
        <v>0</v>
      </c>
      <c r="S151" s="150">
        <f t="shared" si="168"/>
        <v>1.6250468443485928</v>
      </c>
      <c r="U151" s="204" t="s">
        <v>21</v>
      </c>
      <c r="V151" s="196">
        <v>4.2722043937185719E-2</v>
      </c>
      <c r="W151" s="196">
        <v>0</v>
      </c>
      <c r="X151" s="196">
        <v>0</v>
      </c>
      <c r="Y151" s="196">
        <v>0.81171883480652862</v>
      </c>
      <c r="Z151" s="196">
        <v>0</v>
      </c>
      <c r="AA151" s="196">
        <v>0</v>
      </c>
      <c r="AB151" s="196">
        <v>0.77060596560487848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169"/>
        <v>1.6250468443485928</v>
      </c>
      <c r="AJ151" s="133" t="str">
        <f t="shared" si="170"/>
        <v/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0.15153711829719005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167"/>
        <v>0.15153711829719005</v>
      </c>
      <c r="J152" s="141"/>
      <c r="K152" s="155" t="s">
        <v>20</v>
      </c>
      <c r="L152" s="156">
        <v>0</v>
      </c>
      <c r="M152" s="156">
        <v>0.15153711829719005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68"/>
        <v>0.15153711829719005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0.15153711829719005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169"/>
        <v>0.15153711829719005</v>
      </c>
      <c r="AJ152" s="133" t="str">
        <f t="shared" si="170"/>
        <v/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167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68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169"/>
        <v>0</v>
      </c>
      <c r="AJ153" s="133" t="str">
        <f t="shared" si="170"/>
        <v/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167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68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169"/>
        <v>0</v>
      </c>
      <c r="AJ154" s="133" t="str">
        <f t="shared" si="170"/>
        <v/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167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68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169"/>
        <v>0</v>
      </c>
      <c r="AJ155" s="133" t="str">
        <f t="shared" si="170"/>
        <v/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167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68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169"/>
        <v>0</v>
      </c>
      <c r="AJ156" s="133" t="str">
        <f t="shared" si="170"/>
        <v/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167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68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169"/>
        <v>0</v>
      </c>
      <c r="AJ157" s="133" t="str">
        <f t="shared" si="170"/>
        <v/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294.63166694924769</v>
      </c>
      <c r="C158" s="187">
        <f t="shared" ref="C158:H158" si="171">SUM(C137:C153)</f>
        <v>188.47777854394653</v>
      </c>
      <c r="D158" s="187">
        <f t="shared" si="171"/>
        <v>151.60421484497931</v>
      </c>
      <c r="E158" s="187">
        <f t="shared" si="171"/>
        <v>922.79916377801635</v>
      </c>
      <c r="F158" s="187">
        <f t="shared" si="171"/>
        <v>0</v>
      </c>
      <c r="G158" s="187">
        <f t="shared" si="171"/>
        <v>25.807730324853907</v>
      </c>
      <c r="H158" s="213">
        <f t="shared" si="171"/>
        <v>0</v>
      </c>
      <c r="I158" s="146">
        <f t="shared" ref="I158" si="172">SUM(I137:I153)</f>
        <v>1583.3205544410437</v>
      </c>
      <c r="J158" s="141"/>
      <c r="K158" s="188" t="s">
        <v>25</v>
      </c>
      <c r="L158" s="187">
        <f>SUM(L137:L153)</f>
        <v>294.63166694924769</v>
      </c>
      <c r="M158" s="187">
        <f t="shared" ref="M158:R158" si="173">SUM(M137:M153)</f>
        <v>188.47777854394653</v>
      </c>
      <c r="N158" s="187">
        <f t="shared" si="173"/>
        <v>151.60421484497931</v>
      </c>
      <c r="O158" s="187">
        <f t="shared" si="173"/>
        <v>922.79916377801635</v>
      </c>
      <c r="P158" s="187">
        <f t="shared" si="173"/>
        <v>16.352290017210667</v>
      </c>
      <c r="Q158" s="187">
        <f t="shared" si="173"/>
        <v>25.807730324853907</v>
      </c>
      <c r="R158" s="213">
        <f t="shared" si="173"/>
        <v>0</v>
      </c>
      <c r="S158" s="214">
        <f t="shared" ref="S158" si="174">SUM(S137:S153)</f>
        <v>1599.6728444582543</v>
      </c>
      <c r="T158" s="133" t="str">
        <f>IF(ABS(S158-AI158)&gt;0.01,S158-AI158,"")</f>
        <v/>
      </c>
      <c r="U158" s="215" t="s">
        <v>61</v>
      </c>
      <c r="V158" s="216">
        <f>SUM(V137:V153)</f>
        <v>274.53940324589314</v>
      </c>
      <c r="W158" s="216">
        <f t="shared" ref="W158:AH158" si="175">SUM(W137:W153)</f>
        <v>19.884290064391472</v>
      </c>
      <c r="X158" s="216">
        <f t="shared" si="175"/>
        <v>25.807730324853907</v>
      </c>
      <c r="Y158" s="216">
        <f t="shared" si="175"/>
        <v>188.47777854394653</v>
      </c>
      <c r="Z158" s="216">
        <f t="shared" si="175"/>
        <v>151.41428043574911</v>
      </c>
      <c r="AA158" s="216">
        <f t="shared" si="175"/>
        <v>915.90723501230218</v>
      </c>
      <c r="AB158" s="216">
        <f t="shared" si="175"/>
        <v>16.352290017210667</v>
      </c>
      <c r="AC158" s="216">
        <f t="shared" si="175"/>
        <v>7.2898368139073746</v>
      </c>
      <c r="AD158" s="217">
        <f t="shared" si="175"/>
        <v>0.20797363896300991</v>
      </c>
      <c r="AE158" s="217">
        <f t="shared" si="175"/>
        <v>6.88204145010511E-2</v>
      </c>
      <c r="AF158" s="217">
        <f t="shared" si="175"/>
        <v>0</v>
      </c>
      <c r="AG158" s="217">
        <f t="shared" si="175"/>
        <v>0.18993440923021512</v>
      </c>
      <c r="AH158" s="217">
        <f t="shared" si="175"/>
        <v>6.8231083512130981</v>
      </c>
      <c r="AI158" s="218">
        <f>SUM(V158:AC158)</f>
        <v>1599.6728444582543</v>
      </c>
      <c r="AJ158" s="133" t="str">
        <f t="shared" si="170"/>
        <v/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0.18608465994004664</v>
      </c>
      <c r="C159" s="105">
        <f t="shared" ref="C159:H159" si="176">IF($I158=0,"-",C158/$I158)</f>
        <v>0.11903955772903134</v>
      </c>
      <c r="D159" s="105">
        <f t="shared" si="176"/>
        <v>9.5750803221587577E-2</v>
      </c>
      <c r="E159" s="105">
        <f t="shared" si="176"/>
        <v>0.58282522840347395</v>
      </c>
      <c r="F159" s="105">
        <f t="shared" si="176"/>
        <v>0</v>
      </c>
      <c r="G159" s="105">
        <f t="shared" si="176"/>
        <v>1.6299750705860542E-2</v>
      </c>
      <c r="H159" s="106">
        <f t="shared" si="176"/>
        <v>0</v>
      </c>
      <c r="I159" s="107">
        <f>SUM(B159:H159)</f>
        <v>1.0000000000000002</v>
      </c>
      <c r="J159" s="133"/>
      <c r="K159" s="30" t="s">
        <v>85</v>
      </c>
      <c r="L159" s="80">
        <f>IF($S158=0,"-",L158/$S158)</f>
        <v>0.18418245203695244</v>
      </c>
      <c r="M159" s="80">
        <f t="shared" ref="M159:R159" si="177">IF($S158=0,"-",M158/$S158)</f>
        <v>0.11782270305887231</v>
      </c>
      <c r="N159" s="80">
        <f t="shared" si="177"/>
        <v>9.4772012521298785E-2</v>
      </c>
      <c r="O159" s="80">
        <f t="shared" si="177"/>
        <v>0.57686743072176849</v>
      </c>
      <c r="P159" s="80">
        <f t="shared" si="177"/>
        <v>1.0222271431224138E-2</v>
      </c>
      <c r="Q159" s="80">
        <f t="shared" si="177"/>
        <v>1.6133130229883948E-2</v>
      </c>
      <c r="R159" s="81">
        <f t="shared" si="177"/>
        <v>0</v>
      </c>
      <c r="S159" s="82">
        <f>SUM(L159:R159)</f>
        <v>1.0000000000000002</v>
      </c>
      <c r="U159" s="40" t="s">
        <v>85</v>
      </c>
      <c r="V159" s="108">
        <f>+V158/$AI158</f>
        <v>0.17162221900370431</v>
      </c>
      <c r="W159" s="108">
        <f t="shared" ref="W159:AH159" si="178">+W158/$AI158</f>
        <v>1.2430222925441665E-2</v>
      </c>
      <c r="X159" s="108">
        <f t="shared" si="178"/>
        <v>1.6133130229883948E-2</v>
      </c>
      <c r="Y159" s="108">
        <f t="shared" si="178"/>
        <v>0.11782270305887231</v>
      </c>
      <c r="Z159" s="108">
        <f t="shared" si="178"/>
        <v>9.4653279237872617E-2</v>
      </c>
      <c r="AA159" s="108">
        <f t="shared" si="178"/>
        <v>0.57255909430811369</v>
      </c>
      <c r="AB159" s="108">
        <f t="shared" si="178"/>
        <v>1.0222271431224138E-2</v>
      </c>
      <c r="AC159" s="108">
        <f t="shared" si="178"/>
        <v>4.5570798048873255E-3</v>
      </c>
      <c r="AD159" s="108">
        <f t="shared" si="178"/>
        <v>1.3001010780641357E-4</v>
      </c>
      <c r="AE159" s="108">
        <f t="shared" si="178"/>
        <v>4.302155577589857E-5</v>
      </c>
      <c r="AF159" s="108">
        <f t="shared" si="178"/>
        <v>0</v>
      </c>
      <c r="AG159" s="108">
        <f t="shared" si="178"/>
        <v>1.1873328342617354E-4</v>
      </c>
      <c r="AH159" s="108">
        <f t="shared" si="178"/>
        <v>4.2653148578788392E-3</v>
      </c>
      <c r="AI159" s="109">
        <f>SUM(V159:AC159)</f>
        <v>0.99999999999999989</v>
      </c>
      <c r="AJ159" s="4" t="str">
        <f t="shared" si="170"/>
        <v/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0</v>
      </c>
      <c r="E163" s="144">
        <v>0</v>
      </c>
      <c r="F163" s="291"/>
      <c r="G163" s="144">
        <v>0</v>
      </c>
      <c r="H163" s="145">
        <v>0</v>
      </c>
      <c r="I163" s="146">
        <f>SUM(B163:H163)</f>
        <v>0</v>
      </c>
      <c r="J163" s="141"/>
      <c r="K163" s="192" t="s">
        <v>6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0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0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179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80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181">SUM(V164:AC164)</f>
        <v>0</v>
      </c>
      <c r="AJ164" s="133" t="str">
        <f t="shared" ref="AJ164:AJ185" si="182">IF(ABS(S164-AI164)&gt;0.001,S164-AI164,"")</f>
        <v/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179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80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181"/>
        <v>0</v>
      </c>
      <c r="AJ165" s="133" t="str">
        <f t="shared" si="182"/>
        <v/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179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80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181"/>
        <v>0</v>
      </c>
      <c r="AJ166" s="133" t="str">
        <f t="shared" si="182"/>
        <v/>
      </c>
      <c r="BA166" s="133"/>
      <c r="BR166" s="133"/>
      <c r="CG166" s="133"/>
    </row>
    <row r="167" spans="1:85" x14ac:dyDescent="0.25">
      <c r="A167" s="159" t="s">
        <v>15</v>
      </c>
      <c r="B167" s="148">
        <v>87.941770865769257</v>
      </c>
      <c r="C167" s="148">
        <v>0</v>
      </c>
      <c r="D167" s="148">
        <v>0</v>
      </c>
      <c r="E167" s="148">
        <v>0</v>
      </c>
      <c r="F167" s="292"/>
      <c r="G167" s="148">
        <v>0</v>
      </c>
      <c r="H167" s="160">
        <v>0</v>
      </c>
      <c r="I167" s="146">
        <f t="shared" si="179"/>
        <v>87.941770865769257</v>
      </c>
      <c r="J167" s="141"/>
      <c r="K167" s="161" t="s">
        <v>15</v>
      </c>
      <c r="L167" s="148">
        <v>87.941770865769257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80"/>
        <v>87.941770865769257</v>
      </c>
      <c r="U167" s="204" t="s">
        <v>15</v>
      </c>
      <c r="V167" s="196">
        <v>87.941770865769257</v>
      </c>
      <c r="W167" s="196">
        <v>0</v>
      </c>
      <c r="X167" s="196">
        <v>0</v>
      </c>
      <c r="Y167" s="196">
        <v>0</v>
      </c>
      <c r="Z167" s="196">
        <v>0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181"/>
        <v>87.941770865769257</v>
      </c>
      <c r="AJ167" s="133" t="str">
        <f t="shared" si="182"/>
        <v/>
      </c>
      <c r="BA167" s="133"/>
      <c r="BR167" s="133"/>
      <c r="CG167" s="133"/>
    </row>
    <row r="168" spans="1:85" x14ac:dyDescent="0.25">
      <c r="A168" s="151" t="s">
        <v>14</v>
      </c>
      <c r="B168" s="152">
        <v>0.54210045023520836</v>
      </c>
      <c r="C168" s="152">
        <v>0</v>
      </c>
      <c r="D168" s="152">
        <v>0</v>
      </c>
      <c r="E168" s="152">
        <v>0</v>
      </c>
      <c r="F168" s="292"/>
      <c r="G168" s="152">
        <v>0</v>
      </c>
      <c r="H168" s="153">
        <v>0</v>
      </c>
      <c r="I168" s="154">
        <f t="shared" si="179"/>
        <v>0.54210045023520836</v>
      </c>
      <c r="J168" s="141"/>
      <c r="K168" s="155" t="s">
        <v>14</v>
      </c>
      <c r="L168" s="156">
        <v>0.54210045023520836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80"/>
        <v>0.54210045023520836</v>
      </c>
      <c r="U168" s="200" t="s">
        <v>55</v>
      </c>
      <c r="V168" s="201">
        <v>0.54210045023520836</v>
      </c>
      <c r="W168" s="201">
        <v>0</v>
      </c>
      <c r="X168" s="201">
        <v>0</v>
      </c>
      <c r="Y168" s="201">
        <v>0</v>
      </c>
      <c r="Z168" s="201">
        <v>0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181"/>
        <v>0.54210045023520836</v>
      </c>
      <c r="AJ168" s="133" t="str">
        <f t="shared" si="182"/>
        <v/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0.14367458929871976</v>
      </c>
      <c r="F169" s="292"/>
      <c r="G169" s="148">
        <v>0</v>
      </c>
      <c r="H169" s="160">
        <v>0</v>
      </c>
      <c r="I169" s="146">
        <f t="shared" si="179"/>
        <v>0.14367458929871976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0.14367458929871976</v>
      </c>
      <c r="P169" s="148">
        <v>2.09836147915258</v>
      </c>
      <c r="Q169" s="148">
        <v>0</v>
      </c>
      <c r="R169" s="149">
        <v>0</v>
      </c>
      <c r="S169" s="150">
        <f t="shared" si="180"/>
        <v>2.2420360684512999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7.1837294649359881E-2</v>
      </c>
      <c r="AB169" s="196">
        <v>2.09836147915258</v>
      </c>
      <c r="AC169" s="197">
        <v>7.1837294649359881E-2</v>
      </c>
      <c r="AD169" s="196">
        <v>0</v>
      </c>
      <c r="AE169" s="196">
        <v>0</v>
      </c>
      <c r="AF169" s="196">
        <v>0</v>
      </c>
      <c r="AG169" s="196">
        <v>0</v>
      </c>
      <c r="AH169" s="196">
        <v>7.1837294649359881E-2</v>
      </c>
      <c r="AI169" s="199">
        <f t="shared" si="181"/>
        <v>2.2420360684512999</v>
      </c>
      <c r="AJ169" s="133" t="str">
        <f t="shared" si="182"/>
        <v/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179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1.0356850278271748E-2</v>
      </c>
      <c r="Q170" s="156">
        <v>0</v>
      </c>
      <c r="R170" s="157">
        <v>0</v>
      </c>
      <c r="S170" s="158">
        <f t="shared" si="180"/>
        <v>1.0356850278271748E-2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1.0356850278271748E-2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181"/>
        <v>1.0356850278271748E-2</v>
      </c>
      <c r="AJ170" s="133" t="str">
        <f t="shared" si="182"/>
        <v/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179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80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181"/>
        <v>0</v>
      </c>
      <c r="AJ171" s="133" t="str">
        <f t="shared" si="182"/>
        <v/>
      </c>
      <c r="BA171" s="133"/>
      <c r="BR171" s="133"/>
      <c r="CG171" s="133"/>
    </row>
    <row r="172" spans="1:85" x14ac:dyDescent="0.25">
      <c r="A172" s="151" t="s">
        <v>16</v>
      </c>
      <c r="B172" s="152">
        <v>4.4475039782731223</v>
      </c>
      <c r="C172" s="152">
        <v>0</v>
      </c>
      <c r="D172" s="152">
        <v>6.1416804020324829</v>
      </c>
      <c r="E172" s="152">
        <v>0</v>
      </c>
      <c r="F172" s="292"/>
      <c r="G172" s="152">
        <v>0</v>
      </c>
      <c r="H172" s="153">
        <v>0</v>
      </c>
      <c r="I172" s="154">
        <f t="shared" si="179"/>
        <v>10.589184380305605</v>
      </c>
      <c r="J172" s="141"/>
      <c r="K172" s="155" t="s">
        <v>16</v>
      </c>
      <c r="L172" s="156">
        <v>4.4475039782731223</v>
      </c>
      <c r="M172" s="156">
        <v>0</v>
      </c>
      <c r="N172" s="156">
        <v>6.1416804020324829</v>
      </c>
      <c r="O172" s="156">
        <v>0</v>
      </c>
      <c r="P172" s="156">
        <v>1.0129892473118311E-3</v>
      </c>
      <c r="Q172" s="156">
        <v>0</v>
      </c>
      <c r="R172" s="157">
        <v>0</v>
      </c>
      <c r="S172" s="158">
        <f t="shared" si="180"/>
        <v>10.590197369552916</v>
      </c>
      <c r="U172" s="200" t="s">
        <v>16</v>
      </c>
      <c r="V172" s="201">
        <v>4.4475039782731223</v>
      </c>
      <c r="W172" s="201">
        <v>0</v>
      </c>
      <c r="X172" s="201">
        <v>0</v>
      </c>
      <c r="Y172" s="201">
        <v>0</v>
      </c>
      <c r="Z172" s="201">
        <v>6.1416804020324829</v>
      </c>
      <c r="AA172" s="201">
        <v>0</v>
      </c>
      <c r="AB172" s="201">
        <v>1.0129892473118311E-3</v>
      </c>
      <c r="AC172" s="202">
        <v>0</v>
      </c>
      <c r="AD172" s="201">
        <v>0</v>
      </c>
      <c r="AE172" s="201">
        <v>0</v>
      </c>
      <c r="AF172" s="201">
        <v>0</v>
      </c>
      <c r="AG172" s="201">
        <v>0</v>
      </c>
      <c r="AH172" s="201">
        <v>0</v>
      </c>
      <c r="AI172" s="203">
        <f t="shared" si="181"/>
        <v>10.590197369552916</v>
      </c>
      <c r="AJ172" s="133" t="str">
        <f t="shared" si="182"/>
        <v/>
      </c>
      <c r="BA172" s="133"/>
      <c r="BR172" s="133"/>
      <c r="CG172" s="133"/>
    </row>
    <row r="173" spans="1:85" x14ac:dyDescent="0.25">
      <c r="A173" s="159" t="s">
        <v>139</v>
      </c>
      <c r="B173" s="148">
        <v>0.72953348618992042</v>
      </c>
      <c r="C173" s="148">
        <v>0</v>
      </c>
      <c r="D173" s="148">
        <v>1.965424334089642</v>
      </c>
      <c r="E173" s="148">
        <v>0</v>
      </c>
      <c r="F173" s="292"/>
      <c r="G173" s="148">
        <v>0</v>
      </c>
      <c r="H173" s="160">
        <v>0</v>
      </c>
      <c r="I173" s="146">
        <f t="shared" si="179"/>
        <v>2.6949578202795625</v>
      </c>
      <c r="J173" s="141"/>
      <c r="K173" s="161" t="s">
        <v>139</v>
      </c>
      <c r="L173" s="148">
        <v>0.72953348618992042</v>
      </c>
      <c r="M173" s="148">
        <v>0</v>
      </c>
      <c r="N173" s="148">
        <v>1.965424334089642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80"/>
        <v>2.6949578202795625</v>
      </c>
      <c r="U173" s="204" t="s">
        <v>139</v>
      </c>
      <c r="V173" s="196">
        <v>0.72953348618992042</v>
      </c>
      <c r="W173" s="196">
        <v>0</v>
      </c>
      <c r="X173" s="196">
        <v>0</v>
      </c>
      <c r="Y173" s="196">
        <v>0</v>
      </c>
      <c r="Z173" s="196">
        <v>1.965424334089642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181"/>
        <v>2.6949578202795625</v>
      </c>
      <c r="AJ173" s="133" t="str">
        <f t="shared" si="182"/>
        <v/>
      </c>
      <c r="BA173" s="133"/>
      <c r="BR173" s="133"/>
      <c r="CG173" s="133"/>
    </row>
    <row r="174" spans="1:85" x14ac:dyDescent="0.25">
      <c r="A174" s="151" t="s">
        <v>24</v>
      </c>
      <c r="B174" s="152">
        <v>0.1628582873200862</v>
      </c>
      <c r="C174" s="152">
        <v>0.14319884496817195</v>
      </c>
      <c r="D174" s="152">
        <v>13.998772164317794</v>
      </c>
      <c r="E174" s="152">
        <v>7.4384344478028099</v>
      </c>
      <c r="F174" s="292"/>
      <c r="G174" s="152">
        <v>0.75730559962308208</v>
      </c>
      <c r="H174" s="153">
        <v>0</v>
      </c>
      <c r="I174" s="154">
        <f t="shared" si="179"/>
        <v>22.500569344031941</v>
      </c>
      <c r="J174" s="141"/>
      <c r="K174" s="155" t="s">
        <v>24</v>
      </c>
      <c r="L174" s="156">
        <v>0.1628582873200862</v>
      </c>
      <c r="M174" s="156">
        <v>0.14319884496817195</v>
      </c>
      <c r="N174" s="156">
        <v>13.998772164317794</v>
      </c>
      <c r="O174" s="156">
        <v>7.4384344478028099</v>
      </c>
      <c r="P174" s="156">
        <v>0</v>
      </c>
      <c r="Q174" s="156">
        <v>0.75730559962308208</v>
      </c>
      <c r="R174" s="157">
        <v>0</v>
      </c>
      <c r="S174" s="158">
        <f t="shared" si="180"/>
        <v>22.500569344031941</v>
      </c>
      <c r="U174" s="200" t="s">
        <v>24</v>
      </c>
      <c r="V174" s="201">
        <v>0.1543338278923351</v>
      </c>
      <c r="W174" s="201">
        <v>3.6533397547504746E-3</v>
      </c>
      <c r="X174" s="201">
        <v>0.75730559962308208</v>
      </c>
      <c r="Y174" s="201">
        <v>0.14319884496817195</v>
      </c>
      <c r="Z174" s="201">
        <v>13.998772164317794</v>
      </c>
      <c r="AA174" s="201">
        <v>7.4384344478028099</v>
      </c>
      <c r="AB174" s="201">
        <v>0</v>
      </c>
      <c r="AC174" s="202">
        <v>4.8711196730006328E-3</v>
      </c>
      <c r="AD174" s="201">
        <v>4.8711196730006328E-3</v>
      </c>
      <c r="AE174" s="201">
        <v>0</v>
      </c>
      <c r="AF174" s="201">
        <v>0</v>
      </c>
      <c r="AG174" s="201">
        <v>0</v>
      </c>
      <c r="AH174" s="201">
        <v>0</v>
      </c>
      <c r="AI174" s="203">
        <f t="shared" si="181"/>
        <v>22.500569344031945</v>
      </c>
      <c r="AJ174" s="133" t="str">
        <f t="shared" si="182"/>
        <v/>
      </c>
      <c r="BA174" s="133"/>
      <c r="BR174" s="133"/>
      <c r="CG174" s="133"/>
    </row>
    <row r="175" spans="1:85" x14ac:dyDescent="0.25">
      <c r="A175" s="159" t="s">
        <v>23</v>
      </c>
      <c r="B175" s="148">
        <v>61.027200000000008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179"/>
        <v>61.027200000000008</v>
      </c>
      <c r="J175" s="141"/>
      <c r="K175" s="161" t="s">
        <v>23</v>
      </c>
      <c r="L175" s="148">
        <v>61.027200000000008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80"/>
        <v>61.027200000000008</v>
      </c>
      <c r="U175" s="204" t="s">
        <v>23</v>
      </c>
      <c r="V175" s="196">
        <v>61.027200000000008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181"/>
        <v>61.027200000000008</v>
      </c>
      <c r="AJ175" s="133" t="str">
        <f t="shared" si="182"/>
        <v/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179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80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181"/>
        <v>0</v>
      </c>
      <c r="AJ176" s="133" t="str">
        <f t="shared" si="182"/>
        <v/>
      </c>
      <c r="BA176" s="133"/>
      <c r="BR176" s="133"/>
      <c r="CG176" s="133"/>
    </row>
    <row r="177" spans="1:85" x14ac:dyDescent="0.25">
      <c r="A177" s="159" t="s">
        <v>21</v>
      </c>
      <c r="B177" s="148">
        <v>9.0642256942440533E-3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179"/>
        <v>9.0642256942440533E-3</v>
      </c>
      <c r="J177" s="141"/>
      <c r="K177" s="161" t="s">
        <v>21</v>
      </c>
      <c r="L177" s="148">
        <v>9.0642256942440533E-3</v>
      </c>
      <c r="M177" s="148">
        <v>0</v>
      </c>
      <c r="N177" s="148">
        <v>0</v>
      </c>
      <c r="O177" s="148">
        <v>0</v>
      </c>
      <c r="P177" s="148">
        <v>0.12076909560046407</v>
      </c>
      <c r="Q177" s="148">
        <v>0</v>
      </c>
      <c r="R177" s="149">
        <v>0</v>
      </c>
      <c r="S177" s="150">
        <f t="shared" si="180"/>
        <v>0.12983332129470812</v>
      </c>
      <c r="U177" s="204" t="s">
        <v>21</v>
      </c>
      <c r="V177" s="196">
        <v>9.0642256942440533E-3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0.12076909560046407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181"/>
        <v>0.12983332129470812</v>
      </c>
      <c r="AJ177" s="133" t="str">
        <f t="shared" si="182"/>
        <v/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179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80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181"/>
        <v>0</v>
      </c>
      <c r="AJ178" s="133" t="str">
        <f t="shared" si="182"/>
        <v/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179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80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181"/>
        <v>0</v>
      </c>
      <c r="AJ179" s="133" t="str">
        <f t="shared" si="182"/>
        <v/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179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80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181"/>
        <v>0</v>
      </c>
      <c r="AJ180" s="133" t="str">
        <f t="shared" si="182"/>
        <v/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179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80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181"/>
        <v>0</v>
      </c>
      <c r="AJ181" s="133" t="str">
        <f t="shared" si="182"/>
        <v/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179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80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181"/>
        <v>0</v>
      </c>
      <c r="AJ182" s="133" t="str">
        <f t="shared" si="182"/>
        <v/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179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80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181"/>
        <v>0</v>
      </c>
      <c r="AJ183" s="133" t="str">
        <f t="shared" si="182"/>
        <v/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154.86003129348185</v>
      </c>
      <c r="C184" s="187">
        <f t="shared" ref="C184:H184" si="183">SUM(C163:C179)</f>
        <v>0.14319884496817195</v>
      </c>
      <c r="D184" s="187">
        <f t="shared" si="183"/>
        <v>22.105876900439917</v>
      </c>
      <c r="E184" s="187">
        <f t="shared" si="183"/>
        <v>7.5821090371015298</v>
      </c>
      <c r="F184" s="187">
        <f t="shared" si="183"/>
        <v>0</v>
      </c>
      <c r="G184" s="187">
        <f t="shared" si="183"/>
        <v>0.75730559962308208</v>
      </c>
      <c r="H184" s="213">
        <f t="shared" si="183"/>
        <v>0</v>
      </c>
      <c r="I184" s="146">
        <f t="shared" ref="I184" si="184">SUM(I163:I179)</f>
        <v>185.44852167561456</v>
      </c>
      <c r="J184" s="141"/>
      <c r="K184" s="188" t="s">
        <v>25</v>
      </c>
      <c r="L184" s="187">
        <f>SUM(L163:L179)</f>
        <v>154.86003129348185</v>
      </c>
      <c r="M184" s="187">
        <f t="shared" ref="M184:R184" si="185">SUM(M163:M179)</f>
        <v>0.14319884496817195</v>
      </c>
      <c r="N184" s="187">
        <f t="shared" si="185"/>
        <v>22.105876900439917</v>
      </c>
      <c r="O184" s="187">
        <f t="shared" si="185"/>
        <v>7.5821090371015298</v>
      </c>
      <c r="P184" s="187">
        <f t="shared" si="185"/>
        <v>2.2305004142786276</v>
      </c>
      <c r="Q184" s="187">
        <f t="shared" si="185"/>
        <v>0.75730559962308208</v>
      </c>
      <c r="R184" s="213">
        <f t="shared" si="185"/>
        <v>0</v>
      </c>
      <c r="S184" s="214">
        <f t="shared" ref="S184" si="186">SUM(S163:S179)</f>
        <v>187.67902208989318</v>
      </c>
      <c r="T184" s="133" t="str">
        <f>IF(ABS(S184-AI184)&gt;0.01,S184-AI184,"")</f>
        <v/>
      </c>
      <c r="U184" s="215" t="s">
        <v>61</v>
      </c>
      <c r="V184" s="216">
        <f>SUM(V163:V179)</f>
        <v>154.85150683405408</v>
      </c>
      <c r="W184" s="216">
        <f t="shared" ref="W184:AH184" si="187">SUM(W163:W179)</f>
        <v>3.6533397547504746E-3</v>
      </c>
      <c r="X184" s="216">
        <f t="shared" si="187"/>
        <v>0.75730559962308208</v>
      </c>
      <c r="Y184" s="216">
        <f t="shared" si="187"/>
        <v>0.14319884496817195</v>
      </c>
      <c r="Z184" s="216">
        <f t="shared" si="187"/>
        <v>22.105876900439917</v>
      </c>
      <c r="AA184" s="216">
        <f t="shared" si="187"/>
        <v>7.5102717424521694</v>
      </c>
      <c r="AB184" s="216">
        <f t="shared" si="187"/>
        <v>2.2305004142786276</v>
      </c>
      <c r="AC184" s="216">
        <f t="shared" si="187"/>
        <v>7.6708414322360516E-2</v>
      </c>
      <c r="AD184" s="217">
        <f t="shared" si="187"/>
        <v>4.8711196730006328E-3</v>
      </c>
      <c r="AE184" s="217">
        <f t="shared" si="187"/>
        <v>0</v>
      </c>
      <c r="AF184" s="217">
        <f t="shared" si="187"/>
        <v>0</v>
      </c>
      <c r="AG184" s="217">
        <f t="shared" si="187"/>
        <v>0</v>
      </c>
      <c r="AH184" s="217">
        <f t="shared" si="187"/>
        <v>7.1837294649359881E-2</v>
      </c>
      <c r="AI184" s="218">
        <f>SUM(V184:AC184)</f>
        <v>187.67902208989315</v>
      </c>
      <c r="AJ184" s="133" t="str">
        <f t="shared" si="182"/>
        <v/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0.83505670411523736</v>
      </c>
      <c r="C185" s="105">
        <f t="shared" ref="C185:H185" si="188">IF($I184=0,"-",C184/$I184)</f>
        <v>7.7217571579596899E-4</v>
      </c>
      <c r="D185" s="105">
        <f t="shared" si="188"/>
        <v>0.119202227662442</v>
      </c>
      <c r="E185" s="105">
        <f t="shared" si="188"/>
        <v>4.0885249278848984E-2</v>
      </c>
      <c r="F185" s="105">
        <f t="shared" si="188"/>
        <v>0</v>
      </c>
      <c r="G185" s="105">
        <f t="shared" si="188"/>
        <v>4.0836432276756375E-3</v>
      </c>
      <c r="H185" s="106">
        <f t="shared" si="188"/>
        <v>0</v>
      </c>
      <c r="I185" s="107">
        <f>SUM(B185:H185)</f>
        <v>1</v>
      </c>
      <c r="J185" s="133"/>
      <c r="K185" s="30" t="s">
        <v>85</v>
      </c>
      <c r="L185" s="80">
        <f>IF($S184=0,"-",L184/$S184)</f>
        <v>0.82513234334366936</v>
      </c>
      <c r="M185" s="80">
        <f t="shared" ref="M185:R185" si="189">IF($S184=0,"-",M184/$S184)</f>
        <v>7.6299867387194487E-4</v>
      </c>
      <c r="N185" s="80">
        <f t="shared" si="189"/>
        <v>0.11778555032033254</v>
      </c>
      <c r="O185" s="80">
        <f t="shared" si="189"/>
        <v>4.0399342199630095E-2</v>
      </c>
      <c r="P185" s="80">
        <f t="shared" si="189"/>
        <v>1.1884654925419838E-2</v>
      </c>
      <c r="Q185" s="80">
        <f t="shared" si="189"/>
        <v>4.0351105370761853E-3</v>
      </c>
      <c r="R185" s="81">
        <f t="shared" si="189"/>
        <v>0</v>
      </c>
      <c r="S185" s="82">
        <f>SUM(L185:R185)</f>
        <v>0.99999999999999989</v>
      </c>
      <c r="U185" s="40" t="s">
        <v>85</v>
      </c>
      <c r="V185" s="108">
        <f>+V184/$AI184</f>
        <v>0.82508692292676378</v>
      </c>
      <c r="W185" s="108">
        <f t="shared" ref="W185:AH185" si="190">+W184/$AI184</f>
        <v>1.9465892959526527E-5</v>
      </c>
      <c r="X185" s="108">
        <f t="shared" si="190"/>
        <v>4.0351105370761853E-3</v>
      </c>
      <c r="Y185" s="108">
        <f t="shared" si="190"/>
        <v>7.6299867387194498E-4</v>
      </c>
      <c r="Z185" s="108">
        <f t="shared" si="190"/>
        <v>0.11778555032033257</v>
      </c>
      <c r="AA185" s="108">
        <f t="shared" si="190"/>
        <v>4.0016575421279385E-2</v>
      </c>
      <c r="AB185" s="108">
        <f t="shared" si="190"/>
        <v>1.1884654925419839E-2</v>
      </c>
      <c r="AC185" s="108">
        <f t="shared" si="190"/>
        <v>4.0872130229674403E-4</v>
      </c>
      <c r="AD185" s="108">
        <f t="shared" si="190"/>
        <v>2.5954523946035368E-5</v>
      </c>
      <c r="AE185" s="108">
        <f t="shared" si="190"/>
        <v>0</v>
      </c>
      <c r="AF185" s="108">
        <f t="shared" si="190"/>
        <v>0</v>
      </c>
      <c r="AG185" s="108">
        <f t="shared" si="190"/>
        <v>0</v>
      </c>
      <c r="AH185" s="108">
        <f t="shared" si="190"/>
        <v>3.8276677835070863E-4</v>
      </c>
      <c r="AI185" s="109">
        <f>SUM(V185:AC185)</f>
        <v>0.99999999999999989</v>
      </c>
      <c r="AJ185" s="4" t="str">
        <f t="shared" si="182"/>
        <v/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390.1894605942644</v>
      </c>
      <c r="C189" s="144">
        <v>0</v>
      </c>
      <c r="D189" s="144">
        <v>0</v>
      </c>
      <c r="E189" s="144">
        <v>0</v>
      </c>
      <c r="F189" s="291"/>
      <c r="G189" s="144">
        <v>0</v>
      </c>
      <c r="H189" s="145">
        <v>0</v>
      </c>
      <c r="I189" s="146">
        <f>SUM(B189:H189)</f>
        <v>390.1894605942644</v>
      </c>
      <c r="J189" s="141"/>
      <c r="K189" s="192" t="s">
        <v>6</v>
      </c>
      <c r="L189" s="144">
        <v>390.1894605942644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390.1894605942644</v>
      </c>
      <c r="U189" s="195" t="s">
        <v>6</v>
      </c>
      <c r="V189" s="196">
        <v>390.1894605942644</v>
      </c>
      <c r="W189" s="196">
        <v>0</v>
      </c>
      <c r="X189" s="196">
        <v>0</v>
      </c>
      <c r="Y189" s="196">
        <v>0</v>
      </c>
      <c r="Z189" s="196">
        <v>0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390.1894605942644</v>
      </c>
      <c r="AJ189" s="133" t="str">
        <f>IF(ABS(S189-AI189)&gt;0.001,S189-AI189,"")</f>
        <v/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19.552567999999997</v>
      </c>
      <c r="E190" s="152">
        <v>0</v>
      </c>
      <c r="F190" s="292"/>
      <c r="G190" s="152">
        <v>0</v>
      </c>
      <c r="H190" s="153">
        <v>0</v>
      </c>
      <c r="I190" s="154">
        <f t="shared" ref="I190:I209" si="191">SUM(B190:H190)</f>
        <v>19.552567999999997</v>
      </c>
      <c r="J190" s="141"/>
      <c r="K190" s="155" t="s">
        <v>7</v>
      </c>
      <c r="L190" s="156">
        <v>0</v>
      </c>
      <c r="M190" s="156">
        <v>0</v>
      </c>
      <c r="N190" s="156">
        <v>19.552567999999997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92">SUM(L190:R190)</f>
        <v>19.552567999999997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19.552567999999997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193">SUM(V190:AC190)</f>
        <v>19.552567999999997</v>
      </c>
      <c r="AJ190" s="133" t="str">
        <f t="shared" ref="AJ190:AJ211" si="194">IF(ABS(S190-AI190)&gt;0.001,S190-AI190,"")</f>
        <v/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0.17248766759693762</v>
      </c>
      <c r="E191" s="148">
        <v>0</v>
      </c>
      <c r="F191" s="292"/>
      <c r="G191" s="148">
        <v>0</v>
      </c>
      <c r="H191" s="160">
        <v>0</v>
      </c>
      <c r="I191" s="146">
        <f t="shared" si="191"/>
        <v>0.17248766759693762</v>
      </c>
      <c r="J191" s="141"/>
      <c r="K191" s="161" t="s">
        <v>9</v>
      </c>
      <c r="L191" s="148">
        <v>0</v>
      </c>
      <c r="M191" s="148">
        <v>0</v>
      </c>
      <c r="N191" s="148">
        <v>0.17248766759693762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92"/>
        <v>0.17248766759693762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0.17248766759693762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193"/>
        <v>0.17248766759693762</v>
      </c>
      <c r="AJ191" s="133" t="str">
        <f t="shared" si="194"/>
        <v/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0</v>
      </c>
      <c r="E192" s="152">
        <v>0</v>
      </c>
      <c r="F192" s="292"/>
      <c r="G192" s="152">
        <v>0</v>
      </c>
      <c r="H192" s="153">
        <v>0</v>
      </c>
      <c r="I192" s="154">
        <f t="shared" si="191"/>
        <v>0</v>
      </c>
      <c r="J192" s="141"/>
      <c r="K192" s="155" t="s">
        <v>54</v>
      </c>
      <c r="L192" s="156">
        <v>0</v>
      </c>
      <c r="M192" s="156">
        <v>0</v>
      </c>
      <c r="N192" s="156">
        <v>0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92"/>
        <v>0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0</v>
      </c>
      <c r="AA192" s="201">
        <v>0</v>
      </c>
      <c r="AB192" s="201">
        <v>0</v>
      </c>
      <c r="AC192" s="202">
        <v>0</v>
      </c>
      <c r="AD192" s="201">
        <v>0</v>
      </c>
      <c r="AE192" s="201">
        <v>0</v>
      </c>
      <c r="AF192" s="201">
        <v>0</v>
      </c>
      <c r="AG192" s="201">
        <v>0</v>
      </c>
      <c r="AH192" s="201">
        <v>0</v>
      </c>
      <c r="AI192" s="203">
        <f t="shared" si="193"/>
        <v>0</v>
      </c>
      <c r="AJ192" s="133" t="str">
        <f t="shared" si="194"/>
        <v/>
      </c>
      <c r="BA192" s="133"/>
      <c r="BR192" s="133"/>
      <c r="CG192" s="133"/>
    </row>
    <row r="193" spans="1:85" x14ac:dyDescent="0.25">
      <c r="A193" s="159" t="s">
        <v>15</v>
      </c>
      <c r="B193" s="148">
        <v>3.2841161586246073</v>
      </c>
      <c r="C193" s="148">
        <v>0</v>
      </c>
      <c r="D193" s="148">
        <v>148.8628204481065</v>
      </c>
      <c r="E193" s="148">
        <v>0</v>
      </c>
      <c r="F193" s="292"/>
      <c r="G193" s="148">
        <v>0</v>
      </c>
      <c r="H193" s="160">
        <v>0</v>
      </c>
      <c r="I193" s="146">
        <f t="shared" si="191"/>
        <v>152.14693660673112</v>
      </c>
      <c r="J193" s="141"/>
      <c r="K193" s="161" t="s">
        <v>15</v>
      </c>
      <c r="L193" s="148">
        <v>3.2841161586246073</v>
      </c>
      <c r="M193" s="148">
        <v>0</v>
      </c>
      <c r="N193" s="148">
        <v>148.8628204481065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92"/>
        <v>152.14693660673112</v>
      </c>
      <c r="U193" s="204" t="s">
        <v>15</v>
      </c>
      <c r="V193" s="196">
        <v>3.2841161586246073</v>
      </c>
      <c r="W193" s="196">
        <v>0</v>
      </c>
      <c r="X193" s="196">
        <v>0</v>
      </c>
      <c r="Y193" s="196">
        <v>0</v>
      </c>
      <c r="Z193" s="196">
        <v>148.8628204481065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193"/>
        <v>152.14693660673112</v>
      </c>
      <c r="AJ193" s="133" t="str">
        <f t="shared" si="194"/>
        <v/>
      </c>
      <c r="BA193" s="133"/>
      <c r="BR193" s="133"/>
      <c r="CG193" s="133"/>
    </row>
    <row r="194" spans="1:85" x14ac:dyDescent="0.25">
      <c r="A194" s="151" t="s">
        <v>14</v>
      </c>
      <c r="B194" s="152">
        <v>6.6988044703448173</v>
      </c>
      <c r="C194" s="152">
        <v>0.40777083339252324</v>
      </c>
      <c r="D194" s="152">
        <v>6.7255208124487922</v>
      </c>
      <c r="E194" s="152">
        <v>1.5707309743794522</v>
      </c>
      <c r="F194" s="292"/>
      <c r="G194" s="152">
        <v>0</v>
      </c>
      <c r="H194" s="153">
        <v>0</v>
      </c>
      <c r="I194" s="154">
        <f t="shared" si="191"/>
        <v>15.402827090565586</v>
      </c>
      <c r="J194" s="141"/>
      <c r="K194" s="155" t="s">
        <v>14</v>
      </c>
      <c r="L194" s="156">
        <v>6.6988044703448173</v>
      </c>
      <c r="M194" s="156">
        <v>0.40777083339252324</v>
      </c>
      <c r="N194" s="156">
        <v>6.7255208124487922</v>
      </c>
      <c r="O194" s="156">
        <v>1.5707309743794522</v>
      </c>
      <c r="P194" s="156">
        <v>0</v>
      </c>
      <c r="Q194" s="156">
        <v>0</v>
      </c>
      <c r="R194" s="157">
        <v>0</v>
      </c>
      <c r="S194" s="158">
        <f t="shared" si="192"/>
        <v>15.402827090565586</v>
      </c>
      <c r="U194" s="200" t="s">
        <v>55</v>
      </c>
      <c r="V194" s="201">
        <v>4.670060160913625</v>
      </c>
      <c r="W194" s="201">
        <v>0</v>
      </c>
      <c r="X194" s="201">
        <v>0</v>
      </c>
      <c r="Y194" s="201">
        <v>0.40777083339252324</v>
      </c>
      <c r="Z194" s="201">
        <v>6.4886542999394976</v>
      </c>
      <c r="AA194" s="201">
        <v>1.0738240702453452</v>
      </c>
      <c r="AB194" s="201">
        <v>0</v>
      </c>
      <c r="AC194" s="202">
        <v>2.7625177260745946</v>
      </c>
      <c r="AD194" s="201">
        <v>2.0287443094311923</v>
      </c>
      <c r="AE194" s="201">
        <v>0</v>
      </c>
      <c r="AF194" s="201">
        <v>0</v>
      </c>
      <c r="AG194" s="201">
        <v>0.23686651250929466</v>
      </c>
      <c r="AH194" s="201">
        <v>0.49690690413410704</v>
      </c>
      <c r="AI194" s="203">
        <f t="shared" si="193"/>
        <v>15.402827090565586</v>
      </c>
      <c r="AJ194" s="133" t="str">
        <f t="shared" si="194"/>
        <v/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</v>
      </c>
      <c r="E195" s="148">
        <v>2.1813891745578897</v>
      </c>
      <c r="F195" s="292"/>
      <c r="G195" s="148">
        <v>0</v>
      </c>
      <c r="H195" s="160">
        <v>0</v>
      </c>
      <c r="I195" s="146">
        <f t="shared" si="191"/>
        <v>2.1813891745578897</v>
      </c>
      <c r="J195" s="141"/>
      <c r="K195" s="161" t="s">
        <v>56</v>
      </c>
      <c r="L195" s="148">
        <v>0</v>
      </c>
      <c r="M195" s="148">
        <v>0</v>
      </c>
      <c r="N195" s="148">
        <v>0</v>
      </c>
      <c r="O195" s="148">
        <v>2.1813891745578897</v>
      </c>
      <c r="P195" s="148">
        <v>329.86725267988078</v>
      </c>
      <c r="Q195" s="148">
        <v>0</v>
      </c>
      <c r="R195" s="149">
        <v>0</v>
      </c>
      <c r="S195" s="150">
        <f t="shared" si="192"/>
        <v>332.04864185443864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0.32720837618368342</v>
      </c>
      <c r="AB195" s="196">
        <v>329.86725267988078</v>
      </c>
      <c r="AC195" s="197">
        <v>1.8541807983742062</v>
      </c>
      <c r="AD195" s="196">
        <v>0</v>
      </c>
      <c r="AE195" s="196">
        <v>0</v>
      </c>
      <c r="AF195" s="196">
        <v>0</v>
      </c>
      <c r="AG195" s="196">
        <v>0</v>
      </c>
      <c r="AH195" s="196">
        <v>1.8541807983742062</v>
      </c>
      <c r="AI195" s="199">
        <f t="shared" si="193"/>
        <v>332.0486418544387</v>
      </c>
      <c r="AJ195" s="133" t="str">
        <f t="shared" si="194"/>
        <v/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191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0.96795432159616723</v>
      </c>
      <c r="Q196" s="156">
        <v>0</v>
      </c>
      <c r="R196" s="157">
        <v>0</v>
      </c>
      <c r="S196" s="158">
        <f t="shared" si="192"/>
        <v>0.96795432159616723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0.96795432159616723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193"/>
        <v>0.96795432159616723</v>
      </c>
      <c r="AJ196" s="133" t="str">
        <f t="shared" si="194"/>
        <v/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0.32092718732314729</v>
      </c>
      <c r="E197" s="148">
        <v>0</v>
      </c>
      <c r="F197" s="292"/>
      <c r="G197" s="148">
        <v>0</v>
      </c>
      <c r="H197" s="160">
        <v>0</v>
      </c>
      <c r="I197" s="146">
        <f t="shared" si="191"/>
        <v>0.32092718732314729</v>
      </c>
      <c r="J197" s="141"/>
      <c r="K197" s="161" t="s">
        <v>57</v>
      </c>
      <c r="L197" s="148">
        <v>0</v>
      </c>
      <c r="M197" s="148">
        <v>0</v>
      </c>
      <c r="N197" s="148">
        <v>0.32092718732314729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92"/>
        <v>0.32092718732314729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0.32092718732314729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193"/>
        <v>0.32092718732314729</v>
      </c>
      <c r="AJ197" s="133" t="str">
        <f t="shared" si="194"/>
        <v/>
      </c>
      <c r="BA197" s="133"/>
      <c r="BR197" s="133"/>
      <c r="CG197" s="133"/>
    </row>
    <row r="198" spans="1:85" x14ac:dyDescent="0.25">
      <c r="A198" s="151" t="s">
        <v>16</v>
      </c>
      <c r="B198" s="152">
        <v>17.409075898514782</v>
      </c>
      <c r="C198" s="152">
        <v>0</v>
      </c>
      <c r="D198" s="152">
        <v>3.227837663526707</v>
      </c>
      <c r="E198" s="152">
        <v>0.15707104986073794</v>
      </c>
      <c r="F198" s="292"/>
      <c r="G198" s="152">
        <v>0</v>
      </c>
      <c r="H198" s="153">
        <v>0</v>
      </c>
      <c r="I198" s="154">
        <f t="shared" si="191"/>
        <v>20.793984611902225</v>
      </c>
      <c r="J198" s="141"/>
      <c r="K198" s="155" t="s">
        <v>16</v>
      </c>
      <c r="L198" s="156">
        <v>17.409075898514782</v>
      </c>
      <c r="M198" s="156">
        <v>0</v>
      </c>
      <c r="N198" s="156">
        <v>3.227837663526707</v>
      </c>
      <c r="O198" s="156">
        <v>0.15707104986073794</v>
      </c>
      <c r="P198" s="156">
        <v>6.3067446540880576E-3</v>
      </c>
      <c r="Q198" s="156">
        <v>0</v>
      </c>
      <c r="R198" s="157">
        <v>0</v>
      </c>
      <c r="S198" s="158">
        <f t="shared" si="192"/>
        <v>20.800291356556311</v>
      </c>
      <c r="U198" s="200" t="s">
        <v>16</v>
      </c>
      <c r="V198" s="201">
        <v>17.409075898514782</v>
      </c>
      <c r="W198" s="201">
        <v>0</v>
      </c>
      <c r="X198" s="201">
        <v>0</v>
      </c>
      <c r="Y198" s="201">
        <v>0</v>
      </c>
      <c r="Z198" s="201">
        <v>3.227837663526707</v>
      </c>
      <c r="AA198" s="201">
        <v>2.7024374671473079E-2</v>
      </c>
      <c r="AB198" s="201">
        <v>6.3067446540880576E-3</v>
      </c>
      <c r="AC198" s="202">
        <v>0.13004667518926485</v>
      </c>
      <c r="AD198" s="201">
        <v>0</v>
      </c>
      <c r="AE198" s="201">
        <v>0</v>
      </c>
      <c r="AF198" s="201">
        <v>0</v>
      </c>
      <c r="AG198" s="201">
        <v>0</v>
      </c>
      <c r="AH198" s="201">
        <v>0.13004667518926485</v>
      </c>
      <c r="AI198" s="203">
        <f t="shared" si="193"/>
        <v>20.800291356556315</v>
      </c>
      <c r="AJ198" s="133" t="str">
        <f t="shared" si="194"/>
        <v/>
      </c>
      <c r="BA198" s="133"/>
      <c r="BR198" s="133"/>
      <c r="CG198" s="133"/>
    </row>
    <row r="199" spans="1:85" x14ac:dyDescent="0.25">
      <c r="A199" s="159" t="s">
        <v>139</v>
      </c>
      <c r="B199" s="148">
        <v>48.340334747565429</v>
      </c>
      <c r="C199" s="148">
        <v>37.004790315746604</v>
      </c>
      <c r="D199" s="148">
        <v>986.0259684205389</v>
      </c>
      <c r="E199" s="148">
        <v>0</v>
      </c>
      <c r="F199" s="292"/>
      <c r="G199" s="148">
        <v>0</v>
      </c>
      <c r="H199" s="160">
        <v>0</v>
      </c>
      <c r="I199" s="146">
        <f t="shared" si="191"/>
        <v>1071.3710934838509</v>
      </c>
      <c r="J199" s="141"/>
      <c r="K199" s="161" t="s">
        <v>139</v>
      </c>
      <c r="L199" s="148">
        <v>48.340334747565429</v>
      </c>
      <c r="M199" s="148">
        <v>37.004790315746604</v>
      </c>
      <c r="N199" s="148">
        <v>986.0259684205389</v>
      </c>
      <c r="O199" s="148">
        <v>0</v>
      </c>
      <c r="P199" s="148">
        <v>5.2344739304865922</v>
      </c>
      <c r="Q199" s="148">
        <v>0</v>
      </c>
      <c r="R199" s="149">
        <v>0</v>
      </c>
      <c r="S199" s="150">
        <f t="shared" si="192"/>
        <v>1076.6055674143374</v>
      </c>
      <c r="U199" s="204" t="s">
        <v>139</v>
      </c>
      <c r="V199" s="196">
        <v>47.756788146312296</v>
      </c>
      <c r="W199" s="196">
        <v>0</v>
      </c>
      <c r="X199" s="196">
        <v>0</v>
      </c>
      <c r="Y199" s="196">
        <v>37.004790315746604</v>
      </c>
      <c r="Z199" s="196">
        <v>794.93535871258189</v>
      </c>
      <c r="AA199" s="196">
        <v>0</v>
      </c>
      <c r="AB199" s="196">
        <v>5.2344739304865922</v>
      </c>
      <c r="AC199" s="197">
        <v>191.67415630921008</v>
      </c>
      <c r="AD199" s="196">
        <v>0.58354660125313185</v>
      </c>
      <c r="AE199" s="196">
        <v>0</v>
      </c>
      <c r="AF199" s="196">
        <v>0</v>
      </c>
      <c r="AG199" s="196">
        <v>191.09060970795696</v>
      </c>
      <c r="AH199" s="196">
        <v>0</v>
      </c>
      <c r="AI199" s="199">
        <f t="shared" si="193"/>
        <v>1076.6055674143374</v>
      </c>
      <c r="AJ199" s="133" t="str">
        <f t="shared" si="194"/>
        <v/>
      </c>
      <c r="BA199" s="133"/>
      <c r="BR199" s="133"/>
      <c r="CG199" s="133"/>
    </row>
    <row r="200" spans="1:85" x14ac:dyDescent="0.25">
      <c r="A200" s="151" t="s">
        <v>24</v>
      </c>
      <c r="B200" s="152">
        <v>24.366863481182737</v>
      </c>
      <c r="C200" s="152">
        <v>13.291016444281492</v>
      </c>
      <c r="D200" s="152">
        <v>363.2877828103608</v>
      </c>
      <c r="E200" s="152">
        <v>698.88594802846842</v>
      </c>
      <c r="F200" s="292"/>
      <c r="G200" s="152">
        <v>7.7530929258308703</v>
      </c>
      <c r="H200" s="153">
        <v>0</v>
      </c>
      <c r="I200" s="154">
        <f t="shared" si="191"/>
        <v>1107.5847036901243</v>
      </c>
      <c r="J200" s="141"/>
      <c r="K200" s="155" t="s">
        <v>24</v>
      </c>
      <c r="L200" s="156">
        <v>24.366863481182737</v>
      </c>
      <c r="M200" s="156">
        <v>13.291016444281492</v>
      </c>
      <c r="N200" s="156">
        <v>363.2877828103608</v>
      </c>
      <c r="O200" s="156">
        <v>698.88594802846842</v>
      </c>
      <c r="P200" s="156">
        <v>0</v>
      </c>
      <c r="Q200" s="156">
        <v>7.7530929258308703</v>
      </c>
      <c r="R200" s="157">
        <v>0</v>
      </c>
      <c r="S200" s="158">
        <f t="shared" si="192"/>
        <v>1107.5847036901243</v>
      </c>
      <c r="U200" s="200" t="s">
        <v>24</v>
      </c>
      <c r="V200" s="201">
        <v>2.2151694073802486</v>
      </c>
      <c r="W200" s="201">
        <v>22.151694073802489</v>
      </c>
      <c r="X200" s="201">
        <v>7.7530929258308703</v>
      </c>
      <c r="Y200" s="201">
        <v>13.291016444281492</v>
      </c>
      <c r="Z200" s="201">
        <v>363.2877828103608</v>
      </c>
      <c r="AA200" s="201">
        <v>694.45560921370793</v>
      </c>
      <c r="AB200" s="201">
        <v>0</v>
      </c>
      <c r="AC200" s="202">
        <v>4.4303388147604972</v>
      </c>
      <c r="AD200" s="201">
        <v>0</v>
      </c>
      <c r="AE200" s="201">
        <v>3.3227541110703731</v>
      </c>
      <c r="AF200" s="201">
        <v>0</v>
      </c>
      <c r="AG200" s="201">
        <v>0</v>
      </c>
      <c r="AH200" s="201">
        <v>1.1075847036901243</v>
      </c>
      <c r="AI200" s="203">
        <f t="shared" si="193"/>
        <v>1107.5847036901243</v>
      </c>
      <c r="AJ200" s="133" t="str">
        <f t="shared" si="194"/>
        <v/>
      </c>
      <c r="BA200" s="133"/>
      <c r="BR200" s="133"/>
      <c r="CG200" s="133"/>
    </row>
    <row r="201" spans="1:85" x14ac:dyDescent="0.25">
      <c r="A201" s="159" t="s">
        <v>23</v>
      </c>
      <c r="B201" s="148">
        <v>0.53863344418809833</v>
      </c>
      <c r="C201" s="148">
        <v>0</v>
      </c>
      <c r="D201" s="148">
        <v>5.8690789074103182E-2</v>
      </c>
      <c r="E201" s="148">
        <v>0</v>
      </c>
      <c r="F201" s="292"/>
      <c r="G201" s="148">
        <v>0</v>
      </c>
      <c r="H201" s="160">
        <v>0</v>
      </c>
      <c r="I201" s="146">
        <f t="shared" si="191"/>
        <v>0.59732423326220152</v>
      </c>
      <c r="J201" s="141"/>
      <c r="K201" s="161" t="s">
        <v>23</v>
      </c>
      <c r="L201" s="148">
        <v>0.53863344418809833</v>
      </c>
      <c r="M201" s="148">
        <v>0</v>
      </c>
      <c r="N201" s="148">
        <v>5.8690789074103182E-2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92"/>
        <v>0.59732423326220152</v>
      </c>
      <c r="U201" s="204" t="s">
        <v>23</v>
      </c>
      <c r="V201" s="196">
        <v>0.53863344418809833</v>
      </c>
      <c r="W201" s="196">
        <v>0</v>
      </c>
      <c r="X201" s="196">
        <v>0</v>
      </c>
      <c r="Y201" s="196">
        <v>0</v>
      </c>
      <c r="Z201" s="196">
        <v>0</v>
      </c>
      <c r="AA201" s="196">
        <v>0</v>
      </c>
      <c r="AB201" s="196">
        <v>0</v>
      </c>
      <c r="AC201" s="197">
        <v>5.8690789074103182E-2</v>
      </c>
      <c r="AD201" s="196">
        <v>0</v>
      </c>
      <c r="AE201" s="196">
        <v>0</v>
      </c>
      <c r="AF201" s="196">
        <v>0</v>
      </c>
      <c r="AG201" s="196">
        <v>5.8690789074103182E-2</v>
      </c>
      <c r="AH201" s="196">
        <v>0</v>
      </c>
      <c r="AI201" s="199">
        <f t="shared" si="193"/>
        <v>0.59732423326220152</v>
      </c>
      <c r="AJ201" s="133" t="str">
        <f t="shared" si="194"/>
        <v/>
      </c>
      <c r="BA201" s="133"/>
      <c r="BR201" s="133"/>
      <c r="CG201" s="133"/>
    </row>
    <row r="202" spans="1:85" x14ac:dyDescent="0.25">
      <c r="A202" s="151" t="s">
        <v>58</v>
      </c>
      <c r="B202" s="152">
        <v>8.4174980838424666E-3</v>
      </c>
      <c r="C202" s="152">
        <v>1.4275035410227689E-2</v>
      </c>
      <c r="D202" s="152">
        <v>2.6033499228378762E-2</v>
      </c>
      <c r="E202" s="152">
        <v>0</v>
      </c>
      <c r="F202" s="292"/>
      <c r="G202" s="152">
        <v>0</v>
      </c>
      <c r="H202" s="153">
        <v>0</v>
      </c>
      <c r="I202" s="154">
        <f t="shared" si="191"/>
        <v>4.8726032722448916E-2</v>
      </c>
      <c r="J202" s="141"/>
      <c r="K202" s="155" t="s">
        <v>58</v>
      </c>
      <c r="L202" s="156">
        <v>8.4174980838424666E-3</v>
      </c>
      <c r="M202" s="156">
        <v>1.4275035410227689E-2</v>
      </c>
      <c r="N202" s="156">
        <v>2.6033499228378762E-2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92"/>
        <v>4.8726032722448916E-2</v>
      </c>
      <c r="U202" s="200" t="s">
        <v>58</v>
      </c>
      <c r="V202" s="201">
        <v>8.4174980838424666E-3</v>
      </c>
      <c r="W202" s="201">
        <v>0</v>
      </c>
      <c r="X202" s="201">
        <v>0</v>
      </c>
      <c r="Y202" s="201">
        <v>1.4275035410227689E-2</v>
      </c>
      <c r="Z202" s="201">
        <v>2.6033499228378762E-2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193"/>
        <v>4.8726032722448916E-2</v>
      </c>
      <c r="AJ202" s="133" t="str">
        <f t="shared" si="194"/>
        <v/>
      </c>
      <c r="BA202" s="133"/>
      <c r="BR202" s="133"/>
      <c r="CG202" s="133"/>
    </row>
    <row r="203" spans="1:85" x14ac:dyDescent="0.25">
      <c r="A203" s="159" t="s">
        <v>21</v>
      </c>
      <c r="B203" s="148">
        <v>33.68169939990112</v>
      </c>
      <c r="C203" s="148">
        <v>0</v>
      </c>
      <c r="D203" s="148">
        <v>447.96893515307016</v>
      </c>
      <c r="E203" s="148">
        <v>0</v>
      </c>
      <c r="F203" s="292"/>
      <c r="G203" s="148">
        <v>0</v>
      </c>
      <c r="H203" s="160">
        <v>0</v>
      </c>
      <c r="I203" s="146">
        <f t="shared" si="191"/>
        <v>481.65063455297127</v>
      </c>
      <c r="J203" s="141"/>
      <c r="K203" s="161" t="s">
        <v>21</v>
      </c>
      <c r="L203" s="148">
        <v>33.68169939990112</v>
      </c>
      <c r="M203" s="148">
        <v>0</v>
      </c>
      <c r="N203" s="148">
        <v>447.96893515307016</v>
      </c>
      <c r="O203" s="148">
        <v>0</v>
      </c>
      <c r="P203" s="148">
        <v>19.052276564790752</v>
      </c>
      <c r="Q203" s="148">
        <v>0</v>
      </c>
      <c r="R203" s="149">
        <v>0</v>
      </c>
      <c r="S203" s="150">
        <f t="shared" si="192"/>
        <v>500.70291111776203</v>
      </c>
      <c r="U203" s="204" t="s">
        <v>21</v>
      </c>
      <c r="V203" s="196">
        <v>33.68169939990112</v>
      </c>
      <c r="W203" s="196">
        <v>0</v>
      </c>
      <c r="X203" s="196">
        <v>0</v>
      </c>
      <c r="Y203" s="196">
        <v>0</v>
      </c>
      <c r="Z203" s="196">
        <v>447.96893515307016</v>
      </c>
      <c r="AA203" s="196">
        <v>0</v>
      </c>
      <c r="AB203" s="196">
        <v>19.052276564790752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193"/>
        <v>500.70291111776203</v>
      </c>
      <c r="AJ203" s="133" t="str">
        <f t="shared" si="194"/>
        <v/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1156.0097965582149</v>
      </c>
      <c r="E204" s="152">
        <v>0</v>
      </c>
      <c r="F204" s="292"/>
      <c r="G204" s="152">
        <v>0</v>
      </c>
      <c r="H204" s="153">
        <v>0</v>
      </c>
      <c r="I204" s="154">
        <f t="shared" si="191"/>
        <v>1156.0097965582149</v>
      </c>
      <c r="J204" s="141"/>
      <c r="K204" s="155" t="s">
        <v>20</v>
      </c>
      <c r="L204" s="156">
        <v>0</v>
      </c>
      <c r="M204" s="156">
        <v>0</v>
      </c>
      <c r="N204" s="156">
        <v>1156.0097965582149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92"/>
        <v>1156.0097965582149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1156.0097965582149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193"/>
        <v>1156.0097965582149</v>
      </c>
      <c r="AJ204" s="133" t="str">
        <f t="shared" si="194"/>
        <v/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191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92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193"/>
        <v>0</v>
      </c>
      <c r="AJ205" s="133" t="str">
        <f t="shared" si="194"/>
        <v/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191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92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193"/>
        <v>0</v>
      </c>
      <c r="AJ206" s="133" t="str">
        <f t="shared" si="194"/>
        <v/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191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92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193"/>
        <v>0</v>
      </c>
      <c r="AJ207" s="133" t="str">
        <f t="shared" si="194"/>
        <v/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191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92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193"/>
        <v>0</v>
      </c>
      <c r="AJ208" s="133" t="str">
        <f t="shared" si="194"/>
        <v/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191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92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193"/>
        <v>0</v>
      </c>
      <c r="AJ209" s="133" t="str">
        <f t="shared" si="194"/>
        <v/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524.51740569266985</v>
      </c>
      <c r="C210" s="187">
        <f t="shared" ref="C210:H210" si="195">SUM(C189:C205)</f>
        <v>50.717852628830848</v>
      </c>
      <c r="D210" s="187">
        <f t="shared" si="195"/>
        <v>3132.2393690094891</v>
      </c>
      <c r="E210" s="187">
        <f t="shared" si="195"/>
        <v>702.79513922726653</v>
      </c>
      <c r="F210" s="187">
        <f t="shared" si="195"/>
        <v>0</v>
      </c>
      <c r="G210" s="187">
        <f t="shared" si="195"/>
        <v>7.7530929258308703</v>
      </c>
      <c r="H210" s="213">
        <f t="shared" si="195"/>
        <v>0</v>
      </c>
      <c r="I210" s="146">
        <f t="shared" ref="I210" si="196">SUM(I189:I205)</f>
        <v>4418.0228594840864</v>
      </c>
      <c r="J210" s="141"/>
      <c r="K210" s="188" t="s">
        <v>25</v>
      </c>
      <c r="L210" s="187">
        <f>SUM(L189:L205)</f>
        <v>524.51740569266985</v>
      </c>
      <c r="M210" s="187">
        <f t="shared" ref="M210:R210" si="197">SUM(M189:M205)</f>
        <v>50.717852628830848</v>
      </c>
      <c r="N210" s="187">
        <f t="shared" si="197"/>
        <v>3132.2393690094891</v>
      </c>
      <c r="O210" s="187">
        <f t="shared" si="197"/>
        <v>702.79513922726653</v>
      </c>
      <c r="P210" s="187">
        <f t="shared" si="197"/>
        <v>355.12826424140837</v>
      </c>
      <c r="Q210" s="187">
        <f t="shared" si="197"/>
        <v>7.7530929258308703</v>
      </c>
      <c r="R210" s="213">
        <f t="shared" si="197"/>
        <v>0</v>
      </c>
      <c r="S210" s="214">
        <f t="shared" ref="S210" si="198">SUM(S189:S205)</f>
        <v>4773.1511237254954</v>
      </c>
      <c r="T210" s="133" t="str">
        <f>IF(ABS(S210-AI210)&gt;0.01,S210-AI210,"")</f>
        <v/>
      </c>
      <c r="U210" s="215" t="s">
        <v>61</v>
      </c>
      <c r="V210" s="216">
        <f>SUM(V189:V205)</f>
        <v>499.75342070818306</v>
      </c>
      <c r="W210" s="216">
        <f t="shared" ref="W210:AH210" si="199">SUM(W189:W205)</f>
        <v>22.151694073802489</v>
      </c>
      <c r="X210" s="216">
        <f t="shared" si="199"/>
        <v>7.7530929258308703</v>
      </c>
      <c r="Y210" s="216">
        <f t="shared" si="199"/>
        <v>50.717852628830848</v>
      </c>
      <c r="Z210" s="216">
        <f t="shared" si="199"/>
        <v>2940.8532019999489</v>
      </c>
      <c r="AA210" s="216">
        <f t="shared" si="199"/>
        <v>695.88366603480847</v>
      </c>
      <c r="AB210" s="216">
        <f t="shared" si="199"/>
        <v>355.12826424140837</v>
      </c>
      <c r="AC210" s="216">
        <f t="shared" si="199"/>
        <v>200.90993111268273</v>
      </c>
      <c r="AD210" s="217">
        <f t="shared" si="199"/>
        <v>2.6122909106843242</v>
      </c>
      <c r="AE210" s="217">
        <f t="shared" si="199"/>
        <v>3.3227541110703731</v>
      </c>
      <c r="AF210" s="217">
        <f t="shared" si="199"/>
        <v>0</v>
      </c>
      <c r="AG210" s="217">
        <f t="shared" si="199"/>
        <v>191.38616700954034</v>
      </c>
      <c r="AH210" s="217">
        <f t="shared" si="199"/>
        <v>3.588719081387703</v>
      </c>
      <c r="AI210" s="218">
        <f>SUM(V210:AC210)</f>
        <v>4773.1511237254954</v>
      </c>
      <c r="AJ210" s="133" t="str">
        <f t="shared" si="194"/>
        <v/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0.11872220275336472</v>
      </c>
      <c r="C211" s="105">
        <f t="shared" ref="C211:H211" si="200">IF($I210=0,"-",C210/$I210)</f>
        <v>1.1479762382839598E-2</v>
      </c>
      <c r="D211" s="105">
        <f t="shared" si="200"/>
        <v>0.70896857454813067</v>
      </c>
      <c r="E211" s="105">
        <f t="shared" si="200"/>
        <v>0.15907458190683407</v>
      </c>
      <c r="F211" s="105">
        <f t="shared" si="200"/>
        <v>0</v>
      </c>
      <c r="G211" s="105">
        <f t="shared" si="200"/>
        <v>1.7548784088311023E-3</v>
      </c>
      <c r="H211" s="106">
        <f t="shared" si="200"/>
        <v>0</v>
      </c>
      <c r="I211" s="107">
        <f>SUM(B211:H211)</f>
        <v>1.0000000000000002</v>
      </c>
      <c r="J211" s="133"/>
      <c r="K211" s="30" t="s">
        <v>85</v>
      </c>
      <c r="L211" s="80">
        <f>IF($S210=0,"-",L210/$S210)</f>
        <v>0.10988912609229905</v>
      </c>
      <c r="M211" s="80">
        <f t="shared" ref="M211:R211" si="201">IF($S210=0,"-",M210/$S210)</f>
        <v>1.0625654062518981E-2</v>
      </c>
      <c r="N211" s="80">
        <f t="shared" si="201"/>
        <v>0.65622044804748247</v>
      </c>
      <c r="O211" s="80">
        <f t="shared" si="201"/>
        <v>0.14723923902889699</v>
      </c>
      <c r="P211" s="80">
        <f t="shared" si="201"/>
        <v>7.4401219453581219E-2</v>
      </c>
      <c r="Q211" s="80">
        <f t="shared" si="201"/>
        <v>1.6243133152213079E-3</v>
      </c>
      <c r="R211" s="81">
        <f t="shared" si="201"/>
        <v>0</v>
      </c>
      <c r="S211" s="82">
        <f>SUM(L211:R211)</f>
        <v>1.0000000000000002</v>
      </c>
      <c r="U211" s="40" t="s">
        <v>85</v>
      </c>
      <c r="V211" s="108">
        <f>+V210/$AI210</f>
        <v>0.10470094236574688</v>
      </c>
      <c r="W211" s="108">
        <f t="shared" ref="W211:AH211" si="202">+W210/$AI210</f>
        <v>4.6408951863465943E-3</v>
      </c>
      <c r="X211" s="108">
        <f t="shared" si="202"/>
        <v>1.6243133152213079E-3</v>
      </c>
      <c r="Y211" s="108">
        <f t="shared" si="202"/>
        <v>1.0625654062518981E-2</v>
      </c>
      <c r="Z211" s="108">
        <f t="shared" si="202"/>
        <v>0.61612405008131854</v>
      </c>
      <c r="AA211" s="108">
        <f t="shared" si="202"/>
        <v>0.1457912494276242</v>
      </c>
      <c r="AB211" s="108">
        <f t="shared" si="202"/>
        <v>7.4401219453581219E-2</v>
      </c>
      <c r="AC211" s="108">
        <f t="shared" si="202"/>
        <v>4.2091676107642362E-2</v>
      </c>
      <c r="AD211" s="108">
        <f t="shared" si="202"/>
        <v>5.4728854020557455E-4</v>
      </c>
      <c r="AE211" s="108">
        <f t="shared" si="202"/>
        <v>6.9613427795198906E-4</v>
      </c>
      <c r="AF211" s="108">
        <f t="shared" si="202"/>
        <v>0</v>
      </c>
      <c r="AG211" s="108">
        <f t="shared" si="202"/>
        <v>4.0096397966163995E-2</v>
      </c>
      <c r="AH211" s="108">
        <f t="shared" si="202"/>
        <v>7.5185532332080649E-4</v>
      </c>
      <c r="AI211" s="109">
        <f>SUM(V211:AC211)</f>
        <v>1.0000000000000002</v>
      </c>
      <c r="AJ211" s="4" t="str">
        <f t="shared" si="194"/>
        <v/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203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204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205">SUM(V216:AC216)</f>
        <v>0</v>
      </c>
      <c r="AJ216" s="133" t="str">
        <f t="shared" ref="AJ216:AJ237" si="206">IF(ABS(S216-AI216)&gt;0.001,S216-AI216,"")</f>
        <v/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203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204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205"/>
        <v>0</v>
      </c>
      <c r="AJ217" s="133" t="str">
        <f t="shared" si="206"/>
        <v/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203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204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205"/>
        <v>0</v>
      </c>
      <c r="AJ218" s="133" t="str">
        <f t="shared" si="206"/>
        <v/>
      </c>
      <c r="BA218" s="133"/>
      <c r="BR218" s="133"/>
      <c r="CG218" s="133"/>
    </row>
    <row r="219" spans="1:85" x14ac:dyDescent="0.25">
      <c r="A219" s="159" t="s">
        <v>15</v>
      </c>
      <c r="B219" s="148">
        <v>0.81876778655178017</v>
      </c>
      <c r="C219" s="148">
        <v>0</v>
      </c>
      <c r="D219" s="148">
        <v>0</v>
      </c>
      <c r="E219" s="148">
        <v>0</v>
      </c>
      <c r="F219" s="292"/>
      <c r="G219" s="148">
        <v>0</v>
      </c>
      <c r="H219" s="160">
        <v>0</v>
      </c>
      <c r="I219" s="146">
        <f t="shared" si="203"/>
        <v>0.81876778655178017</v>
      </c>
      <c r="J219" s="141"/>
      <c r="K219" s="161" t="s">
        <v>15</v>
      </c>
      <c r="L219" s="148">
        <v>0.81876778655178017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204"/>
        <v>0.81876778655178017</v>
      </c>
      <c r="U219" s="204" t="s">
        <v>15</v>
      </c>
      <c r="V219" s="196">
        <v>0.81876778655178017</v>
      </c>
      <c r="W219" s="196">
        <v>0</v>
      </c>
      <c r="X219" s="196">
        <v>0</v>
      </c>
      <c r="Y219" s="196">
        <v>0</v>
      </c>
      <c r="Z219" s="196">
        <v>0</v>
      </c>
      <c r="AA219" s="196">
        <v>0</v>
      </c>
      <c r="AB219" s="196">
        <v>0</v>
      </c>
      <c r="AC219" s="197">
        <v>0</v>
      </c>
      <c r="AD219" s="198">
        <v>0</v>
      </c>
      <c r="AE219" s="198">
        <v>0</v>
      </c>
      <c r="AF219" s="198">
        <v>0</v>
      </c>
      <c r="AG219" s="198">
        <v>0</v>
      </c>
      <c r="AH219" s="198">
        <v>0</v>
      </c>
      <c r="AI219" s="199">
        <f t="shared" si="205"/>
        <v>0.81876778655178017</v>
      </c>
      <c r="AJ219" s="133" t="str">
        <f t="shared" si="206"/>
        <v/>
      </c>
      <c r="BA219" s="133"/>
      <c r="BR219" s="133"/>
      <c r="CG219" s="133"/>
    </row>
    <row r="220" spans="1:85" x14ac:dyDescent="0.25">
      <c r="A220" s="151" t="s">
        <v>14</v>
      </c>
      <c r="B220" s="152">
        <v>0.70878646843099546</v>
      </c>
      <c r="C220" s="152">
        <v>0</v>
      </c>
      <c r="D220" s="152">
        <v>0</v>
      </c>
      <c r="E220" s="152">
        <v>0</v>
      </c>
      <c r="F220" s="292"/>
      <c r="G220" s="152">
        <v>0</v>
      </c>
      <c r="H220" s="153">
        <v>0</v>
      </c>
      <c r="I220" s="154">
        <f t="shared" si="203"/>
        <v>0.70878646843099546</v>
      </c>
      <c r="J220" s="141"/>
      <c r="K220" s="155" t="s">
        <v>14</v>
      </c>
      <c r="L220" s="156">
        <v>0.70878646843099546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204"/>
        <v>0.70878646843099546</v>
      </c>
      <c r="U220" s="200" t="s">
        <v>55</v>
      </c>
      <c r="V220" s="201">
        <v>0.70878646843099546</v>
      </c>
      <c r="W220" s="201">
        <v>0</v>
      </c>
      <c r="X220" s="201">
        <v>0</v>
      </c>
      <c r="Y220" s="201">
        <v>0</v>
      </c>
      <c r="Z220" s="201">
        <v>0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205"/>
        <v>0.70878646843099546</v>
      </c>
      <c r="AJ220" s="133" t="str">
        <f t="shared" si="206"/>
        <v/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2.0096026296606987E-3</v>
      </c>
      <c r="F221" s="292"/>
      <c r="G221" s="148">
        <v>0</v>
      </c>
      <c r="H221" s="160">
        <v>0</v>
      </c>
      <c r="I221" s="146">
        <f t="shared" si="203"/>
        <v>2.0096026296606987E-3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2.0096026296606987E-3</v>
      </c>
      <c r="P221" s="148">
        <v>2.9829642244338004</v>
      </c>
      <c r="Q221" s="148">
        <v>0</v>
      </c>
      <c r="R221" s="149">
        <v>0</v>
      </c>
      <c r="S221" s="150">
        <f t="shared" si="204"/>
        <v>2.9849738270634609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0</v>
      </c>
      <c r="AB221" s="196">
        <v>2.9829642244338004</v>
      </c>
      <c r="AC221" s="197">
        <v>2.0096026296606987E-3</v>
      </c>
      <c r="AD221" s="196">
        <v>0</v>
      </c>
      <c r="AE221" s="196">
        <v>0</v>
      </c>
      <c r="AF221" s="196">
        <v>0</v>
      </c>
      <c r="AG221" s="196">
        <v>0</v>
      </c>
      <c r="AH221" s="196">
        <v>2.0096026296606987E-3</v>
      </c>
      <c r="AI221" s="199">
        <f t="shared" si="205"/>
        <v>2.9849738270634609</v>
      </c>
      <c r="AJ221" s="133" t="str">
        <f t="shared" si="206"/>
        <v/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2.1305648646767716E-19</v>
      </c>
      <c r="F222" s="292"/>
      <c r="G222" s="152">
        <v>0</v>
      </c>
      <c r="H222" s="153">
        <v>0</v>
      </c>
      <c r="I222" s="154">
        <f t="shared" si="203"/>
        <v>2.1305648646767716E-19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2.1305648646767716E-19</v>
      </c>
      <c r="P222" s="156">
        <v>0.24143622050540733</v>
      </c>
      <c r="Q222" s="156">
        <v>0</v>
      </c>
      <c r="R222" s="157">
        <v>0</v>
      </c>
      <c r="S222" s="158">
        <f t="shared" si="204"/>
        <v>0.24143622050540733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0</v>
      </c>
      <c r="AB222" s="201">
        <v>0.24143622050540733</v>
      </c>
      <c r="AC222" s="202">
        <v>2.1305648646767716E-19</v>
      </c>
      <c r="AD222" s="201">
        <v>0</v>
      </c>
      <c r="AE222" s="201">
        <v>0</v>
      </c>
      <c r="AF222" s="201">
        <v>0</v>
      </c>
      <c r="AG222" s="201">
        <v>0</v>
      </c>
      <c r="AH222" s="201">
        <v>2.1305648646767716E-19</v>
      </c>
      <c r="AI222" s="203">
        <f t="shared" si="205"/>
        <v>0.24143622050540733</v>
      </c>
      <c r="AJ222" s="133" t="str">
        <f t="shared" si="206"/>
        <v/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203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204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205"/>
        <v>0</v>
      </c>
      <c r="AJ223" s="133" t="str">
        <f t="shared" si="206"/>
        <v/>
      </c>
      <c r="BA223" s="133"/>
      <c r="BR223" s="133"/>
      <c r="CG223" s="133"/>
    </row>
    <row r="224" spans="1:85" x14ac:dyDescent="0.25">
      <c r="A224" s="151" t="s">
        <v>16</v>
      </c>
      <c r="B224" s="152">
        <v>0</v>
      </c>
      <c r="C224" s="152">
        <v>0</v>
      </c>
      <c r="D224" s="152">
        <v>0</v>
      </c>
      <c r="E224" s="152">
        <v>8.0292064365352675E-2</v>
      </c>
      <c r="F224" s="292"/>
      <c r="G224" s="152">
        <v>0</v>
      </c>
      <c r="H224" s="153">
        <v>0</v>
      </c>
      <c r="I224" s="154">
        <f t="shared" si="203"/>
        <v>8.0292064365352675E-2</v>
      </c>
      <c r="J224" s="141"/>
      <c r="K224" s="155" t="s">
        <v>16</v>
      </c>
      <c r="L224" s="156">
        <v>0</v>
      </c>
      <c r="M224" s="156">
        <v>0</v>
      </c>
      <c r="N224" s="156">
        <v>0</v>
      </c>
      <c r="O224" s="156">
        <v>8.0292064365352675E-2</v>
      </c>
      <c r="P224" s="156">
        <v>0</v>
      </c>
      <c r="Q224" s="156">
        <v>0</v>
      </c>
      <c r="R224" s="157">
        <v>0</v>
      </c>
      <c r="S224" s="158">
        <f t="shared" si="204"/>
        <v>8.0292064365352675E-2</v>
      </c>
      <c r="U224" s="200" t="s">
        <v>16</v>
      </c>
      <c r="V224" s="201">
        <v>0</v>
      </c>
      <c r="W224" s="201">
        <v>0</v>
      </c>
      <c r="X224" s="201">
        <v>0</v>
      </c>
      <c r="Y224" s="201">
        <v>0</v>
      </c>
      <c r="Z224" s="201">
        <v>0</v>
      </c>
      <c r="AA224" s="201">
        <v>0</v>
      </c>
      <c r="AB224" s="201">
        <v>0</v>
      </c>
      <c r="AC224" s="202">
        <v>8.0292064365352675E-2</v>
      </c>
      <c r="AD224" s="201">
        <v>0</v>
      </c>
      <c r="AE224" s="201">
        <v>0</v>
      </c>
      <c r="AF224" s="201">
        <v>0</v>
      </c>
      <c r="AG224" s="201">
        <v>0</v>
      </c>
      <c r="AH224" s="201">
        <v>8.0292064365352675E-2</v>
      </c>
      <c r="AI224" s="203">
        <f t="shared" si="205"/>
        <v>8.0292064365352675E-2</v>
      </c>
      <c r="AJ224" s="133" t="str">
        <f t="shared" si="206"/>
        <v/>
      </c>
      <c r="BA224" s="133"/>
      <c r="BR224" s="133"/>
      <c r="CG224" s="133"/>
    </row>
    <row r="225" spans="1:85" x14ac:dyDescent="0.25">
      <c r="A225" s="159" t="s">
        <v>139</v>
      </c>
      <c r="B225" s="148">
        <v>13.867577407561358</v>
      </c>
      <c r="C225" s="148">
        <v>0</v>
      </c>
      <c r="D225" s="148">
        <v>0.19605804232738719</v>
      </c>
      <c r="E225" s="148">
        <v>0.45689285107447913</v>
      </c>
      <c r="F225" s="292"/>
      <c r="G225" s="148">
        <v>0</v>
      </c>
      <c r="H225" s="160">
        <v>0</v>
      </c>
      <c r="I225" s="146">
        <f t="shared" si="203"/>
        <v>14.520528300963223</v>
      </c>
      <c r="J225" s="141"/>
      <c r="K225" s="161" t="s">
        <v>139</v>
      </c>
      <c r="L225" s="148">
        <v>13.867577407561358</v>
      </c>
      <c r="M225" s="148">
        <v>0</v>
      </c>
      <c r="N225" s="148">
        <v>0.19605804232738719</v>
      </c>
      <c r="O225" s="148">
        <v>0.45689285107447913</v>
      </c>
      <c r="P225" s="148">
        <v>0</v>
      </c>
      <c r="Q225" s="148">
        <v>0</v>
      </c>
      <c r="R225" s="149">
        <v>0</v>
      </c>
      <c r="S225" s="150">
        <f t="shared" si="204"/>
        <v>14.520528300963223</v>
      </c>
      <c r="U225" s="204" t="s">
        <v>139</v>
      </c>
      <c r="V225" s="196">
        <v>13.777147553131471</v>
      </c>
      <c r="W225" s="196">
        <v>0</v>
      </c>
      <c r="X225" s="196">
        <v>0</v>
      </c>
      <c r="Y225" s="196">
        <v>0</v>
      </c>
      <c r="Z225" s="196">
        <v>0.19605804232738719</v>
      </c>
      <c r="AA225" s="196">
        <v>0</v>
      </c>
      <c r="AB225" s="196">
        <v>0</v>
      </c>
      <c r="AC225" s="197">
        <v>0.54732270550436646</v>
      </c>
      <c r="AD225" s="196">
        <v>9.0429854429887407E-2</v>
      </c>
      <c r="AE225" s="196">
        <v>0</v>
      </c>
      <c r="AF225" s="196">
        <v>0</v>
      </c>
      <c r="AG225" s="196">
        <v>0</v>
      </c>
      <c r="AH225" s="196">
        <v>0.45689285107447913</v>
      </c>
      <c r="AI225" s="199">
        <f t="shared" si="205"/>
        <v>14.520528300963225</v>
      </c>
      <c r="AJ225" s="133" t="str">
        <f t="shared" si="206"/>
        <v/>
      </c>
      <c r="BA225" s="133"/>
      <c r="BR225" s="133"/>
      <c r="CG225" s="133"/>
    </row>
    <row r="226" spans="1:85" x14ac:dyDescent="0.25">
      <c r="A226" s="151" t="s">
        <v>24</v>
      </c>
      <c r="B226" s="152">
        <v>0.66492992125788297</v>
      </c>
      <c r="C226" s="152">
        <v>0</v>
      </c>
      <c r="D226" s="152">
        <v>2.0682889150800352</v>
      </c>
      <c r="E226" s="152">
        <v>8.0877619750465968</v>
      </c>
      <c r="F226" s="292"/>
      <c r="G226" s="152">
        <v>1.5879960084783136</v>
      </c>
      <c r="H226" s="153">
        <v>0</v>
      </c>
      <c r="I226" s="154">
        <f t="shared" si="203"/>
        <v>12.408976819862829</v>
      </c>
      <c r="J226" s="141"/>
      <c r="K226" s="155" t="s">
        <v>24</v>
      </c>
      <c r="L226" s="156">
        <v>0.66492992125788297</v>
      </c>
      <c r="M226" s="156">
        <v>0</v>
      </c>
      <c r="N226" s="156">
        <v>2.0682889150800352</v>
      </c>
      <c r="O226" s="156">
        <v>8.0877619750465968</v>
      </c>
      <c r="P226" s="156">
        <v>0</v>
      </c>
      <c r="Q226" s="156">
        <v>1.5879960084783136</v>
      </c>
      <c r="R226" s="157">
        <v>0</v>
      </c>
      <c r="S226" s="158">
        <f t="shared" si="204"/>
        <v>12.408976819862829</v>
      </c>
      <c r="U226" s="200" t="s">
        <v>24</v>
      </c>
      <c r="V226" s="201">
        <v>0.1833189858008856</v>
      </c>
      <c r="W226" s="201">
        <v>0.4816109354569974</v>
      </c>
      <c r="X226" s="201">
        <v>1.5879960084783136</v>
      </c>
      <c r="Y226" s="201">
        <v>0</v>
      </c>
      <c r="Z226" s="201">
        <v>2.0682889150800352</v>
      </c>
      <c r="AA226" s="201">
        <v>7.8713427477664331</v>
      </c>
      <c r="AB226" s="201">
        <v>0</v>
      </c>
      <c r="AC226" s="202">
        <v>0.21641922728016419</v>
      </c>
      <c r="AD226" s="201">
        <v>0</v>
      </c>
      <c r="AE226" s="201">
        <v>8.8824558463736131E-2</v>
      </c>
      <c r="AF226" s="201">
        <v>0</v>
      </c>
      <c r="AG226" s="201">
        <v>0</v>
      </c>
      <c r="AH226" s="201">
        <v>0.12759466881642806</v>
      </c>
      <c r="AI226" s="203">
        <f t="shared" si="205"/>
        <v>12.408976819862831</v>
      </c>
      <c r="AJ226" s="133" t="str">
        <f t="shared" si="206"/>
        <v/>
      </c>
      <c r="BA226" s="133"/>
      <c r="BR226" s="133"/>
      <c r="CG226" s="133"/>
    </row>
    <row r="227" spans="1:85" x14ac:dyDescent="0.25">
      <c r="A227" s="159" t="s">
        <v>23</v>
      </c>
      <c r="B227" s="148">
        <v>5.3847855086975578</v>
      </c>
      <c r="C227" s="148">
        <v>0</v>
      </c>
      <c r="D227" s="148">
        <v>0</v>
      </c>
      <c r="E227" s="148">
        <v>0</v>
      </c>
      <c r="F227" s="292"/>
      <c r="G227" s="148">
        <v>0</v>
      </c>
      <c r="H227" s="160">
        <v>0</v>
      </c>
      <c r="I227" s="146">
        <f t="shared" si="203"/>
        <v>5.3847855086975578</v>
      </c>
      <c r="J227" s="141"/>
      <c r="K227" s="161" t="s">
        <v>23</v>
      </c>
      <c r="L227" s="148">
        <v>5.3847855086975578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204"/>
        <v>5.3847855086975578</v>
      </c>
      <c r="U227" s="204" t="s">
        <v>23</v>
      </c>
      <c r="V227" s="196">
        <v>5.2579017072981706</v>
      </c>
      <c r="W227" s="196">
        <v>0.12688380139938737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9">
        <f t="shared" si="205"/>
        <v>5.3847855086975578</v>
      </c>
      <c r="AJ227" s="133" t="str">
        <f t="shared" si="206"/>
        <v/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203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204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205"/>
        <v>0</v>
      </c>
      <c r="AJ228" s="133" t="str">
        <f t="shared" si="206"/>
        <v/>
      </c>
      <c r="BA228" s="133"/>
      <c r="BR228" s="133"/>
      <c r="CG228" s="133"/>
    </row>
    <row r="229" spans="1:85" x14ac:dyDescent="0.25">
      <c r="A229" s="159" t="s">
        <v>21</v>
      </c>
      <c r="B229" s="148">
        <v>0.15618792581368821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203"/>
        <v>0.15618792581368821</v>
      </c>
      <c r="J229" s="141"/>
      <c r="K229" s="161" t="s">
        <v>21</v>
      </c>
      <c r="L229" s="148">
        <v>0.15618792581368821</v>
      </c>
      <c r="M229" s="148">
        <v>0</v>
      </c>
      <c r="N229" s="148">
        <v>0</v>
      </c>
      <c r="O229" s="148">
        <v>0</v>
      </c>
      <c r="P229" s="148">
        <v>0.1723465309796425</v>
      </c>
      <c r="Q229" s="148">
        <v>0</v>
      </c>
      <c r="R229" s="149">
        <v>0</v>
      </c>
      <c r="S229" s="150">
        <f t="shared" si="204"/>
        <v>0.32853445679333071</v>
      </c>
      <c r="U229" s="204" t="s">
        <v>21</v>
      </c>
      <c r="V229" s="196">
        <v>0.15618792581368821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0.1723465309796425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205"/>
        <v>0.32853445679333071</v>
      </c>
      <c r="AJ229" s="133" t="str">
        <f t="shared" si="206"/>
        <v/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203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204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205"/>
        <v>0</v>
      </c>
      <c r="AJ230" s="133" t="str">
        <f t="shared" si="206"/>
        <v/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203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204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205"/>
        <v>0</v>
      </c>
      <c r="AJ231" s="133" t="str">
        <f t="shared" si="206"/>
        <v/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203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204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205"/>
        <v>0</v>
      </c>
      <c r="AJ232" s="133" t="str">
        <f t="shared" si="206"/>
        <v/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203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204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205"/>
        <v>0</v>
      </c>
      <c r="AJ233" s="133" t="str">
        <f t="shared" si="206"/>
        <v/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203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204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205"/>
        <v>0</v>
      </c>
      <c r="AJ234" s="133" t="str">
        <f t="shared" si="206"/>
        <v/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203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204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205"/>
        <v>0</v>
      </c>
      <c r="AJ235" s="133" t="str">
        <f t="shared" si="206"/>
        <v/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21.601035018313265</v>
      </c>
      <c r="C236" s="187">
        <f t="shared" ref="C236:H236" si="207">SUM(C215:C231)</f>
        <v>0</v>
      </c>
      <c r="D236" s="187">
        <f t="shared" si="207"/>
        <v>2.2643469574074224</v>
      </c>
      <c r="E236" s="187">
        <f t="shared" si="207"/>
        <v>8.62695649311609</v>
      </c>
      <c r="F236" s="187">
        <f t="shared" si="207"/>
        <v>0</v>
      </c>
      <c r="G236" s="187">
        <f t="shared" si="207"/>
        <v>1.5879960084783136</v>
      </c>
      <c r="H236" s="213">
        <f t="shared" si="207"/>
        <v>0</v>
      </c>
      <c r="I236" s="146">
        <f t="shared" ref="I236" si="208">SUM(I215:I231)</f>
        <v>34.080334477315084</v>
      </c>
      <c r="J236" s="141"/>
      <c r="K236" s="188" t="s">
        <v>25</v>
      </c>
      <c r="L236" s="187">
        <f>SUM(L215:L231)</f>
        <v>21.601035018313265</v>
      </c>
      <c r="M236" s="187">
        <f t="shared" ref="M236:R236" si="209">SUM(M215:M231)</f>
        <v>0</v>
      </c>
      <c r="N236" s="187">
        <f t="shared" si="209"/>
        <v>2.2643469574074224</v>
      </c>
      <c r="O236" s="187">
        <f t="shared" si="209"/>
        <v>8.62695649311609</v>
      </c>
      <c r="P236" s="187">
        <f t="shared" si="209"/>
        <v>3.3967469759188504</v>
      </c>
      <c r="Q236" s="187">
        <f t="shared" si="209"/>
        <v>1.5879960084783136</v>
      </c>
      <c r="R236" s="213">
        <f t="shared" si="209"/>
        <v>0</v>
      </c>
      <c r="S236" s="214">
        <f t="shared" ref="S236" si="210">SUM(S215:S231)</f>
        <v>37.477081453233929</v>
      </c>
      <c r="T236" s="133" t="str">
        <f>IF(ABS(S236-AI236)&gt;0.01,S236-AI236,"")</f>
        <v/>
      </c>
      <c r="U236" s="215" t="s">
        <v>61</v>
      </c>
      <c r="V236" s="216">
        <f>SUM(V215:V231)</f>
        <v>20.90211042702699</v>
      </c>
      <c r="W236" s="216">
        <f t="shared" ref="W236:AH236" si="211">SUM(W215:W231)</f>
        <v>0.60849473685638478</v>
      </c>
      <c r="X236" s="216">
        <f t="shared" si="211"/>
        <v>1.5879960084783136</v>
      </c>
      <c r="Y236" s="216">
        <f t="shared" si="211"/>
        <v>0</v>
      </c>
      <c r="Z236" s="216">
        <f t="shared" si="211"/>
        <v>2.2643469574074224</v>
      </c>
      <c r="AA236" s="216">
        <f t="shared" si="211"/>
        <v>7.8713427477664331</v>
      </c>
      <c r="AB236" s="216">
        <f t="shared" si="211"/>
        <v>3.3967469759188504</v>
      </c>
      <c r="AC236" s="216">
        <f t="shared" si="211"/>
        <v>0.84604359977954402</v>
      </c>
      <c r="AD236" s="217">
        <f t="shared" si="211"/>
        <v>9.0429854429887407E-2</v>
      </c>
      <c r="AE236" s="217">
        <f t="shared" si="211"/>
        <v>8.8824558463736131E-2</v>
      </c>
      <c r="AF236" s="217">
        <f t="shared" si="211"/>
        <v>0</v>
      </c>
      <c r="AG236" s="217">
        <f t="shared" si="211"/>
        <v>0</v>
      </c>
      <c r="AH236" s="217">
        <f t="shared" si="211"/>
        <v>0.66678918688592059</v>
      </c>
      <c r="AI236" s="218">
        <f>SUM(V236:AC236)</f>
        <v>37.477081453233936</v>
      </c>
      <c r="AJ236" s="133" t="str">
        <f t="shared" si="206"/>
        <v/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0.63382696647803083</v>
      </c>
      <c r="C237" s="105">
        <f t="shared" ref="C237:H237" si="212">IF($I236=0,"-",C236/$I236)</f>
        <v>0</v>
      </c>
      <c r="D237" s="105">
        <f t="shared" si="212"/>
        <v>6.6441453469731682E-2</v>
      </c>
      <c r="E237" s="105">
        <f t="shared" si="212"/>
        <v>0.25313591035494259</v>
      </c>
      <c r="F237" s="105">
        <f t="shared" si="212"/>
        <v>0</v>
      </c>
      <c r="G237" s="105">
        <f t="shared" si="212"/>
        <v>4.6595669697295151E-2</v>
      </c>
      <c r="H237" s="106">
        <f t="shared" si="212"/>
        <v>0</v>
      </c>
      <c r="I237" s="107">
        <f>SUM(B237:H237)</f>
        <v>1.0000000000000002</v>
      </c>
      <c r="J237" s="133"/>
      <c r="K237" s="30" t="s">
        <v>85</v>
      </c>
      <c r="L237" s="80">
        <f>IF($S236=0,"-",L236/$S236)</f>
        <v>0.57637986152332288</v>
      </c>
      <c r="M237" s="80">
        <f t="shared" ref="M237:R237" si="213">IF($S236=0,"-",M236/$S236)</f>
        <v>0</v>
      </c>
      <c r="N237" s="80">
        <f t="shared" si="213"/>
        <v>6.0419511594919831E-2</v>
      </c>
      <c r="O237" s="80">
        <f t="shared" si="213"/>
        <v>0.23019285810399365</v>
      </c>
      <c r="P237" s="80">
        <f t="shared" si="213"/>
        <v>9.0635312148239403E-2</v>
      </c>
      <c r="Q237" s="80">
        <f t="shared" si="213"/>
        <v>4.2372456629524553E-2</v>
      </c>
      <c r="R237" s="81">
        <f t="shared" si="213"/>
        <v>0</v>
      </c>
      <c r="S237" s="82">
        <f>SUM(L237:R237)</f>
        <v>1.0000000000000004</v>
      </c>
      <c r="U237" s="40" t="s">
        <v>85</v>
      </c>
      <c r="V237" s="108">
        <f>+V236/$AI236</f>
        <v>0.55773047463981018</v>
      </c>
      <c r="W237" s="108">
        <f t="shared" ref="W237:AH237" si="214">+W236/$AI236</f>
        <v>1.6236449404836917E-2</v>
      </c>
      <c r="X237" s="108">
        <f t="shared" si="214"/>
        <v>4.2372456629524539E-2</v>
      </c>
      <c r="Y237" s="108">
        <f t="shared" si="214"/>
        <v>0</v>
      </c>
      <c r="Z237" s="108">
        <f t="shared" si="214"/>
        <v>6.0419511594919824E-2</v>
      </c>
      <c r="AA237" s="108">
        <f t="shared" si="214"/>
        <v>0.21003083598141836</v>
      </c>
      <c r="AB237" s="108">
        <f t="shared" si="214"/>
        <v>9.0635312148239375E-2</v>
      </c>
      <c r="AC237" s="108">
        <f t="shared" si="214"/>
        <v>2.257495960125086E-2</v>
      </c>
      <c r="AD237" s="108">
        <f t="shared" si="214"/>
        <v>2.4129374786756273E-3</v>
      </c>
      <c r="AE237" s="108">
        <f t="shared" si="214"/>
        <v>2.3701034077207037E-3</v>
      </c>
      <c r="AF237" s="108">
        <f t="shared" si="214"/>
        <v>0</v>
      </c>
      <c r="AG237" s="108">
        <f t="shared" si="214"/>
        <v>0</v>
      </c>
      <c r="AH237" s="108">
        <f t="shared" si="214"/>
        <v>1.7791918714854534E-2</v>
      </c>
      <c r="AI237" s="109">
        <f>SUM(V237:AC237)</f>
        <v>1</v>
      </c>
      <c r="AJ237" s="4" t="str">
        <f t="shared" si="206"/>
        <v/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215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216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217">SUM(V242:AC242)</f>
        <v>0</v>
      </c>
      <c r="AJ242" s="133" t="str">
        <f t="shared" ref="AJ242:AJ263" si="218">IF(ABS(S242-AI242)&gt;0.001,S242-AI242,"")</f>
        <v/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0.41107171751403149</v>
      </c>
      <c r="E243" s="148">
        <v>0</v>
      </c>
      <c r="F243" s="292"/>
      <c r="G243" s="148">
        <v>0</v>
      </c>
      <c r="H243" s="160">
        <v>0</v>
      </c>
      <c r="I243" s="146">
        <f t="shared" si="215"/>
        <v>0.41107171751403149</v>
      </c>
      <c r="J243" s="141"/>
      <c r="K243" s="161" t="s">
        <v>9</v>
      </c>
      <c r="L243" s="148">
        <v>0</v>
      </c>
      <c r="M243" s="148">
        <v>0</v>
      </c>
      <c r="N243" s="148">
        <v>0.41107171751403149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216"/>
        <v>0.41107171751403149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0.41107171751403149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217"/>
        <v>0.41107171751403149</v>
      </c>
      <c r="AJ243" s="133" t="str">
        <f t="shared" si="218"/>
        <v/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215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216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217"/>
        <v>0</v>
      </c>
      <c r="AJ244" s="133" t="str">
        <f t="shared" si="218"/>
        <v/>
      </c>
      <c r="BA244" s="133"/>
      <c r="BR244" s="133"/>
      <c r="CG244" s="133"/>
    </row>
    <row r="245" spans="1:85" x14ac:dyDescent="0.25">
      <c r="A245" s="159" t="s">
        <v>15</v>
      </c>
      <c r="B245" s="148">
        <v>106.27771861223104</v>
      </c>
      <c r="C245" s="148">
        <v>0</v>
      </c>
      <c r="D245" s="148">
        <v>16.690282795936749</v>
      </c>
      <c r="E245" s="148">
        <v>0</v>
      </c>
      <c r="F245" s="292"/>
      <c r="G245" s="148">
        <v>0</v>
      </c>
      <c r="H245" s="160">
        <v>0</v>
      </c>
      <c r="I245" s="146">
        <f t="shared" si="215"/>
        <v>122.96800140816779</v>
      </c>
      <c r="J245" s="141"/>
      <c r="K245" s="161" t="s">
        <v>15</v>
      </c>
      <c r="L245" s="148">
        <v>106.27771861223104</v>
      </c>
      <c r="M245" s="148">
        <v>0</v>
      </c>
      <c r="N245" s="148">
        <v>16.690282795936749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216"/>
        <v>122.96800140816779</v>
      </c>
      <c r="U245" s="204" t="s">
        <v>15</v>
      </c>
      <c r="V245" s="196">
        <v>106.27771861223104</v>
      </c>
      <c r="W245" s="196">
        <v>0</v>
      </c>
      <c r="X245" s="196">
        <v>0</v>
      </c>
      <c r="Y245" s="196">
        <v>0</v>
      </c>
      <c r="Z245" s="196">
        <v>16.690282795936749</v>
      </c>
      <c r="AA245" s="196">
        <v>0</v>
      </c>
      <c r="AB245" s="196">
        <v>0</v>
      </c>
      <c r="AC245" s="197">
        <v>0</v>
      </c>
      <c r="AD245" s="198">
        <v>0</v>
      </c>
      <c r="AE245" s="198">
        <v>0</v>
      </c>
      <c r="AF245" s="198">
        <v>0</v>
      </c>
      <c r="AG245" s="198">
        <v>0</v>
      </c>
      <c r="AH245" s="198">
        <v>0</v>
      </c>
      <c r="AI245" s="199">
        <f t="shared" si="217"/>
        <v>122.96800140816779</v>
      </c>
      <c r="AJ245" s="133" t="str">
        <f t="shared" si="218"/>
        <v/>
      </c>
      <c r="BA245" s="133"/>
      <c r="BR245" s="133"/>
      <c r="CG245" s="133"/>
    </row>
    <row r="246" spans="1:85" x14ac:dyDescent="0.25">
      <c r="A246" s="151" t="s">
        <v>14</v>
      </c>
      <c r="B246" s="152">
        <v>21.295568042326945</v>
      </c>
      <c r="C246" s="152">
        <v>0.26720771617439065</v>
      </c>
      <c r="D246" s="152">
        <v>5.3082557169112361</v>
      </c>
      <c r="E246" s="152">
        <v>0.20038011742699041</v>
      </c>
      <c r="F246" s="292"/>
      <c r="G246" s="152">
        <v>0</v>
      </c>
      <c r="H246" s="153">
        <v>0</v>
      </c>
      <c r="I246" s="154">
        <f t="shared" si="215"/>
        <v>27.071411592839564</v>
      </c>
      <c r="J246" s="141"/>
      <c r="K246" s="155" t="s">
        <v>14</v>
      </c>
      <c r="L246" s="156">
        <v>21.295568042326945</v>
      </c>
      <c r="M246" s="156">
        <v>0.26720771617439065</v>
      </c>
      <c r="N246" s="156">
        <v>5.3082557169112361</v>
      </c>
      <c r="O246" s="156">
        <v>0.20038011742699041</v>
      </c>
      <c r="P246" s="156">
        <v>0</v>
      </c>
      <c r="Q246" s="156">
        <v>0</v>
      </c>
      <c r="R246" s="157">
        <v>0</v>
      </c>
      <c r="S246" s="158">
        <f t="shared" si="216"/>
        <v>27.071411592839564</v>
      </c>
      <c r="U246" s="200" t="s">
        <v>55</v>
      </c>
      <c r="V246" s="201">
        <v>20.887643598678533</v>
      </c>
      <c r="W246" s="201">
        <v>0</v>
      </c>
      <c r="X246" s="201">
        <v>0</v>
      </c>
      <c r="Y246" s="201">
        <v>0.26720771617439065</v>
      </c>
      <c r="Z246" s="201">
        <v>5.3082557169112361</v>
      </c>
      <c r="AA246" s="201">
        <v>0.17175438636599175</v>
      </c>
      <c r="AB246" s="201">
        <v>0</v>
      </c>
      <c r="AC246" s="202">
        <v>0.43655017470940999</v>
      </c>
      <c r="AD246" s="201">
        <v>0.40792444364841135</v>
      </c>
      <c r="AE246" s="201">
        <v>0</v>
      </c>
      <c r="AF246" s="201">
        <v>0</v>
      </c>
      <c r="AG246" s="201">
        <v>0</v>
      </c>
      <c r="AH246" s="201">
        <v>2.8625731060998659E-2</v>
      </c>
      <c r="AI246" s="203">
        <f t="shared" si="217"/>
        <v>27.071411592839564</v>
      </c>
      <c r="AJ246" s="133" t="str">
        <f t="shared" si="218"/>
        <v/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0.92882850719161436</v>
      </c>
      <c r="F247" s="292"/>
      <c r="G247" s="148">
        <v>0</v>
      </c>
      <c r="H247" s="160">
        <v>0</v>
      </c>
      <c r="I247" s="146">
        <f t="shared" si="215"/>
        <v>0.92882850719161436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0.92882850719161436</v>
      </c>
      <c r="P247" s="148">
        <v>171.88251682776388</v>
      </c>
      <c r="Q247" s="148">
        <v>0</v>
      </c>
      <c r="R247" s="149">
        <v>0</v>
      </c>
      <c r="S247" s="150">
        <f t="shared" si="216"/>
        <v>172.81134533495549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6.5017995503413001E-2</v>
      </c>
      <c r="AB247" s="196">
        <v>171.88251682776388</v>
      </c>
      <c r="AC247" s="197">
        <v>0.86381051168820133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0.86381051168820133</v>
      </c>
      <c r="AI247" s="199">
        <f t="shared" si="217"/>
        <v>172.81134533495549</v>
      </c>
      <c r="AJ247" s="133" t="str">
        <f t="shared" si="218"/>
        <v/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7.1903612644701201E-2</v>
      </c>
      <c r="F248" s="292"/>
      <c r="G248" s="152">
        <v>0</v>
      </c>
      <c r="H248" s="153">
        <v>0</v>
      </c>
      <c r="I248" s="154">
        <f t="shared" si="215"/>
        <v>7.1903612644701201E-2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7.1903612644701201E-2</v>
      </c>
      <c r="P248" s="156">
        <v>16.608273171225942</v>
      </c>
      <c r="Q248" s="156">
        <v>0</v>
      </c>
      <c r="R248" s="157">
        <v>0</v>
      </c>
      <c r="S248" s="158">
        <f t="shared" si="216"/>
        <v>16.680176783870643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7.1184576518254189E-2</v>
      </c>
      <c r="AB248" s="201">
        <v>16.608273171225942</v>
      </c>
      <c r="AC248" s="202">
        <v>7.1903612644701198E-4</v>
      </c>
      <c r="AD248" s="201">
        <v>0</v>
      </c>
      <c r="AE248" s="201">
        <v>0</v>
      </c>
      <c r="AF248" s="201">
        <v>0</v>
      </c>
      <c r="AG248" s="201">
        <v>0</v>
      </c>
      <c r="AH248" s="201">
        <v>7.1903612644701198E-4</v>
      </c>
      <c r="AI248" s="203">
        <f t="shared" si="217"/>
        <v>16.680176783870646</v>
      </c>
      <c r="AJ248" s="133" t="str">
        <f t="shared" si="218"/>
        <v/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0.21834223997353097</v>
      </c>
      <c r="E249" s="148">
        <v>0</v>
      </c>
      <c r="F249" s="292"/>
      <c r="G249" s="148">
        <v>0</v>
      </c>
      <c r="H249" s="160">
        <v>0</v>
      </c>
      <c r="I249" s="146">
        <f t="shared" si="215"/>
        <v>0.21834223997353097</v>
      </c>
      <c r="J249" s="141"/>
      <c r="K249" s="161" t="s">
        <v>57</v>
      </c>
      <c r="L249" s="148">
        <v>0</v>
      </c>
      <c r="M249" s="148">
        <v>0</v>
      </c>
      <c r="N249" s="148">
        <v>0.21834223997353097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216"/>
        <v>0.21834223997353097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0.21834223997353097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217"/>
        <v>0.21834223997353097</v>
      </c>
      <c r="AJ249" s="133" t="str">
        <f t="shared" si="218"/>
        <v/>
      </c>
      <c r="BA249" s="133"/>
      <c r="BR249" s="133"/>
      <c r="CG249" s="133"/>
    </row>
    <row r="250" spans="1:85" x14ac:dyDescent="0.25">
      <c r="A250" s="151" t="s">
        <v>16</v>
      </c>
      <c r="B250" s="152">
        <v>5.5942446744866761</v>
      </c>
      <c r="C250" s="152">
        <v>0</v>
      </c>
      <c r="D250" s="152">
        <v>7.93300784723208</v>
      </c>
      <c r="E250" s="152">
        <v>15.691598476647613</v>
      </c>
      <c r="F250" s="292"/>
      <c r="G250" s="152">
        <v>0</v>
      </c>
      <c r="H250" s="153">
        <v>0</v>
      </c>
      <c r="I250" s="154">
        <f t="shared" si="215"/>
        <v>29.218850998366371</v>
      </c>
      <c r="J250" s="141"/>
      <c r="K250" s="155" t="s">
        <v>16</v>
      </c>
      <c r="L250" s="156">
        <v>5.5942446744866761</v>
      </c>
      <c r="M250" s="156">
        <v>0</v>
      </c>
      <c r="N250" s="156">
        <v>7.93300784723208</v>
      </c>
      <c r="O250" s="156">
        <v>15.691598476647613</v>
      </c>
      <c r="P250" s="156">
        <v>3.6938083423999298E-2</v>
      </c>
      <c r="Q250" s="156">
        <v>0</v>
      </c>
      <c r="R250" s="157">
        <v>0</v>
      </c>
      <c r="S250" s="158">
        <f t="shared" si="216"/>
        <v>29.255789081790368</v>
      </c>
      <c r="U250" s="200" t="s">
        <v>16</v>
      </c>
      <c r="V250" s="201">
        <v>5.5942446744866761</v>
      </c>
      <c r="W250" s="201">
        <v>0</v>
      </c>
      <c r="X250" s="201">
        <v>0</v>
      </c>
      <c r="Y250" s="201">
        <v>0</v>
      </c>
      <c r="Z250" s="201">
        <v>7.93300784723208</v>
      </c>
      <c r="AA250" s="201">
        <v>7.9355497106382358E-2</v>
      </c>
      <c r="AB250" s="201">
        <v>3.6938083423999298E-2</v>
      </c>
      <c r="AC250" s="202">
        <v>15.612242979541231</v>
      </c>
      <c r="AD250" s="201">
        <v>0</v>
      </c>
      <c r="AE250" s="201">
        <v>0</v>
      </c>
      <c r="AF250" s="201">
        <v>0</v>
      </c>
      <c r="AG250" s="201">
        <v>0</v>
      </c>
      <c r="AH250" s="201">
        <v>15.612242979541231</v>
      </c>
      <c r="AI250" s="203">
        <f t="shared" si="217"/>
        <v>29.255789081790368</v>
      </c>
      <c r="AJ250" s="133" t="str">
        <f t="shared" si="218"/>
        <v/>
      </c>
      <c r="BA250" s="133"/>
      <c r="BR250" s="133"/>
      <c r="CG250" s="133"/>
    </row>
    <row r="251" spans="1:85" x14ac:dyDescent="0.25">
      <c r="A251" s="159" t="s">
        <v>139</v>
      </c>
      <c r="B251" s="148">
        <v>359.86829661938367</v>
      </c>
      <c r="C251" s="148">
        <v>12.010768845074203</v>
      </c>
      <c r="D251" s="148">
        <v>154.81023089096487</v>
      </c>
      <c r="E251" s="148">
        <v>33.075293138935741</v>
      </c>
      <c r="F251" s="292"/>
      <c r="G251" s="148">
        <v>0</v>
      </c>
      <c r="H251" s="160">
        <v>0</v>
      </c>
      <c r="I251" s="146">
        <f t="shared" si="215"/>
        <v>559.76458949435857</v>
      </c>
      <c r="J251" s="141"/>
      <c r="K251" s="161" t="s">
        <v>139</v>
      </c>
      <c r="L251" s="148">
        <v>359.86829661938367</v>
      </c>
      <c r="M251" s="148">
        <v>12.010768845074203</v>
      </c>
      <c r="N251" s="148">
        <v>154.81023089096487</v>
      </c>
      <c r="O251" s="148">
        <v>33.075293138935741</v>
      </c>
      <c r="P251" s="148">
        <v>6.5724406562010784E-2</v>
      </c>
      <c r="Q251" s="148">
        <v>0</v>
      </c>
      <c r="R251" s="149">
        <v>0</v>
      </c>
      <c r="S251" s="150">
        <f t="shared" si="216"/>
        <v>559.8303139009206</v>
      </c>
      <c r="U251" s="204" t="s">
        <v>139</v>
      </c>
      <c r="V251" s="196">
        <v>355.09569089535302</v>
      </c>
      <c r="W251" s="196">
        <v>0</v>
      </c>
      <c r="X251" s="196">
        <v>0</v>
      </c>
      <c r="Y251" s="196">
        <v>12.010768845074203</v>
      </c>
      <c r="Z251" s="196">
        <v>154.81023089096487</v>
      </c>
      <c r="AA251" s="196">
        <v>3.8527760038355301</v>
      </c>
      <c r="AB251" s="196">
        <v>6.5724406562010784E-2</v>
      </c>
      <c r="AC251" s="197">
        <v>33.995122859130895</v>
      </c>
      <c r="AD251" s="196">
        <v>4.7726057240306803</v>
      </c>
      <c r="AE251" s="196">
        <v>11.81889971041919</v>
      </c>
      <c r="AF251" s="196">
        <v>0</v>
      </c>
      <c r="AG251" s="196">
        <v>0</v>
      </c>
      <c r="AH251" s="196">
        <v>17.403617424681023</v>
      </c>
      <c r="AI251" s="199">
        <f t="shared" si="217"/>
        <v>559.8303139009206</v>
      </c>
      <c r="AJ251" s="133" t="str">
        <f t="shared" si="218"/>
        <v/>
      </c>
      <c r="BA251" s="133"/>
      <c r="BR251" s="133"/>
      <c r="CG251" s="133"/>
    </row>
    <row r="252" spans="1:85" x14ac:dyDescent="0.25">
      <c r="A252" s="151" t="s">
        <v>24</v>
      </c>
      <c r="B252" s="152">
        <v>62.430426426608314</v>
      </c>
      <c r="C252" s="152">
        <v>0.57105763361650341</v>
      </c>
      <c r="D252" s="152">
        <v>417.5201255311257</v>
      </c>
      <c r="E252" s="152">
        <v>761.02454275244088</v>
      </c>
      <c r="F252" s="292"/>
      <c r="G252" s="152">
        <v>150.90893092539181</v>
      </c>
      <c r="H252" s="153">
        <v>39.024264245996186</v>
      </c>
      <c r="I252" s="154">
        <f t="shared" si="215"/>
        <v>1431.4793475151794</v>
      </c>
      <c r="J252" s="141"/>
      <c r="K252" s="155" t="s">
        <v>24</v>
      </c>
      <c r="L252" s="156">
        <v>62.430426426608314</v>
      </c>
      <c r="M252" s="156">
        <v>0.57105763361650341</v>
      </c>
      <c r="N252" s="156">
        <v>417.5201255311257</v>
      </c>
      <c r="O252" s="156">
        <v>761.02454275244088</v>
      </c>
      <c r="P252" s="156">
        <v>1.3936082889597809</v>
      </c>
      <c r="Q252" s="156">
        <v>150.90893092539181</v>
      </c>
      <c r="R252" s="157">
        <v>39.024264245996186</v>
      </c>
      <c r="S252" s="158">
        <f t="shared" si="216"/>
        <v>1432.8729558041391</v>
      </c>
      <c r="U252" s="200" t="s">
        <v>24</v>
      </c>
      <c r="V252" s="201">
        <v>12.822192864825649</v>
      </c>
      <c r="W252" s="201">
        <v>48.833362909283821</v>
      </c>
      <c r="X252" s="201">
        <v>150.90893092539181</v>
      </c>
      <c r="Y252" s="201">
        <v>0.57105763361650341</v>
      </c>
      <c r="Z252" s="201">
        <v>417.5201255311257</v>
      </c>
      <c r="AA252" s="201">
        <v>749.13555834011004</v>
      </c>
      <c r="AB252" s="201">
        <v>1.3936082889597809</v>
      </c>
      <c r="AC252" s="202">
        <v>51.688119310825883</v>
      </c>
      <c r="AD252" s="201">
        <v>0.77487065249883802</v>
      </c>
      <c r="AE252" s="201">
        <v>1.8652875727259106</v>
      </c>
      <c r="AF252" s="201">
        <v>39.024264245996186</v>
      </c>
      <c r="AG252" s="201">
        <v>0</v>
      </c>
      <c r="AH252" s="201">
        <v>10.023696839604943</v>
      </c>
      <c r="AI252" s="203">
        <f t="shared" si="217"/>
        <v>1432.8729558041391</v>
      </c>
      <c r="AJ252" s="133" t="str">
        <f t="shared" si="218"/>
        <v/>
      </c>
      <c r="BA252" s="133"/>
      <c r="BR252" s="133"/>
      <c r="CG252" s="133"/>
    </row>
    <row r="253" spans="1:85" x14ac:dyDescent="0.25">
      <c r="A253" s="159" t="s">
        <v>23</v>
      </c>
      <c r="B253" s="148">
        <v>62.575405762069913</v>
      </c>
      <c r="C253" s="148">
        <v>0</v>
      </c>
      <c r="D253" s="148">
        <v>0.9100192716605745</v>
      </c>
      <c r="E253" s="148">
        <v>0</v>
      </c>
      <c r="F253" s="292"/>
      <c r="G253" s="148">
        <v>0</v>
      </c>
      <c r="H253" s="160">
        <v>0</v>
      </c>
      <c r="I253" s="146">
        <f t="shared" si="215"/>
        <v>63.485425033730486</v>
      </c>
      <c r="J253" s="141"/>
      <c r="K253" s="161" t="s">
        <v>23</v>
      </c>
      <c r="L253" s="148">
        <v>62.575405762069913</v>
      </c>
      <c r="M253" s="148">
        <v>0</v>
      </c>
      <c r="N253" s="148">
        <v>0.9100192716605745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216"/>
        <v>63.485425033730486</v>
      </c>
      <c r="U253" s="204" t="s">
        <v>23</v>
      </c>
      <c r="V253" s="196">
        <v>62.548968481019038</v>
      </c>
      <c r="W253" s="196">
        <v>0</v>
      </c>
      <c r="X253" s="196">
        <v>0</v>
      </c>
      <c r="Y253" s="196">
        <v>0</v>
      </c>
      <c r="Z253" s="196">
        <v>0.9100192716605745</v>
      </c>
      <c r="AA253" s="196">
        <v>0</v>
      </c>
      <c r="AB253" s="196">
        <v>0</v>
      </c>
      <c r="AC253" s="197">
        <v>2.6437281050876543E-2</v>
      </c>
      <c r="AD253" s="196">
        <v>2.6437281050876543E-2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217"/>
        <v>63.485425033730486</v>
      </c>
      <c r="AJ253" s="133" t="str">
        <f t="shared" si="218"/>
        <v/>
      </c>
      <c r="BA253" s="133"/>
      <c r="BR253" s="133"/>
      <c r="CG253" s="133"/>
    </row>
    <row r="254" spans="1:85" x14ac:dyDescent="0.25">
      <c r="A254" s="151" t="s">
        <v>58</v>
      </c>
      <c r="B254" s="152">
        <v>51.716752555114397</v>
      </c>
      <c r="C254" s="152">
        <v>0</v>
      </c>
      <c r="D254" s="152">
        <v>0</v>
      </c>
      <c r="E254" s="152">
        <v>0</v>
      </c>
      <c r="F254" s="292"/>
      <c r="G254" s="152">
        <v>0</v>
      </c>
      <c r="H254" s="153">
        <v>0</v>
      </c>
      <c r="I254" s="154">
        <f t="shared" si="215"/>
        <v>51.716752555114397</v>
      </c>
      <c r="J254" s="141"/>
      <c r="K254" s="155" t="s">
        <v>58</v>
      </c>
      <c r="L254" s="156">
        <v>51.716752555114397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216"/>
        <v>51.716752555114397</v>
      </c>
      <c r="U254" s="200" t="s">
        <v>58</v>
      </c>
      <c r="V254" s="201">
        <v>51.716752555114397</v>
      </c>
      <c r="W254" s="201">
        <v>0</v>
      </c>
      <c r="X254" s="201">
        <v>0</v>
      </c>
      <c r="Y254" s="201">
        <v>0</v>
      </c>
      <c r="Z254" s="201">
        <v>0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217"/>
        <v>51.716752555114397</v>
      </c>
      <c r="AJ254" s="133" t="str">
        <f t="shared" si="218"/>
        <v/>
      </c>
      <c r="BA254" s="133"/>
      <c r="BR254" s="133"/>
      <c r="CG254" s="133"/>
    </row>
    <row r="255" spans="1:85" x14ac:dyDescent="0.25">
      <c r="A255" s="159" t="s">
        <v>21</v>
      </c>
      <c r="B255" s="148">
        <v>100.64485509160939</v>
      </c>
      <c r="C255" s="148">
        <v>0</v>
      </c>
      <c r="D255" s="148">
        <v>0</v>
      </c>
      <c r="E255" s="148">
        <v>2.5806373100412667</v>
      </c>
      <c r="F255" s="292"/>
      <c r="G255" s="148">
        <v>0</v>
      </c>
      <c r="H255" s="160">
        <v>0</v>
      </c>
      <c r="I255" s="146">
        <f t="shared" si="215"/>
        <v>103.22549240165065</v>
      </c>
      <c r="J255" s="141"/>
      <c r="K255" s="161" t="s">
        <v>21</v>
      </c>
      <c r="L255" s="148">
        <v>100.64485509160939</v>
      </c>
      <c r="M255" s="148">
        <v>0</v>
      </c>
      <c r="N255" s="148">
        <v>0</v>
      </c>
      <c r="O255" s="148">
        <v>2.5806373100412667</v>
      </c>
      <c r="P255" s="148">
        <v>9.9281715403240938</v>
      </c>
      <c r="Q255" s="148">
        <v>0</v>
      </c>
      <c r="R255" s="149">
        <v>0</v>
      </c>
      <c r="S255" s="150">
        <f t="shared" si="216"/>
        <v>113.15366394197474</v>
      </c>
      <c r="U255" s="204" t="s">
        <v>21</v>
      </c>
      <c r="V255" s="196">
        <v>100.12872762960113</v>
      </c>
      <c r="W255" s="196">
        <v>0</v>
      </c>
      <c r="X255" s="196">
        <v>0</v>
      </c>
      <c r="Y255" s="196">
        <v>0</v>
      </c>
      <c r="Z255" s="196">
        <v>0</v>
      </c>
      <c r="AA255" s="196">
        <v>0</v>
      </c>
      <c r="AB255" s="196">
        <v>9.9281715403240938</v>
      </c>
      <c r="AC255" s="197">
        <v>3.0967647720495197</v>
      </c>
      <c r="AD255" s="196">
        <v>0.51612746200825332</v>
      </c>
      <c r="AE255" s="196">
        <v>0</v>
      </c>
      <c r="AF255" s="196">
        <v>0</v>
      </c>
      <c r="AG255" s="196">
        <v>0</v>
      </c>
      <c r="AH255" s="196">
        <v>2.5806373100412667</v>
      </c>
      <c r="AI255" s="199">
        <f t="shared" si="217"/>
        <v>113.15366394197476</v>
      </c>
      <c r="AJ255" s="133" t="str">
        <f t="shared" si="218"/>
        <v/>
      </c>
      <c r="BA255" s="133"/>
      <c r="BR255" s="133"/>
      <c r="CG255" s="133"/>
    </row>
    <row r="256" spans="1:85" x14ac:dyDescent="0.25">
      <c r="A256" s="151" t="s">
        <v>20</v>
      </c>
      <c r="B256" s="152">
        <v>4.6554230247528982E-4</v>
      </c>
      <c r="C256" s="152">
        <v>0</v>
      </c>
      <c r="D256" s="152">
        <v>1.1638557561882245E-4</v>
      </c>
      <c r="E256" s="152">
        <v>0</v>
      </c>
      <c r="F256" s="292"/>
      <c r="G256" s="152">
        <v>0</v>
      </c>
      <c r="H256" s="153">
        <v>0</v>
      </c>
      <c r="I256" s="154">
        <f t="shared" si="215"/>
        <v>5.8192787809411227E-4</v>
      </c>
      <c r="J256" s="141"/>
      <c r="K256" s="155" t="s">
        <v>20</v>
      </c>
      <c r="L256" s="156">
        <v>4.6554230247528982E-4</v>
      </c>
      <c r="M256" s="156">
        <v>0</v>
      </c>
      <c r="N256" s="156">
        <v>1.1638557561882245E-4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216"/>
        <v>5.8192787809411227E-4</v>
      </c>
      <c r="U256" s="200" t="s">
        <v>59</v>
      </c>
      <c r="V256" s="201">
        <v>4.6554230247528982E-4</v>
      </c>
      <c r="W256" s="201">
        <v>0</v>
      </c>
      <c r="X256" s="201">
        <v>0</v>
      </c>
      <c r="Y256" s="201">
        <v>0</v>
      </c>
      <c r="Z256" s="201">
        <v>1.1638557561882245E-4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217"/>
        <v>5.8192787809411227E-4</v>
      </c>
      <c r="AJ256" s="133" t="str">
        <f t="shared" si="218"/>
        <v/>
      </c>
      <c r="BA256" s="133"/>
      <c r="BR256" s="133"/>
      <c r="CG256" s="133"/>
    </row>
    <row r="257" spans="1:85" x14ac:dyDescent="0.25">
      <c r="A257" s="162" t="s">
        <v>62</v>
      </c>
      <c r="B257" s="148">
        <v>47.3292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215"/>
        <v>47.3292</v>
      </c>
      <c r="J257" s="141"/>
      <c r="K257" s="163" t="s">
        <v>62</v>
      </c>
      <c r="L257" s="148">
        <v>47.3292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216"/>
        <v>47.3292</v>
      </c>
      <c r="U257" s="205" t="s">
        <v>60</v>
      </c>
      <c r="V257" s="196">
        <v>47.3292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217"/>
        <v>47.3292</v>
      </c>
      <c r="AJ257" s="133" t="str">
        <f t="shared" si="218"/>
        <v/>
      </c>
      <c r="BA257" s="133"/>
      <c r="BR257" s="133"/>
      <c r="CG257" s="133"/>
    </row>
    <row r="258" spans="1:85" ht="14.4" x14ac:dyDescent="0.3">
      <c r="A258" s="164" t="s">
        <v>22</v>
      </c>
      <c r="B258" s="165">
        <v>47.3292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215"/>
        <v>47.3292</v>
      </c>
      <c r="J258" s="141"/>
      <c r="K258" s="168" t="s">
        <v>22</v>
      </c>
      <c r="L258" s="169">
        <v>47.3292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216"/>
        <v>47.3292</v>
      </c>
      <c r="U258" s="206" t="s">
        <v>63</v>
      </c>
      <c r="V258" s="207">
        <v>47.3292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217"/>
        <v>47.3292</v>
      </c>
      <c r="AJ258" s="133" t="str">
        <f t="shared" si="218"/>
        <v/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215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216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217"/>
        <v>0</v>
      </c>
      <c r="AJ259" s="133" t="str">
        <f t="shared" si="218"/>
        <v/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215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216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217"/>
        <v>0</v>
      </c>
      <c r="AJ260" s="133" t="str">
        <f t="shared" si="218"/>
        <v/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21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216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217"/>
        <v>0</v>
      </c>
      <c r="AJ261" s="133" t="str">
        <f t="shared" si="218"/>
        <v/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817.73293332613275</v>
      </c>
      <c r="C262" s="187">
        <f t="shared" ref="C262:H262" si="219">SUM(C241:C257)</f>
        <v>12.849034194865096</v>
      </c>
      <c r="D262" s="187">
        <f t="shared" si="219"/>
        <v>603.80145239689443</v>
      </c>
      <c r="E262" s="187">
        <f t="shared" si="219"/>
        <v>813.57318391532885</v>
      </c>
      <c r="F262" s="187">
        <f t="shared" si="219"/>
        <v>0</v>
      </c>
      <c r="G262" s="187">
        <f t="shared" si="219"/>
        <v>150.90893092539181</v>
      </c>
      <c r="H262" s="213">
        <f t="shared" si="219"/>
        <v>39.024264245996186</v>
      </c>
      <c r="I262" s="146">
        <f t="shared" ref="I262" si="220">SUM(I241:I257)</f>
        <v>2437.8897990046089</v>
      </c>
      <c r="J262" s="141"/>
      <c r="K262" s="188" t="s">
        <v>25</v>
      </c>
      <c r="L262" s="187">
        <f>SUM(L241:L257)</f>
        <v>817.73293332613275</v>
      </c>
      <c r="M262" s="187">
        <f t="shared" ref="M262:R262" si="221">SUM(M241:M257)</f>
        <v>12.849034194865096</v>
      </c>
      <c r="N262" s="187">
        <f t="shared" si="221"/>
        <v>603.80145239689443</v>
      </c>
      <c r="O262" s="187">
        <f t="shared" si="221"/>
        <v>813.57318391532885</v>
      </c>
      <c r="P262" s="187">
        <f t="shared" si="221"/>
        <v>199.91523231825965</v>
      </c>
      <c r="Q262" s="187">
        <f t="shared" si="221"/>
        <v>150.90893092539181</v>
      </c>
      <c r="R262" s="213">
        <f t="shared" si="221"/>
        <v>39.024264245996186</v>
      </c>
      <c r="S262" s="214">
        <f t="shared" ref="S262" si="222">SUM(S241:S257)</f>
        <v>2637.8050313228687</v>
      </c>
      <c r="T262" s="133" t="str">
        <f>IF(ABS(S262-AI262)&gt;0.01,S262-AI262,"")</f>
        <v/>
      </c>
      <c r="U262" s="215" t="s">
        <v>61</v>
      </c>
      <c r="V262" s="216">
        <f>SUM(V241:V257)</f>
        <v>762.40160485361196</v>
      </c>
      <c r="W262" s="216">
        <f t="shared" ref="W262:AH262" si="223">SUM(W241:W257)</f>
        <v>48.833362909283821</v>
      </c>
      <c r="X262" s="216">
        <f t="shared" si="223"/>
        <v>150.90893092539181</v>
      </c>
      <c r="Y262" s="216">
        <f t="shared" si="223"/>
        <v>12.849034194865096</v>
      </c>
      <c r="Z262" s="216">
        <f t="shared" si="223"/>
        <v>603.80145239689443</v>
      </c>
      <c r="AA262" s="216">
        <f t="shared" si="223"/>
        <v>753.37564679943966</v>
      </c>
      <c r="AB262" s="216">
        <f t="shared" si="223"/>
        <v>199.91523231825965</v>
      </c>
      <c r="AC262" s="216">
        <f t="shared" si="223"/>
        <v>105.71976692512247</v>
      </c>
      <c r="AD262" s="217">
        <f t="shared" si="223"/>
        <v>6.4979655632370594</v>
      </c>
      <c r="AE262" s="217">
        <f t="shared" si="223"/>
        <v>13.6841872831451</v>
      </c>
      <c r="AF262" s="217">
        <f t="shared" si="223"/>
        <v>39.024264245996186</v>
      </c>
      <c r="AG262" s="217">
        <f t="shared" si="223"/>
        <v>0</v>
      </c>
      <c r="AH262" s="217">
        <f t="shared" si="223"/>
        <v>46.513349832744119</v>
      </c>
      <c r="AI262" s="218">
        <f>SUM(V262:AC262)</f>
        <v>2637.8050313228691</v>
      </c>
      <c r="AJ262" s="133" t="str">
        <f t="shared" si="218"/>
        <v/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0.33542653718802767</v>
      </c>
      <c r="C263" s="105">
        <f t="shared" ref="C263:H263" si="224">IF($I262=0,"-",C262/$I262)</f>
        <v>5.2705557897290353E-3</v>
      </c>
      <c r="D263" s="105">
        <f t="shared" si="224"/>
        <v>0.24767380898161465</v>
      </c>
      <c r="E263" s="105">
        <f t="shared" si="224"/>
        <v>0.33372024619304408</v>
      </c>
      <c r="F263" s="105">
        <f t="shared" si="224"/>
        <v>0</v>
      </c>
      <c r="G263" s="105">
        <f t="shared" si="224"/>
        <v>6.1901457148312439E-2</v>
      </c>
      <c r="H263" s="106">
        <f t="shared" si="224"/>
        <v>1.6007394699272218E-2</v>
      </c>
      <c r="I263" s="107">
        <f>SUM(B263:H263)</f>
        <v>1</v>
      </c>
      <c r="J263" s="133"/>
      <c r="K263" s="30" t="s">
        <v>85</v>
      </c>
      <c r="L263" s="80">
        <f>IF($S262=0,"-",L262/$S262)</f>
        <v>0.31000506997897292</v>
      </c>
      <c r="M263" s="80">
        <f t="shared" ref="M263:R263" si="225">IF($S262=0,"-",M262/$S262)</f>
        <v>4.8711083807514233E-3</v>
      </c>
      <c r="N263" s="80">
        <f t="shared" si="225"/>
        <v>0.22890298760787708</v>
      </c>
      <c r="O263" s="80">
        <f t="shared" si="225"/>
        <v>0.30842809618393935</v>
      </c>
      <c r="P263" s="80">
        <f t="shared" si="225"/>
        <v>7.5788479415402982E-2</v>
      </c>
      <c r="Q263" s="80">
        <f t="shared" si="225"/>
        <v>5.7210039837444104E-2</v>
      </c>
      <c r="R263" s="81">
        <f t="shared" si="225"/>
        <v>1.4794218595612193E-2</v>
      </c>
      <c r="S263" s="82">
        <f>SUM(L263:R263)</f>
        <v>1.0000000000000002</v>
      </c>
      <c r="U263" s="40" t="s">
        <v>85</v>
      </c>
      <c r="V263" s="108">
        <f>+V262/$AI262</f>
        <v>0.28902879318236219</v>
      </c>
      <c r="W263" s="108">
        <f t="shared" ref="W263:AH263" si="226">+W262/$AI262</f>
        <v>1.8512878066956187E-2</v>
      </c>
      <c r="X263" s="108">
        <f t="shared" si="226"/>
        <v>5.7210039837444097E-2</v>
      </c>
      <c r="Y263" s="108">
        <f t="shared" si="226"/>
        <v>4.8711083807514224E-3</v>
      </c>
      <c r="Z263" s="108">
        <f t="shared" si="226"/>
        <v>0.22890298760787706</v>
      </c>
      <c r="AA263" s="108">
        <f t="shared" si="226"/>
        <v>0.28560702472449945</v>
      </c>
      <c r="AB263" s="108">
        <f t="shared" si="226"/>
        <v>7.5788479415402968E-2</v>
      </c>
      <c r="AC263" s="108">
        <f t="shared" si="226"/>
        <v>4.0078688784706586E-2</v>
      </c>
      <c r="AD263" s="108">
        <f t="shared" si="226"/>
        <v>2.4633987296545207E-3</v>
      </c>
      <c r="AE263" s="108">
        <f t="shared" si="226"/>
        <v>5.1877174850494647E-3</v>
      </c>
      <c r="AF263" s="108">
        <f t="shared" si="226"/>
        <v>1.4794218595612189E-2</v>
      </c>
      <c r="AG263" s="108">
        <f t="shared" si="226"/>
        <v>0</v>
      </c>
      <c r="AH263" s="108">
        <f t="shared" si="226"/>
        <v>1.7633353974390403E-2</v>
      </c>
      <c r="AI263" s="109">
        <f>SUM(V263:AC263)</f>
        <v>1</v>
      </c>
      <c r="AJ263" s="4" t="str">
        <f t="shared" si="218"/>
        <v/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8.2335743867033521E-3</v>
      </c>
      <c r="C267" s="144">
        <v>0</v>
      </c>
      <c r="D267" s="144">
        <v>0</v>
      </c>
      <c r="E267" s="144">
        <v>0</v>
      </c>
      <c r="F267" s="291"/>
      <c r="G267" s="144">
        <v>0</v>
      </c>
      <c r="H267" s="145">
        <v>0</v>
      </c>
      <c r="I267" s="146">
        <f>SUM(B267:H267)</f>
        <v>8.2335743867033521E-3</v>
      </c>
      <c r="J267" s="141"/>
      <c r="K267" s="192" t="s">
        <v>6</v>
      </c>
      <c r="L267" s="144">
        <v>8.2335743867033521E-3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8.2335743867033521E-3</v>
      </c>
      <c r="U267" s="195" t="s">
        <v>6</v>
      </c>
      <c r="V267" s="196">
        <v>8.2335743867033521E-3</v>
      </c>
      <c r="W267" s="196">
        <v>0</v>
      </c>
      <c r="X267" s="196">
        <v>0</v>
      </c>
      <c r="Y267" s="196">
        <v>0</v>
      </c>
      <c r="Z267" s="196">
        <v>0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8.2335743867033521E-3</v>
      </c>
      <c r="AJ267" s="133" t="str">
        <f>IF(ABS(S267-AI267)&gt;0.001,S267-AI267,"")</f>
        <v/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227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28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229">SUM(V268:AC268)</f>
        <v>0</v>
      </c>
      <c r="AJ268" s="133" t="str">
        <f t="shared" ref="AJ268:AJ289" si="230">IF(ABS(S268-AI268)&gt;0.001,S268-AI268,"")</f>
        <v/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227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28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229"/>
        <v>0</v>
      </c>
      <c r="AJ269" s="133" t="str">
        <f t="shared" si="230"/>
        <v/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227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28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229"/>
        <v>0</v>
      </c>
      <c r="AJ270" s="133" t="str">
        <f t="shared" si="230"/>
        <v/>
      </c>
      <c r="BA270" s="133"/>
      <c r="BR270" s="133"/>
      <c r="CG270" s="133"/>
    </row>
    <row r="271" spans="1:85" x14ac:dyDescent="0.25">
      <c r="A271" s="159" t="s">
        <v>15</v>
      </c>
      <c r="B271" s="148">
        <v>0</v>
      </c>
      <c r="C271" s="148">
        <v>0</v>
      </c>
      <c r="D271" s="148">
        <v>0</v>
      </c>
      <c r="E271" s="148">
        <v>2.9557247722303437</v>
      </c>
      <c r="F271" s="292"/>
      <c r="G271" s="148">
        <v>0</v>
      </c>
      <c r="H271" s="160">
        <v>0</v>
      </c>
      <c r="I271" s="146">
        <f t="shared" si="227"/>
        <v>2.9557247722303437</v>
      </c>
      <c r="J271" s="141"/>
      <c r="K271" s="161" t="s">
        <v>15</v>
      </c>
      <c r="L271" s="148">
        <v>0</v>
      </c>
      <c r="M271" s="148">
        <v>0</v>
      </c>
      <c r="N271" s="148">
        <v>0</v>
      </c>
      <c r="O271" s="148">
        <v>2.9557247722303437</v>
      </c>
      <c r="P271" s="148">
        <v>0</v>
      </c>
      <c r="Q271" s="148">
        <v>0</v>
      </c>
      <c r="R271" s="149">
        <v>0</v>
      </c>
      <c r="S271" s="150">
        <f t="shared" si="228"/>
        <v>2.9557247722303437</v>
      </c>
      <c r="U271" s="204" t="s">
        <v>15</v>
      </c>
      <c r="V271" s="196">
        <v>0</v>
      </c>
      <c r="W271" s="196">
        <v>0</v>
      </c>
      <c r="X271" s="196">
        <v>0</v>
      </c>
      <c r="Y271" s="196">
        <v>0</v>
      </c>
      <c r="Z271" s="196">
        <v>0</v>
      </c>
      <c r="AA271" s="196">
        <v>2.9557247722303437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229"/>
        <v>2.9557247722303437</v>
      </c>
      <c r="AJ271" s="133" t="str">
        <f t="shared" si="230"/>
        <v/>
      </c>
      <c r="BA271" s="133"/>
      <c r="BR271" s="133"/>
      <c r="CG271" s="133"/>
    </row>
    <row r="272" spans="1:85" x14ac:dyDescent="0.25">
      <c r="A272" s="151" t="s">
        <v>14</v>
      </c>
      <c r="B272" s="152">
        <v>2.7949572465251609</v>
      </c>
      <c r="C272" s="152">
        <v>7.4372124896240718E-2</v>
      </c>
      <c r="D272" s="152">
        <v>1.8928922542058624</v>
      </c>
      <c r="E272" s="152">
        <v>1.0813853089800625</v>
      </c>
      <c r="F272" s="292"/>
      <c r="G272" s="152">
        <v>0</v>
      </c>
      <c r="H272" s="153">
        <v>0</v>
      </c>
      <c r="I272" s="154">
        <f t="shared" si="227"/>
        <v>5.8436069346073261</v>
      </c>
      <c r="J272" s="141"/>
      <c r="K272" s="155" t="s">
        <v>14</v>
      </c>
      <c r="L272" s="156">
        <v>2.7949572465251609</v>
      </c>
      <c r="M272" s="156">
        <v>7.4372124896240718E-2</v>
      </c>
      <c r="N272" s="156">
        <v>1.8928922542058624</v>
      </c>
      <c r="O272" s="156">
        <v>1.0813853089800625</v>
      </c>
      <c r="P272" s="156">
        <v>0</v>
      </c>
      <c r="Q272" s="156">
        <v>0</v>
      </c>
      <c r="R272" s="157">
        <v>0</v>
      </c>
      <c r="S272" s="158">
        <f t="shared" si="228"/>
        <v>5.8436069346073261</v>
      </c>
      <c r="U272" s="200" t="s">
        <v>55</v>
      </c>
      <c r="V272" s="201">
        <v>2.693662775406084</v>
      </c>
      <c r="W272" s="201">
        <v>0</v>
      </c>
      <c r="X272" s="201">
        <v>0</v>
      </c>
      <c r="Y272" s="201">
        <v>7.4372124896240718E-2</v>
      </c>
      <c r="Z272" s="201">
        <v>1.4255246203890559</v>
      </c>
      <c r="AA272" s="201">
        <v>1.0813853089800625</v>
      </c>
      <c r="AB272" s="201">
        <v>0</v>
      </c>
      <c r="AC272" s="202">
        <v>0.56866210493588309</v>
      </c>
      <c r="AD272" s="201">
        <v>0.10129447111907679</v>
      </c>
      <c r="AE272" s="201">
        <v>0</v>
      </c>
      <c r="AF272" s="201">
        <v>0</v>
      </c>
      <c r="AG272" s="201">
        <v>0.46736763381680635</v>
      </c>
      <c r="AH272" s="201">
        <v>0</v>
      </c>
      <c r="AI272" s="203">
        <f t="shared" si="229"/>
        <v>5.8436069346073252</v>
      </c>
      <c r="AJ272" s="133" t="str">
        <f t="shared" si="230"/>
        <v/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18.291738279327927</v>
      </c>
      <c r="F273" s="292"/>
      <c r="G273" s="148">
        <v>0</v>
      </c>
      <c r="H273" s="160">
        <v>0</v>
      </c>
      <c r="I273" s="146">
        <f t="shared" si="227"/>
        <v>18.291738279327927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18.291738279327927</v>
      </c>
      <c r="P273" s="148">
        <v>248.73322057979195</v>
      </c>
      <c r="Q273" s="148">
        <v>0</v>
      </c>
      <c r="R273" s="149">
        <v>0</v>
      </c>
      <c r="S273" s="150">
        <f t="shared" si="228"/>
        <v>267.02495885911986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2.7437607418991887</v>
      </c>
      <c r="AB273" s="196">
        <v>248.73322057979195</v>
      </c>
      <c r="AC273" s="197">
        <v>15.547977537428737</v>
      </c>
      <c r="AD273" s="196">
        <v>0</v>
      </c>
      <c r="AE273" s="196">
        <v>0</v>
      </c>
      <c r="AF273" s="196">
        <v>0</v>
      </c>
      <c r="AG273" s="196">
        <v>0</v>
      </c>
      <c r="AH273" s="196">
        <v>15.547977537428737</v>
      </c>
      <c r="AI273" s="199">
        <f t="shared" si="229"/>
        <v>267.02495885911986</v>
      </c>
      <c r="AJ273" s="133" t="str">
        <f t="shared" si="230"/>
        <v/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2.3137077938208046E-3</v>
      </c>
      <c r="F274" s="292"/>
      <c r="G274" s="152">
        <v>0</v>
      </c>
      <c r="H274" s="153">
        <v>0</v>
      </c>
      <c r="I274" s="154">
        <f t="shared" si="227"/>
        <v>2.3137077938208046E-3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2.3137077938208046E-3</v>
      </c>
      <c r="P274" s="156">
        <v>8.8592922977724781E-2</v>
      </c>
      <c r="Q274" s="156">
        <v>0</v>
      </c>
      <c r="R274" s="157">
        <v>0</v>
      </c>
      <c r="S274" s="158">
        <f t="shared" si="228"/>
        <v>9.090663077154558E-2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0</v>
      </c>
      <c r="AB274" s="201">
        <v>8.8592922977724781E-2</v>
      </c>
      <c r="AC274" s="202">
        <v>2.3137077938208046E-3</v>
      </c>
      <c r="AD274" s="201">
        <v>0</v>
      </c>
      <c r="AE274" s="201">
        <v>0</v>
      </c>
      <c r="AF274" s="201">
        <v>0</v>
      </c>
      <c r="AG274" s="201">
        <v>0</v>
      </c>
      <c r="AH274" s="201">
        <v>2.3137077938208046E-3</v>
      </c>
      <c r="AI274" s="203">
        <f t="shared" si="229"/>
        <v>9.090663077154558E-2</v>
      </c>
      <c r="AJ274" s="133" t="str">
        <f t="shared" si="230"/>
        <v/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227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28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229"/>
        <v>0</v>
      </c>
      <c r="AJ275" s="133" t="str">
        <f t="shared" si="230"/>
        <v/>
      </c>
      <c r="BA275" s="133"/>
      <c r="BR275" s="133"/>
      <c r="CG275" s="133"/>
    </row>
    <row r="276" spans="1:85" x14ac:dyDescent="0.25">
      <c r="A276" s="151" t="s">
        <v>16</v>
      </c>
      <c r="B276" s="152">
        <v>0</v>
      </c>
      <c r="C276" s="152">
        <v>0</v>
      </c>
      <c r="D276" s="152">
        <v>2.9324886883232342</v>
      </c>
      <c r="E276" s="152">
        <v>0.26541226328218487</v>
      </c>
      <c r="F276" s="292"/>
      <c r="G276" s="152">
        <v>0</v>
      </c>
      <c r="H276" s="153">
        <v>0</v>
      </c>
      <c r="I276" s="154">
        <f t="shared" si="227"/>
        <v>3.1979009516054191</v>
      </c>
      <c r="J276" s="141"/>
      <c r="K276" s="155" t="s">
        <v>16</v>
      </c>
      <c r="L276" s="156">
        <v>0</v>
      </c>
      <c r="M276" s="156">
        <v>0</v>
      </c>
      <c r="N276" s="156">
        <v>2.9324886883232342</v>
      </c>
      <c r="O276" s="156">
        <v>0.26541226328218487</v>
      </c>
      <c r="P276" s="156">
        <v>0.58848882352940923</v>
      </c>
      <c r="Q276" s="156">
        <v>0</v>
      </c>
      <c r="R276" s="157">
        <v>0</v>
      </c>
      <c r="S276" s="158">
        <f t="shared" si="228"/>
        <v>3.7863897751348281</v>
      </c>
      <c r="U276" s="200" t="s">
        <v>16</v>
      </c>
      <c r="V276" s="201">
        <v>0</v>
      </c>
      <c r="W276" s="201">
        <v>0</v>
      </c>
      <c r="X276" s="201">
        <v>0</v>
      </c>
      <c r="Y276" s="201">
        <v>0</v>
      </c>
      <c r="Z276" s="201">
        <v>2.9324886883232342</v>
      </c>
      <c r="AA276" s="201">
        <v>0</v>
      </c>
      <c r="AB276" s="201">
        <v>0.58848882352940923</v>
      </c>
      <c r="AC276" s="202">
        <v>0.26541226328218487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0.26541226328218487</v>
      </c>
      <c r="AI276" s="203">
        <f t="shared" si="229"/>
        <v>3.7863897751348281</v>
      </c>
      <c r="AJ276" s="133" t="str">
        <f t="shared" si="230"/>
        <v/>
      </c>
      <c r="BA276" s="133"/>
      <c r="BR276" s="133"/>
      <c r="CG276" s="133"/>
    </row>
    <row r="277" spans="1:85" x14ac:dyDescent="0.25">
      <c r="A277" s="159" t="s">
        <v>139</v>
      </c>
      <c r="B277" s="148">
        <v>0.3033102716834376</v>
      </c>
      <c r="C277" s="148">
        <v>10.638132310006329</v>
      </c>
      <c r="D277" s="148">
        <v>0.65391324250402005</v>
      </c>
      <c r="E277" s="148">
        <v>0.81550784123080833</v>
      </c>
      <c r="F277" s="292"/>
      <c r="G277" s="148">
        <v>0</v>
      </c>
      <c r="H277" s="160">
        <v>0</v>
      </c>
      <c r="I277" s="146">
        <f t="shared" si="227"/>
        <v>12.410863665424595</v>
      </c>
      <c r="J277" s="141"/>
      <c r="K277" s="161" t="s">
        <v>139</v>
      </c>
      <c r="L277" s="148">
        <v>0.3033102716834376</v>
      </c>
      <c r="M277" s="148">
        <v>10.638132310006329</v>
      </c>
      <c r="N277" s="148">
        <v>0.65391324250402005</v>
      </c>
      <c r="O277" s="148">
        <v>0.81550784123080833</v>
      </c>
      <c r="P277" s="148">
        <v>0</v>
      </c>
      <c r="Q277" s="148">
        <v>0</v>
      </c>
      <c r="R277" s="149">
        <v>0</v>
      </c>
      <c r="S277" s="150">
        <f t="shared" si="228"/>
        <v>12.410863665424595</v>
      </c>
      <c r="U277" s="204" t="s">
        <v>139</v>
      </c>
      <c r="V277" s="196">
        <v>0.3033102716834376</v>
      </c>
      <c r="W277" s="196">
        <v>0</v>
      </c>
      <c r="X277" s="196">
        <v>0</v>
      </c>
      <c r="Y277" s="196">
        <v>10.638132310006329</v>
      </c>
      <c r="Z277" s="196">
        <v>0</v>
      </c>
      <c r="AA277" s="196">
        <v>0</v>
      </c>
      <c r="AB277" s="196">
        <v>0</v>
      </c>
      <c r="AC277" s="197">
        <v>1.4694210837348285</v>
      </c>
      <c r="AD277" s="196">
        <v>0</v>
      </c>
      <c r="AE277" s="196">
        <v>0</v>
      </c>
      <c r="AF277" s="196">
        <v>0</v>
      </c>
      <c r="AG277" s="196">
        <v>0.65391324250402005</v>
      </c>
      <c r="AH277" s="196">
        <v>0.81550784123080833</v>
      </c>
      <c r="AI277" s="199">
        <f t="shared" si="229"/>
        <v>12.410863665424596</v>
      </c>
      <c r="AJ277" s="133" t="str">
        <f t="shared" si="230"/>
        <v/>
      </c>
      <c r="BA277" s="133"/>
      <c r="BR277" s="133"/>
      <c r="CG277" s="133"/>
    </row>
    <row r="278" spans="1:85" x14ac:dyDescent="0.25">
      <c r="A278" s="151" t="s">
        <v>24</v>
      </c>
      <c r="B278" s="152">
        <v>22.822165086667979</v>
      </c>
      <c r="C278" s="152">
        <v>0.79268954393639701</v>
      </c>
      <c r="D278" s="152">
        <v>416.12516231637869</v>
      </c>
      <c r="E278" s="152">
        <v>1415.1807613710814</v>
      </c>
      <c r="F278" s="292"/>
      <c r="G278" s="152">
        <v>22.960530928810673</v>
      </c>
      <c r="H278" s="153">
        <v>0</v>
      </c>
      <c r="I278" s="154">
        <f t="shared" si="227"/>
        <v>1877.8813092468752</v>
      </c>
      <c r="J278" s="141"/>
      <c r="K278" s="155" t="s">
        <v>24</v>
      </c>
      <c r="L278" s="156">
        <v>22.822165086667979</v>
      </c>
      <c r="M278" s="156">
        <v>0.79268954393639701</v>
      </c>
      <c r="N278" s="156">
        <v>416.12516231637869</v>
      </c>
      <c r="O278" s="156">
        <v>1415.1807613710814</v>
      </c>
      <c r="P278" s="156">
        <v>0</v>
      </c>
      <c r="Q278" s="156">
        <v>22.960530928810673</v>
      </c>
      <c r="R278" s="157">
        <v>0</v>
      </c>
      <c r="S278" s="158">
        <f t="shared" si="228"/>
        <v>1877.8813092468752</v>
      </c>
      <c r="U278" s="200" t="s">
        <v>24</v>
      </c>
      <c r="V278" s="201">
        <v>12.50508444817112</v>
      </c>
      <c r="W278" s="201">
        <v>10.317080638496861</v>
      </c>
      <c r="X278" s="201">
        <v>22.960530928810673</v>
      </c>
      <c r="Y278" s="201">
        <v>0.79268954393639701</v>
      </c>
      <c r="Z278" s="201">
        <v>416.12516231637869</v>
      </c>
      <c r="AA278" s="201">
        <v>1414.9350225147321</v>
      </c>
      <c r="AB278" s="201">
        <v>0</v>
      </c>
      <c r="AC278" s="202">
        <v>0.24573885634947593</v>
      </c>
      <c r="AD278" s="201">
        <v>0</v>
      </c>
      <c r="AE278" s="201">
        <v>0</v>
      </c>
      <c r="AF278" s="201">
        <v>0</v>
      </c>
      <c r="AG278" s="201">
        <v>0</v>
      </c>
      <c r="AH278" s="201">
        <v>0.24573885634947593</v>
      </c>
      <c r="AI278" s="203">
        <f t="shared" si="229"/>
        <v>1877.8813092468752</v>
      </c>
      <c r="AJ278" s="133" t="str">
        <f t="shared" si="230"/>
        <v/>
      </c>
      <c r="BA278" s="133"/>
      <c r="BR278" s="133"/>
      <c r="CG278" s="133"/>
    </row>
    <row r="279" spans="1:85" x14ac:dyDescent="0.25">
      <c r="A279" s="159" t="s">
        <v>23</v>
      </c>
      <c r="B279" s="148">
        <v>0.18586297455552478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227"/>
        <v>0.18586297455552478</v>
      </c>
      <c r="J279" s="141"/>
      <c r="K279" s="161" t="s">
        <v>23</v>
      </c>
      <c r="L279" s="148">
        <v>0.18586297455552478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28"/>
        <v>0.18586297455552478</v>
      </c>
      <c r="U279" s="204" t="s">
        <v>23</v>
      </c>
      <c r="V279" s="196">
        <v>0.18586297455552478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229"/>
        <v>0.18586297455552478</v>
      </c>
      <c r="AJ279" s="133" t="str">
        <f t="shared" si="230"/>
        <v/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227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28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229"/>
        <v>0</v>
      </c>
      <c r="AJ280" s="133" t="str">
        <f t="shared" si="230"/>
        <v/>
      </c>
      <c r="BA280" s="133"/>
      <c r="BR280" s="133"/>
      <c r="CG280" s="133"/>
    </row>
    <row r="281" spans="1:85" x14ac:dyDescent="0.25">
      <c r="A281" s="159" t="s">
        <v>21</v>
      </c>
      <c r="B281" s="148">
        <v>3.9432867603879407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227"/>
        <v>3.9432867603879407</v>
      </c>
      <c r="J281" s="141"/>
      <c r="K281" s="161" t="s">
        <v>21</v>
      </c>
      <c r="L281" s="148">
        <v>3.9432867603879407</v>
      </c>
      <c r="M281" s="148">
        <v>0</v>
      </c>
      <c r="N281" s="148">
        <v>0</v>
      </c>
      <c r="O281" s="148">
        <v>0</v>
      </c>
      <c r="P281" s="148">
        <v>14.311445084940656</v>
      </c>
      <c r="Q281" s="148">
        <v>0</v>
      </c>
      <c r="R281" s="149">
        <v>0</v>
      </c>
      <c r="S281" s="150">
        <f t="shared" si="228"/>
        <v>18.254731845328596</v>
      </c>
      <c r="U281" s="204" t="s">
        <v>21</v>
      </c>
      <c r="V281" s="196">
        <v>3.9432867603879407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14.311445084940656</v>
      </c>
      <c r="AC281" s="197">
        <v>0</v>
      </c>
      <c r="AD281" s="196">
        <v>0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229"/>
        <v>18.254731845328596</v>
      </c>
      <c r="AJ281" s="133" t="str">
        <f t="shared" si="230"/>
        <v/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227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28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229"/>
        <v>0</v>
      </c>
      <c r="AJ282" s="133" t="str">
        <f t="shared" si="230"/>
        <v/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227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28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229"/>
        <v>0</v>
      </c>
      <c r="AJ283" s="133" t="str">
        <f t="shared" si="230"/>
        <v/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227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28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229"/>
        <v>0</v>
      </c>
      <c r="AJ284" s="133" t="str">
        <f t="shared" si="230"/>
        <v/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227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28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229"/>
        <v>0</v>
      </c>
      <c r="AJ285" s="133" t="str">
        <f t="shared" si="230"/>
        <v/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227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28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229"/>
        <v>0</v>
      </c>
      <c r="AJ286" s="133" t="str">
        <f t="shared" si="230"/>
        <v/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227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28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229"/>
        <v>0</v>
      </c>
      <c r="AJ287" s="133" t="str">
        <f t="shared" si="230"/>
        <v/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30.057815914206749</v>
      </c>
      <c r="C288" s="187">
        <f t="shared" ref="C288:H288" si="231">SUM(C267:C283)</f>
        <v>11.505193978838967</v>
      </c>
      <c r="D288" s="187">
        <f t="shared" si="231"/>
        <v>421.60445650141179</v>
      </c>
      <c r="E288" s="187">
        <f t="shared" si="231"/>
        <v>1438.5928435439266</v>
      </c>
      <c r="F288" s="187">
        <f t="shared" si="231"/>
        <v>0</v>
      </c>
      <c r="G288" s="187">
        <f t="shared" si="231"/>
        <v>22.960530928810673</v>
      </c>
      <c r="H288" s="213">
        <f t="shared" si="231"/>
        <v>0</v>
      </c>
      <c r="I288" s="146">
        <f t="shared" ref="I288" si="232">SUM(I267:I283)</f>
        <v>1924.7208408671947</v>
      </c>
      <c r="J288" s="141"/>
      <c r="K288" s="188" t="s">
        <v>25</v>
      </c>
      <c r="L288" s="187">
        <f>SUM(L267:L283)</f>
        <v>30.057815914206749</v>
      </c>
      <c r="M288" s="187">
        <f t="shared" ref="M288:R288" si="233">SUM(M267:M283)</f>
        <v>11.505193978838967</v>
      </c>
      <c r="N288" s="187">
        <f t="shared" si="233"/>
        <v>421.60445650141179</v>
      </c>
      <c r="O288" s="187">
        <f t="shared" si="233"/>
        <v>1438.5928435439266</v>
      </c>
      <c r="P288" s="187">
        <f t="shared" si="233"/>
        <v>263.72174741123973</v>
      </c>
      <c r="Q288" s="187">
        <f t="shared" si="233"/>
        <v>22.960530928810673</v>
      </c>
      <c r="R288" s="213">
        <f t="shared" si="233"/>
        <v>0</v>
      </c>
      <c r="S288" s="214">
        <f t="shared" ref="S288" si="234">SUM(S267:S283)</f>
        <v>2188.4425882784344</v>
      </c>
      <c r="T288" s="133" t="str">
        <f>IF(ABS(S288-AI288)&gt;0.01,S288-AI288,"")</f>
        <v/>
      </c>
      <c r="U288" s="215" t="s">
        <v>61</v>
      </c>
      <c r="V288" s="216">
        <f>SUM(V267:V283)</f>
        <v>19.639440804590809</v>
      </c>
      <c r="W288" s="216">
        <f t="shared" ref="W288:AH288" si="235">SUM(W267:W283)</f>
        <v>10.317080638496861</v>
      </c>
      <c r="X288" s="216">
        <f t="shared" si="235"/>
        <v>22.960530928810673</v>
      </c>
      <c r="Y288" s="216">
        <f t="shared" si="235"/>
        <v>11.505193978838967</v>
      </c>
      <c r="Z288" s="216">
        <f t="shared" si="235"/>
        <v>420.48317562509101</v>
      </c>
      <c r="AA288" s="216">
        <f t="shared" si="235"/>
        <v>1421.7158933378416</v>
      </c>
      <c r="AB288" s="216">
        <f t="shared" si="235"/>
        <v>263.72174741123973</v>
      </c>
      <c r="AC288" s="216">
        <f t="shared" si="235"/>
        <v>18.099525553524931</v>
      </c>
      <c r="AD288" s="217">
        <f t="shared" si="235"/>
        <v>0.10129447111907679</v>
      </c>
      <c r="AE288" s="217">
        <f t="shared" si="235"/>
        <v>0</v>
      </c>
      <c r="AF288" s="217">
        <f t="shared" si="235"/>
        <v>0</v>
      </c>
      <c r="AG288" s="217">
        <f t="shared" si="235"/>
        <v>1.1212808763208264</v>
      </c>
      <c r="AH288" s="217">
        <f t="shared" si="235"/>
        <v>16.876950206085027</v>
      </c>
      <c r="AI288" s="218">
        <f>SUM(V288:AC288)</f>
        <v>2188.4425882784349</v>
      </c>
      <c r="AJ288" s="133" t="str">
        <f t="shared" si="230"/>
        <v/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1.5616714526073307E-2</v>
      </c>
      <c r="C289" s="105">
        <f t="shared" ref="C289:H289" si="236">IF($I288=0,"-",C288/$I288)</f>
        <v>5.9775910015372581E-3</v>
      </c>
      <c r="D289" s="105">
        <f t="shared" si="236"/>
        <v>0.21904706778747993</v>
      </c>
      <c r="E289" s="105">
        <f t="shared" si="236"/>
        <v>0.74742934819355922</v>
      </c>
      <c r="F289" s="105">
        <f t="shared" si="236"/>
        <v>0</v>
      </c>
      <c r="G289" s="105">
        <f t="shared" si="236"/>
        <v>1.1929278491350292E-2</v>
      </c>
      <c r="H289" s="106">
        <f t="shared" si="236"/>
        <v>0</v>
      </c>
      <c r="I289" s="107">
        <f>SUM(B289:H289)</f>
        <v>1</v>
      </c>
      <c r="J289" s="133"/>
      <c r="K289" s="30" t="s">
        <v>85</v>
      </c>
      <c r="L289" s="80">
        <f>IF($S288=0,"-",L288/$S288)</f>
        <v>1.3734797556582055E-2</v>
      </c>
      <c r="M289" s="80">
        <f t="shared" ref="M289:R289" si="237">IF($S288=0,"-",M288/$S288)</f>
        <v>5.2572519107707879E-3</v>
      </c>
      <c r="N289" s="80">
        <f t="shared" si="237"/>
        <v>0.19265045323079377</v>
      </c>
      <c r="O289" s="80">
        <f t="shared" si="237"/>
        <v>0.65735918833292928</v>
      </c>
      <c r="P289" s="80">
        <f t="shared" si="237"/>
        <v>0.1205065871153146</v>
      </c>
      <c r="Q289" s="80">
        <f t="shared" si="237"/>
        <v>1.049172185360954E-2</v>
      </c>
      <c r="R289" s="81">
        <f t="shared" si="237"/>
        <v>0</v>
      </c>
      <c r="S289" s="82">
        <f>SUM(L289:R289)</f>
        <v>1</v>
      </c>
      <c r="U289" s="40" t="s">
        <v>85</v>
      </c>
      <c r="V289" s="108">
        <f>+V288/$AI288</f>
        <v>8.9741631376495986E-3</v>
      </c>
      <c r="W289" s="108">
        <f t="shared" ref="W289:AH289" si="238">+W288/$AI288</f>
        <v>4.7143483195567493E-3</v>
      </c>
      <c r="X289" s="108">
        <f t="shared" si="238"/>
        <v>1.0491721853609536E-2</v>
      </c>
      <c r="Y289" s="108">
        <f t="shared" si="238"/>
        <v>5.2572519107707862E-3</v>
      </c>
      <c r="Z289" s="108">
        <f t="shared" si="238"/>
        <v>0.19213808846402922</v>
      </c>
      <c r="AA289" s="108">
        <f t="shared" si="238"/>
        <v>0.64964733411455489</v>
      </c>
      <c r="AB289" s="108">
        <f t="shared" si="238"/>
        <v>0.12050658711531458</v>
      </c>
      <c r="AC289" s="108">
        <f t="shared" si="238"/>
        <v>8.2705050845145282E-3</v>
      </c>
      <c r="AD289" s="108">
        <f t="shared" si="238"/>
        <v>4.6286099375703213E-5</v>
      </c>
      <c r="AE289" s="108">
        <f t="shared" si="238"/>
        <v>0</v>
      </c>
      <c r="AF289" s="108">
        <f t="shared" si="238"/>
        <v>0</v>
      </c>
      <c r="AG289" s="108">
        <f t="shared" si="238"/>
        <v>5.1236476676452163E-4</v>
      </c>
      <c r="AH289" s="108">
        <f t="shared" si="238"/>
        <v>7.7118542183743036E-3</v>
      </c>
      <c r="AI289" s="109">
        <f>SUM(V289:AC289)</f>
        <v>0.99999999999999989</v>
      </c>
      <c r="AJ289" s="4" t="str">
        <f t="shared" si="230"/>
        <v/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239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40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241">SUM(V294:AC294)</f>
        <v>0</v>
      </c>
      <c r="AJ294" s="133" t="str">
        <f t="shared" ref="AJ294:AJ315" si="242">IF(ABS(S294-AI294)&gt;0.001,S294-AI294,"")</f>
        <v/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239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40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241"/>
        <v>0</v>
      </c>
      <c r="AJ295" s="133" t="str">
        <f t="shared" si="242"/>
        <v/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239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40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241"/>
        <v>0</v>
      </c>
      <c r="AJ296" s="133" t="str">
        <f t="shared" si="242"/>
        <v/>
      </c>
      <c r="BA296" s="133"/>
      <c r="BR296" s="133"/>
      <c r="CG296" s="133"/>
    </row>
    <row r="297" spans="1:85" x14ac:dyDescent="0.25">
      <c r="A297" s="159" t="s">
        <v>15</v>
      </c>
      <c r="B297" s="148">
        <v>9.9359340308248143</v>
      </c>
      <c r="C297" s="148">
        <v>75.100089755224076</v>
      </c>
      <c r="D297" s="148">
        <v>12.438707261613974</v>
      </c>
      <c r="E297" s="148">
        <v>0.22636218074692482</v>
      </c>
      <c r="F297" s="292"/>
      <c r="G297" s="148">
        <v>0</v>
      </c>
      <c r="H297" s="160">
        <v>0</v>
      </c>
      <c r="I297" s="146">
        <f t="shared" si="239"/>
        <v>97.701093228409775</v>
      </c>
      <c r="J297" s="141"/>
      <c r="K297" s="161" t="s">
        <v>15</v>
      </c>
      <c r="L297" s="148">
        <v>9.9359340308248143</v>
      </c>
      <c r="M297" s="148">
        <v>75.100089755224076</v>
      </c>
      <c r="N297" s="148">
        <v>12.438707261613974</v>
      </c>
      <c r="O297" s="148">
        <v>0.22636218074692482</v>
      </c>
      <c r="P297" s="148">
        <v>0</v>
      </c>
      <c r="Q297" s="148">
        <v>0</v>
      </c>
      <c r="R297" s="149">
        <v>0</v>
      </c>
      <c r="S297" s="150">
        <f t="shared" si="240"/>
        <v>97.701093228409775</v>
      </c>
      <c r="U297" s="204" t="s">
        <v>15</v>
      </c>
      <c r="V297" s="196">
        <v>9.9359340308248143</v>
      </c>
      <c r="W297" s="196">
        <v>0</v>
      </c>
      <c r="X297" s="196">
        <v>0</v>
      </c>
      <c r="Y297" s="196">
        <v>75.100089755224076</v>
      </c>
      <c r="Z297" s="196">
        <v>12.438707261613974</v>
      </c>
      <c r="AA297" s="196">
        <v>0.22636218074692482</v>
      </c>
      <c r="AB297" s="196">
        <v>0</v>
      </c>
      <c r="AC297" s="197">
        <v>0</v>
      </c>
      <c r="AD297" s="198">
        <v>0</v>
      </c>
      <c r="AE297" s="198">
        <v>0</v>
      </c>
      <c r="AF297" s="198">
        <v>0</v>
      </c>
      <c r="AG297" s="198">
        <v>0</v>
      </c>
      <c r="AH297" s="198">
        <v>0</v>
      </c>
      <c r="AI297" s="199">
        <f t="shared" si="241"/>
        <v>97.701093228409775</v>
      </c>
      <c r="AJ297" s="133" t="str">
        <f t="shared" si="242"/>
        <v/>
      </c>
      <c r="BA297" s="133"/>
      <c r="BR297" s="133"/>
      <c r="CG297" s="133"/>
    </row>
    <row r="298" spans="1:85" x14ac:dyDescent="0.25">
      <c r="A298" s="151" t="s">
        <v>14</v>
      </c>
      <c r="B298" s="152">
        <v>22.364803427624324</v>
      </c>
      <c r="C298" s="152">
        <v>38.65153797258143</v>
      </c>
      <c r="D298" s="152">
        <v>15.926384357238932</v>
      </c>
      <c r="E298" s="152">
        <v>0.28495279445476046</v>
      </c>
      <c r="F298" s="292"/>
      <c r="G298" s="152">
        <v>0</v>
      </c>
      <c r="H298" s="153">
        <v>0</v>
      </c>
      <c r="I298" s="154">
        <f t="shared" si="239"/>
        <v>77.227678551899459</v>
      </c>
      <c r="J298" s="141"/>
      <c r="K298" s="155" t="s">
        <v>14</v>
      </c>
      <c r="L298" s="156">
        <v>22.364803427624324</v>
      </c>
      <c r="M298" s="156">
        <v>38.65153797258143</v>
      </c>
      <c r="N298" s="156">
        <v>15.926384357238932</v>
      </c>
      <c r="O298" s="156">
        <v>0.28495279445476046</v>
      </c>
      <c r="P298" s="156">
        <v>0</v>
      </c>
      <c r="Q298" s="156">
        <v>0</v>
      </c>
      <c r="R298" s="157">
        <v>0</v>
      </c>
      <c r="S298" s="158">
        <f t="shared" si="240"/>
        <v>77.227678551899459</v>
      </c>
      <c r="U298" s="200" t="s">
        <v>55</v>
      </c>
      <c r="V298" s="201">
        <v>19.204597187492201</v>
      </c>
      <c r="W298" s="201">
        <v>0</v>
      </c>
      <c r="X298" s="201">
        <v>0</v>
      </c>
      <c r="Y298" s="201">
        <v>38.65153797258143</v>
      </c>
      <c r="Z298" s="201">
        <v>15.926384357238932</v>
      </c>
      <c r="AA298" s="201">
        <v>0.28495279445476046</v>
      </c>
      <c r="AB298" s="201">
        <v>0</v>
      </c>
      <c r="AC298" s="202">
        <v>3.1602062401321218</v>
      </c>
      <c r="AD298" s="201">
        <v>3.1602062401321218</v>
      </c>
      <c r="AE298" s="201">
        <v>0</v>
      </c>
      <c r="AF298" s="201">
        <v>0</v>
      </c>
      <c r="AG298" s="201">
        <v>0</v>
      </c>
      <c r="AH298" s="201">
        <v>0</v>
      </c>
      <c r="AI298" s="203">
        <f t="shared" si="241"/>
        <v>77.227678551899459</v>
      </c>
      <c r="AJ298" s="133" t="str">
        <f t="shared" si="242"/>
        <v/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0.46174381435071438</v>
      </c>
      <c r="F299" s="292"/>
      <c r="G299" s="148">
        <v>0</v>
      </c>
      <c r="H299" s="160">
        <v>0</v>
      </c>
      <c r="I299" s="146">
        <f t="shared" si="239"/>
        <v>0.46174381435071438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0.46174381435071438</v>
      </c>
      <c r="P299" s="148">
        <v>171.38827591935149</v>
      </c>
      <c r="Q299" s="148">
        <v>0</v>
      </c>
      <c r="R299" s="149">
        <v>0</v>
      </c>
      <c r="S299" s="150">
        <f t="shared" si="240"/>
        <v>171.8500197337022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0.46174381435071438</v>
      </c>
      <c r="AB299" s="196">
        <v>171.38827591935149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241"/>
        <v>171.8500197337022</v>
      </c>
      <c r="AJ299" s="133" t="str">
        <f t="shared" si="242"/>
        <v/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239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2.4893211342427617</v>
      </c>
      <c r="Q300" s="156">
        <v>0</v>
      </c>
      <c r="R300" s="157">
        <v>0</v>
      </c>
      <c r="S300" s="158">
        <f t="shared" si="240"/>
        <v>2.4893211342427617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2.4893211342427617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241"/>
        <v>2.4893211342427617</v>
      </c>
      <c r="AJ300" s="133" t="str">
        <f t="shared" si="242"/>
        <v/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239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40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241"/>
        <v>0</v>
      </c>
      <c r="AJ301" s="133" t="str">
        <f t="shared" si="242"/>
        <v/>
      </c>
      <c r="BA301" s="133"/>
      <c r="BR301" s="133"/>
      <c r="CG301" s="133"/>
    </row>
    <row r="302" spans="1:85" x14ac:dyDescent="0.25">
      <c r="A302" s="151" t="s">
        <v>16</v>
      </c>
      <c r="B302" s="152">
        <v>9.0166606101240193E-2</v>
      </c>
      <c r="C302" s="152">
        <v>0</v>
      </c>
      <c r="D302" s="152">
        <v>39.501048954124222</v>
      </c>
      <c r="E302" s="152">
        <v>0.55929347237428639</v>
      </c>
      <c r="F302" s="292"/>
      <c r="G302" s="152">
        <v>0</v>
      </c>
      <c r="H302" s="153">
        <v>0</v>
      </c>
      <c r="I302" s="154">
        <f t="shared" si="239"/>
        <v>40.15050903259975</v>
      </c>
      <c r="J302" s="141"/>
      <c r="K302" s="155" t="s">
        <v>16</v>
      </c>
      <c r="L302" s="156">
        <v>9.0166606101240193E-2</v>
      </c>
      <c r="M302" s="156">
        <v>0</v>
      </c>
      <c r="N302" s="156">
        <v>39.501048954124222</v>
      </c>
      <c r="O302" s="156">
        <v>0.55929347237428639</v>
      </c>
      <c r="P302" s="156">
        <v>0.90280518035686474</v>
      </c>
      <c r="Q302" s="156">
        <v>0</v>
      </c>
      <c r="R302" s="157">
        <v>0</v>
      </c>
      <c r="S302" s="158">
        <f t="shared" si="240"/>
        <v>41.053314212956614</v>
      </c>
      <c r="U302" s="200" t="s">
        <v>16</v>
      </c>
      <c r="V302" s="201">
        <v>0</v>
      </c>
      <c r="W302" s="201">
        <v>0</v>
      </c>
      <c r="X302" s="201">
        <v>0</v>
      </c>
      <c r="Y302" s="201">
        <v>0</v>
      </c>
      <c r="Z302" s="201">
        <v>39.501048954124222</v>
      </c>
      <c r="AA302" s="201">
        <v>0.25665211187767989</v>
      </c>
      <c r="AB302" s="201">
        <v>0.90280518035686474</v>
      </c>
      <c r="AC302" s="202">
        <v>0.39280796659784678</v>
      </c>
      <c r="AD302" s="201">
        <v>9.0166606101240193E-2</v>
      </c>
      <c r="AE302" s="201">
        <v>0</v>
      </c>
      <c r="AF302" s="201">
        <v>0</v>
      </c>
      <c r="AG302" s="201">
        <v>0</v>
      </c>
      <c r="AH302" s="201">
        <v>0.30264136049660656</v>
      </c>
      <c r="AI302" s="203">
        <f t="shared" si="241"/>
        <v>41.053314212956614</v>
      </c>
      <c r="AJ302" s="133" t="str">
        <f t="shared" si="242"/>
        <v/>
      </c>
      <c r="BA302" s="133"/>
      <c r="BR302" s="133"/>
      <c r="CG302" s="133"/>
    </row>
    <row r="303" spans="1:85" x14ac:dyDescent="0.25">
      <c r="A303" s="159" t="s">
        <v>139</v>
      </c>
      <c r="B303" s="148">
        <v>38.805141950447506</v>
      </c>
      <c r="C303" s="148">
        <v>227.81920647674326</v>
      </c>
      <c r="D303" s="148">
        <v>80.772783783102881</v>
      </c>
      <c r="E303" s="148">
        <v>13.151738128093809</v>
      </c>
      <c r="F303" s="292"/>
      <c r="G303" s="148">
        <v>0</v>
      </c>
      <c r="H303" s="160">
        <v>0</v>
      </c>
      <c r="I303" s="146">
        <f t="shared" si="239"/>
        <v>360.54887033838747</v>
      </c>
      <c r="J303" s="141"/>
      <c r="K303" s="161" t="s">
        <v>139</v>
      </c>
      <c r="L303" s="148">
        <v>38.805141950447506</v>
      </c>
      <c r="M303" s="148">
        <v>227.81920647674326</v>
      </c>
      <c r="N303" s="148">
        <v>80.772783783102881</v>
      </c>
      <c r="O303" s="148">
        <v>13.151738128093809</v>
      </c>
      <c r="P303" s="148">
        <v>0.37093905479422734</v>
      </c>
      <c r="Q303" s="148">
        <v>0</v>
      </c>
      <c r="R303" s="149">
        <v>0</v>
      </c>
      <c r="S303" s="150">
        <f t="shared" si="240"/>
        <v>360.91980939318171</v>
      </c>
      <c r="U303" s="204" t="s">
        <v>139</v>
      </c>
      <c r="V303" s="196">
        <v>31.988229549387469</v>
      </c>
      <c r="W303" s="196">
        <v>0</v>
      </c>
      <c r="X303" s="196">
        <v>0</v>
      </c>
      <c r="Y303" s="196">
        <v>227.81920647674326</v>
      </c>
      <c r="Z303" s="196">
        <v>80.772783783102881</v>
      </c>
      <c r="AA303" s="196">
        <v>11.989471492085128</v>
      </c>
      <c r="AB303" s="196">
        <v>0.37093905479422734</v>
      </c>
      <c r="AC303" s="197">
        <v>7.9791790370687181</v>
      </c>
      <c r="AD303" s="196">
        <v>6.8169124010600362</v>
      </c>
      <c r="AE303" s="196">
        <v>0</v>
      </c>
      <c r="AF303" s="196">
        <v>0</v>
      </c>
      <c r="AG303" s="196">
        <v>0</v>
      </c>
      <c r="AH303" s="196">
        <v>1.1622666360086817</v>
      </c>
      <c r="AI303" s="199">
        <f t="shared" si="241"/>
        <v>360.91980939318171</v>
      </c>
      <c r="AJ303" s="133" t="str">
        <f t="shared" si="242"/>
        <v/>
      </c>
      <c r="BA303" s="133"/>
      <c r="BR303" s="133"/>
      <c r="CG303" s="133"/>
    </row>
    <row r="304" spans="1:85" x14ac:dyDescent="0.25">
      <c r="A304" s="151" t="s">
        <v>24</v>
      </c>
      <c r="B304" s="152">
        <v>22.322295334452825</v>
      </c>
      <c r="C304" s="152">
        <v>3.4843037075809913</v>
      </c>
      <c r="D304" s="152">
        <v>17.487972657902031</v>
      </c>
      <c r="E304" s="152">
        <v>286.34997279178793</v>
      </c>
      <c r="F304" s="292"/>
      <c r="G304" s="152">
        <v>28.03649848942813</v>
      </c>
      <c r="H304" s="153">
        <v>0</v>
      </c>
      <c r="I304" s="154">
        <f t="shared" si="239"/>
        <v>357.6810429811519</v>
      </c>
      <c r="J304" s="141"/>
      <c r="K304" s="155" t="s">
        <v>24</v>
      </c>
      <c r="L304" s="156">
        <v>22.322295334452825</v>
      </c>
      <c r="M304" s="156">
        <v>3.4843037075809913</v>
      </c>
      <c r="N304" s="156">
        <v>17.487972657902031</v>
      </c>
      <c r="O304" s="156">
        <v>286.34997279178793</v>
      </c>
      <c r="P304" s="156">
        <v>0.23370002771740439</v>
      </c>
      <c r="Q304" s="156">
        <v>28.03649848942813</v>
      </c>
      <c r="R304" s="157">
        <v>0</v>
      </c>
      <c r="S304" s="158">
        <f t="shared" si="240"/>
        <v>357.91474300886932</v>
      </c>
      <c r="U304" s="200" t="s">
        <v>24</v>
      </c>
      <c r="V304" s="201">
        <v>2.1003486043301738</v>
      </c>
      <c r="W304" s="201">
        <v>19.364598815618269</v>
      </c>
      <c r="X304" s="201">
        <v>28.03649848942813</v>
      </c>
      <c r="Y304" s="201">
        <v>3.4843037075809913</v>
      </c>
      <c r="Z304" s="201">
        <v>17.487972657902031</v>
      </c>
      <c r="AA304" s="201">
        <v>206.66736764018762</v>
      </c>
      <c r="AB304" s="201">
        <v>0.23370002771740439</v>
      </c>
      <c r="AC304" s="202">
        <v>80.539953066104744</v>
      </c>
      <c r="AD304" s="201">
        <v>0.85734791450438075</v>
      </c>
      <c r="AE304" s="201">
        <v>74.931009227145694</v>
      </c>
      <c r="AF304" s="201">
        <v>0</v>
      </c>
      <c r="AG304" s="201">
        <v>0</v>
      </c>
      <c r="AH304" s="201">
        <v>4.7515959244546675</v>
      </c>
      <c r="AI304" s="203">
        <f t="shared" si="241"/>
        <v>357.91474300886944</v>
      </c>
      <c r="AJ304" s="133" t="str">
        <f t="shared" si="242"/>
        <v/>
      </c>
      <c r="BA304" s="133"/>
      <c r="BR304" s="133"/>
      <c r="CG304" s="133"/>
    </row>
    <row r="305" spans="1:85" x14ac:dyDescent="0.25">
      <c r="A305" s="159" t="s">
        <v>23</v>
      </c>
      <c r="B305" s="148">
        <v>1.4969606595863105</v>
      </c>
      <c r="C305" s="148">
        <v>0.15223739752288853</v>
      </c>
      <c r="D305" s="148">
        <v>9.6970576838315363</v>
      </c>
      <c r="E305" s="148">
        <v>0</v>
      </c>
      <c r="F305" s="292"/>
      <c r="G305" s="148">
        <v>0</v>
      </c>
      <c r="H305" s="160">
        <v>0</v>
      </c>
      <c r="I305" s="146">
        <f t="shared" si="239"/>
        <v>11.346255740940736</v>
      </c>
      <c r="J305" s="141"/>
      <c r="K305" s="161" t="s">
        <v>23</v>
      </c>
      <c r="L305" s="148">
        <v>1.4969606595863105</v>
      </c>
      <c r="M305" s="148">
        <v>0.15223739752288853</v>
      </c>
      <c r="N305" s="148">
        <v>9.6970576838315363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40"/>
        <v>11.346255740940736</v>
      </c>
      <c r="U305" s="204" t="s">
        <v>23</v>
      </c>
      <c r="V305" s="196">
        <v>1.3941281739956586</v>
      </c>
      <c r="W305" s="196">
        <v>2.3451119569322176E-2</v>
      </c>
      <c r="X305" s="196">
        <v>0</v>
      </c>
      <c r="Y305" s="196">
        <v>0.15223739752288853</v>
      </c>
      <c r="Z305" s="196">
        <v>9.6970576838315363</v>
      </c>
      <c r="AA305" s="196">
        <v>0</v>
      </c>
      <c r="AB305" s="196">
        <v>0</v>
      </c>
      <c r="AC305" s="197">
        <v>7.9381366021329822E-2</v>
      </c>
      <c r="AD305" s="196">
        <v>7.9381366021329822E-2</v>
      </c>
      <c r="AE305" s="196">
        <v>0</v>
      </c>
      <c r="AF305" s="196">
        <v>0</v>
      </c>
      <c r="AG305" s="196">
        <v>0</v>
      </c>
      <c r="AH305" s="196">
        <v>0</v>
      </c>
      <c r="AI305" s="199">
        <f t="shared" si="241"/>
        <v>11.346255740940736</v>
      </c>
      <c r="AJ305" s="133" t="str">
        <f t="shared" si="242"/>
        <v/>
      </c>
      <c r="BA305" s="133"/>
      <c r="BR305" s="133"/>
      <c r="CG305" s="133"/>
    </row>
    <row r="306" spans="1:85" x14ac:dyDescent="0.25">
      <c r="A306" s="151" t="s">
        <v>58</v>
      </c>
      <c r="B306" s="152">
        <v>1.6276209583486496</v>
      </c>
      <c r="C306" s="152">
        <v>4.7885629975146518E-2</v>
      </c>
      <c r="D306" s="152">
        <v>1.7684148484472124</v>
      </c>
      <c r="E306" s="152">
        <v>0</v>
      </c>
      <c r="F306" s="292"/>
      <c r="G306" s="152">
        <v>0</v>
      </c>
      <c r="H306" s="153">
        <v>0</v>
      </c>
      <c r="I306" s="154">
        <f t="shared" si="239"/>
        <v>3.4439214367710083</v>
      </c>
      <c r="J306" s="141"/>
      <c r="K306" s="155" t="s">
        <v>58</v>
      </c>
      <c r="L306" s="156">
        <v>1.6276209583486496</v>
      </c>
      <c r="M306" s="156">
        <v>4.7885629975146518E-2</v>
      </c>
      <c r="N306" s="156">
        <v>1.7684148484472124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40"/>
        <v>3.4439214367710083</v>
      </c>
      <c r="U306" s="200" t="s">
        <v>58</v>
      </c>
      <c r="V306" s="201">
        <v>1.5311678281139192</v>
      </c>
      <c r="W306" s="201">
        <v>0</v>
      </c>
      <c r="X306" s="201">
        <v>0</v>
      </c>
      <c r="Y306" s="201">
        <v>4.7885629975146518E-2</v>
      </c>
      <c r="Z306" s="201">
        <v>1.7684148484472124</v>
      </c>
      <c r="AA306" s="201">
        <v>0</v>
      </c>
      <c r="AB306" s="201">
        <v>0</v>
      </c>
      <c r="AC306" s="202">
        <v>9.6453130234730414E-2</v>
      </c>
      <c r="AD306" s="201">
        <v>9.6453130234730414E-2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241"/>
        <v>3.4439214367710087</v>
      </c>
      <c r="AJ306" s="133" t="str">
        <f t="shared" si="242"/>
        <v/>
      </c>
      <c r="BA306" s="133"/>
      <c r="BR306" s="133"/>
      <c r="CG306" s="133"/>
    </row>
    <row r="307" spans="1:85" x14ac:dyDescent="0.25">
      <c r="A307" s="159" t="s">
        <v>21</v>
      </c>
      <c r="B307" s="148">
        <v>12.821386547588119</v>
      </c>
      <c r="C307" s="148">
        <v>5.8852266120076617</v>
      </c>
      <c r="D307" s="148">
        <v>2.3120533118601525</v>
      </c>
      <c r="E307" s="148">
        <v>0</v>
      </c>
      <c r="F307" s="292"/>
      <c r="G307" s="148">
        <v>0</v>
      </c>
      <c r="H307" s="160">
        <v>0</v>
      </c>
      <c r="I307" s="146">
        <f t="shared" si="239"/>
        <v>21.018666471455937</v>
      </c>
      <c r="J307" s="141"/>
      <c r="K307" s="161" t="s">
        <v>21</v>
      </c>
      <c r="L307" s="148">
        <v>12.821386547588119</v>
      </c>
      <c r="M307" s="148">
        <v>5.8852266120076617</v>
      </c>
      <c r="N307" s="148">
        <v>2.3120533118601525</v>
      </c>
      <c r="O307" s="148">
        <v>0</v>
      </c>
      <c r="P307" s="148">
        <v>9.9011506454188005</v>
      </c>
      <c r="Q307" s="148">
        <v>0</v>
      </c>
      <c r="R307" s="149">
        <v>0</v>
      </c>
      <c r="S307" s="150">
        <f t="shared" si="240"/>
        <v>30.919817116874739</v>
      </c>
      <c r="U307" s="204" t="s">
        <v>21</v>
      </c>
      <c r="V307" s="196">
        <v>12.401013218159001</v>
      </c>
      <c r="W307" s="196">
        <v>0</v>
      </c>
      <c r="X307" s="196">
        <v>0</v>
      </c>
      <c r="Y307" s="196">
        <v>5.8852266120076617</v>
      </c>
      <c r="Z307" s="196">
        <v>2.3120533118601525</v>
      </c>
      <c r="AA307" s="196">
        <v>0</v>
      </c>
      <c r="AB307" s="196">
        <v>9.9011506454188005</v>
      </c>
      <c r="AC307" s="197">
        <v>0.4203733294291187</v>
      </c>
      <c r="AD307" s="196">
        <v>0.4203733294291187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241"/>
        <v>30.919817116874739</v>
      </c>
      <c r="AJ307" s="133" t="str">
        <f t="shared" si="242"/>
        <v/>
      </c>
      <c r="BA307" s="133"/>
      <c r="BR307" s="133"/>
      <c r="CG307" s="133"/>
    </row>
    <row r="308" spans="1:85" x14ac:dyDescent="0.25">
      <c r="A308" s="151" t="s">
        <v>20</v>
      </c>
      <c r="B308" s="152">
        <v>1.1559225071845425E-2</v>
      </c>
      <c r="C308" s="152">
        <v>1.7338837607768134E-2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239"/>
        <v>2.8898062679613559E-2</v>
      </c>
      <c r="J308" s="141"/>
      <c r="K308" s="155" t="s">
        <v>20</v>
      </c>
      <c r="L308" s="156">
        <v>1.1559225071845425E-2</v>
      </c>
      <c r="M308" s="156">
        <v>1.7338837607768134E-2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40"/>
        <v>2.8898062679613559E-2</v>
      </c>
      <c r="U308" s="200" t="s">
        <v>59</v>
      </c>
      <c r="V308" s="201">
        <v>1.1559225071845425E-2</v>
      </c>
      <c r="W308" s="201">
        <v>0</v>
      </c>
      <c r="X308" s="201">
        <v>0</v>
      </c>
      <c r="Y308" s="201">
        <v>1.7338837607768134E-2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241"/>
        <v>2.8898062679613559E-2</v>
      </c>
      <c r="AJ308" s="133" t="str">
        <f t="shared" si="242"/>
        <v/>
      </c>
      <c r="BA308" s="133"/>
      <c r="BR308" s="133"/>
      <c r="CG308" s="133"/>
    </row>
    <row r="309" spans="1:85" x14ac:dyDescent="0.25">
      <c r="A309" s="162" t="s">
        <v>62</v>
      </c>
      <c r="B309" s="148">
        <v>0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239"/>
        <v>0</v>
      </c>
      <c r="J309" s="141"/>
      <c r="K309" s="163" t="s">
        <v>62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40"/>
        <v>0</v>
      </c>
      <c r="U309" s="205" t="s">
        <v>60</v>
      </c>
      <c r="V309" s="196">
        <v>0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241"/>
        <v>0</v>
      </c>
      <c r="AJ309" s="133" t="str">
        <f t="shared" si="242"/>
        <v/>
      </c>
      <c r="BA309" s="133"/>
      <c r="BR309" s="133"/>
      <c r="CG309" s="133"/>
    </row>
    <row r="310" spans="1:85" ht="14.4" x14ac:dyDescent="0.3">
      <c r="A310" s="164" t="s">
        <v>22</v>
      </c>
      <c r="B310" s="165">
        <v>0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239"/>
        <v>0</v>
      </c>
      <c r="J310" s="141"/>
      <c r="K310" s="168" t="s">
        <v>22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40"/>
        <v>0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241"/>
        <v>0</v>
      </c>
      <c r="AJ310" s="133" t="str">
        <f t="shared" si="242"/>
        <v/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239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40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241"/>
        <v>0</v>
      </c>
      <c r="AJ311" s="133" t="str">
        <f t="shared" si="242"/>
        <v/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239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40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241"/>
        <v>0</v>
      </c>
      <c r="AJ312" s="133" t="str">
        <f t="shared" si="242"/>
        <v/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239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40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241"/>
        <v>0</v>
      </c>
      <c r="AJ313" s="133" t="str">
        <f t="shared" si="242"/>
        <v/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109.47586874004563</v>
      </c>
      <c r="C314" s="187">
        <f t="shared" ref="C314:H314" si="243">SUM(C293:C309)</f>
        <v>351.15782638924321</v>
      </c>
      <c r="D314" s="187">
        <f t="shared" si="243"/>
        <v>179.90442285812091</v>
      </c>
      <c r="E314" s="187">
        <f t="shared" si="243"/>
        <v>301.03406318180845</v>
      </c>
      <c r="F314" s="187">
        <f t="shared" si="243"/>
        <v>0</v>
      </c>
      <c r="G314" s="187">
        <f t="shared" si="243"/>
        <v>28.03649848942813</v>
      </c>
      <c r="H314" s="213">
        <f t="shared" si="243"/>
        <v>0</v>
      </c>
      <c r="I314" s="146">
        <f t="shared" ref="I314" si="244">SUM(I293:I309)</f>
        <v>969.60867965864634</v>
      </c>
      <c r="J314" s="141"/>
      <c r="K314" s="188" t="s">
        <v>25</v>
      </c>
      <c r="L314" s="187">
        <f>SUM(L293:L309)</f>
        <v>109.47586874004563</v>
      </c>
      <c r="M314" s="187">
        <f t="shared" ref="M314:R314" si="245">SUM(M293:M309)</f>
        <v>351.15782638924321</v>
      </c>
      <c r="N314" s="187">
        <f t="shared" si="245"/>
        <v>179.90442285812091</v>
      </c>
      <c r="O314" s="187">
        <f t="shared" si="245"/>
        <v>301.03406318180845</v>
      </c>
      <c r="P314" s="187">
        <f t="shared" si="245"/>
        <v>185.28619196188157</v>
      </c>
      <c r="Q314" s="187">
        <f t="shared" si="245"/>
        <v>28.03649848942813</v>
      </c>
      <c r="R314" s="213">
        <f t="shared" si="245"/>
        <v>0</v>
      </c>
      <c r="S314" s="214">
        <f t="shared" ref="S314" si="246">SUM(S293:S309)</f>
        <v>1154.8948716205282</v>
      </c>
      <c r="T314" s="133" t="str">
        <f>IF(ABS(S314-AI314)&gt;0.01,S314-AI314,"")</f>
        <v/>
      </c>
      <c r="U314" s="215" t="s">
        <v>61</v>
      </c>
      <c r="V314" s="216">
        <f>SUM(V293:V309)</f>
        <v>78.566977817375076</v>
      </c>
      <c r="W314" s="216">
        <f t="shared" ref="W314:AH314" si="247">SUM(W293:W309)</f>
        <v>19.388049935187592</v>
      </c>
      <c r="X314" s="216">
        <f t="shared" si="247"/>
        <v>28.03649848942813</v>
      </c>
      <c r="Y314" s="216">
        <f t="shared" si="247"/>
        <v>351.15782638924321</v>
      </c>
      <c r="Z314" s="216">
        <f t="shared" si="247"/>
        <v>179.90442285812091</v>
      </c>
      <c r="AA314" s="216">
        <f t="shared" si="247"/>
        <v>219.88655003370283</v>
      </c>
      <c r="AB314" s="216">
        <f t="shared" si="247"/>
        <v>185.28619196188157</v>
      </c>
      <c r="AC314" s="216">
        <f t="shared" si="247"/>
        <v>92.668354135588615</v>
      </c>
      <c r="AD314" s="217">
        <f t="shared" si="247"/>
        <v>11.520840987482957</v>
      </c>
      <c r="AE314" s="217">
        <f t="shared" si="247"/>
        <v>74.931009227145694</v>
      </c>
      <c r="AF314" s="217">
        <f t="shared" si="247"/>
        <v>0</v>
      </c>
      <c r="AG314" s="217">
        <f t="shared" si="247"/>
        <v>0</v>
      </c>
      <c r="AH314" s="217">
        <f t="shared" si="247"/>
        <v>6.2165039209599557</v>
      </c>
      <c r="AI314" s="218">
        <f>SUM(V314:AC314)</f>
        <v>1154.894871620528</v>
      </c>
      <c r="AJ314" s="133" t="str">
        <f t="shared" si="242"/>
        <v/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0.11290726974369386</v>
      </c>
      <c r="C315" s="105">
        <f t="shared" ref="C315:H315" si="248">IF($I314=0,"-",C314/$I314)</f>
        <v>0.36216448321488764</v>
      </c>
      <c r="D315" s="105">
        <f t="shared" si="248"/>
        <v>0.1855433296259856</v>
      </c>
      <c r="E315" s="105">
        <f t="shared" si="248"/>
        <v>0.31046964563868013</v>
      </c>
      <c r="F315" s="105">
        <f t="shared" si="248"/>
        <v>0</v>
      </c>
      <c r="G315" s="105">
        <f t="shared" si="248"/>
        <v>2.8915271776752724E-2</v>
      </c>
      <c r="H315" s="106">
        <f t="shared" si="248"/>
        <v>0</v>
      </c>
      <c r="I315" s="107">
        <f>SUM(B315:H315)</f>
        <v>1</v>
      </c>
      <c r="J315" s="133"/>
      <c r="K315" s="30" t="s">
        <v>85</v>
      </c>
      <c r="L315" s="80">
        <f>IF($S314=0,"-",L314/$S314)</f>
        <v>9.4792930014860152E-2</v>
      </c>
      <c r="M315" s="80">
        <f t="shared" ref="M315:R315" si="249">IF($S314=0,"-",M314/$S314)</f>
        <v>0.30406042577408343</v>
      </c>
      <c r="N315" s="80">
        <f t="shared" si="249"/>
        <v>0.15577558380329648</v>
      </c>
      <c r="O315" s="80">
        <f t="shared" si="249"/>
        <v>0.26065927780889936</v>
      </c>
      <c r="P315" s="80">
        <f t="shared" si="249"/>
        <v>0.16043554830396922</v>
      </c>
      <c r="Q315" s="80">
        <f t="shared" si="249"/>
        <v>2.4276234294891109E-2</v>
      </c>
      <c r="R315" s="81">
        <f t="shared" si="249"/>
        <v>0</v>
      </c>
      <c r="S315" s="82">
        <f>SUM(L315:R315)</f>
        <v>0.99999999999999989</v>
      </c>
      <c r="U315" s="40" t="s">
        <v>85</v>
      </c>
      <c r="V315" s="108">
        <f>+V314/$AI314</f>
        <v>6.8029549483695675E-2</v>
      </c>
      <c r="W315" s="108">
        <f t="shared" ref="W315:AH315" si="250">+W314/$AI314</f>
        <v>1.6787718442270529E-2</v>
      </c>
      <c r="X315" s="108">
        <f t="shared" si="250"/>
        <v>2.4276234294891112E-2</v>
      </c>
      <c r="Y315" s="108">
        <f t="shared" si="250"/>
        <v>0.30406042577408349</v>
      </c>
      <c r="Z315" s="108">
        <f t="shared" si="250"/>
        <v>0.15577558380329651</v>
      </c>
      <c r="AA315" s="108">
        <f t="shared" si="250"/>
        <v>0.1903952952229859</v>
      </c>
      <c r="AB315" s="108">
        <f t="shared" si="250"/>
        <v>0.16043554830396925</v>
      </c>
      <c r="AC315" s="108">
        <f t="shared" si="250"/>
        <v>8.0239644674807528E-2</v>
      </c>
      <c r="AD315" s="108">
        <f t="shared" si="250"/>
        <v>9.9756620888939596E-3</v>
      </c>
      <c r="AE315" s="108">
        <f t="shared" si="250"/>
        <v>6.4881238170192784E-2</v>
      </c>
      <c r="AF315" s="108">
        <f t="shared" si="250"/>
        <v>0</v>
      </c>
      <c r="AG315" s="108">
        <f t="shared" si="250"/>
        <v>0</v>
      </c>
      <c r="AH315" s="108">
        <f t="shared" si="250"/>
        <v>5.382744415720773E-3</v>
      </c>
      <c r="AI315" s="109">
        <f>SUM(V315:AC315)</f>
        <v>0.99999999999999989</v>
      </c>
      <c r="AJ315" s="4" t="str">
        <f t="shared" si="242"/>
        <v/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20.988793498736232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20.988793498736232</v>
      </c>
      <c r="J319" s="141"/>
      <c r="K319" s="192" t="s">
        <v>6</v>
      </c>
      <c r="L319" s="144">
        <v>0</v>
      </c>
      <c r="M319" s="144">
        <v>20.988793498736232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20.988793498736232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20.988793498736232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20.988793498736232</v>
      </c>
      <c r="AJ319" s="133" t="str">
        <f>IF(ABS(S319-AI319)&gt;0.001,S319-AI319,"")</f>
        <v/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251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52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253">SUM(V320:AC320)</f>
        <v>0</v>
      </c>
      <c r="AJ320" s="133" t="str">
        <f t="shared" ref="AJ320:AJ341" si="254">IF(ABS(S320-AI320)&gt;0.001,S320-AI320,"")</f>
        <v/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251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52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253"/>
        <v>0</v>
      </c>
      <c r="AJ321" s="133" t="str">
        <f t="shared" si="254"/>
        <v/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251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52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253"/>
        <v>0</v>
      </c>
      <c r="AJ322" s="133" t="str">
        <f t="shared" si="254"/>
        <v/>
      </c>
      <c r="BA322" s="133"/>
      <c r="BR322" s="133"/>
      <c r="CG322" s="133"/>
    </row>
    <row r="323" spans="1:85" x14ac:dyDescent="0.25">
      <c r="A323" s="159" t="s">
        <v>15</v>
      </c>
      <c r="B323" s="148">
        <v>6.2855691897293804</v>
      </c>
      <c r="C323" s="148">
        <v>64.658917552187759</v>
      </c>
      <c r="D323" s="148">
        <v>0</v>
      </c>
      <c r="E323" s="148">
        <v>0</v>
      </c>
      <c r="F323" s="292"/>
      <c r="G323" s="148">
        <v>0</v>
      </c>
      <c r="H323" s="160">
        <v>0</v>
      </c>
      <c r="I323" s="146">
        <f t="shared" si="251"/>
        <v>70.944486741917146</v>
      </c>
      <c r="J323" s="141"/>
      <c r="K323" s="161" t="s">
        <v>15</v>
      </c>
      <c r="L323" s="148">
        <v>6.2855691897293804</v>
      </c>
      <c r="M323" s="148">
        <v>64.658917552187759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52"/>
        <v>70.944486741917146</v>
      </c>
      <c r="U323" s="204" t="s">
        <v>15</v>
      </c>
      <c r="V323" s="196">
        <v>6.2855691897293804</v>
      </c>
      <c r="W323" s="196">
        <v>0</v>
      </c>
      <c r="X323" s="196">
        <v>0</v>
      </c>
      <c r="Y323" s="196">
        <v>64.658917552187759</v>
      </c>
      <c r="Z323" s="196">
        <v>0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253"/>
        <v>70.944486741917146</v>
      </c>
      <c r="AJ323" s="133" t="str">
        <f t="shared" si="254"/>
        <v/>
      </c>
      <c r="BA323" s="133"/>
      <c r="BR323" s="133"/>
      <c r="CG323" s="133"/>
    </row>
    <row r="324" spans="1:85" x14ac:dyDescent="0.25">
      <c r="A324" s="151" t="s">
        <v>14</v>
      </c>
      <c r="B324" s="152">
        <v>4.4655981238002358</v>
      </c>
      <c r="C324" s="152">
        <v>0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251"/>
        <v>4.4655981238002358</v>
      </c>
      <c r="J324" s="141"/>
      <c r="K324" s="155" t="s">
        <v>14</v>
      </c>
      <c r="L324" s="156">
        <v>4.4655981238002358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52"/>
        <v>4.4655981238002358</v>
      </c>
      <c r="U324" s="200" t="s">
        <v>55</v>
      </c>
      <c r="V324" s="201">
        <v>4.4655981238002358</v>
      </c>
      <c r="W324" s="201">
        <v>0</v>
      </c>
      <c r="X324" s="201">
        <v>0</v>
      </c>
      <c r="Y324" s="201">
        <v>0</v>
      </c>
      <c r="Z324" s="201">
        <v>0</v>
      </c>
      <c r="AA324" s="201">
        <v>0</v>
      </c>
      <c r="AB324" s="201">
        <v>0</v>
      </c>
      <c r="AC324" s="202">
        <v>0</v>
      </c>
      <c r="AD324" s="201">
        <v>0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253"/>
        <v>4.4655981238002358</v>
      </c>
      <c r="AJ324" s="133" t="str">
        <f t="shared" si="254"/>
        <v/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1.5396800827794712</v>
      </c>
      <c r="F325" s="292"/>
      <c r="G325" s="148">
        <v>0</v>
      </c>
      <c r="H325" s="160">
        <v>0</v>
      </c>
      <c r="I325" s="146">
        <f t="shared" si="251"/>
        <v>1.5396800827794712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1.5396800827794712</v>
      </c>
      <c r="P325" s="148">
        <v>23.859382691328381</v>
      </c>
      <c r="Q325" s="148">
        <v>0</v>
      </c>
      <c r="R325" s="149">
        <v>0</v>
      </c>
      <c r="S325" s="150">
        <f t="shared" si="252"/>
        <v>25.399062774107854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0</v>
      </c>
      <c r="AB325" s="196">
        <v>23.859382691328381</v>
      </c>
      <c r="AC325" s="197">
        <v>1.5396800827794712</v>
      </c>
      <c r="AD325" s="196">
        <v>0</v>
      </c>
      <c r="AE325" s="196">
        <v>0</v>
      </c>
      <c r="AF325" s="196">
        <v>0</v>
      </c>
      <c r="AG325" s="196">
        <v>0</v>
      </c>
      <c r="AH325" s="196">
        <v>1.5396800827794712</v>
      </c>
      <c r="AI325" s="199">
        <f t="shared" si="253"/>
        <v>25.399062774107854</v>
      </c>
      <c r="AJ325" s="133" t="str">
        <f t="shared" si="254"/>
        <v/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251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2.4523826691628399</v>
      </c>
      <c r="Q326" s="156">
        <v>0</v>
      </c>
      <c r="R326" s="157">
        <v>0</v>
      </c>
      <c r="S326" s="158">
        <f t="shared" si="252"/>
        <v>2.4523826691628399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2.4523826691628399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253"/>
        <v>2.4523826691628399</v>
      </c>
      <c r="AJ326" s="133" t="str">
        <f t="shared" si="254"/>
        <v/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251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52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253"/>
        <v>0</v>
      </c>
      <c r="AJ327" s="133" t="str">
        <f t="shared" si="254"/>
        <v/>
      </c>
      <c r="BA327" s="133"/>
      <c r="BR327" s="133"/>
      <c r="CG327" s="133"/>
    </row>
    <row r="328" spans="1:85" x14ac:dyDescent="0.25">
      <c r="A328" s="151" t="s">
        <v>16</v>
      </c>
      <c r="B328" s="152">
        <v>0</v>
      </c>
      <c r="C328" s="152">
        <v>0</v>
      </c>
      <c r="D328" s="152">
        <v>0.24715896365536605</v>
      </c>
      <c r="E328" s="152">
        <v>6.9800518469648213E-3</v>
      </c>
      <c r="F328" s="292"/>
      <c r="G328" s="152">
        <v>0</v>
      </c>
      <c r="H328" s="153">
        <v>0</v>
      </c>
      <c r="I328" s="154">
        <f t="shared" si="251"/>
        <v>0.25413901550233087</v>
      </c>
      <c r="J328" s="141"/>
      <c r="K328" s="155" t="s">
        <v>16</v>
      </c>
      <c r="L328" s="156">
        <v>0</v>
      </c>
      <c r="M328" s="156">
        <v>0</v>
      </c>
      <c r="N328" s="156">
        <v>0.24715896365536605</v>
      </c>
      <c r="O328" s="156">
        <v>6.9800518469648213E-3</v>
      </c>
      <c r="P328" s="156">
        <v>0</v>
      </c>
      <c r="Q328" s="156">
        <v>0</v>
      </c>
      <c r="R328" s="157">
        <v>0</v>
      </c>
      <c r="S328" s="158">
        <f t="shared" si="252"/>
        <v>0.25413901550233087</v>
      </c>
      <c r="U328" s="200" t="s">
        <v>16</v>
      </c>
      <c r="V328" s="201">
        <v>0</v>
      </c>
      <c r="W328" s="201">
        <v>0</v>
      </c>
      <c r="X328" s="201">
        <v>0</v>
      </c>
      <c r="Y328" s="201">
        <v>0</v>
      </c>
      <c r="Z328" s="201">
        <v>0.24715896365536605</v>
      </c>
      <c r="AA328" s="201">
        <v>0</v>
      </c>
      <c r="AB328" s="201">
        <v>0</v>
      </c>
      <c r="AC328" s="202">
        <v>6.9800518469648213E-3</v>
      </c>
      <c r="AD328" s="201">
        <v>0</v>
      </c>
      <c r="AE328" s="201">
        <v>0</v>
      </c>
      <c r="AF328" s="201">
        <v>0</v>
      </c>
      <c r="AG328" s="201">
        <v>0</v>
      </c>
      <c r="AH328" s="201">
        <v>6.9800518469648213E-3</v>
      </c>
      <c r="AI328" s="203">
        <f t="shared" si="253"/>
        <v>0.25413901550233087</v>
      </c>
      <c r="AJ328" s="133" t="str">
        <f t="shared" si="254"/>
        <v/>
      </c>
      <c r="BA328" s="133"/>
      <c r="BR328" s="133"/>
      <c r="CG328" s="133"/>
    </row>
    <row r="329" spans="1:85" x14ac:dyDescent="0.25">
      <c r="A329" s="159" t="s">
        <v>139</v>
      </c>
      <c r="B329" s="148">
        <v>17.466128758607962</v>
      </c>
      <c r="C329" s="148">
        <v>615.44675938272542</v>
      </c>
      <c r="D329" s="148">
        <v>18.377370495346661</v>
      </c>
      <c r="E329" s="148">
        <v>0</v>
      </c>
      <c r="F329" s="292"/>
      <c r="G329" s="148">
        <v>0</v>
      </c>
      <c r="H329" s="160">
        <v>0</v>
      </c>
      <c r="I329" s="146">
        <f t="shared" si="251"/>
        <v>651.29025863668005</v>
      </c>
      <c r="J329" s="141"/>
      <c r="K329" s="161" t="s">
        <v>139</v>
      </c>
      <c r="L329" s="148">
        <v>17.466128758607962</v>
      </c>
      <c r="M329" s="148">
        <v>615.44675938272542</v>
      </c>
      <c r="N329" s="148">
        <v>18.377370495346661</v>
      </c>
      <c r="O329" s="148">
        <v>0</v>
      </c>
      <c r="P329" s="148">
        <v>2.2194882067851359E-2</v>
      </c>
      <c r="Q329" s="148">
        <v>0</v>
      </c>
      <c r="R329" s="149">
        <v>0</v>
      </c>
      <c r="S329" s="150">
        <f t="shared" si="252"/>
        <v>651.31245351874793</v>
      </c>
      <c r="U329" s="204" t="s">
        <v>139</v>
      </c>
      <c r="V329" s="196">
        <v>17.46035768331982</v>
      </c>
      <c r="W329" s="196">
        <v>0</v>
      </c>
      <c r="X329" s="196">
        <v>0</v>
      </c>
      <c r="Y329" s="196">
        <v>615.44675938272542</v>
      </c>
      <c r="Z329" s="196">
        <v>11.204766670980284</v>
      </c>
      <c r="AA329" s="196">
        <v>0</v>
      </c>
      <c r="AB329" s="196">
        <v>2.2194882067851359E-2</v>
      </c>
      <c r="AC329" s="197">
        <v>7.1783748996545178</v>
      </c>
      <c r="AD329" s="196">
        <v>5.7710752881402639E-3</v>
      </c>
      <c r="AE329" s="196">
        <v>0</v>
      </c>
      <c r="AF329" s="196">
        <v>0</v>
      </c>
      <c r="AG329" s="196">
        <v>7.1726038243663766</v>
      </c>
      <c r="AH329" s="196">
        <v>0</v>
      </c>
      <c r="AI329" s="199">
        <f t="shared" si="253"/>
        <v>651.31245351874782</v>
      </c>
      <c r="AJ329" s="133" t="str">
        <f t="shared" si="254"/>
        <v/>
      </c>
      <c r="BA329" s="133"/>
      <c r="BR329" s="133"/>
      <c r="CG329" s="133"/>
    </row>
    <row r="330" spans="1:85" x14ac:dyDescent="0.25">
      <c r="A330" s="151" t="s">
        <v>24</v>
      </c>
      <c r="B330" s="152">
        <v>8.1743456804422294</v>
      </c>
      <c r="C330" s="152">
        <v>16.464624808684231</v>
      </c>
      <c r="D330" s="152">
        <v>6.37532135344434</v>
      </c>
      <c r="E330" s="152">
        <v>1115.0306210120943</v>
      </c>
      <c r="F330" s="292"/>
      <c r="G330" s="152">
        <v>98.25388085333141</v>
      </c>
      <c r="H330" s="153">
        <v>0</v>
      </c>
      <c r="I330" s="154">
        <f t="shared" si="251"/>
        <v>1244.2987937079965</v>
      </c>
      <c r="J330" s="141"/>
      <c r="K330" s="155" t="s">
        <v>24</v>
      </c>
      <c r="L330" s="156">
        <v>8.1743456804422294</v>
      </c>
      <c r="M330" s="156">
        <v>16.464624808684231</v>
      </c>
      <c r="N330" s="156">
        <v>6.37532135344434</v>
      </c>
      <c r="O330" s="156">
        <v>1115.0306210120943</v>
      </c>
      <c r="P330" s="156">
        <v>0</v>
      </c>
      <c r="Q330" s="156">
        <v>98.25388085333141</v>
      </c>
      <c r="R330" s="157">
        <v>0</v>
      </c>
      <c r="S330" s="158">
        <f t="shared" si="252"/>
        <v>1244.2987937079965</v>
      </c>
      <c r="U330" s="200" t="s">
        <v>24</v>
      </c>
      <c r="V330" s="201">
        <v>0.87990155756676469</v>
      </c>
      <c r="W330" s="201">
        <v>7.2018494316749422</v>
      </c>
      <c r="X330" s="201">
        <v>98.25388085333141</v>
      </c>
      <c r="Y330" s="201">
        <v>16.464624808684231</v>
      </c>
      <c r="Z330" s="201">
        <v>4.9378217534748581</v>
      </c>
      <c r="AA330" s="201">
        <v>1114.5881430877073</v>
      </c>
      <c r="AB330" s="201">
        <v>0</v>
      </c>
      <c r="AC330" s="202">
        <v>1.9725722155569454</v>
      </c>
      <c r="AD330" s="201">
        <v>9.259469120052298E-2</v>
      </c>
      <c r="AE330" s="201">
        <v>0.44247792438694106</v>
      </c>
      <c r="AF330" s="201">
        <v>0</v>
      </c>
      <c r="AG330" s="201">
        <v>1.4374995999694817</v>
      </c>
      <c r="AH330" s="201">
        <v>0</v>
      </c>
      <c r="AI330" s="203">
        <f t="shared" si="253"/>
        <v>1244.2987937079965</v>
      </c>
      <c r="AJ330" s="133" t="str">
        <f t="shared" si="254"/>
        <v/>
      </c>
      <c r="BA330" s="133"/>
      <c r="BR330" s="133"/>
      <c r="CG330" s="133"/>
    </row>
    <row r="331" spans="1:85" x14ac:dyDescent="0.25">
      <c r="A331" s="159" t="s">
        <v>23</v>
      </c>
      <c r="B331" s="148">
        <v>8.743816326616809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251"/>
        <v>8.743816326616809</v>
      </c>
      <c r="J331" s="141"/>
      <c r="K331" s="161" t="s">
        <v>23</v>
      </c>
      <c r="L331" s="148">
        <v>8.743816326616809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52"/>
        <v>8.743816326616809</v>
      </c>
      <c r="U331" s="204" t="s">
        <v>23</v>
      </c>
      <c r="V331" s="196">
        <v>8.7191233688052545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2.4692957811554617E-2</v>
      </c>
      <c r="AD331" s="196">
        <v>2.4692957811554617E-2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253"/>
        <v>8.743816326616809</v>
      </c>
      <c r="AJ331" s="133" t="str">
        <f t="shared" si="254"/>
        <v/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251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52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253"/>
        <v>0</v>
      </c>
      <c r="AJ332" s="133" t="str">
        <f t="shared" si="254"/>
        <v/>
      </c>
      <c r="BA332" s="133"/>
      <c r="BR332" s="133"/>
      <c r="CG332" s="133"/>
    </row>
    <row r="333" spans="1:85" x14ac:dyDescent="0.25">
      <c r="A333" s="159" t="s">
        <v>21</v>
      </c>
      <c r="B333" s="148">
        <v>762.03223606251481</v>
      </c>
      <c r="C333" s="148">
        <v>3658.1802704205998</v>
      </c>
      <c r="D333" s="148">
        <v>0</v>
      </c>
      <c r="E333" s="148">
        <v>254.0107453541716</v>
      </c>
      <c r="F333" s="292"/>
      <c r="G333" s="148">
        <v>0</v>
      </c>
      <c r="H333" s="160">
        <v>0</v>
      </c>
      <c r="I333" s="146">
        <f t="shared" si="251"/>
        <v>4674.2232518372857</v>
      </c>
      <c r="J333" s="141"/>
      <c r="K333" s="161" t="s">
        <v>21</v>
      </c>
      <c r="L333" s="148">
        <v>762.03223606251481</v>
      </c>
      <c r="M333" s="148">
        <v>3658.1802704205998</v>
      </c>
      <c r="N333" s="148">
        <v>0</v>
      </c>
      <c r="O333" s="148">
        <v>254.0107453541716</v>
      </c>
      <c r="P333" s="148">
        <v>1.3735119018339776</v>
      </c>
      <c r="Q333" s="148">
        <v>0</v>
      </c>
      <c r="R333" s="149">
        <v>0</v>
      </c>
      <c r="S333" s="150">
        <f t="shared" si="252"/>
        <v>4675.5967637391195</v>
      </c>
      <c r="U333" s="204" t="s">
        <v>21</v>
      </c>
      <c r="V333" s="196">
        <v>762.03223606251481</v>
      </c>
      <c r="W333" s="196">
        <v>0</v>
      </c>
      <c r="X333" s="196">
        <v>0</v>
      </c>
      <c r="Y333" s="196">
        <v>3658.1802704205998</v>
      </c>
      <c r="Z333" s="196">
        <v>0</v>
      </c>
      <c r="AA333" s="196">
        <v>0</v>
      </c>
      <c r="AB333" s="196">
        <v>1.3735119018339776</v>
      </c>
      <c r="AC333" s="197">
        <v>254.0107453541716</v>
      </c>
      <c r="AD333" s="196">
        <v>0</v>
      </c>
      <c r="AE333" s="196">
        <v>0</v>
      </c>
      <c r="AF333" s="196">
        <v>0</v>
      </c>
      <c r="AG333" s="196">
        <v>0</v>
      </c>
      <c r="AH333" s="196">
        <v>254.0107453541716</v>
      </c>
      <c r="AI333" s="199">
        <f t="shared" si="253"/>
        <v>4675.5967637391195</v>
      </c>
      <c r="AJ333" s="133" t="str">
        <f t="shared" si="254"/>
        <v/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251"/>
        <v>0</v>
      </c>
      <c r="J334" s="141"/>
      <c r="K334" s="155" t="s">
        <v>20</v>
      </c>
      <c r="L334" s="156">
        <v>0</v>
      </c>
      <c r="M334" s="156">
        <v>0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52"/>
        <v>0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253"/>
        <v>0</v>
      </c>
      <c r="AJ334" s="133" t="str">
        <f t="shared" si="254"/>
        <v/>
      </c>
      <c r="BA334" s="133"/>
      <c r="BR334" s="133"/>
      <c r="CG334" s="133"/>
    </row>
    <row r="335" spans="1:85" x14ac:dyDescent="0.25">
      <c r="A335" s="162" t="s">
        <v>62</v>
      </c>
      <c r="B335" s="148">
        <v>0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251"/>
        <v>0</v>
      </c>
      <c r="J335" s="141"/>
      <c r="K335" s="163" t="s">
        <v>62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52"/>
        <v>0</v>
      </c>
      <c r="U335" s="205" t="s">
        <v>60</v>
      </c>
      <c r="V335" s="196">
        <v>0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253"/>
        <v>0</v>
      </c>
      <c r="AJ335" s="133" t="str">
        <f t="shared" si="254"/>
        <v/>
      </c>
      <c r="BA335" s="133"/>
      <c r="BR335" s="133"/>
      <c r="CG335" s="133"/>
    </row>
    <row r="336" spans="1:85" ht="14.4" x14ac:dyDescent="0.3">
      <c r="A336" s="164" t="s">
        <v>22</v>
      </c>
      <c r="B336" s="165">
        <v>0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251"/>
        <v>0</v>
      </c>
      <c r="J336" s="141"/>
      <c r="K336" s="168" t="s">
        <v>22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52"/>
        <v>0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253"/>
        <v>0</v>
      </c>
      <c r="AJ336" s="133" t="str">
        <f t="shared" si="254"/>
        <v/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251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52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253"/>
        <v>0</v>
      </c>
      <c r="AJ337" s="133" t="str">
        <f t="shared" si="254"/>
        <v/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251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52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253"/>
        <v>0</v>
      </c>
      <c r="AJ338" s="133" t="str">
        <f t="shared" si="254"/>
        <v/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251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52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253"/>
        <v>0</v>
      </c>
      <c r="AJ339" s="133" t="str">
        <f t="shared" si="254"/>
        <v/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807.16769414171142</v>
      </c>
      <c r="C340" s="187">
        <f t="shared" ref="C340:H340" si="255">SUM(C319:C335)</f>
        <v>4375.7393656629338</v>
      </c>
      <c r="D340" s="187">
        <f t="shared" si="255"/>
        <v>24.999850812446368</v>
      </c>
      <c r="E340" s="187">
        <f t="shared" si="255"/>
        <v>1370.5880265008923</v>
      </c>
      <c r="F340" s="187">
        <f t="shared" si="255"/>
        <v>0</v>
      </c>
      <c r="G340" s="187">
        <f t="shared" si="255"/>
        <v>98.25388085333141</v>
      </c>
      <c r="H340" s="213">
        <f t="shared" si="255"/>
        <v>0</v>
      </c>
      <c r="I340" s="146">
        <f t="shared" ref="I340" si="256">SUM(I319:I335)</f>
        <v>6676.7488179713146</v>
      </c>
      <c r="J340" s="141"/>
      <c r="K340" s="188" t="s">
        <v>25</v>
      </c>
      <c r="L340" s="187">
        <f>SUM(L319:L335)</f>
        <v>807.16769414171142</v>
      </c>
      <c r="M340" s="187">
        <f t="shared" ref="M340:R340" si="257">SUM(M319:M335)</f>
        <v>4375.7393656629338</v>
      </c>
      <c r="N340" s="187">
        <f t="shared" si="257"/>
        <v>24.999850812446368</v>
      </c>
      <c r="O340" s="187">
        <f t="shared" si="257"/>
        <v>1370.5880265008923</v>
      </c>
      <c r="P340" s="187">
        <f t="shared" si="257"/>
        <v>27.707472144393051</v>
      </c>
      <c r="Q340" s="187">
        <f t="shared" si="257"/>
        <v>98.25388085333141</v>
      </c>
      <c r="R340" s="213">
        <f t="shared" si="257"/>
        <v>0</v>
      </c>
      <c r="S340" s="214">
        <f t="shared" ref="S340" si="258">SUM(S319:S335)</f>
        <v>6704.4562901157078</v>
      </c>
      <c r="T340" s="133" t="str">
        <f>IF(ABS(S340-AI340)&gt;0.01,S340-AI340,"")</f>
        <v/>
      </c>
      <c r="U340" s="215" t="s">
        <v>61</v>
      </c>
      <c r="V340" s="216">
        <f>SUM(V319:V335)</f>
        <v>799.84278598573633</v>
      </c>
      <c r="W340" s="216">
        <f t="shared" ref="W340:AH340" si="259">SUM(W319:W335)</f>
        <v>7.2018494316749422</v>
      </c>
      <c r="X340" s="216">
        <f t="shared" si="259"/>
        <v>98.25388085333141</v>
      </c>
      <c r="Y340" s="216">
        <f t="shared" si="259"/>
        <v>4375.7393656629338</v>
      </c>
      <c r="Z340" s="216">
        <f t="shared" si="259"/>
        <v>16.389747388110507</v>
      </c>
      <c r="AA340" s="216">
        <f t="shared" si="259"/>
        <v>1114.5881430877073</v>
      </c>
      <c r="AB340" s="216">
        <f t="shared" si="259"/>
        <v>27.707472144393051</v>
      </c>
      <c r="AC340" s="216">
        <f t="shared" si="259"/>
        <v>264.73304556182109</v>
      </c>
      <c r="AD340" s="217">
        <f t="shared" si="259"/>
        <v>0.12305872430021786</v>
      </c>
      <c r="AE340" s="217">
        <f t="shared" si="259"/>
        <v>0.44247792438694106</v>
      </c>
      <c r="AF340" s="217">
        <f t="shared" si="259"/>
        <v>0</v>
      </c>
      <c r="AG340" s="217">
        <f t="shared" si="259"/>
        <v>8.6101034243358576</v>
      </c>
      <c r="AH340" s="217">
        <f t="shared" si="259"/>
        <v>255.55740548879805</v>
      </c>
      <c r="AI340" s="218">
        <f>SUM(V340:AC340)</f>
        <v>6704.4562901157087</v>
      </c>
      <c r="AJ340" s="133" t="str">
        <f t="shared" si="254"/>
        <v/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0.1208923259130428</v>
      </c>
      <c r="C341" s="105">
        <f t="shared" ref="C341:H341" si="260">IF($I340=0,"-",C340/$I340)</f>
        <v>0.65536977426574405</v>
      </c>
      <c r="D341" s="105">
        <f t="shared" si="260"/>
        <v>3.7443150092985535E-3</v>
      </c>
      <c r="E341" s="105">
        <f t="shared" si="260"/>
        <v>0.2052777577631468</v>
      </c>
      <c r="F341" s="105">
        <f t="shared" si="260"/>
        <v>0</v>
      </c>
      <c r="G341" s="105">
        <f t="shared" si="260"/>
        <v>1.4715827048767905E-2</v>
      </c>
      <c r="H341" s="106">
        <f t="shared" si="260"/>
        <v>0</v>
      </c>
      <c r="I341" s="107">
        <f>SUM(B341:H341)</f>
        <v>1</v>
      </c>
      <c r="J341" s="133"/>
      <c r="K341" s="30" t="s">
        <v>85</v>
      </c>
      <c r="L341" s="80">
        <f>IF($S340=0,"-",L340/$S340)</f>
        <v>0.12039271481741304</v>
      </c>
      <c r="M341" s="80">
        <f t="shared" ref="M341:R341" si="261">IF($S340=0,"-",M340/$S340)</f>
        <v>0.65266133095893686</v>
      </c>
      <c r="N341" s="80">
        <f t="shared" si="261"/>
        <v>3.7288408978522719E-3</v>
      </c>
      <c r="O341" s="80">
        <f t="shared" si="261"/>
        <v>0.2044294074258538</v>
      </c>
      <c r="P341" s="80">
        <f t="shared" si="261"/>
        <v>4.1326948741901431E-3</v>
      </c>
      <c r="Q341" s="80">
        <f t="shared" si="261"/>
        <v>1.4655011025753993E-2</v>
      </c>
      <c r="R341" s="81">
        <f t="shared" si="261"/>
        <v>0</v>
      </c>
      <c r="S341" s="82">
        <f>SUM(L341:R341)</f>
        <v>1.0000000000000002</v>
      </c>
      <c r="U341" s="40" t="s">
        <v>85</v>
      </c>
      <c r="V341" s="108">
        <f>+V340/$AI340</f>
        <v>0.11930017161345864</v>
      </c>
      <c r="W341" s="108">
        <f t="shared" ref="W341:AH341" si="262">+W340/$AI340</f>
        <v>1.0741884382619562E-3</v>
      </c>
      <c r="X341" s="108">
        <f t="shared" si="262"/>
        <v>1.4655011025753992E-2</v>
      </c>
      <c r="Y341" s="108">
        <f t="shared" si="262"/>
        <v>0.65266133095893675</v>
      </c>
      <c r="Z341" s="108">
        <f t="shared" si="262"/>
        <v>2.4446050028357549E-3</v>
      </c>
      <c r="AA341" s="108">
        <f t="shared" si="262"/>
        <v>0.16624586616082945</v>
      </c>
      <c r="AB341" s="108">
        <f t="shared" si="262"/>
        <v>4.1326948741901431E-3</v>
      </c>
      <c r="AC341" s="108">
        <f t="shared" si="262"/>
        <v>3.9486131925733262E-2</v>
      </c>
      <c r="AD341" s="108">
        <f t="shared" si="262"/>
        <v>1.8354765692430827E-5</v>
      </c>
      <c r="AE341" s="108">
        <f t="shared" si="262"/>
        <v>6.5997585074762942E-5</v>
      </c>
      <c r="AF341" s="108">
        <f t="shared" si="262"/>
        <v>0</v>
      </c>
      <c r="AG341" s="108">
        <f t="shared" si="262"/>
        <v>1.2842358950165161E-3</v>
      </c>
      <c r="AH341" s="108">
        <f t="shared" si="262"/>
        <v>3.8117543679949552E-2</v>
      </c>
      <c r="AI341" s="109">
        <f>SUM(V341:AC341)</f>
        <v>0.99999999999999989</v>
      </c>
      <c r="AJ341" s="4" t="str">
        <f t="shared" si="254"/>
        <v/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263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64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265">SUM(V346:AC346)</f>
        <v>0</v>
      </c>
      <c r="AJ346" s="133" t="str">
        <f t="shared" ref="AJ346:AJ367" si="266">IF(ABS(S346-AI346)&gt;0.001,S346-AI346,"")</f>
        <v/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292"/>
      <c r="G347" s="148">
        <v>0</v>
      </c>
      <c r="H347" s="160">
        <v>0</v>
      </c>
      <c r="I347" s="146">
        <f t="shared" si="263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64"/>
        <v>0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265"/>
        <v>0</v>
      </c>
      <c r="AJ347" s="133" t="str">
        <f t="shared" si="266"/>
        <v/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263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64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265"/>
        <v>0</v>
      </c>
      <c r="AJ348" s="133" t="str">
        <f t="shared" si="266"/>
        <v/>
      </c>
      <c r="BA348" s="133"/>
      <c r="BR348" s="133"/>
      <c r="CG348" s="133"/>
    </row>
    <row r="349" spans="1:85" x14ac:dyDescent="0.25">
      <c r="A349" s="159" t="s">
        <v>15</v>
      </c>
      <c r="B349" s="148">
        <v>11.286838201459391</v>
      </c>
      <c r="C349" s="148">
        <v>17.318060904087101</v>
      </c>
      <c r="D349" s="148">
        <v>0</v>
      </c>
      <c r="E349" s="148">
        <v>0</v>
      </c>
      <c r="F349" s="292"/>
      <c r="G349" s="148">
        <v>0</v>
      </c>
      <c r="H349" s="160">
        <v>0</v>
      </c>
      <c r="I349" s="146">
        <f t="shared" si="263"/>
        <v>28.604899105546494</v>
      </c>
      <c r="J349" s="141"/>
      <c r="K349" s="161" t="s">
        <v>15</v>
      </c>
      <c r="L349" s="148">
        <v>11.286838201459391</v>
      </c>
      <c r="M349" s="148">
        <v>17.318060904087101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64"/>
        <v>28.604899105546494</v>
      </c>
      <c r="U349" s="204" t="s">
        <v>15</v>
      </c>
      <c r="V349" s="196">
        <v>11.286838201459391</v>
      </c>
      <c r="W349" s="196">
        <v>0</v>
      </c>
      <c r="X349" s="196">
        <v>0</v>
      </c>
      <c r="Y349" s="196">
        <v>17.318060904087101</v>
      </c>
      <c r="Z349" s="196">
        <v>0</v>
      </c>
      <c r="AA349" s="196">
        <v>0</v>
      </c>
      <c r="AB349" s="196">
        <v>0</v>
      </c>
      <c r="AC349" s="197">
        <v>0</v>
      </c>
      <c r="AD349" s="198">
        <v>0</v>
      </c>
      <c r="AE349" s="198">
        <v>0</v>
      </c>
      <c r="AF349" s="198">
        <v>0</v>
      </c>
      <c r="AG349" s="198">
        <v>0</v>
      </c>
      <c r="AH349" s="198">
        <v>0</v>
      </c>
      <c r="AI349" s="199">
        <f t="shared" si="265"/>
        <v>28.604899105546494</v>
      </c>
      <c r="AJ349" s="133" t="str">
        <f t="shared" si="266"/>
        <v/>
      </c>
      <c r="BA349" s="133"/>
      <c r="BR349" s="133"/>
      <c r="CG349" s="133"/>
    </row>
    <row r="350" spans="1:85" x14ac:dyDescent="0.25">
      <c r="A350" s="151" t="s">
        <v>14</v>
      </c>
      <c r="B350" s="152">
        <v>0.5292133390335223</v>
      </c>
      <c r="C350" s="152">
        <v>0</v>
      </c>
      <c r="D350" s="152">
        <v>2.5393386660943382</v>
      </c>
      <c r="E350" s="152">
        <v>0.21595168373132856</v>
      </c>
      <c r="F350" s="292"/>
      <c r="G350" s="152">
        <v>0</v>
      </c>
      <c r="H350" s="153">
        <v>0</v>
      </c>
      <c r="I350" s="154">
        <f t="shared" si="263"/>
        <v>3.2845036888591888</v>
      </c>
      <c r="J350" s="141"/>
      <c r="K350" s="155" t="s">
        <v>14</v>
      </c>
      <c r="L350" s="156">
        <v>0.5292133390335223</v>
      </c>
      <c r="M350" s="156">
        <v>0</v>
      </c>
      <c r="N350" s="156">
        <v>2.5393386660943382</v>
      </c>
      <c r="O350" s="156">
        <v>0.21595168373132856</v>
      </c>
      <c r="P350" s="156">
        <v>0</v>
      </c>
      <c r="Q350" s="156">
        <v>0</v>
      </c>
      <c r="R350" s="157">
        <v>0</v>
      </c>
      <c r="S350" s="158">
        <f t="shared" si="264"/>
        <v>3.2845036888591888</v>
      </c>
      <c r="U350" s="200" t="s">
        <v>55</v>
      </c>
      <c r="V350" s="201">
        <v>0.51721708811330613</v>
      </c>
      <c r="W350" s="201">
        <v>0</v>
      </c>
      <c r="X350" s="201">
        <v>0</v>
      </c>
      <c r="Y350" s="201">
        <v>0</v>
      </c>
      <c r="Z350" s="201">
        <v>0</v>
      </c>
      <c r="AA350" s="201">
        <v>0.19875154685171365</v>
      </c>
      <c r="AB350" s="201">
        <v>0</v>
      </c>
      <c r="AC350" s="202">
        <v>2.5685350538941689</v>
      </c>
      <c r="AD350" s="201">
        <v>1.1996250920216143E-2</v>
      </c>
      <c r="AE350" s="201">
        <v>0</v>
      </c>
      <c r="AF350" s="201">
        <v>0</v>
      </c>
      <c r="AG350" s="201">
        <v>2.5393386660943382</v>
      </c>
      <c r="AH350" s="201">
        <v>1.720013687961492E-2</v>
      </c>
      <c r="AI350" s="203">
        <f t="shared" si="265"/>
        <v>3.2845036888591888</v>
      </c>
      <c r="AJ350" s="133" t="str">
        <f t="shared" si="266"/>
        <v/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0</v>
      </c>
      <c r="E351" s="148">
        <v>4.2796284435516485</v>
      </c>
      <c r="F351" s="292"/>
      <c r="G351" s="148">
        <v>0</v>
      </c>
      <c r="H351" s="160">
        <v>0</v>
      </c>
      <c r="I351" s="146">
        <f t="shared" si="263"/>
        <v>4.2796284435516485</v>
      </c>
      <c r="J351" s="141"/>
      <c r="K351" s="161" t="s">
        <v>56</v>
      </c>
      <c r="L351" s="148">
        <v>0</v>
      </c>
      <c r="M351" s="148">
        <v>0</v>
      </c>
      <c r="N351" s="148">
        <v>0</v>
      </c>
      <c r="O351" s="148">
        <v>4.2796284435516485</v>
      </c>
      <c r="P351" s="148">
        <v>246.9544059837684</v>
      </c>
      <c r="Q351" s="148">
        <v>0</v>
      </c>
      <c r="R351" s="149">
        <v>0</v>
      </c>
      <c r="S351" s="150">
        <f t="shared" si="264"/>
        <v>251.23403442732004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246.9544059837684</v>
      </c>
      <c r="AC351" s="197">
        <v>4.2796284435516485</v>
      </c>
      <c r="AD351" s="196">
        <v>0</v>
      </c>
      <c r="AE351" s="196">
        <v>0</v>
      </c>
      <c r="AF351" s="196">
        <v>0</v>
      </c>
      <c r="AG351" s="196">
        <v>0</v>
      </c>
      <c r="AH351" s="196">
        <v>4.2796284435516485</v>
      </c>
      <c r="AI351" s="199">
        <f t="shared" si="265"/>
        <v>251.23403442732004</v>
      </c>
      <c r="AJ351" s="133" t="str">
        <f t="shared" si="266"/>
        <v/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263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2.0588651248584156</v>
      </c>
      <c r="Q352" s="156">
        <v>0</v>
      </c>
      <c r="R352" s="157">
        <v>0</v>
      </c>
      <c r="S352" s="158">
        <f t="shared" si="264"/>
        <v>2.0588651248584156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2.0588651248584156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265"/>
        <v>2.0588651248584156</v>
      </c>
      <c r="AJ352" s="133" t="str">
        <f t="shared" si="266"/>
        <v/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263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64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265"/>
        <v>0</v>
      </c>
      <c r="AJ353" s="133" t="str">
        <f t="shared" si="266"/>
        <v/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64.893635956377835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263"/>
        <v>64.893635956377835</v>
      </c>
      <c r="J354" s="141"/>
      <c r="K354" s="155" t="s">
        <v>16</v>
      </c>
      <c r="L354" s="156">
        <v>0</v>
      </c>
      <c r="M354" s="156">
        <v>64.893635956377835</v>
      </c>
      <c r="N354" s="156">
        <v>0</v>
      </c>
      <c r="O354" s="156">
        <v>0</v>
      </c>
      <c r="P354" s="156">
        <v>0.88581150746634585</v>
      </c>
      <c r="Q354" s="156">
        <v>0</v>
      </c>
      <c r="R354" s="157">
        <v>0</v>
      </c>
      <c r="S354" s="158">
        <f t="shared" si="264"/>
        <v>65.779447463844178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64.893635956377835</v>
      </c>
      <c r="Z354" s="201">
        <v>0</v>
      </c>
      <c r="AA354" s="201">
        <v>0</v>
      </c>
      <c r="AB354" s="201">
        <v>0.88581150746634585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265"/>
        <v>65.779447463844178</v>
      </c>
      <c r="AJ354" s="133" t="str">
        <f t="shared" si="266"/>
        <v/>
      </c>
      <c r="BA354" s="133"/>
      <c r="BR354" s="133"/>
      <c r="CG354" s="133"/>
    </row>
    <row r="355" spans="1:85" x14ac:dyDescent="0.25">
      <c r="A355" s="159" t="s">
        <v>139</v>
      </c>
      <c r="B355" s="148">
        <v>4.0483827332156084</v>
      </c>
      <c r="C355" s="148">
        <v>0</v>
      </c>
      <c r="D355" s="148">
        <v>79.117738221983402</v>
      </c>
      <c r="E355" s="148">
        <v>0</v>
      </c>
      <c r="F355" s="292"/>
      <c r="G355" s="148">
        <v>0</v>
      </c>
      <c r="H355" s="160">
        <v>0</v>
      </c>
      <c r="I355" s="146">
        <f t="shared" si="263"/>
        <v>83.166120955199005</v>
      </c>
      <c r="J355" s="141"/>
      <c r="K355" s="161" t="s">
        <v>139</v>
      </c>
      <c r="L355" s="148">
        <v>4.0483827332156084</v>
      </c>
      <c r="M355" s="148">
        <v>0</v>
      </c>
      <c r="N355" s="148">
        <v>79.117738221983402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64"/>
        <v>83.166120955199005</v>
      </c>
      <c r="U355" s="204" t="s">
        <v>139</v>
      </c>
      <c r="V355" s="196">
        <v>4.0483827332156084</v>
      </c>
      <c r="W355" s="196">
        <v>0</v>
      </c>
      <c r="X355" s="196">
        <v>0</v>
      </c>
      <c r="Y355" s="196">
        <v>0</v>
      </c>
      <c r="Z355" s="196">
        <v>79.117738221983402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265"/>
        <v>83.166120955199005</v>
      </c>
      <c r="AJ355" s="133" t="str">
        <f t="shared" si="266"/>
        <v/>
      </c>
      <c r="BA355" s="133"/>
      <c r="BR355" s="133"/>
      <c r="CG355" s="133"/>
    </row>
    <row r="356" spans="1:85" x14ac:dyDescent="0.25">
      <c r="A356" s="151" t="s">
        <v>24</v>
      </c>
      <c r="B356" s="152">
        <v>14.659424557438534</v>
      </c>
      <c r="C356" s="152">
        <v>7.2751660975210672</v>
      </c>
      <c r="D356" s="152">
        <v>5.0325792067206931</v>
      </c>
      <c r="E356" s="152">
        <v>645.86700646788768</v>
      </c>
      <c r="F356" s="292"/>
      <c r="G356" s="152">
        <v>22.382088844672502</v>
      </c>
      <c r="H356" s="153">
        <v>0</v>
      </c>
      <c r="I356" s="154">
        <f t="shared" si="263"/>
        <v>695.21626517424045</v>
      </c>
      <c r="J356" s="141"/>
      <c r="K356" s="155" t="s">
        <v>24</v>
      </c>
      <c r="L356" s="156">
        <v>14.659424557438534</v>
      </c>
      <c r="M356" s="156">
        <v>7.2751660975210672</v>
      </c>
      <c r="N356" s="156">
        <v>5.0325792067206931</v>
      </c>
      <c r="O356" s="156">
        <v>645.86700646788768</v>
      </c>
      <c r="P356" s="156">
        <v>2.4226645632276802</v>
      </c>
      <c r="Q356" s="156">
        <v>22.382088844672502</v>
      </c>
      <c r="R356" s="157">
        <v>0</v>
      </c>
      <c r="S356" s="158">
        <f t="shared" si="264"/>
        <v>697.63892973746817</v>
      </c>
      <c r="U356" s="200" t="s">
        <v>24</v>
      </c>
      <c r="V356" s="201">
        <v>3.5422713990212111</v>
      </c>
      <c r="W356" s="201">
        <v>11.092404742623462</v>
      </c>
      <c r="X356" s="201">
        <v>22.382088844672502</v>
      </c>
      <c r="Y356" s="201">
        <v>7.2751660975210672</v>
      </c>
      <c r="Z356" s="201">
        <v>2.5505661659553995</v>
      </c>
      <c r="AA356" s="201">
        <v>644.44199593856547</v>
      </c>
      <c r="AB356" s="201">
        <v>2.4226645632276802</v>
      </c>
      <c r="AC356" s="202">
        <v>3.9317719858813391</v>
      </c>
      <c r="AD356" s="201">
        <v>2.4748415793862159E-2</v>
      </c>
      <c r="AE356" s="201">
        <v>7.9364908988172039E-3</v>
      </c>
      <c r="AF356" s="201">
        <v>0</v>
      </c>
      <c r="AG356" s="201">
        <v>2.4820130407652936</v>
      </c>
      <c r="AH356" s="201">
        <v>1.4170740384233664</v>
      </c>
      <c r="AI356" s="203">
        <f t="shared" si="265"/>
        <v>697.63892973746817</v>
      </c>
      <c r="AJ356" s="133" t="str">
        <f t="shared" si="266"/>
        <v/>
      </c>
      <c r="BA356" s="133"/>
      <c r="BR356" s="133"/>
      <c r="CG356" s="133"/>
    </row>
    <row r="357" spans="1:85" x14ac:dyDescent="0.25">
      <c r="A357" s="159" t="s">
        <v>23</v>
      </c>
      <c r="B357" s="148">
        <v>20.819748910919436</v>
      </c>
      <c r="C357" s="148">
        <v>0</v>
      </c>
      <c r="D357" s="148">
        <v>312.79177301656614</v>
      </c>
      <c r="E357" s="148">
        <v>0</v>
      </c>
      <c r="F357" s="292"/>
      <c r="G357" s="148">
        <v>0</v>
      </c>
      <c r="H357" s="160">
        <v>0</v>
      </c>
      <c r="I357" s="146">
        <f t="shared" si="263"/>
        <v>333.61152192748557</v>
      </c>
      <c r="J357" s="141"/>
      <c r="K357" s="161" t="s">
        <v>23</v>
      </c>
      <c r="L357" s="148">
        <v>20.819748910919436</v>
      </c>
      <c r="M357" s="148">
        <v>0</v>
      </c>
      <c r="N357" s="148">
        <v>312.79177301656614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64"/>
        <v>333.61152192748557</v>
      </c>
      <c r="U357" s="204" t="s">
        <v>23</v>
      </c>
      <c r="V357" s="196">
        <v>20.819748910919436</v>
      </c>
      <c r="W357" s="196">
        <v>0</v>
      </c>
      <c r="X357" s="196">
        <v>0</v>
      </c>
      <c r="Y357" s="196">
        <v>0</v>
      </c>
      <c r="Z357" s="196">
        <v>8.7096957694486399</v>
      </c>
      <c r="AA357" s="196">
        <v>0</v>
      </c>
      <c r="AB357" s="196">
        <v>0</v>
      </c>
      <c r="AC357" s="197">
        <v>304.08207724711752</v>
      </c>
      <c r="AD357" s="196">
        <v>0</v>
      </c>
      <c r="AE357" s="196">
        <v>0</v>
      </c>
      <c r="AF357" s="196">
        <v>0</v>
      </c>
      <c r="AG357" s="196">
        <v>304.08207724711752</v>
      </c>
      <c r="AH357" s="196">
        <v>0</v>
      </c>
      <c r="AI357" s="199">
        <f t="shared" si="265"/>
        <v>333.61152192748563</v>
      </c>
      <c r="AJ357" s="133" t="str">
        <f t="shared" si="266"/>
        <v/>
      </c>
      <c r="BA357" s="133"/>
      <c r="BR357" s="133"/>
      <c r="CG357" s="133"/>
    </row>
    <row r="358" spans="1:85" x14ac:dyDescent="0.25">
      <c r="A358" s="151" t="s">
        <v>58</v>
      </c>
      <c r="B358" s="152">
        <v>3.2806237610610451</v>
      </c>
      <c r="C358" s="152">
        <v>5.5635320483973389</v>
      </c>
      <c r="D358" s="152">
        <v>10.146259054827974</v>
      </c>
      <c r="E358" s="152">
        <v>0</v>
      </c>
      <c r="F358" s="292"/>
      <c r="G358" s="152">
        <v>0</v>
      </c>
      <c r="H358" s="153">
        <v>0</v>
      </c>
      <c r="I358" s="154">
        <f t="shared" si="263"/>
        <v>18.990414864286357</v>
      </c>
      <c r="J358" s="141"/>
      <c r="K358" s="155" t="s">
        <v>58</v>
      </c>
      <c r="L358" s="156">
        <v>3.2806237610610451</v>
      </c>
      <c r="M358" s="156">
        <v>5.5635320483973389</v>
      </c>
      <c r="N358" s="156">
        <v>10.146259054827974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64"/>
        <v>18.990414864286357</v>
      </c>
      <c r="U358" s="200" t="s">
        <v>58</v>
      </c>
      <c r="V358" s="201">
        <v>3.2806237610610451</v>
      </c>
      <c r="W358" s="201">
        <v>0</v>
      </c>
      <c r="X358" s="201">
        <v>0</v>
      </c>
      <c r="Y358" s="201">
        <v>5.5635320483973389</v>
      </c>
      <c r="Z358" s="201">
        <v>10.146259054827974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265"/>
        <v>18.990414864286357</v>
      </c>
      <c r="AJ358" s="133" t="str">
        <f t="shared" si="266"/>
        <v/>
      </c>
      <c r="BA358" s="133"/>
      <c r="BR358" s="133"/>
      <c r="CG358" s="133"/>
    </row>
    <row r="359" spans="1:85" x14ac:dyDescent="0.25">
      <c r="A359" s="159" t="s">
        <v>21</v>
      </c>
      <c r="B359" s="148">
        <v>292.46108576266863</v>
      </c>
      <c r="C359" s="148">
        <v>1446.0628877558074</v>
      </c>
      <c r="D359" s="148">
        <v>824.5371319787854</v>
      </c>
      <c r="E359" s="148">
        <v>21.513397352685391</v>
      </c>
      <c r="F359" s="292"/>
      <c r="G359" s="148">
        <v>0</v>
      </c>
      <c r="H359" s="160">
        <v>0</v>
      </c>
      <c r="I359" s="146">
        <f t="shared" si="263"/>
        <v>2584.5745028499468</v>
      </c>
      <c r="J359" s="141"/>
      <c r="K359" s="161" t="s">
        <v>21</v>
      </c>
      <c r="L359" s="148">
        <v>292.46108576266863</v>
      </c>
      <c r="M359" s="148">
        <v>1446.0628877558074</v>
      </c>
      <c r="N359" s="148">
        <v>824.5371319787854</v>
      </c>
      <c r="O359" s="148">
        <v>21.513397352685391</v>
      </c>
      <c r="P359" s="148">
        <v>14.254743020830047</v>
      </c>
      <c r="Q359" s="148">
        <v>0</v>
      </c>
      <c r="R359" s="149">
        <v>0</v>
      </c>
      <c r="S359" s="150">
        <f t="shared" si="264"/>
        <v>2598.829245870777</v>
      </c>
      <c r="U359" s="204" t="s">
        <v>21</v>
      </c>
      <c r="V359" s="196">
        <v>292.46108576266863</v>
      </c>
      <c r="W359" s="196">
        <v>0</v>
      </c>
      <c r="X359" s="196">
        <v>0</v>
      </c>
      <c r="Y359" s="196">
        <v>1446.0628877558074</v>
      </c>
      <c r="Z359" s="196">
        <v>597.23193595616499</v>
      </c>
      <c r="AA359" s="196">
        <v>0</v>
      </c>
      <c r="AB359" s="196">
        <v>14.254743020830047</v>
      </c>
      <c r="AC359" s="197">
        <v>248.81859337530582</v>
      </c>
      <c r="AD359" s="196">
        <v>0</v>
      </c>
      <c r="AE359" s="196">
        <v>0</v>
      </c>
      <c r="AF359" s="196">
        <v>0</v>
      </c>
      <c r="AG359" s="196">
        <v>227.30519602262044</v>
      </c>
      <c r="AH359" s="196">
        <v>21.513397352685391</v>
      </c>
      <c r="AI359" s="199">
        <f t="shared" si="265"/>
        <v>2598.829245870777</v>
      </c>
      <c r="AJ359" s="133" t="str">
        <f t="shared" si="266"/>
        <v/>
      </c>
      <c r="BA359" s="133"/>
      <c r="BR359" s="133"/>
      <c r="CG359" s="133"/>
    </row>
    <row r="360" spans="1:85" x14ac:dyDescent="0.25">
      <c r="A360" s="151" t="s">
        <v>20</v>
      </c>
      <c r="B360" s="152">
        <v>5.4929654773966767</v>
      </c>
      <c r="C360" s="152">
        <v>295.71274325218099</v>
      </c>
      <c r="D360" s="152">
        <v>92.067934638843397</v>
      </c>
      <c r="E360" s="152">
        <v>0</v>
      </c>
      <c r="F360" s="292"/>
      <c r="G360" s="152">
        <v>0</v>
      </c>
      <c r="H360" s="153">
        <v>0</v>
      </c>
      <c r="I360" s="154">
        <f t="shared" si="263"/>
        <v>393.27364336842106</v>
      </c>
      <c r="J360" s="141"/>
      <c r="K360" s="155" t="s">
        <v>20</v>
      </c>
      <c r="L360" s="156">
        <v>5.4929654773966767</v>
      </c>
      <c r="M360" s="156">
        <v>295.71274325218099</v>
      </c>
      <c r="N360" s="156">
        <v>92.067934638843397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64"/>
        <v>393.27364336842106</v>
      </c>
      <c r="U360" s="200" t="s">
        <v>59</v>
      </c>
      <c r="V360" s="201">
        <v>5.4929654773966767</v>
      </c>
      <c r="W360" s="201">
        <v>0</v>
      </c>
      <c r="X360" s="201">
        <v>0</v>
      </c>
      <c r="Y360" s="201">
        <v>295.71274325218099</v>
      </c>
      <c r="Z360" s="201">
        <v>92.067934638843397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265"/>
        <v>393.27364336842106</v>
      </c>
      <c r="AJ360" s="133" t="str">
        <f t="shared" si="266"/>
        <v/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263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64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265"/>
        <v>0</v>
      </c>
      <c r="AJ361" s="133" t="str">
        <f t="shared" si="266"/>
        <v/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263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64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265"/>
        <v>0</v>
      </c>
      <c r="AJ362" s="133" t="str">
        <f t="shared" si="266"/>
        <v/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263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64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265"/>
        <v>0</v>
      </c>
      <c r="AJ363" s="133" t="str">
        <f t="shared" si="266"/>
        <v/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263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64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265"/>
        <v>0</v>
      </c>
      <c r="AJ364" s="133" t="str">
        <f t="shared" si="266"/>
        <v/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263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64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265"/>
        <v>0</v>
      </c>
      <c r="AJ365" s="133" t="str">
        <f t="shared" si="266"/>
        <v/>
      </c>
      <c r="BA365" s="133"/>
      <c r="BR365" s="133"/>
      <c r="CG365" s="133"/>
    </row>
    <row r="366" spans="1:85" x14ac:dyDescent="0.25">
      <c r="A366" s="186" t="s">
        <v>25</v>
      </c>
      <c r="B366" s="187">
        <f>SUM(B345:B361)</f>
        <v>352.57828274319286</v>
      </c>
      <c r="C366" s="187">
        <f t="shared" ref="C366:H366" si="267">SUM(C345:C361)</f>
        <v>1836.8260260143716</v>
      </c>
      <c r="D366" s="187">
        <f t="shared" si="267"/>
        <v>1326.2327547838213</v>
      </c>
      <c r="E366" s="187">
        <f t="shared" si="267"/>
        <v>671.87598394785607</v>
      </c>
      <c r="F366" s="187">
        <f t="shared" si="267"/>
        <v>0</v>
      </c>
      <c r="G366" s="187">
        <f t="shared" si="267"/>
        <v>22.382088844672502</v>
      </c>
      <c r="H366" s="213">
        <f t="shared" si="267"/>
        <v>0</v>
      </c>
      <c r="I366" s="146">
        <f t="shared" ref="I366" si="268">SUM(I345:I361)</f>
        <v>4209.8951363339147</v>
      </c>
      <c r="J366" s="141"/>
      <c r="K366" s="188" t="s">
        <v>25</v>
      </c>
      <c r="L366" s="187">
        <f>SUM(L345:L361)</f>
        <v>352.57828274319286</v>
      </c>
      <c r="M366" s="187">
        <f t="shared" ref="M366:R366" si="269">SUM(M345:M361)</f>
        <v>1836.8260260143716</v>
      </c>
      <c r="N366" s="187">
        <f t="shared" si="269"/>
        <v>1326.2327547838213</v>
      </c>
      <c r="O366" s="187">
        <f t="shared" si="269"/>
        <v>671.87598394785607</v>
      </c>
      <c r="P366" s="187">
        <f t="shared" si="269"/>
        <v>266.57649020015089</v>
      </c>
      <c r="Q366" s="187">
        <f t="shared" si="269"/>
        <v>22.382088844672502</v>
      </c>
      <c r="R366" s="213">
        <f t="shared" si="269"/>
        <v>0</v>
      </c>
      <c r="S366" s="214">
        <f t="shared" ref="S366" si="270">SUM(S345:S361)</f>
        <v>4476.4716265340658</v>
      </c>
      <c r="T366" s="133" t="str">
        <f>IF(ABS(S366-AI366)&gt;0.01,S366-AI366,"")</f>
        <v/>
      </c>
      <c r="U366" s="215" t="s">
        <v>61</v>
      </c>
      <c r="V366" s="216">
        <f>SUM(V345:V361)</f>
        <v>341.44913333385534</v>
      </c>
      <c r="W366" s="216">
        <f t="shared" ref="W366:AH366" si="271">SUM(W345:W361)</f>
        <v>11.092404742623462</v>
      </c>
      <c r="X366" s="216">
        <f t="shared" si="271"/>
        <v>22.382088844672502</v>
      </c>
      <c r="Y366" s="216">
        <f t="shared" si="271"/>
        <v>1836.8260260143716</v>
      </c>
      <c r="Z366" s="216">
        <f t="shared" si="271"/>
        <v>789.82412980722381</v>
      </c>
      <c r="AA366" s="216">
        <f t="shared" si="271"/>
        <v>644.64074748541714</v>
      </c>
      <c r="AB366" s="216">
        <f t="shared" si="271"/>
        <v>266.57649020015089</v>
      </c>
      <c r="AC366" s="216">
        <f t="shared" si="271"/>
        <v>563.68060610575048</v>
      </c>
      <c r="AD366" s="217">
        <f t="shared" si="271"/>
        <v>3.6744666714078306E-2</v>
      </c>
      <c r="AE366" s="217">
        <f t="shared" si="271"/>
        <v>7.9364908988172039E-3</v>
      </c>
      <c r="AF366" s="217">
        <f t="shared" si="271"/>
        <v>0</v>
      </c>
      <c r="AG366" s="217">
        <f t="shared" si="271"/>
        <v>536.40862497659759</v>
      </c>
      <c r="AH366" s="217">
        <f t="shared" si="271"/>
        <v>27.22729997154002</v>
      </c>
      <c r="AI366" s="218">
        <f>SUM(V366:AC366)</f>
        <v>4476.4716265340658</v>
      </c>
      <c r="AJ366" s="133" t="str">
        <f t="shared" si="266"/>
        <v/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8.374989668987981E-2</v>
      </c>
      <c r="C367" s="105">
        <f t="shared" ref="C367:H367" si="272">IF($I366=0,"-",C366/$I366)</f>
        <v>0.43631158651945118</v>
      </c>
      <c r="D367" s="105">
        <f t="shared" si="272"/>
        <v>0.31502750349709163</v>
      </c>
      <c r="E367" s="105">
        <f t="shared" si="272"/>
        <v>0.15959447021593584</v>
      </c>
      <c r="F367" s="105">
        <f t="shared" si="272"/>
        <v>0</v>
      </c>
      <c r="G367" s="105">
        <f t="shared" si="272"/>
        <v>5.3165430776414549E-3</v>
      </c>
      <c r="H367" s="106">
        <f t="shared" si="272"/>
        <v>0</v>
      </c>
      <c r="I367" s="107">
        <f>SUM(B367:H367)</f>
        <v>0.99999999999999989</v>
      </c>
      <c r="J367" s="133"/>
      <c r="K367" s="30" t="s">
        <v>85</v>
      </c>
      <c r="L367" s="80">
        <f>IF($S366=0,"-",L366/$S366)</f>
        <v>7.8762541608284165E-2</v>
      </c>
      <c r="M367" s="80">
        <f t="shared" ref="M367:R367" si="273">IF($S366=0,"-",M366/$S366)</f>
        <v>0.41032897765433729</v>
      </c>
      <c r="N367" s="80">
        <f t="shared" si="273"/>
        <v>0.296267432350658</v>
      </c>
      <c r="O367" s="80">
        <f t="shared" si="273"/>
        <v>0.15009052664722461</v>
      </c>
      <c r="P367" s="80">
        <f t="shared" si="273"/>
        <v>5.9550581895802007E-2</v>
      </c>
      <c r="Q367" s="80">
        <f t="shared" si="273"/>
        <v>4.9999398436938076E-3</v>
      </c>
      <c r="R367" s="81">
        <f t="shared" si="273"/>
        <v>0</v>
      </c>
      <c r="S367" s="82">
        <f>SUM(L367:R367)</f>
        <v>0.99999999999999989</v>
      </c>
      <c r="U367" s="40" t="s">
        <v>85</v>
      </c>
      <c r="V367" s="108">
        <f>+V366/$AI366</f>
        <v>7.6276398427264094E-2</v>
      </c>
      <c r="W367" s="108">
        <f t="shared" ref="W367:AH367" si="274">+W366/$AI366</f>
        <v>2.4779347816869376E-3</v>
      </c>
      <c r="X367" s="108">
        <f t="shared" si="274"/>
        <v>4.9999398436938076E-3</v>
      </c>
      <c r="Y367" s="108">
        <f t="shared" si="274"/>
        <v>0.41032897765433729</v>
      </c>
      <c r="Z367" s="108">
        <f t="shared" si="274"/>
        <v>0.17643898938744079</v>
      </c>
      <c r="AA367" s="108">
        <f t="shared" si="274"/>
        <v>0.1440064410694219</v>
      </c>
      <c r="AB367" s="108">
        <f t="shared" si="274"/>
        <v>5.9550581895802007E-2</v>
      </c>
      <c r="AC367" s="108">
        <f t="shared" si="274"/>
        <v>0.12592073694035305</v>
      </c>
      <c r="AD367" s="108">
        <f t="shared" si="274"/>
        <v>8.2083993331435637E-6</v>
      </c>
      <c r="AE367" s="108">
        <f t="shared" si="274"/>
        <v>1.7729344807580245E-6</v>
      </c>
      <c r="AF367" s="108">
        <f t="shared" si="274"/>
        <v>0</v>
      </c>
      <c r="AG367" s="108">
        <f t="shared" si="274"/>
        <v>0.11982844296321724</v>
      </c>
      <c r="AH367" s="108">
        <f t="shared" si="274"/>
        <v>6.0823126433219273E-3</v>
      </c>
      <c r="AI367" s="109">
        <f>SUM(V367:AC367)</f>
        <v>0.99999999999999978</v>
      </c>
      <c r="AJ367" s="4" t="str">
        <f t="shared" si="266"/>
        <v/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27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7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277">SUM(V372:AC372)</f>
        <v>0</v>
      </c>
      <c r="AJ372" s="133" t="str">
        <f t="shared" ref="AJ372:AJ393" si="278">IF(ABS(S372-AI372)&gt;0.001,S372-AI372,"")</f>
        <v/>
      </c>
      <c r="BA372" s="133"/>
      <c r="BR372" s="133"/>
      <c r="CG372" s="133"/>
    </row>
    <row r="373" spans="1:85" x14ac:dyDescent="0.2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27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76"/>
        <v>0</v>
      </c>
      <c r="U373" s="204" t="s">
        <v>9</v>
      </c>
      <c r="V373" s="196">
        <v>0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277"/>
        <v>0</v>
      </c>
      <c r="AJ373" s="133" t="str">
        <f t="shared" si="278"/>
        <v/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27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7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277"/>
        <v>0</v>
      </c>
      <c r="AJ374" s="133" t="str">
        <f t="shared" si="278"/>
        <v/>
      </c>
      <c r="BA374" s="133"/>
      <c r="BR374" s="133"/>
      <c r="CG374" s="133"/>
    </row>
    <row r="375" spans="1:85" x14ac:dyDescent="0.25">
      <c r="A375" s="159" t="s">
        <v>15</v>
      </c>
      <c r="B375" s="148">
        <v>4.8614819537138922</v>
      </c>
      <c r="C375" s="148">
        <v>0</v>
      </c>
      <c r="D375" s="148">
        <v>0</v>
      </c>
      <c r="E375" s="148">
        <v>0</v>
      </c>
      <c r="F375" s="292"/>
      <c r="G375" s="148">
        <v>0</v>
      </c>
      <c r="H375" s="160">
        <v>0</v>
      </c>
      <c r="I375" s="146">
        <f t="shared" si="275"/>
        <v>4.8614819537138922</v>
      </c>
      <c r="J375" s="141"/>
      <c r="K375" s="161" t="s">
        <v>15</v>
      </c>
      <c r="L375" s="148">
        <v>4.8614819537138922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76"/>
        <v>4.8614819537138922</v>
      </c>
      <c r="U375" s="204" t="s">
        <v>15</v>
      </c>
      <c r="V375" s="196">
        <v>4.8614819537138922</v>
      </c>
      <c r="W375" s="196">
        <v>0</v>
      </c>
      <c r="X375" s="196">
        <v>0</v>
      </c>
      <c r="Y375" s="196">
        <v>0</v>
      </c>
      <c r="Z375" s="196">
        <v>0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277"/>
        <v>4.8614819537138922</v>
      </c>
      <c r="AJ375" s="133" t="str">
        <f t="shared" si="278"/>
        <v/>
      </c>
      <c r="BA375" s="133"/>
      <c r="BR375" s="133"/>
      <c r="CG375" s="133"/>
    </row>
    <row r="376" spans="1:85" x14ac:dyDescent="0.25">
      <c r="A376" s="151" t="s">
        <v>14</v>
      </c>
      <c r="B376" s="152">
        <v>89.14843289998349</v>
      </c>
      <c r="C376" s="152">
        <v>0</v>
      </c>
      <c r="D376" s="152">
        <v>4.5251907679090513</v>
      </c>
      <c r="E376" s="152">
        <v>2.675994698837747</v>
      </c>
      <c r="F376" s="292"/>
      <c r="G376" s="152">
        <v>0</v>
      </c>
      <c r="H376" s="153">
        <v>0</v>
      </c>
      <c r="I376" s="154">
        <f t="shared" si="275"/>
        <v>96.349618366730283</v>
      </c>
      <c r="J376" s="141"/>
      <c r="K376" s="155" t="s">
        <v>14</v>
      </c>
      <c r="L376" s="156">
        <v>89.14843289998349</v>
      </c>
      <c r="M376" s="156">
        <v>0</v>
      </c>
      <c r="N376" s="156">
        <v>4.5251907679090513</v>
      </c>
      <c r="O376" s="156">
        <v>2.675994698837747</v>
      </c>
      <c r="P376" s="156">
        <v>0</v>
      </c>
      <c r="Q376" s="156">
        <v>0</v>
      </c>
      <c r="R376" s="157">
        <v>0</v>
      </c>
      <c r="S376" s="158">
        <f t="shared" si="276"/>
        <v>96.349618366730283</v>
      </c>
      <c r="U376" s="200" t="s">
        <v>55</v>
      </c>
      <c r="V376" s="201">
        <v>88.889603748065937</v>
      </c>
      <c r="W376" s="201">
        <v>0</v>
      </c>
      <c r="X376" s="201">
        <v>0</v>
      </c>
      <c r="Y376" s="201">
        <v>0</v>
      </c>
      <c r="Z376" s="201">
        <v>4.5251907679090513</v>
      </c>
      <c r="AA376" s="201">
        <v>2.675994698837747</v>
      </c>
      <c r="AB376" s="201">
        <v>0</v>
      </c>
      <c r="AC376" s="202">
        <v>0.25882915191755251</v>
      </c>
      <c r="AD376" s="201">
        <v>0.25882915191755251</v>
      </c>
      <c r="AE376" s="201">
        <v>0</v>
      </c>
      <c r="AF376" s="201">
        <v>0</v>
      </c>
      <c r="AG376" s="201">
        <v>0</v>
      </c>
      <c r="AH376" s="201">
        <v>0</v>
      </c>
      <c r="AI376" s="203">
        <f t="shared" si="277"/>
        <v>96.349618366730283</v>
      </c>
      <c r="AJ376" s="133" t="str">
        <f t="shared" si="278"/>
        <v/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1074.0349129749757</v>
      </c>
      <c r="F377" s="292"/>
      <c r="G377" s="148">
        <v>0</v>
      </c>
      <c r="H377" s="160">
        <v>0</v>
      </c>
      <c r="I377" s="146">
        <f t="shared" si="275"/>
        <v>1074.0349129749757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1074.0349129749757</v>
      </c>
      <c r="P377" s="148">
        <v>665.65277506026405</v>
      </c>
      <c r="Q377" s="148">
        <v>0</v>
      </c>
      <c r="R377" s="149">
        <v>0</v>
      </c>
      <c r="S377" s="150">
        <f t="shared" si="276"/>
        <v>1739.6876880352397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537.01745648748783</v>
      </c>
      <c r="AB377" s="196">
        <v>665.65277506026405</v>
      </c>
      <c r="AC377" s="197">
        <v>537.01745648748783</v>
      </c>
      <c r="AD377" s="196">
        <v>0</v>
      </c>
      <c r="AE377" s="196">
        <v>0</v>
      </c>
      <c r="AF377" s="196">
        <v>0</v>
      </c>
      <c r="AG377" s="196">
        <v>0</v>
      </c>
      <c r="AH377" s="196">
        <v>537.01745648748783</v>
      </c>
      <c r="AI377" s="199">
        <f t="shared" si="277"/>
        <v>1739.6876880352397</v>
      </c>
      <c r="AJ377" s="133" t="str">
        <f t="shared" si="278"/>
        <v/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12.095377134078815</v>
      </c>
      <c r="F378" s="292"/>
      <c r="G378" s="152">
        <v>0</v>
      </c>
      <c r="H378" s="153">
        <v>0</v>
      </c>
      <c r="I378" s="154">
        <f t="shared" si="275"/>
        <v>12.095377134078815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12.095377134078815</v>
      </c>
      <c r="P378" s="156">
        <v>43.769347922922947</v>
      </c>
      <c r="Q378" s="156">
        <v>0</v>
      </c>
      <c r="R378" s="157">
        <v>0</v>
      </c>
      <c r="S378" s="158">
        <f t="shared" si="276"/>
        <v>55.864725057001763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9.6763017072630522</v>
      </c>
      <c r="AB378" s="201">
        <v>43.769347922922947</v>
      </c>
      <c r="AC378" s="202">
        <v>2.419075426815763</v>
      </c>
      <c r="AD378" s="201">
        <v>0</v>
      </c>
      <c r="AE378" s="201">
        <v>0</v>
      </c>
      <c r="AF378" s="201">
        <v>0</v>
      </c>
      <c r="AG378" s="201">
        <v>0</v>
      </c>
      <c r="AH378" s="201">
        <v>2.419075426815763</v>
      </c>
      <c r="AI378" s="203">
        <f t="shared" si="277"/>
        <v>55.864725057001763</v>
      </c>
      <c r="AJ378" s="133" t="str">
        <f t="shared" si="278"/>
        <v/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27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27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277"/>
        <v>0</v>
      </c>
      <c r="AJ379" s="133" t="str">
        <f t="shared" si="278"/>
        <v/>
      </c>
      <c r="BA379" s="133"/>
      <c r="BR379" s="133"/>
      <c r="CG379" s="133"/>
    </row>
    <row r="380" spans="1:85" x14ac:dyDescent="0.25">
      <c r="A380" s="151" t="s">
        <v>16</v>
      </c>
      <c r="B380" s="152">
        <v>0.48990863727235812</v>
      </c>
      <c r="C380" s="152">
        <v>0</v>
      </c>
      <c r="D380" s="152">
        <v>13.414841009021027</v>
      </c>
      <c r="E380" s="152">
        <v>3.0399326291211524</v>
      </c>
      <c r="F380" s="292"/>
      <c r="G380" s="152">
        <v>0</v>
      </c>
      <c r="H380" s="153">
        <v>0</v>
      </c>
      <c r="I380" s="154">
        <f t="shared" si="275"/>
        <v>16.944682275414536</v>
      </c>
      <c r="J380" s="141"/>
      <c r="K380" s="155" t="s">
        <v>16</v>
      </c>
      <c r="L380" s="156">
        <v>0.48990863727235812</v>
      </c>
      <c r="M380" s="156">
        <v>0</v>
      </c>
      <c r="N380" s="156">
        <v>13.414841009021027</v>
      </c>
      <c r="O380" s="156">
        <v>3.0399326291211524</v>
      </c>
      <c r="P380" s="156">
        <v>1.4279852553635861</v>
      </c>
      <c r="Q380" s="156">
        <v>0</v>
      </c>
      <c r="R380" s="157">
        <v>0</v>
      </c>
      <c r="S380" s="158">
        <f t="shared" si="276"/>
        <v>18.372667530778124</v>
      </c>
      <c r="U380" s="200" t="s">
        <v>16</v>
      </c>
      <c r="V380" s="201">
        <v>0.48990863727235812</v>
      </c>
      <c r="W380" s="201">
        <v>0</v>
      </c>
      <c r="X380" s="201">
        <v>0</v>
      </c>
      <c r="Y380" s="201">
        <v>0</v>
      </c>
      <c r="Z380" s="201">
        <v>13.412608290877198</v>
      </c>
      <c r="AA380" s="201">
        <v>0</v>
      </c>
      <c r="AB380" s="201">
        <v>1.4279852553635861</v>
      </c>
      <c r="AC380" s="202">
        <v>3.0421653472649806</v>
      </c>
      <c r="AD380" s="201">
        <v>0</v>
      </c>
      <c r="AE380" s="201">
        <v>0</v>
      </c>
      <c r="AF380" s="201">
        <v>0</v>
      </c>
      <c r="AG380" s="201">
        <v>2.2327181438283779E-3</v>
      </c>
      <c r="AH380" s="201">
        <v>3.0399326291211524</v>
      </c>
      <c r="AI380" s="203">
        <f t="shared" si="277"/>
        <v>18.372667530778124</v>
      </c>
      <c r="AJ380" s="133" t="str">
        <f t="shared" si="278"/>
        <v/>
      </c>
      <c r="BA380" s="133"/>
      <c r="BR380" s="133"/>
      <c r="CG380" s="133"/>
    </row>
    <row r="381" spans="1:85" x14ac:dyDescent="0.25">
      <c r="A381" s="159" t="s">
        <v>139</v>
      </c>
      <c r="B381" s="148">
        <v>31.779886889024763</v>
      </c>
      <c r="C381" s="148">
        <v>0.8871059013981194</v>
      </c>
      <c r="D381" s="148">
        <v>25.840734607330152</v>
      </c>
      <c r="E381" s="148">
        <v>3.6170869600959596E-2</v>
      </c>
      <c r="F381" s="292"/>
      <c r="G381" s="148">
        <v>0</v>
      </c>
      <c r="H381" s="160">
        <v>0</v>
      </c>
      <c r="I381" s="146">
        <f t="shared" si="275"/>
        <v>58.543898267353988</v>
      </c>
      <c r="J381" s="141"/>
      <c r="K381" s="161" t="s">
        <v>139</v>
      </c>
      <c r="L381" s="148">
        <v>31.779886889024763</v>
      </c>
      <c r="M381" s="148">
        <v>0.8871059013981194</v>
      </c>
      <c r="N381" s="148">
        <v>25.840734607330152</v>
      </c>
      <c r="O381" s="148">
        <v>3.6170869600959596E-2</v>
      </c>
      <c r="P381" s="148">
        <v>4.8185017805088742E-2</v>
      </c>
      <c r="Q381" s="148">
        <v>0</v>
      </c>
      <c r="R381" s="149">
        <v>0</v>
      </c>
      <c r="S381" s="150">
        <f t="shared" si="276"/>
        <v>58.592083285159077</v>
      </c>
      <c r="U381" s="204" t="s">
        <v>139</v>
      </c>
      <c r="V381" s="196">
        <v>31.578370253227909</v>
      </c>
      <c r="W381" s="196">
        <v>0</v>
      </c>
      <c r="X381" s="196">
        <v>0</v>
      </c>
      <c r="Y381" s="196">
        <v>0.8871059013981194</v>
      </c>
      <c r="Z381" s="196">
        <v>25.840734607330152</v>
      </c>
      <c r="AA381" s="196">
        <v>3.6170869600959596E-2</v>
      </c>
      <c r="AB381" s="196">
        <v>4.8185017805088742E-2</v>
      </c>
      <c r="AC381" s="197">
        <v>0.20151663579685483</v>
      </c>
      <c r="AD381" s="196">
        <v>0.20151663579685483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277"/>
        <v>58.592083285159084</v>
      </c>
      <c r="AJ381" s="133" t="str">
        <f t="shared" si="278"/>
        <v/>
      </c>
      <c r="BA381" s="133"/>
      <c r="BR381" s="133"/>
      <c r="CG381" s="133"/>
    </row>
    <row r="382" spans="1:85" x14ac:dyDescent="0.25">
      <c r="A382" s="151" t="s">
        <v>24</v>
      </c>
      <c r="B382" s="152">
        <v>16.701589188687016</v>
      </c>
      <c r="C382" s="152">
        <v>1.3599554794791946</v>
      </c>
      <c r="D382" s="152">
        <v>9.9593798442951691</v>
      </c>
      <c r="E382" s="152">
        <v>69.369036385635795</v>
      </c>
      <c r="F382" s="292"/>
      <c r="G382" s="152">
        <v>47.598486431788153</v>
      </c>
      <c r="H382" s="153">
        <v>0</v>
      </c>
      <c r="I382" s="154">
        <f t="shared" si="275"/>
        <v>144.98844732988533</v>
      </c>
      <c r="J382" s="141"/>
      <c r="K382" s="155" t="s">
        <v>24</v>
      </c>
      <c r="L382" s="156">
        <v>16.701589188687016</v>
      </c>
      <c r="M382" s="156">
        <v>1.3599554794791946</v>
      </c>
      <c r="N382" s="156">
        <v>9.9593798442951691</v>
      </c>
      <c r="O382" s="156">
        <v>69.369036385635795</v>
      </c>
      <c r="P382" s="156">
        <v>0</v>
      </c>
      <c r="Q382" s="156">
        <v>47.598486431788153</v>
      </c>
      <c r="R382" s="157">
        <v>0</v>
      </c>
      <c r="S382" s="158">
        <f t="shared" si="276"/>
        <v>144.98844732988533</v>
      </c>
      <c r="U382" s="200" t="s">
        <v>24</v>
      </c>
      <c r="V382" s="201">
        <v>11.269613632654673</v>
      </c>
      <c r="W382" s="201">
        <v>4.4050234325710171</v>
      </c>
      <c r="X382" s="201">
        <v>47.598486431788153</v>
      </c>
      <c r="Y382" s="201">
        <v>1.3599554794791946</v>
      </c>
      <c r="Z382" s="201">
        <v>9.9593798442951691</v>
      </c>
      <c r="AA382" s="201">
        <v>55.373301693206763</v>
      </c>
      <c r="AB382" s="201">
        <v>0</v>
      </c>
      <c r="AC382" s="202">
        <v>15.022686815890353</v>
      </c>
      <c r="AD382" s="201">
        <v>1.0269521234613279</v>
      </c>
      <c r="AE382" s="201">
        <v>7.857143296261148E-3</v>
      </c>
      <c r="AF382" s="201">
        <v>0</v>
      </c>
      <c r="AG382" s="201">
        <v>0</v>
      </c>
      <c r="AH382" s="201">
        <v>13.987877549132765</v>
      </c>
      <c r="AI382" s="203">
        <f t="shared" si="277"/>
        <v>144.98844732988533</v>
      </c>
      <c r="AJ382" s="133" t="str">
        <f t="shared" si="278"/>
        <v/>
      </c>
      <c r="BA382" s="133"/>
      <c r="BR382" s="133"/>
      <c r="CG382" s="133"/>
    </row>
    <row r="383" spans="1:85" x14ac:dyDescent="0.25">
      <c r="A383" s="159" t="s">
        <v>23</v>
      </c>
      <c r="B383" s="148">
        <v>17.722795957454633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275"/>
        <v>17.722795957454633</v>
      </c>
      <c r="J383" s="141"/>
      <c r="K383" s="161" t="s">
        <v>23</v>
      </c>
      <c r="L383" s="148">
        <v>17.722795957454633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76"/>
        <v>17.722795957454633</v>
      </c>
      <c r="U383" s="204" t="s">
        <v>23</v>
      </c>
      <c r="V383" s="196">
        <v>17.722795957454633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277"/>
        <v>17.722795957454633</v>
      </c>
      <c r="AJ383" s="133" t="str">
        <f t="shared" si="278"/>
        <v/>
      </c>
      <c r="BA383" s="133"/>
      <c r="BR383" s="133"/>
      <c r="CG383" s="133"/>
    </row>
    <row r="384" spans="1:85" x14ac:dyDescent="0.25">
      <c r="A384" s="151" t="s">
        <v>58</v>
      </c>
      <c r="B384" s="152">
        <v>4.9687956078408062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275"/>
        <v>4.9687956078408062</v>
      </c>
      <c r="J384" s="141"/>
      <c r="K384" s="155" t="s">
        <v>58</v>
      </c>
      <c r="L384" s="156">
        <v>4.9687956078408062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76"/>
        <v>4.9687956078408062</v>
      </c>
      <c r="U384" s="200" t="s">
        <v>58</v>
      </c>
      <c r="V384" s="201">
        <v>4.9687956078408062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277"/>
        <v>4.9687956078408062</v>
      </c>
      <c r="AJ384" s="133" t="str">
        <f t="shared" si="278"/>
        <v/>
      </c>
      <c r="BA384" s="133"/>
      <c r="BR384" s="133"/>
      <c r="CG384" s="133"/>
    </row>
    <row r="385" spans="1:85" x14ac:dyDescent="0.25">
      <c r="A385" s="159" t="s">
        <v>21</v>
      </c>
      <c r="B385" s="148">
        <v>132.56220549072296</v>
      </c>
      <c r="C385" s="148">
        <v>0</v>
      </c>
      <c r="D385" s="148">
        <v>14.040798079682286</v>
      </c>
      <c r="E385" s="148">
        <v>0</v>
      </c>
      <c r="F385" s="292"/>
      <c r="G385" s="148">
        <v>0</v>
      </c>
      <c r="H385" s="160">
        <v>0</v>
      </c>
      <c r="I385" s="146">
        <f t="shared" si="275"/>
        <v>146.60300357040524</v>
      </c>
      <c r="J385" s="141"/>
      <c r="K385" s="161" t="s">
        <v>21</v>
      </c>
      <c r="L385" s="148">
        <v>132.56220549072296</v>
      </c>
      <c r="M385" s="148">
        <v>0</v>
      </c>
      <c r="N385" s="148">
        <v>14.040798079682286</v>
      </c>
      <c r="O385" s="148">
        <v>0</v>
      </c>
      <c r="P385" s="148">
        <v>98.923819059877459</v>
      </c>
      <c r="Q385" s="148">
        <v>0</v>
      </c>
      <c r="R385" s="149">
        <v>0</v>
      </c>
      <c r="S385" s="150">
        <f t="shared" si="276"/>
        <v>245.52682263028271</v>
      </c>
      <c r="U385" s="204" t="s">
        <v>21</v>
      </c>
      <c r="V385" s="196">
        <v>131.60371779553648</v>
      </c>
      <c r="W385" s="196">
        <v>0</v>
      </c>
      <c r="X385" s="196">
        <v>0</v>
      </c>
      <c r="Y385" s="196">
        <v>0</v>
      </c>
      <c r="Z385" s="196">
        <v>1.6376811268420919</v>
      </c>
      <c r="AA385" s="196">
        <v>0</v>
      </c>
      <c r="AB385" s="196">
        <v>98.923819059877459</v>
      </c>
      <c r="AC385" s="197">
        <v>13.361604648026661</v>
      </c>
      <c r="AD385" s="196">
        <v>0.95848769518646593</v>
      </c>
      <c r="AE385" s="196">
        <v>0</v>
      </c>
      <c r="AF385" s="196">
        <v>0</v>
      </c>
      <c r="AG385" s="196">
        <v>12.403116952840195</v>
      </c>
      <c r="AH385" s="196">
        <v>0</v>
      </c>
      <c r="AI385" s="199">
        <f t="shared" si="277"/>
        <v>245.52682263028268</v>
      </c>
      <c r="AJ385" s="133" t="str">
        <f t="shared" si="278"/>
        <v/>
      </c>
      <c r="BA385" s="133"/>
      <c r="BR385" s="133"/>
      <c r="CG385" s="133"/>
    </row>
    <row r="386" spans="1:85" x14ac:dyDescent="0.25">
      <c r="A386" s="151" t="s">
        <v>20</v>
      </c>
      <c r="B386" s="152">
        <v>0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275"/>
        <v>0</v>
      </c>
      <c r="J386" s="141"/>
      <c r="K386" s="155" t="s">
        <v>20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76"/>
        <v>0</v>
      </c>
      <c r="U386" s="200" t="s">
        <v>59</v>
      </c>
      <c r="V386" s="201">
        <v>0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277"/>
        <v>0</v>
      </c>
      <c r="AJ386" s="133" t="str">
        <f t="shared" si="278"/>
        <v/>
      </c>
      <c r="BA386" s="133"/>
      <c r="BR386" s="133"/>
      <c r="CG386" s="133"/>
    </row>
    <row r="387" spans="1:85" x14ac:dyDescent="0.25">
      <c r="A387" s="162" t="s">
        <v>62</v>
      </c>
      <c r="B387" s="148">
        <v>0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275"/>
        <v>0</v>
      </c>
      <c r="J387" s="141"/>
      <c r="K387" s="163" t="s">
        <v>62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76"/>
        <v>0</v>
      </c>
      <c r="U387" s="205" t="s">
        <v>60</v>
      </c>
      <c r="V387" s="196">
        <v>0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277"/>
        <v>0</v>
      </c>
      <c r="AJ387" s="133" t="str">
        <f t="shared" si="278"/>
        <v/>
      </c>
      <c r="BA387" s="133"/>
      <c r="BR387" s="133"/>
      <c r="CG387" s="133"/>
    </row>
    <row r="388" spans="1:85" ht="14.4" x14ac:dyDescent="0.3">
      <c r="A388" s="164" t="s">
        <v>22</v>
      </c>
      <c r="B388" s="165">
        <v>0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275"/>
        <v>0</v>
      </c>
      <c r="J388" s="141"/>
      <c r="K388" s="168" t="s">
        <v>22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76"/>
        <v>0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277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27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7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277"/>
        <v>0</v>
      </c>
      <c r="AJ389" s="133" t="str">
        <f t="shared" si="278"/>
        <v/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27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7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277"/>
        <v>0</v>
      </c>
      <c r="AJ390" s="133" t="str">
        <f t="shared" si="278"/>
        <v/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27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7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277"/>
        <v>0</v>
      </c>
      <c r="AJ391" s="133" t="str">
        <f t="shared" si="278"/>
        <v/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298.23509662469991</v>
      </c>
      <c r="C392" s="187">
        <f t="shared" ref="C392:H392" si="279">SUM(C371:C387)</f>
        <v>2.2470613808773141</v>
      </c>
      <c r="D392" s="187">
        <f t="shared" si="279"/>
        <v>67.780944308237693</v>
      </c>
      <c r="E392" s="187">
        <f t="shared" si="279"/>
        <v>1161.2514246922499</v>
      </c>
      <c r="F392" s="187">
        <f t="shared" si="279"/>
        <v>0</v>
      </c>
      <c r="G392" s="187">
        <f t="shared" si="279"/>
        <v>47.598486431788153</v>
      </c>
      <c r="H392" s="213">
        <f t="shared" si="279"/>
        <v>0</v>
      </c>
      <c r="I392" s="146">
        <f t="shared" ref="I392" si="280">SUM(I371:I387)</f>
        <v>1577.1130134378529</v>
      </c>
      <c r="J392" s="141"/>
      <c r="K392" s="188" t="s">
        <v>25</v>
      </c>
      <c r="L392" s="187">
        <f>SUM(L371:L387)</f>
        <v>298.23509662469991</v>
      </c>
      <c r="M392" s="187">
        <f t="shared" ref="M392:R392" si="281">SUM(M371:M387)</f>
        <v>2.2470613808773141</v>
      </c>
      <c r="N392" s="187">
        <f t="shared" si="281"/>
        <v>67.780944308237693</v>
      </c>
      <c r="O392" s="187">
        <f t="shared" si="281"/>
        <v>1161.2514246922499</v>
      </c>
      <c r="P392" s="187">
        <f t="shared" si="281"/>
        <v>809.82211231623319</v>
      </c>
      <c r="Q392" s="187">
        <f t="shared" si="281"/>
        <v>47.598486431788153</v>
      </c>
      <c r="R392" s="213">
        <f t="shared" si="281"/>
        <v>0</v>
      </c>
      <c r="S392" s="214">
        <f t="shared" ref="S392" si="282">SUM(S371:S387)</f>
        <v>2386.9351257540866</v>
      </c>
      <c r="T392" s="133" t="str">
        <f>IF(ABS(S392-AI392)&gt;0.01,S392-AI392,"")</f>
        <v/>
      </c>
      <c r="U392" s="215" t="s">
        <v>61</v>
      </c>
      <c r="V392" s="216">
        <f>SUM(V371:V387)</f>
        <v>291.38428758576669</v>
      </c>
      <c r="W392" s="216">
        <f t="shared" ref="W392:AH392" si="283">SUM(W371:W387)</f>
        <v>4.4050234325710171</v>
      </c>
      <c r="X392" s="216">
        <f t="shared" si="283"/>
        <v>47.598486431788153</v>
      </c>
      <c r="Y392" s="216">
        <f t="shared" si="283"/>
        <v>2.2470613808773141</v>
      </c>
      <c r="Z392" s="216">
        <f t="shared" si="283"/>
        <v>55.375594637253663</v>
      </c>
      <c r="AA392" s="216">
        <f t="shared" si="283"/>
        <v>604.77922545639626</v>
      </c>
      <c r="AB392" s="216">
        <f t="shared" si="283"/>
        <v>809.82211231623319</v>
      </c>
      <c r="AC392" s="216">
        <f t="shared" si="283"/>
        <v>571.32333451319994</v>
      </c>
      <c r="AD392" s="217">
        <f t="shared" si="283"/>
        <v>2.4457856063622012</v>
      </c>
      <c r="AE392" s="217">
        <f t="shared" si="283"/>
        <v>7.857143296261148E-3</v>
      </c>
      <c r="AF392" s="217">
        <f t="shared" si="283"/>
        <v>0</v>
      </c>
      <c r="AG392" s="217">
        <f t="shared" si="283"/>
        <v>12.405349670984023</v>
      </c>
      <c r="AH392" s="217">
        <f t="shared" si="283"/>
        <v>556.46434209255756</v>
      </c>
      <c r="AI392" s="218">
        <f>SUM(V392:AC392)</f>
        <v>2386.9351257540861</v>
      </c>
      <c r="AJ392" s="133" t="str">
        <f t="shared" si="278"/>
        <v/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0.18910191855851555</v>
      </c>
      <c r="C393" s="105">
        <f t="shared" ref="C393:H393" si="284">IF($I392=0,"-",C392/$I392)</f>
        <v>1.4247941407693298E-3</v>
      </c>
      <c r="D393" s="105">
        <f t="shared" si="284"/>
        <v>4.2977861276083267E-2</v>
      </c>
      <c r="E393" s="105">
        <f t="shared" si="284"/>
        <v>0.7363146551944989</v>
      </c>
      <c r="F393" s="105">
        <f t="shared" si="284"/>
        <v>0</v>
      </c>
      <c r="G393" s="105">
        <f t="shared" si="284"/>
        <v>3.0180770830132903E-2</v>
      </c>
      <c r="H393" s="106">
        <f t="shared" si="284"/>
        <v>0</v>
      </c>
      <c r="I393" s="107">
        <f>SUM(B393:H393)</f>
        <v>1</v>
      </c>
      <c r="J393" s="133"/>
      <c r="K393" s="30" t="s">
        <v>85</v>
      </c>
      <c r="L393" s="80">
        <f>IF($S392=0,"-",L392/$S392)</f>
        <v>0.12494478522137493</v>
      </c>
      <c r="M393" s="80">
        <f t="shared" ref="M393:R393" si="285">IF($S392=0,"-",M392/$S392)</f>
        <v>9.4140027377887653E-4</v>
      </c>
      <c r="N393" s="80">
        <f t="shared" si="285"/>
        <v>2.8396642865115226E-2</v>
      </c>
      <c r="O393" s="80">
        <f t="shared" si="285"/>
        <v>0.48650313624480446</v>
      </c>
      <c r="P393" s="80">
        <f t="shared" si="285"/>
        <v>0.33927277854289906</v>
      </c>
      <c r="Q393" s="80">
        <f t="shared" si="285"/>
        <v>1.9941256852027228E-2</v>
      </c>
      <c r="R393" s="81">
        <f t="shared" si="285"/>
        <v>0</v>
      </c>
      <c r="S393" s="82">
        <f>SUM(L393:R393)</f>
        <v>0.99999999999999978</v>
      </c>
      <c r="U393" s="40" t="s">
        <v>85</v>
      </c>
      <c r="V393" s="108">
        <f>+V392/$AI392</f>
        <v>0.12207465734692387</v>
      </c>
      <c r="W393" s="108">
        <f t="shared" ref="W393:AH393" si="286">+W392/$AI392</f>
        <v>1.845472625142827E-3</v>
      </c>
      <c r="X393" s="108">
        <f t="shared" si="286"/>
        <v>1.9941256852027231E-2</v>
      </c>
      <c r="Y393" s="108">
        <f t="shared" si="286"/>
        <v>9.4140027377887664E-4</v>
      </c>
      <c r="Z393" s="108">
        <f t="shared" si="286"/>
        <v>2.3199455251118009E-2</v>
      </c>
      <c r="AA393" s="108">
        <f t="shared" si="286"/>
        <v>0.25337061696024643</v>
      </c>
      <c r="AB393" s="108">
        <f t="shared" si="286"/>
        <v>0.33927277854289917</v>
      </c>
      <c r="AC393" s="108">
        <f t="shared" si="286"/>
        <v>0.23935436214786363</v>
      </c>
      <c r="AD393" s="108">
        <f t="shared" si="286"/>
        <v>1.0246552493082622E-3</v>
      </c>
      <c r="AE393" s="108">
        <f t="shared" si="286"/>
        <v>3.2917288834060376E-6</v>
      </c>
      <c r="AF393" s="108">
        <f t="shared" si="286"/>
        <v>0</v>
      </c>
      <c r="AG393" s="108">
        <f t="shared" si="286"/>
        <v>5.1971876139972157E-3</v>
      </c>
      <c r="AH393" s="108">
        <f t="shared" si="286"/>
        <v>0.23312922755567478</v>
      </c>
      <c r="AI393" s="109">
        <f>SUM(V393:AC393)</f>
        <v>1</v>
      </c>
      <c r="AJ393" s="4" t="str">
        <f t="shared" si="278"/>
        <v/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287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88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289">SUM(V398:AC398)</f>
        <v>0</v>
      </c>
      <c r="AJ398" s="133" t="str">
        <f t="shared" ref="AJ398:AJ419" si="290">IF(ABS(S398-AI398)&gt;0.001,S398-AI398,"")</f>
        <v/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292"/>
      <c r="G399" s="148">
        <v>0</v>
      </c>
      <c r="H399" s="160">
        <v>0</v>
      </c>
      <c r="I399" s="146">
        <f t="shared" si="287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88"/>
        <v>0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0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289"/>
        <v>0</v>
      </c>
      <c r="AJ399" s="133" t="str">
        <f t="shared" si="290"/>
        <v/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287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88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289"/>
        <v>0</v>
      </c>
      <c r="AJ400" s="133" t="str">
        <f t="shared" si="290"/>
        <v/>
      </c>
      <c r="BA400" s="133"/>
      <c r="BR400" s="133"/>
      <c r="CG400" s="133"/>
    </row>
    <row r="401" spans="1:85" x14ac:dyDescent="0.25">
      <c r="A401" s="159" t="s">
        <v>15</v>
      </c>
      <c r="B401" s="148">
        <v>10.80005718668753</v>
      </c>
      <c r="C401" s="148">
        <v>0</v>
      </c>
      <c r="D401" s="148">
        <v>7.3227984488402678</v>
      </c>
      <c r="E401" s="148">
        <v>0</v>
      </c>
      <c r="F401" s="292"/>
      <c r="G401" s="148">
        <v>0</v>
      </c>
      <c r="H401" s="160">
        <v>0</v>
      </c>
      <c r="I401" s="146">
        <f t="shared" si="287"/>
        <v>18.122855635527799</v>
      </c>
      <c r="J401" s="141"/>
      <c r="K401" s="161" t="s">
        <v>15</v>
      </c>
      <c r="L401" s="148">
        <v>10.80005718668753</v>
      </c>
      <c r="M401" s="148">
        <v>0</v>
      </c>
      <c r="N401" s="148">
        <v>7.3227984488402678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88"/>
        <v>18.122855635527799</v>
      </c>
      <c r="U401" s="204" t="s">
        <v>15</v>
      </c>
      <c r="V401" s="196">
        <v>10.80005718668753</v>
      </c>
      <c r="W401" s="196">
        <v>0</v>
      </c>
      <c r="X401" s="196">
        <v>0</v>
      </c>
      <c r="Y401" s="196">
        <v>0</v>
      </c>
      <c r="Z401" s="196">
        <v>7.3227984488402678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289"/>
        <v>18.122855635527799</v>
      </c>
      <c r="AJ401" s="133" t="str">
        <f t="shared" si="290"/>
        <v/>
      </c>
      <c r="BA401" s="133"/>
      <c r="BR401" s="133"/>
      <c r="CG401" s="133"/>
    </row>
    <row r="402" spans="1:85" x14ac:dyDescent="0.25">
      <c r="A402" s="151" t="s">
        <v>14</v>
      </c>
      <c r="B402" s="152">
        <v>2.3566646972879597</v>
      </c>
      <c r="C402" s="152">
        <v>1.6446464020166318</v>
      </c>
      <c r="D402" s="152">
        <v>1.1014981450951587E-2</v>
      </c>
      <c r="E402" s="152">
        <v>0</v>
      </c>
      <c r="F402" s="292"/>
      <c r="G402" s="152">
        <v>0</v>
      </c>
      <c r="H402" s="153">
        <v>0</v>
      </c>
      <c r="I402" s="154">
        <f t="shared" si="287"/>
        <v>4.0123260807555434</v>
      </c>
      <c r="J402" s="141"/>
      <c r="K402" s="155" t="s">
        <v>14</v>
      </c>
      <c r="L402" s="156">
        <v>2.3566646972879597</v>
      </c>
      <c r="M402" s="156">
        <v>1.6446464020166318</v>
      </c>
      <c r="N402" s="156">
        <v>1.1014981450951587E-2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88"/>
        <v>4.0123260807555434</v>
      </c>
      <c r="U402" s="200" t="s">
        <v>55</v>
      </c>
      <c r="V402" s="201">
        <v>2.3566646972879597</v>
      </c>
      <c r="W402" s="201">
        <v>0</v>
      </c>
      <c r="X402" s="201">
        <v>0</v>
      </c>
      <c r="Y402" s="201">
        <v>1.6446464020166318</v>
      </c>
      <c r="Z402" s="201">
        <v>1.1014981450951587E-2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289"/>
        <v>4.0123260807555434</v>
      </c>
      <c r="AJ402" s="133" t="str">
        <f t="shared" si="290"/>
        <v/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287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5.6718646322158346</v>
      </c>
      <c r="Q403" s="148">
        <v>0</v>
      </c>
      <c r="R403" s="149">
        <v>0</v>
      </c>
      <c r="S403" s="150">
        <f t="shared" si="288"/>
        <v>5.6718646322158346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5.6718646322158346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289"/>
        <v>5.6718646322158346</v>
      </c>
      <c r="AJ403" s="133" t="str">
        <f t="shared" si="290"/>
        <v/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0</v>
      </c>
      <c r="D404" s="152">
        <v>0</v>
      </c>
      <c r="E404" s="152">
        <v>4.9558505940955414E-2</v>
      </c>
      <c r="F404" s="292"/>
      <c r="G404" s="152">
        <v>0</v>
      </c>
      <c r="H404" s="153">
        <v>0</v>
      </c>
      <c r="I404" s="154">
        <f t="shared" si="287"/>
        <v>4.9558505940955414E-2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4.9558505940955414E-2</v>
      </c>
      <c r="P404" s="156">
        <v>0.48467537143197786</v>
      </c>
      <c r="Q404" s="156">
        <v>0</v>
      </c>
      <c r="R404" s="157">
        <v>0</v>
      </c>
      <c r="S404" s="158">
        <f t="shared" si="288"/>
        <v>0.53423387737293326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0</v>
      </c>
      <c r="Z404" s="201">
        <v>0</v>
      </c>
      <c r="AA404" s="201">
        <v>3.9646804752764331E-2</v>
      </c>
      <c r="AB404" s="201">
        <v>0.48467537143197786</v>
      </c>
      <c r="AC404" s="202">
        <v>9.9117011881910827E-3</v>
      </c>
      <c r="AD404" s="201">
        <v>0</v>
      </c>
      <c r="AE404" s="201">
        <v>0</v>
      </c>
      <c r="AF404" s="201">
        <v>0</v>
      </c>
      <c r="AG404" s="201">
        <v>0</v>
      </c>
      <c r="AH404" s="201">
        <v>9.9117011881910827E-3</v>
      </c>
      <c r="AI404" s="203">
        <f t="shared" si="289"/>
        <v>0.53423387737293326</v>
      </c>
      <c r="AJ404" s="133" t="str">
        <f t="shared" si="290"/>
        <v/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287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88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289"/>
        <v>0</v>
      </c>
      <c r="AJ405" s="133" t="str">
        <f t="shared" si="290"/>
        <v/>
      </c>
      <c r="BA405" s="133"/>
      <c r="BR405" s="133"/>
      <c r="CG405" s="133"/>
    </row>
    <row r="406" spans="1:85" x14ac:dyDescent="0.25">
      <c r="A406" s="151" t="s">
        <v>16</v>
      </c>
      <c r="B406" s="152">
        <v>3.4291945160763906E-2</v>
      </c>
      <c r="C406" s="152">
        <v>0.30862750644687509</v>
      </c>
      <c r="D406" s="152">
        <v>0</v>
      </c>
      <c r="E406" s="152">
        <v>0</v>
      </c>
      <c r="F406" s="292"/>
      <c r="G406" s="152">
        <v>0</v>
      </c>
      <c r="H406" s="153">
        <v>0</v>
      </c>
      <c r="I406" s="154">
        <f t="shared" si="287"/>
        <v>0.34291945160763898</v>
      </c>
      <c r="J406" s="141"/>
      <c r="K406" s="155" t="s">
        <v>16</v>
      </c>
      <c r="L406" s="156">
        <v>3.4291945160763906E-2</v>
      </c>
      <c r="M406" s="156">
        <v>0.30862750644687509</v>
      </c>
      <c r="N406" s="156">
        <v>0</v>
      </c>
      <c r="O406" s="156">
        <v>0</v>
      </c>
      <c r="P406" s="156">
        <v>0.40564236983842017</v>
      </c>
      <c r="Q406" s="156">
        <v>0</v>
      </c>
      <c r="R406" s="157">
        <v>0</v>
      </c>
      <c r="S406" s="158">
        <f t="shared" si="288"/>
        <v>0.74856182144605921</v>
      </c>
      <c r="U406" s="200" t="s">
        <v>16</v>
      </c>
      <c r="V406" s="201">
        <v>3.4291945160763906E-2</v>
      </c>
      <c r="W406" s="201">
        <v>0</v>
      </c>
      <c r="X406" s="201">
        <v>0</v>
      </c>
      <c r="Y406" s="201">
        <v>0.30862750644687509</v>
      </c>
      <c r="Z406" s="201">
        <v>0</v>
      </c>
      <c r="AA406" s="201">
        <v>0</v>
      </c>
      <c r="AB406" s="201">
        <v>0.40564236983842017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289"/>
        <v>0.74856182144605921</v>
      </c>
      <c r="AJ406" s="133" t="str">
        <f t="shared" si="290"/>
        <v/>
      </c>
      <c r="BA406" s="133"/>
      <c r="BR406" s="133"/>
      <c r="CG406" s="133"/>
    </row>
    <row r="407" spans="1:85" x14ac:dyDescent="0.25">
      <c r="A407" s="159" t="s">
        <v>139</v>
      </c>
      <c r="B407" s="148">
        <v>2.1482241526210135</v>
      </c>
      <c r="C407" s="148">
        <v>9.6548727089535422</v>
      </c>
      <c r="D407" s="148">
        <v>5.1077605215696629</v>
      </c>
      <c r="E407" s="148">
        <v>0.78881489950299599</v>
      </c>
      <c r="F407" s="292"/>
      <c r="G407" s="148">
        <v>0</v>
      </c>
      <c r="H407" s="160">
        <v>0</v>
      </c>
      <c r="I407" s="146">
        <f t="shared" si="287"/>
        <v>17.699672282647214</v>
      </c>
      <c r="J407" s="141"/>
      <c r="K407" s="161" t="s">
        <v>139</v>
      </c>
      <c r="L407" s="148">
        <v>2.1482241526210135</v>
      </c>
      <c r="M407" s="148">
        <v>9.6548727089535422</v>
      </c>
      <c r="N407" s="148">
        <v>5.1077605215696629</v>
      </c>
      <c r="O407" s="148">
        <v>0.78881489950299599</v>
      </c>
      <c r="P407" s="148">
        <v>0</v>
      </c>
      <c r="Q407" s="148">
        <v>0</v>
      </c>
      <c r="R407" s="149">
        <v>0</v>
      </c>
      <c r="S407" s="150">
        <f t="shared" si="288"/>
        <v>17.699672282647214</v>
      </c>
      <c r="U407" s="204" t="s">
        <v>139</v>
      </c>
      <c r="V407" s="196">
        <v>2.1482241526210135</v>
      </c>
      <c r="W407" s="196">
        <v>0</v>
      </c>
      <c r="X407" s="196">
        <v>0</v>
      </c>
      <c r="Y407" s="196">
        <v>9.6548727089535422</v>
      </c>
      <c r="Z407" s="196">
        <v>5.1077605215696629</v>
      </c>
      <c r="AA407" s="196">
        <v>1.262539478958772E-2</v>
      </c>
      <c r="AB407" s="196">
        <v>0</v>
      </c>
      <c r="AC407" s="197">
        <v>0.77618950471340831</v>
      </c>
      <c r="AD407" s="196">
        <v>0</v>
      </c>
      <c r="AE407" s="196">
        <v>0</v>
      </c>
      <c r="AF407" s="196">
        <v>0</v>
      </c>
      <c r="AG407" s="196">
        <v>0</v>
      </c>
      <c r="AH407" s="196">
        <v>0.77618950471340831</v>
      </c>
      <c r="AI407" s="199">
        <f t="shared" si="289"/>
        <v>17.699672282647214</v>
      </c>
      <c r="AJ407" s="133" t="str">
        <f t="shared" si="290"/>
        <v/>
      </c>
      <c r="BA407" s="133"/>
      <c r="BR407" s="133"/>
      <c r="CG407" s="133"/>
    </row>
    <row r="408" spans="1:85" x14ac:dyDescent="0.25">
      <c r="A408" s="151" t="s">
        <v>24</v>
      </c>
      <c r="B408" s="152">
        <v>1.5401125637509716</v>
      </c>
      <c r="C408" s="152">
        <v>0.65161500807572725</v>
      </c>
      <c r="D408" s="152">
        <v>0.33852097780437834</v>
      </c>
      <c r="E408" s="152">
        <v>21.364017192412419</v>
      </c>
      <c r="F408" s="292"/>
      <c r="G408" s="152">
        <v>2.87169405619187</v>
      </c>
      <c r="H408" s="153">
        <v>0</v>
      </c>
      <c r="I408" s="154">
        <f t="shared" si="287"/>
        <v>26.765959798235368</v>
      </c>
      <c r="J408" s="141"/>
      <c r="K408" s="155" t="s">
        <v>24</v>
      </c>
      <c r="L408" s="156">
        <v>1.5401125637509716</v>
      </c>
      <c r="M408" s="156">
        <v>0.65161500807572725</v>
      </c>
      <c r="N408" s="156">
        <v>0.33852097780437834</v>
      </c>
      <c r="O408" s="156">
        <v>21.364017192412419</v>
      </c>
      <c r="P408" s="156">
        <v>0</v>
      </c>
      <c r="Q408" s="156">
        <v>2.87169405619187</v>
      </c>
      <c r="R408" s="157">
        <v>0</v>
      </c>
      <c r="S408" s="158">
        <f t="shared" si="288"/>
        <v>26.765959798235368</v>
      </c>
      <c r="U408" s="200" t="s">
        <v>24</v>
      </c>
      <c r="V408" s="201">
        <v>0.4302862748513</v>
      </c>
      <c r="W408" s="201">
        <v>1.028539923017689</v>
      </c>
      <c r="X408" s="201">
        <v>2.87169405619187</v>
      </c>
      <c r="Y408" s="201">
        <v>0.65161500807572725</v>
      </c>
      <c r="Z408" s="201">
        <v>0.33852097780437834</v>
      </c>
      <c r="AA408" s="201">
        <v>21.17491209219547</v>
      </c>
      <c r="AB408" s="201">
        <v>0</v>
      </c>
      <c r="AC408" s="202">
        <v>0.27039146609893266</v>
      </c>
      <c r="AD408" s="201">
        <v>8.1286365881982764E-2</v>
      </c>
      <c r="AE408" s="201">
        <v>0</v>
      </c>
      <c r="AF408" s="201">
        <v>0</v>
      </c>
      <c r="AG408" s="201">
        <v>0</v>
      </c>
      <c r="AH408" s="201">
        <v>0.18910510021694987</v>
      </c>
      <c r="AI408" s="203">
        <f t="shared" si="289"/>
        <v>26.765959798235368</v>
      </c>
      <c r="AJ408" s="133" t="str">
        <f t="shared" si="290"/>
        <v/>
      </c>
      <c r="BA408" s="133"/>
      <c r="BR408" s="133"/>
      <c r="CG408" s="133"/>
    </row>
    <row r="409" spans="1:85" x14ac:dyDescent="0.25">
      <c r="A409" s="159" t="s">
        <v>23</v>
      </c>
      <c r="B409" s="148">
        <v>4.4203674055104747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287"/>
        <v>4.4203674055104747</v>
      </c>
      <c r="J409" s="141"/>
      <c r="K409" s="161" t="s">
        <v>23</v>
      </c>
      <c r="L409" s="148">
        <v>4.4203674055104747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88"/>
        <v>4.4203674055104747</v>
      </c>
      <c r="U409" s="204" t="s">
        <v>23</v>
      </c>
      <c r="V409" s="196">
        <v>4.2433997876374434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0.17696761787303136</v>
      </c>
      <c r="AD409" s="196">
        <v>0.17696761787303136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289"/>
        <v>4.4203674055104747</v>
      </c>
      <c r="AJ409" s="133" t="str">
        <f t="shared" si="290"/>
        <v/>
      </c>
      <c r="BA409" s="133"/>
      <c r="BR409" s="133"/>
      <c r="CG409" s="133"/>
    </row>
    <row r="410" spans="1:85" x14ac:dyDescent="0.25">
      <c r="A410" s="151" t="s">
        <v>58</v>
      </c>
      <c r="B410" s="152">
        <v>0.34726023745242418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287"/>
        <v>0.34726023745242418</v>
      </c>
      <c r="J410" s="141"/>
      <c r="K410" s="155" t="s">
        <v>58</v>
      </c>
      <c r="L410" s="156">
        <v>0.34726023745242418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88"/>
        <v>0.34726023745242418</v>
      </c>
      <c r="U410" s="200" t="s">
        <v>58</v>
      </c>
      <c r="V410" s="201">
        <v>0.34726023745242418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289"/>
        <v>0.34726023745242418</v>
      </c>
      <c r="AJ410" s="133" t="str">
        <f t="shared" si="290"/>
        <v/>
      </c>
      <c r="BA410" s="133"/>
      <c r="BR410" s="133"/>
      <c r="CG410" s="133"/>
    </row>
    <row r="411" spans="1:85" x14ac:dyDescent="0.25">
      <c r="A411" s="159" t="s">
        <v>21</v>
      </c>
      <c r="B411" s="148">
        <v>1.8359666928054286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287"/>
        <v>1.8359666928054286</v>
      </c>
      <c r="J411" s="141"/>
      <c r="K411" s="161" t="s">
        <v>21</v>
      </c>
      <c r="L411" s="148">
        <v>1.8359666928054286</v>
      </c>
      <c r="M411" s="148">
        <v>0</v>
      </c>
      <c r="N411" s="148">
        <v>0</v>
      </c>
      <c r="O411" s="148">
        <v>0</v>
      </c>
      <c r="P411" s="148">
        <v>0.32771552084876987</v>
      </c>
      <c r="Q411" s="148">
        <v>0</v>
      </c>
      <c r="R411" s="149">
        <v>0</v>
      </c>
      <c r="S411" s="150">
        <f t="shared" si="288"/>
        <v>2.1636822136541984</v>
      </c>
      <c r="U411" s="204" t="s">
        <v>21</v>
      </c>
      <c r="V411" s="196">
        <v>1.744168358165157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0.32771552084876987</v>
      </c>
      <c r="AC411" s="197">
        <v>9.1798334640271428E-2</v>
      </c>
      <c r="AD411" s="196">
        <v>9.1798334640271428E-2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289"/>
        <v>2.1636822136541984</v>
      </c>
      <c r="AJ411" s="133" t="str">
        <f t="shared" si="290"/>
        <v/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287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88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289"/>
        <v>0</v>
      </c>
      <c r="AJ412" s="133" t="str">
        <f t="shared" si="290"/>
        <v/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287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88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289"/>
        <v>0</v>
      </c>
      <c r="AJ413" s="133" t="str">
        <f t="shared" si="290"/>
        <v/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287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88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289"/>
        <v>0</v>
      </c>
      <c r="AJ414" s="133" t="str">
        <f t="shared" si="290"/>
        <v/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287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88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289"/>
        <v>0</v>
      </c>
      <c r="AJ415" s="133" t="str">
        <f t="shared" si="290"/>
        <v/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287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88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289"/>
        <v>0</v>
      </c>
      <c r="AJ416" s="133" t="str">
        <f t="shared" si="290"/>
        <v/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287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88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289"/>
        <v>0</v>
      </c>
      <c r="AJ417" s="133" t="str">
        <f t="shared" si="290"/>
        <v/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23.482944881276566</v>
      </c>
      <c r="C418" s="187">
        <f t="shared" ref="C418:H418" si="291">SUM(C397:C413)</f>
        <v>12.259761625492775</v>
      </c>
      <c r="D418" s="187">
        <f t="shared" si="291"/>
        <v>12.78009492966526</v>
      </c>
      <c r="E418" s="187">
        <f t="shared" si="291"/>
        <v>22.202390597856372</v>
      </c>
      <c r="F418" s="187">
        <f t="shared" si="291"/>
        <v>0</v>
      </c>
      <c r="G418" s="187">
        <f t="shared" si="291"/>
        <v>2.87169405619187</v>
      </c>
      <c r="H418" s="213">
        <f t="shared" si="291"/>
        <v>0</v>
      </c>
      <c r="I418" s="146">
        <f t="shared" ref="I418" si="292">SUM(I397:I413)</f>
        <v>73.59688609048284</v>
      </c>
      <c r="J418" s="141"/>
      <c r="K418" s="188" t="s">
        <v>25</v>
      </c>
      <c r="L418" s="187">
        <f>SUM(L397:L413)</f>
        <v>23.482944881276566</v>
      </c>
      <c r="M418" s="187">
        <f t="shared" ref="M418:R418" si="293">SUM(M397:M413)</f>
        <v>12.259761625492775</v>
      </c>
      <c r="N418" s="187">
        <f t="shared" si="293"/>
        <v>12.78009492966526</v>
      </c>
      <c r="O418" s="187">
        <f t="shared" si="293"/>
        <v>22.202390597856372</v>
      </c>
      <c r="P418" s="187">
        <f t="shared" si="293"/>
        <v>6.889897894335002</v>
      </c>
      <c r="Q418" s="187">
        <f t="shared" si="293"/>
        <v>2.87169405619187</v>
      </c>
      <c r="R418" s="213">
        <f t="shared" si="293"/>
        <v>0</v>
      </c>
      <c r="S418" s="214">
        <f t="shared" ref="S418" si="294">SUM(S397:S413)</f>
        <v>80.486783984817848</v>
      </c>
      <c r="T418" s="133" t="str">
        <f>IF(ABS(S418-AI418)&gt;0.01,S418-AI418,"")</f>
        <v/>
      </c>
      <c r="U418" s="215" t="s">
        <v>61</v>
      </c>
      <c r="V418" s="216">
        <f>SUM(V397:V413)</f>
        <v>22.104352639863592</v>
      </c>
      <c r="W418" s="216">
        <f t="shared" ref="W418:AH418" si="295">SUM(W397:W413)</f>
        <v>1.028539923017689</v>
      </c>
      <c r="X418" s="216">
        <f t="shared" si="295"/>
        <v>2.87169405619187</v>
      </c>
      <c r="Y418" s="216">
        <f t="shared" si="295"/>
        <v>12.259761625492775</v>
      </c>
      <c r="Z418" s="216">
        <f t="shared" si="295"/>
        <v>12.78009492966526</v>
      </c>
      <c r="AA418" s="216">
        <f t="shared" si="295"/>
        <v>21.227184291737821</v>
      </c>
      <c r="AB418" s="216">
        <f t="shared" si="295"/>
        <v>6.889897894335002</v>
      </c>
      <c r="AC418" s="216">
        <f t="shared" si="295"/>
        <v>1.3252586245138347</v>
      </c>
      <c r="AD418" s="217">
        <f t="shared" si="295"/>
        <v>0.35005231839528556</v>
      </c>
      <c r="AE418" s="217">
        <f t="shared" si="295"/>
        <v>0</v>
      </c>
      <c r="AF418" s="217">
        <f t="shared" si="295"/>
        <v>0</v>
      </c>
      <c r="AG418" s="217">
        <f t="shared" si="295"/>
        <v>0</v>
      </c>
      <c r="AH418" s="217">
        <f t="shared" si="295"/>
        <v>0.97520630611854919</v>
      </c>
      <c r="AI418" s="218">
        <f>SUM(V418:AC418)</f>
        <v>80.486783984817848</v>
      </c>
      <c r="AJ418" s="133" t="str">
        <f t="shared" si="290"/>
        <v/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0.31907525071652804</v>
      </c>
      <c r="C419" s="105">
        <f t="shared" ref="C419:H419" si="296">IF($I418=0,"-",C418/$I418)</f>
        <v>0.16657989592684877</v>
      </c>
      <c r="D419" s="105">
        <f t="shared" si="296"/>
        <v>0.17364994103083276</v>
      </c>
      <c r="E419" s="105">
        <f t="shared" si="296"/>
        <v>0.30167567919327321</v>
      </c>
      <c r="F419" s="105">
        <f t="shared" si="296"/>
        <v>0</v>
      </c>
      <c r="G419" s="105">
        <f t="shared" si="296"/>
        <v>3.9019233132517303E-2</v>
      </c>
      <c r="H419" s="106">
        <f t="shared" si="296"/>
        <v>0</v>
      </c>
      <c r="I419" s="107">
        <f>SUM(B419:H419)</f>
        <v>1</v>
      </c>
      <c r="J419" s="133"/>
      <c r="K419" s="30" t="s">
        <v>85</v>
      </c>
      <c r="L419" s="80">
        <f>IF($S418=0,"-",L418/$S418)</f>
        <v>0.29176150069191648</v>
      </c>
      <c r="M419" s="80">
        <f t="shared" ref="M419:R419" si="297">IF($S418=0,"-",M418/$S418)</f>
        <v>0.15232018250108395</v>
      </c>
      <c r="N419" s="80">
        <f t="shared" si="297"/>
        <v>0.15878501161229103</v>
      </c>
      <c r="O419" s="80">
        <f t="shared" si="297"/>
        <v>0.27585138203614135</v>
      </c>
      <c r="P419" s="80">
        <f t="shared" si="297"/>
        <v>8.5602847489031714E-2</v>
      </c>
      <c r="Q419" s="80">
        <f t="shared" si="297"/>
        <v>3.5679075669535452E-2</v>
      </c>
      <c r="R419" s="81">
        <f t="shared" si="297"/>
        <v>0</v>
      </c>
      <c r="S419" s="82">
        <f>SUM(L419:R419)</f>
        <v>0.99999999999999989</v>
      </c>
      <c r="U419" s="40" t="s">
        <v>85</v>
      </c>
      <c r="V419" s="108">
        <f>+V418/$AI418</f>
        <v>0.27463331922956591</v>
      </c>
      <c r="W419" s="108">
        <f t="shared" ref="W419:AH419" si="298">+W418/$AI418</f>
        <v>1.27789914330743E-2</v>
      </c>
      <c r="X419" s="108">
        <f t="shared" si="298"/>
        <v>3.5679075669535452E-2</v>
      </c>
      <c r="Y419" s="108">
        <f t="shared" si="298"/>
        <v>0.15232018250108395</v>
      </c>
      <c r="Z419" s="108">
        <f t="shared" si="298"/>
        <v>0.15878501161229103</v>
      </c>
      <c r="AA419" s="108">
        <f t="shared" si="298"/>
        <v>0.26373502879357047</v>
      </c>
      <c r="AB419" s="108">
        <f t="shared" si="298"/>
        <v>8.5602847489031714E-2</v>
      </c>
      <c r="AC419" s="108">
        <f t="shared" si="298"/>
        <v>1.6465543271847179E-2</v>
      </c>
      <c r="AD419" s="108">
        <f t="shared" si="298"/>
        <v>4.3491900292763046E-3</v>
      </c>
      <c r="AE419" s="108">
        <f t="shared" si="298"/>
        <v>0</v>
      </c>
      <c r="AF419" s="108">
        <f t="shared" si="298"/>
        <v>0</v>
      </c>
      <c r="AG419" s="108">
        <f t="shared" si="298"/>
        <v>0</v>
      </c>
      <c r="AH419" s="108">
        <f t="shared" si="298"/>
        <v>1.2116353242570873E-2</v>
      </c>
      <c r="AI419" s="109">
        <f>SUM(V419:AC419)</f>
        <v>1</v>
      </c>
      <c r="AJ419" s="4" t="str">
        <f t="shared" si="290"/>
        <v/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299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300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301">SUM(V424:AC424)</f>
        <v>0</v>
      </c>
      <c r="AJ424" s="133" t="str">
        <f t="shared" ref="AJ424:AJ445" si="302">IF(ABS(S424-AI424)&gt;0.001,S424-AI424,"")</f>
        <v/>
      </c>
      <c r="BA424" s="133"/>
      <c r="BR424" s="133"/>
      <c r="CG424" s="133"/>
    </row>
    <row r="425" spans="1:85" x14ac:dyDescent="0.2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299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300"/>
        <v>0</v>
      </c>
      <c r="U425" s="204" t="s">
        <v>9</v>
      </c>
      <c r="V425" s="196">
        <v>0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301"/>
        <v>0</v>
      </c>
      <c r="AJ425" s="133" t="str">
        <f t="shared" si="302"/>
        <v/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299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300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301"/>
        <v>0</v>
      </c>
      <c r="AJ426" s="133" t="str">
        <f t="shared" si="302"/>
        <v/>
      </c>
      <c r="BA426" s="133"/>
      <c r="BR426" s="133"/>
      <c r="CG426" s="133"/>
    </row>
    <row r="427" spans="1:85" x14ac:dyDescent="0.25">
      <c r="A427" s="159" t="s">
        <v>15</v>
      </c>
      <c r="B427" s="148">
        <v>35.909921718199556</v>
      </c>
      <c r="C427" s="148">
        <v>8.6577995085812294</v>
      </c>
      <c r="D427" s="148">
        <v>0</v>
      </c>
      <c r="E427" s="148">
        <v>0</v>
      </c>
      <c r="F427" s="292"/>
      <c r="G427" s="148">
        <v>0</v>
      </c>
      <c r="H427" s="160">
        <v>0</v>
      </c>
      <c r="I427" s="146">
        <f t="shared" si="299"/>
        <v>44.567721226780783</v>
      </c>
      <c r="J427" s="141"/>
      <c r="K427" s="161" t="s">
        <v>15</v>
      </c>
      <c r="L427" s="148">
        <v>35.909921718199556</v>
      </c>
      <c r="M427" s="148">
        <v>8.6577995085812294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300"/>
        <v>44.567721226780783</v>
      </c>
      <c r="U427" s="204" t="s">
        <v>15</v>
      </c>
      <c r="V427" s="196">
        <v>35.770410152190607</v>
      </c>
      <c r="W427" s="196">
        <v>0</v>
      </c>
      <c r="X427" s="196">
        <v>0</v>
      </c>
      <c r="Y427" s="196">
        <v>8.6577995085812294</v>
      </c>
      <c r="Z427" s="196">
        <v>0</v>
      </c>
      <c r="AA427" s="196">
        <v>0</v>
      </c>
      <c r="AB427" s="196">
        <v>0</v>
      </c>
      <c r="AC427" s="197">
        <v>0.13951156600894643</v>
      </c>
      <c r="AD427" s="198">
        <v>0.13951156600894643</v>
      </c>
      <c r="AE427" s="198">
        <v>0</v>
      </c>
      <c r="AF427" s="198">
        <v>0</v>
      </c>
      <c r="AG427" s="198">
        <v>0</v>
      </c>
      <c r="AH427" s="198">
        <v>0</v>
      </c>
      <c r="AI427" s="199">
        <f t="shared" si="301"/>
        <v>44.567721226780783</v>
      </c>
      <c r="AJ427" s="133" t="str">
        <f t="shared" si="302"/>
        <v/>
      </c>
      <c r="BA427" s="133"/>
      <c r="BR427" s="133"/>
      <c r="CG427" s="133"/>
    </row>
    <row r="428" spans="1:85" x14ac:dyDescent="0.25">
      <c r="A428" s="151" t="s">
        <v>14</v>
      </c>
      <c r="B428" s="152">
        <v>7.3950489377817101</v>
      </c>
      <c r="C428" s="152">
        <v>0</v>
      </c>
      <c r="D428" s="152">
        <v>2.4940679562782146</v>
      </c>
      <c r="E428" s="152">
        <v>2.3805123085338356E-3</v>
      </c>
      <c r="F428" s="292"/>
      <c r="G428" s="152">
        <v>0</v>
      </c>
      <c r="H428" s="153">
        <v>0</v>
      </c>
      <c r="I428" s="154">
        <f t="shared" si="299"/>
        <v>9.8914974063684582</v>
      </c>
      <c r="J428" s="141"/>
      <c r="K428" s="155" t="s">
        <v>14</v>
      </c>
      <c r="L428" s="156">
        <v>7.3950489377817101</v>
      </c>
      <c r="M428" s="156">
        <v>0</v>
      </c>
      <c r="N428" s="156">
        <v>2.4940679562782146</v>
      </c>
      <c r="O428" s="156">
        <v>2.3805123085338356E-3</v>
      </c>
      <c r="P428" s="156">
        <v>0</v>
      </c>
      <c r="Q428" s="156">
        <v>0</v>
      </c>
      <c r="R428" s="157">
        <v>0</v>
      </c>
      <c r="S428" s="158">
        <f t="shared" si="300"/>
        <v>9.8914974063684582</v>
      </c>
      <c r="U428" s="200" t="s">
        <v>55</v>
      </c>
      <c r="V428" s="201">
        <v>7.1825846408967182</v>
      </c>
      <c r="W428" s="201">
        <v>0</v>
      </c>
      <c r="X428" s="201">
        <v>0</v>
      </c>
      <c r="Y428" s="201">
        <v>0</v>
      </c>
      <c r="Z428" s="201">
        <v>2.4940679562782146</v>
      </c>
      <c r="AA428" s="201">
        <v>2.3805123085338356E-3</v>
      </c>
      <c r="AB428" s="201">
        <v>0</v>
      </c>
      <c r="AC428" s="202">
        <v>0.21246429688499219</v>
      </c>
      <c r="AD428" s="201">
        <v>0.21246429688499219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301"/>
        <v>9.8914974063684582</v>
      </c>
      <c r="AJ428" s="133" t="str">
        <f t="shared" si="302"/>
        <v/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6.0948572968487508E-3</v>
      </c>
      <c r="F429" s="292"/>
      <c r="G429" s="148">
        <v>0</v>
      </c>
      <c r="H429" s="160">
        <v>0</v>
      </c>
      <c r="I429" s="146">
        <f t="shared" si="299"/>
        <v>6.0948572968487508E-3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6.0948572968487508E-3</v>
      </c>
      <c r="P429" s="148">
        <v>69.997284006911897</v>
      </c>
      <c r="Q429" s="148">
        <v>0</v>
      </c>
      <c r="R429" s="149">
        <v>0</v>
      </c>
      <c r="S429" s="150">
        <f t="shared" si="300"/>
        <v>70.003378864208742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6.0819309070657031E-3</v>
      </c>
      <c r="AB429" s="196">
        <v>69.997284006911897</v>
      </c>
      <c r="AC429" s="197">
        <v>1.2926389783047335E-5</v>
      </c>
      <c r="AD429" s="196">
        <v>0</v>
      </c>
      <c r="AE429" s="196">
        <v>0</v>
      </c>
      <c r="AF429" s="196">
        <v>0</v>
      </c>
      <c r="AG429" s="196">
        <v>0</v>
      </c>
      <c r="AH429" s="196">
        <v>1.2926389783047335E-5</v>
      </c>
      <c r="AI429" s="199">
        <f t="shared" si="301"/>
        <v>70.003378864208756</v>
      </c>
      <c r="AJ429" s="133" t="str">
        <f t="shared" si="302"/>
        <v/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299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4.5163573067146618</v>
      </c>
      <c r="Q430" s="156">
        <v>0</v>
      </c>
      <c r="R430" s="157">
        <v>0</v>
      </c>
      <c r="S430" s="158">
        <f t="shared" si="300"/>
        <v>4.5163573067146618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4.5163573067146618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301"/>
        <v>4.5163573067146618</v>
      </c>
      <c r="AJ430" s="133" t="str">
        <f t="shared" si="302"/>
        <v/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299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300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301"/>
        <v>0</v>
      </c>
      <c r="AJ431" s="133" t="str">
        <f t="shared" si="302"/>
        <v/>
      </c>
      <c r="BA431" s="133"/>
      <c r="BR431" s="133"/>
      <c r="CG431" s="133"/>
    </row>
    <row r="432" spans="1:85" x14ac:dyDescent="0.25">
      <c r="A432" s="151" t="s">
        <v>16</v>
      </c>
      <c r="B432" s="152">
        <v>5.3806589596770955</v>
      </c>
      <c r="C432" s="152">
        <v>0</v>
      </c>
      <c r="D432" s="152">
        <v>1.6450879442163178</v>
      </c>
      <c r="E432" s="152">
        <v>2.2055127102184962</v>
      </c>
      <c r="F432" s="292"/>
      <c r="G432" s="152">
        <v>0</v>
      </c>
      <c r="H432" s="153">
        <v>0</v>
      </c>
      <c r="I432" s="154">
        <f t="shared" si="299"/>
        <v>9.2312596141119094</v>
      </c>
      <c r="J432" s="141"/>
      <c r="K432" s="155" t="s">
        <v>16</v>
      </c>
      <c r="L432" s="156">
        <v>5.3806589596770955</v>
      </c>
      <c r="M432" s="156">
        <v>0</v>
      </c>
      <c r="N432" s="156">
        <v>1.6450879442163178</v>
      </c>
      <c r="O432" s="156">
        <v>2.2055127102184962</v>
      </c>
      <c r="P432" s="156">
        <v>0.10483141567317911</v>
      </c>
      <c r="Q432" s="156">
        <v>0</v>
      </c>
      <c r="R432" s="157">
        <v>0</v>
      </c>
      <c r="S432" s="158">
        <f t="shared" si="300"/>
        <v>9.3360910297850879</v>
      </c>
      <c r="U432" s="200" t="s">
        <v>16</v>
      </c>
      <c r="V432" s="201">
        <v>5.3806589596770955</v>
      </c>
      <c r="W432" s="201">
        <v>0</v>
      </c>
      <c r="X432" s="201">
        <v>0</v>
      </c>
      <c r="Y432" s="201">
        <v>0</v>
      </c>
      <c r="Z432" s="201">
        <v>1.6450879442163178</v>
      </c>
      <c r="AA432" s="201">
        <v>0</v>
      </c>
      <c r="AB432" s="201">
        <v>0.10483141567317911</v>
      </c>
      <c r="AC432" s="202">
        <v>2.2055127102184962</v>
      </c>
      <c r="AD432" s="201">
        <v>0</v>
      </c>
      <c r="AE432" s="201">
        <v>0</v>
      </c>
      <c r="AF432" s="201">
        <v>0</v>
      </c>
      <c r="AG432" s="201">
        <v>0</v>
      </c>
      <c r="AH432" s="201">
        <v>2.2055127102184962</v>
      </c>
      <c r="AI432" s="203">
        <f t="shared" si="301"/>
        <v>9.3360910297850879</v>
      </c>
      <c r="AJ432" s="133" t="str">
        <f t="shared" si="302"/>
        <v/>
      </c>
      <c r="BA432" s="133"/>
      <c r="BR432" s="133"/>
      <c r="CG432" s="133"/>
    </row>
    <row r="433" spans="1:85" x14ac:dyDescent="0.25">
      <c r="A433" s="159" t="s">
        <v>139</v>
      </c>
      <c r="B433" s="148">
        <v>24.549522035306193</v>
      </c>
      <c r="C433" s="148">
        <v>19.389549058291731</v>
      </c>
      <c r="D433" s="148">
        <v>7.6356701480949587</v>
      </c>
      <c r="E433" s="148">
        <v>7.6382094864114203</v>
      </c>
      <c r="F433" s="292"/>
      <c r="G433" s="148">
        <v>0</v>
      </c>
      <c r="H433" s="160">
        <v>0</v>
      </c>
      <c r="I433" s="146">
        <f t="shared" si="299"/>
        <v>59.212950728104303</v>
      </c>
      <c r="J433" s="141"/>
      <c r="K433" s="161" t="s">
        <v>139</v>
      </c>
      <c r="L433" s="148">
        <v>24.549522035306193</v>
      </c>
      <c r="M433" s="148">
        <v>19.389549058291731</v>
      </c>
      <c r="N433" s="148">
        <v>7.6356701480949587</v>
      </c>
      <c r="O433" s="148">
        <v>7.6382094864114203</v>
      </c>
      <c r="P433" s="148">
        <v>0</v>
      </c>
      <c r="Q433" s="148">
        <v>0</v>
      </c>
      <c r="R433" s="149">
        <v>0</v>
      </c>
      <c r="S433" s="150">
        <f t="shared" si="300"/>
        <v>59.212950728104303</v>
      </c>
      <c r="U433" s="204" t="s">
        <v>139</v>
      </c>
      <c r="V433" s="196">
        <v>24.54154404852784</v>
      </c>
      <c r="W433" s="196">
        <v>0</v>
      </c>
      <c r="X433" s="196">
        <v>0</v>
      </c>
      <c r="Y433" s="196">
        <v>19.389549058291731</v>
      </c>
      <c r="Z433" s="196">
        <v>7.6356701480949587</v>
      </c>
      <c r="AA433" s="196">
        <v>0</v>
      </c>
      <c r="AB433" s="196">
        <v>0</v>
      </c>
      <c r="AC433" s="197">
        <v>7.646187473189773</v>
      </c>
      <c r="AD433" s="196">
        <v>7.9779867783525468E-3</v>
      </c>
      <c r="AE433" s="196">
        <v>0</v>
      </c>
      <c r="AF433" s="196">
        <v>0</v>
      </c>
      <c r="AG433" s="196">
        <v>0</v>
      </c>
      <c r="AH433" s="196">
        <v>7.6382094864114203</v>
      </c>
      <c r="AI433" s="199">
        <f t="shared" si="301"/>
        <v>59.212950728104303</v>
      </c>
      <c r="AJ433" s="133" t="str">
        <f t="shared" si="302"/>
        <v/>
      </c>
      <c r="BA433" s="133"/>
      <c r="BR433" s="133"/>
      <c r="CG433" s="133"/>
    </row>
    <row r="434" spans="1:85" x14ac:dyDescent="0.25">
      <c r="A434" s="151" t="s">
        <v>24</v>
      </c>
      <c r="B434" s="152">
        <v>19.915733908706542</v>
      </c>
      <c r="C434" s="152">
        <v>5.2440712314715068</v>
      </c>
      <c r="D434" s="152">
        <v>11.940393133251657</v>
      </c>
      <c r="E434" s="152">
        <v>217.47435799492297</v>
      </c>
      <c r="F434" s="292"/>
      <c r="G434" s="152">
        <v>28.603259016314357</v>
      </c>
      <c r="H434" s="153">
        <v>0</v>
      </c>
      <c r="I434" s="154">
        <f t="shared" si="299"/>
        <v>283.17781528466708</v>
      </c>
      <c r="J434" s="141"/>
      <c r="K434" s="155" t="s">
        <v>24</v>
      </c>
      <c r="L434" s="156">
        <v>19.915733908706542</v>
      </c>
      <c r="M434" s="156">
        <v>5.2440712314715068</v>
      </c>
      <c r="N434" s="156">
        <v>11.940393133251657</v>
      </c>
      <c r="O434" s="156">
        <v>217.47435799492297</v>
      </c>
      <c r="P434" s="156">
        <v>0.51688314550601955</v>
      </c>
      <c r="Q434" s="156">
        <v>28.603259016314357</v>
      </c>
      <c r="R434" s="157">
        <v>0</v>
      </c>
      <c r="S434" s="158">
        <f t="shared" si="300"/>
        <v>283.6946984301731</v>
      </c>
      <c r="U434" s="200" t="s">
        <v>24</v>
      </c>
      <c r="V434" s="201">
        <v>4.8329417524361746</v>
      </c>
      <c r="W434" s="201">
        <v>14.704128580097429</v>
      </c>
      <c r="X434" s="201">
        <v>28.603259016314357</v>
      </c>
      <c r="Y434" s="201">
        <v>5.2440712314715068</v>
      </c>
      <c r="Z434" s="201">
        <v>11.705310918253776</v>
      </c>
      <c r="AA434" s="201">
        <v>216.45062928445901</v>
      </c>
      <c r="AB434" s="201">
        <v>0.51688314550601955</v>
      </c>
      <c r="AC434" s="202">
        <v>1.6374745016347936</v>
      </c>
      <c r="AD434" s="201">
        <v>0.3786635761729395</v>
      </c>
      <c r="AE434" s="201">
        <v>0.56066350012486599</v>
      </c>
      <c r="AF434" s="201">
        <v>0</v>
      </c>
      <c r="AG434" s="201">
        <v>0.23508221499788112</v>
      </c>
      <c r="AH434" s="201">
        <v>0.46306521033910697</v>
      </c>
      <c r="AI434" s="203">
        <f t="shared" si="301"/>
        <v>283.6946984301731</v>
      </c>
      <c r="AJ434" s="133" t="str">
        <f t="shared" si="302"/>
        <v/>
      </c>
      <c r="BA434" s="133"/>
      <c r="BR434" s="133"/>
      <c r="CG434" s="133"/>
    </row>
    <row r="435" spans="1:85" x14ac:dyDescent="0.25">
      <c r="A435" s="159" t="s">
        <v>23</v>
      </c>
      <c r="B435" s="148">
        <v>8.0948176306512849</v>
      </c>
      <c r="C435" s="148">
        <v>0</v>
      </c>
      <c r="D435" s="148">
        <v>0.76258472651479614</v>
      </c>
      <c r="E435" s="148">
        <v>0</v>
      </c>
      <c r="F435" s="292"/>
      <c r="G435" s="148">
        <v>0</v>
      </c>
      <c r="H435" s="160">
        <v>0</v>
      </c>
      <c r="I435" s="146">
        <f t="shared" si="299"/>
        <v>8.8574023571660803</v>
      </c>
      <c r="J435" s="141"/>
      <c r="K435" s="161" t="s">
        <v>23</v>
      </c>
      <c r="L435" s="148">
        <v>8.0948176306512849</v>
      </c>
      <c r="M435" s="148">
        <v>0</v>
      </c>
      <c r="N435" s="148">
        <v>0.76258472651479614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300"/>
        <v>8.8574023571660803</v>
      </c>
      <c r="U435" s="204" t="s">
        <v>23</v>
      </c>
      <c r="V435" s="196">
        <v>7.5998559786579101</v>
      </c>
      <c r="W435" s="196">
        <v>0.4570405809924622</v>
      </c>
      <c r="X435" s="196">
        <v>0</v>
      </c>
      <c r="Y435" s="196">
        <v>0</v>
      </c>
      <c r="Z435" s="196">
        <v>0.76258472651479614</v>
      </c>
      <c r="AA435" s="196">
        <v>0</v>
      </c>
      <c r="AB435" s="196">
        <v>0</v>
      </c>
      <c r="AC435" s="197">
        <v>3.7921071000911778E-2</v>
      </c>
      <c r="AD435" s="196">
        <v>3.7921071000911778E-2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301"/>
        <v>8.8574023571660803</v>
      </c>
      <c r="AJ435" s="133" t="str">
        <f t="shared" si="302"/>
        <v/>
      </c>
      <c r="BA435" s="133"/>
      <c r="BR435" s="133"/>
      <c r="CG435" s="133"/>
    </row>
    <row r="436" spans="1:85" x14ac:dyDescent="0.25">
      <c r="A436" s="151" t="s">
        <v>58</v>
      </c>
      <c r="B436" s="152">
        <v>1.6877042665375521</v>
      </c>
      <c r="C436" s="152">
        <v>0</v>
      </c>
      <c r="D436" s="152">
        <v>0</v>
      </c>
      <c r="E436" s="152">
        <v>0</v>
      </c>
      <c r="F436" s="292"/>
      <c r="G436" s="152">
        <v>0</v>
      </c>
      <c r="H436" s="153">
        <v>0</v>
      </c>
      <c r="I436" s="154">
        <f t="shared" si="299"/>
        <v>1.6877042665375521</v>
      </c>
      <c r="J436" s="141"/>
      <c r="K436" s="155" t="s">
        <v>58</v>
      </c>
      <c r="L436" s="156">
        <v>1.6877042665375521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300"/>
        <v>1.6877042665375521</v>
      </c>
      <c r="U436" s="200" t="s">
        <v>58</v>
      </c>
      <c r="V436" s="201">
        <v>1.5681141801374074</v>
      </c>
      <c r="W436" s="201">
        <v>0</v>
      </c>
      <c r="X436" s="201">
        <v>0</v>
      </c>
      <c r="Y436" s="201">
        <v>0</v>
      </c>
      <c r="Z436" s="201">
        <v>0</v>
      </c>
      <c r="AA436" s="201">
        <v>0</v>
      </c>
      <c r="AB436" s="201">
        <v>0</v>
      </c>
      <c r="AC436" s="202">
        <v>0.11959008640014469</v>
      </c>
      <c r="AD436" s="201">
        <v>0.11959008640014469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301"/>
        <v>1.6877042665375521</v>
      </c>
      <c r="AJ436" s="133" t="str">
        <f t="shared" si="302"/>
        <v/>
      </c>
      <c r="BA436" s="133"/>
      <c r="BR436" s="133"/>
      <c r="CG436" s="133"/>
    </row>
    <row r="437" spans="1:85" x14ac:dyDescent="0.25">
      <c r="A437" s="159" t="s">
        <v>21</v>
      </c>
      <c r="B437" s="148">
        <v>113.78859688208712</v>
      </c>
      <c r="C437" s="148">
        <v>0</v>
      </c>
      <c r="D437" s="148">
        <v>7.1648245297657347</v>
      </c>
      <c r="E437" s="148">
        <v>0</v>
      </c>
      <c r="F437" s="292"/>
      <c r="G437" s="148">
        <v>0</v>
      </c>
      <c r="H437" s="160">
        <v>0</v>
      </c>
      <c r="I437" s="146">
        <f t="shared" si="299"/>
        <v>120.95342141185286</v>
      </c>
      <c r="J437" s="141"/>
      <c r="K437" s="161" t="s">
        <v>21</v>
      </c>
      <c r="L437" s="148">
        <v>113.78859688208712</v>
      </c>
      <c r="M437" s="148">
        <v>0</v>
      </c>
      <c r="N437" s="148">
        <v>7.1648245297657347</v>
      </c>
      <c r="O437" s="148">
        <v>0</v>
      </c>
      <c r="P437" s="148">
        <v>4.0443635733731353</v>
      </c>
      <c r="Q437" s="148">
        <v>0</v>
      </c>
      <c r="R437" s="149">
        <v>0</v>
      </c>
      <c r="S437" s="150">
        <f t="shared" si="300"/>
        <v>124.99778498522599</v>
      </c>
      <c r="U437" s="204" t="s">
        <v>21</v>
      </c>
      <c r="V437" s="196">
        <v>113.27277455991832</v>
      </c>
      <c r="W437" s="196">
        <v>0</v>
      </c>
      <c r="X437" s="196">
        <v>0</v>
      </c>
      <c r="Y437" s="196">
        <v>0</v>
      </c>
      <c r="Z437" s="196">
        <v>0.13056352972266247</v>
      </c>
      <c r="AA437" s="196">
        <v>0</v>
      </c>
      <c r="AB437" s="196">
        <v>4.0443635733731353</v>
      </c>
      <c r="AC437" s="197">
        <v>7.5500833222118739</v>
      </c>
      <c r="AD437" s="196">
        <v>0.51582232216880297</v>
      </c>
      <c r="AE437" s="196">
        <v>0</v>
      </c>
      <c r="AF437" s="196">
        <v>0</v>
      </c>
      <c r="AG437" s="196">
        <v>7.0342610000430721</v>
      </c>
      <c r="AH437" s="196">
        <v>0</v>
      </c>
      <c r="AI437" s="199">
        <f t="shared" si="301"/>
        <v>124.99778498522599</v>
      </c>
      <c r="AJ437" s="133" t="str">
        <f t="shared" si="302"/>
        <v/>
      </c>
      <c r="BA437" s="133"/>
      <c r="BR437" s="133"/>
      <c r="CG437" s="133"/>
    </row>
    <row r="438" spans="1:85" x14ac:dyDescent="0.25">
      <c r="A438" s="151" t="s">
        <v>20</v>
      </c>
      <c r="B438" s="152">
        <v>0</v>
      </c>
      <c r="C438" s="152">
        <v>0</v>
      </c>
      <c r="D438" s="152">
        <v>0</v>
      </c>
      <c r="E438" s="152">
        <v>0</v>
      </c>
      <c r="F438" s="292"/>
      <c r="G438" s="152">
        <v>0</v>
      </c>
      <c r="H438" s="153">
        <v>0</v>
      </c>
      <c r="I438" s="154">
        <f t="shared" si="299"/>
        <v>0</v>
      </c>
      <c r="J438" s="141"/>
      <c r="K438" s="155" t="s">
        <v>20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300"/>
        <v>0</v>
      </c>
      <c r="U438" s="200" t="s">
        <v>59</v>
      </c>
      <c r="V438" s="201">
        <v>0</v>
      </c>
      <c r="W438" s="201">
        <v>0</v>
      </c>
      <c r="X438" s="201">
        <v>0</v>
      </c>
      <c r="Y438" s="201">
        <v>0</v>
      </c>
      <c r="Z438" s="201">
        <v>0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301"/>
        <v>0</v>
      </c>
      <c r="AJ438" s="133" t="str">
        <f t="shared" si="302"/>
        <v/>
      </c>
      <c r="BA438" s="133"/>
      <c r="BR438" s="133"/>
      <c r="CG438" s="133"/>
    </row>
    <row r="439" spans="1:85" x14ac:dyDescent="0.25">
      <c r="A439" s="162" t="s">
        <v>62</v>
      </c>
      <c r="B439" s="148">
        <v>0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299"/>
        <v>0</v>
      </c>
      <c r="J439" s="141"/>
      <c r="K439" s="163" t="s">
        <v>62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300"/>
        <v>0</v>
      </c>
      <c r="U439" s="205" t="s">
        <v>60</v>
      </c>
      <c r="V439" s="196">
        <v>0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301"/>
        <v>0</v>
      </c>
      <c r="AJ439" s="133" t="str">
        <f t="shared" si="302"/>
        <v/>
      </c>
      <c r="BA439" s="133"/>
      <c r="BR439" s="133"/>
      <c r="CG439" s="133"/>
    </row>
    <row r="440" spans="1:85" ht="14.4" x14ac:dyDescent="0.3">
      <c r="A440" s="164" t="s">
        <v>22</v>
      </c>
      <c r="B440" s="165">
        <v>0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299"/>
        <v>0</v>
      </c>
      <c r="J440" s="141"/>
      <c r="K440" s="168" t="s">
        <v>22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300"/>
        <v>0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301"/>
        <v>0</v>
      </c>
      <c r="AJ440" s="133" t="str">
        <f t="shared" si="302"/>
        <v/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299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300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301"/>
        <v>0</v>
      </c>
      <c r="AJ441" s="133" t="str">
        <f t="shared" si="302"/>
        <v/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299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300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301"/>
        <v>0</v>
      </c>
      <c r="AJ442" s="133" t="str">
        <f t="shared" si="302"/>
        <v/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299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300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301"/>
        <v>0</v>
      </c>
      <c r="AJ443" s="142" t="str">
        <f t="shared" si="302"/>
        <v/>
      </c>
    </row>
    <row r="444" spans="1:85" x14ac:dyDescent="0.25">
      <c r="A444" s="186" t="s">
        <v>25</v>
      </c>
      <c r="B444" s="187">
        <f>SUM(B423:B439)</f>
        <v>216.72200433894704</v>
      </c>
      <c r="C444" s="187">
        <f t="shared" ref="C444:H444" si="303">SUM(C423:C439)</f>
        <v>33.291419798344471</v>
      </c>
      <c r="D444" s="187">
        <f t="shared" si="303"/>
        <v>31.64262843812168</v>
      </c>
      <c r="E444" s="187">
        <f t="shared" si="303"/>
        <v>227.32655556115827</v>
      </c>
      <c r="F444" s="187">
        <f t="shared" si="303"/>
        <v>0</v>
      </c>
      <c r="G444" s="187">
        <f t="shared" si="303"/>
        <v>28.603259016314357</v>
      </c>
      <c r="H444" s="213">
        <f t="shared" si="303"/>
        <v>0</v>
      </c>
      <c r="I444" s="146">
        <f t="shared" ref="I444" si="304">SUM(I423:I439)</f>
        <v>537.58586715288584</v>
      </c>
      <c r="J444" s="141"/>
      <c r="K444" s="188" t="s">
        <v>25</v>
      </c>
      <c r="L444" s="187">
        <f>SUM(L423:L439)</f>
        <v>216.72200433894704</v>
      </c>
      <c r="M444" s="187">
        <f t="shared" ref="M444:R444" si="305">SUM(M423:M439)</f>
        <v>33.291419798344471</v>
      </c>
      <c r="N444" s="187">
        <f t="shared" si="305"/>
        <v>31.64262843812168</v>
      </c>
      <c r="O444" s="187">
        <f t="shared" si="305"/>
        <v>227.32655556115827</v>
      </c>
      <c r="P444" s="187">
        <f t="shared" si="305"/>
        <v>79.179719448178886</v>
      </c>
      <c r="Q444" s="187">
        <f t="shared" si="305"/>
        <v>28.603259016314357</v>
      </c>
      <c r="R444" s="213">
        <f t="shared" si="305"/>
        <v>0</v>
      </c>
      <c r="S444" s="214">
        <f t="shared" ref="S444" si="306">SUM(S423:S439)</f>
        <v>616.7655866010648</v>
      </c>
      <c r="T444" s="133" t="str">
        <f>IF(ABS(S444-AI444)&gt;0.01,S444-AI444,"")</f>
        <v/>
      </c>
      <c r="U444" s="215" t="s">
        <v>61</v>
      </c>
      <c r="V444" s="216">
        <f>SUM(V423:V439)</f>
        <v>200.14888427244207</v>
      </c>
      <c r="W444" s="216">
        <f t="shared" ref="W444:AH444" si="307">SUM(W423:W439)</f>
        <v>15.161169161089891</v>
      </c>
      <c r="X444" s="216">
        <f t="shared" si="307"/>
        <v>28.603259016314357</v>
      </c>
      <c r="Y444" s="216">
        <f t="shared" si="307"/>
        <v>33.291419798344471</v>
      </c>
      <c r="Z444" s="216">
        <f t="shared" si="307"/>
        <v>24.373285223080725</v>
      </c>
      <c r="AA444" s="216">
        <f t="shared" si="307"/>
        <v>216.4590917276746</v>
      </c>
      <c r="AB444" s="216">
        <f t="shared" si="307"/>
        <v>79.179719448178886</v>
      </c>
      <c r="AC444" s="216">
        <f t="shared" si="307"/>
        <v>19.548757953939713</v>
      </c>
      <c r="AD444" s="217">
        <f t="shared" si="307"/>
        <v>1.4119509054150901</v>
      </c>
      <c r="AE444" s="217">
        <f t="shared" si="307"/>
        <v>0.56066350012486599</v>
      </c>
      <c r="AF444" s="217">
        <f t="shared" si="307"/>
        <v>0</v>
      </c>
      <c r="AG444" s="217">
        <f t="shared" si="307"/>
        <v>7.2693432150409532</v>
      </c>
      <c r="AH444" s="217">
        <f t="shared" si="307"/>
        <v>10.306800333358806</v>
      </c>
      <c r="AI444" s="218">
        <f>SUM(V444:AC444)</f>
        <v>616.76558660106468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0.40313932634935279</v>
      </c>
      <c r="C445" s="105">
        <f t="shared" ref="C445:H445" si="308">IF($I444=0,"-",C444/$I444)</f>
        <v>6.1927632090961596E-2</v>
      </c>
      <c r="D445" s="105">
        <f t="shared" si="308"/>
        <v>5.8860603247820741E-2</v>
      </c>
      <c r="E445" s="105">
        <f t="shared" si="308"/>
        <v>0.42286557264815172</v>
      </c>
      <c r="F445" s="105">
        <f t="shared" si="308"/>
        <v>0</v>
      </c>
      <c r="G445" s="105">
        <f t="shared" si="308"/>
        <v>5.3206865663713181E-2</v>
      </c>
      <c r="H445" s="106">
        <f t="shared" si="308"/>
        <v>0</v>
      </c>
      <c r="I445" s="107">
        <f>SUM(B445:H445)</f>
        <v>1</v>
      </c>
      <c r="J445" s="133"/>
      <c r="K445" s="30" t="s">
        <v>85</v>
      </c>
      <c r="L445" s="80">
        <f>IF($S444=0,"-",L444/$S444)</f>
        <v>0.35138472224639017</v>
      </c>
      <c r="M445" s="80">
        <f t="shared" ref="M445:R445" si="309">IF($S444=0,"-",M444/$S444)</f>
        <v>5.3977427602292551E-2</v>
      </c>
      <c r="N445" s="80">
        <f t="shared" si="309"/>
        <v>5.1304140706846385E-2</v>
      </c>
      <c r="O445" s="80">
        <f t="shared" si="309"/>
        <v>0.36857853372451083</v>
      </c>
      <c r="P445" s="80">
        <f t="shared" si="309"/>
        <v>0.12837895169302591</v>
      </c>
      <c r="Q445" s="80">
        <f t="shared" si="309"/>
        <v>4.6376224026934025E-2</v>
      </c>
      <c r="R445" s="81">
        <f t="shared" si="309"/>
        <v>0</v>
      </c>
      <c r="S445" s="82">
        <f>SUM(L445:R445)</f>
        <v>0.99999999999999978</v>
      </c>
      <c r="U445" s="40" t="s">
        <v>85</v>
      </c>
      <c r="V445" s="108">
        <f>+V444/$AI444</f>
        <v>0.32451370280797143</v>
      </c>
      <c r="W445" s="108">
        <f t="shared" ref="W445:AH445" si="310">+W444/$AI444</f>
        <v>2.4581736547010711E-2</v>
      </c>
      <c r="X445" s="108">
        <f t="shared" si="310"/>
        <v>4.6376224026934032E-2</v>
      </c>
      <c r="Y445" s="108">
        <f t="shared" si="310"/>
        <v>5.3977427602292558E-2</v>
      </c>
      <c r="Z445" s="108">
        <f t="shared" si="310"/>
        <v>3.9517907212364971E-2</v>
      </c>
      <c r="AA445" s="108">
        <f t="shared" si="310"/>
        <v>0.35095844585065072</v>
      </c>
      <c r="AB445" s="108">
        <f t="shared" si="310"/>
        <v>0.12837895169302593</v>
      </c>
      <c r="AC445" s="108">
        <f t="shared" si="310"/>
        <v>3.1695604259749675E-2</v>
      </c>
      <c r="AD445" s="108">
        <f t="shared" si="310"/>
        <v>2.2892828914080868E-3</v>
      </c>
      <c r="AE445" s="108">
        <f t="shared" si="310"/>
        <v>9.0903823479294326E-4</v>
      </c>
      <c r="AF445" s="108">
        <f t="shared" si="310"/>
        <v>0</v>
      </c>
      <c r="AG445" s="108">
        <f t="shared" si="310"/>
        <v>1.1786233494481426E-2</v>
      </c>
      <c r="AH445" s="108">
        <f t="shared" si="310"/>
        <v>1.6711049639067225E-2</v>
      </c>
      <c r="AI445" s="109">
        <f>SUM(V445:AC445)</f>
        <v>1</v>
      </c>
      <c r="AJ445" s="133" t="str">
        <f t="shared" si="302"/>
        <v/>
      </c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9.5451286660916485E-2</v>
      </c>
      <c r="G449" s="302"/>
      <c r="H449" s="304"/>
      <c r="I449" s="146">
        <f>SUM(B449:H449)</f>
        <v>9.5451286660916485E-2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311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312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311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312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311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312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311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312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311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312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279.3071018833906</v>
      </c>
      <c r="G455" s="305"/>
      <c r="H455" s="307"/>
      <c r="I455" s="146">
        <f t="shared" si="311"/>
        <v>279.3071018833906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312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311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312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311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312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311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312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311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312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923.91285113111178</v>
      </c>
      <c r="G460" s="305"/>
      <c r="H460" s="307"/>
      <c r="I460" s="154">
        <f t="shared" si="311"/>
        <v>923.91285113111178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312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311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312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311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312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17.621088195439377</v>
      </c>
      <c r="G463" s="305"/>
      <c r="H463" s="307"/>
      <c r="I463" s="146">
        <f t="shared" si="311"/>
        <v>17.621088195439377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312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311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312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311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312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311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312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311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312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311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312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311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312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H470" si="313">SUM(C449:C465)</f>
        <v>0</v>
      </c>
      <c r="D470" s="187">
        <f t="shared" si="313"/>
        <v>0</v>
      </c>
      <c r="E470" s="187">
        <f t="shared" si="313"/>
        <v>0</v>
      </c>
      <c r="F470" s="187">
        <f t="shared" si="313"/>
        <v>1220.9364924966026</v>
      </c>
      <c r="G470" s="187">
        <f t="shared" si="313"/>
        <v>0</v>
      </c>
      <c r="H470" s="213">
        <f t="shared" si="313"/>
        <v>0</v>
      </c>
      <c r="I470" s="146">
        <f t="shared" ref="I470" si="314">SUM(I449:I465)</f>
        <v>1220.9364924966026</v>
      </c>
      <c r="J470" s="141"/>
      <c r="K470" s="188" t="s">
        <v>25</v>
      </c>
      <c r="L470" s="187">
        <f>SUM(L449:L465)</f>
        <v>0</v>
      </c>
      <c r="M470" s="187">
        <f t="shared" ref="M470:R470" si="315">SUM(M449:M465)</f>
        <v>0</v>
      </c>
      <c r="N470" s="187">
        <f t="shared" si="315"/>
        <v>0</v>
      </c>
      <c r="O470" s="187">
        <f t="shared" si="315"/>
        <v>0</v>
      </c>
      <c r="P470" s="187">
        <f t="shared" si="315"/>
        <v>0</v>
      </c>
      <c r="Q470" s="187">
        <f t="shared" si="315"/>
        <v>0</v>
      </c>
      <c r="R470" s="213">
        <f t="shared" si="315"/>
        <v>0</v>
      </c>
      <c r="S470" s="214">
        <f t="shared" ref="S470" si="316">SUM(S449:S465)</f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317">IF($I470=0,"-",C470/$I470)</f>
        <v>0</v>
      </c>
      <c r="D471" s="105">
        <f t="shared" si="317"/>
        <v>0</v>
      </c>
      <c r="E471" s="105">
        <f t="shared" si="317"/>
        <v>0</v>
      </c>
      <c r="F471" s="105">
        <f t="shared" si="317"/>
        <v>1</v>
      </c>
      <c r="G471" s="105">
        <f t="shared" si="317"/>
        <v>0</v>
      </c>
      <c r="H471" s="106">
        <f t="shared" si="317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318">IF($S470=0,"-",M470/$S470)</f>
        <v>-</v>
      </c>
      <c r="N471" s="80" t="str">
        <f t="shared" si="318"/>
        <v>-</v>
      </c>
      <c r="O471" s="80" t="str">
        <f t="shared" si="318"/>
        <v>-</v>
      </c>
      <c r="P471" s="80" t="str">
        <f t="shared" si="318"/>
        <v>-</v>
      </c>
      <c r="Q471" s="80" t="str">
        <f t="shared" si="318"/>
        <v>-</v>
      </c>
      <c r="R471" s="81" t="str">
        <f t="shared" si="318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319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320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319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320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319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320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319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320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319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320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16459.221977710182</v>
      </c>
      <c r="G481" s="305"/>
      <c r="H481" s="307"/>
      <c r="I481" s="146">
        <f t="shared" si="319"/>
        <v>16459.221977710182</v>
      </c>
      <c r="J481" s="141"/>
      <c r="K481" s="161" t="s">
        <v>56</v>
      </c>
      <c r="L481" s="305"/>
      <c r="M481" s="306"/>
      <c r="N481" s="306"/>
      <c r="O481" s="307"/>
      <c r="P481" s="148">
        <v>2418.9748286568279</v>
      </c>
      <c r="Q481" s="305"/>
      <c r="R481" s="312"/>
      <c r="S481" s="150">
        <f t="shared" si="320"/>
        <v>2418.9748286568279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5305.966012952159</v>
      </c>
      <c r="G482" s="305"/>
      <c r="H482" s="307"/>
      <c r="I482" s="154">
        <f t="shared" si="319"/>
        <v>5305.966012952159</v>
      </c>
      <c r="J482" s="141"/>
      <c r="K482" s="155" t="s">
        <v>11</v>
      </c>
      <c r="L482" s="305"/>
      <c r="M482" s="306"/>
      <c r="N482" s="306"/>
      <c r="O482" s="307"/>
      <c r="P482" s="156">
        <v>1963.2460288878158</v>
      </c>
      <c r="Q482" s="305"/>
      <c r="R482" s="312"/>
      <c r="S482" s="158">
        <f t="shared" si="320"/>
        <v>1963.2460288878158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319"/>
        <v>0</v>
      </c>
      <c r="J483" s="141"/>
      <c r="K483" s="161" t="s">
        <v>57</v>
      </c>
      <c r="L483" s="305"/>
      <c r="M483" s="306"/>
      <c r="N483" s="306"/>
      <c r="O483" s="307"/>
      <c r="P483" s="148">
        <v>0</v>
      </c>
      <c r="Q483" s="305"/>
      <c r="R483" s="312"/>
      <c r="S483" s="150">
        <f t="shared" si="320"/>
        <v>0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4.4818846386887712</v>
      </c>
      <c r="G484" s="305"/>
      <c r="H484" s="307"/>
      <c r="I484" s="154">
        <f t="shared" si="319"/>
        <v>4.4818846386887712</v>
      </c>
      <c r="J484" s="141"/>
      <c r="K484" s="155" t="s">
        <v>16</v>
      </c>
      <c r="L484" s="305"/>
      <c r="M484" s="306"/>
      <c r="N484" s="306"/>
      <c r="O484" s="307"/>
      <c r="P484" s="156">
        <v>8.3191304394714116E-6</v>
      </c>
      <c r="Q484" s="305"/>
      <c r="R484" s="312"/>
      <c r="S484" s="158">
        <f t="shared" si="320"/>
        <v>8.3191304394714116E-6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31.801910101227541</v>
      </c>
      <c r="G485" s="305"/>
      <c r="H485" s="307"/>
      <c r="I485" s="146">
        <f t="shared" si="319"/>
        <v>31.801910101227541</v>
      </c>
      <c r="J485" s="141"/>
      <c r="K485" s="161" t="s">
        <v>139</v>
      </c>
      <c r="L485" s="305"/>
      <c r="M485" s="306"/>
      <c r="N485" s="306"/>
      <c r="O485" s="307"/>
      <c r="P485" s="148">
        <v>26.060392809511804</v>
      </c>
      <c r="Q485" s="305"/>
      <c r="R485" s="312"/>
      <c r="S485" s="150">
        <f t="shared" si="320"/>
        <v>26.060392809511804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182.17452192008972</v>
      </c>
      <c r="G486" s="305"/>
      <c r="H486" s="307"/>
      <c r="I486" s="154">
        <f t="shared" si="319"/>
        <v>182.17452192008972</v>
      </c>
      <c r="J486" s="141"/>
      <c r="K486" s="155" t="s">
        <v>24</v>
      </c>
      <c r="L486" s="305"/>
      <c r="M486" s="306"/>
      <c r="N486" s="306"/>
      <c r="O486" s="307"/>
      <c r="P486" s="156">
        <v>1.3378187446733136E-14</v>
      </c>
      <c r="Q486" s="305"/>
      <c r="R486" s="312"/>
      <c r="S486" s="158">
        <f t="shared" si="320"/>
        <v>1.3378187446733136E-14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319"/>
        <v>0</v>
      </c>
      <c r="J487" s="141"/>
      <c r="K487" s="161" t="s">
        <v>23</v>
      </c>
      <c r="L487" s="305"/>
      <c r="M487" s="306"/>
      <c r="N487" s="306"/>
      <c r="O487" s="307"/>
      <c r="P487" s="148">
        <v>0</v>
      </c>
      <c r="Q487" s="305"/>
      <c r="R487" s="312"/>
      <c r="S487" s="150">
        <f t="shared" si="320"/>
        <v>0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319"/>
        <v>0</v>
      </c>
      <c r="J488" s="141"/>
      <c r="K488" s="155" t="s">
        <v>58</v>
      </c>
      <c r="L488" s="305"/>
      <c r="M488" s="306"/>
      <c r="N488" s="306"/>
      <c r="O488" s="307"/>
      <c r="P488" s="156">
        <v>0</v>
      </c>
      <c r="Q488" s="305"/>
      <c r="R488" s="312"/>
      <c r="S488" s="158">
        <f t="shared" si="320"/>
        <v>0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1520.2515780099627</v>
      </c>
      <c r="G489" s="305"/>
      <c r="H489" s="307"/>
      <c r="I489" s="146">
        <f t="shared" si="319"/>
        <v>1520.2515780099627</v>
      </c>
      <c r="J489" s="141"/>
      <c r="K489" s="161" t="s">
        <v>21</v>
      </c>
      <c r="L489" s="305"/>
      <c r="M489" s="306"/>
      <c r="N489" s="306"/>
      <c r="O489" s="307"/>
      <c r="P489" s="148">
        <v>437.98562463252864</v>
      </c>
      <c r="Q489" s="305"/>
      <c r="R489" s="312"/>
      <c r="S489" s="150">
        <f t="shared" si="320"/>
        <v>437.98562463252864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319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320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319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320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319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320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319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320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319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320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319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320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H496" si="321">SUM(C475:C491)</f>
        <v>0</v>
      </c>
      <c r="D496" s="187">
        <f t="shared" si="321"/>
        <v>0</v>
      </c>
      <c r="E496" s="187">
        <f t="shared" si="321"/>
        <v>0</v>
      </c>
      <c r="F496" s="187">
        <f t="shared" si="321"/>
        <v>23503.89788533231</v>
      </c>
      <c r="G496" s="187">
        <f t="shared" si="321"/>
        <v>0</v>
      </c>
      <c r="H496" s="213">
        <f t="shared" si="321"/>
        <v>0</v>
      </c>
      <c r="I496" s="146">
        <f t="shared" ref="I496" si="322">SUM(I475:I491)</f>
        <v>23503.89788533231</v>
      </c>
      <c r="J496" s="141"/>
      <c r="K496" s="188" t="s">
        <v>25</v>
      </c>
      <c r="L496" s="187">
        <f>SUM(L475:L491)</f>
        <v>0</v>
      </c>
      <c r="M496" s="187">
        <f t="shared" ref="M496:R496" si="323">SUM(M475:M491)</f>
        <v>0</v>
      </c>
      <c r="N496" s="187">
        <f t="shared" si="323"/>
        <v>0</v>
      </c>
      <c r="O496" s="187">
        <f t="shared" si="323"/>
        <v>0</v>
      </c>
      <c r="P496" s="187">
        <f t="shared" si="323"/>
        <v>4846.2668833058151</v>
      </c>
      <c r="Q496" s="187">
        <f t="shared" si="323"/>
        <v>0</v>
      </c>
      <c r="R496" s="213">
        <f t="shared" si="323"/>
        <v>0</v>
      </c>
      <c r="S496" s="214">
        <f t="shared" ref="S496" si="324">SUM(S475:S491)</f>
        <v>4846.2668833058151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325">IF($I496=0,"-",C496/$I496)</f>
        <v>0</v>
      </c>
      <c r="D497" s="105">
        <f t="shared" si="325"/>
        <v>0</v>
      </c>
      <c r="E497" s="105">
        <f t="shared" si="325"/>
        <v>0</v>
      </c>
      <c r="F497" s="105">
        <f t="shared" si="325"/>
        <v>1</v>
      </c>
      <c r="G497" s="105">
        <f t="shared" si="325"/>
        <v>0</v>
      </c>
      <c r="H497" s="106">
        <f t="shared" si="325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326">IF($S496=0,"-",M496/$S496)</f>
        <v>0</v>
      </c>
      <c r="N497" s="80">
        <f t="shared" si="326"/>
        <v>0</v>
      </c>
      <c r="O497" s="80">
        <f t="shared" si="326"/>
        <v>0</v>
      </c>
      <c r="P497" s="80">
        <f t="shared" si="326"/>
        <v>1</v>
      </c>
      <c r="Q497" s="80">
        <f t="shared" si="326"/>
        <v>0</v>
      </c>
      <c r="R497" s="81">
        <f t="shared" si="326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327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328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327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328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327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328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327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328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327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328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327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328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327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328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327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328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327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328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1470.2178360957505</v>
      </c>
      <c r="G511" s="305"/>
      <c r="H511" s="307"/>
      <c r="I511" s="146">
        <f t="shared" si="327"/>
        <v>1470.2178360957505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328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231.12000000000003</v>
      </c>
      <c r="G512" s="305"/>
      <c r="H512" s="307"/>
      <c r="I512" s="154">
        <f t="shared" si="327"/>
        <v>231.12000000000003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328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327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328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327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328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327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328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327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328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327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328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327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328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327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328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327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328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327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328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H522" si="329">SUM(C501:C517)</f>
        <v>0</v>
      </c>
      <c r="D522" s="187">
        <f t="shared" si="329"/>
        <v>0</v>
      </c>
      <c r="E522" s="187">
        <f t="shared" si="329"/>
        <v>0</v>
      </c>
      <c r="F522" s="187">
        <f t="shared" si="329"/>
        <v>1701.3378360957506</v>
      </c>
      <c r="G522" s="187">
        <f t="shared" si="329"/>
        <v>0</v>
      </c>
      <c r="H522" s="213">
        <f t="shared" si="329"/>
        <v>0</v>
      </c>
      <c r="I522" s="146">
        <f t="shared" ref="I522" si="330">SUM(I501:I517)</f>
        <v>1701.3378360957506</v>
      </c>
      <c r="J522" s="141"/>
      <c r="K522" s="188" t="s">
        <v>25</v>
      </c>
      <c r="L522" s="187">
        <f>SUM(L501:L517)</f>
        <v>0</v>
      </c>
      <c r="M522" s="187">
        <f t="shared" ref="M522:R522" si="331">SUM(M501:M517)</f>
        <v>0</v>
      </c>
      <c r="N522" s="187">
        <f t="shared" si="331"/>
        <v>0</v>
      </c>
      <c r="O522" s="187">
        <f t="shared" si="331"/>
        <v>0</v>
      </c>
      <c r="P522" s="187">
        <f t="shared" si="331"/>
        <v>0</v>
      </c>
      <c r="Q522" s="187">
        <f t="shared" si="331"/>
        <v>0</v>
      </c>
      <c r="R522" s="213">
        <f t="shared" si="331"/>
        <v>0</v>
      </c>
      <c r="S522" s="214">
        <f t="shared" ref="S522" si="332">SUM(S501:S517)</f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333">IF($I522=0,"-",C522/$I522)</f>
        <v>0</v>
      </c>
      <c r="D523" s="105">
        <f t="shared" si="333"/>
        <v>0</v>
      </c>
      <c r="E523" s="105">
        <f t="shared" si="333"/>
        <v>0</v>
      </c>
      <c r="F523" s="105">
        <f t="shared" si="333"/>
        <v>1</v>
      </c>
      <c r="G523" s="105">
        <f t="shared" si="333"/>
        <v>0</v>
      </c>
      <c r="H523" s="106">
        <f t="shared" si="333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334">IF($S522=0,"-",M522/$S522)</f>
        <v>-</v>
      </c>
      <c r="N523" s="80" t="str">
        <f t="shared" si="334"/>
        <v>-</v>
      </c>
      <c r="O523" s="80" t="str">
        <f t="shared" si="334"/>
        <v>-</v>
      </c>
      <c r="P523" s="80" t="str">
        <f t="shared" si="334"/>
        <v>-</v>
      </c>
      <c r="Q523" s="80" t="str">
        <f t="shared" si="334"/>
        <v>-</v>
      </c>
      <c r="R523" s="81" t="str">
        <f t="shared" si="334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335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336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335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336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335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336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335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336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335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336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6.8173647458814299</v>
      </c>
      <c r="G533" s="305"/>
      <c r="H533" s="307"/>
      <c r="I533" s="146">
        <f t="shared" si="335"/>
        <v>6.8173647458814299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336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0.70826514320403566</v>
      </c>
      <c r="G534" s="305"/>
      <c r="H534" s="307"/>
      <c r="I534" s="154">
        <f t="shared" si="335"/>
        <v>0.70826514320403566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336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335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336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335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336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335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336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335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336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335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336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335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336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335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336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335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336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335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336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335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336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335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336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335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336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335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336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H548" si="337">SUM(C527:C543)</f>
        <v>0</v>
      </c>
      <c r="D548" s="187">
        <f t="shared" si="337"/>
        <v>0</v>
      </c>
      <c r="E548" s="187">
        <f t="shared" si="337"/>
        <v>0</v>
      </c>
      <c r="F548" s="187">
        <f t="shared" si="337"/>
        <v>7.5256298890854652</v>
      </c>
      <c r="G548" s="187">
        <f t="shared" si="337"/>
        <v>0</v>
      </c>
      <c r="H548" s="213">
        <f t="shared" si="337"/>
        <v>0</v>
      </c>
      <c r="I548" s="146">
        <f t="shared" ref="I548" si="338">SUM(I527:I543)</f>
        <v>7.5256298890854652</v>
      </c>
      <c r="J548" s="141"/>
      <c r="K548" s="188" t="s">
        <v>25</v>
      </c>
      <c r="L548" s="187">
        <f>SUM(L527:L543)</f>
        <v>0</v>
      </c>
      <c r="M548" s="187">
        <f t="shared" ref="M548:R548" si="339">SUM(M527:M543)</f>
        <v>0</v>
      </c>
      <c r="N548" s="187">
        <f t="shared" si="339"/>
        <v>0</v>
      </c>
      <c r="O548" s="187">
        <f t="shared" si="339"/>
        <v>0</v>
      </c>
      <c r="P548" s="187">
        <f t="shared" si="339"/>
        <v>0</v>
      </c>
      <c r="Q548" s="187">
        <f t="shared" si="339"/>
        <v>0</v>
      </c>
      <c r="R548" s="213">
        <f t="shared" si="339"/>
        <v>0</v>
      </c>
      <c r="S548" s="214">
        <f t="shared" ref="S548" si="340">SUM(S527:S543)</f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341">IF($I548=0,"-",C548/$I548)</f>
        <v>0</v>
      </c>
      <c r="D549" s="105">
        <f t="shared" si="341"/>
        <v>0</v>
      </c>
      <c r="E549" s="105">
        <f t="shared" si="341"/>
        <v>0</v>
      </c>
      <c r="F549" s="105">
        <f t="shared" si="341"/>
        <v>1</v>
      </c>
      <c r="G549" s="105">
        <f t="shared" si="341"/>
        <v>0</v>
      </c>
      <c r="H549" s="106">
        <f t="shared" si="341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342">IF($S548=0,"-",M548/$S548)</f>
        <v>-</v>
      </c>
      <c r="N549" s="80" t="str">
        <f t="shared" si="342"/>
        <v>-</v>
      </c>
      <c r="O549" s="80" t="str">
        <f t="shared" si="342"/>
        <v>-</v>
      </c>
      <c r="P549" s="80" t="str">
        <f t="shared" si="342"/>
        <v>-</v>
      </c>
      <c r="Q549" s="80" t="str">
        <f t="shared" si="342"/>
        <v>-</v>
      </c>
      <c r="R549" s="81" t="str">
        <f t="shared" si="342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343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344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343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344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343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344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343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344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343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344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343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344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10.239175821650406</v>
      </c>
      <c r="G560" s="305"/>
      <c r="H560" s="307"/>
      <c r="I560" s="154">
        <f t="shared" si="343"/>
        <v>10.239175821650406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344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797.29331088109211</v>
      </c>
      <c r="G561" s="305"/>
      <c r="H561" s="307"/>
      <c r="I561" s="146">
        <f t="shared" si="343"/>
        <v>797.29331088109211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344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343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344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343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344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343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344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343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344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343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344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343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344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343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344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343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344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343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344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343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344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343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344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343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344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H574" si="345">SUM(C553:C569)</f>
        <v>0</v>
      </c>
      <c r="D574" s="187">
        <f t="shared" si="345"/>
        <v>0</v>
      </c>
      <c r="E574" s="187">
        <f t="shared" si="345"/>
        <v>0</v>
      </c>
      <c r="F574" s="187">
        <f t="shared" si="345"/>
        <v>807.53248670274252</v>
      </c>
      <c r="G574" s="187">
        <f t="shared" si="345"/>
        <v>0</v>
      </c>
      <c r="H574" s="213">
        <f t="shared" si="345"/>
        <v>0</v>
      </c>
      <c r="I574" s="146">
        <f t="shared" ref="I574" si="346">SUM(I553:I569)</f>
        <v>807.53248670274252</v>
      </c>
      <c r="J574" s="141"/>
      <c r="K574" s="188" t="s">
        <v>25</v>
      </c>
      <c r="L574" s="187">
        <f>SUM(L553:L569)</f>
        <v>0</v>
      </c>
      <c r="M574" s="187">
        <f t="shared" ref="M574:R574" si="347">SUM(M553:M569)</f>
        <v>0</v>
      </c>
      <c r="N574" s="187">
        <f t="shared" si="347"/>
        <v>0</v>
      </c>
      <c r="O574" s="187">
        <f t="shared" si="347"/>
        <v>0</v>
      </c>
      <c r="P574" s="187">
        <f t="shared" si="347"/>
        <v>0</v>
      </c>
      <c r="Q574" s="187">
        <f t="shared" si="347"/>
        <v>0</v>
      </c>
      <c r="R574" s="213">
        <f t="shared" si="347"/>
        <v>0</v>
      </c>
      <c r="S574" s="214">
        <f t="shared" ref="S574" si="348">SUM(S553:S569)</f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349">IF($I574=0,"-",C574/$I574)</f>
        <v>0</v>
      </c>
      <c r="D575" s="105">
        <f t="shared" si="349"/>
        <v>0</v>
      </c>
      <c r="E575" s="105">
        <f t="shared" si="349"/>
        <v>0</v>
      </c>
      <c r="F575" s="105">
        <f t="shared" si="349"/>
        <v>1</v>
      </c>
      <c r="G575" s="105">
        <f t="shared" si="349"/>
        <v>0</v>
      </c>
      <c r="H575" s="106">
        <f t="shared" si="349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350">IF($S574=0,"-",M574/$S574)</f>
        <v>-</v>
      </c>
      <c r="N575" s="80" t="str">
        <f t="shared" si="350"/>
        <v>-</v>
      </c>
      <c r="O575" s="80" t="str">
        <f t="shared" si="350"/>
        <v>-</v>
      </c>
      <c r="P575" s="80" t="str">
        <f t="shared" si="350"/>
        <v>-</v>
      </c>
      <c r="Q575" s="80" t="str">
        <f t="shared" si="350"/>
        <v>-</v>
      </c>
      <c r="R575" s="81" t="str">
        <f t="shared" si="350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0.87226682951381995</v>
      </c>
      <c r="C579" s="144">
        <v>0</v>
      </c>
      <c r="D579" s="144">
        <v>0.16631143436426538</v>
      </c>
      <c r="E579" s="144">
        <v>0</v>
      </c>
      <c r="F579" s="291"/>
      <c r="G579" s="144">
        <v>0</v>
      </c>
      <c r="H579" s="145">
        <v>0</v>
      </c>
      <c r="I579" s="146">
        <f>SUM(B579:H579)</f>
        <v>1.0385782638780854</v>
      </c>
      <c r="J579" s="141"/>
      <c r="K579" s="192" t="s">
        <v>6</v>
      </c>
      <c r="L579" s="144">
        <v>0.87226682951381995</v>
      </c>
      <c r="M579" s="144">
        <v>0</v>
      </c>
      <c r="N579" s="144">
        <v>0.16631143436426538</v>
      </c>
      <c r="O579" s="144">
        <v>0</v>
      </c>
      <c r="P579" s="144">
        <v>9.5451286660916485E-2</v>
      </c>
      <c r="Q579" s="144">
        <v>0</v>
      </c>
      <c r="R579" s="193">
        <v>0</v>
      </c>
      <c r="S579" s="194">
        <f>SUM(L579:R579)</f>
        <v>1.1340295505390019</v>
      </c>
    </row>
    <row r="580" spans="1:19" x14ac:dyDescent="0.25">
      <c r="A580" s="151" t="s">
        <v>7</v>
      </c>
      <c r="B580" s="152">
        <v>9.8564375720123216</v>
      </c>
      <c r="C580" s="152">
        <v>0</v>
      </c>
      <c r="D580" s="152">
        <v>2.4070054717609932</v>
      </c>
      <c r="E580" s="152">
        <v>0</v>
      </c>
      <c r="F580" s="292"/>
      <c r="G580" s="152">
        <v>0</v>
      </c>
      <c r="H580" s="153">
        <v>0</v>
      </c>
      <c r="I580" s="154">
        <f t="shared" ref="I580:I599" si="351">SUM(B580:H580)</f>
        <v>12.263443043773314</v>
      </c>
      <c r="J580" s="141"/>
      <c r="K580" s="155" t="s">
        <v>7</v>
      </c>
      <c r="L580" s="156">
        <v>9.8564375720123216</v>
      </c>
      <c r="M580" s="156">
        <v>0</v>
      </c>
      <c r="N580" s="156">
        <v>2.4070054717609932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52">SUM(L580:R580)</f>
        <v>12.263443043773314</v>
      </c>
    </row>
    <row r="581" spans="1:19" x14ac:dyDescent="0.25">
      <c r="A581" s="159" t="s">
        <v>9</v>
      </c>
      <c r="B581" s="148">
        <v>3.4201679855731815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351"/>
        <v>3.4201679855731815</v>
      </c>
      <c r="J581" s="141"/>
      <c r="K581" s="161" t="s">
        <v>9</v>
      </c>
      <c r="L581" s="148">
        <v>3.4201679855731815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52"/>
        <v>3.4201679855731815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351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52"/>
        <v>0</v>
      </c>
    </row>
    <row r="583" spans="1:19" x14ac:dyDescent="0.25">
      <c r="A583" s="159" t="s">
        <v>15</v>
      </c>
      <c r="B583" s="148">
        <v>12.941419812718804</v>
      </c>
      <c r="C583" s="148">
        <v>1.5675268736918662</v>
      </c>
      <c r="D583" s="148">
        <v>0.33799315462634055</v>
      </c>
      <c r="E583" s="148">
        <v>0.75382070674386858</v>
      </c>
      <c r="F583" s="292"/>
      <c r="G583" s="148">
        <v>0</v>
      </c>
      <c r="H583" s="160">
        <v>0</v>
      </c>
      <c r="I583" s="146">
        <f t="shared" si="351"/>
        <v>15.60076054778088</v>
      </c>
      <c r="J583" s="141"/>
      <c r="K583" s="161" t="s">
        <v>15</v>
      </c>
      <c r="L583" s="148">
        <v>12.941419812718804</v>
      </c>
      <c r="M583" s="148">
        <v>1.5675268736918662</v>
      </c>
      <c r="N583" s="148">
        <v>0.33799315462634055</v>
      </c>
      <c r="O583" s="148">
        <v>0.75382070674386858</v>
      </c>
      <c r="P583" s="148">
        <v>0</v>
      </c>
      <c r="Q583" s="148">
        <v>0</v>
      </c>
      <c r="R583" s="149">
        <v>0</v>
      </c>
      <c r="S583" s="150">
        <f t="shared" si="352"/>
        <v>15.60076054778088</v>
      </c>
    </row>
    <row r="584" spans="1:19" x14ac:dyDescent="0.25">
      <c r="A584" s="151" t="s">
        <v>14</v>
      </c>
      <c r="B584" s="152">
        <v>748.71548632033603</v>
      </c>
      <c r="C584" s="152">
        <v>11.362390103981708</v>
      </c>
      <c r="D584" s="152">
        <v>13.43486219319902</v>
      </c>
      <c r="E584" s="152">
        <v>0</v>
      </c>
      <c r="F584" s="292"/>
      <c r="G584" s="152">
        <v>0</v>
      </c>
      <c r="H584" s="153">
        <v>0</v>
      </c>
      <c r="I584" s="154">
        <f t="shared" si="351"/>
        <v>773.51273861751679</v>
      </c>
      <c r="J584" s="141"/>
      <c r="K584" s="155" t="s">
        <v>14</v>
      </c>
      <c r="L584" s="156">
        <v>748.71548632033603</v>
      </c>
      <c r="M584" s="156">
        <v>11.362390103981708</v>
      </c>
      <c r="N584" s="156">
        <v>13.43486219319902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52"/>
        <v>773.51273861751679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0.16960515099073203</v>
      </c>
      <c r="E585" s="148">
        <v>79.118200314848153</v>
      </c>
      <c r="F585" s="292"/>
      <c r="G585" s="148">
        <v>0</v>
      </c>
      <c r="H585" s="160">
        <v>0</v>
      </c>
      <c r="I585" s="146">
        <f t="shared" si="351"/>
        <v>79.287805465838886</v>
      </c>
      <c r="J585" s="141"/>
      <c r="K585" s="161" t="s">
        <v>56</v>
      </c>
      <c r="L585" s="148">
        <v>0</v>
      </c>
      <c r="M585" s="148">
        <v>0</v>
      </c>
      <c r="N585" s="148">
        <v>0.16960515099073203</v>
      </c>
      <c r="O585" s="148">
        <v>79.118200314848153</v>
      </c>
      <c r="P585" s="148">
        <v>6085.0107697193544</v>
      </c>
      <c r="Q585" s="148">
        <v>0</v>
      </c>
      <c r="R585" s="149">
        <v>0</v>
      </c>
      <c r="S585" s="150">
        <f t="shared" si="352"/>
        <v>6164.2985751851929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6.9326391783381056E-2</v>
      </c>
      <c r="E586" s="152">
        <v>2.0269310063211208</v>
      </c>
      <c r="F586" s="292"/>
      <c r="G586" s="152">
        <v>0</v>
      </c>
      <c r="H586" s="153">
        <v>0</v>
      </c>
      <c r="I586" s="154">
        <f t="shared" si="351"/>
        <v>2.0962573981045018</v>
      </c>
      <c r="J586" s="141"/>
      <c r="K586" s="155" t="s">
        <v>11</v>
      </c>
      <c r="L586" s="156">
        <v>0</v>
      </c>
      <c r="M586" s="156">
        <v>0</v>
      </c>
      <c r="N586" s="156">
        <v>6.9326391783381056E-2</v>
      </c>
      <c r="O586" s="156">
        <v>2.0269310063211208</v>
      </c>
      <c r="P586" s="156">
        <v>340.75495855734579</v>
      </c>
      <c r="Q586" s="156">
        <v>0</v>
      </c>
      <c r="R586" s="157">
        <v>0</v>
      </c>
      <c r="S586" s="158">
        <f t="shared" si="352"/>
        <v>342.8512159554503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351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797.29331088109211</v>
      </c>
      <c r="Q587" s="148">
        <v>0</v>
      </c>
      <c r="R587" s="149">
        <v>0</v>
      </c>
      <c r="S587" s="150">
        <f t="shared" si="352"/>
        <v>797.29331088109211</v>
      </c>
    </row>
    <row r="588" spans="1:19" x14ac:dyDescent="0.25">
      <c r="A588" s="151" t="s">
        <v>16</v>
      </c>
      <c r="B588" s="152">
        <v>103.45367867085616</v>
      </c>
      <c r="C588" s="152">
        <v>0.56054251925411247</v>
      </c>
      <c r="D588" s="152">
        <v>13.129969500454903</v>
      </c>
      <c r="E588" s="152">
        <v>1.7898422715481384</v>
      </c>
      <c r="F588" s="292"/>
      <c r="G588" s="152">
        <v>0</v>
      </c>
      <c r="H588" s="153">
        <v>0</v>
      </c>
      <c r="I588" s="154">
        <f t="shared" si="351"/>
        <v>118.93403296211332</v>
      </c>
      <c r="J588" s="141"/>
      <c r="K588" s="155" t="s">
        <v>16</v>
      </c>
      <c r="L588" s="156">
        <v>103.45367867085616</v>
      </c>
      <c r="M588" s="156">
        <v>0.56054251925411247</v>
      </c>
      <c r="N588" s="156">
        <v>13.129969500454903</v>
      </c>
      <c r="O588" s="156">
        <v>1.7898422715481384</v>
      </c>
      <c r="P588" s="156">
        <v>0</v>
      </c>
      <c r="Q588" s="156">
        <v>0</v>
      </c>
      <c r="R588" s="157">
        <v>0</v>
      </c>
      <c r="S588" s="158">
        <f t="shared" si="352"/>
        <v>118.93403296211332</v>
      </c>
    </row>
    <row r="589" spans="1:19" x14ac:dyDescent="0.25">
      <c r="A589" s="159" t="s">
        <v>139</v>
      </c>
      <c r="B589" s="148">
        <v>454.9373752678415</v>
      </c>
      <c r="C589" s="148">
        <v>71.692117703308057</v>
      </c>
      <c r="D589" s="148">
        <v>13.982199549836878</v>
      </c>
      <c r="E589" s="148">
        <v>11.009855562861057</v>
      </c>
      <c r="F589" s="292"/>
      <c r="G589" s="148">
        <v>0</v>
      </c>
      <c r="H589" s="160">
        <v>0</v>
      </c>
      <c r="I589" s="146">
        <f t="shared" si="351"/>
        <v>551.62154808384753</v>
      </c>
      <c r="J589" s="141"/>
      <c r="K589" s="161" t="s">
        <v>139</v>
      </c>
      <c r="L589" s="148">
        <v>454.9373752678415</v>
      </c>
      <c r="M589" s="148">
        <v>71.692117703308057</v>
      </c>
      <c r="N589" s="148">
        <v>13.982199549836878</v>
      </c>
      <c r="O589" s="148">
        <v>11.009855562861057</v>
      </c>
      <c r="P589" s="148">
        <v>1470.2178360957505</v>
      </c>
      <c r="Q589" s="148">
        <v>0</v>
      </c>
      <c r="R589" s="149">
        <v>0</v>
      </c>
      <c r="S589" s="150">
        <f t="shared" si="352"/>
        <v>2021.839384179598</v>
      </c>
    </row>
    <row r="590" spans="1:19" x14ac:dyDescent="0.25">
      <c r="A590" s="151" t="s">
        <v>24</v>
      </c>
      <c r="B590" s="152">
        <v>467.7831628071861</v>
      </c>
      <c r="C590" s="152">
        <v>0</v>
      </c>
      <c r="D590" s="152">
        <v>1031.7095999396308</v>
      </c>
      <c r="E590" s="152">
        <v>227.35104936657447</v>
      </c>
      <c r="F590" s="292"/>
      <c r="G590" s="152">
        <v>706.83798447438221</v>
      </c>
      <c r="H590" s="153">
        <v>0.18401328695600214</v>
      </c>
      <c r="I590" s="154">
        <f t="shared" si="351"/>
        <v>2433.8658098747296</v>
      </c>
      <c r="J590" s="141"/>
      <c r="K590" s="155" t="s">
        <v>24</v>
      </c>
      <c r="L590" s="156">
        <v>467.7831628071861</v>
      </c>
      <c r="M590" s="156">
        <v>0</v>
      </c>
      <c r="N590" s="156">
        <v>1031.7095999396308</v>
      </c>
      <c r="O590" s="156">
        <v>227.35104936657447</v>
      </c>
      <c r="P590" s="156">
        <v>1332.3291641359613</v>
      </c>
      <c r="Q590" s="156">
        <v>706.83798447438221</v>
      </c>
      <c r="R590" s="157">
        <v>0.18401328695600214</v>
      </c>
      <c r="S590" s="158">
        <f t="shared" si="352"/>
        <v>3766.1949740106907</v>
      </c>
    </row>
    <row r="591" spans="1:19" x14ac:dyDescent="0.25">
      <c r="A591" s="159" t="s">
        <v>23</v>
      </c>
      <c r="B591" s="148">
        <v>3331.8492130167019</v>
      </c>
      <c r="C591" s="148">
        <v>21.123329428036087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351"/>
        <v>3352.9725424447379</v>
      </c>
      <c r="J591" s="141"/>
      <c r="K591" s="161" t="s">
        <v>23</v>
      </c>
      <c r="L591" s="148">
        <v>3331.8492130167019</v>
      </c>
      <c r="M591" s="148">
        <v>21.123329428036087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52"/>
        <v>3352.9725424447379</v>
      </c>
    </row>
    <row r="592" spans="1:19" x14ac:dyDescent="0.25">
      <c r="A592" s="151" t="s">
        <v>58</v>
      </c>
      <c r="B592" s="152">
        <v>40.275727468666126</v>
      </c>
      <c r="C592" s="152">
        <v>0</v>
      </c>
      <c r="D592" s="152">
        <v>7.1598383102355987</v>
      </c>
      <c r="E592" s="152">
        <v>0</v>
      </c>
      <c r="F592" s="292"/>
      <c r="G592" s="152">
        <v>0</v>
      </c>
      <c r="H592" s="153">
        <v>0</v>
      </c>
      <c r="I592" s="154">
        <f t="shared" si="351"/>
        <v>47.435565778901726</v>
      </c>
      <c r="J592" s="141"/>
      <c r="K592" s="155" t="s">
        <v>58</v>
      </c>
      <c r="L592" s="156">
        <v>40.275727468666126</v>
      </c>
      <c r="M592" s="156">
        <v>0</v>
      </c>
      <c r="N592" s="156">
        <v>7.1598383102355987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352"/>
        <v>47.435565778901726</v>
      </c>
    </row>
    <row r="593" spans="1:85" x14ac:dyDescent="0.25">
      <c r="A593" s="159" t="s">
        <v>21</v>
      </c>
      <c r="B593" s="148">
        <v>170.31544651503665</v>
      </c>
      <c r="C593" s="148">
        <v>0</v>
      </c>
      <c r="D593" s="148">
        <v>10.504923584356595</v>
      </c>
      <c r="E593" s="148">
        <v>0</v>
      </c>
      <c r="F593" s="292"/>
      <c r="G593" s="148">
        <v>0</v>
      </c>
      <c r="H593" s="160">
        <v>0</v>
      </c>
      <c r="I593" s="146">
        <f t="shared" si="351"/>
        <v>180.82037009939324</v>
      </c>
      <c r="J593" s="141"/>
      <c r="K593" s="161" t="s">
        <v>21</v>
      </c>
      <c r="L593" s="148">
        <v>170.31544651503665</v>
      </c>
      <c r="M593" s="148">
        <v>0</v>
      </c>
      <c r="N593" s="148">
        <v>10.504923584356595</v>
      </c>
      <c r="O593" s="148">
        <v>0</v>
      </c>
      <c r="P593" s="148">
        <v>398.3024023076926</v>
      </c>
      <c r="Q593" s="148">
        <v>0</v>
      </c>
      <c r="R593" s="149">
        <v>0</v>
      </c>
      <c r="S593" s="150">
        <f t="shared" si="352"/>
        <v>579.1227724070859</v>
      </c>
    </row>
    <row r="594" spans="1:85" x14ac:dyDescent="0.25">
      <c r="A594" s="151" t="s">
        <v>20</v>
      </c>
      <c r="B594" s="152">
        <v>2.2785079107092119</v>
      </c>
      <c r="C594" s="152">
        <v>0</v>
      </c>
      <c r="D594" s="152">
        <v>4.2098298969978472E-2</v>
      </c>
      <c r="E594" s="152">
        <v>0</v>
      </c>
      <c r="F594" s="292"/>
      <c r="G594" s="152">
        <v>0</v>
      </c>
      <c r="H594" s="153">
        <v>0</v>
      </c>
      <c r="I594" s="154">
        <f t="shared" si="351"/>
        <v>2.3206062096791902</v>
      </c>
      <c r="J594" s="141"/>
      <c r="K594" s="155" t="s">
        <v>20</v>
      </c>
      <c r="L594" s="156">
        <v>2.2785079107092119</v>
      </c>
      <c r="M594" s="156">
        <v>0</v>
      </c>
      <c r="N594" s="156">
        <v>4.2098298969978472E-2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52"/>
        <v>2.3206062096791902</v>
      </c>
    </row>
    <row r="595" spans="1:85" x14ac:dyDescent="0.25">
      <c r="A595" s="162" t="s">
        <v>62</v>
      </c>
      <c r="B595" s="148">
        <v>477.40245406859265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351"/>
        <v>477.40245406859265</v>
      </c>
      <c r="J595" s="141"/>
      <c r="K595" s="163" t="s">
        <v>62</v>
      </c>
      <c r="L595" s="148">
        <v>477.40245406859265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52"/>
        <v>477.40245406859265</v>
      </c>
    </row>
    <row r="596" spans="1:85" ht="14.4" x14ac:dyDescent="0.3">
      <c r="A596" s="164" t="s">
        <v>22</v>
      </c>
      <c r="B596" s="165">
        <v>477.40245406859265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351"/>
        <v>477.40245406859265</v>
      </c>
      <c r="J596" s="141"/>
      <c r="K596" s="168" t="s">
        <v>22</v>
      </c>
      <c r="L596" s="169">
        <v>477.40245406859265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52"/>
        <v>477.40245406859265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351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52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351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52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351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52"/>
        <v>0</v>
      </c>
    </row>
    <row r="600" spans="1:85" x14ac:dyDescent="0.25">
      <c r="A600" s="186" t="s">
        <v>25</v>
      </c>
      <c r="B600" s="187">
        <f>SUM(B579:B595)</f>
        <v>5824.1013442457443</v>
      </c>
      <c r="C600" s="187">
        <f t="shared" ref="C600:H600" si="353">SUM(C579:C595)</f>
        <v>106.30590662827183</v>
      </c>
      <c r="D600" s="187">
        <f t="shared" si="353"/>
        <v>1093.1137329802095</v>
      </c>
      <c r="E600" s="187">
        <f t="shared" si="353"/>
        <v>322.04969922889683</v>
      </c>
      <c r="F600" s="187">
        <f t="shared" si="353"/>
        <v>0</v>
      </c>
      <c r="G600" s="187">
        <f t="shared" si="353"/>
        <v>706.83798447438221</v>
      </c>
      <c r="H600" s="213">
        <f t="shared" si="353"/>
        <v>0.18401328695600214</v>
      </c>
      <c r="I600" s="146">
        <f t="shared" ref="I600" si="354">SUM(I579:I595)</f>
        <v>8052.592680844461</v>
      </c>
      <c r="J600" s="141"/>
      <c r="K600" s="188" t="s">
        <v>25</v>
      </c>
      <c r="L600" s="187">
        <f>SUM(L579:L595)</f>
        <v>5824.1013442457443</v>
      </c>
      <c r="M600" s="187">
        <f t="shared" ref="M600:R600" si="355">SUM(M579:M595)</f>
        <v>106.30590662827183</v>
      </c>
      <c r="N600" s="187">
        <f t="shared" si="355"/>
        <v>1093.1137329802095</v>
      </c>
      <c r="O600" s="187">
        <f t="shared" si="355"/>
        <v>322.04969922889683</v>
      </c>
      <c r="P600" s="187">
        <f t="shared" si="355"/>
        <v>10424.003892983857</v>
      </c>
      <c r="Q600" s="187">
        <f t="shared" si="355"/>
        <v>706.83798447438221</v>
      </c>
      <c r="R600" s="213">
        <f t="shared" si="355"/>
        <v>0.18401328695600214</v>
      </c>
      <c r="S600" s="214">
        <f t="shared" ref="S600" si="356">SUM(S579:S595)</f>
        <v>18476.596573828319</v>
      </c>
    </row>
    <row r="601" spans="1:85" s="4" customFormat="1" ht="15" thickBot="1" x14ac:dyDescent="0.35">
      <c r="A601" s="19" t="s">
        <v>85</v>
      </c>
      <c r="B601" s="105">
        <f>IF($I600=0,"-",B600/$I600)</f>
        <v>0.72325790898379094</v>
      </c>
      <c r="C601" s="105">
        <f t="shared" ref="C601:H601" si="357">IF($I600=0,"-",C600/$I600)</f>
        <v>1.3201450867017369E-2</v>
      </c>
      <c r="D601" s="105">
        <f t="shared" si="357"/>
        <v>0.13574680556990207</v>
      </c>
      <c r="E601" s="105">
        <f t="shared" si="357"/>
        <v>3.9993293091179181E-2</v>
      </c>
      <c r="F601" s="105">
        <f t="shared" si="357"/>
        <v>0</v>
      </c>
      <c r="G601" s="105">
        <f t="shared" si="357"/>
        <v>8.7777690054510166E-2</v>
      </c>
      <c r="H601" s="106">
        <f t="shared" si="357"/>
        <v>2.2851433600228366E-5</v>
      </c>
      <c r="I601" s="107">
        <f>SUM(B601:H601)</f>
        <v>1</v>
      </c>
      <c r="K601" s="30" t="s">
        <v>85</v>
      </c>
      <c r="L601" s="80">
        <f>IF($S600=0,"-",L600/$S600)</f>
        <v>0.31521505169926434</v>
      </c>
      <c r="M601" s="80">
        <f t="shared" ref="M601:R601" si="358">IF($S600=0,"-",M600/$S600)</f>
        <v>5.7535437440276059E-3</v>
      </c>
      <c r="N601" s="80">
        <f t="shared" si="358"/>
        <v>5.9162071792409017E-2</v>
      </c>
      <c r="O601" s="80">
        <f t="shared" si="358"/>
        <v>1.7430141852264769E-2</v>
      </c>
      <c r="P601" s="80">
        <f t="shared" si="358"/>
        <v>0.56417337745790386</v>
      </c>
      <c r="Q601" s="80">
        <f t="shared" si="358"/>
        <v>3.8255854191004107E-2</v>
      </c>
      <c r="R601" s="81">
        <f t="shared" si="358"/>
        <v>9.9592631262325003E-6</v>
      </c>
      <c r="S601" s="82">
        <f>SUM(L601:R601)</f>
        <v>0.99999999999999978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3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70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17.750624528086927</v>
      </c>
      <c r="C605" s="144">
        <v>0</v>
      </c>
      <c r="D605" s="144">
        <v>1.4140759971486649</v>
      </c>
      <c r="E605" s="144">
        <v>0</v>
      </c>
      <c r="F605" s="291"/>
      <c r="G605" s="144">
        <v>0</v>
      </c>
      <c r="H605" s="145">
        <v>0</v>
      </c>
      <c r="I605" s="146">
        <f>SUM(B605:H605)</f>
        <v>19.164700525235592</v>
      </c>
      <c r="J605" s="141"/>
      <c r="K605" s="192" t="s">
        <v>6</v>
      </c>
      <c r="L605" s="144">
        <v>17.750624528086927</v>
      </c>
      <c r="M605" s="144">
        <v>0</v>
      </c>
      <c r="N605" s="144">
        <v>1.4140759971486649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19.164700525235592</v>
      </c>
      <c r="U605" s="33" t="s">
        <v>6</v>
      </c>
      <c r="V605" s="196">
        <v>17.750624528086927</v>
      </c>
      <c r="W605" s="196">
        <v>1.4140759971486649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359">+P605</f>
        <v>0</v>
      </c>
      <c r="AF605" s="199">
        <f t="shared" ref="AF605:AF625" si="360">SUM(V605:AE605)</f>
        <v>19.164700525235592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76.212805844750505</v>
      </c>
      <c r="C606" s="152">
        <v>0</v>
      </c>
      <c r="D606" s="152">
        <v>8.8126384370649991</v>
      </c>
      <c r="E606" s="152">
        <v>0</v>
      </c>
      <c r="F606" s="292"/>
      <c r="G606" s="152">
        <v>0</v>
      </c>
      <c r="H606" s="153">
        <v>0</v>
      </c>
      <c r="I606" s="154">
        <f t="shared" ref="I606:I625" si="361">SUM(B606:H606)</f>
        <v>85.02544428181551</v>
      </c>
      <c r="J606" s="141"/>
      <c r="K606" s="155" t="s">
        <v>7</v>
      </c>
      <c r="L606" s="156">
        <v>76.212805844750505</v>
      </c>
      <c r="M606" s="156">
        <v>0</v>
      </c>
      <c r="N606" s="156">
        <v>8.8126384370649991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62">SUM(L606:R606)</f>
        <v>85.02544428181551</v>
      </c>
      <c r="U606" s="34" t="s">
        <v>7</v>
      </c>
      <c r="V606" s="201">
        <v>76.212805844750505</v>
      </c>
      <c r="W606" s="201">
        <v>7.0609755985056086</v>
      </c>
      <c r="X606" s="201">
        <v>1.7516628385593904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359"/>
        <v>0</v>
      </c>
      <c r="AF606" s="203">
        <f t="shared" si="360"/>
        <v>85.02544428181551</v>
      </c>
      <c r="AG606" s="122" t="str">
        <f t="shared" ref="AG606:AG626" si="363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33.395859770527743</v>
      </c>
      <c r="C607" s="148">
        <v>0</v>
      </c>
      <c r="D607" s="148">
        <v>3.5803928191861751</v>
      </c>
      <c r="E607" s="148">
        <v>0</v>
      </c>
      <c r="F607" s="292"/>
      <c r="G607" s="148">
        <v>0</v>
      </c>
      <c r="H607" s="160">
        <v>0</v>
      </c>
      <c r="I607" s="146">
        <f t="shared" si="361"/>
        <v>36.976252589713916</v>
      </c>
      <c r="J607" s="141"/>
      <c r="K607" s="161" t="s">
        <v>9</v>
      </c>
      <c r="L607" s="148">
        <v>33.395859770527743</v>
      </c>
      <c r="M607" s="148">
        <v>0</v>
      </c>
      <c r="N607" s="148">
        <v>3.5803928191861751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62"/>
        <v>36.976252589713916</v>
      </c>
      <c r="U607" s="259" t="s">
        <v>9</v>
      </c>
      <c r="V607" s="196">
        <v>33.395859770527743</v>
      </c>
      <c r="W607" s="196">
        <v>3.5803928191861751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359"/>
        <v>0</v>
      </c>
      <c r="AF607" s="199">
        <f t="shared" si="360"/>
        <v>36.976252589713916</v>
      </c>
      <c r="AG607" s="122" t="str">
        <f t="shared" si="363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361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62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359"/>
        <v>0</v>
      </c>
      <c r="AF608" s="203">
        <f t="shared" si="360"/>
        <v>0</v>
      </c>
      <c r="AG608" s="122" t="str">
        <f t="shared" si="363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105.28154243052028</v>
      </c>
      <c r="C609" s="148">
        <v>0</v>
      </c>
      <c r="D609" s="148">
        <v>12.45735874012292</v>
      </c>
      <c r="E609" s="148">
        <v>0</v>
      </c>
      <c r="F609" s="292"/>
      <c r="G609" s="148">
        <v>0</v>
      </c>
      <c r="H609" s="160">
        <v>0</v>
      </c>
      <c r="I609" s="146">
        <f t="shared" si="361"/>
        <v>117.7389011706432</v>
      </c>
      <c r="J609" s="141"/>
      <c r="K609" s="161" t="s">
        <v>15</v>
      </c>
      <c r="L609" s="148">
        <v>105.28154243052028</v>
      </c>
      <c r="M609" s="148">
        <v>0</v>
      </c>
      <c r="N609" s="148">
        <v>12.45735874012292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62"/>
        <v>117.7389011706432</v>
      </c>
      <c r="U609" s="259" t="s">
        <v>15</v>
      </c>
      <c r="V609" s="196">
        <v>105.28154243052028</v>
      </c>
      <c r="W609" s="196">
        <v>12.45735874012292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359"/>
        <v>0</v>
      </c>
      <c r="AF609" s="199">
        <f t="shared" si="360"/>
        <v>117.7389011706432</v>
      </c>
      <c r="AG609" s="122" t="str">
        <f t="shared" si="363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4569.9379979711184</v>
      </c>
      <c r="C610" s="152">
        <v>0</v>
      </c>
      <c r="D610" s="152">
        <v>540.7344511353017</v>
      </c>
      <c r="E610" s="152">
        <v>0</v>
      </c>
      <c r="F610" s="292"/>
      <c r="G610" s="152">
        <v>0</v>
      </c>
      <c r="H610" s="153">
        <v>0</v>
      </c>
      <c r="I610" s="154">
        <f t="shared" si="361"/>
        <v>5110.6724491064197</v>
      </c>
      <c r="J610" s="141"/>
      <c r="K610" s="155" t="s">
        <v>14</v>
      </c>
      <c r="L610" s="156">
        <v>4569.9379979711184</v>
      </c>
      <c r="M610" s="156">
        <v>0</v>
      </c>
      <c r="N610" s="156">
        <v>540.7344511353017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62"/>
        <v>5110.6724491064197</v>
      </c>
      <c r="U610" s="34" t="s">
        <v>14</v>
      </c>
      <c r="V610" s="201">
        <v>4569.9379979711184</v>
      </c>
      <c r="W610" s="201">
        <v>540.7344511353017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359"/>
        <v>0</v>
      </c>
      <c r="AF610" s="203">
        <f t="shared" si="360"/>
        <v>5110.6724491064197</v>
      </c>
      <c r="AG610" s="122" t="str">
        <f t="shared" si="363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361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6259.1952998714278</v>
      </c>
      <c r="Q611" s="148">
        <v>0</v>
      </c>
      <c r="R611" s="149">
        <v>0</v>
      </c>
      <c r="S611" s="150">
        <f t="shared" si="362"/>
        <v>6259.1952998714278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6259.1952998714278</v>
      </c>
      <c r="AF611" s="237">
        <f t="shared" si="360"/>
        <v>6259.1952998714278</v>
      </c>
      <c r="AG611" s="122" t="str">
        <f t="shared" si="363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361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2936.7706170130095</v>
      </c>
      <c r="Q612" s="156">
        <v>0</v>
      </c>
      <c r="R612" s="157">
        <v>0</v>
      </c>
      <c r="S612" s="158">
        <f t="shared" si="362"/>
        <v>2936.7706170130095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364">+P612</f>
        <v>2936.7706170130095</v>
      </c>
      <c r="AF612" s="203">
        <f t="shared" si="360"/>
        <v>2936.7706170130095</v>
      </c>
      <c r="AG612" s="122" t="str">
        <f t="shared" si="363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361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62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364"/>
        <v>0</v>
      </c>
      <c r="AF613" s="237">
        <f t="shared" si="360"/>
        <v>0</v>
      </c>
      <c r="AG613" s="122" t="str">
        <f t="shared" si="363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278.42266497869605</v>
      </c>
      <c r="C614" s="152">
        <v>0</v>
      </c>
      <c r="D614" s="152">
        <v>37.931359291692061</v>
      </c>
      <c r="E614" s="152">
        <v>0</v>
      </c>
      <c r="F614" s="292"/>
      <c r="G614" s="152">
        <v>0</v>
      </c>
      <c r="H614" s="153">
        <v>0</v>
      </c>
      <c r="I614" s="154">
        <f t="shared" si="361"/>
        <v>316.35402427038809</v>
      </c>
      <c r="J614" s="141"/>
      <c r="K614" s="155" t="s">
        <v>16</v>
      </c>
      <c r="L614" s="156">
        <v>278.42266497869605</v>
      </c>
      <c r="M614" s="156">
        <v>0</v>
      </c>
      <c r="N614" s="156">
        <v>37.931359291692061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62"/>
        <v>316.35402427038809</v>
      </c>
      <c r="U614" s="34" t="s">
        <v>16</v>
      </c>
      <c r="V614" s="201">
        <v>278.42266497869605</v>
      </c>
      <c r="W614" s="201">
        <v>35.750845826471924</v>
      </c>
      <c r="X614" s="201">
        <v>2.1805134652201339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364"/>
        <v>0</v>
      </c>
      <c r="AF614" s="203">
        <f t="shared" si="360"/>
        <v>316.35402427038809</v>
      </c>
      <c r="AG614" s="122" t="str">
        <f t="shared" si="363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767.41032523342392</v>
      </c>
      <c r="C615" s="148">
        <v>0</v>
      </c>
      <c r="D615" s="148">
        <v>96.787445656865074</v>
      </c>
      <c r="E615" s="148">
        <v>0</v>
      </c>
      <c r="F615" s="292"/>
      <c r="G615" s="148">
        <v>0</v>
      </c>
      <c r="H615" s="160">
        <v>0</v>
      </c>
      <c r="I615" s="146">
        <f t="shared" si="361"/>
        <v>864.19777089028901</v>
      </c>
      <c r="J615" s="141"/>
      <c r="K615" s="161" t="s">
        <v>139</v>
      </c>
      <c r="L615" s="148">
        <v>767.41032523342392</v>
      </c>
      <c r="M615" s="148">
        <v>0</v>
      </c>
      <c r="N615" s="148">
        <v>96.787445656865074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62"/>
        <v>864.19777089028901</v>
      </c>
      <c r="U615" s="35" t="s">
        <v>139</v>
      </c>
      <c r="V615" s="196">
        <v>767.41032523342392</v>
      </c>
      <c r="W615" s="196">
        <v>95.214678550722695</v>
      </c>
      <c r="X615" s="196">
        <v>1.5727671061423822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364"/>
        <v>0</v>
      </c>
      <c r="AF615" s="237">
        <f t="shared" si="360"/>
        <v>864.19777089028901</v>
      </c>
      <c r="AG615" s="122" t="str">
        <f t="shared" si="363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1160.6796595838459</v>
      </c>
      <c r="C616" s="152">
        <v>0</v>
      </c>
      <c r="D616" s="152">
        <v>1320.5782666298901</v>
      </c>
      <c r="E616" s="152">
        <v>1616.4716580625227</v>
      </c>
      <c r="F616" s="292"/>
      <c r="G616" s="152">
        <v>792.85640465236918</v>
      </c>
      <c r="H616" s="153">
        <v>0</v>
      </c>
      <c r="I616" s="154">
        <f t="shared" si="361"/>
        <v>4890.5859889286276</v>
      </c>
      <c r="J616" s="141"/>
      <c r="K616" s="155" t="s">
        <v>24</v>
      </c>
      <c r="L616" s="156">
        <v>1160.6796595838459</v>
      </c>
      <c r="M616" s="156">
        <v>0</v>
      </c>
      <c r="N616" s="156">
        <v>1320.5782666298901</v>
      </c>
      <c r="O616" s="156">
        <v>1616.4716580625227</v>
      </c>
      <c r="P616" s="156">
        <v>0</v>
      </c>
      <c r="Q616" s="156">
        <v>792.85640465236918</v>
      </c>
      <c r="R616" s="157">
        <v>0</v>
      </c>
      <c r="S616" s="158">
        <f t="shared" si="362"/>
        <v>4890.5859889286276</v>
      </c>
      <c r="U616" s="34" t="s">
        <v>24</v>
      </c>
      <c r="V616" s="201">
        <v>1160.6796595838459</v>
      </c>
      <c r="W616" s="201">
        <v>911.78635887301766</v>
      </c>
      <c r="X616" s="201">
        <v>408.79190775687249</v>
      </c>
      <c r="Y616" s="201">
        <v>501.75667019245907</v>
      </c>
      <c r="Z616" s="201">
        <v>524.92679881348386</v>
      </c>
      <c r="AA616" s="201">
        <v>146.13653645739785</v>
      </c>
      <c r="AB616" s="201">
        <v>429.12458271135938</v>
      </c>
      <c r="AC616" s="201">
        <v>363.7318219410098</v>
      </c>
      <c r="AD616" s="201">
        <v>443.65165259918189</v>
      </c>
      <c r="AE616" s="235">
        <f t="shared" si="364"/>
        <v>0</v>
      </c>
      <c r="AF616" s="203">
        <f t="shared" si="360"/>
        <v>4890.5859889286285</v>
      </c>
      <c r="AG616" s="122" t="str">
        <f t="shared" si="363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1162.1086440634704</v>
      </c>
      <c r="C617" s="148">
        <v>0</v>
      </c>
      <c r="D617" s="148">
        <v>157.43344065500381</v>
      </c>
      <c r="E617" s="148">
        <v>0</v>
      </c>
      <c r="F617" s="292"/>
      <c r="G617" s="148">
        <v>0</v>
      </c>
      <c r="H617" s="160">
        <v>0</v>
      </c>
      <c r="I617" s="146">
        <f t="shared" si="361"/>
        <v>1319.5420847184741</v>
      </c>
      <c r="J617" s="141"/>
      <c r="K617" s="161" t="s">
        <v>23</v>
      </c>
      <c r="L617" s="148">
        <v>1162.1086440634704</v>
      </c>
      <c r="M617" s="148">
        <v>0</v>
      </c>
      <c r="N617" s="148">
        <v>157.43344065500381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62"/>
        <v>1319.5420847184741</v>
      </c>
      <c r="U617" s="261" t="s">
        <v>23</v>
      </c>
      <c r="V617" s="196">
        <v>1162.1086440634704</v>
      </c>
      <c r="W617" s="196">
        <v>157.43344065500381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364"/>
        <v>0</v>
      </c>
      <c r="AF617" s="237">
        <f t="shared" si="360"/>
        <v>1319.5420847184741</v>
      </c>
      <c r="AG617" s="122" t="str">
        <f t="shared" si="363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5951.7967846292286</v>
      </c>
      <c r="C618" s="152">
        <v>0</v>
      </c>
      <c r="D618" s="152">
        <v>603.55333461041062</v>
      </c>
      <c r="E618" s="152">
        <v>0</v>
      </c>
      <c r="F618" s="292"/>
      <c r="G618" s="152">
        <v>0</v>
      </c>
      <c r="H618" s="153">
        <v>0</v>
      </c>
      <c r="I618" s="154">
        <f t="shared" si="361"/>
        <v>6555.3501192396388</v>
      </c>
      <c r="J618" s="141"/>
      <c r="K618" s="155" t="s">
        <v>58</v>
      </c>
      <c r="L618" s="156">
        <v>5951.7967846292286</v>
      </c>
      <c r="M618" s="156">
        <v>0</v>
      </c>
      <c r="N618" s="156">
        <v>603.55333461041062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62"/>
        <v>6555.3501192396388</v>
      </c>
      <c r="U618" s="34" t="s">
        <v>58</v>
      </c>
      <c r="V618" s="201">
        <v>5951.7967846292286</v>
      </c>
      <c r="W618" s="201">
        <v>552.37634350935286</v>
      </c>
      <c r="X618" s="201">
        <v>51.176991101057737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364"/>
        <v>0</v>
      </c>
      <c r="AF618" s="203">
        <f t="shared" si="360"/>
        <v>6555.3501192396398</v>
      </c>
      <c r="AG618" s="122" t="str">
        <f t="shared" si="363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989.1085056183058</v>
      </c>
      <c r="C619" s="148">
        <v>0</v>
      </c>
      <c r="D619" s="148">
        <v>166.01975687915572</v>
      </c>
      <c r="E619" s="148">
        <v>0</v>
      </c>
      <c r="F619" s="292"/>
      <c r="G619" s="148">
        <v>0</v>
      </c>
      <c r="H619" s="160">
        <v>0</v>
      </c>
      <c r="I619" s="146">
        <f t="shared" si="361"/>
        <v>1155.1282624974615</v>
      </c>
      <c r="J619" s="141"/>
      <c r="K619" s="161" t="s">
        <v>21</v>
      </c>
      <c r="L619" s="148">
        <v>989.1085056183058</v>
      </c>
      <c r="M619" s="148">
        <v>0</v>
      </c>
      <c r="N619" s="148">
        <v>166.01975687915572</v>
      </c>
      <c r="O619" s="148">
        <v>0</v>
      </c>
      <c r="P619" s="148">
        <v>526.66608547339854</v>
      </c>
      <c r="Q619" s="148">
        <v>0</v>
      </c>
      <c r="R619" s="149">
        <v>0</v>
      </c>
      <c r="S619" s="150">
        <f t="shared" si="362"/>
        <v>1681.7943479708601</v>
      </c>
      <c r="U619" s="261" t="s">
        <v>21</v>
      </c>
      <c r="V619" s="196">
        <v>989.1085056183058</v>
      </c>
      <c r="W619" s="196">
        <v>164.169435247433</v>
      </c>
      <c r="X619" s="196">
        <v>1.8503216317227202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364"/>
        <v>526.66608547339854</v>
      </c>
      <c r="AF619" s="237">
        <f t="shared" si="360"/>
        <v>1681.7943479708601</v>
      </c>
      <c r="AG619" s="122" t="str">
        <f t="shared" si="363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361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62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364"/>
        <v>0</v>
      </c>
      <c r="AF620" s="203">
        <f t="shared" si="360"/>
        <v>0</v>
      </c>
      <c r="AG620" s="122" t="str">
        <f t="shared" si="363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413.5052939647976</v>
      </c>
      <c r="C621" s="148">
        <v>0</v>
      </c>
      <c r="D621" s="148">
        <v>342.15853379892377</v>
      </c>
      <c r="E621" s="148">
        <v>0</v>
      </c>
      <c r="F621" s="292"/>
      <c r="G621" s="148">
        <v>0</v>
      </c>
      <c r="H621" s="160">
        <v>0</v>
      </c>
      <c r="I621" s="146">
        <f t="shared" si="361"/>
        <v>755.66382776372143</v>
      </c>
      <c r="J621" s="141"/>
      <c r="K621" s="163" t="s">
        <v>62</v>
      </c>
      <c r="L621" s="148">
        <v>413.5052939647976</v>
      </c>
      <c r="M621" s="148">
        <v>0</v>
      </c>
      <c r="N621" s="148">
        <v>342.15853379892377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62"/>
        <v>755.66382776372143</v>
      </c>
      <c r="U621" s="262" t="s">
        <v>62</v>
      </c>
      <c r="V621" s="196">
        <v>413.5052939647976</v>
      </c>
      <c r="W621" s="196">
        <v>342.15853379892377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364"/>
        <v>0</v>
      </c>
      <c r="AF621" s="199">
        <f t="shared" si="360"/>
        <v>755.66382776372143</v>
      </c>
      <c r="AG621" s="122" t="str">
        <f t="shared" si="363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413.5052939647976</v>
      </c>
      <c r="C622" s="165">
        <v>0</v>
      </c>
      <c r="D622" s="165">
        <v>342.15853379892377</v>
      </c>
      <c r="E622" s="165">
        <v>0</v>
      </c>
      <c r="F622" s="292"/>
      <c r="G622" s="165">
        <v>0</v>
      </c>
      <c r="H622" s="166">
        <v>0</v>
      </c>
      <c r="I622" s="167">
        <f t="shared" si="361"/>
        <v>755.66382776372143</v>
      </c>
      <c r="J622" s="141"/>
      <c r="K622" s="168" t="s">
        <v>22</v>
      </c>
      <c r="L622" s="169">
        <v>413.5052939647976</v>
      </c>
      <c r="M622" s="169">
        <v>0</v>
      </c>
      <c r="N622" s="169">
        <v>342.15853379892377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62"/>
        <v>755.66382776372143</v>
      </c>
      <c r="U622" s="263" t="s">
        <v>134</v>
      </c>
      <c r="V622" s="201">
        <v>413.5052939647976</v>
      </c>
      <c r="W622" s="201">
        <v>342.15853379892377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364"/>
        <v>0</v>
      </c>
      <c r="AF622" s="203">
        <f t="shared" si="360"/>
        <v>755.66382776372143</v>
      </c>
      <c r="AG622" s="124" t="str">
        <f t="shared" si="363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361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62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364"/>
        <v>0</v>
      </c>
      <c r="AF623" s="237">
        <f t="shared" si="360"/>
        <v>0</v>
      </c>
      <c r="AG623" s="124" t="str">
        <f t="shared" si="363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361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62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364"/>
        <v>0</v>
      </c>
      <c r="AF624" s="203">
        <f t="shared" si="360"/>
        <v>0</v>
      </c>
      <c r="AG624" s="124" t="str">
        <f t="shared" si="363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361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62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360"/>
        <v>0</v>
      </c>
      <c r="AG625" s="124" t="str">
        <f t="shared" si="363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15525.610708616772</v>
      </c>
      <c r="C626" s="187">
        <f t="shared" ref="C626:H626" si="365">SUM(C605:C621)</f>
        <v>0</v>
      </c>
      <c r="D626" s="187">
        <f t="shared" si="365"/>
        <v>3291.4610546507656</v>
      </c>
      <c r="E626" s="187">
        <f t="shared" si="365"/>
        <v>1616.4716580625227</v>
      </c>
      <c r="F626" s="187">
        <f t="shared" si="365"/>
        <v>0</v>
      </c>
      <c r="G626" s="187">
        <f t="shared" si="365"/>
        <v>792.85640465236918</v>
      </c>
      <c r="H626" s="213">
        <f t="shared" si="365"/>
        <v>0</v>
      </c>
      <c r="I626" s="146">
        <f t="shared" ref="I626" si="366">SUM(I605:I621)</f>
        <v>21226.399825982429</v>
      </c>
      <c r="J626" s="141"/>
      <c r="K626" s="188" t="s">
        <v>25</v>
      </c>
      <c r="L626" s="187">
        <f>SUM(L605:L621)</f>
        <v>15525.610708616772</v>
      </c>
      <c r="M626" s="187">
        <f t="shared" ref="M626:R626" si="367">SUM(M605:M621)</f>
        <v>0</v>
      </c>
      <c r="N626" s="187">
        <f t="shared" si="367"/>
        <v>3291.4610546507656</v>
      </c>
      <c r="O626" s="187">
        <f t="shared" si="367"/>
        <v>1616.4716580625227</v>
      </c>
      <c r="P626" s="187">
        <f t="shared" si="367"/>
        <v>9722.6320023578355</v>
      </c>
      <c r="Q626" s="187">
        <f t="shared" si="367"/>
        <v>792.85640465236918</v>
      </c>
      <c r="R626" s="213">
        <f t="shared" si="367"/>
        <v>0</v>
      </c>
      <c r="S626" s="214">
        <f t="shared" ref="S626" si="368">SUM(S605:S621)</f>
        <v>30949.031828340263</v>
      </c>
      <c r="U626" s="215" t="s">
        <v>61</v>
      </c>
      <c r="V626" s="216">
        <f>SUM(V605:V621)</f>
        <v>15525.610708616772</v>
      </c>
      <c r="W626" s="216">
        <f t="shared" ref="W626:AE626" si="369">SUM(W605:W621)</f>
        <v>2824.1368907511905</v>
      </c>
      <c r="X626" s="216">
        <f t="shared" si="369"/>
        <v>467.32416389957484</v>
      </c>
      <c r="Y626" s="216">
        <f t="shared" si="369"/>
        <v>501.75667019245907</v>
      </c>
      <c r="Z626" s="216">
        <f t="shared" si="369"/>
        <v>524.92679881348386</v>
      </c>
      <c r="AA626" s="216">
        <f t="shared" si="369"/>
        <v>146.13653645739785</v>
      </c>
      <c r="AB626" s="216">
        <f t="shared" si="369"/>
        <v>429.12458271135938</v>
      </c>
      <c r="AC626" s="216">
        <f t="shared" si="369"/>
        <v>363.7318219410098</v>
      </c>
      <c r="AD626" s="216">
        <f t="shared" si="369"/>
        <v>443.65165259918189</v>
      </c>
      <c r="AE626" s="216">
        <f t="shared" si="369"/>
        <v>9722.6320023578355</v>
      </c>
      <c r="AF626" s="238">
        <f>SUM(AF605:AF621)</f>
        <v>30949.031828340263</v>
      </c>
      <c r="AG626" s="125" t="str">
        <f t="shared" si="363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0.73142929728537676</v>
      </c>
      <c r="C627" s="105">
        <f t="shared" ref="C627:H627" si="370">IF($I626=0,"-",C626/$I626)</f>
        <v>0</v>
      </c>
      <c r="D627" s="105">
        <f t="shared" si="370"/>
        <v>0.15506449900287911</v>
      </c>
      <c r="E627" s="105">
        <f t="shared" si="370"/>
        <v>7.6153830669102029E-2</v>
      </c>
      <c r="F627" s="105">
        <f t="shared" si="370"/>
        <v>0</v>
      </c>
      <c r="G627" s="105">
        <f t="shared" si="370"/>
        <v>3.7352373042642106E-2</v>
      </c>
      <c r="H627" s="106">
        <f t="shared" si="370"/>
        <v>0</v>
      </c>
      <c r="I627" s="107">
        <f>SUM(B627:H627)</f>
        <v>1</v>
      </c>
      <c r="K627" s="30" t="s">
        <v>85</v>
      </c>
      <c r="L627" s="80">
        <f>IF($S626=0,"-",L626/$S626)</f>
        <v>0.50165093353259127</v>
      </c>
      <c r="M627" s="80">
        <f t="shared" ref="M627:R627" si="371">IF($S626=0,"-",M626/$S626)</f>
        <v>0</v>
      </c>
      <c r="N627" s="80">
        <f t="shared" si="371"/>
        <v>0.10635101843918587</v>
      </c>
      <c r="O627" s="80">
        <f t="shared" si="371"/>
        <v>5.223012038077092E-2</v>
      </c>
      <c r="P627" s="80">
        <f t="shared" si="371"/>
        <v>0.31414979493654943</v>
      </c>
      <c r="Q627" s="80">
        <f t="shared" si="371"/>
        <v>2.5618132710902592E-2</v>
      </c>
      <c r="R627" s="81">
        <f t="shared" si="371"/>
        <v>0</v>
      </c>
      <c r="S627" s="82">
        <f>SUM(L627:R627)</f>
        <v>1.0000000000000002</v>
      </c>
      <c r="U627" s="40" t="s">
        <v>85</v>
      </c>
      <c r="V627" s="108">
        <f>V626/$AF626</f>
        <v>0.50165093353259127</v>
      </c>
      <c r="W627" s="108">
        <f t="shared" ref="W627:AF627" si="372">W626/$AF626</f>
        <v>9.1251219308421366E-2</v>
      </c>
      <c r="X627" s="108">
        <f t="shared" si="372"/>
        <v>1.509979913076449E-2</v>
      </c>
      <c r="Y627" s="108">
        <f t="shared" si="372"/>
        <v>1.621235433067721E-2</v>
      </c>
      <c r="Z627" s="108">
        <f t="shared" si="372"/>
        <v>1.6961008723148631E-2</v>
      </c>
      <c r="AA627" s="108">
        <f t="shared" si="372"/>
        <v>4.72184517008314E-3</v>
      </c>
      <c r="AB627" s="108">
        <f t="shared" si="372"/>
        <v>1.3865525263973097E-2</v>
      </c>
      <c r="AC627" s="108">
        <f t="shared" si="372"/>
        <v>1.1752607446929497E-2</v>
      </c>
      <c r="AD627" s="239">
        <f t="shared" si="372"/>
        <v>1.4334912156861938E-2</v>
      </c>
      <c r="AE627" s="239">
        <f t="shared" si="372"/>
        <v>0.31414979493654943</v>
      </c>
      <c r="AF627" s="240">
        <f t="shared" si="372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0.13259403064077099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0.13259403064077099</v>
      </c>
      <c r="J631" s="141"/>
      <c r="K631" s="192" t="s">
        <v>6</v>
      </c>
      <c r="L631" s="144">
        <v>0.13259403064077099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0.13259403064077099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2.9824507200161987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73">SUM(B632:H632)</f>
        <v>2.9824507200161987</v>
      </c>
      <c r="J632" s="141"/>
      <c r="K632" s="155" t="s">
        <v>7</v>
      </c>
      <c r="L632" s="156">
        <v>2.9824507200161987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74">SUM(L632:R632)</f>
        <v>2.9824507200161987</v>
      </c>
    </row>
    <row r="633" spans="1:85" x14ac:dyDescent="0.25">
      <c r="A633" s="159" t="s">
        <v>9</v>
      </c>
      <c r="B633" s="148">
        <v>0.85145916979972858</v>
      </c>
      <c r="C633" s="148">
        <v>0</v>
      </c>
      <c r="D633" s="148">
        <v>2.7276029941986136E-3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73"/>
        <v>0.85418677279392718</v>
      </c>
      <c r="J633" s="141"/>
      <c r="K633" s="161" t="s">
        <v>9</v>
      </c>
      <c r="L633" s="148">
        <v>0.85145916979972858</v>
      </c>
      <c r="M633" s="148">
        <v>0</v>
      </c>
      <c r="N633" s="148">
        <v>2.7276029941986136E-3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74"/>
        <v>0.85418677279392718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73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74"/>
        <v>0</v>
      </c>
    </row>
    <row r="635" spans="1:85" x14ac:dyDescent="0.25">
      <c r="A635" s="159" t="s">
        <v>15</v>
      </c>
      <c r="B635" s="148">
        <v>28.768415742785084</v>
      </c>
      <c r="C635" s="148">
        <v>0.12433889598058899</v>
      </c>
      <c r="D635" s="148">
        <v>2.3181511679638001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73"/>
        <v>31.210905806729475</v>
      </c>
      <c r="J635" s="141"/>
      <c r="K635" s="161" t="s">
        <v>15</v>
      </c>
      <c r="L635" s="148">
        <v>28.768415742785084</v>
      </c>
      <c r="M635" s="148">
        <v>0.12433889598058899</v>
      </c>
      <c r="N635" s="148">
        <v>2.3181511679638001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74"/>
        <v>31.210905806729475</v>
      </c>
    </row>
    <row r="636" spans="1:85" x14ac:dyDescent="0.25">
      <c r="A636" s="151" t="s">
        <v>14</v>
      </c>
      <c r="B636" s="152">
        <v>4.8520663457702105</v>
      </c>
      <c r="C636" s="152">
        <v>0.10950049384162783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73"/>
        <v>4.9615668396118382</v>
      </c>
      <c r="J636" s="141"/>
      <c r="K636" s="155" t="s">
        <v>14</v>
      </c>
      <c r="L636" s="156">
        <v>4.8520663457702105</v>
      </c>
      <c r="M636" s="156">
        <v>0.10950049384162783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74"/>
        <v>4.9615668396118382</v>
      </c>
    </row>
    <row r="637" spans="1:85" x14ac:dyDescent="0.25">
      <c r="A637" s="159" t="s">
        <v>56</v>
      </c>
      <c r="B637" s="148">
        <v>0</v>
      </c>
      <c r="C637" s="148">
        <v>0.36675302235921114</v>
      </c>
      <c r="D637" s="148">
        <v>0</v>
      </c>
      <c r="E637" s="148">
        <v>17.80060026220065</v>
      </c>
      <c r="F637" s="148">
        <v>702.99518379200902</v>
      </c>
      <c r="G637" s="148">
        <v>0</v>
      </c>
      <c r="H637" s="160">
        <v>0</v>
      </c>
      <c r="I637" s="146">
        <f t="shared" si="373"/>
        <v>721.16253707656892</v>
      </c>
      <c r="J637" s="141"/>
      <c r="K637" s="161" t="s">
        <v>56</v>
      </c>
      <c r="L637" s="148">
        <v>0</v>
      </c>
      <c r="M637" s="148">
        <v>0.36675302235921114</v>
      </c>
      <c r="N637" s="148">
        <v>0</v>
      </c>
      <c r="O637" s="148">
        <v>17.80060026220065</v>
      </c>
      <c r="P637" s="148">
        <v>702.99518379200902</v>
      </c>
      <c r="Q637" s="148">
        <v>0</v>
      </c>
      <c r="R637" s="149">
        <v>0</v>
      </c>
      <c r="S637" s="150">
        <f t="shared" si="374"/>
        <v>721.16253707656892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23.882498941754623</v>
      </c>
      <c r="F638" s="152">
        <v>0</v>
      </c>
      <c r="G638" s="152">
        <v>0</v>
      </c>
      <c r="H638" s="153">
        <v>0</v>
      </c>
      <c r="I638" s="154">
        <f t="shared" si="373"/>
        <v>23.882498941754623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23.882498941754623</v>
      </c>
      <c r="P638" s="156">
        <v>0</v>
      </c>
      <c r="Q638" s="156">
        <v>0</v>
      </c>
      <c r="R638" s="157">
        <v>0</v>
      </c>
      <c r="S638" s="158">
        <f t="shared" si="374"/>
        <v>23.882498941754623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73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74"/>
        <v>0</v>
      </c>
    </row>
    <row r="640" spans="1:85" x14ac:dyDescent="0.25">
      <c r="A640" s="151" t="s">
        <v>16</v>
      </c>
      <c r="B640" s="152">
        <v>31.295464603712713</v>
      </c>
      <c r="C640" s="152">
        <v>0</v>
      </c>
      <c r="D640" s="152">
        <v>0.15150859846321826</v>
      </c>
      <c r="E640" s="152">
        <v>0.92188637356559067</v>
      </c>
      <c r="F640" s="152">
        <v>0</v>
      </c>
      <c r="G640" s="152">
        <v>0</v>
      </c>
      <c r="H640" s="153">
        <v>0</v>
      </c>
      <c r="I640" s="154">
        <f t="shared" si="373"/>
        <v>32.368859575741517</v>
      </c>
      <c r="J640" s="141"/>
      <c r="K640" s="155" t="s">
        <v>16</v>
      </c>
      <c r="L640" s="156">
        <v>31.295464603712713</v>
      </c>
      <c r="M640" s="156">
        <v>0</v>
      </c>
      <c r="N640" s="156">
        <v>0.15150859846321826</v>
      </c>
      <c r="O640" s="156">
        <v>0.92188637356559067</v>
      </c>
      <c r="P640" s="156">
        <v>0</v>
      </c>
      <c r="Q640" s="156">
        <v>0</v>
      </c>
      <c r="R640" s="157">
        <v>0</v>
      </c>
      <c r="S640" s="158">
        <f t="shared" si="374"/>
        <v>32.368859575741517</v>
      </c>
    </row>
    <row r="641" spans="1:70" x14ac:dyDescent="0.25">
      <c r="A641" s="159" t="s">
        <v>139</v>
      </c>
      <c r="B641" s="148">
        <v>8.4319365301170937</v>
      </c>
      <c r="C641" s="148">
        <v>0</v>
      </c>
      <c r="D641" s="148">
        <v>2.1792874289026507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73"/>
        <v>10.611223959019744</v>
      </c>
      <c r="J641" s="141"/>
      <c r="K641" s="161" t="s">
        <v>139</v>
      </c>
      <c r="L641" s="148">
        <v>8.4319365301170937</v>
      </c>
      <c r="M641" s="148">
        <v>0</v>
      </c>
      <c r="N641" s="148">
        <v>2.1792874289026507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74"/>
        <v>10.611223959019744</v>
      </c>
    </row>
    <row r="642" spans="1:70" x14ac:dyDescent="0.25">
      <c r="A642" s="151" t="s">
        <v>24</v>
      </c>
      <c r="B642" s="152">
        <v>101.16246376771342</v>
      </c>
      <c r="C642" s="152">
        <v>0.13144276322508894</v>
      </c>
      <c r="D642" s="152">
        <v>2.0924748724284172</v>
      </c>
      <c r="E642" s="152">
        <v>168.10033814140891</v>
      </c>
      <c r="F642" s="152">
        <v>0</v>
      </c>
      <c r="G642" s="152">
        <v>56.686838630524058</v>
      </c>
      <c r="H642" s="153">
        <v>0.79531584580235437</v>
      </c>
      <c r="I642" s="154">
        <f t="shared" si="373"/>
        <v>328.96887402110224</v>
      </c>
      <c r="J642" s="141"/>
      <c r="K642" s="155" t="s">
        <v>24</v>
      </c>
      <c r="L642" s="156">
        <v>101.16246376771342</v>
      </c>
      <c r="M642" s="156">
        <v>0.13144276322508894</v>
      </c>
      <c r="N642" s="156">
        <v>2.0924748724284172</v>
      </c>
      <c r="O642" s="156">
        <v>168.10033814140891</v>
      </c>
      <c r="P642" s="156">
        <v>0</v>
      </c>
      <c r="Q642" s="156">
        <v>56.686838630524058</v>
      </c>
      <c r="R642" s="157">
        <v>0.79531584580235437</v>
      </c>
      <c r="S642" s="158">
        <f t="shared" si="374"/>
        <v>328.96887402110224</v>
      </c>
    </row>
    <row r="643" spans="1:70" x14ac:dyDescent="0.25">
      <c r="A643" s="159" t="s">
        <v>23</v>
      </c>
      <c r="B643" s="148">
        <v>18.653236821059597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73"/>
        <v>18.653236821059597</v>
      </c>
      <c r="J643" s="141"/>
      <c r="K643" s="161" t="s">
        <v>23</v>
      </c>
      <c r="L643" s="148">
        <v>18.653236821059597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74"/>
        <v>18.653236821059597</v>
      </c>
    </row>
    <row r="644" spans="1:70" x14ac:dyDescent="0.25">
      <c r="A644" s="151" t="s">
        <v>58</v>
      </c>
      <c r="B644" s="152">
        <v>255.92735940426184</v>
      </c>
      <c r="C644" s="152">
        <v>11.592640770896523</v>
      </c>
      <c r="D644" s="152">
        <v>145.72698270221329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73"/>
        <v>413.24698287737169</v>
      </c>
      <c r="J644" s="141"/>
      <c r="K644" s="155" t="s">
        <v>58</v>
      </c>
      <c r="L644" s="156">
        <v>255.92735940426184</v>
      </c>
      <c r="M644" s="156">
        <v>11.592640770896523</v>
      </c>
      <c r="N644" s="156">
        <v>145.72698270221329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74"/>
        <v>413.24698287737169</v>
      </c>
    </row>
    <row r="645" spans="1:70" x14ac:dyDescent="0.25">
      <c r="A645" s="159" t="s">
        <v>21</v>
      </c>
      <c r="B645" s="148">
        <v>266.95772931324717</v>
      </c>
      <c r="C645" s="148">
        <v>0</v>
      </c>
      <c r="D645" s="148">
        <v>0</v>
      </c>
      <c r="E645" s="148">
        <v>1.1101909837890143</v>
      </c>
      <c r="F645" s="148">
        <v>51.394015357183399</v>
      </c>
      <c r="G645" s="148">
        <v>0</v>
      </c>
      <c r="H645" s="160">
        <v>0</v>
      </c>
      <c r="I645" s="146">
        <f t="shared" si="373"/>
        <v>319.46193565421959</v>
      </c>
      <c r="J645" s="141"/>
      <c r="K645" s="161" t="s">
        <v>21</v>
      </c>
      <c r="L645" s="148">
        <v>266.95772931324717</v>
      </c>
      <c r="M645" s="148">
        <v>0</v>
      </c>
      <c r="N645" s="148">
        <v>0</v>
      </c>
      <c r="O645" s="148">
        <v>1.1101909837890143</v>
      </c>
      <c r="P645" s="148">
        <v>51.394015357183399</v>
      </c>
      <c r="Q645" s="148">
        <v>0</v>
      </c>
      <c r="R645" s="149">
        <v>0</v>
      </c>
      <c r="S645" s="150">
        <f t="shared" si="374"/>
        <v>319.46193565421959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73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74"/>
        <v>0</v>
      </c>
    </row>
    <row r="647" spans="1:70" x14ac:dyDescent="0.25">
      <c r="A647" s="162" t="s">
        <v>62</v>
      </c>
      <c r="B647" s="148">
        <v>10.203568468886735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73"/>
        <v>10.203568468886735</v>
      </c>
      <c r="J647" s="141"/>
      <c r="K647" s="163" t="s">
        <v>62</v>
      </c>
      <c r="L647" s="148">
        <v>10.203568468886735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74"/>
        <v>10.203568468886735</v>
      </c>
    </row>
    <row r="648" spans="1:70" ht="14.4" x14ac:dyDescent="0.3">
      <c r="A648" s="164" t="s">
        <v>22</v>
      </c>
      <c r="B648" s="165">
        <v>10.203568468886735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73"/>
        <v>10.203568468886735</v>
      </c>
      <c r="J648" s="141"/>
      <c r="K648" s="168" t="s">
        <v>22</v>
      </c>
      <c r="L648" s="169">
        <v>10.203568468886735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74"/>
        <v>10.203568468886735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73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74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73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74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7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74"/>
        <v>0</v>
      </c>
    </row>
    <row r="652" spans="1:70" x14ac:dyDescent="0.25">
      <c r="A652" s="186" t="s">
        <v>25</v>
      </c>
      <c r="B652" s="187">
        <f>SUM(B631:B647)</f>
        <v>730.21874491801054</v>
      </c>
      <c r="C652" s="187">
        <f t="shared" ref="C652:H652" si="375">SUM(C631:C647)</f>
        <v>12.32467594630304</v>
      </c>
      <c r="D652" s="187">
        <f t="shared" si="375"/>
        <v>152.47113237296557</v>
      </c>
      <c r="E652" s="187">
        <f t="shared" si="375"/>
        <v>211.81551470271879</v>
      </c>
      <c r="F652" s="187">
        <f t="shared" si="375"/>
        <v>754.38919914919245</v>
      </c>
      <c r="G652" s="187">
        <f t="shared" si="375"/>
        <v>56.686838630524058</v>
      </c>
      <c r="H652" s="213">
        <f t="shared" si="375"/>
        <v>0.79531584580235437</v>
      </c>
      <c r="I652" s="146">
        <f t="shared" ref="I652" si="376">SUM(I631:I647)</f>
        <v>1918.701421565517</v>
      </c>
      <c r="J652" s="141"/>
      <c r="K652" s="188" t="s">
        <v>25</v>
      </c>
      <c r="L652" s="187">
        <f>SUM(L631:L647)</f>
        <v>730.21874491801054</v>
      </c>
      <c r="M652" s="187">
        <f t="shared" ref="M652:R652" si="377">SUM(M631:M647)</f>
        <v>12.32467594630304</v>
      </c>
      <c r="N652" s="187">
        <f t="shared" si="377"/>
        <v>152.47113237296557</v>
      </c>
      <c r="O652" s="187">
        <f t="shared" si="377"/>
        <v>211.81551470271879</v>
      </c>
      <c r="P652" s="187">
        <f t="shared" si="377"/>
        <v>754.38919914919245</v>
      </c>
      <c r="Q652" s="187">
        <f t="shared" si="377"/>
        <v>56.686838630524058</v>
      </c>
      <c r="R652" s="213">
        <f t="shared" si="377"/>
        <v>0.79531584580235437</v>
      </c>
      <c r="S652" s="214">
        <f t="shared" ref="S652" si="378">SUM(S631:S647)</f>
        <v>1918.701421565517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0.38057966534584969</v>
      </c>
      <c r="C653" s="105">
        <f t="shared" ref="C653:H653" si="379">IF($I652=0,"-",C652/$I652)</f>
        <v>6.4234465080278231E-3</v>
      </c>
      <c r="D653" s="105">
        <f t="shared" si="379"/>
        <v>7.9465794239397869E-2</v>
      </c>
      <c r="E653" s="105">
        <f t="shared" si="379"/>
        <v>0.11039524561872328</v>
      </c>
      <c r="F653" s="105">
        <f t="shared" si="379"/>
        <v>0.393176963684984</v>
      </c>
      <c r="G653" s="105">
        <f t="shared" si="379"/>
        <v>2.9544377250876185E-2</v>
      </c>
      <c r="H653" s="106">
        <f t="shared" si="379"/>
        <v>4.145073521410309E-4</v>
      </c>
      <c r="I653" s="107">
        <f>SUM(B653:H653)</f>
        <v>0.99999999999999989</v>
      </c>
      <c r="K653" s="30" t="s">
        <v>85</v>
      </c>
      <c r="L653" s="80">
        <f>IF($S652=0,"-",L652/$S652)</f>
        <v>0.38057966534584969</v>
      </c>
      <c r="M653" s="80">
        <f t="shared" ref="M653:R653" si="380">IF($S652=0,"-",M652/$S652)</f>
        <v>6.4234465080278231E-3</v>
      </c>
      <c r="N653" s="80">
        <f t="shared" si="380"/>
        <v>7.9465794239397869E-2</v>
      </c>
      <c r="O653" s="80">
        <f t="shared" si="380"/>
        <v>0.11039524561872328</v>
      </c>
      <c r="P653" s="80">
        <f t="shared" si="380"/>
        <v>0.393176963684984</v>
      </c>
      <c r="Q653" s="80">
        <f t="shared" si="380"/>
        <v>2.9544377250876185E-2</v>
      </c>
      <c r="R653" s="81">
        <f t="shared" si="380"/>
        <v>4.145073521410309E-4</v>
      </c>
      <c r="S653" s="82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" defaultRowHeight="13.8" x14ac:dyDescent="0.25"/>
  <cols>
    <col min="1" max="1" width="42.59765625" style="133" customWidth="1"/>
    <col min="2" max="9" width="16.59765625" style="141" customWidth="1"/>
    <col min="10" max="10" width="11.59765625" style="133" customWidth="1"/>
    <col min="11" max="11" width="42.59765625" style="133" customWidth="1"/>
    <col min="12" max="19" width="16.59765625" style="141" customWidth="1"/>
    <col min="20" max="20" width="11.59765625" style="133" customWidth="1"/>
    <col min="21" max="21" width="41" style="133" customWidth="1"/>
    <col min="22" max="23" width="16.59765625" style="141" customWidth="1"/>
    <col min="24" max="24" width="23.5" style="141" customWidth="1"/>
    <col min="25" max="26" width="16.59765625" style="141" customWidth="1"/>
    <col min="27" max="27" width="20.5" style="141" customWidth="1"/>
    <col min="28" max="31" width="16.59765625" style="141" customWidth="1"/>
    <col min="32" max="32" width="21.5" style="141" customWidth="1"/>
    <col min="33" max="34" width="16.59765625" style="141" customWidth="1"/>
    <col min="35" max="35" width="16.59765625" style="142" customWidth="1"/>
    <col min="36" max="42" width="16.59765625" style="133" customWidth="1"/>
    <col min="43" max="50" width="8.59765625" style="133" customWidth="1"/>
    <col min="51" max="51" width="11" style="133"/>
    <col min="52" max="52" width="22.19921875" style="133" customWidth="1"/>
    <col min="53" max="53" width="3" style="134" customWidth="1"/>
    <col min="54" max="66" width="8.59765625" style="133" customWidth="1"/>
    <col min="67" max="68" width="11" style="133"/>
    <col min="69" max="69" width="25.59765625" style="133" customWidth="1"/>
    <col min="70" max="70" width="4.3984375" style="134" customWidth="1"/>
    <col min="71" max="84" width="8.59765625" style="133" customWidth="1"/>
    <col min="85" max="85" width="11" style="4" customWidth="1"/>
    <col min="86" max="88" width="11" style="133"/>
    <col min="89" max="101" width="8.59765625" style="133" customWidth="1"/>
    <col min="102" max="16384" width="11" style="133"/>
  </cols>
  <sheetData>
    <row r="1" spans="1:85" ht="15" customHeight="1" thickTop="1" x14ac:dyDescent="0.25">
      <c r="A1" s="326" t="s">
        <v>110</v>
      </c>
      <c r="B1" s="327"/>
      <c r="C1" s="327"/>
      <c r="D1" s="327"/>
      <c r="E1" s="327"/>
      <c r="F1" s="327"/>
      <c r="G1" s="327"/>
      <c r="H1" s="327"/>
      <c r="I1" s="328"/>
      <c r="K1" s="335" t="s">
        <v>111</v>
      </c>
      <c r="L1" s="336"/>
      <c r="M1" s="336"/>
      <c r="N1" s="336"/>
      <c r="O1" s="336"/>
      <c r="P1" s="336"/>
      <c r="Q1" s="336"/>
      <c r="R1" s="336"/>
      <c r="S1" s="337"/>
      <c r="U1" s="344" t="s">
        <v>112</v>
      </c>
      <c r="V1" s="345"/>
      <c r="W1" s="345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6"/>
    </row>
    <row r="2" spans="1:85" ht="14.25" customHeight="1" x14ac:dyDescent="0.25">
      <c r="A2" s="329"/>
      <c r="B2" s="330"/>
      <c r="C2" s="330"/>
      <c r="D2" s="330"/>
      <c r="E2" s="330"/>
      <c r="F2" s="330"/>
      <c r="G2" s="330"/>
      <c r="H2" s="330"/>
      <c r="I2" s="331"/>
      <c r="K2" s="338"/>
      <c r="L2" s="339"/>
      <c r="M2" s="339"/>
      <c r="N2" s="339"/>
      <c r="O2" s="339"/>
      <c r="P2" s="339"/>
      <c r="Q2" s="339"/>
      <c r="R2" s="339"/>
      <c r="S2" s="340"/>
      <c r="U2" s="347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9"/>
    </row>
    <row r="3" spans="1:85" ht="15" customHeight="1" thickBot="1" x14ac:dyDescent="0.3">
      <c r="A3" s="332"/>
      <c r="B3" s="333"/>
      <c r="C3" s="333"/>
      <c r="D3" s="333"/>
      <c r="E3" s="333"/>
      <c r="F3" s="333"/>
      <c r="G3" s="333"/>
      <c r="H3" s="333"/>
      <c r="I3" s="334"/>
      <c r="K3" s="341"/>
      <c r="L3" s="342"/>
      <c r="M3" s="342"/>
      <c r="N3" s="342"/>
      <c r="O3" s="342"/>
      <c r="P3" s="342"/>
      <c r="Q3" s="342"/>
      <c r="R3" s="342"/>
      <c r="S3" s="343"/>
      <c r="U3" s="350"/>
      <c r="V3" s="351"/>
      <c r="W3" s="351"/>
      <c r="X3" s="351"/>
      <c r="Y3" s="351"/>
      <c r="Z3" s="351"/>
      <c r="AA3" s="351"/>
      <c r="AB3" s="351"/>
      <c r="AC3" s="351"/>
      <c r="AD3" s="351"/>
      <c r="AE3" s="351"/>
      <c r="AF3" s="351"/>
      <c r="AG3" s="351"/>
      <c r="AH3" s="351"/>
      <c r="AI3" s="352"/>
    </row>
    <row r="4" spans="1:85" ht="15" customHeight="1" thickTop="1" thickBot="1" x14ac:dyDescent="0.55000000000000004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80.099999999999994" customHeight="1" x14ac:dyDescent="0.25">
      <c r="A5" s="353" t="s">
        <v>114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26</v>
      </c>
      <c r="G5" s="137" t="s">
        <v>4</v>
      </c>
      <c r="H5" s="137" t="s">
        <v>84</v>
      </c>
      <c r="I5" s="138" t="s">
        <v>5</v>
      </c>
      <c r="K5" s="355" t="s">
        <v>114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26</v>
      </c>
      <c r="Q5" s="139" t="s">
        <v>4</v>
      </c>
      <c r="R5" s="139" t="s">
        <v>84</v>
      </c>
      <c r="S5" s="140" t="s">
        <v>5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4"/>
      <c r="CG5" s="133"/>
    </row>
    <row r="6" spans="1:85" ht="14.25" customHeight="1" x14ac:dyDescent="0.25">
      <c r="A6" s="354" t="s">
        <v>113</v>
      </c>
      <c r="B6" s="282" t="s">
        <v>66</v>
      </c>
      <c r="C6" s="283"/>
      <c r="D6" s="283"/>
      <c r="E6" s="283"/>
      <c r="F6" s="283"/>
      <c r="G6" s="283"/>
      <c r="H6" s="283"/>
      <c r="I6" s="284"/>
      <c r="K6" s="356" t="s">
        <v>113</v>
      </c>
      <c r="L6" s="285" t="s">
        <v>66</v>
      </c>
      <c r="M6" s="286"/>
      <c r="N6" s="286"/>
      <c r="O6" s="286"/>
      <c r="P6" s="286"/>
      <c r="Q6" s="286"/>
      <c r="R6" s="286"/>
      <c r="S6" s="287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4"/>
      <c r="CG6" s="133"/>
    </row>
    <row r="7" spans="1:85" x14ac:dyDescent="0.25">
      <c r="A7" s="143" t="s">
        <v>6</v>
      </c>
      <c r="B7" s="46">
        <f>B33+B85</f>
        <v>17.957148227897509</v>
      </c>
      <c r="C7" s="46">
        <f>C33+C85</f>
        <v>30.105969809641607</v>
      </c>
      <c r="D7" s="46">
        <f>D33+D85</f>
        <v>493.06018782460836</v>
      </c>
      <c r="E7" s="46">
        <f>E33+E85</f>
        <v>0</v>
      </c>
      <c r="F7" s="46">
        <f>F59+F85</f>
        <v>0.13564864681013891</v>
      </c>
      <c r="G7" s="46">
        <f>G33+G85</f>
        <v>0</v>
      </c>
      <c r="H7" s="46">
        <f>H33+H85</f>
        <v>0</v>
      </c>
      <c r="I7" s="146">
        <f>SUM(B7:H7)</f>
        <v>541.25895450895769</v>
      </c>
      <c r="J7" s="141"/>
      <c r="K7" s="147" t="s">
        <v>6</v>
      </c>
      <c r="L7" s="148">
        <f>L33+L85</f>
        <v>17.957148227897509</v>
      </c>
      <c r="M7" s="148">
        <f t="shared" ref="M7:O7" si="0">M33+M85</f>
        <v>30.105969809641607</v>
      </c>
      <c r="N7" s="148">
        <f t="shared" si="0"/>
        <v>493.06018782460836</v>
      </c>
      <c r="O7" s="148">
        <f t="shared" si="0"/>
        <v>0</v>
      </c>
      <c r="P7" s="148">
        <f>P33+P59+P85</f>
        <v>0.13564864681013891</v>
      </c>
      <c r="Q7" s="148">
        <f t="shared" ref="Q7:R7" si="1">Q33+Q85</f>
        <v>0</v>
      </c>
      <c r="R7" s="148">
        <f t="shared" si="1"/>
        <v>0</v>
      </c>
      <c r="S7" s="150">
        <f>SUM(L7:R7)</f>
        <v>541.25895450895769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4"/>
      <c r="CG7" s="133"/>
    </row>
    <row r="8" spans="1:85" x14ac:dyDescent="0.25">
      <c r="A8" s="151" t="s">
        <v>7</v>
      </c>
      <c r="B8" s="52">
        <f t="shared" ref="B8:C27" si="2">B34+B86</f>
        <v>82.610345288856735</v>
      </c>
      <c r="C8" s="52">
        <f t="shared" si="2"/>
        <v>0</v>
      </c>
      <c r="D8" s="52">
        <f t="shared" ref="D8:E8" si="3">D34+D86</f>
        <v>18.78414841105473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154">
        <f t="shared" ref="I8:I27" si="6">SUM(B8:H8)</f>
        <v>101.39449369991146</v>
      </c>
      <c r="J8" s="141"/>
      <c r="K8" s="155" t="s">
        <v>7</v>
      </c>
      <c r="L8" s="156">
        <f t="shared" ref="L8:O8" si="7">L34+L86</f>
        <v>82.610345288856735</v>
      </c>
      <c r="M8" s="156">
        <f t="shared" si="7"/>
        <v>0</v>
      </c>
      <c r="N8" s="156">
        <f t="shared" si="7"/>
        <v>18.78414841105473</v>
      </c>
      <c r="O8" s="156">
        <f t="shared" si="7"/>
        <v>0</v>
      </c>
      <c r="P8" s="156">
        <f t="shared" ref="P8:P27" si="8">P34+P60+P86</f>
        <v>0</v>
      </c>
      <c r="Q8" s="156">
        <f t="shared" ref="Q8:R8" si="9">Q34+Q86</f>
        <v>0</v>
      </c>
      <c r="R8" s="156">
        <f t="shared" si="9"/>
        <v>0</v>
      </c>
      <c r="S8" s="158">
        <f t="shared" ref="S8:S27" si="10">SUM(L8:R8)</f>
        <v>101.39449369991146</v>
      </c>
      <c r="T8" s="141" t="str">
        <f t="shared" ref="T8:T24" si="11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4"/>
      <c r="CG8" s="133"/>
    </row>
    <row r="9" spans="1:85" x14ac:dyDescent="0.25">
      <c r="A9" s="159" t="s">
        <v>9</v>
      </c>
      <c r="B9" s="49">
        <f t="shared" si="2"/>
        <v>34.533186925005566</v>
      </c>
      <c r="C9" s="49">
        <f t="shared" si="2"/>
        <v>0</v>
      </c>
      <c r="D9" s="49">
        <f t="shared" ref="D9:E9" si="12">D35+D87</f>
        <v>61.147328361592095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146">
        <f t="shared" si="6"/>
        <v>95.680515286597654</v>
      </c>
      <c r="J9" s="141"/>
      <c r="K9" s="147" t="s">
        <v>9</v>
      </c>
      <c r="L9" s="148">
        <f t="shared" ref="L9:O9" si="14">L35+L87</f>
        <v>34.533186925005566</v>
      </c>
      <c r="M9" s="148">
        <f t="shared" si="14"/>
        <v>0</v>
      </c>
      <c r="N9" s="148">
        <f t="shared" si="14"/>
        <v>61.147328361592095</v>
      </c>
      <c r="O9" s="148">
        <f t="shared" si="14"/>
        <v>0</v>
      </c>
      <c r="P9" s="148">
        <f t="shared" si="8"/>
        <v>0</v>
      </c>
      <c r="Q9" s="148">
        <f t="shared" ref="Q9:R9" si="15">Q35+Q87</f>
        <v>0</v>
      </c>
      <c r="R9" s="148">
        <f t="shared" si="15"/>
        <v>0</v>
      </c>
      <c r="S9" s="150">
        <f t="shared" si="10"/>
        <v>95.680515286597654</v>
      </c>
      <c r="T9" s="141" t="str">
        <f t="shared" si="11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4"/>
      <c r="CG9" s="133"/>
    </row>
    <row r="10" spans="1:85" x14ac:dyDescent="0.25">
      <c r="A10" s="15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62.129969999999993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154">
        <f t="shared" si="6"/>
        <v>62.129969999999993</v>
      </c>
      <c r="J10" s="141"/>
      <c r="K10" s="155" t="s">
        <v>54</v>
      </c>
      <c r="L10" s="156">
        <f t="shared" ref="L10:O10" si="18">L36+L88</f>
        <v>0</v>
      </c>
      <c r="M10" s="156">
        <f t="shared" si="18"/>
        <v>0</v>
      </c>
      <c r="N10" s="156">
        <f t="shared" si="18"/>
        <v>62.129969999999993</v>
      </c>
      <c r="O10" s="156">
        <f t="shared" si="18"/>
        <v>0</v>
      </c>
      <c r="P10" s="156">
        <f t="shared" si="8"/>
        <v>0</v>
      </c>
      <c r="Q10" s="156">
        <f t="shared" ref="Q10:R10" si="19">Q36+Q88</f>
        <v>0</v>
      </c>
      <c r="R10" s="156">
        <f t="shared" si="19"/>
        <v>0</v>
      </c>
      <c r="S10" s="158">
        <f t="shared" si="10"/>
        <v>62.129969999999993</v>
      </c>
      <c r="T10" s="141" t="str">
        <f t="shared" si="11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4"/>
      <c r="CG10" s="133"/>
    </row>
    <row r="11" spans="1:85" x14ac:dyDescent="0.25">
      <c r="A11" s="159" t="s">
        <v>15</v>
      </c>
      <c r="B11" s="49">
        <f t="shared" si="2"/>
        <v>646.5213783103718</v>
      </c>
      <c r="C11" s="49">
        <f t="shared" si="2"/>
        <v>385.29631130854557</v>
      </c>
      <c r="D11" s="49">
        <f t="shared" ref="D11:E11" si="20">D37+D89</f>
        <v>419.90771945371444</v>
      </c>
      <c r="E11" s="49">
        <f t="shared" si="20"/>
        <v>6.3550870746680639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146">
        <f t="shared" si="6"/>
        <v>1458.0804961473</v>
      </c>
      <c r="J11" s="141"/>
      <c r="K11" s="147" t="s">
        <v>15</v>
      </c>
      <c r="L11" s="148">
        <f t="shared" ref="L11:O11" si="22">L37+L89</f>
        <v>646.5213783103718</v>
      </c>
      <c r="M11" s="148">
        <f t="shared" si="22"/>
        <v>385.29631130854557</v>
      </c>
      <c r="N11" s="148">
        <f t="shared" si="22"/>
        <v>419.90771945371444</v>
      </c>
      <c r="O11" s="148">
        <f t="shared" si="22"/>
        <v>6.3550870746680639</v>
      </c>
      <c r="P11" s="148">
        <f t="shared" si="8"/>
        <v>0</v>
      </c>
      <c r="Q11" s="148">
        <f t="shared" ref="Q11:R11" si="23">Q37+Q89</f>
        <v>0</v>
      </c>
      <c r="R11" s="148">
        <f t="shared" si="23"/>
        <v>0</v>
      </c>
      <c r="S11" s="150">
        <f t="shared" si="10"/>
        <v>1458.0804961473</v>
      </c>
      <c r="T11" s="141" t="str">
        <f t="shared" si="11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4"/>
      <c r="CG11" s="133"/>
    </row>
    <row r="12" spans="1:85" x14ac:dyDescent="0.25">
      <c r="A12" s="151" t="s">
        <v>14</v>
      </c>
      <c r="B12" s="52">
        <f t="shared" si="2"/>
        <v>5869.1918086863461</v>
      </c>
      <c r="C12" s="52">
        <f t="shared" si="2"/>
        <v>70.074788197504347</v>
      </c>
      <c r="D12" s="52">
        <f t="shared" ref="D12:E12" si="24">D38+D90</f>
        <v>686.16706875647651</v>
      </c>
      <c r="E12" s="52">
        <f t="shared" si="24"/>
        <v>1.3635453558225712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154">
        <f t="shared" si="6"/>
        <v>6626.7972109961493</v>
      </c>
      <c r="J12" s="141"/>
      <c r="K12" s="155" t="s">
        <v>14</v>
      </c>
      <c r="L12" s="156">
        <f t="shared" ref="L12:O12" si="26">L38+L90</f>
        <v>5869.1918086863461</v>
      </c>
      <c r="M12" s="156">
        <f t="shared" si="26"/>
        <v>70.074788197504347</v>
      </c>
      <c r="N12" s="156">
        <f t="shared" si="26"/>
        <v>686.16706875647651</v>
      </c>
      <c r="O12" s="156">
        <f t="shared" si="26"/>
        <v>1.3635453558225712</v>
      </c>
      <c r="P12" s="156">
        <f t="shared" si="8"/>
        <v>0</v>
      </c>
      <c r="Q12" s="156">
        <f t="shared" ref="Q12:R12" si="27">Q38+Q90</f>
        <v>0</v>
      </c>
      <c r="R12" s="156">
        <f t="shared" si="27"/>
        <v>0</v>
      </c>
      <c r="S12" s="158">
        <f t="shared" si="10"/>
        <v>6626.7972109961493</v>
      </c>
      <c r="T12" s="141" t="str">
        <f t="shared" si="11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4"/>
      <c r="CG12" s="133"/>
    </row>
    <row r="13" spans="1:85" x14ac:dyDescent="0.25">
      <c r="A13" s="159" t="s">
        <v>56</v>
      </c>
      <c r="B13" s="49">
        <f t="shared" si="2"/>
        <v>0</v>
      </c>
      <c r="C13" s="49">
        <f t="shared" si="2"/>
        <v>0.36571424752742715</v>
      </c>
      <c r="D13" s="49">
        <f t="shared" ref="D13:E13" si="28">D39+D91</f>
        <v>4.591351954186246</v>
      </c>
      <c r="E13" s="49">
        <f t="shared" si="28"/>
        <v>1310.8046159594753</v>
      </c>
      <c r="F13" s="49">
        <f t="shared" si="4"/>
        <v>16542.05969295511</v>
      </c>
      <c r="G13" s="49">
        <f t="shared" ref="G13:H13" si="29">G39+G91</f>
        <v>0</v>
      </c>
      <c r="H13" s="49">
        <f t="shared" si="29"/>
        <v>0</v>
      </c>
      <c r="I13" s="146">
        <f t="shared" si="6"/>
        <v>17857.821375116298</v>
      </c>
      <c r="J13" s="141"/>
      <c r="K13" s="161" t="s">
        <v>56</v>
      </c>
      <c r="L13" s="148">
        <f t="shared" ref="L13:O13" si="30">L39+L91</f>
        <v>0</v>
      </c>
      <c r="M13" s="148">
        <f t="shared" si="30"/>
        <v>0.36571424752742715</v>
      </c>
      <c r="N13" s="148">
        <f t="shared" si="30"/>
        <v>4.591351954186246</v>
      </c>
      <c r="O13" s="148">
        <f t="shared" si="30"/>
        <v>1310.8046159594753</v>
      </c>
      <c r="P13" s="148">
        <f t="shared" si="8"/>
        <v>16542.05969295511</v>
      </c>
      <c r="Q13" s="148">
        <f t="shared" ref="Q13:R13" si="31">Q39+Q91</f>
        <v>0</v>
      </c>
      <c r="R13" s="148">
        <f t="shared" si="31"/>
        <v>0</v>
      </c>
      <c r="S13" s="150">
        <f t="shared" si="10"/>
        <v>17857.821375116298</v>
      </c>
      <c r="T13" s="141" t="str">
        <f t="shared" si="11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4"/>
      <c r="CG13" s="133"/>
    </row>
    <row r="14" spans="1:85" x14ac:dyDescent="0.25">
      <c r="A14" s="151" t="s">
        <v>11</v>
      </c>
      <c r="B14" s="52">
        <f t="shared" si="2"/>
        <v>0</v>
      </c>
      <c r="C14" s="52">
        <f t="shared" si="2"/>
        <v>4.2923625140304213E-2</v>
      </c>
      <c r="D14" s="52">
        <f t="shared" ref="D14:E14" si="32">D40+D92</f>
        <v>6.9432430645593041E-2</v>
      </c>
      <c r="E14" s="52">
        <f t="shared" si="32"/>
        <v>36.667410195944186</v>
      </c>
      <c r="F14" s="52">
        <f t="shared" si="4"/>
        <v>5368.8069362825618</v>
      </c>
      <c r="G14" s="52">
        <f t="shared" ref="G14:H14" si="33">G40+G92</f>
        <v>0</v>
      </c>
      <c r="H14" s="52">
        <f t="shared" si="33"/>
        <v>0</v>
      </c>
      <c r="I14" s="154">
        <f t="shared" si="6"/>
        <v>5405.5867025342923</v>
      </c>
      <c r="J14" s="141"/>
      <c r="K14" s="155" t="s">
        <v>11</v>
      </c>
      <c r="L14" s="156">
        <f t="shared" ref="L14:O14" si="34">L40+L92</f>
        <v>0</v>
      </c>
      <c r="M14" s="156">
        <f t="shared" si="34"/>
        <v>4.2923625140304213E-2</v>
      </c>
      <c r="N14" s="156">
        <f t="shared" si="34"/>
        <v>6.9432430645593041E-2</v>
      </c>
      <c r="O14" s="156">
        <f t="shared" si="34"/>
        <v>36.667410195944186</v>
      </c>
      <c r="P14" s="156">
        <f t="shared" si="8"/>
        <v>5368.8069362825627</v>
      </c>
      <c r="Q14" s="156">
        <f t="shared" ref="Q14:R14" si="35">Q40+Q92</f>
        <v>0</v>
      </c>
      <c r="R14" s="156">
        <f t="shared" si="35"/>
        <v>0</v>
      </c>
      <c r="S14" s="158">
        <f t="shared" si="10"/>
        <v>5405.5867025342932</v>
      </c>
      <c r="T14" s="141" t="str">
        <f t="shared" si="11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4"/>
      <c r="CG14" s="133"/>
    </row>
    <row r="15" spans="1:85" x14ac:dyDescent="0.25">
      <c r="A15" s="159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0.45520594200821307</v>
      </c>
      <c r="E15" s="49">
        <f t="shared" si="36"/>
        <v>0</v>
      </c>
      <c r="F15" s="49">
        <f t="shared" si="4"/>
        <v>766.43019702009997</v>
      </c>
      <c r="G15" s="49">
        <f t="shared" ref="G15:H15" si="37">G41+G93</f>
        <v>0</v>
      </c>
      <c r="H15" s="49">
        <f t="shared" si="37"/>
        <v>0</v>
      </c>
      <c r="I15" s="146">
        <f t="shared" si="6"/>
        <v>766.88540296210817</v>
      </c>
      <c r="J15" s="141"/>
      <c r="K15" s="161" t="s">
        <v>57</v>
      </c>
      <c r="L15" s="148">
        <f t="shared" ref="L15:O15" si="38">L41+L93</f>
        <v>0</v>
      </c>
      <c r="M15" s="148">
        <f t="shared" si="38"/>
        <v>0</v>
      </c>
      <c r="N15" s="148">
        <f t="shared" si="38"/>
        <v>0.45520594200821307</v>
      </c>
      <c r="O15" s="148">
        <f t="shared" si="38"/>
        <v>0</v>
      </c>
      <c r="P15" s="148">
        <f t="shared" si="8"/>
        <v>766.43019702009997</v>
      </c>
      <c r="Q15" s="148">
        <f t="shared" ref="Q15:R15" si="39">Q41+Q93</f>
        <v>0</v>
      </c>
      <c r="R15" s="148">
        <f t="shared" si="39"/>
        <v>0</v>
      </c>
      <c r="S15" s="150">
        <f t="shared" si="10"/>
        <v>766.88540296210817</v>
      </c>
      <c r="T15" s="141" t="str">
        <f t="shared" si="11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4"/>
      <c r="CG15" s="133"/>
    </row>
    <row r="16" spans="1:85" x14ac:dyDescent="0.25">
      <c r="A16" s="151" t="s">
        <v>16</v>
      </c>
      <c r="B16" s="52">
        <f t="shared" si="2"/>
        <v>438.80479376981009</v>
      </c>
      <c r="C16" s="52">
        <f t="shared" si="2"/>
        <v>35.026566128731105</v>
      </c>
      <c r="D16" s="52">
        <f t="shared" ref="D16:E16" si="40">D42+D94</f>
        <v>103.41706821236795</v>
      </c>
      <c r="E16" s="52">
        <f t="shared" si="40"/>
        <v>28.709058889762655</v>
      </c>
      <c r="F16" s="52">
        <f t="shared" si="4"/>
        <v>8.1109773871878623</v>
      </c>
      <c r="G16" s="52">
        <f t="shared" ref="G16:H16" si="41">G42+G94</f>
        <v>0</v>
      </c>
      <c r="H16" s="52">
        <f t="shared" si="41"/>
        <v>0</v>
      </c>
      <c r="I16" s="154">
        <f t="shared" si="6"/>
        <v>614.06846438785965</v>
      </c>
      <c r="J16" s="141"/>
      <c r="K16" s="155" t="s">
        <v>16</v>
      </c>
      <c r="L16" s="156">
        <f t="shared" ref="L16:O16" si="42">L42+L94</f>
        <v>438.80479376981009</v>
      </c>
      <c r="M16" s="156">
        <f t="shared" si="42"/>
        <v>35.026566128731105</v>
      </c>
      <c r="N16" s="156">
        <f t="shared" si="42"/>
        <v>103.41706821236795</v>
      </c>
      <c r="O16" s="156">
        <f t="shared" si="42"/>
        <v>28.709058889762655</v>
      </c>
      <c r="P16" s="156">
        <f t="shared" si="8"/>
        <v>8.1109773871879085</v>
      </c>
      <c r="Q16" s="156">
        <f t="shared" ref="Q16:R16" si="43">Q42+Q94</f>
        <v>0</v>
      </c>
      <c r="R16" s="156">
        <f t="shared" si="43"/>
        <v>0</v>
      </c>
      <c r="S16" s="158">
        <f t="shared" si="10"/>
        <v>614.06846438785965</v>
      </c>
      <c r="T16" s="141" t="str">
        <f t="shared" si="11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4"/>
      <c r="CG16" s="133"/>
    </row>
    <row r="17" spans="1:85" x14ac:dyDescent="0.25">
      <c r="A17" s="159" t="s">
        <v>139</v>
      </c>
      <c r="B17" s="49">
        <f t="shared" si="2"/>
        <v>1754.4479596063538</v>
      </c>
      <c r="C17" s="49">
        <f t="shared" si="2"/>
        <v>1191.451445770422</v>
      </c>
      <c r="D17" s="49">
        <f t="shared" ref="D17:E17" si="44">D43+D95</f>
        <v>1526.2050868445835</v>
      </c>
      <c r="E17" s="49">
        <f t="shared" si="44"/>
        <v>13.787259426054074</v>
      </c>
      <c r="F17" s="49">
        <f t="shared" si="4"/>
        <v>1777.8757751243561</v>
      </c>
      <c r="G17" s="49">
        <f t="shared" ref="G17:H17" si="45">G43+G95</f>
        <v>0</v>
      </c>
      <c r="H17" s="49">
        <f t="shared" si="45"/>
        <v>0</v>
      </c>
      <c r="I17" s="146">
        <f t="shared" si="6"/>
        <v>6263.7675267717696</v>
      </c>
      <c r="J17" s="141"/>
      <c r="K17" s="161" t="s">
        <v>139</v>
      </c>
      <c r="L17" s="148">
        <f t="shared" ref="L17:O17" si="46">L43+L95</f>
        <v>1754.4479596063538</v>
      </c>
      <c r="M17" s="148">
        <f t="shared" si="46"/>
        <v>1191.451445770422</v>
      </c>
      <c r="N17" s="148">
        <f t="shared" si="46"/>
        <v>1526.2050868445835</v>
      </c>
      <c r="O17" s="148">
        <f t="shared" si="46"/>
        <v>13.787259426054074</v>
      </c>
      <c r="P17" s="148">
        <f t="shared" si="8"/>
        <v>1777.8757751243568</v>
      </c>
      <c r="Q17" s="148">
        <f t="shared" ref="Q17:R17" si="47">Q43+Q95</f>
        <v>0</v>
      </c>
      <c r="R17" s="148">
        <f t="shared" si="47"/>
        <v>0</v>
      </c>
      <c r="S17" s="150">
        <f t="shared" si="10"/>
        <v>6263.7675267717696</v>
      </c>
      <c r="T17" s="141" t="str">
        <f t="shared" si="11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4"/>
      <c r="CG17" s="133"/>
    </row>
    <row r="18" spans="1:85" x14ac:dyDescent="0.25">
      <c r="A18" s="151" t="s">
        <v>24</v>
      </c>
      <c r="B18" s="52">
        <f t="shared" si="2"/>
        <v>2358.5628713914202</v>
      </c>
      <c r="C18" s="52">
        <f t="shared" si="2"/>
        <v>25.565201248845995</v>
      </c>
      <c r="D18" s="52">
        <f t="shared" ref="D18:E18" si="48">D44+D96</f>
        <v>3072.3354422272159</v>
      </c>
      <c r="E18" s="52">
        <f t="shared" si="48"/>
        <v>7214.1991343832178</v>
      </c>
      <c r="F18" s="52">
        <f t="shared" si="4"/>
        <v>1344.222977705841</v>
      </c>
      <c r="G18" s="52">
        <f t="shared" ref="G18:H18" si="49">G44+G96</f>
        <v>2016.2695824060563</v>
      </c>
      <c r="H18" s="52">
        <f t="shared" si="49"/>
        <v>20.733706773235653</v>
      </c>
      <c r="I18" s="154">
        <f t="shared" si="6"/>
        <v>16051.888916135831</v>
      </c>
      <c r="J18" s="141"/>
      <c r="K18" s="155" t="s">
        <v>24</v>
      </c>
      <c r="L18" s="156">
        <f t="shared" ref="L18:O18" si="50">L44+L96</f>
        <v>2358.5628713914202</v>
      </c>
      <c r="M18" s="156">
        <f t="shared" si="50"/>
        <v>25.565201248845995</v>
      </c>
      <c r="N18" s="156">
        <f t="shared" si="50"/>
        <v>3072.3354422272159</v>
      </c>
      <c r="O18" s="156">
        <f t="shared" si="50"/>
        <v>7214.1991343832178</v>
      </c>
      <c r="P18" s="156">
        <f t="shared" si="8"/>
        <v>1344.2229777058403</v>
      </c>
      <c r="Q18" s="156">
        <f t="shared" ref="Q18:R18" si="51">Q44+Q96</f>
        <v>2016.2695824060563</v>
      </c>
      <c r="R18" s="156">
        <f t="shared" si="51"/>
        <v>20.733706773235653</v>
      </c>
      <c r="S18" s="158">
        <f t="shared" si="10"/>
        <v>16051.888916135831</v>
      </c>
      <c r="T18" s="141" t="str">
        <f t="shared" si="11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4"/>
      <c r="CG18" s="133"/>
    </row>
    <row r="19" spans="1:85" x14ac:dyDescent="0.25">
      <c r="A19" s="159" t="s">
        <v>23</v>
      </c>
      <c r="B19" s="49">
        <f t="shared" si="2"/>
        <v>4051.4128067812144</v>
      </c>
      <c r="C19" s="49">
        <f t="shared" si="2"/>
        <v>16.819337105109359</v>
      </c>
      <c r="D19" s="49">
        <f t="shared" ref="D19:E19" si="52">D45+D97</f>
        <v>516.43682955657687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146">
        <f t="shared" si="6"/>
        <v>4584.6689734429001</v>
      </c>
      <c r="J19" s="141"/>
      <c r="K19" s="161" t="s">
        <v>23</v>
      </c>
      <c r="L19" s="148">
        <f t="shared" ref="L19:O19" si="54">L45+L97</f>
        <v>4051.4128067812144</v>
      </c>
      <c r="M19" s="148">
        <f t="shared" si="54"/>
        <v>16.819337105109359</v>
      </c>
      <c r="N19" s="148">
        <f t="shared" si="54"/>
        <v>516.43682955657687</v>
      </c>
      <c r="O19" s="148">
        <f t="shared" si="54"/>
        <v>0</v>
      </c>
      <c r="P19" s="148">
        <f t="shared" si="8"/>
        <v>-5.5422333389287814E-13</v>
      </c>
      <c r="Q19" s="148">
        <f t="shared" ref="Q19:R19" si="55">Q45+Q97</f>
        <v>0</v>
      </c>
      <c r="R19" s="148">
        <f t="shared" si="55"/>
        <v>0</v>
      </c>
      <c r="S19" s="150">
        <f t="shared" si="10"/>
        <v>4584.6689734428992</v>
      </c>
      <c r="T19" s="141" t="str">
        <f t="shared" si="11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4"/>
      <c r="CG19" s="133"/>
    </row>
    <row r="20" spans="1:85" x14ac:dyDescent="0.25">
      <c r="A20" s="151" t="s">
        <v>58</v>
      </c>
      <c r="B20" s="52">
        <f t="shared" si="2"/>
        <v>5786.7451590386117</v>
      </c>
      <c r="C20" s="52">
        <f t="shared" si="2"/>
        <v>27.884850563151513</v>
      </c>
      <c r="D20" s="52">
        <f t="shared" ref="D20:E20" si="56">D46+D98</f>
        <v>734.25312501545443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154">
        <f t="shared" si="6"/>
        <v>6548.8831346172174</v>
      </c>
      <c r="J20" s="141"/>
      <c r="K20" s="155" t="s">
        <v>58</v>
      </c>
      <c r="L20" s="156">
        <f t="shared" ref="L20:O20" si="58">L46+L98</f>
        <v>5786.7451590386117</v>
      </c>
      <c r="M20" s="156">
        <f t="shared" si="58"/>
        <v>27.884850563151513</v>
      </c>
      <c r="N20" s="156">
        <f t="shared" si="58"/>
        <v>734.25312501545443</v>
      </c>
      <c r="O20" s="156">
        <f t="shared" si="58"/>
        <v>0</v>
      </c>
      <c r="P20" s="156">
        <f t="shared" si="8"/>
        <v>8.3523465921331308E-13</v>
      </c>
      <c r="Q20" s="156">
        <f t="shared" ref="Q20:R20" si="59">Q46+Q98</f>
        <v>0</v>
      </c>
      <c r="R20" s="156">
        <f t="shared" si="59"/>
        <v>0</v>
      </c>
      <c r="S20" s="158">
        <f t="shared" si="10"/>
        <v>6548.8831346172183</v>
      </c>
      <c r="T20" s="141" t="str">
        <f t="shared" si="11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4"/>
      <c r="CG20" s="133"/>
    </row>
    <row r="21" spans="1:85" x14ac:dyDescent="0.25">
      <c r="A21" s="159" t="s">
        <v>21</v>
      </c>
      <c r="B21" s="49">
        <f t="shared" si="2"/>
        <v>1430.2521511307748</v>
      </c>
      <c r="C21" s="49">
        <f t="shared" si="2"/>
        <v>6216.6112553951316</v>
      </c>
      <c r="D21" s="49">
        <f t="shared" ref="D21:E21" si="60">D47+D99</f>
        <v>1743.9895348626351</v>
      </c>
      <c r="E21" s="49">
        <f t="shared" si="60"/>
        <v>1.1101909837890143</v>
      </c>
      <c r="F21" s="49">
        <f t="shared" si="4"/>
        <v>1635.152829682625</v>
      </c>
      <c r="G21" s="49">
        <f t="shared" ref="G21:H21" si="61">G47+G99</f>
        <v>0</v>
      </c>
      <c r="H21" s="49">
        <f t="shared" si="61"/>
        <v>0</v>
      </c>
      <c r="I21" s="146">
        <f t="shared" si="6"/>
        <v>11027.115962054955</v>
      </c>
      <c r="J21" s="141"/>
      <c r="K21" s="161" t="s">
        <v>21</v>
      </c>
      <c r="L21" s="148">
        <f t="shared" ref="L21:O21" si="62">L47+L99</f>
        <v>1430.2521511307748</v>
      </c>
      <c r="M21" s="148">
        <f t="shared" si="62"/>
        <v>6216.6112553951316</v>
      </c>
      <c r="N21" s="148">
        <f t="shared" si="62"/>
        <v>1743.9895348626351</v>
      </c>
      <c r="O21" s="148">
        <f t="shared" si="62"/>
        <v>1.1101909837890143</v>
      </c>
      <c r="P21" s="148">
        <f t="shared" si="8"/>
        <v>1635.1528296826243</v>
      </c>
      <c r="Q21" s="148">
        <f t="shared" ref="Q21:R21" si="63">Q47+Q99</f>
        <v>0</v>
      </c>
      <c r="R21" s="148">
        <f t="shared" si="63"/>
        <v>0</v>
      </c>
      <c r="S21" s="150">
        <f t="shared" si="10"/>
        <v>11027.115962054953</v>
      </c>
      <c r="T21" s="141" t="str">
        <f t="shared" si="11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4"/>
      <c r="CG21" s="133"/>
    </row>
    <row r="22" spans="1:85" x14ac:dyDescent="0.25">
      <c r="A22" s="151" t="s">
        <v>20</v>
      </c>
      <c r="B22" s="52">
        <f t="shared" si="2"/>
        <v>5.6539706225765247</v>
      </c>
      <c r="C22" s="52">
        <f t="shared" si="2"/>
        <v>171.74665954778021</v>
      </c>
      <c r="D22" s="52">
        <f t="shared" ref="D22:E22" si="64">D48+D100</f>
        <v>1222.2373087005838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154">
        <f t="shared" si="6"/>
        <v>1399.6379388709406</v>
      </c>
      <c r="J22" s="141"/>
      <c r="K22" s="155" t="s">
        <v>20</v>
      </c>
      <c r="L22" s="156">
        <f t="shared" ref="L22:O22" si="66">L48+L100</f>
        <v>5.6539706225765247</v>
      </c>
      <c r="M22" s="156">
        <f t="shared" si="66"/>
        <v>171.74665954778021</v>
      </c>
      <c r="N22" s="156">
        <f t="shared" si="66"/>
        <v>1222.2373087005838</v>
      </c>
      <c r="O22" s="156">
        <f t="shared" si="66"/>
        <v>0</v>
      </c>
      <c r="P22" s="156">
        <f t="shared" si="8"/>
        <v>0</v>
      </c>
      <c r="Q22" s="156">
        <f t="shared" ref="Q22:R22" si="67">Q48+Q100</f>
        <v>0</v>
      </c>
      <c r="R22" s="156">
        <f t="shared" si="67"/>
        <v>0</v>
      </c>
      <c r="S22" s="158">
        <f t="shared" si="10"/>
        <v>1399.6379388709406</v>
      </c>
      <c r="T22" s="141" t="str">
        <f t="shared" si="11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4"/>
      <c r="CG22" s="133"/>
    </row>
    <row r="23" spans="1:85" x14ac:dyDescent="0.25">
      <c r="A23" s="162" t="s">
        <v>62</v>
      </c>
      <c r="B23" s="49">
        <f t="shared" si="2"/>
        <v>779.83078108287327</v>
      </c>
      <c r="C23" s="49">
        <f t="shared" si="2"/>
        <v>0</v>
      </c>
      <c r="D23" s="49">
        <f t="shared" ref="D23:E23" si="68">D49+D101</f>
        <v>335.02260015385639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146">
        <f t="shared" si="6"/>
        <v>1114.8533812367295</v>
      </c>
      <c r="J23" s="141"/>
      <c r="K23" s="163" t="s">
        <v>62</v>
      </c>
      <c r="L23" s="148">
        <f t="shared" ref="L23:O23" si="70">L49+L101</f>
        <v>779.83078108287327</v>
      </c>
      <c r="M23" s="148">
        <f t="shared" si="70"/>
        <v>0</v>
      </c>
      <c r="N23" s="148">
        <f t="shared" si="70"/>
        <v>335.02260015385639</v>
      </c>
      <c r="O23" s="148">
        <f t="shared" si="70"/>
        <v>0</v>
      </c>
      <c r="P23" s="148">
        <f t="shared" si="8"/>
        <v>0</v>
      </c>
      <c r="Q23" s="148">
        <f t="shared" ref="Q23:R23" si="71">Q49+Q101</f>
        <v>0</v>
      </c>
      <c r="R23" s="148">
        <f t="shared" si="71"/>
        <v>0</v>
      </c>
      <c r="S23" s="150">
        <f t="shared" si="10"/>
        <v>1114.8533812367295</v>
      </c>
      <c r="T23" s="141" t="str">
        <f t="shared" si="11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4"/>
      <c r="CG23" s="133"/>
    </row>
    <row r="24" spans="1:85" ht="14.4" x14ac:dyDescent="0.3">
      <c r="A24" s="164" t="s">
        <v>22</v>
      </c>
      <c r="B24" s="59">
        <f t="shared" si="2"/>
        <v>779.83078108287327</v>
      </c>
      <c r="C24" s="59">
        <f t="shared" si="2"/>
        <v>0</v>
      </c>
      <c r="D24" s="59">
        <f t="shared" ref="D24:E24" si="72">D50+D102</f>
        <v>335.02260015385639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167">
        <f t="shared" si="6"/>
        <v>1114.8533812367295</v>
      </c>
      <c r="J24" s="141"/>
      <c r="K24" s="168" t="s">
        <v>22</v>
      </c>
      <c r="L24" s="169">
        <f t="shared" ref="L24:O24" si="74">L50+L102</f>
        <v>779.83078108287327</v>
      </c>
      <c r="M24" s="169">
        <f t="shared" si="74"/>
        <v>0</v>
      </c>
      <c r="N24" s="169">
        <f t="shared" si="74"/>
        <v>335.02260015385639</v>
      </c>
      <c r="O24" s="169">
        <f t="shared" si="74"/>
        <v>0</v>
      </c>
      <c r="P24" s="169">
        <f t="shared" si="8"/>
        <v>0</v>
      </c>
      <c r="Q24" s="169">
        <f t="shared" ref="Q24:R24" si="75">Q50+Q102</f>
        <v>0</v>
      </c>
      <c r="R24" s="169">
        <f t="shared" si="75"/>
        <v>0</v>
      </c>
      <c r="S24" s="171">
        <f t="shared" si="10"/>
        <v>1114.8533812367295</v>
      </c>
      <c r="T24" s="141" t="str">
        <f t="shared" si="11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4"/>
      <c r="CG24" s="133"/>
    </row>
    <row r="25" spans="1:85" ht="14.4" x14ac:dyDescent="0.3">
      <c r="A25" s="172" t="s">
        <v>18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175">
        <f t="shared" si="6"/>
        <v>0</v>
      </c>
      <c r="J25" s="141"/>
      <c r="K25" s="176" t="s">
        <v>18</v>
      </c>
      <c r="L25" s="173">
        <f t="shared" ref="L25:O25" si="78">L51+L103</f>
        <v>0</v>
      </c>
      <c r="M25" s="173">
        <f t="shared" si="78"/>
        <v>0</v>
      </c>
      <c r="N25" s="173">
        <f t="shared" si="78"/>
        <v>0</v>
      </c>
      <c r="O25" s="173">
        <f t="shared" si="78"/>
        <v>0</v>
      </c>
      <c r="P25" s="173">
        <f t="shared" si="8"/>
        <v>0</v>
      </c>
      <c r="Q25" s="173">
        <f t="shared" ref="Q25:R25" si="79">Q51+Q103</f>
        <v>0</v>
      </c>
      <c r="R25" s="173">
        <f t="shared" si="79"/>
        <v>0</v>
      </c>
      <c r="S25" s="178">
        <f t="shared" si="10"/>
        <v>0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4"/>
      <c r="CG25" s="133"/>
    </row>
    <row r="26" spans="1:85" ht="14.4" x14ac:dyDescent="0.3">
      <c r="A26" s="164" t="s">
        <v>19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167">
        <f t="shared" si="6"/>
        <v>0</v>
      </c>
      <c r="J26" s="141"/>
      <c r="K26" s="168" t="s">
        <v>19</v>
      </c>
      <c r="L26" s="169">
        <f t="shared" ref="L26:O26" si="82">L52+L104</f>
        <v>0</v>
      </c>
      <c r="M26" s="169">
        <f t="shared" si="82"/>
        <v>0</v>
      </c>
      <c r="N26" s="169">
        <f t="shared" si="82"/>
        <v>0</v>
      </c>
      <c r="O26" s="169">
        <f t="shared" si="82"/>
        <v>0</v>
      </c>
      <c r="P26" s="169">
        <f t="shared" si="8"/>
        <v>0</v>
      </c>
      <c r="Q26" s="169">
        <f t="shared" ref="Q26:R26" si="83">Q52+Q104</f>
        <v>0</v>
      </c>
      <c r="R26" s="169">
        <f t="shared" si="83"/>
        <v>0</v>
      </c>
      <c r="S26" s="171">
        <f t="shared" si="10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4"/>
      <c r="CG26" s="133"/>
    </row>
    <row r="27" spans="1:85" ht="15" thickBot="1" x14ac:dyDescent="0.35">
      <c r="A27" s="179" t="s">
        <v>10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182">
        <f t="shared" si="6"/>
        <v>0</v>
      </c>
      <c r="J27" s="141"/>
      <c r="K27" s="183" t="s">
        <v>64</v>
      </c>
      <c r="L27" s="180">
        <f t="shared" ref="L27:O27" si="86">L53+L105</f>
        <v>0</v>
      </c>
      <c r="M27" s="180">
        <f t="shared" si="86"/>
        <v>0</v>
      </c>
      <c r="N27" s="180">
        <f t="shared" si="86"/>
        <v>0</v>
      </c>
      <c r="O27" s="180">
        <f t="shared" si="86"/>
        <v>0</v>
      </c>
      <c r="P27" s="180">
        <f t="shared" si="8"/>
        <v>0</v>
      </c>
      <c r="Q27" s="180">
        <f t="shared" ref="Q27:R27" si="87">Q53+Q105</f>
        <v>0</v>
      </c>
      <c r="R27" s="180">
        <f t="shared" si="87"/>
        <v>0</v>
      </c>
      <c r="S27" s="185">
        <f t="shared" si="10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4"/>
      <c r="CG27" s="133"/>
    </row>
    <row r="28" spans="1:85" x14ac:dyDescent="0.25">
      <c r="A28" s="186" t="s">
        <v>25</v>
      </c>
      <c r="B28" s="187">
        <f>SUM(B7:B23)</f>
        <v>23256.524360862113</v>
      </c>
      <c r="C28" s="187">
        <f t="shared" ref="C28:H28" si="88">SUM(C7:C23)</f>
        <v>8170.9910229475308</v>
      </c>
      <c r="D28" s="187">
        <f t="shared" si="88"/>
        <v>11000.209408707558</v>
      </c>
      <c r="E28" s="187">
        <f t="shared" si="88"/>
        <v>8612.9963022687334</v>
      </c>
      <c r="F28" s="187">
        <f t="shared" si="88"/>
        <v>27442.795034804596</v>
      </c>
      <c r="G28" s="187">
        <f t="shared" si="88"/>
        <v>2016.2695824060563</v>
      </c>
      <c r="H28" s="187">
        <f t="shared" si="88"/>
        <v>20.733706773235653</v>
      </c>
      <c r="I28" s="146">
        <f t="shared" ref="I28" si="89">SUM(I7:I23)</f>
        <v>80520.519418769836</v>
      </c>
      <c r="J28" s="279"/>
      <c r="K28" s="188" t="s">
        <v>25</v>
      </c>
      <c r="L28" s="187">
        <f>SUM(L7:L23)</f>
        <v>23256.524360862113</v>
      </c>
      <c r="M28" s="187">
        <f t="shared" ref="M28:R28" si="90">SUM(M7:M23)</f>
        <v>8170.9910229475308</v>
      </c>
      <c r="N28" s="187">
        <f t="shared" si="90"/>
        <v>11000.209408707558</v>
      </c>
      <c r="O28" s="187">
        <f t="shared" si="90"/>
        <v>8612.9963022687334</v>
      </c>
      <c r="P28" s="187">
        <f t="shared" si="90"/>
        <v>27442.795034804596</v>
      </c>
      <c r="Q28" s="187">
        <f t="shared" si="90"/>
        <v>2016.2695824060563</v>
      </c>
      <c r="R28" s="213">
        <f t="shared" si="90"/>
        <v>20.733706773235653</v>
      </c>
      <c r="S28" s="214">
        <f t="shared" ref="S28" si="91">SUM(S7:S23)</f>
        <v>80520.519418769836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4"/>
      <c r="CG28" s="133"/>
    </row>
    <row r="29" spans="1:85" s="4" customFormat="1" ht="15" thickBot="1" x14ac:dyDescent="0.35">
      <c r="A29" s="18" t="s">
        <v>85</v>
      </c>
      <c r="B29" s="78">
        <f>IF($I28=0,"-",B28/$I28)</f>
        <v>0.28882730177024757</v>
      </c>
      <c r="C29" s="78">
        <f t="shared" ref="C29:H29" si="92">IF($I28=0,"-",C28/$I28)</f>
        <v>0.1014771275934271</v>
      </c>
      <c r="D29" s="78">
        <f t="shared" si="92"/>
        <v>0.13661374129366757</v>
      </c>
      <c r="E29" s="78">
        <f t="shared" si="92"/>
        <v>0.10696647717179268</v>
      </c>
      <c r="F29" s="78">
        <f t="shared" si="92"/>
        <v>0.34081741192056331</v>
      </c>
      <c r="G29" s="78">
        <f t="shared" si="92"/>
        <v>2.504044431109384E-2</v>
      </c>
      <c r="H29" s="78">
        <f t="shared" si="92"/>
        <v>2.5749593920779525E-4</v>
      </c>
      <c r="I29" s="79">
        <f>SUM(B29:H29)</f>
        <v>0.99999999999999989</v>
      </c>
      <c r="K29" s="30" t="s">
        <v>85</v>
      </c>
      <c r="L29" s="80">
        <f>IF($S28=0,"-",L28/$S28)</f>
        <v>0.28882730177024757</v>
      </c>
      <c r="M29" s="80">
        <f t="shared" ref="M29:R29" si="93">IF($S28=0,"-",M28/$S28)</f>
        <v>0.1014771275934271</v>
      </c>
      <c r="N29" s="80">
        <f t="shared" si="93"/>
        <v>0.13661374129366757</v>
      </c>
      <c r="O29" s="80">
        <f t="shared" si="93"/>
        <v>0.10696647717179268</v>
      </c>
      <c r="P29" s="80">
        <f t="shared" si="93"/>
        <v>0.34081741192056331</v>
      </c>
      <c r="Q29" s="80">
        <f t="shared" si="93"/>
        <v>2.504044431109384E-2</v>
      </c>
      <c r="R29" s="81">
        <f t="shared" si="93"/>
        <v>2.5749593920779525E-4</v>
      </c>
      <c r="S29" s="82">
        <f>SUM(L29:R29)</f>
        <v>0.99999999999999989</v>
      </c>
      <c r="BA29" s="83"/>
      <c r="BR29" s="83"/>
    </row>
    <row r="30" spans="1:85" ht="14.4" thickBot="1" x14ac:dyDescent="0.3"/>
    <row r="31" spans="1:85" ht="27.6" x14ac:dyDescent="0.25">
      <c r="A31" s="316" t="s">
        <v>51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26</v>
      </c>
      <c r="G31" s="137" t="s">
        <v>4</v>
      </c>
      <c r="H31" s="137" t="s">
        <v>84</v>
      </c>
      <c r="I31" s="138" t="s">
        <v>5</v>
      </c>
      <c r="K31" s="318" t="s">
        <v>51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26</v>
      </c>
      <c r="Q31" s="139" t="s">
        <v>4</v>
      </c>
      <c r="R31" s="139" t="s">
        <v>84</v>
      </c>
      <c r="S31" s="140" t="s">
        <v>5</v>
      </c>
      <c r="U31" s="320" t="s">
        <v>51</v>
      </c>
      <c r="V31" s="189" t="s">
        <v>71</v>
      </c>
      <c r="W31" s="189" t="s">
        <v>72</v>
      </c>
      <c r="X31" s="189" t="s">
        <v>4</v>
      </c>
      <c r="Y31" s="189" t="s">
        <v>1</v>
      </c>
      <c r="Z31" s="189" t="s">
        <v>2</v>
      </c>
      <c r="AA31" s="189" t="s">
        <v>3</v>
      </c>
      <c r="AB31" s="189" t="s">
        <v>53</v>
      </c>
      <c r="AC31" s="189" t="s">
        <v>65</v>
      </c>
      <c r="AD31" s="190" t="s">
        <v>73</v>
      </c>
      <c r="AE31" s="190" t="s">
        <v>74</v>
      </c>
      <c r="AF31" s="190" t="s">
        <v>75</v>
      </c>
      <c r="AG31" s="190" t="s">
        <v>76</v>
      </c>
      <c r="AH31" s="190" t="s">
        <v>77</v>
      </c>
      <c r="AI31" s="191" t="s">
        <v>61</v>
      </c>
    </row>
    <row r="32" spans="1:85" x14ac:dyDescent="0.25">
      <c r="A32" s="317" t="s">
        <v>51</v>
      </c>
      <c r="B32" s="282" t="s">
        <v>66</v>
      </c>
      <c r="C32" s="283"/>
      <c r="D32" s="283"/>
      <c r="E32" s="283"/>
      <c r="F32" s="283"/>
      <c r="G32" s="283"/>
      <c r="H32" s="283"/>
      <c r="I32" s="284"/>
      <c r="K32" s="319" t="s">
        <v>51</v>
      </c>
      <c r="L32" s="285" t="s">
        <v>66</v>
      </c>
      <c r="M32" s="286"/>
      <c r="N32" s="286"/>
      <c r="O32" s="286"/>
      <c r="P32" s="286"/>
      <c r="Q32" s="286"/>
      <c r="R32" s="286"/>
      <c r="S32" s="287"/>
      <c r="U32" s="321" t="s">
        <v>51</v>
      </c>
      <c r="V32" s="314" t="s">
        <v>66</v>
      </c>
      <c r="W32" s="314"/>
      <c r="X32" s="314"/>
      <c r="Y32" s="314"/>
      <c r="Z32" s="314"/>
      <c r="AA32" s="314"/>
      <c r="AB32" s="314"/>
      <c r="AC32" s="314"/>
      <c r="AD32" s="314"/>
      <c r="AE32" s="314"/>
      <c r="AF32" s="314"/>
      <c r="AG32" s="314"/>
      <c r="AH32" s="314"/>
      <c r="AI32" s="315"/>
    </row>
    <row r="33" spans="1:36" x14ac:dyDescent="0.25">
      <c r="A33" s="143" t="s">
        <v>6</v>
      </c>
      <c r="B33" s="46">
        <f>B111+B137+B163+B189+B215+B241+B267+B293+B319+B345+B371+B397+B423</f>
        <v>3.5909183701120393E-3</v>
      </c>
      <c r="C33" s="46">
        <f t="shared" ref="C33:E33" si="94">C111+C137+C163+C189+C215+C241+C267+C293+C319+C345+C371+C397+C423</f>
        <v>30.105969809641607</v>
      </c>
      <c r="D33" s="46">
        <f t="shared" si="94"/>
        <v>490.55053146072885</v>
      </c>
      <c r="E33" s="46">
        <f t="shared" si="94"/>
        <v>0</v>
      </c>
      <c r="F33" s="291">
        <v>0</v>
      </c>
      <c r="G33" s="46">
        <f t="shared" ref="G33:H48" si="95">G111+G137+G163+G189+G215+G241+G267+G293+G319+G345+G371+G397+G423</f>
        <v>0</v>
      </c>
      <c r="H33" s="46">
        <f t="shared" si="95"/>
        <v>0</v>
      </c>
      <c r="I33" s="146">
        <f>SUM(B33:H33)</f>
        <v>520.66009218874058</v>
      </c>
      <c r="J33" s="141"/>
      <c r="K33" s="192" t="s">
        <v>6</v>
      </c>
      <c r="L33" s="46">
        <f t="shared" ref="L33:R48" si="96">L111+L137+L163+L189+L215+L241+L267+L293+L319+L345+L371+L397+L423</f>
        <v>3.5909183701120393E-3</v>
      </c>
      <c r="M33" s="46">
        <f t="shared" si="96"/>
        <v>30.105969809641607</v>
      </c>
      <c r="N33" s="46">
        <f t="shared" si="96"/>
        <v>490.55053146072885</v>
      </c>
      <c r="O33" s="46">
        <f t="shared" si="96"/>
        <v>0</v>
      </c>
      <c r="P33" s="46">
        <f t="shared" si="96"/>
        <v>0</v>
      </c>
      <c r="Q33" s="46">
        <f t="shared" si="96"/>
        <v>0</v>
      </c>
      <c r="R33" s="46">
        <f t="shared" si="96"/>
        <v>0</v>
      </c>
      <c r="S33" s="194">
        <f>SUM(L33:R33)</f>
        <v>520.66009218874058</v>
      </c>
      <c r="T33" s="141"/>
      <c r="U33" s="195" t="s">
        <v>6</v>
      </c>
      <c r="V33" s="89">
        <f t="shared" ref="V33:AH48" si="97">V111+V137+V163+V189+V215+V241+V267+V293+V319+V345+V371+V397+V423</f>
        <v>3.5909183701120393E-3</v>
      </c>
      <c r="W33" s="89">
        <f t="shared" si="97"/>
        <v>0</v>
      </c>
      <c r="X33" s="89">
        <f t="shared" si="97"/>
        <v>0</v>
      </c>
      <c r="Y33" s="89">
        <f t="shared" si="97"/>
        <v>30.105969809641607</v>
      </c>
      <c r="Z33" s="89">
        <f t="shared" si="97"/>
        <v>490.55053146072885</v>
      </c>
      <c r="AA33" s="89">
        <f t="shared" si="97"/>
        <v>0</v>
      </c>
      <c r="AB33" s="89">
        <f t="shared" si="97"/>
        <v>0</v>
      </c>
      <c r="AC33" s="90">
        <f t="shared" si="97"/>
        <v>0</v>
      </c>
      <c r="AD33" s="89">
        <f t="shared" si="97"/>
        <v>0</v>
      </c>
      <c r="AE33" s="89">
        <f t="shared" si="97"/>
        <v>0</v>
      </c>
      <c r="AF33" s="89">
        <f t="shared" si="97"/>
        <v>0</v>
      </c>
      <c r="AG33" s="89">
        <f t="shared" si="97"/>
        <v>0</v>
      </c>
      <c r="AH33" s="89">
        <f t="shared" si="97"/>
        <v>0</v>
      </c>
      <c r="AI33" s="199">
        <f>SUM(V33:AC33)</f>
        <v>520.66009218874058</v>
      </c>
      <c r="AJ33" s="133" t="str">
        <f>IF(ABS(S33-AI33)&gt;0.001,S33-AI33,"")</f>
        <v/>
      </c>
    </row>
    <row r="34" spans="1:36" x14ac:dyDescent="0.25">
      <c r="A34" s="151" t="s">
        <v>7</v>
      </c>
      <c r="B34" s="52">
        <f t="shared" ref="B34:E49" si="98">B112+B138+B164+B190+B216+B242+B268+B294+B320+B346+B372+B398+B424</f>
        <v>0</v>
      </c>
      <c r="C34" s="52">
        <f t="shared" si="98"/>
        <v>0</v>
      </c>
      <c r="D34" s="52">
        <f t="shared" si="98"/>
        <v>10.705108739999998</v>
      </c>
      <c r="E34" s="52">
        <f t="shared" si="98"/>
        <v>0</v>
      </c>
      <c r="F34" s="292">
        <v>0</v>
      </c>
      <c r="G34" s="52">
        <f t="shared" si="95"/>
        <v>0</v>
      </c>
      <c r="H34" s="52">
        <f t="shared" si="95"/>
        <v>0</v>
      </c>
      <c r="I34" s="154">
        <f t="shared" ref="I34:I53" si="99">SUM(B34:H34)</f>
        <v>10.705108739999998</v>
      </c>
      <c r="J34" s="141"/>
      <c r="K34" s="155" t="s">
        <v>7</v>
      </c>
      <c r="L34" s="55">
        <f t="shared" si="96"/>
        <v>0</v>
      </c>
      <c r="M34" s="55">
        <f t="shared" si="96"/>
        <v>0</v>
      </c>
      <c r="N34" s="55">
        <f t="shared" si="96"/>
        <v>10.705108739999998</v>
      </c>
      <c r="O34" s="55">
        <f t="shared" si="96"/>
        <v>0</v>
      </c>
      <c r="P34" s="55">
        <f t="shared" si="96"/>
        <v>0</v>
      </c>
      <c r="Q34" s="55">
        <f t="shared" si="96"/>
        <v>0</v>
      </c>
      <c r="R34" s="55">
        <f t="shared" si="96"/>
        <v>0</v>
      </c>
      <c r="S34" s="158">
        <f t="shared" ref="S34:S53" si="100">SUM(L34:R34)</f>
        <v>10.705108739999998</v>
      </c>
      <c r="T34" s="141"/>
      <c r="U34" s="200" t="s">
        <v>7</v>
      </c>
      <c r="V34" s="93">
        <f t="shared" si="97"/>
        <v>0</v>
      </c>
      <c r="W34" s="93">
        <f t="shared" si="97"/>
        <v>0</v>
      </c>
      <c r="X34" s="93">
        <f t="shared" si="97"/>
        <v>0</v>
      </c>
      <c r="Y34" s="93">
        <f t="shared" si="97"/>
        <v>0</v>
      </c>
      <c r="Z34" s="93">
        <f t="shared" si="97"/>
        <v>10.705108739999998</v>
      </c>
      <c r="AA34" s="93">
        <f t="shared" si="97"/>
        <v>0</v>
      </c>
      <c r="AB34" s="93">
        <f t="shared" si="97"/>
        <v>0</v>
      </c>
      <c r="AC34" s="94">
        <f t="shared" si="97"/>
        <v>0</v>
      </c>
      <c r="AD34" s="93">
        <f t="shared" si="97"/>
        <v>0</v>
      </c>
      <c r="AE34" s="93">
        <f t="shared" si="97"/>
        <v>0</v>
      </c>
      <c r="AF34" s="93">
        <f t="shared" si="97"/>
        <v>0</v>
      </c>
      <c r="AG34" s="93">
        <f t="shared" si="97"/>
        <v>0</v>
      </c>
      <c r="AH34" s="93">
        <f t="shared" si="97"/>
        <v>0</v>
      </c>
      <c r="AI34" s="203">
        <f t="shared" ref="AI34:AI53" si="101">SUM(V34:AC34)</f>
        <v>10.705108739999998</v>
      </c>
      <c r="AJ34" s="133" t="str">
        <f t="shared" ref="AJ34:AJ54" si="102">IF(ABS(S34-AI34)&gt;0.001,S34-AI34,"")</f>
        <v/>
      </c>
    </row>
    <row r="35" spans="1:36" x14ac:dyDescent="0.25">
      <c r="A35" s="159" t="s">
        <v>9</v>
      </c>
      <c r="B35" s="49">
        <f t="shared" si="98"/>
        <v>9.4006837876588256E-2</v>
      </c>
      <c r="C35" s="49">
        <f t="shared" si="98"/>
        <v>0</v>
      </c>
      <c r="D35" s="49">
        <f t="shared" si="98"/>
        <v>56.256182407021825</v>
      </c>
      <c r="E35" s="49">
        <f t="shared" si="98"/>
        <v>0</v>
      </c>
      <c r="F35" s="292">
        <v>0</v>
      </c>
      <c r="G35" s="49">
        <f t="shared" si="95"/>
        <v>0</v>
      </c>
      <c r="H35" s="49">
        <f t="shared" si="95"/>
        <v>0</v>
      </c>
      <c r="I35" s="146">
        <f t="shared" si="99"/>
        <v>56.350189244898417</v>
      </c>
      <c r="J35" s="141"/>
      <c r="K35" s="161" t="s">
        <v>9</v>
      </c>
      <c r="L35" s="49">
        <f t="shared" si="96"/>
        <v>9.4006837876588256E-2</v>
      </c>
      <c r="M35" s="49">
        <f t="shared" si="96"/>
        <v>0</v>
      </c>
      <c r="N35" s="49">
        <f t="shared" si="96"/>
        <v>56.256182407021825</v>
      </c>
      <c r="O35" s="49">
        <f t="shared" si="96"/>
        <v>0</v>
      </c>
      <c r="P35" s="49">
        <f t="shared" si="96"/>
        <v>0</v>
      </c>
      <c r="Q35" s="49">
        <f t="shared" si="96"/>
        <v>0</v>
      </c>
      <c r="R35" s="49">
        <f t="shared" si="96"/>
        <v>0</v>
      </c>
      <c r="S35" s="150">
        <f t="shared" si="100"/>
        <v>56.350189244898417</v>
      </c>
      <c r="T35" s="141"/>
      <c r="U35" s="204" t="s">
        <v>9</v>
      </c>
      <c r="V35" s="89">
        <f t="shared" si="97"/>
        <v>9.4006837876588256E-2</v>
      </c>
      <c r="W35" s="89">
        <f t="shared" si="97"/>
        <v>0</v>
      </c>
      <c r="X35" s="89">
        <f t="shared" si="97"/>
        <v>0</v>
      </c>
      <c r="Y35" s="89">
        <f t="shared" si="97"/>
        <v>0</v>
      </c>
      <c r="Z35" s="89">
        <f t="shared" si="97"/>
        <v>56.256182407021825</v>
      </c>
      <c r="AA35" s="89">
        <f t="shared" si="97"/>
        <v>0</v>
      </c>
      <c r="AB35" s="89">
        <f t="shared" si="97"/>
        <v>0</v>
      </c>
      <c r="AC35" s="90">
        <f t="shared" si="97"/>
        <v>0</v>
      </c>
      <c r="AD35" s="89">
        <f t="shared" si="97"/>
        <v>0</v>
      </c>
      <c r="AE35" s="89">
        <f t="shared" si="97"/>
        <v>0</v>
      </c>
      <c r="AF35" s="89">
        <f t="shared" si="97"/>
        <v>0</v>
      </c>
      <c r="AG35" s="89">
        <f t="shared" si="97"/>
        <v>0</v>
      </c>
      <c r="AH35" s="89">
        <f t="shared" si="97"/>
        <v>0</v>
      </c>
      <c r="AI35" s="199">
        <f t="shared" si="101"/>
        <v>56.350189244898417</v>
      </c>
      <c r="AJ35" s="133" t="str">
        <f t="shared" si="102"/>
        <v/>
      </c>
    </row>
    <row r="36" spans="1:36" x14ac:dyDescent="0.25">
      <c r="A36" s="151" t="s">
        <v>54</v>
      </c>
      <c r="B36" s="52">
        <f t="shared" si="98"/>
        <v>0</v>
      </c>
      <c r="C36" s="52">
        <f t="shared" si="98"/>
        <v>0</v>
      </c>
      <c r="D36" s="52">
        <f t="shared" si="98"/>
        <v>62.129969999999993</v>
      </c>
      <c r="E36" s="52">
        <f t="shared" si="98"/>
        <v>0</v>
      </c>
      <c r="F36" s="292">
        <v>0</v>
      </c>
      <c r="G36" s="52">
        <f t="shared" si="95"/>
        <v>0</v>
      </c>
      <c r="H36" s="52">
        <f t="shared" si="95"/>
        <v>0</v>
      </c>
      <c r="I36" s="154">
        <f t="shared" si="99"/>
        <v>62.129969999999993</v>
      </c>
      <c r="J36" s="141"/>
      <c r="K36" s="155" t="s">
        <v>54</v>
      </c>
      <c r="L36" s="55">
        <f t="shared" si="96"/>
        <v>0</v>
      </c>
      <c r="M36" s="55">
        <f t="shared" si="96"/>
        <v>0</v>
      </c>
      <c r="N36" s="55">
        <f t="shared" si="96"/>
        <v>62.129969999999993</v>
      </c>
      <c r="O36" s="55">
        <f t="shared" si="96"/>
        <v>0</v>
      </c>
      <c r="P36" s="55">
        <f t="shared" si="96"/>
        <v>0</v>
      </c>
      <c r="Q36" s="55">
        <f t="shared" si="96"/>
        <v>0</v>
      </c>
      <c r="R36" s="55">
        <f t="shared" si="96"/>
        <v>0</v>
      </c>
      <c r="S36" s="158">
        <f t="shared" si="100"/>
        <v>62.129969999999993</v>
      </c>
      <c r="T36" s="141"/>
      <c r="U36" s="200" t="s">
        <v>54</v>
      </c>
      <c r="V36" s="93">
        <f t="shared" si="97"/>
        <v>0</v>
      </c>
      <c r="W36" s="93">
        <f t="shared" si="97"/>
        <v>0</v>
      </c>
      <c r="X36" s="93">
        <f t="shared" si="97"/>
        <v>0</v>
      </c>
      <c r="Y36" s="93">
        <f t="shared" si="97"/>
        <v>0</v>
      </c>
      <c r="Z36" s="93">
        <f t="shared" si="97"/>
        <v>62.096056260917024</v>
      </c>
      <c r="AA36" s="93">
        <f t="shared" si="97"/>
        <v>0</v>
      </c>
      <c r="AB36" s="93">
        <f t="shared" si="97"/>
        <v>0</v>
      </c>
      <c r="AC36" s="94">
        <f t="shared" si="97"/>
        <v>3.3913739082969435E-2</v>
      </c>
      <c r="AD36" s="93">
        <f t="shared" si="97"/>
        <v>0</v>
      </c>
      <c r="AE36" s="93">
        <f t="shared" si="97"/>
        <v>0</v>
      </c>
      <c r="AF36" s="93">
        <f t="shared" si="97"/>
        <v>0</v>
      </c>
      <c r="AG36" s="93">
        <f t="shared" si="97"/>
        <v>3.3913739082969435E-2</v>
      </c>
      <c r="AH36" s="93">
        <f t="shared" si="97"/>
        <v>0</v>
      </c>
      <c r="AI36" s="203">
        <f t="shared" si="101"/>
        <v>62.129969999999993</v>
      </c>
      <c r="AJ36" s="133" t="str">
        <f t="shared" si="102"/>
        <v/>
      </c>
    </row>
    <row r="37" spans="1:36" x14ac:dyDescent="0.25">
      <c r="A37" s="159" t="s">
        <v>15</v>
      </c>
      <c r="B37" s="49">
        <f t="shared" si="98"/>
        <v>363.47757644689705</v>
      </c>
      <c r="C37" s="49">
        <f t="shared" si="98"/>
        <v>371.9075903167668</v>
      </c>
      <c r="D37" s="49">
        <f t="shared" si="98"/>
        <v>393.83858656003616</v>
      </c>
      <c r="E37" s="49">
        <f t="shared" si="98"/>
        <v>0</v>
      </c>
      <c r="F37" s="292">
        <v>0</v>
      </c>
      <c r="G37" s="49">
        <f t="shared" si="95"/>
        <v>0</v>
      </c>
      <c r="H37" s="49">
        <f t="shared" si="95"/>
        <v>0</v>
      </c>
      <c r="I37" s="146">
        <f t="shared" si="99"/>
        <v>1129.2237533237001</v>
      </c>
      <c r="J37" s="141"/>
      <c r="K37" s="161" t="s">
        <v>15</v>
      </c>
      <c r="L37" s="49">
        <f t="shared" si="96"/>
        <v>363.47757644689705</v>
      </c>
      <c r="M37" s="49">
        <f t="shared" si="96"/>
        <v>371.9075903167668</v>
      </c>
      <c r="N37" s="49">
        <f t="shared" si="96"/>
        <v>393.83858656003616</v>
      </c>
      <c r="O37" s="49">
        <f t="shared" si="96"/>
        <v>0</v>
      </c>
      <c r="P37" s="49">
        <f t="shared" si="96"/>
        <v>0</v>
      </c>
      <c r="Q37" s="49">
        <f t="shared" si="96"/>
        <v>0</v>
      </c>
      <c r="R37" s="49">
        <f t="shared" si="96"/>
        <v>0</v>
      </c>
      <c r="S37" s="150">
        <f t="shared" si="100"/>
        <v>1129.2237533237001</v>
      </c>
      <c r="T37" s="141"/>
      <c r="U37" s="204" t="s">
        <v>15</v>
      </c>
      <c r="V37" s="89">
        <f t="shared" si="97"/>
        <v>350.88036525022022</v>
      </c>
      <c r="W37" s="89">
        <f t="shared" si="97"/>
        <v>0</v>
      </c>
      <c r="X37" s="89">
        <f t="shared" si="97"/>
        <v>0</v>
      </c>
      <c r="Y37" s="89">
        <f t="shared" si="97"/>
        <v>371.9075903167668</v>
      </c>
      <c r="Z37" s="89">
        <f t="shared" si="97"/>
        <v>199.26829175682863</v>
      </c>
      <c r="AA37" s="89">
        <f t="shared" si="97"/>
        <v>0</v>
      </c>
      <c r="AB37" s="89">
        <f t="shared" si="97"/>
        <v>0</v>
      </c>
      <c r="AC37" s="90">
        <f t="shared" si="97"/>
        <v>207.16750599988427</v>
      </c>
      <c r="AD37" s="89">
        <f t="shared" si="97"/>
        <v>12.597211196676813</v>
      </c>
      <c r="AE37" s="89">
        <f t="shared" si="97"/>
        <v>0</v>
      </c>
      <c r="AF37" s="89">
        <f t="shared" si="97"/>
        <v>0</v>
      </c>
      <c r="AG37" s="89">
        <f t="shared" si="97"/>
        <v>194.5702948032075</v>
      </c>
      <c r="AH37" s="89">
        <f t="shared" si="97"/>
        <v>0</v>
      </c>
      <c r="AI37" s="199">
        <f t="shared" si="101"/>
        <v>1129.2237533236998</v>
      </c>
      <c r="AJ37" s="133" t="str">
        <f t="shared" si="102"/>
        <v/>
      </c>
    </row>
    <row r="38" spans="1:36" x14ac:dyDescent="0.25">
      <c r="A38" s="151" t="s">
        <v>14</v>
      </c>
      <c r="B38" s="52">
        <f t="shared" si="98"/>
        <v>165.39223312286288</v>
      </c>
      <c r="C38" s="52">
        <f t="shared" si="98"/>
        <v>47.252580878523048</v>
      </c>
      <c r="D38" s="52">
        <f t="shared" si="98"/>
        <v>31.546167726347306</v>
      </c>
      <c r="E38" s="52">
        <f t="shared" si="98"/>
        <v>1.3635453558225712</v>
      </c>
      <c r="F38" s="292">
        <v>0</v>
      </c>
      <c r="G38" s="52">
        <f t="shared" si="95"/>
        <v>0</v>
      </c>
      <c r="H38" s="52">
        <f t="shared" si="95"/>
        <v>0</v>
      </c>
      <c r="I38" s="154">
        <f t="shared" si="99"/>
        <v>245.5545270835558</v>
      </c>
      <c r="J38" s="141"/>
      <c r="K38" s="155" t="s">
        <v>14</v>
      </c>
      <c r="L38" s="55">
        <f t="shared" si="96"/>
        <v>165.39223312286288</v>
      </c>
      <c r="M38" s="55">
        <f t="shared" si="96"/>
        <v>47.252580878523048</v>
      </c>
      <c r="N38" s="55">
        <f t="shared" si="96"/>
        <v>31.546167726347306</v>
      </c>
      <c r="O38" s="55">
        <f t="shared" si="96"/>
        <v>1.3635453558225712</v>
      </c>
      <c r="P38" s="55">
        <f t="shared" si="96"/>
        <v>0</v>
      </c>
      <c r="Q38" s="55">
        <f t="shared" si="96"/>
        <v>0</v>
      </c>
      <c r="R38" s="55">
        <f t="shared" si="96"/>
        <v>0</v>
      </c>
      <c r="S38" s="158">
        <f t="shared" si="100"/>
        <v>245.5545270835558</v>
      </c>
      <c r="T38" s="141"/>
      <c r="U38" s="200" t="s">
        <v>55</v>
      </c>
      <c r="V38" s="93">
        <f t="shared" si="97"/>
        <v>162.9467183952213</v>
      </c>
      <c r="W38" s="93">
        <f t="shared" si="97"/>
        <v>1.2174894026116347</v>
      </c>
      <c r="X38" s="93">
        <f t="shared" si="97"/>
        <v>0</v>
      </c>
      <c r="Y38" s="93">
        <f t="shared" si="97"/>
        <v>47.252580878523048</v>
      </c>
      <c r="Z38" s="93">
        <f t="shared" si="97"/>
        <v>24.507706779614722</v>
      </c>
      <c r="AA38" s="93">
        <f t="shared" si="97"/>
        <v>0.37835091290515355</v>
      </c>
      <c r="AB38" s="93">
        <f t="shared" si="97"/>
        <v>0</v>
      </c>
      <c r="AC38" s="94">
        <f t="shared" si="97"/>
        <v>9.251680714679944</v>
      </c>
      <c r="AD38" s="93">
        <f t="shared" si="97"/>
        <v>1.2280253250299338</v>
      </c>
      <c r="AE38" s="93">
        <f t="shared" si="97"/>
        <v>0</v>
      </c>
      <c r="AF38" s="93">
        <f t="shared" si="97"/>
        <v>0</v>
      </c>
      <c r="AG38" s="93">
        <f t="shared" si="97"/>
        <v>7.0384609467325898</v>
      </c>
      <c r="AH38" s="93">
        <f t="shared" si="97"/>
        <v>0.98519444291741753</v>
      </c>
      <c r="AI38" s="203">
        <f t="shared" si="101"/>
        <v>245.5545270835558</v>
      </c>
      <c r="AJ38" s="133" t="str">
        <f t="shared" si="102"/>
        <v/>
      </c>
    </row>
    <row r="39" spans="1:36" x14ac:dyDescent="0.25">
      <c r="A39" s="159" t="s">
        <v>56</v>
      </c>
      <c r="B39" s="49">
        <f t="shared" si="98"/>
        <v>0</v>
      </c>
      <c r="C39" s="49">
        <f t="shared" si="98"/>
        <v>0</v>
      </c>
      <c r="D39" s="49">
        <f t="shared" si="98"/>
        <v>4.4289832858886413</v>
      </c>
      <c r="E39" s="49">
        <f t="shared" si="98"/>
        <v>1217.3119411364114</v>
      </c>
      <c r="F39" s="292">
        <v>0</v>
      </c>
      <c r="G39" s="49">
        <f t="shared" si="95"/>
        <v>0</v>
      </c>
      <c r="H39" s="49">
        <f t="shared" si="95"/>
        <v>0</v>
      </c>
      <c r="I39" s="146">
        <f t="shared" si="99"/>
        <v>1221.7409244222999</v>
      </c>
      <c r="J39" s="141"/>
      <c r="K39" s="161" t="s">
        <v>56</v>
      </c>
      <c r="L39" s="49">
        <f t="shared" si="96"/>
        <v>0</v>
      </c>
      <c r="M39" s="49">
        <f t="shared" si="96"/>
        <v>0</v>
      </c>
      <c r="N39" s="49">
        <f t="shared" si="96"/>
        <v>4.4289832858886413</v>
      </c>
      <c r="O39" s="49">
        <f t="shared" si="96"/>
        <v>1217.3119411364114</v>
      </c>
      <c r="P39" s="49">
        <f t="shared" si="96"/>
        <v>1952.4206864667569</v>
      </c>
      <c r="Q39" s="49">
        <f t="shared" si="96"/>
        <v>0</v>
      </c>
      <c r="R39" s="49">
        <f t="shared" si="96"/>
        <v>0</v>
      </c>
      <c r="S39" s="150">
        <f t="shared" si="100"/>
        <v>3174.1616108890566</v>
      </c>
      <c r="T39" s="141"/>
      <c r="U39" s="204" t="s">
        <v>56</v>
      </c>
      <c r="V39" s="89">
        <f t="shared" si="97"/>
        <v>0</v>
      </c>
      <c r="W39" s="89">
        <f t="shared" si="97"/>
        <v>0</v>
      </c>
      <c r="X39" s="89">
        <f t="shared" si="97"/>
        <v>0</v>
      </c>
      <c r="Y39" s="89">
        <f t="shared" si="97"/>
        <v>0</v>
      </c>
      <c r="Z39" s="89">
        <f t="shared" si="97"/>
        <v>0</v>
      </c>
      <c r="AA39" s="89">
        <f t="shared" si="97"/>
        <v>1215.8743870323926</v>
      </c>
      <c r="AB39" s="89">
        <f t="shared" si="97"/>
        <v>1952.4206864667569</v>
      </c>
      <c r="AC39" s="90">
        <f t="shared" si="97"/>
        <v>5.8665373899073758</v>
      </c>
      <c r="AD39" s="89">
        <f t="shared" si="97"/>
        <v>0</v>
      </c>
      <c r="AE39" s="89">
        <f t="shared" si="97"/>
        <v>1.4375541040187345</v>
      </c>
      <c r="AF39" s="89">
        <f t="shared" si="97"/>
        <v>0</v>
      </c>
      <c r="AG39" s="89">
        <f t="shared" si="97"/>
        <v>4.4289832858886413</v>
      </c>
      <c r="AH39" s="89">
        <f t="shared" si="97"/>
        <v>0</v>
      </c>
      <c r="AI39" s="199">
        <f t="shared" si="101"/>
        <v>3174.1616108890571</v>
      </c>
      <c r="AJ39" s="133" t="str">
        <f t="shared" si="102"/>
        <v/>
      </c>
    </row>
    <row r="40" spans="1:36" x14ac:dyDescent="0.25">
      <c r="A40" s="151" t="s">
        <v>11</v>
      </c>
      <c r="B40" s="52">
        <f t="shared" si="98"/>
        <v>0</v>
      </c>
      <c r="C40" s="52">
        <f t="shared" si="98"/>
        <v>4.2923625140304213E-2</v>
      </c>
      <c r="D40" s="52">
        <f t="shared" si="98"/>
        <v>0</v>
      </c>
      <c r="E40" s="52">
        <f t="shared" si="98"/>
        <v>11.736691080798558</v>
      </c>
      <c r="F40" s="292">
        <v>0</v>
      </c>
      <c r="G40" s="52">
        <f t="shared" si="95"/>
        <v>0</v>
      </c>
      <c r="H40" s="52">
        <f t="shared" si="95"/>
        <v>0</v>
      </c>
      <c r="I40" s="154">
        <f t="shared" si="99"/>
        <v>11.779614705938862</v>
      </c>
      <c r="J40" s="141"/>
      <c r="K40" s="155" t="s">
        <v>11</v>
      </c>
      <c r="L40" s="55">
        <f t="shared" si="96"/>
        <v>0</v>
      </c>
      <c r="M40" s="55">
        <f t="shared" si="96"/>
        <v>4.2923625140304213E-2</v>
      </c>
      <c r="N40" s="55">
        <f t="shared" si="96"/>
        <v>0</v>
      </c>
      <c r="O40" s="55">
        <f t="shared" si="96"/>
        <v>11.736691080798558</v>
      </c>
      <c r="P40" s="55">
        <f t="shared" si="96"/>
        <v>80.912635941510359</v>
      </c>
      <c r="Q40" s="55">
        <f t="shared" si="96"/>
        <v>0</v>
      </c>
      <c r="R40" s="55">
        <f t="shared" si="96"/>
        <v>0</v>
      </c>
      <c r="S40" s="158">
        <f t="shared" si="100"/>
        <v>92.692250647449214</v>
      </c>
      <c r="T40" s="141"/>
      <c r="U40" s="200" t="s">
        <v>11</v>
      </c>
      <c r="V40" s="93">
        <f t="shared" si="97"/>
        <v>0</v>
      </c>
      <c r="W40" s="93">
        <f t="shared" si="97"/>
        <v>0</v>
      </c>
      <c r="X40" s="93">
        <f t="shared" si="97"/>
        <v>0</v>
      </c>
      <c r="Y40" s="93">
        <f t="shared" si="97"/>
        <v>4.2923625140304213E-2</v>
      </c>
      <c r="Z40" s="93">
        <f t="shared" si="97"/>
        <v>0</v>
      </c>
      <c r="AA40" s="93">
        <f t="shared" si="97"/>
        <v>11.736691080798558</v>
      </c>
      <c r="AB40" s="93">
        <f t="shared" si="97"/>
        <v>80.912635941510359</v>
      </c>
      <c r="AC40" s="94">
        <f t="shared" si="97"/>
        <v>0</v>
      </c>
      <c r="AD40" s="93">
        <f t="shared" si="97"/>
        <v>0</v>
      </c>
      <c r="AE40" s="93">
        <f t="shared" si="97"/>
        <v>0</v>
      </c>
      <c r="AF40" s="93">
        <f t="shared" si="97"/>
        <v>0</v>
      </c>
      <c r="AG40" s="93">
        <f t="shared" si="97"/>
        <v>0</v>
      </c>
      <c r="AH40" s="93">
        <f t="shared" si="97"/>
        <v>0</v>
      </c>
      <c r="AI40" s="203">
        <f t="shared" si="101"/>
        <v>92.692250647449214</v>
      </c>
      <c r="AJ40" s="133" t="str">
        <f t="shared" si="102"/>
        <v/>
      </c>
    </row>
    <row r="41" spans="1:36" x14ac:dyDescent="0.25">
      <c r="A41" s="159" t="s">
        <v>57</v>
      </c>
      <c r="B41" s="49">
        <f t="shared" si="98"/>
        <v>0</v>
      </c>
      <c r="C41" s="49">
        <f t="shared" si="98"/>
        <v>0</v>
      </c>
      <c r="D41" s="49">
        <f t="shared" si="98"/>
        <v>0.45520594200821307</v>
      </c>
      <c r="E41" s="49">
        <f t="shared" si="98"/>
        <v>0</v>
      </c>
      <c r="F41" s="292">
        <v>0</v>
      </c>
      <c r="G41" s="49">
        <f t="shared" si="95"/>
        <v>0</v>
      </c>
      <c r="H41" s="49">
        <f t="shared" si="95"/>
        <v>0</v>
      </c>
      <c r="I41" s="146">
        <f t="shared" si="99"/>
        <v>0.45520594200821307</v>
      </c>
      <c r="J41" s="141"/>
      <c r="K41" s="161" t="s">
        <v>57</v>
      </c>
      <c r="L41" s="49">
        <f t="shared" si="96"/>
        <v>0</v>
      </c>
      <c r="M41" s="49">
        <f t="shared" si="96"/>
        <v>0</v>
      </c>
      <c r="N41" s="49">
        <f t="shared" si="96"/>
        <v>0.45520594200821307</v>
      </c>
      <c r="O41" s="49">
        <f t="shared" si="96"/>
        <v>0</v>
      </c>
      <c r="P41" s="49">
        <f t="shared" si="96"/>
        <v>0</v>
      </c>
      <c r="Q41" s="49">
        <f t="shared" si="96"/>
        <v>0</v>
      </c>
      <c r="R41" s="49">
        <f t="shared" si="96"/>
        <v>0</v>
      </c>
      <c r="S41" s="150">
        <f t="shared" si="100"/>
        <v>0.45520594200821307</v>
      </c>
      <c r="T41" s="141"/>
      <c r="U41" s="204" t="s">
        <v>57</v>
      </c>
      <c r="V41" s="89">
        <f t="shared" si="97"/>
        <v>0</v>
      </c>
      <c r="W41" s="89">
        <f t="shared" si="97"/>
        <v>0</v>
      </c>
      <c r="X41" s="89">
        <f t="shared" si="97"/>
        <v>0</v>
      </c>
      <c r="Y41" s="89">
        <f t="shared" si="97"/>
        <v>0</v>
      </c>
      <c r="Z41" s="89">
        <f t="shared" si="97"/>
        <v>0.45520594200821307</v>
      </c>
      <c r="AA41" s="89">
        <f t="shared" si="97"/>
        <v>0</v>
      </c>
      <c r="AB41" s="89">
        <f t="shared" si="97"/>
        <v>0</v>
      </c>
      <c r="AC41" s="90">
        <f t="shared" si="97"/>
        <v>0</v>
      </c>
      <c r="AD41" s="89">
        <f t="shared" si="97"/>
        <v>0</v>
      </c>
      <c r="AE41" s="89">
        <f t="shared" si="97"/>
        <v>0</v>
      </c>
      <c r="AF41" s="89">
        <f t="shared" si="97"/>
        <v>0</v>
      </c>
      <c r="AG41" s="89">
        <f t="shared" si="97"/>
        <v>0</v>
      </c>
      <c r="AH41" s="89">
        <f t="shared" si="97"/>
        <v>0</v>
      </c>
      <c r="AI41" s="199">
        <f t="shared" si="101"/>
        <v>0.45520594200821307</v>
      </c>
      <c r="AJ41" s="133" t="str">
        <f t="shared" si="102"/>
        <v/>
      </c>
    </row>
    <row r="42" spans="1:36" x14ac:dyDescent="0.25">
      <c r="A42" s="151" t="s">
        <v>16</v>
      </c>
      <c r="B42" s="52">
        <f t="shared" si="98"/>
        <v>72.602827637958086</v>
      </c>
      <c r="C42" s="52">
        <f t="shared" si="98"/>
        <v>34.594135504658681</v>
      </c>
      <c r="D42" s="52">
        <f t="shared" si="98"/>
        <v>54.999976614113116</v>
      </c>
      <c r="E42" s="52">
        <f t="shared" si="98"/>
        <v>26.467681692988272</v>
      </c>
      <c r="F42" s="292">
        <v>0</v>
      </c>
      <c r="G42" s="52">
        <f t="shared" si="95"/>
        <v>0</v>
      </c>
      <c r="H42" s="52">
        <f t="shared" si="95"/>
        <v>0</v>
      </c>
      <c r="I42" s="154">
        <f t="shared" si="99"/>
        <v>188.66462144971814</v>
      </c>
      <c r="J42" s="141"/>
      <c r="K42" s="155" t="s">
        <v>16</v>
      </c>
      <c r="L42" s="55">
        <f t="shared" si="96"/>
        <v>72.602827637958086</v>
      </c>
      <c r="M42" s="55">
        <f t="shared" si="96"/>
        <v>34.594135504658681</v>
      </c>
      <c r="N42" s="55">
        <f t="shared" si="96"/>
        <v>54.999976614113116</v>
      </c>
      <c r="O42" s="55">
        <f t="shared" si="96"/>
        <v>26.467681692988272</v>
      </c>
      <c r="P42" s="55">
        <f t="shared" si="96"/>
        <v>7.6489133695482074</v>
      </c>
      <c r="Q42" s="55">
        <f t="shared" si="96"/>
        <v>0</v>
      </c>
      <c r="R42" s="55">
        <f t="shared" si="96"/>
        <v>0</v>
      </c>
      <c r="S42" s="158">
        <f t="shared" si="100"/>
        <v>196.31353481926635</v>
      </c>
      <c r="T42" s="141"/>
      <c r="U42" s="200" t="s">
        <v>16</v>
      </c>
      <c r="V42" s="93">
        <f t="shared" si="97"/>
        <v>70.560533885071223</v>
      </c>
      <c r="W42" s="93">
        <f t="shared" si="97"/>
        <v>0.20262054288603429</v>
      </c>
      <c r="X42" s="93">
        <f t="shared" si="97"/>
        <v>0</v>
      </c>
      <c r="Y42" s="93">
        <f t="shared" si="97"/>
        <v>34.594135504658681</v>
      </c>
      <c r="Z42" s="93">
        <f t="shared" si="97"/>
        <v>46.286063643466136</v>
      </c>
      <c r="AA42" s="93">
        <f t="shared" si="97"/>
        <v>16.631043299274104</v>
      </c>
      <c r="AB42" s="93">
        <f t="shared" si="97"/>
        <v>7.6489133695482074</v>
      </c>
      <c r="AC42" s="94">
        <f t="shared" si="97"/>
        <v>20.390224574361977</v>
      </c>
      <c r="AD42" s="93">
        <f t="shared" si="97"/>
        <v>1.8396732100008344</v>
      </c>
      <c r="AE42" s="93">
        <f t="shared" si="97"/>
        <v>0</v>
      </c>
      <c r="AF42" s="93">
        <f t="shared" si="97"/>
        <v>0</v>
      </c>
      <c r="AG42" s="93">
        <f t="shared" si="97"/>
        <v>8.7139129706469767</v>
      </c>
      <c r="AH42" s="93">
        <f t="shared" si="97"/>
        <v>9.8366383937141659</v>
      </c>
      <c r="AI42" s="203">
        <f t="shared" si="101"/>
        <v>196.31353481926635</v>
      </c>
      <c r="AJ42" s="133" t="str">
        <f t="shared" si="102"/>
        <v/>
      </c>
    </row>
    <row r="43" spans="1:36" x14ac:dyDescent="0.25">
      <c r="A43" s="159" t="s">
        <v>139</v>
      </c>
      <c r="B43" s="49">
        <f t="shared" si="98"/>
        <v>490.33084580373054</v>
      </c>
      <c r="C43" s="49">
        <f t="shared" si="98"/>
        <v>1108.1226210197763</v>
      </c>
      <c r="D43" s="49">
        <f t="shared" si="98"/>
        <v>1418.8956113925822</v>
      </c>
      <c r="E43" s="49">
        <f t="shared" si="98"/>
        <v>0.99033900972165756</v>
      </c>
      <c r="F43" s="292">
        <v>0</v>
      </c>
      <c r="G43" s="49">
        <f t="shared" si="95"/>
        <v>0</v>
      </c>
      <c r="H43" s="49">
        <f t="shared" si="95"/>
        <v>0</v>
      </c>
      <c r="I43" s="146">
        <f t="shared" si="99"/>
        <v>3018.3394172258104</v>
      </c>
      <c r="J43" s="141"/>
      <c r="K43" s="161" t="s">
        <v>139</v>
      </c>
      <c r="L43" s="49">
        <f t="shared" si="96"/>
        <v>490.33084580373054</v>
      </c>
      <c r="M43" s="49">
        <f t="shared" si="96"/>
        <v>1108.1226210197763</v>
      </c>
      <c r="N43" s="49">
        <f t="shared" si="96"/>
        <v>1418.8956113925822</v>
      </c>
      <c r="O43" s="49">
        <f t="shared" si="96"/>
        <v>0.99033900972165756</v>
      </c>
      <c r="P43" s="49">
        <f t="shared" si="96"/>
        <v>5.5233344634024357</v>
      </c>
      <c r="Q43" s="49">
        <f t="shared" si="96"/>
        <v>0</v>
      </c>
      <c r="R43" s="49">
        <f t="shared" si="96"/>
        <v>0</v>
      </c>
      <c r="S43" s="150">
        <f t="shared" si="100"/>
        <v>3023.8627516892129</v>
      </c>
      <c r="T43" s="141"/>
      <c r="U43" s="204" t="s">
        <v>139</v>
      </c>
      <c r="V43" s="89">
        <f t="shared" si="97"/>
        <v>460.79621567518825</v>
      </c>
      <c r="W43" s="89">
        <f t="shared" si="97"/>
        <v>0</v>
      </c>
      <c r="X43" s="89">
        <f t="shared" si="97"/>
        <v>0</v>
      </c>
      <c r="Y43" s="89">
        <f t="shared" si="97"/>
        <v>1108.1226210197763</v>
      </c>
      <c r="Z43" s="89">
        <f t="shared" si="97"/>
        <v>1310.7258478323672</v>
      </c>
      <c r="AA43" s="89">
        <f t="shared" si="97"/>
        <v>0.99033900972165756</v>
      </c>
      <c r="AB43" s="89">
        <f t="shared" si="97"/>
        <v>5.5233344634024357</v>
      </c>
      <c r="AC43" s="90">
        <f t="shared" si="97"/>
        <v>137.70439368875716</v>
      </c>
      <c r="AD43" s="89">
        <f t="shared" si="97"/>
        <v>29.534630128542279</v>
      </c>
      <c r="AE43" s="89">
        <f t="shared" si="97"/>
        <v>0</v>
      </c>
      <c r="AF43" s="89">
        <f t="shared" si="97"/>
        <v>0</v>
      </c>
      <c r="AG43" s="89">
        <f t="shared" si="97"/>
        <v>108.16976356021489</v>
      </c>
      <c r="AH43" s="89">
        <f t="shared" si="97"/>
        <v>0</v>
      </c>
      <c r="AI43" s="199">
        <f t="shared" si="101"/>
        <v>3023.8627516892129</v>
      </c>
      <c r="AJ43" s="133" t="str">
        <f t="shared" si="102"/>
        <v/>
      </c>
    </row>
    <row r="44" spans="1:36" x14ac:dyDescent="0.25">
      <c r="A44" s="151" t="s">
        <v>24</v>
      </c>
      <c r="B44" s="52">
        <f t="shared" si="98"/>
        <v>723.02075611625946</v>
      </c>
      <c r="C44" s="52">
        <f t="shared" si="98"/>
        <v>25.436916424204256</v>
      </c>
      <c r="D44" s="52">
        <f t="shared" si="98"/>
        <v>751.67389367160729</v>
      </c>
      <c r="E44" s="52">
        <f t="shared" si="98"/>
        <v>5226.5855903243046</v>
      </c>
      <c r="F44" s="292">
        <v>0</v>
      </c>
      <c r="G44" s="52">
        <f t="shared" si="95"/>
        <v>476.99428715863786</v>
      </c>
      <c r="H44" s="52">
        <f t="shared" si="95"/>
        <v>19.778227653711291</v>
      </c>
      <c r="I44" s="154">
        <f t="shared" si="99"/>
        <v>7223.4896713487242</v>
      </c>
      <c r="J44" s="141"/>
      <c r="K44" s="155" t="s">
        <v>24</v>
      </c>
      <c r="L44" s="55">
        <f t="shared" si="96"/>
        <v>723.02075611625946</v>
      </c>
      <c r="M44" s="55">
        <f t="shared" si="96"/>
        <v>25.436916424204256</v>
      </c>
      <c r="N44" s="55">
        <f t="shared" si="96"/>
        <v>751.67389367160729</v>
      </c>
      <c r="O44" s="55">
        <f t="shared" si="96"/>
        <v>5226.5855903243046</v>
      </c>
      <c r="P44" s="55">
        <f t="shared" si="96"/>
        <v>63.726300601399231</v>
      </c>
      <c r="Q44" s="55">
        <f t="shared" si="96"/>
        <v>476.99428715863786</v>
      </c>
      <c r="R44" s="55">
        <f t="shared" si="96"/>
        <v>19.778227653711291</v>
      </c>
      <c r="S44" s="158">
        <f t="shared" si="100"/>
        <v>7287.2159719501233</v>
      </c>
      <c r="T44" s="141"/>
      <c r="U44" s="200" t="s">
        <v>24</v>
      </c>
      <c r="V44" s="93">
        <f t="shared" si="97"/>
        <v>33.352733450279452</v>
      </c>
      <c r="W44" s="93">
        <f t="shared" si="97"/>
        <v>397.74278660446674</v>
      </c>
      <c r="X44" s="93">
        <f t="shared" si="97"/>
        <v>476.99428715863786</v>
      </c>
      <c r="Y44" s="93">
        <f t="shared" si="97"/>
        <v>25.436916424204256</v>
      </c>
      <c r="Z44" s="93">
        <f t="shared" si="97"/>
        <v>727.93907312666704</v>
      </c>
      <c r="AA44" s="93">
        <f t="shared" si="97"/>
        <v>4877.5511508969166</v>
      </c>
      <c r="AB44" s="93">
        <f t="shared" si="97"/>
        <v>63.726300601399231</v>
      </c>
      <c r="AC44" s="94">
        <f t="shared" si="97"/>
        <v>684.47272368755341</v>
      </c>
      <c r="AD44" s="93">
        <f t="shared" si="97"/>
        <v>291.92523606151332</v>
      </c>
      <c r="AE44" s="93">
        <f t="shared" si="97"/>
        <v>343.20477534890921</v>
      </c>
      <c r="AF44" s="93">
        <f t="shared" si="97"/>
        <v>19.778227653711291</v>
      </c>
      <c r="AG44" s="93">
        <f t="shared" si="97"/>
        <v>23.734820544940398</v>
      </c>
      <c r="AH44" s="93">
        <f t="shared" si="97"/>
        <v>5.829664078478916</v>
      </c>
      <c r="AI44" s="203">
        <f t="shared" si="101"/>
        <v>7287.2159719501242</v>
      </c>
      <c r="AJ44" s="133" t="str">
        <f t="shared" si="102"/>
        <v/>
      </c>
    </row>
    <row r="45" spans="1:36" x14ac:dyDescent="0.25">
      <c r="A45" s="159" t="s">
        <v>23</v>
      </c>
      <c r="B45" s="49">
        <f t="shared" si="98"/>
        <v>309.8879851197471</v>
      </c>
      <c r="C45" s="49">
        <f t="shared" si="98"/>
        <v>4.2058230828406602E-2</v>
      </c>
      <c r="D45" s="49">
        <f t="shared" si="98"/>
        <v>371.26790622511345</v>
      </c>
      <c r="E45" s="49">
        <f t="shared" si="98"/>
        <v>0</v>
      </c>
      <c r="F45" s="292">
        <v>0</v>
      </c>
      <c r="G45" s="49">
        <f t="shared" si="95"/>
        <v>0</v>
      </c>
      <c r="H45" s="49">
        <f t="shared" si="95"/>
        <v>0</v>
      </c>
      <c r="I45" s="146">
        <f t="shared" si="99"/>
        <v>681.19794957568888</v>
      </c>
      <c r="J45" s="141"/>
      <c r="K45" s="161" t="s">
        <v>23</v>
      </c>
      <c r="L45" s="49">
        <f t="shared" si="96"/>
        <v>309.8879851197471</v>
      </c>
      <c r="M45" s="49">
        <f t="shared" si="96"/>
        <v>4.2058230828406602E-2</v>
      </c>
      <c r="N45" s="49">
        <f t="shared" si="96"/>
        <v>371.26790622511345</v>
      </c>
      <c r="O45" s="49">
        <f t="shared" si="96"/>
        <v>0</v>
      </c>
      <c r="P45" s="49">
        <f t="shared" si="96"/>
        <v>0</v>
      </c>
      <c r="Q45" s="49">
        <f t="shared" si="96"/>
        <v>0</v>
      </c>
      <c r="R45" s="49">
        <f t="shared" si="96"/>
        <v>0</v>
      </c>
      <c r="S45" s="150">
        <f t="shared" si="100"/>
        <v>681.19794957568888</v>
      </c>
      <c r="T45" s="141"/>
      <c r="U45" s="204" t="s">
        <v>23</v>
      </c>
      <c r="V45" s="89">
        <f t="shared" si="97"/>
        <v>255.32241305121559</v>
      </c>
      <c r="W45" s="89">
        <f t="shared" si="97"/>
        <v>0</v>
      </c>
      <c r="X45" s="89">
        <f t="shared" si="97"/>
        <v>0</v>
      </c>
      <c r="Y45" s="89">
        <f t="shared" si="97"/>
        <v>4.2058230828406602E-2</v>
      </c>
      <c r="Z45" s="89">
        <f t="shared" si="97"/>
        <v>1.1896825998580649</v>
      </c>
      <c r="AA45" s="89">
        <f t="shared" si="97"/>
        <v>0</v>
      </c>
      <c r="AB45" s="89">
        <f t="shared" si="97"/>
        <v>0</v>
      </c>
      <c r="AC45" s="90">
        <f t="shared" si="97"/>
        <v>424.6437956937869</v>
      </c>
      <c r="AD45" s="89">
        <f t="shared" si="97"/>
        <v>54.565572068531473</v>
      </c>
      <c r="AE45" s="89">
        <f t="shared" si="97"/>
        <v>0</v>
      </c>
      <c r="AF45" s="89">
        <f t="shared" si="97"/>
        <v>0</v>
      </c>
      <c r="AG45" s="89">
        <f t="shared" si="97"/>
        <v>370.07822362525542</v>
      </c>
      <c r="AH45" s="89">
        <f t="shared" si="97"/>
        <v>0</v>
      </c>
      <c r="AI45" s="199">
        <f t="shared" si="101"/>
        <v>681.19794957568899</v>
      </c>
      <c r="AJ45" s="133" t="str">
        <f t="shared" si="102"/>
        <v/>
      </c>
    </row>
    <row r="46" spans="1:36" x14ac:dyDescent="0.25">
      <c r="A46" s="151" t="s">
        <v>58</v>
      </c>
      <c r="B46" s="52">
        <f t="shared" si="98"/>
        <v>23.877075885684341</v>
      </c>
      <c r="C46" s="52">
        <f t="shared" si="98"/>
        <v>17.187382535741158</v>
      </c>
      <c r="D46" s="52">
        <f t="shared" si="98"/>
        <v>33.267108794158077</v>
      </c>
      <c r="E46" s="52">
        <f t="shared" si="98"/>
        <v>0</v>
      </c>
      <c r="F46" s="292">
        <v>0</v>
      </c>
      <c r="G46" s="52">
        <f t="shared" si="95"/>
        <v>0</v>
      </c>
      <c r="H46" s="52">
        <f t="shared" si="95"/>
        <v>0</v>
      </c>
      <c r="I46" s="154">
        <f t="shared" si="99"/>
        <v>74.331567215583576</v>
      </c>
      <c r="J46" s="141"/>
      <c r="K46" s="155" t="s">
        <v>58</v>
      </c>
      <c r="L46" s="55">
        <f t="shared" si="96"/>
        <v>23.877075885684341</v>
      </c>
      <c r="M46" s="55">
        <f t="shared" si="96"/>
        <v>17.187382535741158</v>
      </c>
      <c r="N46" s="55">
        <f t="shared" si="96"/>
        <v>33.267108794158077</v>
      </c>
      <c r="O46" s="55">
        <f t="shared" si="96"/>
        <v>0</v>
      </c>
      <c r="P46" s="55">
        <f t="shared" si="96"/>
        <v>0</v>
      </c>
      <c r="Q46" s="55">
        <f t="shared" si="96"/>
        <v>0</v>
      </c>
      <c r="R46" s="55">
        <f t="shared" si="96"/>
        <v>0</v>
      </c>
      <c r="S46" s="158">
        <f t="shared" si="100"/>
        <v>74.331567215583576</v>
      </c>
      <c r="T46" s="141"/>
      <c r="U46" s="200" t="s">
        <v>58</v>
      </c>
      <c r="V46" s="93">
        <f t="shared" si="97"/>
        <v>22.94489495382205</v>
      </c>
      <c r="W46" s="93">
        <f t="shared" si="97"/>
        <v>0</v>
      </c>
      <c r="X46" s="93">
        <f t="shared" si="97"/>
        <v>0</v>
      </c>
      <c r="Y46" s="93">
        <f t="shared" si="97"/>
        <v>17.187382535741158</v>
      </c>
      <c r="Z46" s="93">
        <f t="shared" si="97"/>
        <v>33.267108794158077</v>
      </c>
      <c r="AA46" s="93">
        <f t="shared" si="97"/>
        <v>0</v>
      </c>
      <c r="AB46" s="93">
        <f t="shared" si="97"/>
        <v>0</v>
      </c>
      <c r="AC46" s="94">
        <f t="shared" si="97"/>
        <v>0.93218093186228956</v>
      </c>
      <c r="AD46" s="93">
        <f t="shared" si="97"/>
        <v>0.93218093186228956</v>
      </c>
      <c r="AE46" s="93">
        <f t="shared" si="97"/>
        <v>0</v>
      </c>
      <c r="AF46" s="93">
        <f t="shared" si="97"/>
        <v>0</v>
      </c>
      <c r="AG46" s="93">
        <f t="shared" si="97"/>
        <v>0</v>
      </c>
      <c r="AH46" s="93">
        <f t="shared" si="97"/>
        <v>0</v>
      </c>
      <c r="AI46" s="203">
        <f t="shared" si="101"/>
        <v>74.331567215583576</v>
      </c>
      <c r="AJ46" s="133" t="str">
        <f t="shared" si="102"/>
        <v/>
      </c>
    </row>
    <row r="47" spans="1:36" x14ac:dyDescent="0.25">
      <c r="A47" s="159" t="s">
        <v>21</v>
      </c>
      <c r="B47" s="49">
        <f t="shared" si="98"/>
        <v>226.98016833439806</v>
      </c>
      <c r="C47" s="49">
        <f t="shared" si="98"/>
        <v>6216.6112553951316</v>
      </c>
      <c r="D47" s="49">
        <f t="shared" si="98"/>
        <v>1576.972439077683</v>
      </c>
      <c r="E47" s="49">
        <f t="shared" si="98"/>
        <v>0</v>
      </c>
      <c r="F47" s="292">
        <v>0</v>
      </c>
      <c r="G47" s="49">
        <f t="shared" si="95"/>
        <v>0</v>
      </c>
      <c r="H47" s="49">
        <f t="shared" si="95"/>
        <v>0</v>
      </c>
      <c r="I47" s="146">
        <f t="shared" si="99"/>
        <v>8020.563862807212</v>
      </c>
      <c r="J47" s="141"/>
      <c r="K47" s="161" t="s">
        <v>21</v>
      </c>
      <c r="L47" s="49">
        <f t="shared" si="96"/>
        <v>226.98016833439806</v>
      </c>
      <c r="M47" s="49">
        <f t="shared" si="96"/>
        <v>6216.6112553951316</v>
      </c>
      <c r="N47" s="49">
        <f t="shared" si="96"/>
        <v>1576.972439077683</v>
      </c>
      <c r="O47" s="49">
        <f t="shared" si="96"/>
        <v>0</v>
      </c>
      <c r="P47" s="49">
        <f t="shared" si="96"/>
        <v>176.4943774218778</v>
      </c>
      <c r="Q47" s="49">
        <f t="shared" si="96"/>
        <v>0</v>
      </c>
      <c r="R47" s="49">
        <f t="shared" si="96"/>
        <v>0</v>
      </c>
      <c r="S47" s="150">
        <f t="shared" si="100"/>
        <v>8197.0582402290893</v>
      </c>
      <c r="T47" s="141"/>
      <c r="U47" s="204" t="s">
        <v>21</v>
      </c>
      <c r="V47" s="89">
        <f t="shared" si="97"/>
        <v>221.96851433900855</v>
      </c>
      <c r="W47" s="89">
        <f t="shared" si="97"/>
        <v>0</v>
      </c>
      <c r="X47" s="89">
        <f t="shared" si="97"/>
        <v>0</v>
      </c>
      <c r="Y47" s="89">
        <f t="shared" si="97"/>
        <v>6216.6112553951316</v>
      </c>
      <c r="Z47" s="89">
        <f t="shared" si="97"/>
        <v>918.26407852935085</v>
      </c>
      <c r="AA47" s="89">
        <f t="shared" si="97"/>
        <v>0</v>
      </c>
      <c r="AB47" s="89">
        <f t="shared" si="97"/>
        <v>176.4943774218778</v>
      </c>
      <c r="AC47" s="90">
        <f t="shared" si="97"/>
        <v>663.72001454372162</v>
      </c>
      <c r="AD47" s="89">
        <f t="shared" si="97"/>
        <v>5.0116539953895343</v>
      </c>
      <c r="AE47" s="89">
        <f t="shared" si="97"/>
        <v>0</v>
      </c>
      <c r="AF47" s="89">
        <f t="shared" si="97"/>
        <v>0</v>
      </c>
      <c r="AG47" s="89">
        <f t="shared" si="97"/>
        <v>658.70836054833217</v>
      </c>
      <c r="AH47" s="89">
        <f t="shared" si="97"/>
        <v>0</v>
      </c>
      <c r="AI47" s="199">
        <f t="shared" si="101"/>
        <v>8197.0582402290911</v>
      </c>
      <c r="AJ47" s="133" t="str">
        <f t="shared" si="102"/>
        <v/>
      </c>
    </row>
    <row r="48" spans="1:36" x14ac:dyDescent="0.25">
      <c r="A48" s="151" t="s">
        <v>20</v>
      </c>
      <c r="B48" s="52">
        <f t="shared" si="98"/>
        <v>3.4859046056956928</v>
      </c>
      <c r="C48" s="52">
        <f t="shared" si="98"/>
        <v>171.74665954778021</v>
      </c>
      <c r="D48" s="52">
        <f t="shared" si="98"/>
        <v>1222.1972509544876</v>
      </c>
      <c r="E48" s="52">
        <f t="shared" si="98"/>
        <v>0</v>
      </c>
      <c r="F48" s="292">
        <v>0</v>
      </c>
      <c r="G48" s="52">
        <f t="shared" si="95"/>
        <v>0</v>
      </c>
      <c r="H48" s="52">
        <f t="shared" si="95"/>
        <v>0</v>
      </c>
      <c r="I48" s="154">
        <f t="shared" si="99"/>
        <v>1397.4298151079633</v>
      </c>
      <c r="J48" s="141"/>
      <c r="K48" s="155" t="s">
        <v>20</v>
      </c>
      <c r="L48" s="55">
        <f t="shared" si="96"/>
        <v>3.4859046056956928</v>
      </c>
      <c r="M48" s="55">
        <f t="shared" si="96"/>
        <v>171.74665954778021</v>
      </c>
      <c r="N48" s="55">
        <f t="shared" si="96"/>
        <v>1222.1972509544876</v>
      </c>
      <c r="O48" s="55">
        <f t="shared" si="96"/>
        <v>0</v>
      </c>
      <c r="P48" s="55">
        <f t="shared" si="96"/>
        <v>0</v>
      </c>
      <c r="Q48" s="55">
        <f t="shared" si="96"/>
        <v>0</v>
      </c>
      <c r="R48" s="55">
        <f t="shared" si="96"/>
        <v>0</v>
      </c>
      <c r="S48" s="158">
        <f t="shared" si="100"/>
        <v>1397.4298151079633</v>
      </c>
      <c r="T48" s="141"/>
      <c r="U48" s="200" t="s">
        <v>59</v>
      </c>
      <c r="V48" s="93">
        <f t="shared" si="97"/>
        <v>3.4859046056956928</v>
      </c>
      <c r="W48" s="93">
        <f t="shared" si="97"/>
        <v>0</v>
      </c>
      <c r="X48" s="93">
        <f t="shared" si="97"/>
        <v>0</v>
      </c>
      <c r="Y48" s="93">
        <f t="shared" si="97"/>
        <v>171.74665954778021</v>
      </c>
      <c r="Z48" s="93">
        <f t="shared" si="97"/>
        <v>1222.1972509544876</v>
      </c>
      <c r="AA48" s="93">
        <f t="shared" si="97"/>
        <v>0</v>
      </c>
      <c r="AB48" s="93">
        <f t="shared" si="97"/>
        <v>0</v>
      </c>
      <c r="AC48" s="94">
        <f t="shared" si="97"/>
        <v>0</v>
      </c>
      <c r="AD48" s="93">
        <f t="shared" si="97"/>
        <v>0</v>
      </c>
      <c r="AE48" s="93">
        <f t="shared" si="97"/>
        <v>0</v>
      </c>
      <c r="AF48" s="93">
        <f t="shared" si="97"/>
        <v>0</v>
      </c>
      <c r="AG48" s="93">
        <f t="shared" si="97"/>
        <v>0</v>
      </c>
      <c r="AH48" s="93">
        <f t="shared" si="97"/>
        <v>0</v>
      </c>
      <c r="AI48" s="203">
        <f t="shared" si="101"/>
        <v>1397.4298151079633</v>
      </c>
      <c r="AJ48" s="133" t="str">
        <f t="shared" si="102"/>
        <v/>
      </c>
    </row>
    <row r="49" spans="1:36" x14ac:dyDescent="0.25">
      <c r="A49" s="162" t="s">
        <v>62</v>
      </c>
      <c r="B49" s="49">
        <f t="shared" si="98"/>
        <v>49.708799999999997</v>
      </c>
      <c r="C49" s="49">
        <f t="shared" si="98"/>
        <v>0</v>
      </c>
      <c r="D49" s="49">
        <f t="shared" si="98"/>
        <v>0</v>
      </c>
      <c r="E49" s="49">
        <f t="shared" si="98"/>
        <v>0</v>
      </c>
      <c r="F49" s="292">
        <v>0</v>
      </c>
      <c r="G49" s="49">
        <f t="shared" ref="G49:H53" si="103">G127+G153+G179+G205+G231+G257+G283+G309+G335+G361+G387+G413+G439</f>
        <v>0</v>
      </c>
      <c r="H49" s="49">
        <f t="shared" si="103"/>
        <v>0</v>
      </c>
      <c r="I49" s="146">
        <f t="shared" si="99"/>
        <v>49.708799999999997</v>
      </c>
      <c r="J49" s="141"/>
      <c r="K49" s="163" t="s">
        <v>62</v>
      </c>
      <c r="L49" s="49">
        <f t="shared" ref="L49:R53" si="104">L127+L153+L179+L205+L231+L257+L283+L309+L335+L361+L387+L413+L439</f>
        <v>49.708799999999997</v>
      </c>
      <c r="M49" s="49">
        <f t="shared" si="104"/>
        <v>0</v>
      </c>
      <c r="N49" s="49">
        <f t="shared" si="104"/>
        <v>0</v>
      </c>
      <c r="O49" s="49">
        <f t="shared" si="104"/>
        <v>0</v>
      </c>
      <c r="P49" s="49">
        <f t="shared" si="104"/>
        <v>0</v>
      </c>
      <c r="Q49" s="49">
        <f t="shared" si="104"/>
        <v>0</v>
      </c>
      <c r="R49" s="49">
        <f t="shared" si="104"/>
        <v>0</v>
      </c>
      <c r="S49" s="150">
        <f t="shared" si="100"/>
        <v>49.708799999999997</v>
      </c>
      <c r="T49" s="141"/>
      <c r="U49" s="205" t="s">
        <v>60</v>
      </c>
      <c r="V49" s="89">
        <f t="shared" ref="V49:AH53" si="105">V127+V153+V179+V205+V231+V257+V283+V309+V335+V361+V387+V413+V439</f>
        <v>49.708799999999997</v>
      </c>
      <c r="W49" s="89">
        <f t="shared" si="105"/>
        <v>0</v>
      </c>
      <c r="X49" s="89">
        <f t="shared" si="105"/>
        <v>0</v>
      </c>
      <c r="Y49" s="89">
        <f t="shared" si="105"/>
        <v>0</v>
      </c>
      <c r="Z49" s="89">
        <f t="shared" si="105"/>
        <v>0</v>
      </c>
      <c r="AA49" s="89">
        <f t="shared" si="105"/>
        <v>0</v>
      </c>
      <c r="AB49" s="89">
        <f t="shared" si="105"/>
        <v>0</v>
      </c>
      <c r="AC49" s="90">
        <f t="shared" si="105"/>
        <v>0</v>
      </c>
      <c r="AD49" s="89">
        <f t="shared" si="105"/>
        <v>0</v>
      </c>
      <c r="AE49" s="89">
        <f t="shared" si="105"/>
        <v>0</v>
      </c>
      <c r="AF49" s="89">
        <f t="shared" si="105"/>
        <v>0</v>
      </c>
      <c r="AG49" s="89">
        <f t="shared" si="105"/>
        <v>0</v>
      </c>
      <c r="AH49" s="89">
        <f t="shared" si="105"/>
        <v>0</v>
      </c>
      <c r="AI49" s="199">
        <f t="shared" si="101"/>
        <v>49.708799999999997</v>
      </c>
      <c r="AJ49" s="133" t="str">
        <f t="shared" si="102"/>
        <v/>
      </c>
    </row>
    <row r="50" spans="1:36" ht="14.4" x14ac:dyDescent="0.3">
      <c r="A50" s="164" t="s">
        <v>22</v>
      </c>
      <c r="B50" s="59">
        <f t="shared" ref="B50:E53" si="106">B128+B154+B180+B206+B232+B258+B284+B310+B336+B362+B388+B414+B440</f>
        <v>49.708799999999997</v>
      </c>
      <c r="C50" s="59">
        <f t="shared" si="106"/>
        <v>0</v>
      </c>
      <c r="D50" s="59">
        <f t="shared" si="106"/>
        <v>0</v>
      </c>
      <c r="E50" s="59">
        <f t="shared" si="106"/>
        <v>0</v>
      </c>
      <c r="F50" s="292">
        <v>0</v>
      </c>
      <c r="G50" s="59">
        <f t="shared" si="103"/>
        <v>0</v>
      </c>
      <c r="H50" s="59">
        <f t="shared" si="103"/>
        <v>0</v>
      </c>
      <c r="I50" s="167">
        <f t="shared" si="99"/>
        <v>49.708799999999997</v>
      </c>
      <c r="J50" s="141"/>
      <c r="K50" s="168" t="s">
        <v>22</v>
      </c>
      <c r="L50" s="62">
        <f t="shared" si="104"/>
        <v>49.708799999999997</v>
      </c>
      <c r="M50" s="62">
        <f t="shared" si="104"/>
        <v>0</v>
      </c>
      <c r="N50" s="62">
        <f t="shared" si="104"/>
        <v>0</v>
      </c>
      <c r="O50" s="62">
        <f t="shared" si="104"/>
        <v>0</v>
      </c>
      <c r="P50" s="62">
        <f t="shared" si="104"/>
        <v>0</v>
      </c>
      <c r="Q50" s="62">
        <f t="shared" si="104"/>
        <v>0</v>
      </c>
      <c r="R50" s="62">
        <f t="shared" si="104"/>
        <v>0</v>
      </c>
      <c r="S50" s="171">
        <f t="shared" si="100"/>
        <v>49.708799999999997</v>
      </c>
      <c r="T50" s="141"/>
      <c r="U50" s="206" t="s">
        <v>63</v>
      </c>
      <c r="V50" s="96">
        <f t="shared" si="105"/>
        <v>49.708799999999997</v>
      </c>
      <c r="W50" s="96">
        <f t="shared" si="105"/>
        <v>0</v>
      </c>
      <c r="X50" s="96">
        <f t="shared" si="105"/>
        <v>0</v>
      </c>
      <c r="Y50" s="96">
        <f t="shared" si="105"/>
        <v>0</v>
      </c>
      <c r="Z50" s="96">
        <f t="shared" si="105"/>
        <v>0</v>
      </c>
      <c r="AA50" s="96">
        <f t="shared" si="105"/>
        <v>0</v>
      </c>
      <c r="AB50" s="96">
        <f t="shared" si="105"/>
        <v>0</v>
      </c>
      <c r="AC50" s="268">
        <f t="shared" si="105"/>
        <v>0</v>
      </c>
      <c r="AD50" s="96">
        <f t="shared" si="105"/>
        <v>0</v>
      </c>
      <c r="AE50" s="96">
        <f t="shared" si="105"/>
        <v>0</v>
      </c>
      <c r="AF50" s="96">
        <f t="shared" si="105"/>
        <v>0</v>
      </c>
      <c r="AG50" s="96">
        <f t="shared" si="105"/>
        <v>0</v>
      </c>
      <c r="AH50" s="96">
        <f t="shared" si="105"/>
        <v>0</v>
      </c>
      <c r="AI50" s="208">
        <f t="shared" si="101"/>
        <v>49.708799999999997</v>
      </c>
      <c r="AJ50" s="133" t="str">
        <f t="shared" si="102"/>
        <v/>
      </c>
    </row>
    <row r="51" spans="1:36" ht="14.4" x14ac:dyDescent="0.3">
      <c r="A51" s="172" t="s">
        <v>18</v>
      </c>
      <c r="B51" s="65">
        <f t="shared" si="106"/>
        <v>0</v>
      </c>
      <c r="C51" s="65">
        <f t="shared" si="106"/>
        <v>0</v>
      </c>
      <c r="D51" s="65">
        <f t="shared" si="106"/>
        <v>0</v>
      </c>
      <c r="E51" s="65">
        <f t="shared" si="106"/>
        <v>0</v>
      </c>
      <c r="F51" s="292">
        <v>0</v>
      </c>
      <c r="G51" s="65">
        <f t="shared" si="103"/>
        <v>0</v>
      </c>
      <c r="H51" s="65">
        <f t="shared" si="103"/>
        <v>0</v>
      </c>
      <c r="I51" s="175">
        <f t="shared" si="99"/>
        <v>0</v>
      </c>
      <c r="J51" s="141"/>
      <c r="K51" s="176" t="s">
        <v>18</v>
      </c>
      <c r="L51" s="65">
        <f t="shared" si="104"/>
        <v>0</v>
      </c>
      <c r="M51" s="65">
        <f t="shared" si="104"/>
        <v>0</v>
      </c>
      <c r="N51" s="65">
        <f t="shared" si="104"/>
        <v>0</v>
      </c>
      <c r="O51" s="65">
        <f t="shared" si="104"/>
        <v>0</v>
      </c>
      <c r="P51" s="65">
        <f t="shared" si="104"/>
        <v>0</v>
      </c>
      <c r="Q51" s="65">
        <f t="shared" si="104"/>
        <v>0</v>
      </c>
      <c r="R51" s="65">
        <f t="shared" si="104"/>
        <v>0</v>
      </c>
      <c r="S51" s="178">
        <f t="shared" si="100"/>
        <v>0</v>
      </c>
      <c r="T51" s="141"/>
      <c r="U51" s="209" t="s">
        <v>18</v>
      </c>
      <c r="V51" s="99">
        <f t="shared" si="105"/>
        <v>0</v>
      </c>
      <c r="W51" s="99">
        <f t="shared" si="105"/>
        <v>0</v>
      </c>
      <c r="X51" s="99">
        <f t="shared" si="105"/>
        <v>0</v>
      </c>
      <c r="Y51" s="99">
        <f t="shared" si="105"/>
        <v>0</v>
      </c>
      <c r="Z51" s="99">
        <f t="shared" si="105"/>
        <v>0</v>
      </c>
      <c r="AA51" s="99">
        <f t="shared" si="105"/>
        <v>0</v>
      </c>
      <c r="AB51" s="99">
        <f t="shared" si="105"/>
        <v>0</v>
      </c>
      <c r="AC51" s="269">
        <f t="shared" si="105"/>
        <v>0</v>
      </c>
      <c r="AD51" s="99">
        <f t="shared" si="105"/>
        <v>0</v>
      </c>
      <c r="AE51" s="99">
        <f t="shared" si="105"/>
        <v>0</v>
      </c>
      <c r="AF51" s="99">
        <f t="shared" si="105"/>
        <v>0</v>
      </c>
      <c r="AG51" s="99">
        <f t="shared" si="105"/>
        <v>0</v>
      </c>
      <c r="AH51" s="99">
        <f t="shared" si="105"/>
        <v>0</v>
      </c>
      <c r="AI51" s="212">
        <f t="shared" si="101"/>
        <v>0</v>
      </c>
      <c r="AJ51" s="133" t="str">
        <f t="shared" si="102"/>
        <v/>
      </c>
    </row>
    <row r="52" spans="1:36" ht="14.4" x14ac:dyDescent="0.3">
      <c r="A52" s="164" t="s">
        <v>19</v>
      </c>
      <c r="B52" s="59">
        <f t="shared" si="106"/>
        <v>0</v>
      </c>
      <c r="C52" s="59">
        <f t="shared" si="106"/>
        <v>0</v>
      </c>
      <c r="D52" s="59">
        <f t="shared" si="106"/>
        <v>0</v>
      </c>
      <c r="E52" s="59">
        <f t="shared" si="106"/>
        <v>0</v>
      </c>
      <c r="F52" s="292">
        <v>0</v>
      </c>
      <c r="G52" s="59">
        <f t="shared" si="103"/>
        <v>0</v>
      </c>
      <c r="H52" s="59">
        <f t="shared" si="103"/>
        <v>0</v>
      </c>
      <c r="I52" s="167">
        <f t="shared" si="99"/>
        <v>0</v>
      </c>
      <c r="J52" s="141"/>
      <c r="K52" s="168" t="s">
        <v>19</v>
      </c>
      <c r="L52" s="62">
        <f t="shared" si="104"/>
        <v>0</v>
      </c>
      <c r="M52" s="62">
        <f t="shared" si="104"/>
        <v>0</v>
      </c>
      <c r="N52" s="62">
        <f t="shared" si="104"/>
        <v>0</v>
      </c>
      <c r="O52" s="62">
        <f t="shared" si="104"/>
        <v>0</v>
      </c>
      <c r="P52" s="62">
        <f t="shared" si="104"/>
        <v>0</v>
      </c>
      <c r="Q52" s="62">
        <f t="shared" si="104"/>
        <v>0</v>
      </c>
      <c r="R52" s="62">
        <f t="shared" si="104"/>
        <v>0</v>
      </c>
      <c r="S52" s="171">
        <f t="shared" si="100"/>
        <v>0</v>
      </c>
      <c r="T52" s="141"/>
      <c r="U52" s="206" t="s">
        <v>19</v>
      </c>
      <c r="V52" s="96">
        <f t="shared" si="105"/>
        <v>0</v>
      </c>
      <c r="W52" s="96">
        <f t="shared" si="105"/>
        <v>0</v>
      </c>
      <c r="X52" s="96">
        <f t="shared" si="105"/>
        <v>0</v>
      </c>
      <c r="Y52" s="96">
        <f t="shared" si="105"/>
        <v>0</v>
      </c>
      <c r="Z52" s="96">
        <f t="shared" si="105"/>
        <v>0</v>
      </c>
      <c r="AA52" s="96">
        <f t="shared" si="105"/>
        <v>0</v>
      </c>
      <c r="AB52" s="96">
        <f t="shared" si="105"/>
        <v>0</v>
      </c>
      <c r="AC52" s="268">
        <f t="shared" si="105"/>
        <v>0</v>
      </c>
      <c r="AD52" s="96">
        <f t="shared" si="105"/>
        <v>0</v>
      </c>
      <c r="AE52" s="96">
        <f t="shared" si="105"/>
        <v>0</v>
      </c>
      <c r="AF52" s="96">
        <f t="shared" si="105"/>
        <v>0</v>
      </c>
      <c r="AG52" s="96">
        <f t="shared" si="105"/>
        <v>0</v>
      </c>
      <c r="AH52" s="96">
        <f t="shared" si="105"/>
        <v>0</v>
      </c>
      <c r="AI52" s="208">
        <f t="shared" si="101"/>
        <v>0</v>
      </c>
      <c r="AJ52" s="133" t="str">
        <f t="shared" si="102"/>
        <v/>
      </c>
    </row>
    <row r="53" spans="1:36" ht="15" thickBot="1" x14ac:dyDescent="0.35">
      <c r="A53" s="179" t="s">
        <v>10</v>
      </c>
      <c r="B53" s="70">
        <f t="shared" si="106"/>
        <v>0</v>
      </c>
      <c r="C53" s="70">
        <f t="shared" si="106"/>
        <v>0</v>
      </c>
      <c r="D53" s="70">
        <f t="shared" si="106"/>
        <v>0</v>
      </c>
      <c r="E53" s="70">
        <f t="shared" si="106"/>
        <v>0</v>
      </c>
      <c r="F53" s="293">
        <v>0</v>
      </c>
      <c r="G53" s="70">
        <f t="shared" si="103"/>
        <v>0</v>
      </c>
      <c r="H53" s="70">
        <f t="shared" si="103"/>
        <v>0</v>
      </c>
      <c r="I53" s="182">
        <f t="shared" si="99"/>
        <v>0</v>
      </c>
      <c r="J53" s="141"/>
      <c r="K53" s="183" t="s">
        <v>10</v>
      </c>
      <c r="L53" s="70">
        <f t="shared" si="104"/>
        <v>0</v>
      </c>
      <c r="M53" s="70">
        <f t="shared" si="104"/>
        <v>0</v>
      </c>
      <c r="N53" s="70">
        <f t="shared" si="104"/>
        <v>0</v>
      </c>
      <c r="O53" s="70">
        <f t="shared" si="104"/>
        <v>0</v>
      </c>
      <c r="P53" s="70">
        <f t="shared" si="104"/>
        <v>0</v>
      </c>
      <c r="Q53" s="70">
        <f t="shared" si="104"/>
        <v>0</v>
      </c>
      <c r="R53" s="70">
        <f t="shared" si="104"/>
        <v>0</v>
      </c>
      <c r="S53" s="185">
        <f t="shared" si="100"/>
        <v>0</v>
      </c>
      <c r="T53" s="141"/>
      <c r="U53" s="209" t="s">
        <v>10</v>
      </c>
      <c r="V53" s="99">
        <f t="shared" si="105"/>
        <v>0</v>
      </c>
      <c r="W53" s="99">
        <f t="shared" si="105"/>
        <v>0</v>
      </c>
      <c r="X53" s="99">
        <f t="shared" si="105"/>
        <v>0</v>
      </c>
      <c r="Y53" s="99">
        <f t="shared" si="105"/>
        <v>0</v>
      </c>
      <c r="Z53" s="99">
        <f t="shared" si="105"/>
        <v>0</v>
      </c>
      <c r="AA53" s="99">
        <f t="shared" si="105"/>
        <v>0</v>
      </c>
      <c r="AB53" s="99">
        <f t="shared" si="105"/>
        <v>0</v>
      </c>
      <c r="AC53" s="269">
        <f t="shared" si="105"/>
        <v>0</v>
      </c>
      <c r="AD53" s="99">
        <f t="shared" si="105"/>
        <v>0</v>
      </c>
      <c r="AE53" s="99">
        <f t="shared" si="105"/>
        <v>0</v>
      </c>
      <c r="AF53" s="99">
        <f t="shared" si="105"/>
        <v>0</v>
      </c>
      <c r="AG53" s="99">
        <f t="shared" si="105"/>
        <v>0</v>
      </c>
      <c r="AH53" s="99">
        <f t="shared" si="105"/>
        <v>0</v>
      </c>
      <c r="AI53" s="212">
        <f t="shared" si="101"/>
        <v>0</v>
      </c>
      <c r="AJ53" s="133" t="str">
        <f t="shared" si="102"/>
        <v/>
      </c>
    </row>
    <row r="54" spans="1:36" x14ac:dyDescent="0.25">
      <c r="A54" s="186" t="s">
        <v>25</v>
      </c>
      <c r="B54" s="187">
        <f>SUM(B33:B49)</f>
        <v>2428.8617708294801</v>
      </c>
      <c r="C54" s="187">
        <f t="shared" ref="C54:H54" si="107">SUM(C33:C49)</f>
        <v>8023.0500932881923</v>
      </c>
      <c r="D54" s="187">
        <f t="shared" si="107"/>
        <v>6479.1849228517758</v>
      </c>
      <c r="E54" s="187">
        <f t="shared" si="107"/>
        <v>6484.4557886000475</v>
      </c>
      <c r="F54" s="187">
        <f t="shared" si="107"/>
        <v>0</v>
      </c>
      <c r="G54" s="187">
        <f t="shared" si="107"/>
        <v>476.99428715863786</v>
      </c>
      <c r="H54" s="213">
        <f t="shared" si="107"/>
        <v>19.778227653711291</v>
      </c>
      <c r="I54" s="146">
        <f t="shared" ref="I54" si="108">SUM(I33:I49)</f>
        <v>23912.325090381844</v>
      </c>
      <c r="J54" s="141"/>
      <c r="K54" s="188" t="s">
        <v>25</v>
      </c>
      <c r="L54" s="187">
        <f>SUM(L33:L49)</f>
        <v>2428.8617708294801</v>
      </c>
      <c r="M54" s="187">
        <f t="shared" ref="M54:R54" si="109">SUM(M33:M49)</f>
        <v>8023.0500932881923</v>
      </c>
      <c r="N54" s="187">
        <f t="shared" si="109"/>
        <v>6479.1849228517758</v>
      </c>
      <c r="O54" s="187">
        <f t="shared" si="109"/>
        <v>6484.4557886000475</v>
      </c>
      <c r="P54" s="187">
        <f t="shared" si="109"/>
        <v>2286.7262482644951</v>
      </c>
      <c r="Q54" s="187">
        <f t="shared" si="109"/>
        <v>476.99428715863786</v>
      </c>
      <c r="R54" s="213">
        <f t="shared" si="109"/>
        <v>19.778227653711291</v>
      </c>
      <c r="S54" s="214">
        <f t="shared" ref="S54" si="110">SUM(S33:S49)</f>
        <v>26199.051338646339</v>
      </c>
      <c r="T54" s="141" t="str">
        <f>IF(ABS(S54-AI54)&gt;0.01,S54-AI54,"")</f>
        <v/>
      </c>
      <c r="U54" s="215" t="s">
        <v>61</v>
      </c>
      <c r="V54" s="216">
        <f>SUM(V33:V49)</f>
        <v>1632.0646913619689</v>
      </c>
      <c r="W54" s="216">
        <f t="shared" ref="W54:AH54" si="111">SUM(W33:W49)</f>
        <v>399.16289654996439</v>
      </c>
      <c r="X54" s="216">
        <f t="shared" si="111"/>
        <v>476.99428715863786</v>
      </c>
      <c r="Y54" s="216">
        <f t="shared" si="111"/>
        <v>8023.0500932881923</v>
      </c>
      <c r="Z54" s="216">
        <f t="shared" si="111"/>
        <v>5103.7081888274743</v>
      </c>
      <c r="AA54" s="216">
        <f t="shared" si="111"/>
        <v>6123.1619622320086</v>
      </c>
      <c r="AB54" s="216">
        <f t="shared" si="111"/>
        <v>2286.7262482644951</v>
      </c>
      <c r="AC54" s="216">
        <f t="shared" si="111"/>
        <v>2154.1829709635977</v>
      </c>
      <c r="AD54" s="217">
        <f t="shared" si="111"/>
        <v>397.63418291754641</v>
      </c>
      <c r="AE54" s="217">
        <f t="shared" si="111"/>
        <v>344.64232945292792</v>
      </c>
      <c r="AF54" s="217">
        <f t="shared" si="111"/>
        <v>19.778227653711291</v>
      </c>
      <c r="AG54" s="217">
        <f t="shared" si="111"/>
        <v>1375.4767340243015</v>
      </c>
      <c r="AH54" s="217">
        <f t="shared" si="111"/>
        <v>16.651496915110499</v>
      </c>
      <c r="AI54" s="218">
        <f>SUM(V54:AC54)</f>
        <v>26199.051338646339</v>
      </c>
      <c r="AJ54" s="133" t="str">
        <f t="shared" si="102"/>
        <v/>
      </c>
    </row>
    <row r="55" spans="1:36" ht="15" thickBot="1" x14ac:dyDescent="0.35">
      <c r="A55" s="18" t="s">
        <v>85</v>
      </c>
      <c r="B55" s="105">
        <f>IF($I54=0,"-",B54/$I54)</f>
        <v>0.10157363458589107</v>
      </c>
      <c r="C55" s="105">
        <f t="shared" ref="C55:H55" si="112">IF($I54=0,"-",C54/$I54)</f>
        <v>0.33551944710367254</v>
      </c>
      <c r="D55" s="105">
        <f t="shared" si="112"/>
        <v>0.27095587310570113</v>
      </c>
      <c r="E55" s="105">
        <f t="shared" si="112"/>
        <v>0.27117629774982704</v>
      </c>
      <c r="F55" s="105">
        <f t="shared" si="112"/>
        <v>0</v>
      </c>
      <c r="G55" s="105">
        <f t="shared" si="112"/>
        <v>1.9947633086942987E-2</v>
      </c>
      <c r="H55" s="106">
        <f t="shared" si="112"/>
        <v>8.2711436796527186E-4</v>
      </c>
      <c r="I55" s="107">
        <f>SUM(B55:H55)</f>
        <v>1</v>
      </c>
      <c r="K55" s="30" t="s">
        <v>85</v>
      </c>
      <c r="L55" s="80">
        <f>IF($S54=0,"-",L54/$S54)</f>
        <v>9.2708004554602139E-2</v>
      </c>
      <c r="M55" s="80">
        <f t="shared" ref="M55:R55" si="113">IF($S54=0,"-",M54/$S54)</f>
        <v>0.30623437427497058</v>
      </c>
      <c r="N55" s="80">
        <f t="shared" si="113"/>
        <v>0.24730608902980777</v>
      </c>
      <c r="O55" s="80">
        <f t="shared" si="113"/>
        <v>0.24750727439641287</v>
      </c>
      <c r="P55" s="80">
        <f t="shared" si="113"/>
        <v>8.7282788170705061E-2</v>
      </c>
      <c r="Q55" s="80">
        <f t="shared" si="113"/>
        <v>1.8206548053708395E-2</v>
      </c>
      <c r="R55" s="81">
        <f t="shared" si="113"/>
        <v>7.5492151979321246E-4</v>
      </c>
      <c r="S55" s="82">
        <f>SUM(L55:R55)</f>
        <v>0.99999999999999989</v>
      </c>
      <c r="U55" s="40" t="s">
        <v>85</v>
      </c>
      <c r="V55" s="108">
        <f>+V54/$AI54</f>
        <v>6.2294801069934271E-2</v>
      </c>
      <c r="W55" s="108">
        <f t="shared" ref="W55:AH55" si="114">+W54/$AI54</f>
        <v>1.52357767229975E-2</v>
      </c>
      <c r="X55" s="108">
        <f t="shared" si="114"/>
        <v>1.8206548053708395E-2</v>
      </c>
      <c r="Y55" s="108">
        <f t="shared" si="114"/>
        <v>0.30623437427497058</v>
      </c>
      <c r="Z55" s="108">
        <f t="shared" si="114"/>
        <v>0.19480507606391728</v>
      </c>
      <c r="AA55" s="108">
        <f t="shared" si="114"/>
        <v>0.23371693436852442</v>
      </c>
      <c r="AB55" s="108">
        <f t="shared" si="114"/>
        <v>8.7282788170705061E-2</v>
      </c>
      <c r="AC55" s="108">
        <f t="shared" si="114"/>
        <v>8.2223701275242464E-2</v>
      </c>
      <c r="AD55" s="108">
        <f t="shared" si="114"/>
        <v>1.5177426761670353E-2</v>
      </c>
      <c r="AE55" s="108">
        <f t="shared" si="114"/>
        <v>1.3154763697284889E-2</v>
      </c>
      <c r="AF55" s="108">
        <f t="shared" si="114"/>
        <v>7.5492151979321246E-4</v>
      </c>
      <c r="AG55" s="108">
        <f t="shared" si="114"/>
        <v>5.2501012965890471E-2</v>
      </c>
      <c r="AH55" s="108">
        <f t="shared" si="114"/>
        <v>6.3557633060353608E-4</v>
      </c>
      <c r="AI55" s="109">
        <f>SUM(V55:AC55)</f>
        <v>1</v>
      </c>
      <c r="AJ55" s="133" t="str">
        <f>IF(ABS(S55-AI55)&gt;0.001,S55-AI55,"")</f>
        <v/>
      </c>
    </row>
    <row r="56" spans="1:36" ht="14.4" thickBot="1" x14ac:dyDescent="0.3"/>
    <row r="57" spans="1:36" ht="27.6" x14ac:dyDescent="0.25">
      <c r="A57" s="298" t="s">
        <v>50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26</v>
      </c>
      <c r="G57" s="137" t="s">
        <v>4</v>
      </c>
      <c r="H57" s="137" t="s">
        <v>84</v>
      </c>
      <c r="I57" s="138" t="s">
        <v>5</v>
      </c>
      <c r="K57" s="300" t="s">
        <v>50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26</v>
      </c>
      <c r="Q57" s="139" t="s">
        <v>4</v>
      </c>
      <c r="R57" s="139" t="s">
        <v>84</v>
      </c>
      <c r="S57" s="140" t="s">
        <v>5</v>
      </c>
    </row>
    <row r="58" spans="1:36" x14ac:dyDescent="0.25">
      <c r="A58" s="299" t="s">
        <v>50</v>
      </c>
      <c r="B58" s="282" t="s">
        <v>66</v>
      </c>
      <c r="C58" s="283"/>
      <c r="D58" s="283"/>
      <c r="E58" s="283"/>
      <c r="F58" s="283"/>
      <c r="G58" s="283"/>
      <c r="H58" s="283"/>
      <c r="I58" s="284"/>
      <c r="K58" s="301" t="s">
        <v>50</v>
      </c>
      <c r="L58" s="285" t="s">
        <v>66</v>
      </c>
      <c r="M58" s="286"/>
      <c r="N58" s="286"/>
      <c r="O58" s="286"/>
      <c r="P58" s="286"/>
      <c r="Q58" s="286"/>
      <c r="R58" s="286"/>
      <c r="S58" s="287"/>
    </row>
    <row r="59" spans="1:36" x14ac:dyDescent="0.25">
      <c r="A59" s="143" t="s">
        <v>6</v>
      </c>
      <c r="B59" s="302"/>
      <c r="C59" s="303"/>
      <c r="D59" s="303"/>
      <c r="E59" s="304"/>
      <c r="F59" s="148">
        <f>F449+F475+F501+F527+F553</f>
        <v>0.13564864681013891</v>
      </c>
      <c r="G59" s="302"/>
      <c r="H59" s="304"/>
      <c r="I59" s="146">
        <f>SUM(B59:H59)</f>
        <v>0.13564864681013891</v>
      </c>
      <c r="J59" s="141"/>
      <c r="K59" s="192" t="s">
        <v>6</v>
      </c>
      <c r="L59" s="302"/>
      <c r="M59" s="303"/>
      <c r="N59" s="303"/>
      <c r="O59" s="304"/>
      <c r="P59" s="144">
        <f>P449+P475+P501+P527+P553</f>
        <v>0</v>
      </c>
      <c r="Q59" s="302"/>
      <c r="R59" s="311"/>
      <c r="S59" s="194">
        <f>SUM(L59:R59)</f>
        <v>0</v>
      </c>
      <c r="T59" s="141"/>
    </row>
    <row r="60" spans="1:36" x14ac:dyDescent="0.25">
      <c r="A60" s="151" t="s">
        <v>7</v>
      </c>
      <c r="B60" s="305"/>
      <c r="C60" s="306"/>
      <c r="D60" s="306"/>
      <c r="E60" s="307"/>
      <c r="F60" s="152">
        <f t="shared" ref="F60:F79" si="115">F450+F476+F502+F528+F554</f>
        <v>0</v>
      </c>
      <c r="G60" s="305"/>
      <c r="H60" s="307"/>
      <c r="I60" s="154">
        <f t="shared" ref="I60:I79" si="116">SUM(B60:H60)</f>
        <v>0</v>
      </c>
      <c r="J60" s="141"/>
      <c r="K60" s="155" t="s">
        <v>7</v>
      </c>
      <c r="L60" s="305"/>
      <c r="M60" s="306"/>
      <c r="N60" s="306"/>
      <c r="O60" s="307"/>
      <c r="P60" s="156">
        <f t="shared" ref="P60:P79" si="117">P450+P476+P502+P528+P554</f>
        <v>0</v>
      </c>
      <c r="Q60" s="305"/>
      <c r="R60" s="312"/>
      <c r="S60" s="158">
        <f t="shared" ref="S60:S79" si="118">SUM(L60:R60)</f>
        <v>0</v>
      </c>
      <c r="T60" s="141"/>
    </row>
    <row r="61" spans="1:36" x14ac:dyDescent="0.25">
      <c r="A61" s="159" t="s">
        <v>9</v>
      </c>
      <c r="B61" s="305"/>
      <c r="C61" s="306"/>
      <c r="D61" s="306"/>
      <c r="E61" s="307"/>
      <c r="F61" s="148">
        <f t="shared" si="115"/>
        <v>0</v>
      </c>
      <c r="G61" s="305"/>
      <c r="H61" s="307"/>
      <c r="I61" s="146">
        <f t="shared" si="116"/>
        <v>0</v>
      </c>
      <c r="J61" s="141"/>
      <c r="K61" s="161" t="s">
        <v>9</v>
      </c>
      <c r="L61" s="305"/>
      <c r="M61" s="306"/>
      <c r="N61" s="306"/>
      <c r="O61" s="307"/>
      <c r="P61" s="148">
        <f t="shared" si="117"/>
        <v>0</v>
      </c>
      <c r="Q61" s="305"/>
      <c r="R61" s="312"/>
      <c r="S61" s="150">
        <f t="shared" si="118"/>
        <v>0</v>
      </c>
      <c r="T61" s="141"/>
    </row>
    <row r="62" spans="1:36" x14ac:dyDescent="0.25">
      <c r="A62" s="151" t="s">
        <v>54</v>
      </c>
      <c r="B62" s="305"/>
      <c r="C62" s="306"/>
      <c r="D62" s="306"/>
      <c r="E62" s="307"/>
      <c r="F62" s="152">
        <f t="shared" si="115"/>
        <v>0</v>
      </c>
      <c r="G62" s="305"/>
      <c r="H62" s="307"/>
      <c r="I62" s="154">
        <f t="shared" si="116"/>
        <v>0</v>
      </c>
      <c r="J62" s="141"/>
      <c r="K62" s="155" t="s">
        <v>54</v>
      </c>
      <c r="L62" s="305"/>
      <c r="M62" s="306"/>
      <c r="N62" s="306"/>
      <c r="O62" s="307"/>
      <c r="P62" s="156">
        <f t="shared" si="117"/>
        <v>0</v>
      </c>
      <c r="Q62" s="305"/>
      <c r="R62" s="312"/>
      <c r="S62" s="158">
        <f t="shared" si="118"/>
        <v>0</v>
      </c>
      <c r="T62" s="141"/>
    </row>
    <row r="63" spans="1:36" x14ac:dyDescent="0.25">
      <c r="A63" s="159" t="s">
        <v>15</v>
      </c>
      <c r="B63" s="305"/>
      <c r="C63" s="306"/>
      <c r="D63" s="306"/>
      <c r="E63" s="307"/>
      <c r="F63" s="148">
        <f t="shared" si="115"/>
        <v>0</v>
      </c>
      <c r="G63" s="305"/>
      <c r="H63" s="307"/>
      <c r="I63" s="146">
        <f t="shared" si="116"/>
        <v>0</v>
      </c>
      <c r="J63" s="141"/>
      <c r="K63" s="161" t="s">
        <v>15</v>
      </c>
      <c r="L63" s="305"/>
      <c r="M63" s="306"/>
      <c r="N63" s="306"/>
      <c r="O63" s="307"/>
      <c r="P63" s="148">
        <f t="shared" si="117"/>
        <v>0</v>
      </c>
      <c r="Q63" s="305"/>
      <c r="R63" s="312"/>
      <c r="S63" s="150">
        <f t="shared" si="118"/>
        <v>0</v>
      </c>
      <c r="T63" s="141"/>
    </row>
    <row r="64" spans="1:36" x14ac:dyDescent="0.25">
      <c r="A64" s="151" t="s">
        <v>14</v>
      </c>
      <c r="B64" s="305"/>
      <c r="C64" s="306"/>
      <c r="D64" s="306"/>
      <c r="E64" s="307"/>
      <c r="F64" s="152">
        <f t="shared" si="115"/>
        <v>0</v>
      </c>
      <c r="G64" s="305"/>
      <c r="H64" s="307"/>
      <c r="I64" s="154">
        <f t="shared" si="116"/>
        <v>0</v>
      </c>
      <c r="J64" s="141"/>
      <c r="K64" s="155" t="s">
        <v>14</v>
      </c>
      <c r="L64" s="305"/>
      <c r="M64" s="306"/>
      <c r="N64" s="306"/>
      <c r="O64" s="307"/>
      <c r="P64" s="156">
        <f t="shared" si="117"/>
        <v>0</v>
      </c>
      <c r="Q64" s="305"/>
      <c r="R64" s="312"/>
      <c r="S64" s="158">
        <f t="shared" si="118"/>
        <v>0</v>
      </c>
      <c r="T64" s="141"/>
    </row>
    <row r="65" spans="1:20" x14ac:dyDescent="0.25">
      <c r="A65" s="159" t="s">
        <v>56</v>
      </c>
      <c r="B65" s="305"/>
      <c r="C65" s="306"/>
      <c r="D65" s="306"/>
      <c r="E65" s="307"/>
      <c r="F65" s="148">
        <f t="shared" si="115"/>
        <v>15841.05564123092</v>
      </c>
      <c r="G65" s="305"/>
      <c r="H65" s="307"/>
      <c r="I65" s="146">
        <f t="shared" si="116"/>
        <v>15841.05564123092</v>
      </c>
      <c r="J65" s="141"/>
      <c r="K65" s="161" t="s">
        <v>56</v>
      </c>
      <c r="L65" s="305"/>
      <c r="M65" s="306"/>
      <c r="N65" s="306"/>
      <c r="O65" s="307"/>
      <c r="P65" s="148">
        <f t="shared" si="117"/>
        <v>1994.8781258602808</v>
      </c>
      <c r="Q65" s="305"/>
      <c r="R65" s="312"/>
      <c r="S65" s="150">
        <f t="shared" si="118"/>
        <v>1994.8781258602808</v>
      </c>
      <c r="T65" s="141"/>
    </row>
    <row r="66" spans="1:20" x14ac:dyDescent="0.25">
      <c r="A66" s="151" t="s">
        <v>11</v>
      </c>
      <c r="B66" s="305"/>
      <c r="C66" s="306"/>
      <c r="D66" s="306"/>
      <c r="E66" s="307"/>
      <c r="F66" s="152">
        <f t="shared" si="115"/>
        <v>5368.8069362825618</v>
      </c>
      <c r="G66" s="305"/>
      <c r="H66" s="307"/>
      <c r="I66" s="154">
        <f t="shared" si="116"/>
        <v>5368.8069362825618</v>
      </c>
      <c r="J66" s="141"/>
      <c r="K66" s="155" t="s">
        <v>11</v>
      </c>
      <c r="L66" s="305"/>
      <c r="M66" s="306"/>
      <c r="N66" s="306"/>
      <c r="O66" s="307"/>
      <c r="P66" s="156">
        <f t="shared" si="117"/>
        <v>1861.9586878278055</v>
      </c>
      <c r="Q66" s="305"/>
      <c r="R66" s="312"/>
      <c r="S66" s="158">
        <f t="shared" si="118"/>
        <v>1861.9586878278055</v>
      </c>
      <c r="T66" s="141"/>
    </row>
    <row r="67" spans="1:20" x14ac:dyDescent="0.25">
      <c r="A67" s="159" t="s">
        <v>57</v>
      </c>
      <c r="B67" s="305"/>
      <c r="C67" s="306"/>
      <c r="D67" s="306"/>
      <c r="E67" s="307"/>
      <c r="F67" s="148">
        <f t="shared" si="115"/>
        <v>766.43019702009997</v>
      </c>
      <c r="G67" s="305"/>
      <c r="H67" s="307"/>
      <c r="I67" s="146">
        <f t="shared" si="116"/>
        <v>766.43019702009997</v>
      </c>
      <c r="J67" s="141"/>
      <c r="K67" s="161" t="s">
        <v>57</v>
      </c>
      <c r="L67" s="305"/>
      <c r="M67" s="306"/>
      <c r="N67" s="306"/>
      <c r="O67" s="307"/>
      <c r="P67" s="148">
        <f t="shared" si="117"/>
        <v>-7.1054273576010019E-15</v>
      </c>
      <c r="Q67" s="305"/>
      <c r="R67" s="312"/>
      <c r="S67" s="150">
        <f t="shared" si="118"/>
        <v>-7.1054273576010019E-15</v>
      </c>
      <c r="T67" s="141"/>
    </row>
    <row r="68" spans="1:20" x14ac:dyDescent="0.25">
      <c r="A68" s="151" t="s">
        <v>16</v>
      </c>
      <c r="B68" s="305"/>
      <c r="C68" s="306"/>
      <c r="D68" s="306"/>
      <c r="E68" s="307"/>
      <c r="F68" s="152">
        <f t="shared" si="115"/>
        <v>8.1109773871878623</v>
      </c>
      <c r="G68" s="305"/>
      <c r="H68" s="307"/>
      <c r="I68" s="154">
        <f t="shared" si="116"/>
        <v>8.1109773871878623</v>
      </c>
      <c r="J68" s="141"/>
      <c r="K68" s="155" t="s">
        <v>16</v>
      </c>
      <c r="L68" s="305"/>
      <c r="M68" s="306"/>
      <c r="N68" s="306"/>
      <c r="O68" s="307"/>
      <c r="P68" s="156">
        <f t="shared" si="117"/>
        <v>0.46206401763970184</v>
      </c>
      <c r="Q68" s="305"/>
      <c r="R68" s="312"/>
      <c r="S68" s="158">
        <f t="shared" si="118"/>
        <v>0.46206401763970184</v>
      </c>
      <c r="T68" s="141"/>
    </row>
    <row r="69" spans="1:20" x14ac:dyDescent="0.25">
      <c r="A69" s="159" t="s">
        <v>139</v>
      </c>
      <c r="B69" s="305"/>
      <c r="C69" s="306"/>
      <c r="D69" s="306"/>
      <c r="E69" s="307"/>
      <c r="F69" s="148">
        <f t="shared" si="115"/>
        <v>1777.8757751243561</v>
      </c>
      <c r="G69" s="305"/>
      <c r="H69" s="307"/>
      <c r="I69" s="146">
        <f t="shared" si="116"/>
        <v>1777.8757751243561</v>
      </c>
      <c r="J69" s="141"/>
      <c r="K69" s="161" t="s">
        <v>139</v>
      </c>
      <c r="L69" s="305"/>
      <c r="M69" s="306"/>
      <c r="N69" s="306"/>
      <c r="O69" s="307"/>
      <c r="P69" s="148">
        <f t="shared" si="117"/>
        <v>15.997769050605712</v>
      </c>
      <c r="Q69" s="305"/>
      <c r="R69" s="312"/>
      <c r="S69" s="150">
        <f t="shared" si="118"/>
        <v>15.997769050605712</v>
      </c>
      <c r="T69" s="141"/>
    </row>
    <row r="70" spans="1:20" x14ac:dyDescent="0.25">
      <c r="A70" s="151" t="s">
        <v>24</v>
      </c>
      <c r="B70" s="305"/>
      <c r="C70" s="306"/>
      <c r="D70" s="306"/>
      <c r="E70" s="307"/>
      <c r="F70" s="152">
        <f t="shared" si="115"/>
        <v>1344.222977705841</v>
      </c>
      <c r="G70" s="305"/>
      <c r="H70" s="307"/>
      <c r="I70" s="154">
        <f t="shared" si="116"/>
        <v>1344.222977705841</v>
      </c>
      <c r="J70" s="141"/>
      <c r="K70" s="155" t="s">
        <v>24</v>
      </c>
      <c r="L70" s="305"/>
      <c r="M70" s="306"/>
      <c r="N70" s="306"/>
      <c r="O70" s="307"/>
      <c r="P70" s="156">
        <f t="shared" si="117"/>
        <v>-5.1159076974727213E-13</v>
      </c>
      <c r="Q70" s="305"/>
      <c r="R70" s="312"/>
      <c r="S70" s="158">
        <f t="shared" si="118"/>
        <v>-5.1159076974727213E-13</v>
      </c>
      <c r="T70" s="141"/>
    </row>
    <row r="71" spans="1:20" x14ac:dyDescent="0.25">
      <c r="A71" s="159" t="s">
        <v>23</v>
      </c>
      <c r="B71" s="305"/>
      <c r="C71" s="306"/>
      <c r="D71" s="306"/>
      <c r="E71" s="307"/>
      <c r="F71" s="148">
        <f t="shared" si="115"/>
        <v>0</v>
      </c>
      <c r="G71" s="305"/>
      <c r="H71" s="307"/>
      <c r="I71" s="146">
        <f t="shared" si="116"/>
        <v>0</v>
      </c>
      <c r="J71" s="141"/>
      <c r="K71" s="161" t="s">
        <v>23</v>
      </c>
      <c r="L71" s="305"/>
      <c r="M71" s="306"/>
      <c r="N71" s="306"/>
      <c r="O71" s="307"/>
      <c r="P71" s="148">
        <f t="shared" si="117"/>
        <v>-5.5422333389287814E-13</v>
      </c>
      <c r="Q71" s="305"/>
      <c r="R71" s="312"/>
      <c r="S71" s="150">
        <f t="shared" si="118"/>
        <v>-5.5422333389287814E-13</v>
      </c>
      <c r="T71" s="141"/>
    </row>
    <row r="72" spans="1:20" x14ac:dyDescent="0.25">
      <c r="A72" s="151" t="s">
        <v>58</v>
      </c>
      <c r="B72" s="305"/>
      <c r="C72" s="306"/>
      <c r="D72" s="306"/>
      <c r="E72" s="307"/>
      <c r="F72" s="152">
        <f t="shared" si="115"/>
        <v>0</v>
      </c>
      <c r="G72" s="305"/>
      <c r="H72" s="307"/>
      <c r="I72" s="154">
        <f t="shared" si="116"/>
        <v>0</v>
      </c>
      <c r="J72" s="141"/>
      <c r="K72" s="155" t="s">
        <v>58</v>
      </c>
      <c r="L72" s="305"/>
      <c r="M72" s="306"/>
      <c r="N72" s="306"/>
      <c r="O72" s="307"/>
      <c r="P72" s="156">
        <f t="shared" si="117"/>
        <v>8.3523465921331308E-13</v>
      </c>
      <c r="Q72" s="305"/>
      <c r="R72" s="312"/>
      <c r="S72" s="158">
        <f t="shared" si="118"/>
        <v>8.3523465921331308E-13</v>
      </c>
      <c r="T72" s="141"/>
    </row>
    <row r="73" spans="1:20" x14ac:dyDescent="0.25">
      <c r="A73" s="159" t="s">
        <v>21</v>
      </c>
      <c r="B73" s="305"/>
      <c r="C73" s="306"/>
      <c r="D73" s="306"/>
      <c r="E73" s="307"/>
      <c r="F73" s="219">
        <f t="shared" si="115"/>
        <v>1583.7588143254416</v>
      </c>
      <c r="G73" s="305"/>
      <c r="H73" s="307"/>
      <c r="I73" s="146">
        <f t="shared" si="116"/>
        <v>1583.7588143254416</v>
      </c>
      <c r="J73" s="141"/>
      <c r="K73" s="161" t="s">
        <v>21</v>
      </c>
      <c r="L73" s="305"/>
      <c r="M73" s="306"/>
      <c r="N73" s="306"/>
      <c r="O73" s="307"/>
      <c r="P73" s="148">
        <f t="shared" si="117"/>
        <v>512.88714702033519</v>
      </c>
      <c r="Q73" s="305"/>
      <c r="R73" s="312"/>
      <c r="S73" s="150">
        <f t="shared" si="118"/>
        <v>512.88714702033519</v>
      </c>
      <c r="T73" s="141"/>
    </row>
    <row r="74" spans="1:20" x14ac:dyDescent="0.25">
      <c r="A74" s="151" t="s">
        <v>20</v>
      </c>
      <c r="B74" s="305"/>
      <c r="C74" s="306"/>
      <c r="D74" s="306"/>
      <c r="E74" s="307"/>
      <c r="F74" s="152">
        <f t="shared" si="115"/>
        <v>0</v>
      </c>
      <c r="G74" s="305"/>
      <c r="H74" s="307"/>
      <c r="I74" s="154">
        <f t="shared" si="116"/>
        <v>0</v>
      </c>
      <c r="J74" s="141"/>
      <c r="K74" s="155" t="s">
        <v>20</v>
      </c>
      <c r="L74" s="305"/>
      <c r="M74" s="306"/>
      <c r="N74" s="306"/>
      <c r="O74" s="307"/>
      <c r="P74" s="156">
        <f t="shared" si="117"/>
        <v>0</v>
      </c>
      <c r="Q74" s="305"/>
      <c r="R74" s="312"/>
      <c r="S74" s="158">
        <f t="shared" si="118"/>
        <v>0</v>
      </c>
      <c r="T74" s="141"/>
    </row>
    <row r="75" spans="1:20" x14ac:dyDescent="0.25">
      <c r="A75" s="162" t="s">
        <v>62</v>
      </c>
      <c r="B75" s="305"/>
      <c r="C75" s="306"/>
      <c r="D75" s="306"/>
      <c r="E75" s="307"/>
      <c r="F75" s="148">
        <f t="shared" si="115"/>
        <v>0</v>
      </c>
      <c r="G75" s="305"/>
      <c r="H75" s="307"/>
      <c r="I75" s="146">
        <f t="shared" si="116"/>
        <v>0</v>
      </c>
      <c r="J75" s="141"/>
      <c r="K75" s="163" t="s">
        <v>62</v>
      </c>
      <c r="L75" s="305"/>
      <c r="M75" s="306"/>
      <c r="N75" s="306"/>
      <c r="O75" s="307"/>
      <c r="P75" s="148">
        <f t="shared" si="117"/>
        <v>0</v>
      </c>
      <c r="Q75" s="305"/>
      <c r="R75" s="312"/>
      <c r="S75" s="150">
        <f t="shared" si="118"/>
        <v>0</v>
      </c>
      <c r="T75" s="141"/>
    </row>
    <row r="76" spans="1:20" ht="14.4" x14ac:dyDescent="0.3">
      <c r="A76" s="164" t="s">
        <v>22</v>
      </c>
      <c r="B76" s="305"/>
      <c r="C76" s="306"/>
      <c r="D76" s="306"/>
      <c r="E76" s="307"/>
      <c r="F76" s="165">
        <f t="shared" si="115"/>
        <v>0</v>
      </c>
      <c r="G76" s="305"/>
      <c r="H76" s="307"/>
      <c r="I76" s="167">
        <f t="shared" si="116"/>
        <v>0</v>
      </c>
      <c r="J76" s="141"/>
      <c r="K76" s="168" t="s">
        <v>22</v>
      </c>
      <c r="L76" s="305"/>
      <c r="M76" s="306"/>
      <c r="N76" s="306"/>
      <c r="O76" s="307"/>
      <c r="P76" s="169">
        <f t="shared" si="117"/>
        <v>0</v>
      </c>
      <c r="Q76" s="305"/>
      <c r="R76" s="312"/>
      <c r="S76" s="171">
        <f t="shared" si="118"/>
        <v>0</v>
      </c>
      <c r="T76" s="141"/>
    </row>
    <row r="77" spans="1:20" ht="14.4" x14ac:dyDescent="0.3">
      <c r="A77" s="172" t="s">
        <v>18</v>
      </c>
      <c r="B77" s="305"/>
      <c r="C77" s="306"/>
      <c r="D77" s="306"/>
      <c r="E77" s="307"/>
      <c r="F77" s="173">
        <f t="shared" si="115"/>
        <v>0</v>
      </c>
      <c r="G77" s="305"/>
      <c r="H77" s="307"/>
      <c r="I77" s="175">
        <f t="shared" si="116"/>
        <v>0</v>
      </c>
      <c r="J77" s="141"/>
      <c r="K77" s="176" t="s">
        <v>18</v>
      </c>
      <c r="L77" s="305"/>
      <c r="M77" s="306"/>
      <c r="N77" s="306"/>
      <c r="O77" s="307"/>
      <c r="P77" s="173">
        <f t="shared" si="117"/>
        <v>0</v>
      </c>
      <c r="Q77" s="305"/>
      <c r="R77" s="312"/>
      <c r="S77" s="178">
        <f t="shared" si="118"/>
        <v>0</v>
      </c>
      <c r="T77" s="141"/>
    </row>
    <row r="78" spans="1:20" ht="14.4" x14ac:dyDescent="0.3">
      <c r="A78" s="164" t="s">
        <v>19</v>
      </c>
      <c r="B78" s="305"/>
      <c r="C78" s="306"/>
      <c r="D78" s="306"/>
      <c r="E78" s="307"/>
      <c r="F78" s="165">
        <f t="shared" si="115"/>
        <v>0</v>
      </c>
      <c r="G78" s="305"/>
      <c r="H78" s="307"/>
      <c r="I78" s="167">
        <f t="shared" si="116"/>
        <v>0</v>
      </c>
      <c r="J78" s="141"/>
      <c r="K78" s="168" t="s">
        <v>19</v>
      </c>
      <c r="L78" s="305"/>
      <c r="M78" s="306"/>
      <c r="N78" s="306"/>
      <c r="O78" s="307"/>
      <c r="P78" s="169">
        <f t="shared" si="117"/>
        <v>0</v>
      </c>
      <c r="Q78" s="305"/>
      <c r="R78" s="312"/>
      <c r="S78" s="171">
        <f t="shared" si="118"/>
        <v>0</v>
      </c>
      <c r="T78" s="141"/>
    </row>
    <row r="79" spans="1:20" ht="15" thickBot="1" x14ac:dyDescent="0.35">
      <c r="A79" s="179" t="s">
        <v>10</v>
      </c>
      <c r="B79" s="308"/>
      <c r="C79" s="309"/>
      <c r="D79" s="309"/>
      <c r="E79" s="310"/>
      <c r="F79" s="180">
        <f t="shared" si="115"/>
        <v>0</v>
      </c>
      <c r="G79" s="308"/>
      <c r="H79" s="310"/>
      <c r="I79" s="182">
        <f t="shared" si="116"/>
        <v>0</v>
      </c>
      <c r="J79" s="141"/>
      <c r="K79" s="183" t="s">
        <v>10</v>
      </c>
      <c r="L79" s="308"/>
      <c r="M79" s="309"/>
      <c r="N79" s="309"/>
      <c r="O79" s="310"/>
      <c r="P79" s="180">
        <f t="shared" si="117"/>
        <v>0</v>
      </c>
      <c r="Q79" s="308"/>
      <c r="R79" s="313"/>
      <c r="S79" s="185">
        <f t="shared" si="118"/>
        <v>0</v>
      </c>
      <c r="T79" s="141"/>
    </row>
    <row r="80" spans="1:20" x14ac:dyDescent="0.25">
      <c r="A80" s="186" t="s">
        <v>25</v>
      </c>
      <c r="B80" s="187">
        <f>SUM(B59:B75)</f>
        <v>0</v>
      </c>
      <c r="C80" s="187">
        <f t="shared" ref="C80:H80" si="119">SUM(C59:C75)</f>
        <v>0</v>
      </c>
      <c r="D80" s="187">
        <f t="shared" si="119"/>
        <v>0</v>
      </c>
      <c r="E80" s="187">
        <f t="shared" si="119"/>
        <v>0</v>
      </c>
      <c r="F80" s="187">
        <f t="shared" si="119"/>
        <v>26690.396967723223</v>
      </c>
      <c r="G80" s="187">
        <f t="shared" si="119"/>
        <v>0</v>
      </c>
      <c r="H80" s="213">
        <f t="shared" si="119"/>
        <v>0</v>
      </c>
      <c r="I80" s="146">
        <f t="shared" ref="I80" si="120">SUM(I59:I75)</f>
        <v>26690.396967723223</v>
      </c>
      <c r="J80" s="141"/>
      <c r="K80" s="188" t="s">
        <v>25</v>
      </c>
      <c r="L80" s="187">
        <f>SUM(L59:L75)</f>
        <v>0</v>
      </c>
      <c r="M80" s="187">
        <f t="shared" ref="M80:R80" si="121">SUM(M59:M75)</f>
        <v>0</v>
      </c>
      <c r="N80" s="187">
        <f t="shared" si="121"/>
        <v>0</v>
      </c>
      <c r="O80" s="187">
        <f t="shared" si="121"/>
        <v>0</v>
      </c>
      <c r="P80" s="187">
        <f t="shared" si="121"/>
        <v>4386.1837937766668</v>
      </c>
      <c r="Q80" s="187">
        <f t="shared" si="121"/>
        <v>0</v>
      </c>
      <c r="R80" s="213">
        <f t="shared" si="121"/>
        <v>0</v>
      </c>
      <c r="S80" s="214">
        <f t="shared" ref="S80" si="122">SUM(S59:S75)</f>
        <v>4386.1837937766668</v>
      </c>
      <c r="T80" s="141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23">IF($I80=0,"-",C80/$I80)</f>
        <v>0</v>
      </c>
      <c r="D81" s="105">
        <f t="shared" si="123"/>
        <v>0</v>
      </c>
      <c r="E81" s="105">
        <f t="shared" si="123"/>
        <v>0</v>
      </c>
      <c r="F81" s="105">
        <f t="shared" si="123"/>
        <v>1</v>
      </c>
      <c r="G81" s="105">
        <f t="shared" si="123"/>
        <v>0</v>
      </c>
      <c r="H81" s="105">
        <f t="shared" si="123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24">IF($S80=0,"-",M80/$S80)</f>
        <v>0</v>
      </c>
      <c r="N81" s="80">
        <f t="shared" si="124"/>
        <v>0</v>
      </c>
      <c r="O81" s="80">
        <f t="shared" si="124"/>
        <v>0</v>
      </c>
      <c r="P81" s="80">
        <f t="shared" si="124"/>
        <v>1</v>
      </c>
      <c r="Q81" s="80">
        <f t="shared" si="124"/>
        <v>0</v>
      </c>
      <c r="R81" s="81">
        <f t="shared" si="124"/>
        <v>0</v>
      </c>
      <c r="S81" s="82">
        <f>SUM(L81:R81)</f>
        <v>1</v>
      </c>
      <c r="BA81" s="83"/>
      <c r="BR81" s="83"/>
    </row>
    <row r="82" spans="1:85" ht="14.4" thickBot="1" x14ac:dyDescent="0.3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7.6" x14ac:dyDescent="0.25">
      <c r="A83" s="322" t="s">
        <v>52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26</v>
      </c>
      <c r="G83" s="137" t="s">
        <v>4</v>
      </c>
      <c r="H83" s="137" t="s">
        <v>84</v>
      </c>
      <c r="I83" s="138" t="s">
        <v>5</v>
      </c>
      <c r="K83" s="324" t="s">
        <v>52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26</v>
      </c>
      <c r="Q83" s="139" t="s">
        <v>4</v>
      </c>
      <c r="R83" s="139" t="s">
        <v>84</v>
      </c>
      <c r="S83" s="140" t="s">
        <v>5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x14ac:dyDescent="0.25">
      <c r="A84" s="323" t="s">
        <v>52</v>
      </c>
      <c r="B84" s="282" t="s">
        <v>66</v>
      </c>
      <c r="C84" s="283"/>
      <c r="D84" s="283"/>
      <c r="E84" s="283"/>
      <c r="F84" s="283"/>
      <c r="G84" s="283"/>
      <c r="H84" s="283"/>
      <c r="I84" s="284"/>
      <c r="K84" s="325" t="s">
        <v>52</v>
      </c>
      <c r="L84" s="285" t="s">
        <v>66</v>
      </c>
      <c r="M84" s="286"/>
      <c r="N84" s="286"/>
      <c r="O84" s="286"/>
      <c r="P84" s="286"/>
      <c r="Q84" s="286"/>
      <c r="R84" s="286"/>
      <c r="S84" s="287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x14ac:dyDescent="0.25">
      <c r="A85" s="143" t="s">
        <v>6</v>
      </c>
      <c r="B85" s="144">
        <f>B579+B605+B631</f>
        <v>17.953557309527397</v>
      </c>
      <c r="C85" s="144">
        <f t="shared" ref="C85:H85" si="125">C579+C605+C631</f>
        <v>0</v>
      </c>
      <c r="D85" s="144">
        <f t="shared" si="125"/>
        <v>2.5096563638794995</v>
      </c>
      <c r="E85" s="144">
        <f t="shared" si="125"/>
        <v>0</v>
      </c>
      <c r="F85" s="144">
        <f t="shared" si="125"/>
        <v>0</v>
      </c>
      <c r="G85" s="144">
        <f t="shared" si="125"/>
        <v>0</v>
      </c>
      <c r="H85" s="144">
        <f t="shared" si="125"/>
        <v>0</v>
      </c>
      <c r="I85" s="146">
        <f>SUM(B85:H85)</f>
        <v>20.463213673406898</v>
      </c>
      <c r="J85" s="141"/>
      <c r="K85" s="192" t="s">
        <v>6</v>
      </c>
      <c r="L85" s="144">
        <f t="shared" ref="L85:R85" si="126">L579+L605+L631</f>
        <v>17.953557309527397</v>
      </c>
      <c r="M85" s="144">
        <f t="shared" si="126"/>
        <v>0</v>
      </c>
      <c r="N85" s="144">
        <f t="shared" si="126"/>
        <v>2.5096563638794995</v>
      </c>
      <c r="O85" s="144">
        <f t="shared" si="126"/>
        <v>0</v>
      </c>
      <c r="P85" s="144">
        <f t="shared" si="126"/>
        <v>0.13564864681013891</v>
      </c>
      <c r="Q85" s="144">
        <f t="shared" si="126"/>
        <v>0</v>
      </c>
      <c r="R85" s="144">
        <f t="shared" si="126"/>
        <v>0</v>
      </c>
      <c r="S85" s="194">
        <f>SUM(L85:R85)</f>
        <v>20.598862320217037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x14ac:dyDescent="0.25">
      <c r="A86" s="151" t="s">
        <v>7</v>
      </c>
      <c r="B86" s="152">
        <f t="shared" ref="B86:H105" si="127">B580+B606+B632</f>
        <v>82.610345288856735</v>
      </c>
      <c r="C86" s="152">
        <f t="shared" si="127"/>
        <v>0</v>
      </c>
      <c r="D86" s="152">
        <f t="shared" si="127"/>
        <v>8.0790396710547299</v>
      </c>
      <c r="E86" s="152">
        <f t="shared" si="127"/>
        <v>0</v>
      </c>
      <c r="F86" s="152">
        <f t="shared" si="127"/>
        <v>0</v>
      </c>
      <c r="G86" s="152">
        <f t="shared" si="127"/>
        <v>0</v>
      </c>
      <c r="H86" s="152">
        <f t="shared" si="127"/>
        <v>0</v>
      </c>
      <c r="I86" s="154">
        <f t="shared" ref="I86:I105" si="128">SUM(B86:H86)</f>
        <v>90.689384959911465</v>
      </c>
      <c r="J86" s="141"/>
      <c r="K86" s="155" t="s">
        <v>7</v>
      </c>
      <c r="L86" s="156">
        <f t="shared" ref="L86:R86" si="129">L580+L606+L632</f>
        <v>82.610345288856735</v>
      </c>
      <c r="M86" s="156">
        <f t="shared" si="129"/>
        <v>0</v>
      </c>
      <c r="N86" s="156">
        <f t="shared" si="129"/>
        <v>8.0790396710547299</v>
      </c>
      <c r="O86" s="156">
        <f t="shared" si="129"/>
        <v>0</v>
      </c>
      <c r="P86" s="156">
        <f t="shared" si="129"/>
        <v>0</v>
      </c>
      <c r="Q86" s="156">
        <f t="shared" si="129"/>
        <v>0</v>
      </c>
      <c r="R86" s="156">
        <f t="shared" si="129"/>
        <v>0</v>
      </c>
      <c r="S86" s="158">
        <f t="shared" ref="S86:S105" si="130">SUM(L86:R86)</f>
        <v>90.689384959911465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x14ac:dyDescent="0.25">
      <c r="A87" s="159" t="s">
        <v>9</v>
      </c>
      <c r="B87" s="148">
        <f t="shared" si="127"/>
        <v>34.439180087128975</v>
      </c>
      <c r="C87" s="148">
        <f t="shared" si="127"/>
        <v>0</v>
      </c>
      <c r="D87" s="148">
        <f t="shared" si="127"/>
        <v>4.8911459545702707</v>
      </c>
      <c r="E87" s="148">
        <f t="shared" si="127"/>
        <v>0</v>
      </c>
      <c r="F87" s="148">
        <f t="shared" si="127"/>
        <v>0</v>
      </c>
      <c r="G87" s="148">
        <f t="shared" si="127"/>
        <v>0</v>
      </c>
      <c r="H87" s="148">
        <f t="shared" si="127"/>
        <v>0</v>
      </c>
      <c r="I87" s="146">
        <f t="shared" si="128"/>
        <v>39.330326041699244</v>
      </c>
      <c r="J87" s="141"/>
      <c r="K87" s="161" t="s">
        <v>9</v>
      </c>
      <c r="L87" s="148">
        <f t="shared" ref="L87:R87" si="131">L581+L607+L633</f>
        <v>34.439180087128975</v>
      </c>
      <c r="M87" s="148">
        <f t="shared" si="131"/>
        <v>0</v>
      </c>
      <c r="N87" s="148">
        <f t="shared" si="131"/>
        <v>4.8911459545702707</v>
      </c>
      <c r="O87" s="148">
        <f t="shared" si="131"/>
        <v>0</v>
      </c>
      <c r="P87" s="148">
        <f t="shared" si="131"/>
        <v>0</v>
      </c>
      <c r="Q87" s="148">
        <f t="shared" si="131"/>
        <v>0</v>
      </c>
      <c r="R87" s="148">
        <f t="shared" si="131"/>
        <v>0</v>
      </c>
      <c r="S87" s="150">
        <f t="shared" si="130"/>
        <v>39.330326041699244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x14ac:dyDescent="0.25">
      <c r="A88" s="151" t="s">
        <v>54</v>
      </c>
      <c r="B88" s="152">
        <f t="shared" si="127"/>
        <v>0</v>
      </c>
      <c r="C88" s="152">
        <f t="shared" si="127"/>
        <v>0</v>
      </c>
      <c r="D88" s="152">
        <f t="shared" si="127"/>
        <v>0</v>
      </c>
      <c r="E88" s="152">
        <f t="shared" si="127"/>
        <v>0</v>
      </c>
      <c r="F88" s="152">
        <f t="shared" si="127"/>
        <v>0</v>
      </c>
      <c r="G88" s="152">
        <f t="shared" si="127"/>
        <v>0</v>
      </c>
      <c r="H88" s="152">
        <f t="shared" si="127"/>
        <v>0</v>
      </c>
      <c r="I88" s="154">
        <f t="shared" si="128"/>
        <v>0</v>
      </c>
      <c r="J88" s="141"/>
      <c r="K88" s="155" t="s">
        <v>54</v>
      </c>
      <c r="L88" s="156">
        <f t="shared" ref="L88:R88" si="132">L582+L608+L634</f>
        <v>0</v>
      </c>
      <c r="M88" s="156">
        <f t="shared" si="132"/>
        <v>0</v>
      </c>
      <c r="N88" s="156">
        <f t="shared" si="132"/>
        <v>0</v>
      </c>
      <c r="O88" s="156">
        <f t="shared" si="132"/>
        <v>0</v>
      </c>
      <c r="P88" s="156">
        <f t="shared" si="132"/>
        <v>0</v>
      </c>
      <c r="Q88" s="156">
        <f t="shared" si="132"/>
        <v>0</v>
      </c>
      <c r="R88" s="156">
        <f t="shared" si="132"/>
        <v>0</v>
      </c>
      <c r="S88" s="158">
        <f t="shared" si="130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x14ac:dyDescent="0.25">
      <c r="A89" s="159" t="s">
        <v>15</v>
      </c>
      <c r="B89" s="148">
        <f t="shared" si="127"/>
        <v>283.04380186347481</v>
      </c>
      <c r="C89" s="148">
        <f t="shared" si="127"/>
        <v>13.388720991778758</v>
      </c>
      <c r="D89" s="148">
        <f t="shared" si="127"/>
        <v>26.069132893678283</v>
      </c>
      <c r="E89" s="148">
        <f t="shared" si="127"/>
        <v>6.3550870746680639</v>
      </c>
      <c r="F89" s="148">
        <f t="shared" si="127"/>
        <v>0</v>
      </c>
      <c r="G89" s="148">
        <f t="shared" si="127"/>
        <v>0</v>
      </c>
      <c r="H89" s="148">
        <f t="shared" si="127"/>
        <v>0</v>
      </c>
      <c r="I89" s="146">
        <f t="shared" si="128"/>
        <v>328.85674282359992</v>
      </c>
      <c r="J89" s="141"/>
      <c r="K89" s="161" t="s">
        <v>15</v>
      </c>
      <c r="L89" s="148">
        <f t="shared" ref="L89:R89" si="133">L583+L609+L635</f>
        <v>283.04380186347481</v>
      </c>
      <c r="M89" s="148">
        <f t="shared" si="133"/>
        <v>13.388720991778758</v>
      </c>
      <c r="N89" s="148">
        <f t="shared" si="133"/>
        <v>26.069132893678283</v>
      </c>
      <c r="O89" s="148">
        <f t="shared" si="133"/>
        <v>6.3550870746680639</v>
      </c>
      <c r="P89" s="148">
        <f t="shared" si="133"/>
        <v>0</v>
      </c>
      <c r="Q89" s="148">
        <f t="shared" si="133"/>
        <v>0</v>
      </c>
      <c r="R89" s="148">
        <f t="shared" si="133"/>
        <v>0</v>
      </c>
      <c r="S89" s="150">
        <f t="shared" si="130"/>
        <v>328.85674282359992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x14ac:dyDescent="0.25">
      <c r="A90" s="151" t="s">
        <v>14</v>
      </c>
      <c r="B90" s="152">
        <f t="shared" si="127"/>
        <v>5703.7995755634829</v>
      </c>
      <c r="C90" s="152">
        <f t="shared" si="127"/>
        <v>22.822207318981306</v>
      </c>
      <c r="D90" s="152">
        <f t="shared" si="127"/>
        <v>654.62090103012918</v>
      </c>
      <c r="E90" s="152">
        <f t="shared" si="127"/>
        <v>0</v>
      </c>
      <c r="F90" s="152">
        <f t="shared" si="127"/>
        <v>0</v>
      </c>
      <c r="G90" s="152">
        <f t="shared" si="127"/>
        <v>0</v>
      </c>
      <c r="H90" s="152">
        <f t="shared" si="127"/>
        <v>0</v>
      </c>
      <c r="I90" s="154">
        <f t="shared" si="128"/>
        <v>6381.2426839125928</v>
      </c>
      <c r="J90" s="141"/>
      <c r="K90" s="155" t="s">
        <v>14</v>
      </c>
      <c r="L90" s="156">
        <f t="shared" ref="L90:R90" si="134">L584+L610+L636</f>
        <v>5703.7995755634829</v>
      </c>
      <c r="M90" s="156">
        <f t="shared" si="134"/>
        <v>22.822207318981306</v>
      </c>
      <c r="N90" s="156">
        <f t="shared" si="134"/>
        <v>654.62090103012918</v>
      </c>
      <c r="O90" s="156">
        <f t="shared" si="134"/>
        <v>0</v>
      </c>
      <c r="P90" s="156">
        <f t="shared" si="134"/>
        <v>0</v>
      </c>
      <c r="Q90" s="156">
        <f t="shared" si="134"/>
        <v>0</v>
      </c>
      <c r="R90" s="156">
        <f t="shared" si="134"/>
        <v>0</v>
      </c>
      <c r="S90" s="158">
        <f t="shared" si="130"/>
        <v>6381.2426839125928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x14ac:dyDescent="0.25">
      <c r="A91" s="159" t="s">
        <v>56</v>
      </c>
      <c r="B91" s="148">
        <f t="shared" si="127"/>
        <v>0</v>
      </c>
      <c r="C91" s="148">
        <f t="shared" si="127"/>
        <v>0.36571424752742715</v>
      </c>
      <c r="D91" s="148">
        <f t="shared" si="127"/>
        <v>0.16236866829760449</v>
      </c>
      <c r="E91" s="148">
        <f t="shared" si="127"/>
        <v>93.492674823063993</v>
      </c>
      <c r="F91" s="148">
        <f t="shared" si="127"/>
        <v>701.0040517241913</v>
      </c>
      <c r="G91" s="148">
        <f t="shared" si="127"/>
        <v>0</v>
      </c>
      <c r="H91" s="148">
        <f t="shared" si="127"/>
        <v>0</v>
      </c>
      <c r="I91" s="146">
        <f t="shared" si="128"/>
        <v>795.02480946308037</v>
      </c>
      <c r="J91" s="141"/>
      <c r="K91" s="161" t="s">
        <v>56</v>
      </c>
      <c r="L91" s="148">
        <f t="shared" ref="L91:R91" si="135">L585+L611+L637</f>
        <v>0</v>
      </c>
      <c r="M91" s="148">
        <f t="shared" si="135"/>
        <v>0.36571424752742715</v>
      </c>
      <c r="N91" s="148">
        <f t="shared" si="135"/>
        <v>0.16236866829760449</v>
      </c>
      <c r="O91" s="148">
        <f t="shared" si="135"/>
        <v>93.492674823063993</v>
      </c>
      <c r="P91" s="148">
        <f t="shared" si="135"/>
        <v>12594.760880628071</v>
      </c>
      <c r="Q91" s="148">
        <f t="shared" si="135"/>
        <v>0</v>
      </c>
      <c r="R91" s="148">
        <f t="shared" si="135"/>
        <v>0</v>
      </c>
      <c r="S91" s="150">
        <f t="shared" si="130"/>
        <v>12688.78163836696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x14ac:dyDescent="0.25">
      <c r="A92" s="151" t="s">
        <v>11</v>
      </c>
      <c r="B92" s="152">
        <f t="shared" si="127"/>
        <v>0</v>
      </c>
      <c r="C92" s="152">
        <f t="shared" si="127"/>
        <v>0</v>
      </c>
      <c r="D92" s="152">
        <f t="shared" si="127"/>
        <v>6.9432430645593041E-2</v>
      </c>
      <c r="E92" s="152">
        <f t="shared" si="127"/>
        <v>24.930719115145628</v>
      </c>
      <c r="F92" s="152">
        <f t="shared" si="127"/>
        <v>0</v>
      </c>
      <c r="G92" s="152">
        <f t="shared" si="127"/>
        <v>0</v>
      </c>
      <c r="H92" s="152">
        <f t="shared" si="127"/>
        <v>0</v>
      </c>
      <c r="I92" s="154">
        <f t="shared" si="128"/>
        <v>25.000151545791223</v>
      </c>
      <c r="J92" s="141"/>
      <c r="K92" s="155" t="s">
        <v>11</v>
      </c>
      <c r="L92" s="156">
        <f t="shared" ref="L92:R92" si="136">L586+L612+L638</f>
        <v>0</v>
      </c>
      <c r="M92" s="156">
        <f t="shared" si="136"/>
        <v>0</v>
      </c>
      <c r="N92" s="156">
        <f t="shared" si="136"/>
        <v>6.9432430645593041E-2</v>
      </c>
      <c r="O92" s="156">
        <f t="shared" si="136"/>
        <v>24.930719115145628</v>
      </c>
      <c r="P92" s="156">
        <f t="shared" si="136"/>
        <v>3425.9356125132463</v>
      </c>
      <c r="Q92" s="156">
        <f t="shared" si="136"/>
        <v>0</v>
      </c>
      <c r="R92" s="156">
        <f t="shared" si="136"/>
        <v>0</v>
      </c>
      <c r="S92" s="158">
        <f t="shared" si="130"/>
        <v>3450.9357640590374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x14ac:dyDescent="0.25">
      <c r="A93" s="159" t="s">
        <v>57</v>
      </c>
      <c r="B93" s="148">
        <f t="shared" si="127"/>
        <v>0</v>
      </c>
      <c r="C93" s="148">
        <f t="shared" si="127"/>
        <v>0</v>
      </c>
      <c r="D93" s="148">
        <f t="shared" si="127"/>
        <v>0</v>
      </c>
      <c r="E93" s="148">
        <f t="shared" si="127"/>
        <v>0</v>
      </c>
      <c r="F93" s="148">
        <f t="shared" si="127"/>
        <v>0</v>
      </c>
      <c r="G93" s="148">
        <f t="shared" si="127"/>
        <v>0</v>
      </c>
      <c r="H93" s="148">
        <f t="shared" si="127"/>
        <v>0</v>
      </c>
      <c r="I93" s="146">
        <f t="shared" si="128"/>
        <v>0</v>
      </c>
      <c r="J93" s="141"/>
      <c r="K93" s="161" t="s">
        <v>57</v>
      </c>
      <c r="L93" s="148">
        <f t="shared" ref="L93:R93" si="137">L587+L613+L639</f>
        <v>0</v>
      </c>
      <c r="M93" s="148">
        <f t="shared" si="137"/>
        <v>0</v>
      </c>
      <c r="N93" s="148">
        <f t="shared" si="137"/>
        <v>0</v>
      </c>
      <c r="O93" s="148">
        <f t="shared" si="137"/>
        <v>0</v>
      </c>
      <c r="P93" s="148">
        <f t="shared" si="137"/>
        <v>766.43019702009997</v>
      </c>
      <c r="Q93" s="148">
        <f t="shared" si="137"/>
        <v>0</v>
      </c>
      <c r="R93" s="148">
        <f t="shared" si="137"/>
        <v>0</v>
      </c>
      <c r="S93" s="150">
        <f t="shared" si="130"/>
        <v>766.43019702009997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x14ac:dyDescent="0.25">
      <c r="A94" s="151" t="s">
        <v>16</v>
      </c>
      <c r="B94" s="152">
        <f t="shared" si="127"/>
        <v>366.20196613185198</v>
      </c>
      <c r="C94" s="152">
        <f t="shared" si="127"/>
        <v>0.43243062407242339</v>
      </c>
      <c r="D94" s="152">
        <f t="shared" si="127"/>
        <v>48.417091598254828</v>
      </c>
      <c r="E94" s="152">
        <f t="shared" si="127"/>
        <v>2.2413771967743834</v>
      </c>
      <c r="F94" s="152">
        <f t="shared" si="127"/>
        <v>0</v>
      </c>
      <c r="G94" s="152">
        <f t="shared" si="127"/>
        <v>0</v>
      </c>
      <c r="H94" s="152">
        <f t="shared" si="127"/>
        <v>0</v>
      </c>
      <c r="I94" s="154">
        <f t="shared" si="128"/>
        <v>417.29286555095365</v>
      </c>
      <c r="J94" s="141"/>
      <c r="K94" s="155" t="s">
        <v>16</v>
      </c>
      <c r="L94" s="156">
        <f t="shared" ref="L94:R94" si="138">L588+L614+L640</f>
        <v>366.20196613185198</v>
      </c>
      <c r="M94" s="156">
        <f t="shared" si="138"/>
        <v>0.43243062407242339</v>
      </c>
      <c r="N94" s="156">
        <f t="shared" si="138"/>
        <v>48.417091598254828</v>
      </c>
      <c r="O94" s="156">
        <f t="shared" si="138"/>
        <v>2.2413771967743834</v>
      </c>
      <c r="P94" s="156">
        <f t="shared" si="138"/>
        <v>0</v>
      </c>
      <c r="Q94" s="156">
        <f t="shared" si="138"/>
        <v>0</v>
      </c>
      <c r="R94" s="156">
        <f t="shared" si="138"/>
        <v>0</v>
      </c>
      <c r="S94" s="158">
        <f t="shared" si="130"/>
        <v>417.29286555095365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x14ac:dyDescent="0.25">
      <c r="A95" s="159" t="s">
        <v>139</v>
      </c>
      <c r="B95" s="148">
        <f t="shared" si="127"/>
        <v>1264.1171138026232</v>
      </c>
      <c r="C95" s="148">
        <f t="shared" si="127"/>
        <v>83.328824750645609</v>
      </c>
      <c r="D95" s="148">
        <f t="shared" si="127"/>
        <v>107.30947545200146</v>
      </c>
      <c r="E95" s="148">
        <f t="shared" si="127"/>
        <v>12.796920416332418</v>
      </c>
      <c r="F95" s="148">
        <f t="shared" si="127"/>
        <v>0</v>
      </c>
      <c r="G95" s="148">
        <f t="shared" si="127"/>
        <v>0</v>
      </c>
      <c r="H95" s="148">
        <f t="shared" si="127"/>
        <v>0</v>
      </c>
      <c r="I95" s="146">
        <f t="shared" si="128"/>
        <v>1467.5523344216026</v>
      </c>
      <c r="J95" s="141"/>
      <c r="K95" s="161" t="s">
        <v>139</v>
      </c>
      <c r="L95" s="148">
        <f t="shared" ref="L95:R95" si="139">L589+L615+L641</f>
        <v>1264.1171138026232</v>
      </c>
      <c r="M95" s="148">
        <f t="shared" si="139"/>
        <v>83.328824750645609</v>
      </c>
      <c r="N95" s="148">
        <f t="shared" si="139"/>
        <v>107.30947545200146</v>
      </c>
      <c r="O95" s="148">
        <f t="shared" si="139"/>
        <v>12.796920416332418</v>
      </c>
      <c r="P95" s="148">
        <f t="shared" si="139"/>
        <v>1756.3546716103485</v>
      </c>
      <c r="Q95" s="148">
        <f t="shared" si="139"/>
        <v>0</v>
      </c>
      <c r="R95" s="148">
        <f t="shared" si="139"/>
        <v>0</v>
      </c>
      <c r="S95" s="150">
        <f t="shared" si="130"/>
        <v>3223.9070060319509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x14ac:dyDescent="0.25">
      <c r="A96" s="151" t="s">
        <v>24</v>
      </c>
      <c r="B96" s="152">
        <f t="shared" si="127"/>
        <v>1635.5421152751605</v>
      </c>
      <c r="C96" s="152">
        <f t="shared" si="127"/>
        <v>0.12828482464173699</v>
      </c>
      <c r="D96" s="152">
        <f t="shared" si="127"/>
        <v>2320.6615485556085</v>
      </c>
      <c r="E96" s="152">
        <f t="shared" si="127"/>
        <v>1987.6135440589132</v>
      </c>
      <c r="F96" s="152">
        <f t="shared" si="127"/>
        <v>0</v>
      </c>
      <c r="G96" s="152">
        <f t="shared" si="127"/>
        <v>1539.2752952474184</v>
      </c>
      <c r="H96" s="152">
        <f t="shared" si="127"/>
        <v>0.95547911952436271</v>
      </c>
      <c r="I96" s="154">
        <f t="shared" si="128"/>
        <v>7484.1762670812668</v>
      </c>
      <c r="J96" s="141"/>
      <c r="K96" s="155" t="s">
        <v>24</v>
      </c>
      <c r="L96" s="156">
        <f t="shared" ref="L96:R96" si="140">L590+L616+L642</f>
        <v>1635.5421152751605</v>
      </c>
      <c r="M96" s="156">
        <f t="shared" si="140"/>
        <v>0.12828482464173699</v>
      </c>
      <c r="N96" s="156">
        <f t="shared" si="140"/>
        <v>2320.6615485556085</v>
      </c>
      <c r="O96" s="156">
        <f t="shared" si="140"/>
        <v>1987.6135440589132</v>
      </c>
      <c r="P96" s="156">
        <f t="shared" si="140"/>
        <v>1280.4966771044417</v>
      </c>
      <c r="Q96" s="156">
        <f t="shared" si="140"/>
        <v>1539.2752952474184</v>
      </c>
      <c r="R96" s="156">
        <f t="shared" si="140"/>
        <v>0.95547911952436271</v>
      </c>
      <c r="S96" s="158">
        <f t="shared" si="130"/>
        <v>8764.6729441857078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x14ac:dyDescent="0.25">
      <c r="A97" s="159" t="s">
        <v>23</v>
      </c>
      <c r="B97" s="148">
        <f t="shared" si="127"/>
        <v>3741.5248216614673</v>
      </c>
      <c r="C97" s="148">
        <f t="shared" si="127"/>
        <v>16.777278874280952</v>
      </c>
      <c r="D97" s="148">
        <f t="shared" si="127"/>
        <v>145.16892333146347</v>
      </c>
      <c r="E97" s="148">
        <f t="shared" si="127"/>
        <v>0</v>
      </c>
      <c r="F97" s="148">
        <f t="shared" si="127"/>
        <v>0</v>
      </c>
      <c r="G97" s="148">
        <f t="shared" si="127"/>
        <v>0</v>
      </c>
      <c r="H97" s="148">
        <f t="shared" si="127"/>
        <v>0</v>
      </c>
      <c r="I97" s="146">
        <f t="shared" si="128"/>
        <v>3903.4710238672114</v>
      </c>
      <c r="J97" s="141"/>
      <c r="K97" s="161" t="s">
        <v>23</v>
      </c>
      <c r="L97" s="148">
        <f t="shared" ref="L97:R97" si="141">L591+L617+L643</f>
        <v>3741.5248216614673</v>
      </c>
      <c r="M97" s="148">
        <f t="shared" si="141"/>
        <v>16.777278874280952</v>
      </c>
      <c r="N97" s="148">
        <f t="shared" si="141"/>
        <v>145.16892333146347</v>
      </c>
      <c r="O97" s="148">
        <f t="shared" si="141"/>
        <v>0</v>
      </c>
      <c r="P97" s="148">
        <f t="shared" si="141"/>
        <v>0</v>
      </c>
      <c r="Q97" s="148">
        <f t="shared" si="141"/>
        <v>0</v>
      </c>
      <c r="R97" s="148">
        <f t="shared" si="141"/>
        <v>0</v>
      </c>
      <c r="S97" s="150">
        <f t="shared" si="130"/>
        <v>3903.4710238672114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x14ac:dyDescent="0.25">
      <c r="A98" s="151" t="s">
        <v>58</v>
      </c>
      <c r="B98" s="152">
        <f t="shared" si="127"/>
        <v>5762.8680831529273</v>
      </c>
      <c r="C98" s="152">
        <f t="shared" si="127"/>
        <v>10.697468027410356</v>
      </c>
      <c r="D98" s="152">
        <f t="shared" si="127"/>
        <v>700.98601622129638</v>
      </c>
      <c r="E98" s="152">
        <f t="shared" si="127"/>
        <v>0</v>
      </c>
      <c r="F98" s="152">
        <f t="shared" si="127"/>
        <v>0</v>
      </c>
      <c r="G98" s="152">
        <f t="shared" si="127"/>
        <v>0</v>
      </c>
      <c r="H98" s="152">
        <f t="shared" si="127"/>
        <v>0</v>
      </c>
      <c r="I98" s="154">
        <f t="shared" si="128"/>
        <v>6474.5515674016342</v>
      </c>
      <c r="J98" s="141"/>
      <c r="K98" s="155" t="s">
        <v>58</v>
      </c>
      <c r="L98" s="156">
        <f t="shared" ref="L98:R98" si="142">L592+L618+L644</f>
        <v>5762.8680831529273</v>
      </c>
      <c r="M98" s="156">
        <f t="shared" si="142"/>
        <v>10.697468027410356</v>
      </c>
      <c r="N98" s="156">
        <f t="shared" si="142"/>
        <v>700.98601622129638</v>
      </c>
      <c r="O98" s="156">
        <f t="shared" si="142"/>
        <v>0</v>
      </c>
      <c r="P98" s="156">
        <f t="shared" si="142"/>
        <v>0</v>
      </c>
      <c r="Q98" s="156">
        <f t="shared" si="142"/>
        <v>0</v>
      </c>
      <c r="R98" s="156">
        <f t="shared" si="142"/>
        <v>0</v>
      </c>
      <c r="S98" s="158">
        <f t="shared" si="130"/>
        <v>6474.5515674016342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x14ac:dyDescent="0.25">
      <c r="A99" s="159" t="s">
        <v>21</v>
      </c>
      <c r="B99" s="148">
        <f t="shared" si="127"/>
        <v>1203.2719827963767</v>
      </c>
      <c r="C99" s="148">
        <f t="shared" si="127"/>
        <v>0</v>
      </c>
      <c r="D99" s="148">
        <f t="shared" si="127"/>
        <v>167.01709578495218</v>
      </c>
      <c r="E99" s="148">
        <f t="shared" si="127"/>
        <v>1.1101909837890143</v>
      </c>
      <c r="F99" s="148">
        <f t="shared" si="127"/>
        <v>51.394015357183399</v>
      </c>
      <c r="G99" s="148">
        <f t="shared" si="127"/>
        <v>0</v>
      </c>
      <c r="H99" s="148">
        <f t="shared" si="127"/>
        <v>0</v>
      </c>
      <c r="I99" s="146">
        <f t="shared" si="128"/>
        <v>1422.7932849223012</v>
      </c>
      <c r="J99" s="141"/>
      <c r="K99" s="161" t="s">
        <v>21</v>
      </c>
      <c r="L99" s="148">
        <f t="shared" ref="L99:R99" si="143">L593+L619+L645</f>
        <v>1203.2719827963767</v>
      </c>
      <c r="M99" s="148">
        <f t="shared" si="143"/>
        <v>0</v>
      </c>
      <c r="N99" s="148">
        <f t="shared" si="143"/>
        <v>167.01709578495218</v>
      </c>
      <c r="O99" s="148">
        <f t="shared" si="143"/>
        <v>1.1101909837890143</v>
      </c>
      <c r="P99" s="148">
        <f t="shared" si="143"/>
        <v>945.77130524041127</v>
      </c>
      <c r="Q99" s="148">
        <f t="shared" si="143"/>
        <v>0</v>
      </c>
      <c r="R99" s="148">
        <f t="shared" si="143"/>
        <v>0</v>
      </c>
      <c r="S99" s="150">
        <f t="shared" si="130"/>
        <v>2317.1705748055292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x14ac:dyDescent="0.25">
      <c r="A100" s="151" t="s">
        <v>20</v>
      </c>
      <c r="B100" s="152">
        <f t="shared" si="127"/>
        <v>2.1680660168808323</v>
      </c>
      <c r="C100" s="152">
        <f t="shared" si="127"/>
        <v>0</v>
      </c>
      <c r="D100" s="152">
        <f t="shared" si="127"/>
        <v>4.0057746096167933E-2</v>
      </c>
      <c r="E100" s="152">
        <f t="shared" si="127"/>
        <v>0</v>
      </c>
      <c r="F100" s="152">
        <f t="shared" si="127"/>
        <v>0</v>
      </c>
      <c r="G100" s="152">
        <f t="shared" si="127"/>
        <v>0</v>
      </c>
      <c r="H100" s="152">
        <f t="shared" si="127"/>
        <v>0</v>
      </c>
      <c r="I100" s="154">
        <f t="shared" si="128"/>
        <v>2.2081237629770003</v>
      </c>
      <c r="J100" s="141"/>
      <c r="K100" s="155" t="s">
        <v>20</v>
      </c>
      <c r="L100" s="156">
        <f t="shared" ref="L100:R100" si="144">L594+L620+L646</f>
        <v>2.1680660168808323</v>
      </c>
      <c r="M100" s="156">
        <f t="shared" si="144"/>
        <v>0</v>
      </c>
      <c r="N100" s="156">
        <f t="shared" si="144"/>
        <v>4.0057746096167933E-2</v>
      </c>
      <c r="O100" s="156">
        <f t="shared" si="144"/>
        <v>0</v>
      </c>
      <c r="P100" s="156">
        <f t="shared" si="144"/>
        <v>0</v>
      </c>
      <c r="Q100" s="156">
        <f t="shared" si="144"/>
        <v>0</v>
      </c>
      <c r="R100" s="156">
        <f t="shared" si="144"/>
        <v>0</v>
      </c>
      <c r="S100" s="158">
        <f t="shared" si="130"/>
        <v>2.2081237629770003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x14ac:dyDescent="0.25">
      <c r="A101" s="162" t="s">
        <v>62</v>
      </c>
      <c r="B101" s="148">
        <f t="shared" si="127"/>
        <v>730.12198108287328</v>
      </c>
      <c r="C101" s="148">
        <f t="shared" si="127"/>
        <v>0</v>
      </c>
      <c r="D101" s="148">
        <f t="shared" si="127"/>
        <v>335.02260015385639</v>
      </c>
      <c r="E101" s="148">
        <f t="shared" si="127"/>
        <v>0</v>
      </c>
      <c r="F101" s="148">
        <f t="shared" si="127"/>
        <v>0</v>
      </c>
      <c r="G101" s="148">
        <f t="shared" si="127"/>
        <v>0</v>
      </c>
      <c r="H101" s="148">
        <f t="shared" si="127"/>
        <v>0</v>
      </c>
      <c r="I101" s="146">
        <f t="shared" si="128"/>
        <v>1065.1445812367297</v>
      </c>
      <c r="J101" s="141"/>
      <c r="K101" s="163" t="s">
        <v>62</v>
      </c>
      <c r="L101" s="148">
        <f t="shared" ref="L101:R101" si="145">L595+L621+L647</f>
        <v>730.12198108287328</v>
      </c>
      <c r="M101" s="148">
        <f t="shared" si="145"/>
        <v>0</v>
      </c>
      <c r="N101" s="148">
        <f t="shared" si="145"/>
        <v>335.02260015385639</v>
      </c>
      <c r="O101" s="148">
        <f t="shared" si="145"/>
        <v>0</v>
      </c>
      <c r="P101" s="148">
        <f t="shared" si="145"/>
        <v>0</v>
      </c>
      <c r="Q101" s="148">
        <f t="shared" si="145"/>
        <v>0</v>
      </c>
      <c r="R101" s="148">
        <f t="shared" si="145"/>
        <v>0</v>
      </c>
      <c r="S101" s="150">
        <f t="shared" si="130"/>
        <v>1065.1445812367297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 ht="14.4" x14ac:dyDescent="0.3">
      <c r="A102" s="164" t="s">
        <v>22</v>
      </c>
      <c r="B102" s="165">
        <f t="shared" si="127"/>
        <v>730.12198108287328</v>
      </c>
      <c r="C102" s="165">
        <f t="shared" si="127"/>
        <v>0</v>
      </c>
      <c r="D102" s="165">
        <f t="shared" si="127"/>
        <v>335.02260015385639</v>
      </c>
      <c r="E102" s="165">
        <f t="shared" si="127"/>
        <v>0</v>
      </c>
      <c r="F102" s="165">
        <f t="shared" si="127"/>
        <v>0</v>
      </c>
      <c r="G102" s="165">
        <f t="shared" si="127"/>
        <v>0</v>
      </c>
      <c r="H102" s="165">
        <f t="shared" si="127"/>
        <v>0</v>
      </c>
      <c r="I102" s="167">
        <f t="shared" si="128"/>
        <v>1065.1445812367297</v>
      </c>
      <c r="J102" s="141"/>
      <c r="K102" s="168" t="s">
        <v>22</v>
      </c>
      <c r="L102" s="169">
        <f t="shared" ref="L102:R102" si="146">L596+L622+L648</f>
        <v>730.12198108287328</v>
      </c>
      <c r="M102" s="169">
        <f t="shared" si="146"/>
        <v>0</v>
      </c>
      <c r="N102" s="169">
        <f t="shared" si="146"/>
        <v>335.02260015385639</v>
      </c>
      <c r="O102" s="169">
        <f t="shared" si="146"/>
        <v>0</v>
      </c>
      <c r="P102" s="169">
        <f t="shared" si="146"/>
        <v>0</v>
      </c>
      <c r="Q102" s="169">
        <f t="shared" si="146"/>
        <v>0</v>
      </c>
      <c r="R102" s="169">
        <f t="shared" si="146"/>
        <v>0</v>
      </c>
      <c r="S102" s="171">
        <f t="shared" si="130"/>
        <v>1065.1445812367297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 ht="14.4" x14ac:dyDescent="0.3">
      <c r="A103" s="172" t="s">
        <v>18</v>
      </c>
      <c r="B103" s="173">
        <f t="shared" si="127"/>
        <v>0</v>
      </c>
      <c r="C103" s="173">
        <f t="shared" si="127"/>
        <v>0</v>
      </c>
      <c r="D103" s="173">
        <f t="shared" si="127"/>
        <v>0</v>
      </c>
      <c r="E103" s="173">
        <f t="shared" si="127"/>
        <v>0</v>
      </c>
      <c r="F103" s="173">
        <f t="shared" si="127"/>
        <v>0</v>
      </c>
      <c r="G103" s="173">
        <f t="shared" si="127"/>
        <v>0</v>
      </c>
      <c r="H103" s="173">
        <f t="shared" si="127"/>
        <v>0</v>
      </c>
      <c r="I103" s="175">
        <f t="shared" si="128"/>
        <v>0</v>
      </c>
      <c r="J103" s="141"/>
      <c r="K103" s="176" t="s">
        <v>18</v>
      </c>
      <c r="L103" s="173">
        <f t="shared" ref="L103:R103" si="147">L597+L623+L649</f>
        <v>0</v>
      </c>
      <c r="M103" s="173">
        <f t="shared" si="147"/>
        <v>0</v>
      </c>
      <c r="N103" s="173">
        <f t="shared" si="147"/>
        <v>0</v>
      </c>
      <c r="O103" s="173">
        <f t="shared" si="147"/>
        <v>0</v>
      </c>
      <c r="P103" s="173">
        <f t="shared" si="147"/>
        <v>0</v>
      </c>
      <c r="Q103" s="173">
        <f t="shared" si="147"/>
        <v>0</v>
      </c>
      <c r="R103" s="173">
        <f t="shared" si="147"/>
        <v>0</v>
      </c>
      <c r="S103" s="178">
        <f t="shared" si="130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 ht="14.4" x14ac:dyDescent="0.3">
      <c r="A104" s="164" t="s">
        <v>19</v>
      </c>
      <c r="B104" s="165">
        <f t="shared" si="127"/>
        <v>0</v>
      </c>
      <c r="C104" s="165">
        <f t="shared" si="127"/>
        <v>0</v>
      </c>
      <c r="D104" s="165">
        <f t="shared" si="127"/>
        <v>0</v>
      </c>
      <c r="E104" s="165">
        <f t="shared" si="127"/>
        <v>0</v>
      </c>
      <c r="F104" s="165">
        <f t="shared" si="127"/>
        <v>0</v>
      </c>
      <c r="G104" s="165">
        <f t="shared" si="127"/>
        <v>0</v>
      </c>
      <c r="H104" s="165">
        <f t="shared" si="127"/>
        <v>0</v>
      </c>
      <c r="I104" s="167">
        <f t="shared" si="128"/>
        <v>0</v>
      </c>
      <c r="J104" s="141"/>
      <c r="K104" s="168" t="s">
        <v>19</v>
      </c>
      <c r="L104" s="169">
        <f t="shared" ref="L104:R104" si="148">L598+L624+L650</f>
        <v>0</v>
      </c>
      <c r="M104" s="169">
        <f t="shared" si="148"/>
        <v>0</v>
      </c>
      <c r="N104" s="169">
        <f t="shared" si="148"/>
        <v>0</v>
      </c>
      <c r="O104" s="169">
        <f t="shared" si="148"/>
        <v>0</v>
      </c>
      <c r="P104" s="169">
        <f t="shared" si="148"/>
        <v>0</v>
      </c>
      <c r="Q104" s="169">
        <f t="shared" si="148"/>
        <v>0</v>
      </c>
      <c r="R104" s="169">
        <f t="shared" si="148"/>
        <v>0</v>
      </c>
      <c r="S104" s="171">
        <f t="shared" si="130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 x14ac:dyDescent="0.35">
      <c r="A105" s="179" t="s">
        <v>10</v>
      </c>
      <c r="B105" s="180">
        <f t="shared" si="127"/>
        <v>0</v>
      </c>
      <c r="C105" s="180">
        <f t="shared" si="127"/>
        <v>0</v>
      </c>
      <c r="D105" s="180">
        <f t="shared" si="127"/>
        <v>0</v>
      </c>
      <c r="E105" s="180">
        <f t="shared" si="127"/>
        <v>0</v>
      </c>
      <c r="F105" s="180">
        <f t="shared" si="127"/>
        <v>0</v>
      </c>
      <c r="G105" s="180">
        <f t="shared" si="127"/>
        <v>0</v>
      </c>
      <c r="H105" s="180">
        <f t="shared" si="127"/>
        <v>0</v>
      </c>
      <c r="I105" s="182">
        <f t="shared" si="128"/>
        <v>0</v>
      </c>
      <c r="J105" s="141"/>
      <c r="K105" s="183" t="s">
        <v>10</v>
      </c>
      <c r="L105" s="180">
        <f t="shared" ref="L105:R105" si="149">L599+L625+L651</f>
        <v>0</v>
      </c>
      <c r="M105" s="180">
        <f t="shared" si="149"/>
        <v>0</v>
      </c>
      <c r="N105" s="180">
        <f t="shared" si="149"/>
        <v>0</v>
      </c>
      <c r="O105" s="180">
        <f t="shared" si="149"/>
        <v>0</v>
      </c>
      <c r="P105" s="180">
        <f t="shared" si="149"/>
        <v>0</v>
      </c>
      <c r="Q105" s="180">
        <f t="shared" si="149"/>
        <v>0</v>
      </c>
      <c r="R105" s="180">
        <f t="shared" si="149"/>
        <v>0</v>
      </c>
      <c r="S105" s="185">
        <f t="shared" si="130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x14ac:dyDescent="0.25">
      <c r="A106" s="186" t="s">
        <v>25</v>
      </c>
      <c r="B106" s="187">
        <f>SUM(B85:B101)</f>
        <v>20827.662590032633</v>
      </c>
      <c r="C106" s="187">
        <f t="shared" ref="C106:H106" si="150">SUM(C85:C101)</f>
        <v>147.94092965933859</v>
      </c>
      <c r="D106" s="187">
        <f t="shared" si="150"/>
        <v>4521.0244858557844</v>
      </c>
      <c r="E106" s="187">
        <f t="shared" si="150"/>
        <v>2128.5405136686868</v>
      </c>
      <c r="F106" s="187">
        <f t="shared" si="150"/>
        <v>752.39806708137473</v>
      </c>
      <c r="G106" s="187">
        <f t="shared" si="150"/>
        <v>1539.2752952474184</v>
      </c>
      <c r="H106" s="213">
        <f t="shared" si="150"/>
        <v>0.95547911952436271</v>
      </c>
      <c r="I106" s="146">
        <f t="shared" ref="I106" si="151">SUM(I85:I101)</f>
        <v>29917.797360664761</v>
      </c>
      <c r="J106" s="141"/>
      <c r="K106" s="188" t="s">
        <v>25</v>
      </c>
      <c r="L106" s="187">
        <f>SUM(L85:L101)</f>
        <v>20827.662590032633</v>
      </c>
      <c r="M106" s="187">
        <f t="shared" ref="M106:R106" si="152">SUM(M85:M101)</f>
        <v>147.94092965933859</v>
      </c>
      <c r="N106" s="187">
        <f t="shared" si="152"/>
        <v>4521.0244858557844</v>
      </c>
      <c r="O106" s="187">
        <f t="shared" si="152"/>
        <v>2128.5405136686868</v>
      </c>
      <c r="P106" s="187">
        <f t="shared" si="152"/>
        <v>20769.884992763429</v>
      </c>
      <c r="Q106" s="187">
        <f t="shared" si="152"/>
        <v>1539.2752952474184</v>
      </c>
      <c r="R106" s="213">
        <f t="shared" si="152"/>
        <v>0.95547911952436271</v>
      </c>
      <c r="S106" s="214">
        <f t="shared" ref="S106" si="153">SUM(S85:S101)</f>
        <v>49935.284286346818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4" customFormat="1" ht="15" thickBot="1" x14ac:dyDescent="0.35">
      <c r="A107" s="19" t="s">
        <v>85</v>
      </c>
      <c r="B107" s="105">
        <f>IF($I106=0,"-",B106/$I106)</f>
        <v>0.69616296744547013</v>
      </c>
      <c r="C107" s="105">
        <f t="shared" ref="C107:H107" si="154">IF($I106=0,"-",C106/$I106)</f>
        <v>4.9449138208900352E-3</v>
      </c>
      <c r="D107" s="105">
        <f t="shared" si="154"/>
        <v>0.15111488427286177</v>
      </c>
      <c r="E107" s="105">
        <f t="shared" si="154"/>
        <v>7.1146297570263084E-2</v>
      </c>
      <c r="F107" s="105">
        <f t="shared" si="154"/>
        <v>2.5148845618916137E-2</v>
      </c>
      <c r="G107" s="105">
        <f t="shared" si="154"/>
        <v>5.1450154457935549E-2</v>
      </c>
      <c r="H107" s="106">
        <f t="shared" si="154"/>
        <v>3.1936813663314833E-5</v>
      </c>
      <c r="I107" s="107">
        <f>SUM(B107:H107)</f>
        <v>1.0000000000000002</v>
      </c>
      <c r="K107" s="30" t="s">
        <v>85</v>
      </c>
      <c r="L107" s="80">
        <f>IF($S106=0,"-",L106/$S106)</f>
        <v>0.41709310135493272</v>
      </c>
      <c r="M107" s="80">
        <f t="shared" ref="M107:R107" si="155">IF($S106=0,"-",M106/$S106)</f>
        <v>2.9626531975064422E-3</v>
      </c>
      <c r="N107" s="80">
        <f t="shared" si="155"/>
        <v>9.0537673920721262E-2</v>
      </c>
      <c r="O107" s="80">
        <f t="shared" si="155"/>
        <v>4.2625981689878294E-2</v>
      </c>
      <c r="P107" s="80">
        <f t="shared" si="155"/>
        <v>0.41593605182382593</v>
      </c>
      <c r="Q107" s="80">
        <f t="shared" si="155"/>
        <v>3.0825403664884777E-2</v>
      </c>
      <c r="R107" s="81">
        <f t="shared" si="155"/>
        <v>1.9134348250533689E-5</v>
      </c>
      <c r="S107" s="82">
        <f>SUM(L107:R107)</f>
        <v>0.99999999999999978</v>
      </c>
      <c r="AI107" s="115"/>
    </row>
    <row r="108" spans="1:85" ht="14.4" thickBot="1" x14ac:dyDescent="0.3">
      <c r="A108" s="225"/>
      <c r="B108" s="226"/>
      <c r="C108" s="226"/>
      <c r="D108" s="226"/>
      <c r="E108" s="226"/>
      <c r="F108" s="226"/>
      <c r="G108" s="226"/>
      <c r="H108" s="226"/>
      <c r="I108" s="226"/>
      <c r="K108" s="225"/>
      <c r="AI108" s="141"/>
      <c r="BA108" s="133"/>
      <c r="BR108" s="133"/>
      <c r="CG108" s="133"/>
    </row>
    <row r="109" spans="1:85" ht="27.6" x14ac:dyDescent="0.25">
      <c r="A109" s="316" t="s">
        <v>30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26</v>
      </c>
      <c r="G109" s="137" t="s">
        <v>4</v>
      </c>
      <c r="H109" s="137" t="s">
        <v>84</v>
      </c>
      <c r="I109" s="138" t="s">
        <v>5</v>
      </c>
      <c r="K109" s="318" t="s">
        <v>30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26</v>
      </c>
      <c r="Q109" s="139" t="s">
        <v>4</v>
      </c>
      <c r="R109" s="139" t="s">
        <v>84</v>
      </c>
      <c r="S109" s="140" t="s">
        <v>5</v>
      </c>
      <c r="U109" s="320" t="s">
        <v>30</v>
      </c>
      <c r="V109" s="189" t="s">
        <v>71</v>
      </c>
      <c r="W109" s="189" t="s">
        <v>72</v>
      </c>
      <c r="X109" s="189" t="s">
        <v>4</v>
      </c>
      <c r="Y109" s="189" t="s">
        <v>1</v>
      </c>
      <c r="Z109" s="189" t="s">
        <v>2</v>
      </c>
      <c r="AA109" s="189" t="s">
        <v>3</v>
      </c>
      <c r="AB109" s="189" t="s">
        <v>53</v>
      </c>
      <c r="AC109" s="189" t="s">
        <v>65</v>
      </c>
      <c r="AD109" s="190" t="s">
        <v>73</v>
      </c>
      <c r="AE109" s="190" t="s">
        <v>74</v>
      </c>
      <c r="AF109" s="190" t="s">
        <v>75</v>
      </c>
      <c r="AG109" s="190" t="s">
        <v>76</v>
      </c>
      <c r="AH109" s="190" t="s">
        <v>77</v>
      </c>
      <c r="AI109" s="191" t="s">
        <v>61</v>
      </c>
      <c r="BA109" s="133"/>
      <c r="BR109" s="133"/>
      <c r="CG109" s="133"/>
    </row>
    <row r="110" spans="1:85" x14ac:dyDescent="0.25">
      <c r="A110" s="317" t="s">
        <v>30</v>
      </c>
      <c r="B110" s="282" t="s">
        <v>66</v>
      </c>
      <c r="C110" s="283"/>
      <c r="D110" s="283"/>
      <c r="E110" s="283"/>
      <c r="F110" s="283"/>
      <c r="G110" s="283"/>
      <c r="H110" s="283"/>
      <c r="I110" s="284"/>
      <c r="K110" s="319" t="s">
        <v>30</v>
      </c>
      <c r="L110" s="285" t="s">
        <v>66</v>
      </c>
      <c r="M110" s="286"/>
      <c r="N110" s="286"/>
      <c r="O110" s="286"/>
      <c r="P110" s="286"/>
      <c r="Q110" s="286"/>
      <c r="R110" s="286"/>
      <c r="S110" s="287"/>
      <c r="U110" s="321" t="s">
        <v>30</v>
      </c>
      <c r="V110" s="314" t="s">
        <v>66</v>
      </c>
      <c r="W110" s="314"/>
      <c r="X110" s="314"/>
      <c r="Y110" s="314"/>
      <c r="Z110" s="314"/>
      <c r="AA110" s="314"/>
      <c r="AB110" s="314"/>
      <c r="AC110" s="314"/>
      <c r="AD110" s="314"/>
      <c r="AE110" s="314"/>
      <c r="AF110" s="314"/>
      <c r="AG110" s="314"/>
      <c r="AH110" s="314"/>
      <c r="AI110" s="315"/>
      <c r="BA110" s="133"/>
      <c r="BR110" s="133"/>
      <c r="CG110" s="133"/>
    </row>
    <row r="111" spans="1:85" x14ac:dyDescent="0.25">
      <c r="A111" s="143" t="s">
        <v>6</v>
      </c>
      <c r="B111" s="144">
        <v>0</v>
      </c>
      <c r="C111" s="144">
        <v>0</v>
      </c>
      <c r="D111" s="144">
        <v>0</v>
      </c>
      <c r="E111" s="144">
        <v>0</v>
      </c>
      <c r="F111" s="291"/>
      <c r="G111" s="144">
        <v>0</v>
      </c>
      <c r="H111" s="145">
        <v>0</v>
      </c>
      <c r="I111" s="146">
        <f>SUM(B111:H111)</f>
        <v>0</v>
      </c>
      <c r="J111" s="141"/>
      <c r="K111" s="192" t="s">
        <v>6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3">
        <v>0</v>
      </c>
      <c r="S111" s="194">
        <f>SUM(L111:R111)</f>
        <v>0</v>
      </c>
      <c r="U111" s="195" t="s">
        <v>6</v>
      </c>
      <c r="V111" s="196">
        <v>0</v>
      </c>
      <c r="W111" s="196">
        <v>0</v>
      </c>
      <c r="X111" s="196">
        <v>0</v>
      </c>
      <c r="Y111" s="196">
        <v>0</v>
      </c>
      <c r="Z111" s="196">
        <v>0</v>
      </c>
      <c r="AA111" s="196">
        <v>0</v>
      </c>
      <c r="AB111" s="196">
        <v>0</v>
      </c>
      <c r="AC111" s="197">
        <v>0</v>
      </c>
      <c r="AD111" s="198">
        <v>0</v>
      </c>
      <c r="AE111" s="198">
        <v>0</v>
      </c>
      <c r="AF111" s="198">
        <v>0</v>
      </c>
      <c r="AG111" s="198">
        <v>0</v>
      </c>
      <c r="AH111" s="198">
        <v>0</v>
      </c>
      <c r="AI111" s="199">
        <f>SUM(V111:AC111)</f>
        <v>0</v>
      </c>
      <c r="BA111" s="133"/>
      <c r="BR111" s="133"/>
      <c r="CG111" s="133"/>
    </row>
    <row r="112" spans="1:85" x14ac:dyDescent="0.25">
      <c r="A112" s="151" t="s">
        <v>7</v>
      </c>
      <c r="B112" s="152">
        <v>0</v>
      </c>
      <c r="C112" s="152">
        <v>0</v>
      </c>
      <c r="D112" s="152">
        <v>0</v>
      </c>
      <c r="E112" s="152">
        <v>0</v>
      </c>
      <c r="F112" s="292"/>
      <c r="G112" s="152">
        <v>0</v>
      </c>
      <c r="H112" s="153">
        <v>0</v>
      </c>
      <c r="I112" s="154">
        <f t="shared" ref="I112:I131" si="156">SUM(B112:H112)</f>
        <v>0</v>
      </c>
      <c r="J112" s="141"/>
      <c r="K112" s="155" t="s">
        <v>7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57">SUM(L112:R112)</f>
        <v>0</v>
      </c>
      <c r="U112" s="200" t="s">
        <v>7</v>
      </c>
      <c r="V112" s="201">
        <v>0</v>
      </c>
      <c r="W112" s="201">
        <v>0</v>
      </c>
      <c r="X112" s="201">
        <v>0</v>
      </c>
      <c r="Y112" s="201">
        <v>0</v>
      </c>
      <c r="Z112" s="201">
        <v>0</v>
      </c>
      <c r="AA112" s="201">
        <v>0</v>
      </c>
      <c r="AB112" s="201">
        <v>0</v>
      </c>
      <c r="AC112" s="202">
        <v>0</v>
      </c>
      <c r="AD112" s="201">
        <v>0</v>
      </c>
      <c r="AE112" s="201">
        <v>0</v>
      </c>
      <c r="AF112" s="201">
        <v>0</v>
      </c>
      <c r="AG112" s="201">
        <v>0</v>
      </c>
      <c r="AH112" s="201">
        <v>0</v>
      </c>
      <c r="AI112" s="203">
        <f t="shared" ref="AI112:AI131" si="158">SUM(V112:AC112)</f>
        <v>0</v>
      </c>
      <c r="BA112" s="133"/>
      <c r="BR112" s="133"/>
      <c r="CG112" s="133"/>
    </row>
    <row r="113" spans="1:85" x14ac:dyDescent="0.25">
      <c r="A113" s="159" t="s">
        <v>9</v>
      </c>
      <c r="B113" s="148">
        <v>0</v>
      </c>
      <c r="C113" s="148">
        <v>0</v>
      </c>
      <c r="D113" s="148">
        <v>0</v>
      </c>
      <c r="E113" s="148">
        <v>0</v>
      </c>
      <c r="F113" s="292"/>
      <c r="G113" s="148">
        <v>0</v>
      </c>
      <c r="H113" s="160">
        <v>0</v>
      </c>
      <c r="I113" s="146">
        <f t="shared" si="156"/>
        <v>0</v>
      </c>
      <c r="J113" s="141"/>
      <c r="K113" s="161" t="s">
        <v>9</v>
      </c>
      <c r="L113" s="148">
        <v>0</v>
      </c>
      <c r="M113" s="148">
        <v>0</v>
      </c>
      <c r="N113" s="148">
        <v>0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57"/>
        <v>0</v>
      </c>
      <c r="U113" s="204" t="s">
        <v>9</v>
      </c>
      <c r="V113" s="196">
        <v>0</v>
      </c>
      <c r="W113" s="196">
        <v>0</v>
      </c>
      <c r="X113" s="196">
        <v>0</v>
      </c>
      <c r="Y113" s="196">
        <v>0</v>
      </c>
      <c r="Z113" s="196">
        <v>0</v>
      </c>
      <c r="AA113" s="196">
        <v>0</v>
      </c>
      <c r="AB113" s="196">
        <v>0</v>
      </c>
      <c r="AC113" s="197">
        <v>0</v>
      </c>
      <c r="AD113" s="198">
        <v>0</v>
      </c>
      <c r="AE113" s="198">
        <v>0</v>
      </c>
      <c r="AF113" s="198">
        <v>0</v>
      </c>
      <c r="AG113" s="198">
        <v>0</v>
      </c>
      <c r="AH113" s="198">
        <v>0</v>
      </c>
      <c r="AI113" s="199">
        <f t="shared" si="158"/>
        <v>0</v>
      </c>
      <c r="BA113" s="133"/>
      <c r="BR113" s="133"/>
      <c r="CG113" s="133"/>
    </row>
    <row r="114" spans="1:85" x14ac:dyDescent="0.25">
      <c r="A114" s="151" t="s">
        <v>54</v>
      </c>
      <c r="B114" s="152">
        <v>0</v>
      </c>
      <c r="C114" s="152">
        <v>0</v>
      </c>
      <c r="D114" s="152">
        <v>0</v>
      </c>
      <c r="E114" s="152">
        <v>0</v>
      </c>
      <c r="F114" s="292"/>
      <c r="G114" s="152">
        <v>0</v>
      </c>
      <c r="H114" s="153">
        <v>0</v>
      </c>
      <c r="I114" s="154">
        <f t="shared" si="156"/>
        <v>0</v>
      </c>
      <c r="J114" s="141"/>
      <c r="K114" s="155" t="s">
        <v>54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57"/>
        <v>0</v>
      </c>
      <c r="U114" s="200" t="s">
        <v>54</v>
      </c>
      <c r="V114" s="201">
        <v>0</v>
      </c>
      <c r="W114" s="201">
        <v>0</v>
      </c>
      <c r="X114" s="201">
        <v>0</v>
      </c>
      <c r="Y114" s="201">
        <v>0</v>
      </c>
      <c r="Z114" s="201">
        <v>0</v>
      </c>
      <c r="AA114" s="201">
        <v>0</v>
      </c>
      <c r="AB114" s="201">
        <v>0</v>
      </c>
      <c r="AC114" s="202">
        <v>0</v>
      </c>
      <c r="AD114" s="201">
        <v>0</v>
      </c>
      <c r="AE114" s="201">
        <v>0</v>
      </c>
      <c r="AF114" s="201">
        <v>0</v>
      </c>
      <c r="AG114" s="201">
        <v>0</v>
      </c>
      <c r="AH114" s="201">
        <v>0</v>
      </c>
      <c r="AI114" s="203">
        <f t="shared" si="158"/>
        <v>0</v>
      </c>
      <c r="BA114" s="133"/>
      <c r="BR114" s="133"/>
      <c r="CG114" s="133"/>
    </row>
    <row r="115" spans="1:85" x14ac:dyDescent="0.25">
      <c r="A115" s="159" t="s">
        <v>15</v>
      </c>
      <c r="B115" s="148">
        <v>1.1025269685643553</v>
      </c>
      <c r="C115" s="148">
        <v>0</v>
      </c>
      <c r="D115" s="148">
        <v>165.3790452846533</v>
      </c>
      <c r="E115" s="148">
        <v>0</v>
      </c>
      <c r="F115" s="292"/>
      <c r="G115" s="148">
        <v>0</v>
      </c>
      <c r="H115" s="160">
        <v>0</v>
      </c>
      <c r="I115" s="146">
        <f t="shared" si="156"/>
        <v>166.48157225321765</v>
      </c>
      <c r="J115" s="141"/>
      <c r="K115" s="161" t="s">
        <v>15</v>
      </c>
      <c r="L115" s="148">
        <v>1.1025269685643553</v>
      </c>
      <c r="M115" s="148">
        <v>0</v>
      </c>
      <c r="N115" s="148">
        <v>165.3790452846533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57"/>
        <v>166.48157225321765</v>
      </c>
      <c r="U115" s="204" t="s">
        <v>15</v>
      </c>
      <c r="V115" s="196">
        <v>1.1025269685643553</v>
      </c>
      <c r="W115" s="196">
        <v>0</v>
      </c>
      <c r="X115" s="196">
        <v>0</v>
      </c>
      <c r="Y115" s="196">
        <v>0</v>
      </c>
      <c r="Z115" s="196">
        <v>0</v>
      </c>
      <c r="AA115" s="196">
        <v>0</v>
      </c>
      <c r="AB115" s="196">
        <v>0</v>
      </c>
      <c r="AC115" s="197">
        <v>165.3790452846533</v>
      </c>
      <c r="AD115" s="198">
        <v>0</v>
      </c>
      <c r="AE115" s="198">
        <v>0</v>
      </c>
      <c r="AF115" s="198">
        <v>0</v>
      </c>
      <c r="AG115" s="198">
        <v>165.3790452846533</v>
      </c>
      <c r="AH115" s="198">
        <v>0</v>
      </c>
      <c r="AI115" s="199">
        <f t="shared" si="158"/>
        <v>166.48157225321765</v>
      </c>
      <c r="BA115" s="133"/>
      <c r="BR115" s="133"/>
      <c r="CG115" s="133"/>
    </row>
    <row r="116" spans="1:85" x14ac:dyDescent="0.25">
      <c r="A116" s="151" t="s">
        <v>14</v>
      </c>
      <c r="B116" s="152">
        <v>0</v>
      </c>
      <c r="C116" s="152">
        <v>0</v>
      </c>
      <c r="D116" s="152">
        <v>0.11654404920971463</v>
      </c>
      <c r="E116" s="152">
        <v>0</v>
      </c>
      <c r="F116" s="292"/>
      <c r="G116" s="152">
        <v>0</v>
      </c>
      <c r="H116" s="153">
        <v>0</v>
      </c>
      <c r="I116" s="154">
        <f t="shared" si="156"/>
        <v>0.11654404920971463</v>
      </c>
      <c r="J116" s="141"/>
      <c r="K116" s="155" t="s">
        <v>14</v>
      </c>
      <c r="L116" s="156">
        <v>0</v>
      </c>
      <c r="M116" s="156">
        <v>0</v>
      </c>
      <c r="N116" s="156">
        <v>0.11654404920971463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157"/>
        <v>0.11654404920971463</v>
      </c>
      <c r="U116" s="200" t="s">
        <v>55</v>
      </c>
      <c r="V116" s="201">
        <v>0</v>
      </c>
      <c r="W116" s="201">
        <v>0</v>
      </c>
      <c r="X116" s="201">
        <v>0</v>
      </c>
      <c r="Y116" s="201">
        <v>0</v>
      </c>
      <c r="Z116" s="201">
        <v>0.11654404920971463</v>
      </c>
      <c r="AA116" s="201">
        <v>0</v>
      </c>
      <c r="AB116" s="201">
        <v>0</v>
      </c>
      <c r="AC116" s="202">
        <v>0</v>
      </c>
      <c r="AD116" s="201">
        <v>0</v>
      </c>
      <c r="AE116" s="201">
        <v>0</v>
      </c>
      <c r="AF116" s="201">
        <v>0</v>
      </c>
      <c r="AG116" s="201">
        <v>0</v>
      </c>
      <c r="AH116" s="201">
        <v>0</v>
      </c>
      <c r="AI116" s="203">
        <f t="shared" si="158"/>
        <v>0.11654404920971463</v>
      </c>
      <c r="BA116" s="133"/>
      <c r="BR116" s="133"/>
      <c r="CG116" s="133"/>
    </row>
    <row r="117" spans="1:85" x14ac:dyDescent="0.25">
      <c r="A117" s="159" t="s">
        <v>56</v>
      </c>
      <c r="B117" s="148">
        <v>0</v>
      </c>
      <c r="C117" s="148">
        <v>0</v>
      </c>
      <c r="D117" s="148">
        <v>0</v>
      </c>
      <c r="E117" s="148">
        <v>0.27726707490185215</v>
      </c>
      <c r="F117" s="292"/>
      <c r="G117" s="148">
        <v>0</v>
      </c>
      <c r="H117" s="160">
        <v>0</v>
      </c>
      <c r="I117" s="146">
        <f t="shared" si="156"/>
        <v>0.27726707490185215</v>
      </c>
      <c r="J117" s="141"/>
      <c r="K117" s="161" t="s">
        <v>56</v>
      </c>
      <c r="L117" s="148">
        <v>0</v>
      </c>
      <c r="M117" s="148">
        <v>0</v>
      </c>
      <c r="N117" s="148">
        <v>0</v>
      </c>
      <c r="O117" s="148">
        <v>0.27726707490185215</v>
      </c>
      <c r="P117" s="148">
        <v>22.511530376638976</v>
      </c>
      <c r="Q117" s="148">
        <v>0</v>
      </c>
      <c r="R117" s="149">
        <v>0</v>
      </c>
      <c r="S117" s="150">
        <f t="shared" si="157"/>
        <v>22.78879745154083</v>
      </c>
      <c r="U117" s="204" t="s">
        <v>56</v>
      </c>
      <c r="V117" s="196">
        <v>0</v>
      </c>
      <c r="W117" s="196">
        <v>0</v>
      </c>
      <c r="X117" s="196">
        <v>0</v>
      </c>
      <c r="Y117" s="196">
        <v>0</v>
      </c>
      <c r="Z117" s="196">
        <v>0</v>
      </c>
      <c r="AA117" s="196">
        <v>0.27726707490185215</v>
      </c>
      <c r="AB117" s="196">
        <v>22.511530376638976</v>
      </c>
      <c r="AC117" s="197">
        <v>0</v>
      </c>
      <c r="AD117" s="196">
        <v>0</v>
      </c>
      <c r="AE117" s="196">
        <v>0</v>
      </c>
      <c r="AF117" s="196">
        <v>0</v>
      </c>
      <c r="AG117" s="196">
        <v>0</v>
      </c>
      <c r="AH117" s="196">
        <v>0</v>
      </c>
      <c r="AI117" s="199">
        <f t="shared" si="158"/>
        <v>22.78879745154083</v>
      </c>
      <c r="BA117" s="133"/>
      <c r="BR117" s="133"/>
      <c r="CG117" s="133"/>
    </row>
    <row r="118" spans="1:85" x14ac:dyDescent="0.2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292"/>
      <c r="G118" s="152">
        <v>0</v>
      </c>
      <c r="H118" s="153">
        <v>0</v>
      </c>
      <c r="I118" s="154">
        <f t="shared" si="1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0.17567308889428673</v>
      </c>
      <c r="Q118" s="156">
        <v>0</v>
      </c>
      <c r="R118" s="157">
        <v>0</v>
      </c>
      <c r="S118" s="158">
        <f t="shared" si="157"/>
        <v>0.17567308889428673</v>
      </c>
      <c r="U118" s="200" t="s">
        <v>11</v>
      </c>
      <c r="V118" s="201">
        <v>0</v>
      </c>
      <c r="W118" s="201">
        <v>0</v>
      </c>
      <c r="X118" s="201">
        <v>0</v>
      </c>
      <c r="Y118" s="201">
        <v>0</v>
      </c>
      <c r="Z118" s="201">
        <v>0</v>
      </c>
      <c r="AA118" s="201">
        <v>0</v>
      </c>
      <c r="AB118" s="201">
        <v>0.17567308889428673</v>
      </c>
      <c r="AC118" s="202">
        <v>0</v>
      </c>
      <c r="AD118" s="201">
        <v>0</v>
      </c>
      <c r="AE118" s="201">
        <v>0</v>
      </c>
      <c r="AF118" s="201">
        <v>0</v>
      </c>
      <c r="AG118" s="201">
        <v>0</v>
      </c>
      <c r="AH118" s="201">
        <v>0</v>
      </c>
      <c r="AI118" s="203">
        <f t="shared" si="158"/>
        <v>0.17567308889428673</v>
      </c>
      <c r="BA118" s="133"/>
      <c r="BR118" s="133"/>
      <c r="CG118" s="133"/>
    </row>
    <row r="119" spans="1:85" x14ac:dyDescent="0.25">
      <c r="A119" s="159" t="s">
        <v>57</v>
      </c>
      <c r="B119" s="148">
        <v>0</v>
      </c>
      <c r="C119" s="148">
        <v>0</v>
      </c>
      <c r="D119" s="148">
        <v>0</v>
      </c>
      <c r="E119" s="148">
        <v>0</v>
      </c>
      <c r="F119" s="292"/>
      <c r="G119" s="148">
        <v>0</v>
      </c>
      <c r="H119" s="160">
        <v>0</v>
      </c>
      <c r="I119" s="146">
        <f t="shared" si="156"/>
        <v>0</v>
      </c>
      <c r="J119" s="141"/>
      <c r="K119" s="161" t="s">
        <v>57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57"/>
        <v>0</v>
      </c>
      <c r="U119" s="204" t="s">
        <v>57</v>
      </c>
      <c r="V119" s="196">
        <v>0</v>
      </c>
      <c r="W119" s="196">
        <v>0</v>
      </c>
      <c r="X119" s="196">
        <v>0</v>
      </c>
      <c r="Y119" s="196">
        <v>0</v>
      </c>
      <c r="Z119" s="196">
        <v>0</v>
      </c>
      <c r="AA119" s="196">
        <v>0</v>
      </c>
      <c r="AB119" s="196">
        <v>0</v>
      </c>
      <c r="AC119" s="197">
        <v>0</v>
      </c>
      <c r="AD119" s="196">
        <v>0</v>
      </c>
      <c r="AE119" s="196">
        <v>0</v>
      </c>
      <c r="AF119" s="196">
        <v>0</v>
      </c>
      <c r="AG119" s="196">
        <v>0</v>
      </c>
      <c r="AH119" s="196">
        <v>0</v>
      </c>
      <c r="AI119" s="199">
        <f t="shared" si="158"/>
        <v>0</v>
      </c>
      <c r="BA119" s="133"/>
      <c r="BR119" s="133"/>
      <c r="CG119" s="133"/>
    </row>
    <row r="120" spans="1:85" x14ac:dyDescent="0.25">
      <c r="A120" s="151" t="s">
        <v>16</v>
      </c>
      <c r="B120" s="152">
        <v>0</v>
      </c>
      <c r="C120" s="152">
        <v>0</v>
      </c>
      <c r="D120" s="152">
        <v>0</v>
      </c>
      <c r="E120" s="152">
        <v>0</v>
      </c>
      <c r="F120" s="292"/>
      <c r="G120" s="152">
        <v>0</v>
      </c>
      <c r="H120" s="153">
        <v>0</v>
      </c>
      <c r="I120" s="154">
        <f t="shared" si="156"/>
        <v>0</v>
      </c>
      <c r="J120" s="141"/>
      <c r="K120" s="155" t="s">
        <v>16</v>
      </c>
      <c r="L120" s="156">
        <v>0</v>
      </c>
      <c r="M120" s="156">
        <v>0</v>
      </c>
      <c r="N120" s="156">
        <v>0</v>
      </c>
      <c r="O120" s="156">
        <v>0</v>
      </c>
      <c r="P120" s="156">
        <v>6.0841439999999997E-2</v>
      </c>
      <c r="Q120" s="156">
        <v>0</v>
      </c>
      <c r="R120" s="157">
        <v>0</v>
      </c>
      <c r="S120" s="158">
        <f t="shared" si="157"/>
        <v>6.0841439999999997E-2</v>
      </c>
      <c r="U120" s="200" t="s">
        <v>16</v>
      </c>
      <c r="V120" s="201">
        <v>0</v>
      </c>
      <c r="W120" s="201">
        <v>0</v>
      </c>
      <c r="X120" s="201">
        <v>0</v>
      </c>
      <c r="Y120" s="201">
        <v>0</v>
      </c>
      <c r="Z120" s="201">
        <v>0</v>
      </c>
      <c r="AA120" s="201">
        <v>0</v>
      </c>
      <c r="AB120" s="201">
        <v>6.0841439999999997E-2</v>
      </c>
      <c r="AC120" s="202">
        <v>0</v>
      </c>
      <c r="AD120" s="201">
        <v>0</v>
      </c>
      <c r="AE120" s="201">
        <v>0</v>
      </c>
      <c r="AF120" s="201">
        <v>0</v>
      </c>
      <c r="AG120" s="201">
        <v>0</v>
      </c>
      <c r="AH120" s="201">
        <v>0</v>
      </c>
      <c r="AI120" s="203">
        <f t="shared" si="158"/>
        <v>6.0841439999999997E-2</v>
      </c>
      <c r="BA120" s="133"/>
      <c r="BR120" s="133"/>
      <c r="CG120" s="133"/>
    </row>
    <row r="121" spans="1:85" x14ac:dyDescent="0.25">
      <c r="A121" s="159" t="s">
        <v>139</v>
      </c>
      <c r="B121" s="148">
        <v>12.665354638208109</v>
      </c>
      <c r="C121" s="148">
        <v>9.7994733868885149</v>
      </c>
      <c r="D121" s="148">
        <v>250.92251063904786</v>
      </c>
      <c r="E121" s="148">
        <v>0</v>
      </c>
      <c r="F121" s="292"/>
      <c r="G121" s="148">
        <v>0</v>
      </c>
      <c r="H121" s="160">
        <v>0</v>
      </c>
      <c r="I121" s="146">
        <f t="shared" si="156"/>
        <v>273.38733866414447</v>
      </c>
      <c r="J121" s="141"/>
      <c r="K121" s="161" t="s">
        <v>139</v>
      </c>
      <c r="L121" s="148">
        <v>12.665354638208109</v>
      </c>
      <c r="M121" s="148">
        <v>9.7994733868885149</v>
      </c>
      <c r="N121" s="148">
        <v>250.92251063904786</v>
      </c>
      <c r="O121" s="148">
        <v>0</v>
      </c>
      <c r="P121" s="148">
        <v>0</v>
      </c>
      <c r="Q121" s="148">
        <v>0</v>
      </c>
      <c r="R121" s="149">
        <v>0</v>
      </c>
      <c r="S121" s="150">
        <f t="shared" si="157"/>
        <v>273.38733866414447</v>
      </c>
      <c r="U121" s="204" t="s">
        <v>139</v>
      </c>
      <c r="V121" s="196">
        <v>11.881244773064591</v>
      </c>
      <c r="W121" s="196">
        <v>0</v>
      </c>
      <c r="X121" s="196">
        <v>0</v>
      </c>
      <c r="Y121" s="196">
        <v>9.7994733868885149</v>
      </c>
      <c r="Z121" s="196">
        <v>244.94012906452431</v>
      </c>
      <c r="AA121" s="196">
        <v>0</v>
      </c>
      <c r="AB121" s="196">
        <v>0</v>
      </c>
      <c r="AC121" s="197">
        <v>6.7664914396670515</v>
      </c>
      <c r="AD121" s="196">
        <v>0.78410986514351833</v>
      </c>
      <c r="AE121" s="196">
        <v>0</v>
      </c>
      <c r="AF121" s="196">
        <v>0</v>
      </c>
      <c r="AG121" s="196">
        <v>5.9823815745235329</v>
      </c>
      <c r="AH121" s="196">
        <v>0</v>
      </c>
      <c r="AI121" s="199">
        <f t="shared" si="158"/>
        <v>273.38733866414447</v>
      </c>
      <c r="BA121" s="133"/>
      <c r="BR121" s="133"/>
      <c r="CG121" s="133"/>
    </row>
    <row r="122" spans="1:85" x14ac:dyDescent="0.25">
      <c r="A122" s="151" t="s">
        <v>24</v>
      </c>
      <c r="B122" s="152">
        <v>8.0332554692061731</v>
      </c>
      <c r="C122" s="152">
        <v>0.13596893275091751</v>
      </c>
      <c r="D122" s="152">
        <v>99.188497070877219</v>
      </c>
      <c r="E122" s="152">
        <v>142.40075729368354</v>
      </c>
      <c r="F122" s="292"/>
      <c r="G122" s="152">
        <v>11.493694721137281</v>
      </c>
      <c r="H122" s="153">
        <v>0.34163750364608109</v>
      </c>
      <c r="I122" s="154">
        <f t="shared" si="156"/>
        <v>261.59381099130121</v>
      </c>
      <c r="J122" s="141"/>
      <c r="K122" s="155" t="s">
        <v>24</v>
      </c>
      <c r="L122" s="156">
        <v>8.0332554692061731</v>
      </c>
      <c r="M122" s="156">
        <v>0.13596893275091751</v>
      </c>
      <c r="N122" s="156">
        <v>99.188497070877219</v>
      </c>
      <c r="O122" s="156">
        <v>142.40075729368354</v>
      </c>
      <c r="P122" s="156">
        <v>1.2261443318502867</v>
      </c>
      <c r="Q122" s="156">
        <v>11.493694721137281</v>
      </c>
      <c r="R122" s="157">
        <v>0.34163750364608109</v>
      </c>
      <c r="S122" s="158">
        <f t="shared" si="157"/>
        <v>262.81995532315153</v>
      </c>
      <c r="U122" s="200" t="s">
        <v>24</v>
      </c>
      <c r="V122" s="201">
        <v>0.16761875447417987</v>
      </c>
      <c r="W122" s="201">
        <v>3.9298949862926325</v>
      </c>
      <c r="X122" s="201">
        <v>11.493694721137281</v>
      </c>
      <c r="Y122" s="201">
        <v>0.13596893275091751</v>
      </c>
      <c r="Z122" s="201">
        <v>99.188497070877219</v>
      </c>
      <c r="AA122" s="201">
        <v>142.18231262141748</v>
      </c>
      <c r="AB122" s="201">
        <v>1.2261443318502867</v>
      </c>
      <c r="AC122" s="202">
        <v>4.4958239043515063</v>
      </c>
      <c r="AD122" s="201">
        <v>3.935741728439361</v>
      </c>
      <c r="AE122" s="201">
        <v>0.21844467226606398</v>
      </c>
      <c r="AF122" s="201">
        <v>0.34163750364608109</v>
      </c>
      <c r="AG122" s="201">
        <v>0</v>
      </c>
      <c r="AH122" s="201">
        <v>0</v>
      </c>
      <c r="AI122" s="203">
        <f t="shared" si="158"/>
        <v>262.81995532315148</v>
      </c>
      <c r="BA122" s="133"/>
      <c r="BR122" s="133"/>
      <c r="CG122" s="133"/>
    </row>
    <row r="123" spans="1:85" x14ac:dyDescent="0.25">
      <c r="A123" s="159" t="s">
        <v>23</v>
      </c>
      <c r="B123" s="148">
        <v>0</v>
      </c>
      <c r="C123" s="148">
        <v>0</v>
      </c>
      <c r="D123" s="148">
        <v>0</v>
      </c>
      <c r="E123" s="148">
        <v>0</v>
      </c>
      <c r="F123" s="292"/>
      <c r="G123" s="148">
        <v>0</v>
      </c>
      <c r="H123" s="160">
        <v>0</v>
      </c>
      <c r="I123" s="146">
        <f t="shared" si="156"/>
        <v>0</v>
      </c>
      <c r="J123" s="141"/>
      <c r="K123" s="161" t="s">
        <v>23</v>
      </c>
      <c r="L123" s="148">
        <v>0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57"/>
        <v>0</v>
      </c>
      <c r="U123" s="204" t="s">
        <v>23</v>
      </c>
      <c r="V123" s="196">
        <v>0</v>
      </c>
      <c r="W123" s="196">
        <v>0</v>
      </c>
      <c r="X123" s="196">
        <v>0</v>
      </c>
      <c r="Y123" s="196">
        <v>0</v>
      </c>
      <c r="Z123" s="196">
        <v>0</v>
      </c>
      <c r="AA123" s="196">
        <v>0</v>
      </c>
      <c r="AB123" s="196">
        <v>0</v>
      </c>
      <c r="AC123" s="197">
        <v>0</v>
      </c>
      <c r="AD123" s="196">
        <v>0</v>
      </c>
      <c r="AE123" s="196">
        <v>0</v>
      </c>
      <c r="AF123" s="196">
        <v>0</v>
      </c>
      <c r="AG123" s="196">
        <v>0</v>
      </c>
      <c r="AH123" s="196">
        <v>0</v>
      </c>
      <c r="AI123" s="199">
        <f t="shared" si="158"/>
        <v>0</v>
      </c>
      <c r="BA123" s="133"/>
      <c r="BR123" s="133"/>
      <c r="CG123" s="133"/>
    </row>
    <row r="124" spans="1:85" x14ac:dyDescent="0.25">
      <c r="A124" s="151" t="s">
        <v>58</v>
      </c>
      <c r="B124" s="152">
        <v>0</v>
      </c>
      <c r="C124" s="152">
        <v>0</v>
      </c>
      <c r="D124" s="152">
        <v>0</v>
      </c>
      <c r="E124" s="152">
        <v>0</v>
      </c>
      <c r="F124" s="292"/>
      <c r="G124" s="152">
        <v>0</v>
      </c>
      <c r="H124" s="153">
        <v>0</v>
      </c>
      <c r="I124" s="154">
        <f t="shared" si="156"/>
        <v>0</v>
      </c>
      <c r="J124" s="141"/>
      <c r="K124" s="155" t="s">
        <v>58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57"/>
        <v>0</v>
      </c>
      <c r="U124" s="200" t="s">
        <v>58</v>
      </c>
      <c r="V124" s="201">
        <v>0</v>
      </c>
      <c r="W124" s="201">
        <v>0</v>
      </c>
      <c r="X124" s="201">
        <v>0</v>
      </c>
      <c r="Y124" s="201">
        <v>0</v>
      </c>
      <c r="Z124" s="201">
        <v>0</v>
      </c>
      <c r="AA124" s="201">
        <v>0</v>
      </c>
      <c r="AB124" s="201">
        <v>0</v>
      </c>
      <c r="AC124" s="202">
        <v>0</v>
      </c>
      <c r="AD124" s="201">
        <v>0</v>
      </c>
      <c r="AE124" s="201">
        <v>0</v>
      </c>
      <c r="AF124" s="201">
        <v>0</v>
      </c>
      <c r="AG124" s="201">
        <v>0</v>
      </c>
      <c r="AH124" s="201">
        <v>0</v>
      </c>
      <c r="AI124" s="203">
        <f t="shared" si="158"/>
        <v>0</v>
      </c>
      <c r="BA124" s="133"/>
      <c r="BR124" s="133"/>
      <c r="CG124" s="133"/>
    </row>
    <row r="125" spans="1:85" x14ac:dyDescent="0.25">
      <c r="A125" s="159" t="s">
        <v>21</v>
      </c>
      <c r="B125" s="148">
        <v>0</v>
      </c>
      <c r="C125" s="148">
        <v>3.3851835605941454E-2</v>
      </c>
      <c r="D125" s="148">
        <v>0</v>
      </c>
      <c r="E125" s="148">
        <v>0</v>
      </c>
      <c r="F125" s="292"/>
      <c r="G125" s="148">
        <v>0</v>
      </c>
      <c r="H125" s="160">
        <v>0</v>
      </c>
      <c r="I125" s="146">
        <f t="shared" si="156"/>
        <v>3.3851835605941454E-2</v>
      </c>
      <c r="J125" s="141"/>
      <c r="K125" s="161" t="s">
        <v>21</v>
      </c>
      <c r="L125" s="148">
        <v>0</v>
      </c>
      <c r="M125" s="148">
        <v>3.3851835605941454E-2</v>
      </c>
      <c r="N125" s="148">
        <v>0</v>
      </c>
      <c r="O125" s="148">
        <v>0</v>
      </c>
      <c r="P125" s="148">
        <v>1.2777437060620482</v>
      </c>
      <c r="Q125" s="148">
        <v>0</v>
      </c>
      <c r="R125" s="149">
        <v>0</v>
      </c>
      <c r="S125" s="150">
        <f t="shared" si="157"/>
        <v>1.3115955416679896</v>
      </c>
      <c r="U125" s="204" t="s">
        <v>21</v>
      </c>
      <c r="V125" s="196">
        <v>0</v>
      </c>
      <c r="W125" s="196">
        <v>0</v>
      </c>
      <c r="X125" s="196">
        <v>0</v>
      </c>
      <c r="Y125" s="196">
        <v>3.3851835605941454E-2</v>
      </c>
      <c r="Z125" s="196">
        <v>0</v>
      </c>
      <c r="AA125" s="196">
        <v>0</v>
      </c>
      <c r="AB125" s="196">
        <v>1.2777437060620482</v>
      </c>
      <c r="AC125" s="197">
        <v>0</v>
      </c>
      <c r="AD125" s="196">
        <v>0</v>
      </c>
      <c r="AE125" s="196">
        <v>0</v>
      </c>
      <c r="AF125" s="196">
        <v>0</v>
      </c>
      <c r="AG125" s="196">
        <v>0</v>
      </c>
      <c r="AH125" s="196">
        <v>0</v>
      </c>
      <c r="AI125" s="199">
        <f t="shared" si="158"/>
        <v>1.3115955416679896</v>
      </c>
      <c r="BA125" s="133"/>
      <c r="BR125" s="133"/>
      <c r="CG125" s="133"/>
    </row>
    <row r="126" spans="1:85" x14ac:dyDescent="0.25">
      <c r="A126" s="151" t="s">
        <v>20</v>
      </c>
      <c r="B126" s="152">
        <v>0</v>
      </c>
      <c r="C126" s="152">
        <v>0</v>
      </c>
      <c r="D126" s="152">
        <v>0</v>
      </c>
      <c r="E126" s="152">
        <v>0</v>
      </c>
      <c r="F126" s="292"/>
      <c r="G126" s="152">
        <v>0</v>
      </c>
      <c r="H126" s="153">
        <v>0</v>
      </c>
      <c r="I126" s="154">
        <f t="shared" si="156"/>
        <v>0</v>
      </c>
      <c r="J126" s="141"/>
      <c r="K126" s="155" t="s">
        <v>20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57"/>
        <v>0</v>
      </c>
      <c r="U126" s="200" t="s">
        <v>59</v>
      </c>
      <c r="V126" s="201">
        <v>0</v>
      </c>
      <c r="W126" s="201">
        <v>0</v>
      </c>
      <c r="X126" s="201">
        <v>0</v>
      </c>
      <c r="Y126" s="201">
        <v>0</v>
      </c>
      <c r="Z126" s="201">
        <v>0</v>
      </c>
      <c r="AA126" s="201">
        <v>0</v>
      </c>
      <c r="AB126" s="201">
        <v>0</v>
      </c>
      <c r="AC126" s="202">
        <v>0</v>
      </c>
      <c r="AD126" s="201">
        <v>0</v>
      </c>
      <c r="AE126" s="201">
        <v>0</v>
      </c>
      <c r="AF126" s="201">
        <v>0</v>
      </c>
      <c r="AG126" s="201">
        <v>0</v>
      </c>
      <c r="AH126" s="201">
        <v>0</v>
      </c>
      <c r="AI126" s="203">
        <f t="shared" si="158"/>
        <v>0</v>
      </c>
      <c r="BA126" s="133"/>
      <c r="BR126" s="133"/>
      <c r="CG126" s="133"/>
    </row>
    <row r="127" spans="1:85" x14ac:dyDescent="0.25">
      <c r="A127" s="162" t="s">
        <v>62</v>
      </c>
      <c r="B127" s="148">
        <v>0</v>
      </c>
      <c r="C127" s="148">
        <v>0</v>
      </c>
      <c r="D127" s="148">
        <v>0</v>
      </c>
      <c r="E127" s="148">
        <v>0</v>
      </c>
      <c r="F127" s="292"/>
      <c r="G127" s="148">
        <v>0</v>
      </c>
      <c r="H127" s="160">
        <v>0</v>
      </c>
      <c r="I127" s="146">
        <f t="shared" si="156"/>
        <v>0</v>
      </c>
      <c r="J127" s="141"/>
      <c r="K127" s="163" t="s">
        <v>62</v>
      </c>
      <c r="L127" s="148">
        <v>0</v>
      </c>
      <c r="M127" s="148">
        <v>0</v>
      </c>
      <c r="N127" s="148">
        <v>0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57"/>
        <v>0</v>
      </c>
      <c r="U127" s="205" t="s">
        <v>60</v>
      </c>
      <c r="V127" s="196">
        <v>0</v>
      </c>
      <c r="W127" s="196">
        <v>0</v>
      </c>
      <c r="X127" s="196">
        <v>0</v>
      </c>
      <c r="Y127" s="196">
        <v>0</v>
      </c>
      <c r="Z127" s="196">
        <v>0</v>
      </c>
      <c r="AA127" s="196">
        <v>0</v>
      </c>
      <c r="AB127" s="196">
        <v>0</v>
      </c>
      <c r="AC127" s="197">
        <v>0</v>
      </c>
      <c r="AD127" s="198">
        <v>0</v>
      </c>
      <c r="AE127" s="198">
        <v>0</v>
      </c>
      <c r="AF127" s="198">
        <v>0</v>
      </c>
      <c r="AG127" s="198">
        <v>0</v>
      </c>
      <c r="AH127" s="198">
        <v>0</v>
      </c>
      <c r="AI127" s="199">
        <f t="shared" si="158"/>
        <v>0</v>
      </c>
      <c r="BA127" s="133"/>
      <c r="BR127" s="133"/>
      <c r="CG127" s="133"/>
    </row>
    <row r="128" spans="1:85" ht="14.4" x14ac:dyDescent="0.3">
      <c r="A128" s="164" t="s">
        <v>22</v>
      </c>
      <c r="B128" s="165">
        <v>0</v>
      </c>
      <c r="C128" s="165">
        <v>0</v>
      </c>
      <c r="D128" s="165">
        <v>0</v>
      </c>
      <c r="E128" s="165">
        <v>0</v>
      </c>
      <c r="F128" s="292"/>
      <c r="G128" s="165">
        <v>0</v>
      </c>
      <c r="H128" s="166">
        <v>0</v>
      </c>
      <c r="I128" s="167">
        <f t="shared" si="156"/>
        <v>0</v>
      </c>
      <c r="J128" s="141"/>
      <c r="K128" s="168" t="s">
        <v>22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57"/>
        <v>0</v>
      </c>
      <c r="U128" s="206" t="s">
        <v>63</v>
      </c>
      <c r="V128" s="207">
        <v>0</v>
      </c>
      <c r="W128" s="207">
        <v>0</v>
      </c>
      <c r="X128" s="207">
        <v>0</v>
      </c>
      <c r="Y128" s="207">
        <v>0</v>
      </c>
      <c r="Z128" s="207">
        <v>0</v>
      </c>
      <c r="AA128" s="207">
        <v>0</v>
      </c>
      <c r="AB128" s="207">
        <v>0</v>
      </c>
      <c r="AC128" s="207">
        <v>0</v>
      </c>
      <c r="AD128" s="207">
        <v>0</v>
      </c>
      <c r="AE128" s="207">
        <v>0</v>
      </c>
      <c r="AF128" s="207">
        <v>0</v>
      </c>
      <c r="AG128" s="207">
        <v>0</v>
      </c>
      <c r="AH128" s="97">
        <v>0</v>
      </c>
      <c r="AI128" s="208">
        <f t="shared" si="158"/>
        <v>0</v>
      </c>
      <c r="BA128" s="133"/>
      <c r="BR128" s="133"/>
      <c r="CG128" s="133"/>
    </row>
    <row r="129" spans="1:85" ht="14.4" x14ac:dyDescent="0.3">
      <c r="A129" s="172" t="s">
        <v>18</v>
      </c>
      <c r="B129" s="173">
        <v>0</v>
      </c>
      <c r="C129" s="173">
        <v>0</v>
      </c>
      <c r="D129" s="173">
        <v>0</v>
      </c>
      <c r="E129" s="173">
        <v>0</v>
      </c>
      <c r="F129" s="292"/>
      <c r="G129" s="173">
        <v>0</v>
      </c>
      <c r="H129" s="174">
        <v>0</v>
      </c>
      <c r="I129" s="175">
        <f t="shared" si="156"/>
        <v>0</v>
      </c>
      <c r="J129" s="141"/>
      <c r="K129" s="176" t="s">
        <v>18</v>
      </c>
      <c r="L129" s="173">
        <v>0</v>
      </c>
      <c r="M129" s="173">
        <v>0</v>
      </c>
      <c r="N129" s="173">
        <v>0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57"/>
        <v>0</v>
      </c>
      <c r="U129" s="209" t="s">
        <v>18</v>
      </c>
      <c r="V129" s="210">
        <v>0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2">
        <f t="shared" si="158"/>
        <v>0</v>
      </c>
      <c r="BA129" s="133"/>
      <c r="BR129" s="133"/>
      <c r="CG129" s="133"/>
    </row>
    <row r="130" spans="1:85" ht="14.4" x14ac:dyDescent="0.3">
      <c r="A130" s="164" t="s">
        <v>19</v>
      </c>
      <c r="B130" s="165">
        <v>0</v>
      </c>
      <c r="C130" s="165">
        <v>0</v>
      </c>
      <c r="D130" s="165">
        <v>0</v>
      </c>
      <c r="E130" s="165">
        <v>0</v>
      </c>
      <c r="F130" s="292"/>
      <c r="G130" s="165">
        <v>0</v>
      </c>
      <c r="H130" s="166">
        <v>0</v>
      </c>
      <c r="I130" s="167">
        <f t="shared" si="156"/>
        <v>0</v>
      </c>
      <c r="J130" s="141"/>
      <c r="K130" s="168" t="s">
        <v>19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57"/>
        <v>0</v>
      </c>
      <c r="U130" s="206" t="s">
        <v>19</v>
      </c>
      <c r="V130" s="207">
        <v>0</v>
      </c>
      <c r="W130" s="207">
        <v>0</v>
      </c>
      <c r="X130" s="207">
        <v>0</v>
      </c>
      <c r="Y130" s="207">
        <v>0</v>
      </c>
      <c r="Z130" s="207">
        <v>0</v>
      </c>
      <c r="AA130" s="207">
        <v>0</v>
      </c>
      <c r="AB130" s="207">
        <v>0</v>
      </c>
      <c r="AC130" s="207">
        <v>0</v>
      </c>
      <c r="AD130" s="207">
        <v>0</v>
      </c>
      <c r="AE130" s="207">
        <v>0</v>
      </c>
      <c r="AF130" s="207">
        <v>0</v>
      </c>
      <c r="AG130" s="207">
        <v>0</v>
      </c>
      <c r="AH130" s="97">
        <v>0</v>
      </c>
      <c r="AI130" s="208">
        <f t="shared" si="158"/>
        <v>0</v>
      </c>
      <c r="BA130" s="133"/>
      <c r="BR130" s="133"/>
      <c r="CG130" s="133"/>
    </row>
    <row r="131" spans="1:85" ht="15" thickBot="1" x14ac:dyDescent="0.35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293"/>
      <c r="G131" s="180">
        <v>0</v>
      </c>
      <c r="H131" s="181">
        <v>0</v>
      </c>
      <c r="I131" s="182">
        <f t="shared" si="1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57"/>
        <v>0</v>
      </c>
      <c r="U131" s="209" t="s">
        <v>10</v>
      </c>
      <c r="V131" s="210">
        <v>0</v>
      </c>
      <c r="W131" s="210">
        <v>0</v>
      </c>
      <c r="X131" s="210">
        <v>0</v>
      </c>
      <c r="Y131" s="210">
        <v>0</v>
      </c>
      <c r="Z131" s="210">
        <v>0</v>
      </c>
      <c r="AA131" s="210">
        <v>0</v>
      </c>
      <c r="AB131" s="210">
        <v>0</v>
      </c>
      <c r="AC131" s="210">
        <v>0</v>
      </c>
      <c r="AD131" s="211">
        <v>0</v>
      </c>
      <c r="AE131" s="211">
        <v>0</v>
      </c>
      <c r="AF131" s="211">
        <v>0</v>
      </c>
      <c r="AG131" s="211">
        <v>0</v>
      </c>
      <c r="AH131" s="211">
        <v>0</v>
      </c>
      <c r="AI131" s="212">
        <f t="shared" si="158"/>
        <v>0</v>
      </c>
      <c r="BA131" s="133"/>
      <c r="BR131" s="133"/>
      <c r="CG131" s="133"/>
    </row>
    <row r="132" spans="1:85" x14ac:dyDescent="0.25">
      <c r="A132" s="186" t="s">
        <v>25</v>
      </c>
      <c r="B132" s="187">
        <f>SUM(B111:B127)</f>
        <v>21.801137075978637</v>
      </c>
      <c r="C132" s="187">
        <f t="shared" ref="C132:H132" si="159">SUM(C111:C127)</f>
        <v>9.9692941552453753</v>
      </c>
      <c r="D132" s="187">
        <f t="shared" si="159"/>
        <v>515.60659704378816</v>
      </c>
      <c r="E132" s="187">
        <f t="shared" si="159"/>
        <v>142.6780243685854</v>
      </c>
      <c r="F132" s="187">
        <f t="shared" si="159"/>
        <v>0</v>
      </c>
      <c r="G132" s="187">
        <f t="shared" si="159"/>
        <v>11.493694721137281</v>
      </c>
      <c r="H132" s="213">
        <f t="shared" si="159"/>
        <v>0.34163750364608109</v>
      </c>
      <c r="I132" s="146">
        <f t="shared" ref="I132" si="160">SUM(I111:I127)</f>
        <v>701.89038486838081</v>
      </c>
      <c r="J132" s="141"/>
      <c r="K132" s="188" t="s">
        <v>25</v>
      </c>
      <c r="L132" s="187">
        <f>SUM(L111:L127)</f>
        <v>21.801137075978637</v>
      </c>
      <c r="M132" s="187">
        <f t="shared" ref="M132:R132" si="161">SUM(M111:M127)</f>
        <v>9.9692941552453753</v>
      </c>
      <c r="N132" s="187">
        <f t="shared" si="161"/>
        <v>515.60659704378816</v>
      </c>
      <c r="O132" s="187">
        <f t="shared" si="161"/>
        <v>142.6780243685854</v>
      </c>
      <c r="P132" s="187">
        <f t="shared" si="161"/>
        <v>25.251932943445595</v>
      </c>
      <c r="Q132" s="187">
        <f t="shared" si="161"/>
        <v>11.493694721137281</v>
      </c>
      <c r="R132" s="213">
        <f t="shared" si="161"/>
        <v>0.34163750364608109</v>
      </c>
      <c r="S132" s="214">
        <f t="shared" ref="S132" si="162">SUM(S111:S127)</f>
        <v>727.1423178118265</v>
      </c>
      <c r="T132" s="133" t="str">
        <f>IF(ABS(S132-AI132)&gt;0.01,S132-AI132,"")</f>
        <v/>
      </c>
      <c r="U132" s="215" t="s">
        <v>61</v>
      </c>
      <c r="V132" s="216">
        <f>SUM(V111:V127)</f>
        <v>13.151390496103126</v>
      </c>
      <c r="W132" s="216">
        <f t="shared" ref="W132:AH132" si="163">SUM(W111:W127)</f>
        <v>3.9298949862926325</v>
      </c>
      <c r="X132" s="216">
        <f t="shared" si="163"/>
        <v>11.493694721137281</v>
      </c>
      <c r="Y132" s="216">
        <f t="shared" si="163"/>
        <v>9.9692941552453753</v>
      </c>
      <c r="Z132" s="216">
        <f t="shared" si="163"/>
        <v>344.24517018461125</v>
      </c>
      <c r="AA132" s="216">
        <f t="shared" si="163"/>
        <v>142.45957969631934</v>
      </c>
      <c r="AB132" s="216">
        <f t="shared" si="163"/>
        <v>25.251932943445595</v>
      </c>
      <c r="AC132" s="216">
        <f t="shared" si="163"/>
        <v>176.64136062867186</v>
      </c>
      <c r="AD132" s="217">
        <f t="shared" si="163"/>
        <v>4.7198515935828791</v>
      </c>
      <c r="AE132" s="217">
        <f t="shared" si="163"/>
        <v>0.21844467226606398</v>
      </c>
      <c r="AF132" s="217">
        <f t="shared" si="163"/>
        <v>0.34163750364608109</v>
      </c>
      <c r="AG132" s="217">
        <f t="shared" si="163"/>
        <v>171.36142685917685</v>
      </c>
      <c r="AH132" s="217">
        <f t="shared" si="163"/>
        <v>0</v>
      </c>
      <c r="AI132" s="218">
        <f>SUM(V132:AC132)</f>
        <v>727.14231781182639</v>
      </c>
      <c r="BA132" s="133"/>
      <c r="BR132" s="133"/>
      <c r="CG132" s="133"/>
    </row>
    <row r="133" spans="1:85" s="4" customFormat="1" ht="15" thickBot="1" x14ac:dyDescent="0.35">
      <c r="A133" s="18" t="s">
        <v>85</v>
      </c>
      <c r="B133" s="105">
        <f>IF($I132=0,"-",B132/$I132)</f>
        <v>3.1060600837361247E-2</v>
      </c>
      <c r="C133" s="105">
        <f t="shared" ref="C133:H133" si="164">IF($I132=0,"-",C132/$I132)</f>
        <v>1.4203491556754731E-2</v>
      </c>
      <c r="D133" s="105">
        <f t="shared" si="164"/>
        <v>0.73459703702947177</v>
      </c>
      <c r="E133" s="105">
        <f t="shared" si="164"/>
        <v>0.20327679000096366</v>
      </c>
      <c r="F133" s="105">
        <f t="shared" si="164"/>
        <v>0</v>
      </c>
      <c r="G133" s="105">
        <f t="shared" si="164"/>
        <v>1.6375341462032695E-2</v>
      </c>
      <c r="H133" s="106">
        <f t="shared" si="164"/>
        <v>4.867391134160433E-4</v>
      </c>
      <c r="I133" s="107">
        <f>SUM(B133:H133)</f>
        <v>1.0000000000000002</v>
      </c>
      <c r="J133" s="133"/>
      <c r="K133" s="30" t="s">
        <v>85</v>
      </c>
      <c r="L133" s="80">
        <f>IF($S132=0,"-",L132/$S132)</f>
        <v>2.9981939631273727E-2</v>
      </c>
      <c r="M133" s="80">
        <f t="shared" ref="M133:R133" si="165">IF($S132=0,"-",M132/$S132)</f>
        <v>1.3710237887468514E-2</v>
      </c>
      <c r="N133" s="80">
        <f t="shared" si="165"/>
        <v>0.70908621931864979</v>
      </c>
      <c r="O133" s="80">
        <f t="shared" si="165"/>
        <v>0.1962174678513324</v>
      </c>
      <c r="P133" s="80">
        <f t="shared" si="165"/>
        <v>3.4727634913940486E-2</v>
      </c>
      <c r="Q133" s="80">
        <f t="shared" si="165"/>
        <v>1.5806664582148109E-2</v>
      </c>
      <c r="R133" s="81">
        <f t="shared" si="165"/>
        <v>4.698358151869958E-4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</row>
    <row r="134" spans="1:85" ht="14.4" thickBot="1" x14ac:dyDescent="0.3">
      <c r="A134" s="225"/>
      <c r="B134" s="220"/>
      <c r="C134" s="220"/>
      <c r="D134" s="220"/>
      <c r="E134" s="220"/>
      <c r="F134" s="220"/>
      <c r="G134" s="220"/>
      <c r="H134" s="220"/>
      <c r="I134" s="220"/>
      <c r="K134" s="225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7.6" x14ac:dyDescent="0.25">
      <c r="A135" s="316" t="s">
        <v>31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26</v>
      </c>
      <c r="G135" s="137" t="s">
        <v>4</v>
      </c>
      <c r="H135" s="137" t="s">
        <v>84</v>
      </c>
      <c r="I135" s="138" t="s">
        <v>5</v>
      </c>
      <c r="K135" s="318" t="s">
        <v>31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26</v>
      </c>
      <c r="Q135" s="139" t="s">
        <v>4</v>
      </c>
      <c r="R135" s="139" t="s">
        <v>84</v>
      </c>
      <c r="S135" s="140" t="s">
        <v>5</v>
      </c>
      <c r="U135" s="320" t="s">
        <v>31</v>
      </c>
      <c r="V135" s="189" t="s">
        <v>71</v>
      </c>
      <c r="W135" s="189" t="s">
        <v>72</v>
      </c>
      <c r="X135" s="189" t="s">
        <v>4</v>
      </c>
      <c r="Y135" s="189" t="s">
        <v>1</v>
      </c>
      <c r="Z135" s="189" t="s">
        <v>2</v>
      </c>
      <c r="AA135" s="189" t="s">
        <v>3</v>
      </c>
      <c r="AB135" s="189" t="s">
        <v>53</v>
      </c>
      <c r="AC135" s="189" t="s">
        <v>65</v>
      </c>
      <c r="AD135" s="190" t="s">
        <v>73</v>
      </c>
      <c r="AE135" s="190" t="s">
        <v>74</v>
      </c>
      <c r="AF135" s="190" t="s">
        <v>75</v>
      </c>
      <c r="AG135" s="190" t="s">
        <v>76</v>
      </c>
      <c r="AH135" s="190" t="s">
        <v>77</v>
      </c>
      <c r="AI135" s="191" t="s">
        <v>61</v>
      </c>
      <c r="BA135" s="133"/>
      <c r="BR135" s="133"/>
      <c r="CG135" s="133"/>
    </row>
    <row r="136" spans="1:85" x14ac:dyDescent="0.25">
      <c r="A136" s="317" t="s">
        <v>31</v>
      </c>
      <c r="B136" s="282" t="s">
        <v>66</v>
      </c>
      <c r="C136" s="283"/>
      <c r="D136" s="283"/>
      <c r="E136" s="283"/>
      <c r="F136" s="283"/>
      <c r="G136" s="283"/>
      <c r="H136" s="283"/>
      <c r="I136" s="284"/>
      <c r="K136" s="319" t="s">
        <v>31</v>
      </c>
      <c r="L136" s="285" t="s">
        <v>66</v>
      </c>
      <c r="M136" s="286"/>
      <c r="N136" s="286"/>
      <c r="O136" s="286"/>
      <c r="P136" s="286"/>
      <c r="Q136" s="286"/>
      <c r="R136" s="286"/>
      <c r="S136" s="287"/>
      <c r="U136" s="321" t="s">
        <v>31</v>
      </c>
      <c r="V136" s="314" t="s">
        <v>66</v>
      </c>
      <c r="W136" s="314"/>
      <c r="X136" s="314"/>
      <c r="Y136" s="314"/>
      <c r="Z136" s="314"/>
      <c r="AA136" s="314"/>
      <c r="AB136" s="314"/>
      <c r="AC136" s="314"/>
      <c r="AD136" s="314"/>
      <c r="AE136" s="314"/>
      <c r="AF136" s="314"/>
      <c r="AG136" s="314"/>
      <c r="AH136" s="314"/>
      <c r="AI136" s="315"/>
      <c r="BA136" s="133"/>
      <c r="BR136" s="133"/>
      <c r="CG136" s="133"/>
    </row>
    <row r="137" spans="1:85" x14ac:dyDescent="0.25">
      <c r="A137" s="143" t="s">
        <v>6</v>
      </c>
      <c r="B137" s="144">
        <v>0</v>
      </c>
      <c r="C137" s="144">
        <v>0</v>
      </c>
      <c r="D137" s="144">
        <v>0</v>
      </c>
      <c r="E137" s="144">
        <v>0</v>
      </c>
      <c r="F137" s="291"/>
      <c r="G137" s="144">
        <v>0</v>
      </c>
      <c r="H137" s="145">
        <v>0</v>
      </c>
      <c r="I137" s="146">
        <f>SUM(B137:H137)</f>
        <v>0</v>
      </c>
      <c r="J137" s="141"/>
      <c r="K137" s="192" t="s">
        <v>6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3">
        <v>0</v>
      </c>
      <c r="S137" s="194">
        <f>SUM(L137:R137)</f>
        <v>0</v>
      </c>
      <c r="U137" s="195" t="s">
        <v>6</v>
      </c>
      <c r="V137" s="196">
        <v>0</v>
      </c>
      <c r="W137" s="196">
        <v>0</v>
      </c>
      <c r="X137" s="196">
        <v>0</v>
      </c>
      <c r="Y137" s="196">
        <v>0</v>
      </c>
      <c r="Z137" s="196">
        <v>0</v>
      </c>
      <c r="AA137" s="196">
        <v>0</v>
      </c>
      <c r="AB137" s="196">
        <v>0</v>
      </c>
      <c r="AC137" s="197">
        <v>0</v>
      </c>
      <c r="AD137" s="198">
        <v>0</v>
      </c>
      <c r="AE137" s="198">
        <v>0</v>
      </c>
      <c r="AF137" s="198">
        <v>0</v>
      </c>
      <c r="AG137" s="198">
        <v>0</v>
      </c>
      <c r="AH137" s="198">
        <v>0</v>
      </c>
      <c r="AI137" s="199">
        <f>SUM(V137:AC137)</f>
        <v>0</v>
      </c>
      <c r="BA137" s="133"/>
      <c r="BR137" s="133"/>
      <c r="CG137" s="133"/>
    </row>
    <row r="138" spans="1:85" x14ac:dyDescent="0.25">
      <c r="A138" s="151" t="s">
        <v>7</v>
      </c>
      <c r="B138" s="152">
        <v>0</v>
      </c>
      <c r="C138" s="152">
        <v>0</v>
      </c>
      <c r="D138" s="152">
        <v>0</v>
      </c>
      <c r="E138" s="152">
        <v>0</v>
      </c>
      <c r="F138" s="292"/>
      <c r="G138" s="152">
        <v>0</v>
      </c>
      <c r="H138" s="153">
        <v>0</v>
      </c>
      <c r="I138" s="154">
        <f t="shared" ref="I138:I157" si="166">SUM(B138:H138)</f>
        <v>0</v>
      </c>
      <c r="J138" s="141"/>
      <c r="K138" s="155" t="s">
        <v>7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67">SUM(L138:R138)</f>
        <v>0</v>
      </c>
      <c r="U138" s="200" t="s">
        <v>7</v>
      </c>
      <c r="V138" s="201">
        <v>0</v>
      </c>
      <c r="W138" s="201">
        <v>0</v>
      </c>
      <c r="X138" s="201">
        <v>0</v>
      </c>
      <c r="Y138" s="201">
        <v>0</v>
      </c>
      <c r="Z138" s="201">
        <v>0</v>
      </c>
      <c r="AA138" s="201">
        <v>0</v>
      </c>
      <c r="AB138" s="201">
        <v>0</v>
      </c>
      <c r="AC138" s="202">
        <v>0</v>
      </c>
      <c r="AD138" s="201">
        <v>0</v>
      </c>
      <c r="AE138" s="201">
        <v>0</v>
      </c>
      <c r="AF138" s="201">
        <v>0</v>
      </c>
      <c r="AG138" s="201">
        <v>0</v>
      </c>
      <c r="AH138" s="201">
        <v>0</v>
      </c>
      <c r="AI138" s="203">
        <f t="shared" ref="AI138:AI157" si="168">SUM(V138:AC138)</f>
        <v>0</v>
      </c>
      <c r="BA138" s="133"/>
      <c r="BR138" s="133"/>
      <c r="CG138" s="133"/>
    </row>
    <row r="139" spans="1:85" x14ac:dyDescent="0.2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292"/>
      <c r="G139" s="148">
        <v>0</v>
      </c>
      <c r="H139" s="160">
        <v>0</v>
      </c>
      <c r="I139" s="146">
        <f t="shared" si="166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67"/>
        <v>0</v>
      </c>
      <c r="U139" s="204" t="s">
        <v>9</v>
      </c>
      <c r="V139" s="196">
        <v>0</v>
      </c>
      <c r="W139" s="196">
        <v>0</v>
      </c>
      <c r="X139" s="196">
        <v>0</v>
      </c>
      <c r="Y139" s="196">
        <v>0</v>
      </c>
      <c r="Z139" s="196">
        <v>0</v>
      </c>
      <c r="AA139" s="196">
        <v>0</v>
      </c>
      <c r="AB139" s="196">
        <v>0</v>
      </c>
      <c r="AC139" s="197">
        <v>0</v>
      </c>
      <c r="AD139" s="198">
        <v>0</v>
      </c>
      <c r="AE139" s="198">
        <v>0</v>
      </c>
      <c r="AF139" s="198">
        <v>0</v>
      </c>
      <c r="AG139" s="198">
        <v>0</v>
      </c>
      <c r="AH139" s="198">
        <v>0</v>
      </c>
      <c r="AI139" s="199">
        <f t="shared" si="168"/>
        <v>0</v>
      </c>
      <c r="BA139" s="133"/>
      <c r="BR139" s="133"/>
      <c r="CG139" s="133"/>
    </row>
    <row r="140" spans="1:85" x14ac:dyDescent="0.25">
      <c r="A140" s="151" t="s">
        <v>54</v>
      </c>
      <c r="B140" s="152">
        <v>0</v>
      </c>
      <c r="C140" s="152">
        <v>0</v>
      </c>
      <c r="D140" s="152">
        <v>0</v>
      </c>
      <c r="E140" s="152">
        <v>0</v>
      </c>
      <c r="F140" s="292"/>
      <c r="G140" s="152">
        <v>0</v>
      </c>
      <c r="H140" s="153">
        <v>0</v>
      </c>
      <c r="I140" s="154">
        <f t="shared" si="166"/>
        <v>0</v>
      </c>
      <c r="J140" s="141"/>
      <c r="K140" s="155" t="s">
        <v>54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67"/>
        <v>0</v>
      </c>
      <c r="U140" s="200" t="s">
        <v>54</v>
      </c>
      <c r="V140" s="201">
        <v>0</v>
      </c>
      <c r="W140" s="201">
        <v>0</v>
      </c>
      <c r="X140" s="201">
        <v>0</v>
      </c>
      <c r="Y140" s="201">
        <v>0</v>
      </c>
      <c r="Z140" s="201">
        <v>0</v>
      </c>
      <c r="AA140" s="201">
        <v>0</v>
      </c>
      <c r="AB140" s="201">
        <v>0</v>
      </c>
      <c r="AC140" s="202">
        <v>0</v>
      </c>
      <c r="AD140" s="201">
        <v>0</v>
      </c>
      <c r="AE140" s="201">
        <v>0</v>
      </c>
      <c r="AF140" s="201">
        <v>0</v>
      </c>
      <c r="AG140" s="201">
        <v>0</v>
      </c>
      <c r="AH140" s="201">
        <v>0</v>
      </c>
      <c r="AI140" s="203">
        <f t="shared" si="168"/>
        <v>0</v>
      </c>
      <c r="BA140" s="133"/>
      <c r="BR140" s="133"/>
      <c r="CG140" s="133"/>
    </row>
    <row r="141" spans="1:85" x14ac:dyDescent="0.25">
      <c r="A141" s="159" t="s">
        <v>15</v>
      </c>
      <c r="B141" s="148">
        <v>20.234311397749938</v>
      </c>
      <c r="C141" s="148">
        <v>251.68956002211357</v>
      </c>
      <c r="D141" s="148">
        <v>25.663378933113862</v>
      </c>
      <c r="E141" s="148">
        <v>0</v>
      </c>
      <c r="F141" s="292"/>
      <c r="G141" s="148">
        <v>0</v>
      </c>
      <c r="H141" s="160">
        <v>0</v>
      </c>
      <c r="I141" s="146">
        <f t="shared" si="166"/>
        <v>297.58725035297738</v>
      </c>
      <c r="J141" s="141"/>
      <c r="K141" s="161" t="s">
        <v>15</v>
      </c>
      <c r="L141" s="148">
        <v>20.234311397749938</v>
      </c>
      <c r="M141" s="148">
        <v>251.68956002211357</v>
      </c>
      <c r="N141" s="148">
        <v>25.663378933113862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67"/>
        <v>297.58725035297738</v>
      </c>
      <c r="U141" s="204" t="s">
        <v>15</v>
      </c>
      <c r="V141" s="196">
        <v>20.234311397749938</v>
      </c>
      <c r="W141" s="196">
        <v>0</v>
      </c>
      <c r="X141" s="196">
        <v>0</v>
      </c>
      <c r="Y141" s="196">
        <v>251.68956002211357</v>
      </c>
      <c r="Z141" s="196">
        <v>1.5719330474772673</v>
      </c>
      <c r="AA141" s="196">
        <v>0</v>
      </c>
      <c r="AB141" s="196">
        <v>0</v>
      </c>
      <c r="AC141" s="197">
        <v>24.091445885636595</v>
      </c>
      <c r="AD141" s="198">
        <v>0</v>
      </c>
      <c r="AE141" s="198">
        <v>0</v>
      </c>
      <c r="AF141" s="198">
        <v>0</v>
      </c>
      <c r="AG141" s="198">
        <v>24.091445885636595</v>
      </c>
      <c r="AH141" s="198">
        <v>0</v>
      </c>
      <c r="AI141" s="199">
        <f t="shared" si="168"/>
        <v>297.58725035297738</v>
      </c>
      <c r="BA141" s="133"/>
      <c r="BR141" s="133"/>
      <c r="CG141" s="133"/>
    </row>
    <row r="142" spans="1:85" x14ac:dyDescent="0.25">
      <c r="A142" s="151" t="s">
        <v>14</v>
      </c>
      <c r="B142" s="152">
        <v>9.7255623175237069</v>
      </c>
      <c r="C142" s="152">
        <v>1.4061053953046323</v>
      </c>
      <c r="D142" s="152">
        <v>5.0854145130184198</v>
      </c>
      <c r="E142" s="152">
        <v>0</v>
      </c>
      <c r="F142" s="292"/>
      <c r="G142" s="152">
        <v>0</v>
      </c>
      <c r="H142" s="153">
        <v>0</v>
      </c>
      <c r="I142" s="154">
        <f t="shared" si="166"/>
        <v>16.21708222584676</v>
      </c>
      <c r="J142" s="141"/>
      <c r="K142" s="155" t="s">
        <v>14</v>
      </c>
      <c r="L142" s="156">
        <v>9.7255623175237069</v>
      </c>
      <c r="M142" s="156">
        <v>1.4061053953046323</v>
      </c>
      <c r="N142" s="156">
        <v>5.0854145130184198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167"/>
        <v>16.21708222584676</v>
      </c>
      <c r="U142" s="200" t="s">
        <v>55</v>
      </c>
      <c r="V142" s="201">
        <v>9.7255623175237069</v>
      </c>
      <c r="W142" s="201">
        <v>0</v>
      </c>
      <c r="X142" s="201">
        <v>0</v>
      </c>
      <c r="Y142" s="201">
        <v>1.4061053953046323</v>
      </c>
      <c r="Z142" s="201">
        <v>1.9529241601453224</v>
      </c>
      <c r="AA142" s="201">
        <v>0</v>
      </c>
      <c r="AB142" s="201">
        <v>0</v>
      </c>
      <c r="AC142" s="202">
        <v>3.1324903528730976</v>
      </c>
      <c r="AD142" s="201">
        <v>0</v>
      </c>
      <c r="AE142" s="201">
        <v>0</v>
      </c>
      <c r="AF142" s="201">
        <v>0</v>
      </c>
      <c r="AG142" s="201">
        <v>3.1324903528730976</v>
      </c>
      <c r="AH142" s="201">
        <v>0</v>
      </c>
      <c r="AI142" s="203">
        <f t="shared" si="168"/>
        <v>16.21708222584676</v>
      </c>
      <c r="BA142" s="133"/>
      <c r="BR142" s="133"/>
      <c r="CG142" s="133"/>
    </row>
    <row r="143" spans="1:85" x14ac:dyDescent="0.25">
      <c r="A143" s="159" t="s">
        <v>56</v>
      </c>
      <c r="B143" s="148">
        <v>0</v>
      </c>
      <c r="C143" s="148">
        <v>0</v>
      </c>
      <c r="D143" s="148">
        <v>0</v>
      </c>
      <c r="E143" s="148">
        <v>0</v>
      </c>
      <c r="F143" s="292"/>
      <c r="G143" s="148">
        <v>0</v>
      </c>
      <c r="H143" s="160">
        <v>0</v>
      </c>
      <c r="I143" s="146">
        <f t="shared" si="166"/>
        <v>0</v>
      </c>
      <c r="J143" s="141"/>
      <c r="K143" s="161" t="s">
        <v>56</v>
      </c>
      <c r="L143" s="148">
        <v>0</v>
      </c>
      <c r="M143" s="148">
        <v>0</v>
      </c>
      <c r="N143" s="148">
        <v>0</v>
      </c>
      <c r="O143" s="148">
        <v>0</v>
      </c>
      <c r="P143" s="148">
        <v>11.479229516059684</v>
      </c>
      <c r="Q143" s="148">
        <v>0</v>
      </c>
      <c r="R143" s="149">
        <v>0</v>
      </c>
      <c r="S143" s="150">
        <f t="shared" si="167"/>
        <v>11.479229516059684</v>
      </c>
      <c r="U143" s="204" t="s">
        <v>56</v>
      </c>
      <c r="V143" s="196">
        <v>0</v>
      </c>
      <c r="W143" s="196">
        <v>0</v>
      </c>
      <c r="X143" s="196">
        <v>0</v>
      </c>
      <c r="Y143" s="196">
        <v>0</v>
      </c>
      <c r="Z143" s="196">
        <v>0</v>
      </c>
      <c r="AA143" s="196">
        <v>0</v>
      </c>
      <c r="AB143" s="196">
        <v>11.479229516059684</v>
      </c>
      <c r="AC143" s="197">
        <v>0</v>
      </c>
      <c r="AD143" s="196">
        <v>0</v>
      </c>
      <c r="AE143" s="196">
        <v>0</v>
      </c>
      <c r="AF143" s="196">
        <v>0</v>
      </c>
      <c r="AG143" s="196">
        <v>0</v>
      </c>
      <c r="AH143" s="196">
        <v>0</v>
      </c>
      <c r="AI143" s="199">
        <f t="shared" si="168"/>
        <v>11.479229516059684</v>
      </c>
      <c r="BA143" s="133"/>
      <c r="BR143" s="133"/>
      <c r="CG143" s="133"/>
    </row>
    <row r="144" spans="1:85" x14ac:dyDescent="0.2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292"/>
      <c r="G144" s="152">
        <v>0</v>
      </c>
      <c r="H144" s="153">
        <v>0</v>
      </c>
      <c r="I144" s="154">
        <f t="shared" si="166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1.4043302032536336</v>
      </c>
      <c r="Q144" s="156">
        <v>0</v>
      </c>
      <c r="R144" s="157">
        <v>0</v>
      </c>
      <c r="S144" s="158">
        <f t="shared" si="167"/>
        <v>1.4043302032536336</v>
      </c>
      <c r="U144" s="200" t="s">
        <v>11</v>
      </c>
      <c r="V144" s="201">
        <v>0</v>
      </c>
      <c r="W144" s="201">
        <v>0</v>
      </c>
      <c r="X144" s="201">
        <v>0</v>
      </c>
      <c r="Y144" s="201">
        <v>0</v>
      </c>
      <c r="Z144" s="201">
        <v>0</v>
      </c>
      <c r="AA144" s="201">
        <v>0</v>
      </c>
      <c r="AB144" s="201">
        <v>1.4043302032536336</v>
      </c>
      <c r="AC144" s="202">
        <v>0</v>
      </c>
      <c r="AD144" s="201">
        <v>0</v>
      </c>
      <c r="AE144" s="201">
        <v>0</v>
      </c>
      <c r="AF144" s="201">
        <v>0</v>
      </c>
      <c r="AG144" s="201">
        <v>0</v>
      </c>
      <c r="AH144" s="201">
        <v>0</v>
      </c>
      <c r="AI144" s="203">
        <f t="shared" si="168"/>
        <v>1.4043302032536336</v>
      </c>
      <c r="BA144" s="133"/>
      <c r="BR144" s="133"/>
      <c r="CG144" s="133"/>
    </row>
    <row r="145" spans="1:85" x14ac:dyDescent="0.25">
      <c r="A145" s="159" t="s">
        <v>57</v>
      </c>
      <c r="B145" s="148">
        <v>0</v>
      </c>
      <c r="C145" s="148">
        <v>0</v>
      </c>
      <c r="D145" s="148">
        <v>0</v>
      </c>
      <c r="E145" s="148">
        <v>0</v>
      </c>
      <c r="F145" s="292"/>
      <c r="G145" s="148">
        <v>0</v>
      </c>
      <c r="H145" s="160">
        <v>0</v>
      </c>
      <c r="I145" s="146">
        <f t="shared" si="166"/>
        <v>0</v>
      </c>
      <c r="J145" s="141"/>
      <c r="K145" s="161" t="s">
        <v>57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67"/>
        <v>0</v>
      </c>
      <c r="U145" s="204" t="s">
        <v>57</v>
      </c>
      <c r="V145" s="196">
        <v>0</v>
      </c>
      <c r="W145" s="196">
        <v>0</v>
      </c>
      <c r="X145" s="196">
        <v>0</v>
      </c>
      <c r="Y145" s="196">
        <v>0</v>
      </c>
      <c r="Z145" s="196">
        <v>0</v>
      </c>
      <c r="AA145" s="196">
        <v>0</v>
      </c>
      <c r="AB145" s="196">
        <v>0</v>
      </c>
      <c r="AC145" s="197">
        <v>0</v>
      </c>
      <c r="AD145" s="196">
        <v>0</v>
      </c>
      <c r="AE145" s="196">
        <v>0</v>
      </c>
      <c r="AF145" s="196">
        <v>0</v>
      </c>
      <c r="AG145" s="196">
        <v>0</v>
      </c>
      <c r="AH145" s="196">
        <v>0</v>
      </c>
      <c r="AI145" s="199">
        <f t="shared" si="168"/>
        <v>0</v>
      </c>
      <c r="BA145" s="133"/>
      <c r="BR145" s="133"/>
      <c r="CG145" s="133"/>
    </row>
    <row r="146" spans="1:85" x14ac:dyDescent="0.25">
      <c r="A146" s="151" t="s">
        <v>16</v>
      </c>
      <c r="B146" s="152">
        <v>0</v>
      </c>
      <c r="C146" s="152">
        <v>0</v>
      </c>
      <c r="D146" s="152">
        <v>8.6128431462174131</v>
      </c>
      <c r="E146" s="152">
        <v>0</v>
      </c>
      <c r="F146" s="292"/>
      <c r="G146" s="152">
        <v>0</v>
      </c>
      <c r="H146" s="153">
        <v>0</v>
      </c>
      <c r="I146" s="154">
        <f t="shared" si="166"/>
        <v>8.6128431462174131</v>
      </c>
      <c r="J146" s="141"/>
      <c r="K146" s="155" t="s">
        <v>16</v>
      </c>
      <c r="L146" s="156">
        <v>0</v>
      </c>
      <c r="M146" s="156">
        <v>0</v>
      </c>
      <c r="N146" s="156">
        <v>8.6128431462174131</v>
      </c>
      <c r="O146" s="156">
        <v>0</v>
      </c>
      <c r="P146" s="156">
        <v>1.8553500255935634E-4</v>
      </c>
      <c r="Q146" s="156">
        <v>0</v>
      </c>
      <c r="R146" s="157">
        <v>0</v>
      </c>
      <c r="S146" s="158">
        <f t="shared" si="167"/>
        <v>8.6130286812199728</v>
      </c>
      <c r="U146" s="200" t="s">
        <v>16</v>
      </c>
      <c r="V146" s="201">
        <v>0</v>
      </c>
      <c r="W146" s="201">
        <v>0</v>
      </c>
      <c r="X146" s="201">
        <v>0</v>
      </c>
      <c r="Y146" s="201">
        <v>0</v>
      </c>
      <c r="Z146" s="201">
        <v>8.6128431462174131</v>
      </c>
      <c r="AA146" s="201">
        <v>0</v>
      </c>
      <c r="AB146" s="201">
        <v>1.8553500255935634E-4</v>
      </c>
      <c r="AC146" s="202">
        <v>0</v>
      </c>
      <c r="AD146" s="201">
        <v>0</v>
      </c>
      <c r="AE146" s="201">
        <v>0</v>
      </c>
      <c r="AF146" s="201">
        <v>0</v>
      </c>
      <c r="AG146" s="201">
        <v>0</v>
      </c>
      <c r="AH146" s="201">
        <v>0</v>
      </c>
      <c r="AI146" s="203">
        <f t="shared" si="168"/>
        <v>8.6130286812199728</v>
      </c>
      <c r="BA146" s="133"/>
      <c r="BR146" s="133"/>
      <c r="CG146" s="133"/>
    </row>
    <row r="147" spans="1:85" x14ac:dyDescent="0.25">
      <c r="A147" s="159" t="s">
        <v>139</v>
      </c>
      <c r="B147" s="148">
        <v>53.520727749190684</v>
      </c>
      <c r="C147" s="148">
        <v>217.05525871789382</v>
      </c>
      <c r="D147" s="148">
        <v>48.714972216049816</v>
      </c>
      <c r="E147" s="148">
        <v>0</v>
      </c>
      <c r="F147" s="292"/>
      <c r="G147" s="148">
        <v>0</v>
      </c>
      <c r="H147" s="160">
        <v>0</v>
      </c>
      <c r="I147" s="146">
        <f t="shared" si="166"/>
        <v>319.29095868313431</v>
      </c>
      <c r="J147" s="141"/>
      <c r="K147" s="161" t="s">
        <v>139</v>
      </c>
      <c r="L147" s="148">
        <v>53.520727749190684</v>
      </c>
      <c r="M147" s="148">
        <v>217.05525871789382</v>
      </c>
      <c r="N147" s="148">
        <v>48.714972216049816</v>
      </c>
      <c r="O147" s="148">
        <v>0</v>
      </c>
      <c r="P147" s="148">
        <v>2.453113768148913E-2</v>
      </c>
      <c r="Q147" s="148">
        <v>0</v>
      </c>
      <c r="R147" s="149">
        <v>0</v>
      </c>
      <c r="S147" s="150">
        <f t="shared" si="167"/>
        <v>319.3154898208158</v>
      </c>
      <c r="U147" s="204" t="s">
        <v>139</v>
      </c>
      <c r="V147" s="196">
        <v>52.580647235565635</v>
      </c>
      <c r="W147" s="196">
        <v>0</v>
      </c>
      <c r="X147" s="196">
        <v>0</v>
      </c>
      <c r="Y147" s="196">
        <v>217.05525871789382</v>
      </c>
      <c r="Z147" s="196">
        <v>48.714972216049816</v>
      </c>
      <c r="AA147" s="196">
        <v>0</v>
      </c>
      <c r="AB147" s="196">
        <v>2.453113768148913E-2</v>
      </c>
      <c r="AC147" s="197">
        <v>0.94008051362504474</v>
      </c>
      <c r="AD147" s="196">
        <v>0.94008051362504474</v>
      </c>
      <c r="AE147" s="196">
        <v>0</v>
      </c>
      <c r="AF147" s="196">
        <v>0</v>
      </c>
      <c r="AG147" s="196">
        <v>0</v>
      </c>
      <c r="AH147" s="196">
        <v>0</v>
      </c>
      <c r="AI147" s="199">
        <f t="shared" si="168"/>
        <v>319.3154898208158</v>
      </c>
      <c r="BA147" s="133"/>
      <c r="BR147" s="133"/>
      <c r="CG147" s="133"/>
    </row>
    <row r="148" spans="1:85" x14ac:dyDescent="0.25">
      <c r="A148" s="151" t="s">
        <v>24</v>
      </c>
      <c r="B148" s="152">
        <v>278.57024719039362</v>
      </c>
      <c r="C148" s="152">
        <v>11.776115105398603</v>
      </c>
      <c r="D148" s="152">
        <v>3.7757280835800717</v>
      </c>
      <c r="E148" s="152">
        <v>556.10058609948669</v>
      </c>
      <c r="F148" s="292"/>
      <c r="G148" s="152">
        <v>104.51772914394068</v>
      </c>
      <c r="H148" s="153">
        <v>0</v>
      </c>
      <c r="I148" s="154">
        <f t="shared" si="166"/>
        <v>954.7404056227997</v>
      </c>
      <c r="J148" s="141"/>
      <c r="K148" s="155" t="s">
        <v>24</v>
      </c>
      <c r="L148" s="156">
        <v>278.57024719039362</v>
      </c>
      <c r="M148" s="156">
        <v>11.776115105398603</v>
      </c>
      <c r="N148" s="156">
        <v>3.7757280835800717</v>
      </c>
      <c r="O148" s="156">
        <v>556.10058609948669</v>
      </c>
      <c r="P148" s="156">
        <v>11.568672345190553</v>
      </c>
      <c r="Q148" s="156">
        <v>104.51772914394068</v>
      </c>
      <c r="R148" s="157">
        <v>0</v>
      </c>
      <c r="S148" s="158">
        <f t="shared" si="167"/>
        <v>966.30907796799022</v>
      </c>
      <c r="U148" s="200" t="s">
        <v>24</v>
      </c>
      <c r="V148" s="201">
        <v>7.7910059164356991</v>
      </c>
      <c r="W148" s="201">
        <v>192.81820776021578</v>
      </c>
      <c r="X148" s="201">
        <v>104.51772914394068</v>
      </c>
      <c r="Y148" s="201">
        <v>11.776115105398603</v>
      </c>
      <c r="Z148" s="201">
        <v>3.7350236675326767</v>
      </c>
      <c r="AA148" s="201">
        <v>317.46327670317277</v>
      </c>
      <c r="AB148" s="201">
        <v>11.568672345190553</v>
      </c>
      <c r="AC148" s="202">
        <v>316.63904732610354</v>
      </c>
      <c r="AD148" s="201">
        <v>77.961033513742137</v>
      </c>
      <c r="AE148" s="201">
        <v>238.63730939631395</v>
      </c>
      <c r="AF148" s="201">
        <v>0</v>
      </c>
      <c r="AG148" s="201">
        <v>4.0704416047395248E-2</v>
      </c>
      <c r="AH148" s="201">
        <v>0</v>
      </c>
      <c r="AI148" s="203">
        <f t="shared" si="168"/>
        <v>966.30907796799022</v>
      </c>
      <c r="BA148" s="133"/>
      <c r="BR148" s="133"/>
      <c r="CG148" s="133"/>
    </row>
    <row r="149" spans="1:85" x14ac:dyDescent="0.25">
      <c r="A149" s="159" t="s">
        <v>23</v>
      </c>
      <c r="B149" s="148">
        <v>64.854597954628886</v>
      </c>
      <c r="C149" s="148">
        <v>0</v>
      </c>
      <c r="D149" s="148">
        <v>0</v>
      </c>
      <c r="E149" s="148">
        <v>0</v>
      </c>
      <c r="F149" s="292"/>
      <c r="G149" s="148">
        <v>0</v>
      </c>
      <c r="H149" s="160">
        <v>0</v>
      </c>
      <c r="I149" s="146">
        <f t="shared" si="166"/>
        <v>64.854597954628886</v>
      </c>
      <c r="J149" s="141"/>
      <c r="K149" s="161" t="s">
        <v>23</v>
      </c>
      <c r="L149" s="148">
        <v>64.854597954628886</v>
      </c>
      <c r="M149" s="148">
        <v>0</v>
      </c>
      <c r="N149" s="148">
        <v>0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67"/>
        <v>64.854597954628886</v>
      </c>
      <c r="U149" s="204" t="s">
        <v>23</v>
      </c>
      <c r="V149" s="196">
        <v>12.970919590925778</v>
      </c>
      <c r="W149" s="196">
        <v>0</v>
      </c>
      <c r="X149" s="196">
        <v>0</v>
      </c>
      <c r="Y149" s="196">
        <v>0</v>
      </c>
      <c r="Z149" s="196">
        <v>0</v>
      </c>
      <c r="AA149" s="196">
        <v>0</v>
      </c>
      <c r="AB149" s="196">
        <v>0</v>
      </c>
      <c r="AC149" s="197">
        <v>51.883678363703112</v>
      </c>
      <c r="AD149" s="196">
        <v>51.883678363703112</v>
      </c>
      <c r="AE149" s="196">
        <v>0</v>
      </c>
      <c r="AF149" s="196">
        <v>0</v>
      </c>
      <c r="AG149" s="196">
        <v>0</v>
      </c>
      <c r="AH149" s="196">
        <v>0</v>
      </c>
      <c r="AI149" s="199">
        <f t="shared" si="168"/>
        <v>64.854597954628886</v>
      </c>
      <c r="BA149" s="133"/>
      <c r="BR149" s="133"/>
      <c r="CG149" s="133"/>
    </row>
    <row r="150" spans="1:85" x14ac:dyDescent="0.25">
      <c r="A150" s="151" t="s">
        <v>58</v>
      </c>
      <c r="B150" s="152">
        <v>9.563248061714287E-2</v>
      </c>
      <c r="C150" s="152">
        <v>0</v>
      </c>
      <c r="D150" s="152">
        <v>0</v>
      </c>
      <c r="E150" s="152">
        <v>0</v>
      </c>
      <c r="F150" s="292"/>
      <c r="G150" s="152">
        <v>0</v>
      </c>
      <c r="H150" s="153">
        <v>0</v>
      </c>
      <c r="I150" s="154">
        <f t="shared" si="166"/>
        <v>9.563248061714287E-2</v>
      </c>
      <c r="J150" s="141"/>
      <c r="K150" s="155" t="s">
        <v>58</v>
      </c>
      <c r="L150" s="156">
        <v>9.563248061714287E-2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67"/>
        <v>9.563248061714287E-2</v>
      </c>
      <c r="U150" s="200" t="s">
        <v>58</v>
      </c>
      <c r="V150" s="201">
        <v>9.563248061714287E-2</v>
      </c>
      <c r="W150" s="201">
        <v>0</v>
      </c>
      <c r="X150" s="201">
        <v>0</v>
      </c>
      <c r="Y150" s="201">
        <v>0</v>
      </c>
      <c r="Z150" s="201">
        <v>0</v>
      </c>
      <c r="AA150" s="201">
        <v>0</v>
      </c>
      <c r="AB150" s="201">
        <v>0</v>
      </c>
      <c r="AC150" s="202">
        <v>0</v>
      </c>
      <c r="AD150" s="201">
        <v>0</v>
      </c>
      <c r="AE150" s="201">
        <v>0</v>
      </c>
      <c r="AF150" s="201">
        <v>0</v>
      </c>
      <c r="AG150" s="201">
        <v>0</v>
      </c>
      <c r="AH150" s="201">
        <v>0</v>
      </c>
      <c r="AI150" s="203">
        <f t="shared" si="168"/>
        <v>9.563248061714287E-2</v>
      </c>
      <c r="BA150" s="133"/>
      <c r="BR150" s="133"/>
      <c r="CG150" s="133"/>
    </row>
    <row r="151" spans="1:85" x14ac:dyDescent="0.25">
      <c r="A151" s="159" t="s">
        <v>21</v>
      </c>
      <c r="B151" s="148">
        <v>0</v>
      </c>
      <c r="C151" s="148">
        <v>0.44457950640800409</v>
      </c>
      <c r="D151" s="148">
        <v>0</v>
      </c>
      <c r="E151" s="148">
        <v>0</v>
      </c>
      <c r="F151" s="292"/>
      <c r="G151" s="148">
        <v>0</v>
      </c>
      <c r="H151" s="160">
        <v>0</v>
      </c>
      <c r="I151" s="146">
        <f t="shared" si="166"/>
        <v>0.44457950640800409</v>
      </c>
      <c r="J151" s="141"/>
      <c r="K151" s="161" t="s">
        <v>21</v>
      </c>
      <c r="L151" s="148">
        <v>0</v>
      </c>
      <c r="M151" s="148">
        <v>0.44457950640800409</v>
      </c>
      <c r="N151" s="148">
        <v>0</v>
      </c>
      <c r="O151" s="148">
        <v>0</v>
      </c>
      <c r="P151" s="148">
        <v>0.65206954577590248</v>
      </c>
      <c r="Q151" s="148">
        <v>0</v>
      </c>
      <c r="R151" s="149">
        <v>0</v>
      </c>
      <c r="S151" s="150">
        <f t="shared" si="167"/>
        <v>1.0966490521839065</v>
      </c>
      <c r="U151" s="204" t="s">
        <v>21</v>
      </c>
      <c r="V151" s="196">
        <v>0</v>
      </c>
      <c r="W151" s="196">
        <v>0</v>
      </c>
      <c r="X151" s="196">
        <v>0</v>
      </c>
      <c r="Y151" s="196">
        <v>0.44457950640800409</v>
      </c>
      <c r="Z151" s="196">
        <v>0</v>
      </c>
      <c r="AA151" s="196">
        <v>0</v>
      </c>
      <c r="AB151" s="196">
        <v>0.65206954577590248</v>
      </c>
      <c r="AC151" s="197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9">
        <f t="shared" si="168"/>
        <v>1.0966490521839065</v>
      </c>
      <c r="BA151" s="133"/>
      <c r="BR151" s="133"/>
      <c r="CG151" s="133"/>
    </row>
    <row r="152" spans="1:85" x14ac:dyDescent="0.25">
      <c r="A152" s="151" t="s">
        <v>20</v>
      </c>
      <c r="B152" s="152">
        <v>0</v>
      </c>
      <c r="C152" s="152">
        <v>7.7614283441228865E-2</v>
      </c>
      <c r="D152" s="152">
        <v>0</v>
      </c>
      <c r="E152" s="152">
        <v>0</v>
      </c>
      <c r="F152" s="292"/>
      <c r="G152" s="152">
        <v>0</v>
      </c>
      <c r="H152" s="153">
        <v>0</v>
      </c>
      <c r="I152" s="154">
        <f t="shared" si="166"/>
        <v>7.7614283441228865E-2</v>
      </c>
      <c r="J152" s="141"/>
      <c r="K152" s="155" t="s">
        <v>20</v>
      </c>
      <c r="L152" s="156">
        <v>0</v>
      </c>
      <c r="M152" s="156">
        <v>7.7614283441228865E-2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67"/>
        <v>7.7614283441228865E-2</v>
      </c>
      <c r="U152" s="200" t="s">
        <v>59</v>
      </c>
      <c r="V152" s="201">
        <v>0</v>
      </c>
      <c r="W152" s="201">
        <v>0</v>
      </c>
      <c r="X152" s="201">
        <v>0</v>
      </c>
      <c r="Y152" s="201">
        <v>7.7614283441228865E-2</v>
      </c>
      <c r="Z152" s="201">
        <v>0</v>
      </c>
      <c r="AA152" s="201">
        <v>0</v>
      </c>
      <c r="AB152" s="201">
        <v>0</v>
      </c>
      <c r="AC152" s="202">
        <v>0</v>
      </c>
      <c r="AD152" s="201">
        <v>0</v>
      </c>
      <c r="AE152" s="201">
        <v>0</v>
      </c>
      <c r="AF152" s="201">
        <v>0</v>
      </c>
      <c r="AG152" s="201">
        <v>0</v>
      </c>
      <c r="AH152" s="201">
        <v>0</v>
      </c>
      <c r="AI152" s="203">
        <f t="shared" si="168"/>
        <v>7.7614283441228865E-2</v>
      </c>
      <c r="BA152" s="133"/>
      <c r="BR152" s="133"/>
      <c r="CG152" s="133"/>
    </row>
    <row r="153" spans="1:85" x14ac:dyDescent="0.25">
      <c r="A153" s="162" t="s">
        <v>62</v>
      </c>
      <c r="B153" s="148">
        <v>0</v>
      </c>
      <c r="C153" s="148">
        <v>0</v>
      </c>
      <c r="D153" s="148">
        <v>0</v>
      </c>
      <c r="E153" s="148">
        <v>0</v>
      </c>
      <c r="F153" s="292"/>
      <c r="G153" s="148">
        <v>0</v>
      </c>
      <c r="H153" s="160">
        <v>0</v>
      </c>
      <c r="I153" s="146">
        <f t="shared" si="166"/>
        <v>0</v>
      </c>
      <c r="J153" s="141"/>
      <c r="K153" s="163" t="s">
        <v>62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67"/>
        <v>0</v>
      </c>
      <c r="U153" s="205" t="s">
        <v>60</v>
      </c>
      <c r="V153" s="196">
        <v>0</v>
      </c>
      <c r="W153" s="196">
        <v>0</v>
      </c>
      <c r="X153" s="196">
        <v>0</v>
      </c>
      <c r="Y153" s="196">
        <v>0</v>
      </c>
      <c r="Z153" s="196">
        <v>0</v>
      </c>
      <c r="AA153" s="196">
        <v>0</v>
      </c>
      <c r="AB153" s="196">
        <v>0</v>
      </c>
      <c r="AC153" s="197">
        <v>0</v>
      </c>
      <c r="AD153" s="198">
        <v>0</v>
      </c>
      <c r="AE153" s="198">
        <v>0</v>
      </c>
      <c r="AF153" s="198">
        <v>0</v>
      </c>
      <c r="AG153" s="198">
        <v>0</v>
      </c>
      <c r="AH153" s="198">
        <v>0</v>
      </c>
      <c r="AI153" s="199">
        <f t="shared" si="168"/>
        <v>0</v>
      </c>
      <c r="BA153" s="133"/>
      <c r="BR153" s="133"/>
      <c r="CG153" s="133"/>
    </row>
    <row r="154" spans="1:85" ht="14.4" x14ac:dyDescent="0.3">
      <c r="A154" s="164" t="s">
        <v>22</v>
      </c>
      <c r="B154" s="165">
        <v>0</v>
      </c>
      <c r="C154" s="165">
        <v>0</v>
      </c>
      <c r="D154" s="165">
        <v>0</v>
      </c>
      <c r="E154" s="165">
        <v>0</v>
      </c>
      <c r="F154" s="292"/>
      <c r="G154" s="165">
        <v>0</v>
      </c>
      <c r="H154" s="166">
        <v>0</v>
      </c>
      <c r="I154" s="167">
        <f t="shared" si="166"/>
        <v>0</v>
      </c>
      <c r="J154" s="141"/>
      <c r="K154" s="168" t="s">
        <v>22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67"/>
        <v>0</v>
      </c>
      <c r="U154" s="206" t="s">
        <v>63</v>
      </c>
      <c r="V154" s="207">
        <v>0</v>
      </c>
      <c r="W154" s="207">
        <v>0</v>
      </c>
      <c r="X154" s="207">
        <v>0</v>
      </c>
      <c r="Y154" s="207">
        <v>0</v>
      </c>
      <c r="Z154" s="207">
        <v>0</v>
      </c>
      <c r="AA154" s="207">
        <v>0</v>
      </c>
      <c r="AB154" s="207">
        <v>0</v>
      </c>
      <c r="AC154" s="207">
        <v>0</v>
      </c>
      <c r="AD154" s="207">
        <v>0</v>
      </c>
      <c r="AE154" s="207">
        <v>0</v>
      </c>
      <c r="AF154" s="207">
        <v>0</v>
      </c>
      <c r="AG154" s="207">
        <v>0</v>
      </c>
      <c r="AH154" s="97">
        <v>0</v>
      </c>
      <c r="AI154" s="208">
        <f t="shared" si="168"/>
        <v>0</v>
      </c>
      <c r="BA154" s="133"/>
      <c r="BR154" s="133"/>
      <c r="CG154" s="133"/>
    </row>
    <row r="155" spans="1:85" ht="14.4" x14ac:dyDescent="0.3">
      <c r="A155" s="172" t="s">
        <v>18</v>
      </c>
      <c r="B155" s="173">
        <v>0</v>
      </c>
      <c r="C155" s="173">
        <v>0</v>
      </c>
      <c r="D155" s="173">
        <v>0</v>
      </c>
      <c r="E155" s="173">
        <v>0</v>
      </c>
      <c r="F155" s="292"/>
      <c r="G155" s="173">
        <v>0</v>
      </c>
      <c r="H155" s="174">
        <v>0</v>
      </c>
      <c r="I155" s="175">
        <f t="shared" si="166"/>
        <v>0</v>
      </c>
      <c r="J155" s="141"/>
      <c r="K155" s="176" t="s">
        <v>18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67"/>
        <v>0</v>
      </c>
      <c r="U155" s="209" t="s">
        <v>18</v>
      </c>
      <c r="V155" s="210">
        <v>0</v>
      </c>
      <c r="W155" s="210">
        <v>0</v>
      </c>
      <c r="X155" s="210">
        <v>0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1">
        <v>0</v>
      </c>
      <c r="AE155" s="211">
        <v>0</v>
      </c>
      <c r="AF155" s="211">
        <v>0</v>
      </c>
      <c r="AG155" s="211">
        <v>0</v>
      </c>
      <c r="AH155" s="211">
        <v>0</v>
      </c>
      <c r="AI155" s="212">
        <f t="shared" si="168"/>
        <v>0</v>
      </c>
      <c r="BA155" s="133"/>
      <c r="BR155" s="133"/>
      <c r="CG155" s="133"/>
    </row>
    <row r="156" spans="1:85" ht="14.4" x14ac:dyDescent="0.3">
      <c r="A156" s="164" t="s">
        <v>19</v>
      </c>
      <c r="B156" s="165">
        <v>0</v>
      </c>
      <c r="C156" s="165">
        <v>0</v>
      </c>
      <c r="D156" s="165">
        <v>0</v>
      </c>
      <c r="E156" s="165">
        <v>0</v>
      </c>
      <c r="F156" s="292"/>
      <c r="G156" s="165">
        <v>0</v>
      </c>
      <c r="H156" s="166">
        <v>0</v>
      </c>
      <c r="I156" s="167">
        <f t="shared" si="166"/>
        <v>0</v>
      </c>
      <c r="J156" s="141"/>
      <c r="K156" s="168" t="s">
        <v>19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67"/>
        <v>0</v>
      </c>
      <c r="U156" s="206" t="s">
        <v>19</v>
      </c>
      <c r="V156" s="207">
        <v>0</v>
      </c>
      <c r="W156" s="207">
        <v>0</v>
      </c>
      <c r="X156" s="207">
        <v>0</v>
      </c>
      <c r="Y156" s="207">
        <v>0</v>
      </c>
      <c r="Z156" s="207">
        <v>0</v>
      </c>
      <c r="AA156" s="207">
        <v>0</v>
      </c>
      <c r="AB156" s="207">
        <v>0</v>
      </c>
      <c r="AC156" s="207">
        <v>0</v>
      </c>
      <c r="AD156" s="207">
        <v>0</v>
      </c>
      <c r="AE156" s="207">
        <v>0</v>
      </c>
      <c r="AF156" s="207">
        <v>0</v>
      </c>
      <c r="AG156" s="207">
        <v>0</v>
      </c>
      <c r="AH156" s="97">
        <v>0</v>
      </c>
      <c r="AI156" s="208">
        <f t="shared" si="168"/>
        <v>0</v>
      </c>
      <c r="BA156" s="133"/>
      <c r="BR156" s="133"/>
      <c r="CG156" s="133"/>
    </row>
    <row r="157" spans="1:85" ht="15" thickBot="1" x14ac:dyDescent="0.35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293"/>
      <c r="G157" s="180">
        <v>0</v>
      </c>
      <c r="H157" s="181">
        <v>0</v>
      </c>
      <c r="I157" s="182">
        <f t="shared" si="166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67"/>
        <v>0</v>
      </c>
      <c r="U157" s="209" t="s">
        <v>10</v>
      </c>
      <c r="V157" s="210">
        <v>0</v>
      </c>
      <c r="W157" s="210">
        <v>0</v>
      </c>
      <c r="X157" s="210">
        <v>0</v>
      </c>
      <c r="Y157" s="210">
        <v>0</v>
      </c>
      <c r="Z157" s="210">
        <v>0</v>
      </c>
      <c r="AA157" s="210">
        <v>0</v>
      </c>
      <c r="AB157" s="210">
        <v>0</v>
      </c>
      <c r="AC157" s="210">
        <v>0</v>
      </c>
      <c r="AD157" s="211">
        <v>0</v>
      </c>
      <c r="AE157" s="211">
        <v>0</v>
      </c>
      <c r="AF157" s="211">
        <v>0</v>
      </c>
      <c r="AG157" s="211">
        <v>0</v>
      </c>
      <c r="AH157" s="211">
        <v>0</v>
      </c>
      <c r="AI157" s="212">
        <f t="shared" si="168"/>
        <v>0</v>
      </c>
      <c r="BA157" s="133"/>
      <c r="BR157" s="133"/>
      <c r="CG157" s="133"/>
    </row>
    <row r="158" spans="1:85" x14ac:dyDescent="0.25">
      <c r="A158" s="186" t="s">
        <v>25</v>
      </c>
      <c r="B158" s="187">
        <f>SUM(B137:B153)</f>
        <v>427.00107909010399</v>
      </c>
      <c r="C158" s="187">
        <f t="shared" ref="C158:H158" si="169">SUM(C137:C153)</f>
        <v>482.44923303055987</v>
      </c>
      <c r="D158" s="187">
        <f t="shared" si="169"/>
        <v>91.85233689197959</v>
      </c>
      <c r="E158" s="187">
        <f t="shared" si="169"/>
        <v>556.10058609948669</v>
      </c>
      <c r="F158" s="187">
        <f t="shared" si="169"/>
        <v>0</v>
      </c>
      <c r="G158" s="187">
        <f t="shared" si="169"/>
        <v>104.51772914394068</v>
      </c>
      <c r="H158" s="213">
        <f t="shared" si="169"/>
        <v>0</v>
      </c>
      <c r="I158" s="146">
        <f t="shared" ref="I158" si="170">SUM(I137:I153)</f>
        <v>1661.9209642560706</v>
      </c>
      <c r="J158" s="141"/>
      <c r="K158" s="188" t="s">
        <v>25</v>
      </c>
      <c r="L158" s="187">
        <f>SUM(L137:L153)</f>
        <v>427.00107909010399</v>
      </c>
      <c r="M158" s="187">
        <f t="shared" ref="M158:R158" si="171">SUM(M137:M153)</f>
        <v>482.44923303055987</v>
      </c>
      <c r="N158" s="187">
        <f t="shared" si="171"/>
        <v>91.85233689197959</v>
      </c>
      <c r="O158" s="187">
        <f t="shared" si="171"/>
        <v>556.10058609948669</v>
      </c>
      <c r="P158" s="187">
        <f t="shared" si="171"/>
        <v>25.12901828296382</v>
      </c>
      <c r="Q158" s="187">
        <f t="shared" si="171"/>
        <v>104.51772914394068</v>
      </c>
      <c r="R158" s="213">
        <f t="shared" si="171"/>
        <v>0</v>
      </c>
      <c r="S158" s="214">
        <f t="shared" ref="S158" si="172">SUM(S137:S153)</f>
        <v>1687.0499825390345</v>
      </c>
      <c r="T158" s="133" t="str">
        <f>IF(ABS(S158-AI158)&gt;0.01,S158-AI158,"")</f>
        <v/>
      </c>
      <c r="U158" s="215" t="s">
        <v>61</v>
      </c>
      <c r="V158" s="216">
        <f>SUM(V137:V153)</f>
        <v>103.39807893881789</v>
      </c>
      <c r="W158" s="216">
        <f t="shared" ref="W158:AH158" si="173">SUM(W137:W153)</f>
        <v>192.81820776021578</v>
      </c>
      <c r="X158" s="216">
        <f t="shared" si="173"/>
        <v>104.51772914394068</v>
      </c>
      <c r="Y158" s="216">
        <f t="shared" si="173"/>
        <v>482.44923303055987</v>
      </c>
      <c r="Z158" s="216">
        <f t="shared" si="173"/>
        <v>64.587696237422492</v>
      </c>
      <c r="AA158" s="216">
        <f t="shared" si="173"/>
        <v>317.46327670317277</v>
      </c>
      <c r="AB158" s="216">
        <f t="shared" si="173"/>
        <v>25.12901828296382</v>
      </c>
      <c r="AC158" s="216">
        <f t="shared" si="173"/>
        <v>396.68674244194136</v>
      </c>
      <c r="AD158" s="217">
        <f t="shared" si="173"/>
        <v>130.78479239107031</v>
      </c>
      <c r="AE158" s="217">
        <f t="shared" si="173"/>
        <v>238.63730939631395</v>
      </c>
      <c r="AF158" s="217">
        <f t="shared" si="173"/>
        <v>0</v>
      </c>
      <c r="AG158" s="217">
        <f t="shared" si="173"/>
        <v>27.264640654557088</v>
      </c>
      <c r="AH158" s="217">
        <f t="shared" si="173"/>
        <v>0</v>
      </c>
      <c r="AI158" s="218">
        <f>SUM(V158:AC158)</f>
        <v>1687.0499825390348</v>
      </c>
      <c r="BA158" s="133"/>
      <c r="BR158" s="133"/>
      <c r="CG158" s="133"/>
    </row>
    <row r="159" spans="1:85" s="4" customFormat="1" ht="15" thickBot="1" x14ac:dyDescent="0.35">
      <c r="A159" s="18" t="s">
        <v>85</v>
      </c>
      <c r="B159" s="105">
        <f>IF($I158=0,"-",B158/$I158)</f>
        <v>0.25693224182970903</v>
      </c>
      <c r="C159" s="105">
        <f t="shared" ref="C159:H159" si="174">IF($I158=0,"-",C158/$I158)</f>
        <v>0.29029613525966902</v>
      </c>
      <c r="D159" s="105">
        <f t="shared" si="174"/>
        <v>5.5268775632236915E-2</v>
      </c>
      <c r="E159" s="105">
        <f t="shared" si="174"/>
        <v>0.33461313628016914</v>
      </c>
      <c r="F159" s="105">
        <f t="shared" si="174"/>
        <v>0</v>
      </c>
      <c r="G159" s="105">
        <f t="shared" si="174"/>
        <v>6.288971099821597E-2</v>
      </c>
      <c r="H159" s="106">
        <f t="shared" si="174"/>
        <v>0</v>
      </c>
      <c r="I159" s="107">
        <f>SUM(B159:H159)</f>
        <v>0.99999999999999989</v>
      </c>
      <c r="J159" s="133"/>
      <c r="K159" s="30" t="s">
        <v>85</v>
      </c>
      <c r="L159" s="80">
        <f>IF($S158=0,"-",L158/$S158)</f>
        <v>0.25310517382980036</v>
      </c>
      <c r="M159" s="80">
        <f t="shared" ref="M159:R159" si="175">IF($S158=0,"-",M158/$S158)</f>
        <v>0.28597210398263767</v>
      </c>
      <c r="N159" s="80">
        <f t="shared" si="175"/>
        <v>5.4445533826887868E-2</v>
      </c>
      <c r="O159" s="80">
        <f t="shared" si="175"/>
        <v>0.32962899253438083</v>
      </c>
      <c r="P159" s="80">
        <f t="shared" si="175"/>
        <v>1.4895242312349444E-2</v>
      </c>
      <c r="Q159" s="80">
        <f t="shared" si="175"/>
        <v>6.1952953513943906E-2</v>
      </c>
      <c r="R159" s="81">
        <f t="shared" si="175"/>
        <v>0</v>
      </c>
      <c r="S159" s="82">
        <f>SUM(L159:R159)</f>
        <v>1</v>
      </c>
      <c r="U159" s="40" t="s">
        <v>85</v>
      </c>
      <c r="V159" s="108">
        <f>+V158/$AI158</f>
        <v>6.1289280109651685E-2</v>
      </c>
      <c r="W159" s="108">
        <f t="shared" ref="W159:AH159" si="176">+W158/$AI158</f>
        <v>0.11429312098389734</v>
      </c>
      <c r="X159" s="108">
        <f t="shared" si="176"/>
        <v>6.1952953513943899E-2</v>
      </c>
      <c r="Y159" s="108">
        <f t="shared" si="176"/>
        <v>0.28597210398263762</v>
      </c>
      <c r="Z159" s="108">
        <f t="shared" si="176"/>
        <v>3.8284399932370157E-2</v>
      </c>
      <c r="AA159" s="108">
        <f t="shared" si="176"/>
        <v>0.18817656855986326</v>
      </c>
      <c r="AB159" s="108">
        <f t="shared" si="176"/>
        <v>1.4895242312349443E-2</v>
      </c>
      <c r="AC159" s="108">
        <f t="shared" si="176"/>
        <v>0.23513633060528655</v>
      </c>
      <c r="AD159" s="108">
        <f t="shared" si="176"/>
        <v>7.75227727362513E-2</v>
      </c>
      <c r="AE159" s="108">
        <f t="shared" si="176"/>
        <v>0.14145242397451754</v>
      </c>
      <c r="AF159" s="108">
        <f t="shared" si="176"/>
        <v>0</v>
      </c>
      <c r="AG159" s="108">
        <f t="shared" si="176"/>
        <v>1.6161133894517701E-2</v>
      </c>
      <c r="AH159" s="108">
        <f t="shared" si="176"/>
        <v>0</v>
      </c>
      <c r="AI159" s="109">
        <f>SUM(V159:AC159)</f>
        <v>0.99999999999999978</v>
      </c>
    </row>
    <row r="160" spans="1:85" ht="14.4" thickBot="1" x14ac:dyDescent="0.3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7.6" x14ac:dyDescent="0.25">
      <c r="A161" s="316" t="s">
        <v>32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26</v>
      </c>
      <c r="G161" s="137" t="s">
        <v>4</v>
      </c>
      <c r="H161" s="137" t="s">
        <v>84</v>
      </c>
      <c r="I161" s="138" t="s">
        <v>5</v>
      </c>
      <c r="K161" s="318" t="s">
        <v>32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26</v>
      </c>
      <c r="Q161" s="139" t="s">
        <v>4</v>
      </c>
      <c r="R161" s="139" t="s">
        <v>84</v>
      </c>
      <c r="S161" s="140" t="s">
        <v>5</v>
      </c>
      <c r="U161" s="320" t="s">
        <v>32</v>
      </c>
      <c r="V161" s="189" t="s">
        <v>71</v>
      </c>
      <c r="W161" s="189" t="s">
        <v>72</v>
      </c>
      <c r="X161" s="189" t="s">
        <v>4</v>
      </c>
      <c r="Y161" s="189" t="s">
        <v>1</v>
      </c>
      <c r="Z161" s="189" t="s">
        <v>2</v>
      </c>
      <c r="AA161" s="189" t="s">
        <v>3</v>
      </c>
      <c r="AB161" s="189" t="s">
        <v>53</v>
      </c>
      <c r="AC161" s="189" t="s">
        <v>65</v>
      </c>
      <c r="AD161" s="190" t="s">
        <v>73</v>
      </c>
      <c r="AE161" s="190" t="s">
        <v>74</v>
      </c>
      <c r="AF161" s="190" t="s">
        <v>75</v>
      </c>
      <c r="AG161" s="190" t="s">
        <v>76</v>
      </c>
      <c r="AH161" s="190" t="s">
        <v>77</v>
      </c>
      <c r="AI161" s="191" t="s">
        <v>61</v>
      </c>
      <c r="BA161" s="133"/>
      <c r="BR161" s="133"/>
      <c r="CG161" s="133"/>
    </row>
    <row r="162" spans="1:85" x14ac:dyDescent="0.25">
      <c r="A162" s="317" t="s">
        <v>32</v>
      </c>
      <c r="B162" s="282" t="s">
        <v>66</v>
      </c>
      <c r="C162" s="283"/>
      <c r="D162" s="283"/>
      <c r="E162" s="283"/>
      <c r="F162" s="283"/>
      <c r="G162" s="283"/>
      <c r="H162" s="283"/>
      <c r="I162" s="284"/>
      <c r="K162" s="319" t="s">
        <v>32</v>
      </c>
      <c r="L162" s="285" t="s">
        <v>66</v>
      </c>
      <c r="M162" s="286"/>
      <c r="N162" s="286"/>
      <c r="O162" s="286"/>
      <c r="P162" s="286"/>
      <c r="Q162" s="286"/>
      <c r="R162" s="286"/>
      <c r="S162" s="287"/>
      <c r="U162" s="321" t="s">
        <v>32</v>
      </c>
      <c r="V162" s="314" t="s">
        <v>66</v>
      </c>
      <c r="W162" s="314"/>
      <c r="X162" s="314"/>
      <c r="Y162" s="314"/>
      <c r="Z162" s="314"/>
      <c r="AA162" s="314"/>
      <c r="AB162" s="314"/>
      <c r="AC162" s="314"/>
      <c r="AD162" s="314"/>
      <c r="AE162" s="314"/>
      <c r="AF162" s="314"/>
      <c r="AG162" s="314"/>
      <c r="AH162" s="314"/>
      <c r="AI162" s="315"/>
      <c r="BA162" s="133"/>
      <c r="BR162" s="133"/>
      <c r="CG162" s="133"/>
    </row>
    <row r="163" spans="1:85" x14ac:dyDescent="0.25">
      <c r="A163" s="143" t="s">
        <v>6</v>
      </c>
      <c r="B163" s="144">
        <v>0</v>
      </c>
      <c r="C163" s="144">
        <v>0</v>
      </c>
      <c r="D163" s="144">
        <v>23.240171697093633</v>
      </c>
      <c r="E163" s="144">
        <v>0</v>
      </c>
      <c r="F163" s="291"/>
      <c r="G163" s="144">
        <v>0</v>
      </c>
      <c r="H163" s="145">
        <v>0</v>
      </c>
      <c r="I163" s="146">
        <f>SUM(B163:H163)</f>
        <v>23.240171697093633</v>
      </c>
      <c r="J163" s="141"/>
      <c r="K163" s="192" t="s">
        <v>6</v>
      </c>
      <c r="L163" s="144">
        <v>0</v>
      </c>
      <c r="M163" s="144">
        <v>0</v>
      </c>
      <c r="N163" s="144">
        <v>23.240171697093633</v>
      </c>
      <c r="O163" s="144">
        <v>0</v>
      </c>
      <c r="P163" s="144">
        <v>0</v>
      </c>
      <c r="Q163" s="144">
        <v>0</v>
      </c>
      <c r="R163" s="193">
        <v>0</v>
      </c>
      <c r="S163" s="194">
        <f>SUM(L163:R163)</f>
        <v>23.240171697093633</v>
      </c>
      <c r="U163" s="195" t="s">
        <v>6</v>
      </c>
      <c r="V163" s="196">
        <v>0</v>
      </c>
      <c r="W163" s="196">
        <v>0</v>
      </c>
      <c r="X163" s="196">
        <v>0</v>
      </c>
      <c r="Y163" s="196">
        <v>0</v>
      </c>
      <c r="Z163" s="196">
        <v>23.240171697093633</v>
      </c>
      <c r="AA163" s="196">
        <v>0</v>
      </c>
      <c r="AB163" s="196">
        <v>0</v>
      </c>
      <c r="AC163" s="197">
        <v>0</v>
      </c>
      <c r="AD163" s="198">
        <v>0</v>
      </c>
      <c r="AE163" s="198">
        <v>0</v>
      </c>
      <c r="AF163" s="198">
        <v>0</v>
      </c>
      <c r="AG163" s="198">
        <v>0</v>
      </c>
      <c r="AH163" s="198">
        <v>0</v>
      </c>
      <c r="AI163" s="199">
        <f>SUM(V163:AC163)</f>
        <v>23.240171697093633</v>
      </c>
      <c r="BA163" s="133"/>
      <c r="BR163" s="133"/>
      <c r="CG163" s="133"/>
    </row>
    <row r="164" spans="1:85" x14ac:dyDescent="0.25">
      <c r="A164" s="151" t="s">
        <v>7</v>
      </c>
      <c r="B164" s="152">
        <v>0</v>
      </c>
      <c r="C164" s="152">
        <v>0</v>
      </c>
      <c r="D164" s="152">
        <v>0</v>
      </c>
      <c r="E164" s="152">
        <v>0</v>
      </c>
      <c r="F164" s="292"/>
      <c r="G164" s="152">
        <v>0</v>
      </c>
      <c r="H164" s="153">
        <v>0</v>
      </c>
      <c r="I164" s="154">
        <f t="shared" ref="I164:I183" si="177">SUM(B164:H164)</f>
        <v>0</v>
      </c>
      <c r="J164" s="141"/>
      <c r="K164" s="155" t="s">
        <v>7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78">SUM(L164:R164)</f>
        <v>0</v>
      </c>
      <c r="U164" s="200" t="s">
        <v>7</v>
      </c>
      <c r="V164" s="201">
        <v>0</v>
      </c>
      <c r="W164" s="201">
        <v>0</v>
      </c>
      <c r="X164" s="201">
        <v>0</v>
      </c>
      <c r="Y164" s="201">
        <v>0</v>
      </c>
      <c r="Z164" s="201">
        <v>0</v>
      </c>
      <c r="AA164" s="201">
        <v>0</v>
      </c>
      <c r="AB164" s="201">
        <v>0</v>
      </c>
      <c r="AC164" s="202">
        <v>0</v>
      </c>
      <c r="AD164" s="201">
        <v>0</v>
      </c>
      <c r="AE164" s="201">
        <v>0</v>
      </c>
      <c r="AF164" s="201">
        <v>0</v>
      </c>
      <c r="AG164" s="201">
        <v>0</v>
      </c>
      <c r="AH164" s="201">
        <v>0</v>
      </c>
      <c r="AI164" s="203">
        <f t="shared" ref="AI164:AI183" si="179">SUM(V164:AC164)</f>
        <v>0</v>
      </c>
      <c r="BA164" s="133"/>
      <c r="BR164" s="133"/>
      <c r="CG164" s="133"/>
    </row>
    <row r="165" spans="1:85" x14ac:dyDescent="0.2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292"/>
      <c r="G165" s="148">
        <v>0</v>
      </c>
      <c r="H165" s="160">
        <v>0</v>
      </c>
      <c r="I165" s="146">
        <f t="shared" si="177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78"/>
        <v>0</v>
      </c>
      <c r="U165" s="204" t="s">
        <v>9</v>
      </c>
      <c r="V165" s="196">
        <v>0</v>
      </c>
      <c r="W165" s="196">
        <v>0</v>
      </c>
      <c r="X165" s="196">
        <v>0</v>
      </c>
      <c r="Y165" s="196">
        <v>0</v>
      </c>
      <c r="Z165" s="196">
        <v>0</v>
      </c>
      <c r="AA165" s="196">
        <v>0</v>
      </c>
      <c r="AB165" s="196">
        <v>0</v>
      </c>
      <c r="AC165" s="197">
        <v>0</v>
      </c>
      <c r="AD165" s="198">
        <v>0</v>
      </c>
      <c r="AE165" s="198">
        <v>0</v>
      </c>
      <c r="AF165" s="198">
        <v>0</v>
      </c>
      <c r="AG165" s="198">
        <v>0</v>
      </c>
      <c r="AH165" s="198">
        <v>0</v>
      </c>
      <c r="AI165" s="199">
        <f t="shared" si="179"/>
        <v>0</v>
      </c>
      <c r="BA165" s="133"/>
      <c r="BR165" s="133"/>
      <c r="CG165" s="133"/>
    </row>
    <row r="166" spans="1:85" x14ac:dyDescent="0.25">
      <c r="A166" s="151" t="s">
        <v>54</v>
      </c>
      <c r="B166" s="152">
        <v>0</v>
      </c>
      <c r="C166" s="152">
        <v>0</v>
      </c>
      <c r="D166" s="152">
        <v>0</v>
      </c>
      <c r="E166" s="152">
        <v>0</v>
      </c>
      <c r="F166" s="292"/>
      <c r="G166" s="152">
        <v>0</v>
      </c>
      <c r="H166" s="153">
        <v>0</v>
      </c>
      <c r="I166" s="154">
        <f t="shared" si="177"/>
        <v>0</v>
      </c>
      <c r="J166" s="141"/>
      <c r="K166" s="155" t="s">
        <v>54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78"/>
        <v>0</v>
      </c>
      <c r="U166" s="200" t="s">
        <v>54</v>
      </c>
      <c r="V166" s="201">
        <v>0</v>
      </c>
      <c r="W166" s="201">
        <v>0</v>
      </c>
      <c r="X166" s="201">
        <v>0</v>
      </c>
      <c r="Y166" s="201">
        <v>0</v>
      </c>
      <c r="Z166" s="201">
        <v>0</v>
      </c>
      <c r="AA166" s="201">
        <v>0</v>
      </c>
      <c r="AB166" s="201">
        <v>0</v>
      </c>
      <c r="AC166" s="202">
        <v>0</v>
      </c>
      <c r="AD166" s="201">
        <v>0</v>
      </c>
      <c r="AE166" s="201">
        <v>0</v>
      </c>
      <c r="AF166" s="201">
        <v>0</v>
      </c>
      <c r="AG166" s="201">
        <v>0</v>
      </c>
      <c r="AH166" s="201">
        <v>0</v>
      </c>
      <c r="AI166" s="203">
        <f t="shared" si="179"/>
        <v>0</v>
      </c>
      <c r="BA166" s="133"/>
      <c r="BR166" s="133"/>
      <c r="CG166" s="133"/>
    </row>
    <row r="167" spans="1:85" x14ac:dyDescent="0.25">
      <c r="A167" s="159" t="s">
        <v>15</v>
      </c>
      <c r="B167" s="148">
        <v>11.60946161312218</v>
      </c>
      <c r="C167" s="148">
        <v>0</v>
      </c>
      <c r="D167" s="148">
        <v>71.707613052009421</v>
      </c>
      <c r="E167" s="148">
        <v>0</v>
      </c>
      <c r="F167" s="292"/>
      <c r="G167" s="148">
        <v>0</v>
      </c>
      <c r="H167" s="160">
        <v>0</v>
      </c>
      <c r="I167" s="146">
        <f t="shared" si="177"/>
        <v>83.317074665131599</v>
      </c>
      <c r="J167" s="141"/>
      <c r="K167" s="161" t="s">
        <v>15</v>
      </c>
      <c r="L167" s="148">
        <v>11.60946161312218</v>
      </c>
      <c r="M167" s="148">
        <v>0</v>
      </c>
      <c r="N167" s="148">
        <v>71.707613052009421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78"/>
        <v>83.317074665131599</v>
      </c>
      <c r="U167" s="204" t="s">
        <v>15</v>
      </c>
      <c r="V167" s="196">
        <v>11.60946161312218</v>
      </c>
      <c r="W167" s="196">
        <v>0</v>
      </c>
      <c r="X167" s="196">
        <v>0</v>
      </c>
      <c r="Y167" s="196">
        <v>0</v>
      </c>
      <c r="Z167" s="196">
        <v>71.707613052009421</v>
      </c>
      <c r="AA167" s="196">
        <v>0</v>
      </c>
      <c r="AB167" s="196">
        <v>0</v>
      </c>
      <c r="AC167" s="197">
        <v>0</v>
      </c>
      <c r="AD167" s="198">
        <v>0</v>
      </c>
      <c r="AE167" s="198">
        <v>0</v>
      </c>
      <c r="AF167" s="198">
        <v>0</v>
      </c>
      <c r="AG167" s="198">
        <v>0</v>
      </c>
      <c r="AH167" s="198">
        <v>0</v>
      </c>
      <c r="AI167" s="199">
        <f t="shared" si="179"/>
        <v>83.317074665131599</v>
      </c>
      <c r="BA167" s="133"/>
      <c r="BR167" s="133"/>
      <c r="CG167" s="133"/>
    </row>
    <row r="168" spans="1:85" x14ac:dyDescent="0.25">
      <c r="A168" s="151" t="s">
        <v>14</v>
      </c>
      <c r="B168" s="152">
        <v>0.45315815501104001</v>
      </c>
      <c r="C168" s="152">
        <v>0</v>
      </c>
      <c r="D168" s="152">
        <v>1.9221203080564273E-2</v>
      </c>
      <c r="E168" s="152">
        <v>0</v>
      </c>
      <c r="F168" s="292"/>
      <c r="G168" s="152">
        <v>0</v>
      </c>
      <c r="H168" s="153">
        <v>0</v>
      </c>
      <c r="I168" s="154">
        <f t="shared" si="177"/>
        <v>0.47237935809160431</v>
      </c>
      <c r="J168" s="141"/>
      <c r="K168" s="155" t="s">
        <v>14</v>
      </c>
      <c r="L168" s="156">
        <v>0.45315815501104001</v>
      </c>
      <c r="M168" s="156">
        <v>0</v>
      </c>
      <c r="N168" s="156">
        <v>1.9221203080564273E-2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78"/>
        <v>0.47237935809160431</v>
      </c>
      <c r="U168" s="200" t="s">
        <v>55</v>
      </c>
      <c r="V168" s="201">
        <v>0.45315815501104001</v>
      </c>
      <c r="W168" s="201">
        <v>0</v>
      </c>
      <c r="X168" s="201">
        <v>0</v>
      </c>
      <c r="Y168" s="201">
        <v>0</v>
      </c>
      <c r="Z168" s="201">
        <v>1.9221203080564273E-2</v>
      </c>
      <c r="AA168" s="201">
        <v>0</v>
      </c>
      <c r="AB168" s="201">
        <v>0</v>
      </c>
      <c r="AC168" s="202">
        <v>0</v>
      </c>
      <c r="AD168" s="201">
        <v>0</v>
      </c>
      <c r="AE168" s="201">
        <v>0</v>
      </c>
      <c r="AF168" s="201">
        <v>0</v>
      </c>
      <c r="AG168" s="201">
        <v>0</v>
      </c>
      <c r="AH168" s="201">
        <v>0</v>
      </c>
      <c r="AI168" s="203">
        <f t="shared" si="179"/>
        <v>0.47237935809160431</v>
      </c>
      <c r="BA168" s="133"/>
      <c r="BR168" s="133"/>
      <c r="CG168" s="133"/>
    </row>
    <row r="169" spans="1:85" x14ac:dyDescent="0.25">
      <c r="A169" s="159" t="s">
        <v>56</v>
      </c>
      <c r="B169" s="148">
        <v>0</v>
      </c>
      <c r="C169" s="148">
        <v>0</v>
      </c>
      <c r="D169" s="148">
        <v>0</v>
      </c>
      <c r="E169" s="148">
        <v>0.12312336901054101</v>
      </c>
      <c r="F169" s="292"/>
      <c r="G169" s="148">
        <v>0</v>
      </c>
      <c r="H169" s="160">
        <v>0</v>
      </c>
      <c r="I169" s="146">
        <f t="shared" si="177"/>
        <v>0.12312336901054101</v>
      </c>
      <c r="J169" s="141"/>
      <c r="K169" s="161" t="s">
        <v>56</v>
      </c>
      <c r="L169" s="148">
        <v>0</v>
      </c>
      <c r="M169" s="148">
        <v>0</v>
      </c>
      <c r="N169" s="148">
        <v>0</v>
      </c>
      <c r="O169" s="148">
        <v>0.12312336901054101</v>
      </c>
      <c r="P169" s="148">
        <v>1.8127512204102922</v>
      </c>
      <c r="Q169" s="148">
        <v>0</v>
      </c>
      <c r="R169" s="149">
        <v>0</v>
      </c>
      <c r="S169" s="150">
        <f t="shared" si="178"/>
        <v>1.9358745894208333</v>
      </c>
      <c r="U169" s="204" t="s">
        <v>56</v>
      </c>
      <c r="V169" s="196">
        <v>0</v>
      </c>
      <c r="W169" s="196">
        <v>0</v>
      </c>
      <c r="X169" s="196">
        <v>0</v>
      </c>
      <c r="Y169" s="196">
        <v>0</v>
      </c>
      <c r="Z169" s="196">
        <v>0</v>
      </c>
      <c r="AA169" s="196">
        <v>0.12312336901054101</v>
      </c>
      <c r="AB169" s="196">
        <v>1.8127512204102922</v>
      </c>
      <c r="AC169" s="197">
        <v>0</v>
      </c>
      <c r="AD169" s="196">
        <v>0</v>
      </c>
      <c r="AE169" s="196">
        <v>0</v>
      </c>
      <c r="AF169" s="196">
        <v>0</v>
      </c>
      <c r="AG169" s="196">
        <v>0</v>
      </c>
      <c r="AH169" s="196">
        <v>0</v>
      </c>
      <c r="AI169" s="199">
        <f t="shared" si="179"/>
        <v>1.9358745894208333</v>
      </c>
      <c r="BA169" s="133"/>
      <c r="BR169" s="133"/>
      <c r="CG169" s="133"/>
    </row>
    <row r="170" spans="1:85" x14ac:dyDescent="0.2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292"/>
      <c r="G170" s="152">
        <v>0</v>
      </c>
      <c r="H170" s="153">
        <v>0</v>
      </c>
      <c r="I170" s="154">
        <f t="shared" si="177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2.1028473648857574E-2</v>
      </c>
      <c r="Q170" s="156">
        <v>0</v>
      </c>
      <c r="R170" s="157">
        <v>0</v>
      </c>
      <c r="S170" s="158">
        <f t="shared" si="178"/>
        <v>2.1028473648857574E-2</v>
      </c>
      <c r="U170" s="200" t="s">
        <v>11</v>
      </c>
      <c r="V170" s="201">
        <v>0</v>
      </c>
      <c r="W170" s="201">
        <v>0</v>
      </c>
      <c r="X170" s="201">
        <v>0</v>
      </c>
      <c r="Y170" s="201">
        <v>0</v>
      </c>
      <c r="Z170" s="201">
        <v>0</v>
      </c>
      <c r="AA170" s="201">
        <v>0</v>
      </c>
      <c r="AB170" s="201">
        <v>2.1028473648857574E-2</v>
      </c>
      <c r="AC170" s="202">
        <v>0</v>
      </c>
      <c r="AD170" s="201">
        <v>0</v>
      </c>
      <c r="AE170" s="201">
        <v>0</v>
      </c>
      <c r="AF170" s="201">
        <v>0</v>
      </c>
      <c r="AG170" s="201">
        <v>0</v>
      </c>
      <c r="AH170" s="201">
        <v>0</v>
      </c>
      <c r="AI170" s="203">
        <f t="shared" si="179"/>
        <v>2.1028473648857574E-2</v>
      </c>
      <c r="BA170" s="133"/>
      <c r="BR170" s="133"/>
      <c r="CG170" s="133"/>
    </row>
    <row r="171" spans="1:85" x14ac:dyDescent="0.25">
      <c r="A171" s="159" t="s">
        <v>57</v>
      </c>
      <c r="B171" s="148">
        <v>0</v>
      </c>
      <c r="C171" s="148">
        <v>0</v>
      </c>
      <c r="D171" s="148">
        <v>0</v>
      </c>
      <c r="E171" s="148">
        <v>0</v>
      </c>
      <c r="F171" s="292"/>
      <c r="G171" s="148">
        <v>0</v>
      </c>
      <c r="H171" s="160">
        <v>0</v>
      </c>
      <c r="I171" s="146">
        <f t="shared" si="177"/>
        <v>0</v>
      </c>
      <c r="J171" s="141"/>
      <c r="K171" s="161" t="s">
        <v>57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78"/>
        <v>0</v>
      </c>
      <c r="U171" s="204" t="s">
        <v>57</v>
      </c>
      <c r="V171" s="196">
        <v>0</v>
      </c>
      <c r="W171" s="196">
        <v>0</v>
      </c>
      <c r="X171" s="196">
        <v>0</v>
      </c>
      <c r="Y171" s="196">
        <v>0</v>
      </c>
      <c r="Z171" s="196">
        <v>0</v>
      </c>
      <c r="AA171" s="196">
        <v>0</v>
      </c>
      <c r="AB171" s="196">
        <v>0</v>
      </c>
      <c r="AC171" s="197">
        <v>0</v>
      </c>
      <c r="AD171" s="196">
        <v>0</v>
      </c>
      <c r="AE171" s="196">
        <v>0</v>
      </c>
      <c r="AF171" s="196">
        <v>0</v>
      </c>
      <c r="AG171" s="196">
        <v>0</v>
      </c>
      <c r="AH171" s="196">
        <v>0</v>
      </c>
      <c r="AI171" s="199">
        <f t="shared" si="179"/>
        <v>0</v>
      </c>
      <c r="BA171" s="133"/>
      <c r="BR171" s="133"/>
      <c r="CG171" s="133"/>
    </row>
    <row r="172" spans="1:85" x14ac:dyDescent="0.25">
      <c r="A172" s="151" t="s">
        <v>16</v>
      </c>
      <c r="B172" s="152">
        <v>0.16336781730546901</v>
      </c>
      <c r="C172" s="152">
        <v>0</v>
      </c>
      <c r="D172" s="152">
        <v>9.1616671944907004</v>
      </c>
      <c r="E172" s="152">
        <v>6.2537200464533524E-2</v>
      </c>
      <c r="F172" s="292"/>
      <c r="G172" s="152">
        <v>0</v>
      </c>
      <c r="H172" s="153">
        <v>0</v>
      </c>
      <c r="I172" s="154">
        <f t="shared" si="177"/>
        <v>9.3875722122607019</v>
      </c>
      <c r="J172" s="141"/>
      <c r="K172" s="155" t="s">
        <v>16</v>
      </c>
      <c r="L172" s="156">
        <v>0.16336781730546901</v>
      </c>
      <c r="M172" s="156">
        <v>0</v>
      </c>
      <c r="N172" s="156">
        <v>9.1616671944907004</v>
      </c>
      <c r="O172" s="156">
        <v>6.2537200464533524E-2</v>
      </c>
      <c r="P172" s="156">
        <v>7.446805650574162E-2</v>
      </c>
      <c r="Q172" s="156">
        <v>0</v>
      </c>
      <c r="R172" s="157">
        <v>0</v>
      </c>
      <c r="S172" s="158">
        <f t="shared" si="178"/>
        <v>9.4620402687664438</v>
      </c>
      <c r="U172" s="200" t="s">
        <v>16</v>
      </c>
      <c r="V172" s="201">
        <v>0.16336781730546901</v>
      </c>
      <c r="W172" s="201">
        <v>0</v>
      </c>
      <c r="X172" s="201">
        <v>0</v>
      </c>
      <c r="Y172" s="201">
        <v>0</v>
      </c>
      <c r="Z172" s="201">
        <v>9.1616671944907004</v>
      </c>
      <c r="AA172" s="201">
        <v>0</v>
      </c>
      <c r="AB172" s="201">
        <v>7.446805650574162E-2</v>
      </c>
      <c r="AC172" s="202">
        <v>6.2537200464533524E-2</v>
      </c>
      <c r="AD172" s="201">
        <v>0</v>
      </c>
      <c r="AE172" s="201">
        <v>0</v>
      </c>
      <c r="AF172" s="201">
        <v>0</v>
      </c>
      <c r="AG172" s="201">
        <v>0</v>
      </c>
      <c r="AH172" s="201">
        <v>6.2537200464533524E-2</v>
      </c>
      <c r="AI172" s="203">
        <f t="shared" si="179"/>
        <v>9.4620402687664438</v>
      </c>
      <c r="BA172" s="133"/>
      <c r="BR172" s="133"/>
      <c r="CG172" s="133"/>
    </row>
    <row r="173" spans="1:85" x14ac:dyDescent="0.25">
      <c r="A173" s="159" t="s">
        <v>139</v>
      </c>
      <c r="B173" s="148">
        <v>5.5192261206862055E-2</v>
      </c>
      <c r="C173" s="148">
        <v>0.14065586485651263</v>
      </c>
      <c r="D173" s="148">
        <v>1.7442032753926757</v>
      </c>
      <c r="E173" s="148">
        <v>0</v>
      </c>
      <c r="F173" s="292"/>
      <c r="G173" s="148">
        <v>0</v>
      </c>
      <c r="H173" s="160">
        <v>0</v>
      </c>
      <c r="I173" s="146">
        <f t="shared" si="177"/>
        <v>1.9400514014560504</v>
      </c>
      <c r="J173" s="141"/>
      <c r="K173" s="161" t="s">
        <v>139</v>
      </c>
      <c r="L173" s="148">
        <v>5.5192261206862055E-2</v>
      </c>
      <c r="M173" s="148">
        <v>0.14065586485651263</v>
      </c>
      <c r="N173" s="148">
        <v>1.7442032753926757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78"/>
        <v>1.9400514014560504</v>
      </c>
      <c r="U173" s="204" t="s">
        <v>139</v>
      </c>
      <c r="V173" s="196">
        <v>5.5192261206862055E-2</v>
      </c>
      <c r="W173" s="196">
        <v>0</v>
      </c>
      <c r="X173" s="196">
        <v>0</v>
      </c>
      <c r="Y173" s="196">
        <v>0.14065586485651263</v>
      </c>
      <c r="Z173" s="196">
        <v>1.7442032753926757</v>
      </c>
      <c r="AA173" s="196">
        <v>0</v>
      </c>
      <c r="AB173" s="196">
        <v>0</v>
      </c>
      <c r="AC173" s="197">
        <v>0</v>
      </c>
      <c r="AD173" s="196">
        <v>0</v>
      </c>
      <c r="AE173" s="196">
        <v>0</v>
      </c>
      <c r="AF173" s="196">
        <v>0</v>
      </c>
      <c r="AG173" s="196">
        <v>0</v>
      </c>
      <c r="AH173" s="196">
        <v>0</v>
      </c>
      <c r="AI173" s="199">
        <f t="shared" si="179"/>
        <v>1.9400514014560504</v>
      </c>
      <c r="BA173" s="133"/>
      <c r="BR173" s="133"/>
      <c r="CG173" s="133"/>
    </row>
    <row r="174" spans="1:85" x14ac:dyDescent="0.25">
      <c r="A174" s="151" t="s">
        <v>24</v>
      </c>
      <c r="B174" s="152">
        <v>0.19424856336244811</v>
      </c>
      <c r="C174" s="152">
        <v>8.9670803410592193E-2</v>
      </c>
      <c r="D174" s="152">
        <v>16.942918791139959</v>
      </c>
      <c r="E174" s="152">
        <v>1.6687792076799488</v>
      </c>
      <c r="F174" s="292"/>
      <c r="G174" s="152">
        <v>0.27755504668663905</v>
      </c>
      <c r="H174" s="153">
        <v>0.18192753423525052</v>
      </c>
      <c r="I174" s="154">
        <f t="shared" si="177"/>
        <v>19.355099946514841</v>
      </c>
      <c r="J174" s="141"/>
      <c r="K174" s="155" t="s">
        <v>24</v>
      </c>
      <c r="L174" s="156">
        <v>0.19424856336244811</v>
      </c>
      <c r="M174" s="156">
        <v>8.9670803410592193E-2</v>
      </c>
      <c r="N174" s="156">
        <v>16.942918791139959</v>
      </c>
      <c r="O174" s="156">
        <v>1.6687792076799488</v>
      </c>
      <c r="P174" s="156">
        <v>1.0088201864761162E-2</v>
      </c>
      <c r="Q174" s="156">
        <v>0.27755504668663905</v>
      </c>
      <c r="R174" s="157">
        <v>0.18192753423525052</v>
      </c>
      <c r="S174" s="158">
        <f t="shared" si="178"/>
        <v>19.365188148379602</v>
      </c>
      <c r="U174" s="200" t="s">
        <v>24</v>
      </c>
      <c r="V174" s="201">
        <v>4.8215740159350297E-2</v>
      </c>
      <c r="W174" s="201">
        <v>7.263518534482695E-2</v>
      </c>
      <c r="X174" s="201">
        <v>0.27755504668663905</v>
      </c>
      <c r="Y174" s="201">
        <v>8.9670803410592193E-2</v>
      </c>
      <c r="Z174" s="201">
        <v>16.864745364286328</v>
      </c>
      <c r="AA174" s="201">
        <v>1.668442418607726</v>
      </c>
      <c r="AB174" s="201">
        <v>1.0088201864761162E-2</v>
      </c>
      <c r="AC174" s="202">
        <v>0.33383538801937529</v>
      </c>
      <c r="AD174" s="201">
        <v>7.3397637858270859E-2</v>
      </c>
      <c r="AE174" s="201">
        <v>3.3678907222286911E-4</v>
      </c>
      <c r="AF174" s="201">
        <v>0.18192753423525052</v>
      </c>
      <c r="AG174" s="201">
        <v>7.8173426853631073E-2</v>
      </c>
      <c r="AH174" s="201">
        <v>0</v>
      </c>
      <c r="AI174" s="203">
        <f t="shared" si="179"/>
        <v>19.365188148379598</v>
      </c>
      <c r="BA174" s="133"/>
      <c r="BR174" s="133"/>
      <c r="CG174" s="133"/>
    </row>
    <row r="175" spans="1:85" x14ac:dyDescent="0.25">
      <c r="A175" s="159" t="s">
        <v>23</v>
      </c>
      <c r="B175" s="148">
        <v>62.179200000000002</v>
      </c>
      <c r="C175" s="148">
        <v>0</v>
      </c>
      <c r="D175" s="148">
        <v>0</v>
      </c>
      <c r="E175" s="148">
        <v>0</v>
      </c>
      <c r="F175" s="292"/>
      <c r="G175" s="148">
        <v>0</v>
      </c>
      <c r="H175" s="160">
        <v>0</v>
      </c>
      <c r="I175" s="146">
        <f t="shared" si="177"/>
        <v>62.179200000000002</v>
      </c>
      <c r="J175" s="141"/>
      <c r="K175" s="161" t="s">
        <v>23</v>
      </c>
      <c r="L175" s="148">
        <v>62.179200000000002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78"/>
        <v>62.179200000000002</v>
      </c>
      <c r="U175" s="204" t="s">
        <v>23</v>
      </c>
      <c r="V175" s="196">
        <v>62.179200000000002</v>
      </c>
      <c r="W175" s="196">
        <v>0</v>
      </c>
      <c r="X175" s="196">
        <v>0</v>
      </c>
      <c r="Y175" s="196">
        <v>0</v>
      </c>
      <c r="Z175" s="196">
        <v>0</v>
      </c>
      <c r="AA175" s="196">
        <v>0</v>
      </c>
      <c r="AB175" s="196">
        <v>0</v>
      </c>
      <c r="AC175" s="197">
        <v>0</v>
      </c>
      <c r="AD175" s="196">
        <v>0</v>
      </c>
      <c r="AE175" s="196">
        <v>0</v>
      </c>
      <c r="AF175" s="196">
        <v>0</v>
      </c>
      <c r="AG175" s="196">
        <v>0</v>
      </c>
      <c r="AH175" s="196">
        <v>0</v>
      </c>
      <c r="AI175" s="199">
        <f t="shared" si="179"/>
        <v>62.179200000000002</v>
      </c>
      <c r="BA175" s="133"/>
      <c r="BR175" s="133"/>
      <c r="CG175" s="133"/>
    </row>
    <row r="176" spans="1:85" x14ac:dyDescent="0.25">
      <c r="A176" s="151" t="s">
        <v>58</v>
      </c>
      <c r="B176" s="152">
        <v>0</v>
      </c>
      <c r="C176" s="152">
        <v>0</v>
      </c>
      <c r="D176" s="152">
        <v>0</v>
      </c>
      <c r="E176" s="152">
        <v>0</v>
      </c>
      <c r="F176" s="292"/>
      <c r="G176" s="152">
        <v>0</v>
      </c>
      <c r="H176" s="153">
        <v>0</v>
      </c>
      <c r="I176" s="154">
        <f t="shared" si="177"/>
        <v>0</v>
      </c>
      <c r="J176" s="141"/>
      <c r="K176" s="155" t="s">
        <v>58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78"/>
        <v>0</v>
      </c>
      <c r="U176" s="200" t="s">
        <v>58</v>
      </c>
      <c r="V176" s="201">
        <v>0</v>
      </c>
      <c r="W176" s="201">
        <v>0</v>
      </c>
      <c r="X176" s="201">
        <v>0</v>
      </c>
      <c r="Y176" s="201">
        <v>0</v>
      </c>
      <c r="Z176" s="201">
        <v>0</v>
      </c>
      <c r="AA176" s="201">
        <v>0</v>
      </c>
      <c r="AB176" s="201">
        <v>0</v>
      </c>
      <c r="AC176" s="202">
        <v>0</v>
      </c>
      <c r="AD176" s="201">
        <v>0</v>
      </c>
      <c r="AE176" s="201">
        <v>0</v>
      </c>
      <c r="AF176" s="201">
        <v>0</v>
      </c>
      <c r="AG176" s="201">
        <v>0</v>
      </c>
      <c r="AH176" s="201">
        <v>0</v>
      </c>
      <c r="AI176" s="203">
        <f t="shared" si="179"/>
        <v>0</v>
      </c>
      <c r="BA176" s="133"/>
      <c r="BR176" s="133"/>
      <c r="CG176" s="133"/>
    </row>
    <row r="177" spans="1:85" x14ac:dyDescent="0.25">
      <c r="A177" s="159" t="s">
        <v>21</v>
      </c>
      <c r="B177" s="148">
        <v>7.696875120231172E-3</v>
      </c>
      <c r="C177" s="148">
        <v>0</v>
      </c>
      <c r="D177" s="148">
        <v>0</v>
      </c>
      <c r="E177" s="148">
        <v>0</v>
      </c>
      <c r="F177" s="292"/>
      <c r="G177" s="148">
        <v>0</v>
      </c>
      <c r="H177" s="160">
        <v>0</v>
      </c>
      <c r="I177" s="146">
        <f t="shared" si="177"/>
        <v>7.696875120231172E-3</v>
      </c>
      <c r="J177" s="141"/>
      <c r="K177" s="161" t="s">
        <v>21</v>
      </c>
      <c r="L177" s="148">
        <v>7.696875120231172E-3</v>
      </c>
      <c r="M177" s="148">
        <v>0</v>
      </c>
      <c r="N177" s="148">
        <v>0</v>
      </c>
      <c r="O177" s="148">
        <v>0</v>
      </c>
      <c r="P177" s="148">
        <v>0.10252447938046606</v>
      </c>
      <c r="Q177" s="148">
        <v>0</v>
      </c>
      <c r="R177" s="149">
        <v>0</v>
      </c>
      <c r="S177" s="150">
        <f t="shared" si="178"/>
        <v>0.11022135450069724</v>
      </c>
      <c r="U177" s="204" t="s">
        <v>21</v>
      </c>
      <c r="V177" s="196">
        <v>7.696875120231172E-3</v>
      </c>
      <c r="W177" s="196">
        <v>0</v>
      </c>
      <c r="X177" s="196">
        <v>0</v>
      </c>
      <c r="Y177" s="196">
        <v>0</v>
      </c>
      <c r="Z177" s="196">
        <v>0</v>
      </c>
      <c r="AA177" s="196">
        <v>0</v>
      </c>
      <c r="AB177" s="196">
        <v>0.10252447938046606</v>
      </c>
      <c r="AC177" s="197">
        <v>0</v>
      </c>
      <c r="AD177" s="196">
        <v>0</v>
      </c>
      <c r="AE177" s="196">
        <v>0</v>
      </c>
      <c r="AF177" s="196">
        <v>0</v>
      </c>
      <c r="AG177" s="196">
        <v>0</v>
      </c>
      <c r="AH177" s="196">
        <v>0</v>
      </c>
      <c r="AI177" s="199">
        <f t="shared" si="179"/>
        <v>0.11022135450069724</v>
      </c>
      <c r="BA177" s="133"/>
      <c r="BR177" s="133"/>
      <c r="CG177" s="133"/>
    </row>
    <row r="178" spans="1:85" x14ac:dyDescent="0.25">
      <c r="A178" s="151" t="s">
        <v>20</v>
      </c>
      <c r="B178" s="152">
        <v>0</v>
      </c>
      <c r="C178" s="152">
        <v>0</v>
      </c>
      <c r="D178" s="152">
        <v>0</v>
      </c>
      <c r="E178" s="152">
        <v>0</v>
      </c>
      <c r="F178" s="292"/>
      <c r="G178" s="152">
        <v>0</v>
      </c>
      <c r="H178" s="153">
        <v>0</v>
      </c>
      <c r="I178" s="154">
        <f t="shared" si="177"/>
        <v>0</v>
      </c>
      <c r="J178" s="141"/>
      <c r="K178" s="155" t="s">
        <v>20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78"/>
        <v>0</v>
      </c>
      <c r="U178" s="200" t="s">
        <v>59</v>
      </c>
      <c r="V178" s="201">
        <v>0</v>
      </c>
      <c r="W178" s="201">
        <v>0</v>
      </c>
      <c r="X178" s="201">
        <v>0</v>
      </c>
      <c r="Y178" s="201">
        <v>0</v>
      </c>
      <c r="Z178" s="201">
        <v>0</v>
      </c>
      <c r="AA178" s="201">
        <v>0</v>
      </c>
      <c r="AB178" s="201">
        <v>0</v>
      </c>
      <c r="AC178" s="202">
        <v>0</v>
      </c>
      <c r="AD178" s="201">
        <v>0</v>
      </c>
      <c r="AE178" s="201">
        <v>0</v>
      </c>
      <c r="AF178" s="201">
        <v>0</v>
      </c>
      <c r="AG178" s="201">
        <v>0</v>
      </c>
      <c r="AH178" s="201">
        <v>0</v>
      </c>
      <c r="AI178" s="203">
        <f t="shared" si="179"/>
        <v>0</v>
      </c>
      <c r="BA178" s="133"/>
      <c r="BR178" s="133"/>
      <c r="CG178" s="133"/>
    </row>
    <row r="179" spans="1:85" x14ac:dyDescent="0.25">
      <c r="A179" s="162" t="s">
        <v>62</v>
      </c>
      <c r="B179" s="148">
        <v>0</v>
      </c>
      <c r="C179" s="148">
        <v>0</v>
      </c>
      <c r="D179" s="148">
        <v>0</v>
      </c>
      <c r="E179" s="148">
        <v>0</v>
      </c>
      <c r="F179" s="292"/>
      <c r="G179" s="148">
        <v>0</v>
      </c>
      <c r="H179" s="160">
        <v>0</v>
      </c>
      <c r="I179" s="146">
        <f t="shared" si="177"/>
        <v>0</v>
      </c>
      <c r="J179" s="141"/>
      <c r="K179" s="163" t="s">
        <v>62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78"/>
        <v>0</v>
      </c>
      <c r="U179" s="205" t="s">
        <v>60</v>
      </c>
      <c r="V179" s="196">
        <v>0</v>
      </c>
      <c r="W179" s="196">
        <v>0</v>
      </c>
      <c r="X179" s="196">
        <v>0</v>
      </c>
      <c r="Y179" s="196">
        <v>0</v>
      </c>
      <c r="Z179" s="196">
        <v>0</v>
      </c>
      <c r="AA179" s="196">
        <v>0</v>
      </c>
      <c r="AB179" s="196">
        <v>0</v>
      </c>
      <c r="AC179" s="197">
        <v>0</v>
      </c>
      <c r="AD179" s="198">
        <v>0</v>
      </c>
      <c r="AE179" s="198">
        <v>0</v>
      </c>
      <c r="AF179" s="198">
        <v>0</v>
      </c>
      <c r="AG179" s="198">
        <v>0</v>
      </c>
      <c r="AH179" s="198">
        <v>0</v>
      </c>
      <c r="AI179" s="199">
        <f t="shared" si="179"/>
        <v>0</v>
      </c>
      <c r="BA179" s="133"/>
      <c r="BR179" s="133"/>
      <c r="CG179" s="133"/>
    </row>
    <row r="180" spans="1:85" ht="14.4" x14ac:dyDescent="0.3">
      <c r="A180" s="164" t="s">
        <v>22</v>
      </c>
      <c r="B180" s="165">
        <v>0</v>
      </c>
      <c r="C180" s="165">
        <v>0</v>
      </c>
      <c r="D180" s="165">
        <v>0</v>
      </c>
      <c r="E180" s="165">
        <v>0</v>
      </c>
      <c r="F180" s="292"/>
      <c r="G180" s="165">
        <v>0</v>
      </c>
      <c r="H180" s="166">
        <v>0</v>
      </c>
      <c r="I180" s="167">
        <f t="shared" si="177"/>
        <v>0</v>
      </c>
      <c r="J180" s="141"/>
      <c r="K180" s="168" t="s">
        <v>22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78"/>
        <v>0</v>
      </c>
      <c r="U180" s="206" t="s">
        <v>63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97">
        <v>0</v>
      </c>
      <c r="AI180" s="208">
        <f t="shared" si="179"/>
        <v>0</v>
      </c>
      <c r="BA180" s="133"/>
      <c r="BR180" s="133"/>
      <c r="CG180" s="133"/>
    </row>
    <row r="181" spans="1:85" ht="14.4" x14ac:dyDescent="0.3">
      <c r="A181" s="172" t="s">
        <v>18</v>
      </c>
      <c r="B181" s="173">
        <v>0</v>
      </c>
      <c r="C181" s="173">
        <v>0</v>
      </c>
      <c r="D181" s="173">
        <v>0</v>
      </c>
      <c r="E181" s="173">
        <v>0</v>
      </c>
      <c r="F181" s="292"/>
      <c r="G181" s="173">
        <v>0</v>
      </c>
      <c r="H181" s="174">
        <v>0</v>
      </c>
      <c r="I181" s="175">
        <f t="shared" si="177"/>
        <v>0</v>
      </c>
      <c r="J181" s="141"/>
      <c r="K181" s="176" t="s">
        <v>18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78"/>
        <v>0</v>
      </c>
      <c r="U181" s="209" t="s">
        <v>18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1">
        <v>0</v>
      </c>
      <c r="AE181" s="211">
        <v>0</v>
      </c>
      <c r="AF181" s="211">
        <v>0</v>
      </c>
      <c r="AG181" s="211">
        <v>0</v>
      </c>
      <c r="AH181" s="211">
        <v>0</v>
      </c>
      <c r="AI181" s="212">
        <f t="shared" si="179"/>
        <v>0</v>
      </c>
      <c r="BA181" s="133"/>
      <c r="BR181" s="133"/>
      <c r="CG181" s="133"/>
    </row>
    <row r="182" spans="1:85" ht="14.4" x14ac:dyDescent="0.3">
      <c r="A182" s="164" t="s">
        <v>19</v>
      </c>
      <c r="B182" s="165">
        <v>0</v>
      </c>
      <c r="C182" s="165">
        <v>0</v>
      </c>
      <c r="D182" s="165">
        <v>0</v>
      </c>
      <c r="E182" s="165">
        <v>0</v>
      </c>
      <c r="F182" s="292"/>
      <c r="G182" s="165">
        <v>0</v>
      </c>
      <c r="H182" s="166">
        <v>0</v>
      </c>
      <c r="I182" s="167">
        <f t="shared" si="177"/>
        <v>0</v>
      </c>
      <c r="J182" s="141"/>
      <c r="K182" s="168" t="s">
        <v>19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78"/>
        <v>0</v>
      </c>
      <c r="U182" s="206" t="s">
        <v>19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97">
        <v>0</v>
      </c>
      <c r="AI182" s="208">
        <f t="shared" si="179"/>
        <v>0</v>
      </c>
      <c r="BA182" s="133"/>
      <c r="BR182" s="133"/>
      <c r="CG182" s="133"/>
    </row>
    <row r="183" spans="1:85" ht="15" thickBot="1" x14ac:dyDescent="0.35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293"/>
      <c r="G183" s="180">
        <v>0</v>
      </c>
      <c r="H183" s="181">
        <v>0</v>
      </c>
      <c r="I183" s="182">
        <f t="shared" si="177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78"/>
        <v>0</v>
      </c>
      <c r="U183" s="209" t="s">
        <v>10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1">
        <v>0</v>
      </c>
      <c r="AE183" s="211">
        <v>0</v>
      </c>
      <c r="AF183" s="211">
        <v>0</v>
      </c>
      <c r="AG183" s="211">
        <v>0</v>
      </c>
      <c r="AH183" s="211">
        <v>0</v>
      </c>
      <c r="AI183" s="212">
        <f t="shared" si="179"/>
        <v>0</v>
      </c>
      <c r="BA183" s="133"/>
      <c r="BR183" s="133"/>
      <c r="CG183" s="133"/>
    </row>
    <row r="184" spans="1:85" x14ac:dyDescent="0.25">
      <c r="A184" s="186" t="s">
        <v>25</v>
      </c>
      <c r="B184" s="187">
        <f>SUM(B163:B179)</f>
        <v>74.662325285128233</v>
      </c>
      <c r="C184" s="187">
        <f t="shared" ref="C184:H184" si="180">SUM(C163:C179)</f>
        <v>0.23032666826710482</v>
      </c>
      <c r="D184" s="187">
        <f t="shared" si="180"/>
        <v>122.81579521320695</v>
      </c>
      <c r="E184" s="187">
        <f t="shared" si="180"/>
        <v>1.8544397771550234</v>
      </c>
      <c r="F184" s="187">
        <f t="shared" si="180"/>
        <v>0</v>
      </c>
      <c r="G184" s="187">
        <f t="shared" si="180"/>
        <v>0.27755504668663905</v>
      </c>
      <c r="H184" s="213">
        <f t="shared" si="180"/>
        <v>0.18192753423525052</v>
      </c>
      <c r="I184" s="146">
        <f t="shared" ref="I184" si="181">SUM(I163:I179)</f>
        <v>200.02236952467919</v>
      </c>
      <c r="J184" s="141"/>
      <c r="K184" s="188" t="s">
        <v>25</v>
      </c>
      <c r="L184" s="187">
        <f>SUM(L163:L179)</f>
        <v>74.662325285128233</v>
      </c>
      <c r="M184" s="187">
        <f t="shared" ref="M184:R184" si="182">SUM(M163:M179)</f>
        <v>0.23032666826710482</v>
      </c>
      <c r="N184" s="187">
        <f t="shared" si="182"/>
        <v>122.81579521320695</v>
      </c>
      <c r="O184" s="187">
        <f t="shared" si="182"/>
        <v>1.8544397771550234</v>
      </c>
      <c r="P184" s="187">
        <f t="shared" si="182"/>
        <v>2.0208604318101187</v>
      </c>
      <c r="Q184" s="187">
        <f t="shared" si="182"/>
        <v>0.27755504668663905</v>
      </c>
      <c r="R184" s="213">
        <f t="shared" si="182"/>
        <v>0.18192753423525052</v>
      </c>
      <c r="S184" s="214">
        <f t="shared" ref="S184" si="183">SUM(S163:S179)</f>
        <v>202.04322995648934</v>
      </c>
      <c r="T184" s="133" t="str">
        <f>IF(ABS(S184-AI184)&gt;0.01,S184-AI184,"")</f>
        <v/>
      </c>
      <c r="U184" s="215" t="s">
        <v>61</v>
      </c>
      <c r="V184" s="216">
        <f>SUM(V163:V179)</f>
        <v>74.516292461925133</v>
      </c>
      <c r="W184" s="216">
        <f t="shared" ref="W184:AH184" si="184">SUM(W163:W179)</f>
        <v>7.263518534482695E-2</v>
      </c>
      <c r="X184" s="216">
        <f t="shared" si="184"/>
        <v>0.27755504668663905</v>
      </c>
      <c r="Y184" s="216">
        <f t="shared" si="184"/>
        <v>0.23032666826710482</v>
      </c>
      <c r="Z184" s="216">
        <f t="shared" si="184"/>
        <v>122.73762178635332</v>
      </c>
      <c r="AA184" s="216">
        <f t="shared" si="184"/>
        <v>1.7915657876182671</v>
      </c>
      <c r="AB184" s="216">
        <f t="shared" si="184"/>
        <v>2.0208604318101187</v>
      </c>
      <c r="AC184" s="216">
        <f t="shared" si="184"/>
        <v>0.39637258848390883</v>
      </c>
      <c r="AD184" s="217">
        <f t="shared" si="184"/>
        <v>7.3397637858270859E-2</v>
      </c>
      <c r="AE184" s="217">
        <f t="shared" si="184"/>
        <v>3.3678907222286911E-4</v>
      </c>
      <c r="AF184" s="217">
        <f t="shared" si="184"/>
        <v>0.18192753423525052</v>
      </c>
      <c r="AG184" s="217">
        <f t="shared" si="184"/>
        <v>7.8173426853631073E-2</v>
      </c>
      <c r="AH184" s="217">
        <f t="shared" si="184"/>
        <v>6.2537200464533524E-2</v>
      </c>
      <c r="AI184" s="218">
        <f>SUM(V184:AC184)</f>
        <v>202.04322995648931</v>
      </c>
      <c r="BA184" s="133"/>
      <c r="BR184" s="133"/>
      <c r="CG184" s="133"/>
    </row>
    <row r="185" spans="1:85" s="4" customFormat="1" ht="15" thickBot="1" x14ac:dyDescent="0.35">
      <c r="A185" s="18" t="s">
        <v>85</v>
      </c>
      <c r="B185" s="105">
        <f>IF($I184=0,"-",B184/$I184)</f>
        <v>0.37326987707700482</v>
      </c>
      <c r="C185" s="105">
        <f t="shared" ref="C185:H185" si="185">IF($I184=0,"-",C184/$I184)</f>
        <v>1.1515045482884685E-3</v>
      </c>
      <c r="D185" s="105">
        <f t="shared" si="185"/>
        <v>0.61401030047318617</v>
      </c>
      <c r="E185" s="105">
        <f t="shared" si="185"/>
        <v>9.2711619283473122E-3</v>
      </c>
      <c r="F185" s="105">
        <f t="shared" si="185"/>
        <v>0</v>
      </c>
      <c r="G185" s="105">
        <f t="shared" si="185"/>
        <v>1.3876200314305032E-3</v>
      </c>
      <c r="H185" s="106">
        <f t="shared" si="185"/>
        <v>9.0953594174277539E-4</v>
      </c>
      <c r="I185" s="107">
        <f>SUM(B185:H185)</f>
        <v>1.0000000000000002</v>
      </c>
      <c r="J185" s="133"/>
      <c r="K185" s="30" t="s">
        <v>85</v>
      </c>
      <c r="L185" s="80">
        <f>IF($S184=0,"-",L184/$S184)</f>
        <v>0.36953638734248606</v>
      </c>
      <c r="M185" s="80">
        <f t="shared" ref="M185:R185" si="186">IF($S184=0,"-",M184/$S184)</f>
        <v>1.1399870627523943E-3</v>
      </c>
      <c r="N185" s="80">
        <f t="shared" si="186"/>
        <v>0.60786889637260166</v>
      </c>
      <c r="O185" s="80">
        <f t="shared" si="186"/>
        <v>9.1784306633505269E-3</v>
      </c>
      <c r="P185" s="80">
        <f t="shared" si="186"/>
        <v>1.0002119013071201E-2</v>
      </c>
      <c r="Q185" s="80">
        <f t="shared" si="186"/>
        <v>1.3737408907312134E-3</v>
      </c>
      <c r="R185" s="81">
        <f t="shared" si="186"/>
        <v>9.004386550067983E-4</v>
      </c>
      <c r="S185" s="82">
        <f>SUM(L185:R185)</f>
        <v>0.99999999999999989</v>
      </c>
      <c r="U185" s="40" t="s">
        <v>85</v>
      </c>
      <c r="V185" s="108">
        <f>+V184/$AI184</f>
        <v>0.36881360725609302</v>
      </c>
      <c r="W185" s="108">
        <f t="shared" ref="W185:AH185" si="187">+W184/$AI184</f>
        <v>3.5950318830514232E-4</v>
      </c>
      <c r="X185" s="108">
        <f t="shared" si="187"/>
        <v>1.3737408907312136E-3</v>
      </c>
      <c r="Y185" s="108">
        <f t="shared" si="187"/>
        <v>1.1399870627523943E-3</v>
      </c>
      <c r="Z185" s="108">
        <f t="shared" si="187"/>
        <v>0.60748198201338033</v>
      </c>
      <c r="AA185" s="108">
        <f t="shared" si="187"/>
        <v>8.8672398872463431E-3</v>
      </c>
      <c r="AB185" s="108">
        <f t="shared" si="187"/>
        <v>1.0002119013071201E-2</v>
      </c>
      <c r="AC185" s="108">
        <f t="shared" si="187"/>
        <v>1.9618206884203394E-3</v>
      </c>
      <c r="AD185" s="108">
        <f t="shared" si="187"/>
        <v>3.6327689808798489E-4</v>
      </c>
      <c r="AE185" s="108">
        <f t="shared" si="187"/>
        <v>1.6669158986193091E-6</v>
      </c>
      <c r="AF185" s="108">
        <f t="shared" si="187"/>
        <v>9.0043865500679841E-4</v>
      </c>
      <c r="AG185" s="108">
        <f t="shared" si="187"/>
        <v>3.8691435922137051E-4</v>
      </c>
      <c r="AH185" s="108">
        <f t="shared" si="187"/>
        <v>3.0952386020556652E-4</v>
      </c>
      <c r="AI185" s="109">
        <f>SUM(V185:AC185)</f>
        <v>1</v>
      </c>
    </row>
    <row r="186" spans="1:85" ht="14.4" thickBot="1" x14ac:dyDescent="0.3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7.6" x14ac:dyDescent="0.25">
      <c r="A187" s="316" t="s">
        <v>33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26</v>
      </c>
      <c r="G187" s="137" t="s">
        <v>4</v>
      </c>
      <c r="H187" s="137" t="s">
        <v>84</v>
      </c>
      <c r="I187" s="138" t="s">
        <v>5</v>
      </c>
      <c r="K187" s="318" t="s">
        <v>33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26</v>
      </c>
      <c r="Q187" s="139" t="s">
        <v>4</v>
      </c>
      <c r="R187" s="139" t="s">
        <v>84</v>
      </c>
      <c r="S187" s="140" t="s">
        <v>5</v>
      </c>
      <c r="U187" s="320" t="s">
        <v>33</v>
      </c>
      <c r="V187" s="189" t="s">
        <v>71</v>
      </c>
      <c r="W187" s="189" t="s">
        <v>72</v>
      </c>
      <c r="X187" s="189" t="s">
        <v>4</v>
      </c>
      <c r="Y187" s="189" t="s">
        <v>1</v>
      </c>
      <c r="Z187" s="189" t="s">
        <v>2</v>
      </c>
      <c r="AA187" s="189" t="s">
        <v>3</v>
      </c>
      <c r="AB187" s="189" t="s">
        <v>53</v>
      </c>
      <c r="AC187" s="189" t="s">
        <v>65</v>
      </c>
      <c r="AD187" s="190" t="s">
        <v>73</v>
      </c>
      <c r="AE187" s="190" t="s">
        <v>74</v>
      </c>
      <c r="AF187" s="190" t="s">
        <v>75</v>
      </c>
      <c r="AG187" s="190" t="s">
        <v>76</v>
      </c>
      <c r="AH187" s="190" t="s">
        <v>77</v>
      </c>
      <c r="AI187" s="191" t="s">
        <v>61</v>
      </c>
      <c r="BA187" s="133"/>
      <c r="BR187" s="133"/>
      <c r="CG187" s="133"/>
    </row>
    <row r="188" spans="1:85" x14ac:dyDescent="0.25">
      <c r="A188" s="317" t="s">
        <v>33</v>
      </c>
      <c r="B188" s="282" t="s">
        <v>66</v>
      </c>
      <c r="C188" s="283"/>
      <c r="D188" s="283"/>
      <c r="E188" s="283"/>
      <c r="F188" s="283"/>
      <c r="G188" s="283"/>
      <c r="H188" s="283"/>
      <c r="I188" s="284"/>
      <c r="K188" s="319" t="s">
        <v>33</v>
      </c>
      <c r="L188" s="285" t="s">
        <v>66</v>
      </c>
      <c r="M188" s="286"/>
      <c r="N188" s="286"/>
      <c r="O188" s="286"/>
      <c r="P188" s="286"/>
      <c r="Q188" s="286"/>
      <c r="R188" s="286"/>
      <c r="S188" s="287"/>
      <c r="U188" s="321" t="s">
        <v>33</v>
      </c>
      <c r="V188" s="314" t="s">
        <v>66</v>
      </c>
      <c r="W188" s="314"/>
      <c r="X188" s="314"/>
      <c r="Y188" s="314"/>
      <c r="Z188" s="314"/>
      <c r="AA188" s="314"/>
      <c r="AB188" s="314"/>
      <c r="AC188" s="314"/>
      <c r="AD188" s="314"/>
      <c r="AE188" s="314"/>
      <c r="AF188" s="314"/>
      <c r="AG188" s="314"/>
      <c r="AH188" s="314"/>
      <c r="AI188" s="315"/>
      <c r="BA188" s="133"/>
      <c r="BR188" s="133"/>
      <c r="CG188" s="133"/>
    </row>
    <row r="189" spans="1:85" x14ac:dyDescent="0.25">
      <c r="A189" s="143" t="s">
        <v>6</v>
      </c>
      <c r="B189" s="144">
        <v>0</v>
      </c>
      <c r="C189" s="144">
        <v>0</v>
      </c>
      <c r="D189" s="144">
        <v>467.30966920241019</v>
      </c>
      <c r="E189" s="144">
        <v>0</v>
      </c>
      <c r="F189" s="291"/>
      <c r="G189" s="144">
        <v>0</v>
      </c>
      <c r="H189" s="145">
        <v>0</v>
      </c>
      <c r="I189" s="146">
        <f>SUM(B189:H189)</f>
        <v>467.30966920241019</v>
      </c>
      <c r="J189" s="141"/>
      <c r="K189" s="192" t="s">
        <v>6</v>
      </c>
      <c r="L189" s="144">
        <v>0</v>
      </c>
      <c r="M189" s="144">
        <v>0</v>
      </c>
      <c r="N189" s="144">
        <v>467.30966920241019</v>
      </c>
      <c r="O189" s="144">
        <v>0</v>
      </c>
      <c r="P189" s="144">
        <v>0</v>
      </c>
      <c r="Q189" s="144">
        <v>0</v>
      </c>
      <c r="R189" s="193">
        <v>0</v>
      </c>
      <c r="S189" s="194">
        <f>SUM(L189:R189)</f>
        <v>467.30966920241019</v>
      </c>
      <c r="U189" s="195" t="s">
        <v>6</v>
      </c>
      <c r="V189" s="196">
        <v>0</v>
      </c>
      <c r="W189" s="196">
        <v>0</v>
      </c>
      <c r="X189" s="196">
        <v>0</v>
      </c>
      <c r="Y189" s="196">
        <v>0</v>
      </c>
      <c r="Z189" s="196">
        <v>467.30966920241019</v>
      </c>
      <c r="AA189" s="196">
        <v>0</v>
      </c>
      <c r="AB189" s="196">
        <v>0</v>
      </c>
      <c r="AC189" s="197">
        <v>0</v>
      </c>
      <c r="AD189" s="198">
        <v>0</v>
      </c>
      <c r="AE189" s="198">
        <v>0</v>
      </c>
      <c r="AF189" s="198">
        <v>0</v>
      </c>
      <c r="AG189" s="198">
        <v>0</v>
      </c>
      <c r="AH189" s="198">
        <v>0</v>
      </c>
      <c r="AI189" s="199">
        <f>SUM(V189:AC189)</f>
        <v>467.30966920241019</v>
      </c>
      <c r="BA189" s="133"/>
      <c r="BR189" s="133"/>
      <c r="CG189" s="133"/>
    </row>
    <row r="190" spans="1:85" x14ac:dyDescent="0.25">
      <c r="A190" s="151" t="s">
        <v>7</v>
      </c>
      <c r="B190" s="152">
        <v>0</v>
      </c>
      <c r="C190" s="152">
        <v>0</v>
      </c>
      <c r="D190" s="152">
        <v>10.705108739999998</v>
      </c>
      <c r="E190" s="152">
        <v>0</v>
      </c>
      <c r="F190" s="292"/>
      <c r="G190" s="152">
        <v>0</v>
      </c>
      <c r="H190" s="153">
        <v>0</v>
      </c>
      <c r="I190" s="154">
        <f t="shared" ref="I190:I209" si="188">SUM(B190:H190)</f>
        <v>10.705108739999998</v>
      </c>
      <c r="J190" s="141"/>
      <c r="K190" s="155" t="s">
        <v>7</v>
      </c>
      <c r="L190" s="156">
        <v>0</v>
      </c>
      <c r="M190" s="156">
        <v>0</v>
      </c>
      <c r="N190" s="156">
        <v>10.705108739999998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89">SUM(L190:R190)</f>
        <v>10.705108739999998</v>
      </c>
      <c r="U190" s="200" t="s">
        <v>7</v>
      </c>
      <c r="V190" s="201">
        <v>0</v>
      </c>
      <c r="W190" s="201">
        <v>0</v>
      </c>
      <c r="X190" s="201">
        <v>0</v>
      </c>
      <c r="Y190" s="201">
        <v>0</v>
      </c>
      <c r="Z190" s="201">
        <v>10.705108739999998</v>
      </c>
      <c r="AA190" s="201">
        <v>0</v>
      </c>
      <c r="AB190" s="201">
        <v>0</v>
      </c>
      <c r="AC190" s="202">
        <v>0</v>
      </c>
      <c r="AD190" s="201">
        <v>0</v>
      </c>
      <c r="AE190" s="201">
        <v>0</v>
      </c>
      <c r="AF190" s="201">
        <v>0</v>
      </c>
      <c r="AG190" s="201">
        <v>0</v>
      </c>
      <c r="AH190" s="201">
        <v>0</v>
      </c>
      <c r="AI190" s="203">
        <f t="shared" ref="AI190:AI209" si="190">SUM(V190:AC190)</f>
        <v>10.705108739999998</v>
      </c>
      <c r="BA190" s="133"/>
      <c r="BR190" s="133"/>
      <c r="CG190" s="133"/>
    </row>
    <row r="191" spans="1:85" x14ac:dyDescent="0.25">
      <c r="A191" s="159" t="s">
        <v>9</v>
      </c>
      <c r="B191" s="148">
        <v>0</v>
      </c>
      <c r="C191" s="148">
        <v>0</v>
      </c>
      <c r="D191" s="148">
        <v>55.885535534504925</v>
      </c>
      <c r="E191" s="148">
        <v>0</v>
      </c>
      <c r="F191" s="292"/>
      <c r="G191" s="148">
        <v>0</v>
      </c>
      <c r="H191" s="160">
        <v>0</v>
      </c>
      <c r="I191" s="146">
        <f t="shared" si="188"/>
        <v>55.885535534504925</v>
      </c>
      <c r="J191" s="141"/>
      <c r="K191" s="161" t="s">
        <v>9</v>
      </c>
      <c r="L191" s="148">
        <v>0</v>
      </c>
      <c r="M191" s="148">
        <v>0</v>
      </c>
      <c r="N191" s="148">
        <v>55.885535534504925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89"/>
        <v>55.885535534504925</v>
      </c>
      <c r="U191" s="204" t="s">
        <v>9</v>
      </c>
      <c r="V191" s="196">
        <v>0</v>
      </c>
      <c r="W191" s="196">
        <v>0</v>
      </c>
      <c r="X191" s="196">
        <v>0</v>
      </c>
      <c r="Y191" s="196">
        <v>0</v>
      </c>
      <c r="Z191" s="196">
        <v>55.885535534504925</v>
      </c>
      <c r="AA191" s="196">
        <v>0</v>
      </c>
      <c r="AB191" s="196">
        <v>0</v>
      </c>
      <c r="AC191" s="197">
        <v>0</v>
      </c>
      <c r="AD191" s="198">
        <v>0</v>
      </c>
      <c r="AE191" s="198">
        <v>0</v>
      </c>
      <c r="AF191" s="198">
        <v>0</v>
      </c>
      <c r="AG191" s="198">
        <v>0</v>
      </c>
      <c r="AH191" s="198">
        <v>0</v>
      </c>
      <c r="AI191" s="199">
        <f t="shared" si="190"/>
        <v>55.885535534504925</v>
      </c>
      <c r="BA191" s="133"/>
      <c r="BR191" s="133"/>
      <c r="CG191" s="133"/>
    </row>
    <row r="192" spans="1:85" x14ac:dyDescent="0.25">
      <c r="A192" s="151" t="s">
        <v>54</v>
      </c>
      <c r="B192" s="152">
        <v>0</v>
      </c>
      <c r="C192" s="152">
        <v>0</v>
      </c>
      <c r="D192" s="152">
        <v>62.129969999999993</v>
      </c>
      <c r="E192" s="152">
        <v>0</v>
      </c>
      <c r="F192" s="292"/>
      <c r="G192" s="152">
        <v>0</v>
      </c>
      <c r="H192" s="153">
        <v>0</v>
      </c>
      <c r="I192" s="154">
        <f t="shared" si="188"/>
        <v>62.129969999999993</v>
      </c>
      <c r="J192" s="141"/>
      <c r="K192" s="155" t="s">
        <v>54</v>
      </c>
      <c r="L192" s="156">
        <v>0</v>
      </c>
      <c r="M192" s="156">
        <v>0</v>
      </c>
      <c r="N192" s="156">
        <v>62.129969999999993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89"/>
        <v>62.129969999999993</v>
      </c>
      <c r="U192" s="200" t="s">
        <v>54</v>
      </c>
      <c r="V192" s="201">
        <v>0</v>
      </c>
      <c r="W192" s="201">
        <v>0</v>
      </c>
      <c r="X192" s="201">
        <v>0</v>
      </c>
      <c r="Y192" s="201">
        <v>0</v>
      </c>
      <c r="Z192" s="201">
        <v>62.096056260917024</v>
      </c>
      <c r="AA192" s="201">
        <v>0</v>
      </c>
      <c r="AB192" s="201">
        <v>0</v>
      </c>
      <c r="AC192" s="202">
        <v>3.3913739082969435E-2</v>
      </c>
      <c r="AD192" s="201">
        <v>0</v>
      </c>
      <c r="AE192" s="201">
        <v>0</v>
      </c>
      <c r="AF192" s="201">
        <v>0</v>
      </c>
      <c r="AG192" s="201">
        <v>3.3913739082969435E-2</v>
      </c>
      <c r="AH192" s="201">
        <v>0</v>
      </c>
      <c r="AI192" s="203">
        <f t="shared" si="190"/>
        <v>62.129969999999993</v>
      </c>
      <c r="BA192" s="133"/>
      <c r="BR192" s="133"/>
      <c r="CG192" s="133"/>
    </row>
    <row r="193" spans="1:85" x14ac:dyDescent="0.25">
      <c r="A193" s="159" t="s">
        <v>15</v>
      </c>
      <c r="B193" s="148">
        <v>53.738145474121275</v>
      </c>
      <c r="C193" s="148">
        <v>0</v>
      </c>
      <c r="D193" s="148">
        <v>66.546716464690974</v>
      </c>
      <c r="E193" s="148">
        <v>0</v>
      </c>
      <c r="F193" s="292"/>
      <c r="G193" s="148">
        <v>0</v>
      </c>
      <c r="H193" s="160">
        <v>0</v>
      </c>
      <c r="I193" s="146">
        <f t="shared" si="188"/>
        <v>120.28486193881224</v>
      </c>
      <c r="J193" s="141"/>
      <c r="K193" s="161" t="s">
        <v>15</v>
      </c>
      <c r="L193" s="148">
        <v>53.738145474121275</v>
      </c>
      <c r="M193" s="148">
        <v>0</v>
      </c>
      <c r="N193" s="148">
        <v>66.546716464690974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89"/>
        <v>120.28486193881224</v>
      </c>
      <c r="U193" s="204" t="s">
        <v>15</v>
      </c>
      <c r="V193" s="196">
        <v>53.738145474121275</v>
      </c>
      <c r="W193" s="196">
        <v>0</v>
      </c>
      <c r="X193" s="196">
        <v>0</v>
      </c>
      <c r="Y193" s="196">
        <v>0</v>
      </c>
      <c r="Z193" s="196">
        <v>66.546716464690974</v>
      </c>
      <c r="AA193" s="196">
        <v>0</v>
      </c>
      <c r="AB193" s="196">
        <v>0</v>
      </c>
      <c r="AC193" s="197">
        <v>0</v>
      </c>
      <c r="AD193" s="198">
        <v>0</v>
      </c>
      <c r="AE193" s="198">
        <v>0</v>
      </c>
      <c r="AF193" s="198">
        <v>0</v>
      </c>
      <c r="AG193" s="198">
        <v>0</v>
      </c>
      <c r="AH193" s="198">
        <v>0</v>
      </c>
      <c r="AI193" s="199">
        <f t="shared" si="190"/>
        <v>120.28486193881224</v>
      </c>
      <c r="BA193" s="133"/>
      <c r="BR193" s="133"/>
      <c r="CG193" s="133"/>
    </row>
    <row r="194" spans="1:85" x14ac:dyDescent="0.25">
      <c r="A194" s="151" t="s">
        <v>14</v>
      </c>
      <c r="B194" s="152">
        <v>3.4231710519130636</v>
      </c>
      <c r="C194" s="152">
        <v>2.1624093204457422</v>
      </c>
      <c r="D194" s="152">
        <v>9.8751457208379136</v>
      </c>
      <c r="E194" s="152">
        <v>0</v>
      </c>
      <c r="F194" s="292"/>
      <c r="G194" s="152">
        <v>0</v>
      </c>
      <c r="H194" s="153">
        <v>0</v>
      </c>
      <c r="I194" s="154">
        <f t="shared" si="188"/>
        <v>15.460726093196719</v>
      </c>
      <c r="J194" s="141"/>
      <c r="K194" s="155" t="s">
        <v>14</v>
      </c>
      <c r="L194" s="156">
        <v>3.4231710519130636</v>
      </c>
      <c r="M194" s="156">
        <v>2.1624093204457422</v>
      </c>
      <c r="N194" s="156">
        <v>9.8751457208379136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189"/>
        <v>15.460726093196719</v>
      </c>
      <c r="U194" s="200" t="s">
        <v>55</v>
      </c>
      <c r="V194" s="201">
        <v>3.3364462396767518</v>
      </c>
      <c r="W194" s="201">
        <v>0</v>
      </c>
      <c r="X194" s="201">
        <v>0</v>
      </c>
      <c r="Y194" s="201">
        <v>2.1624093204457422</v>
      </c>
      <c r="Z194" s="201">
        <v>6.7577955777946448</v>
      </c>
      <c r="AA194" s="201">
        <v>0</v>
      </c>
      <c r="AB194" s="201">
        <v>0</v>
      </c>
      <c r="AC194" s="202">
        <v>3.204074955279582</v>
      </c>
      <c r="AD194" s="201">
        <v>8.6724812236311913E-2</v>
      </c>
      <c r="AE194" s="201">
        <v>0</v>
      </c>
      <c r="AF194" s="201">
        <v>0</v>
      </c>
      <c r="AG194" s="201">
        <v>3.1173501430432697</v>
      </c>
      <c r="AH194" s="201">
        <v>0</v>
      </c>
      <c r="AI194" s="203">
        <f t="shared" si="190"/>
        <v>15.460726093196721</v>
      </c>
      <c r="BA194" s="133"/>
      <c r="BR194" s="133"/>
      <c r="CG194" s="133"/>
    </row>
    <row r="195" spans="1:85" x14ac:dyDescent="0.25">
      <c r="A195" s="159" t="s">
        <v>56</v>
      </c>
      <c r="B195" s="148">
        <v>0</v>
      </c>
      <c r="C195" s="148">
        <v>0</v>
      </c>
      <c r="D195" s="148">
        <v>0.11764199053027176</v>
      </c>
      <c r="E195" s="148">
        <v>1.6490558848362427</v>
      </c>
      <c r="F195" s="292"/>
      <c r="G195" s="148">
        <v>0</v>
      </c>
      <c r="H195" s="160">
        <v>0</v>
      </c>
      <c r="I195" s="146">
        <f t="shared" si="188"/>
        <v>1.7666978753665143</v>
      </c>
      <c r="J195" s="141"/>
      <c r="K195" s="161" t="s">
        <v>56</v>
      </c>
      <c r="L195" s="148">
        <v>0</v>
      </c>
      <c r="M195" s="148">
        <v>0</v>
      </c>
      <c r="N195" s="148">
        <v>0.11764199053027176</v>
      </c>
      <c r="O195" s="148">
        <v>1.6490558848362427</v>
      </c>
      <c r="P195" s="148">
        <v>269.20833009827447</v>
      </c>
      <c r="Q195" s="148">
        <v>0</v>
      </c>
      <c r="R195" s="149">
        <v>0</v>
      </c>
      <c r="S195" s="150">
        <f t="shared" si="189"/>
        <v>270.97502797364098</v>
      </c>
      <c r="U195" s="204" t="s">
        <v>56</v>
      </c>
      <c r="V195" s="196">
        <v>0</v>
      </c>
      <c r="W195" s="196">
        <v>0</v>
      </c>
      <c r="X195" s="196">
        <v>0</v>
      </c>
      <c r="Y195" s="196">
        <v>0</v>
      </c>
      <c r="Z195" s="196">
        <v>0</v>
      </c>
      <c r="AA195" s="196">
        <v>0.21150178081750812</v>
      </c>
      <c r="AB195" s="196">
        <v>269.20833009827447</v>
      </c>
      <c r="AC195" s="197">
        <v>1.5551960945490062</v>
      </c>
      <c r="AD195" s="196">
        <v>0</v>
      </c>
      <c r="AE195" s="196">
        <v>1.4375541040187345</v>
      </c>
      <c r="AF195" s="196">
        <v>0</v>
      </c>
      <c r="AG195" s="196">
        <v>0.11764199053027176</v>
      </c>
      <c r="AH195" s="196">
        <v>0</v>
      </c>
      <c r="AI195" s="199">
        <f t="shared" si="190"/>
        <v>270.97502797364098</v>
      </c>
      <c r="BA195" s="133"/>
      <c r="BR195" s="133"/>
      <c r="CG195" s="133"/>
    </row>
    <row r="196" spans="1:85" x14ac:dyDescent="0.2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292"/>
      <c r="G196" s="152">
        <v>0</v>
      </c>
      <c r="H196" s="153">
        <v>0</v>
      </c>
      <c r="I196" s="154">
        <f t="shared" si="188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0.92499032170691164</v>
      </c>
      <c r="Q196" s="156">
        <v>0</v>
      </c>
      <c r="R196" s="157">
        <v>0</v>
      </c>
      <c r="S196" s="158">
        <f t="shared" si="189"/>
        <v>0.92499032170691164</v>
      </c>
      <c r="U196" s="200" t="s">
        <v>11</v>
      </c>
      <c r="V196" s="201">
        <v>0</v>
      </c>
      <c r="W196" s="201">
        <v>0</v>
      </c>
      <c r="X196" s="201">
        <v>0</v>
      </c>
      <c r="Y196" s="201">
        <v>0</v>
      </c>
      <c r="Z196" s="201">
        <v>0</v>
      </c>
      <c r="AA196" s="201">
        <v>0</v>
      </c>
      <c r="AB196" s="201">
        <v>0.92499032170691164</v>
      </c>
      <c r="AC196" s="202">
        <v>0</v>
      </c>
      <c r="AD196" s="201">
        <v>0</v>
      </c>
      <c r="AE196" s="201">
        <v>0</v>
      </c>
      <c r="AF196" s="201">
        <v>0</v>
      </c>
      <c r="AG196" s="201">
        <v>0</v>
      </c>
      <c r="AH196" s="201">
        <v>0</v>
      </c>
      <c r="AI196" s="203">
        <f t="shared" si="190"/>
        <v>0.92499032170691164</v>
      </c>
      <c r="BA196" s="133"/>
      <c r="BR196" s="133"/>
      <c r="CG196" s="133"/>
    </row>
    <row r="197" spans="1:85" x14ac:dyDescent="0.25">
      <c r="A197" s="159" t="s">
        <v>57</v>
      </c>
      <c r="B197" s="148">
        <v>0</v>
      </c>
      <c r="C197" s="148">
        <v>0</v>
      </c>
      <c r="D197" s="148">
        <v>0.27996816638370081</v>
      </c>
      <c r="E197" s="148">
        <v>0</v>
      </c>
      <c r="F197" s="292"/>
      <c r="G197" s="148">
        <v>0</v>
      </c>
      <c r="H197" s="160">
        <v>0</v>
      </c>
      <c r="I197" s="146">
        <f t="shared" si="188"/>
        <v>0.27996816638370081</v>
      </c>
      <c r="J197" s="141"/>
      <c r="K197" s="161" t="s">
        <v>57</v>
      </c>
      <c r="L197" s="148">
        <v>0</v>
      </c>
      <c r="M197" s="148">
        <v>0</v>
      </c>
      <c r="N197" s="148">
        <v>0.27996816638370081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89"/>
        <v>0.27996816638370081</v>
      </c>
      <c r="U197" s="204" t="s">
        <v>57</v>
      </c>
      <c r="V197" s="196">
        <v>0</v>
      </c>
      <c r="W197" s="196">
        <v>0</v>
      </c>
      <c r="X197" s="196">
        <v>0</v>
      </c>
      <c r="Y197" s="196">
        <v>0</v>
      </c>
      <c r="Z197" s="196">
        <v>0.27996816638370081</v>
      </c>
      <c r="AA197" s="196">
        <v>0</v>
      </c>
      <c r="AB197" s="196">
        <v>0</v>
      </c>
      <c r="AC197" s="197">
        <v>0</v>
      </c>
      <c r="AD197" s="196">
        <v>0</v>
      </c>
      <c r="AE197" s="196">
        <v>0</v>
      </c>
      <c r="AF197" s="196">
        <v>0</v>
      </c>
      <c r="AG197" s="196">
        <v>0</v>
      </c>
      <c r="AH197" s="196">
        <v>0</v>
      </c>
      <c r="AI197" s="199">
        <f t="shared" si="190"/>
        <v>0.27996816638370081</v>
      </c>
      <c r="BA197" s="133"/>
      <c r="BR197" s="133"/>
      <c r="CG197" s="133"/>
    </row>
    <row r="198" spans="1:85" x14ac:dyDescent="0.25">
      <c r="A198" s="151" t="s">
        <v>16</v>
      </c>
      <c r="B198" s="152">
        <v>21.399824914943771</v>
      </c>
      <c r="C198" s="152">
        <v>0</v>
      </c>
      <c r="D198" s="152">
        <v>12.742012341731991</v>
      </c>
      <c r="E198" s="152">
        <v>0</v>
      </c>
      <c r="F198" s="292"/>
      <c r="G198" s="152">
        <v>0</v>
      </c>
      <c r="H198" s="153">
        <v>0</v>
      </c>
      <c r="I198" s="154">
        <f t="shared" si="188"/>
        <v>34.141837256675764</v>
      </c>
      <c r="J198" s="141"/>
      <c r="K198" s="155" t="s">
        <v>16</v>
      </c>
      <c r="L198" s="156">
        <v>21.399824914943771</v>
      </c>
      <c r="M198" s="156">
        <v>0</v>
      </c>
      <c r="N198" s="156">
        <v>12.742012341731991</v>
      </c>
      <c r="O198" s="156">
        <v>0</v>
      </c>
      <c r="P198" s="156">
        <v>1.5678278181315477</v>
      </c>
      <c r="Q198" s="156">
        <v>0</v>
      </c>
      <c r="R198" s="157">
        <v>0</v>
      </c>
      <c r="S198" s="158">
        <f t="shared" si="189"/>
        <v>35.709665074807312</v>
      </c>
      <c r="U198" s="200" t="s">
        <v>16</v>
      </c>
      <c r="V198" s="201">
        <v>21.399824914943771</v>
      </c>
      <c r="W198" s="201">
        <v>0</v>
      </c>
      <c r="X198" s="201">
        <v>0</v>
      </c>
      <c r="Y198" s="201">
        <v>0</v>
      </c>
      <c r="Z198" s="201">
        <v>4.7588220517132811</v>
      </c>
      <c r="AA198" s="201">
        <v>0</v>
      </c>
      <c r="AB198" s="201">
        <v>1.5678278181315477</v>
      </c>
      <c r="AC198" s="202">
        <v>7.9831902900187099</v>
      </c>
      <c r="AD198" s="201">
        <v>0</v>
      </c>
      <c r="AE198" s="201">
        <v>0</v>
      </c>
      <c r="AF198" s="201">
        <v>0</v>
      </c>
      <c r="AG198" s="201">
        <v>7.9831902900187099</v>
      </c>
      <c r="AH198" s="201">
        <v>0</v>
      </c>
      <c r="AI198" s="203">
        <f t="shared" si="190"/>
        <v>35.709665074807312</v>
      </c>
      <c r="BA198" s="133"/>
      <c r="BR198" s="133"/>
      <c r="CG198" s="133"/>
    </row>
    <row r="199" spans="1:85" x14ac:dyDescent="0.25">
      <c r="A199" s="159" t="s">
        <v>139</v>
      </c>
      <c r="B199" s="148">
        <v>68.211309235356737</v>
      </c>
      <c r="C199" s="148">
        <v>96.552347250503018</v>
      </c>
      <c r="D199" s="148">
        <v>755.50522213975637</v>
      </c>
      <c r="E199" s="148">
        <v>0</v>
      </c>
      <c r="F199" s="292"/>
      <c r="G199" s="148">
        <v>0</v>
      </c>
      <c r="H199" s="160">
        <v>0</v>
      </c>
      <c r="I199" s="146">
        <f t="shared" si="188"/>
        <v>920.26887862561614</v>
      </c>
      <c r="J199" s="141"/>
      <c r="K199" s="161" t="s">
        <v>139</v>
      </c>
      <c r="L199" s="148">
        <v>68.211309235356737</v>
      </c>
      <c r="M199" s="148">
        <v>96.552347250503018</v>
      </c>
      <c r="N199" s="148">
        <v>755.50522213975637</v>
      </c>
      <c r="O199" s="148">
        <v>0</v>
      </c>
      <c r="P199" s="148">
        <v>4.7562483899988397</v>
      </c>
      <c r="Q199" s="148">
        <v>0</v>
      </c>
      <c r="R199" s="149">
        <v>0</v>
      </c>
      <c r="S199" s="150">
        <f t="shared" si="189"/>
        <v>925.025127015615</v>
      </c>
      <c r="U199" s="204" t="s">
        <v>139</v>
      </c>
      <c r="V199" s="196">
        <v>50.866322568581317</v>
      </c>
      <c r="W199" s="196">
        <v>0</v>
      </c>
      <c r="X199" s="196">
        <v>0</v>
      </c>
      <c r="Y199" s="196">
        <v>96.552347250503018</v>
      </c>
      <c r="Z199" s="196">
        <v>735.52826528761125</v>
      </c>
      <c r="AA199" s="196">
        <v>0</v>
      </c>
      <c r="AB199" s="196">
        <v>4.7562483899988397</v>
      </c>
      <c r="AC199" s="197">
        <v>37.321943518920556</v>
      </c>
      <c r="AD199" s="196">
        <v>17.344986666775416</v>
      </c>
      <c r="AE199" s="196">
        <v>0</v>
      </c>
      <c r="AF199" s="196">
        <v>0</v>
      </c>
      <c r="AG199" s="196">
        <v>19.976956852145143</v>
      </c>
      <c r="AH199" s="196">
        <v>0</v>
      </c>
      <c r="AI199" s="199">
        <f t="shared" si="190"/>
        <v>925.025127015615</v>
      </c>
      <c r="BA199" s="133"/>
      <c r="BR199" s="133"/>
      <c r="CG199" s="133"/>
    </row>
    <row r="200" spans="1:85" x14ac:dyDescent="0.25">
      <c r="A200" s="151" t="s">
        <v>24</v>
      </c>
      <c r="B200" s="152">
        <v>43.078070081196351</v>
      </c>
      <c r="C200" s="152">
        <v>0.42833743001529473</v>
      </c>
      <c r="D200" s="152">
        <v>447.144111621148</v>
      </c>
      <c r="E200" s="152">
        <v>330.50914745250907</v>
      </c>
      <c r="F200" s="292"/>
      <c r="G200" s="152">
        <v>37.290889799531094</v>
      </c>
      <c r="H200" s="153">
        <v>0</v>
      </c>
      <c r="I200" s="154">
        <f t="shared" si="188"/>
        <v>858.45055638439987</v>
      </c>
      <c r="J200" s="141"/>
      <c r="K200" s="155" t="s">
        <v>24</v>
      </c>
      <c r="L200" s="156">
        <v>43.078070081196351</v>
      </c>
      <c r="M200" s="156">
        <v>0.42833743001529473</v>
      </c>
      <c r="N200" s="156">
        <v>447.144111621148</v>
      </c>
      <c r="O200" s="156">
        <v>330.50914745250907</v>
      </c>
      <c r="P200" s="156">
        <v>11.481435241673724</v>
      </c>
      <c r="Q200" s="156">
        <v>37.290889799531094</v>
      </c>
      <c r="R200" s="157">
        <v>0</v>
      </c>
      <c r="S200" s="158">
        <f t="shared" si="189"/>
        <v>869.93199162607357</v>
      </c>
      <c r="U200" s="200" t="s">
        <v>24</v>
      </c>
      <c r="V200" s="201">
        <v>4.0754827956295321</v>
      </c>
      <c r="W200" s="201">
        <v>7.5532301933176873</v>
      </c>
      <c r="X200" s="201">
        <v>37.290889799531094</v>
      </c>
      <c r="Y200" s="201">
        <v>0.42833743001529473</v>
      </c>
      <c r="Z200" s="201">
        <v>440.01324293554836</v>
      </c>
      <c r="AA200" s="201">
        <v>330.06530313772964</v>
      </c>
      <c r="AB200" s="201">
        <v>11.481435241673724</v>
      </c>
      <c r="AC200" s="202">
        <v>39.024070092628143</v>
      </c>
      <c r="AD200" s="201">
        <v>31.44935709224913</v>
      </c>
      <c r="AE200" s="201">
        <v>0.34430550125857617</v>
      </c>
      <c r="AF200" s="201">
        <v>0</v>
      </c>
      <c r="AG200" s="201">
        <v>7.1308686855996202</v>
      </c>
      <c r="AH200" s="201">
        <v>9.9538813520814839E-2</v>
      </c>
      <c r="AI200" s="203">
        <f t="shared" si="190"/>
        <v>869.93199162607345</v>
      </c>
      <c r="BA200" s="133"/>
      <c r="BR200" s="133"/>
      <c r="CG200" s="133"/>
    </row>
    <row r="201" spans="1:85" x14ac:dyDescent="0.25">
      <c r="A201" s="159" t="s">
        <v>23</v>
      </c>
      <c r="B201" s="148">
        <v>0.25660388580269416</v>
      </c>
      <c r="C201" s="148">
        <v>4.2058230828406602E-2</v>
      </c>
      <c r="D201" s="148">
        <v>0</v>
      </c>
      <c r="E201" s="148">
        <v>0</v>
      </c>
      <c r="F201" s="292"/>
      <c r="G201" s="148">
        <v>0</v>
      </c>
      <c r="H201" s="160">
        <v>0</v>
      </c>
      <c r="I201" s="146">
        <f t="shared" si="188"/>
        <v>0.29866211663110076</v>
      </c>
      <c r="J201" s="141"/>
      <c r="K201" s="161" t="s">
        <v>23</v>
      </c>
      <c r="L201" s="148">
        <v>0.25660388580269416</v>
      </c>
      <c r="M201" s="148">
        <v>4.2058230828406602E-2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89"/>
        <v>0.29866211663110076</v>
      </c>
      <c r="U201" s="204" t="s">
        <v>23</v>
      </c>
      <c r="V201" s="196">
        <v>0.25657979266921838</v>
      </c>
      <c r="W201" s="196">
        <v>0</v>
      </c>
      <c r="X201" s="196">
        <v>0</v>
      </c>
      <c r="Y201" s="196">
        <v>4.2058230828406602E-2</v>
      </c>
      <c r="Z201" s="196">
        <v>0</v>
      </c>
      <c r="AA201" s="196">
        <v>0</v>
      </c>
      <c r="AB201" s="196">
        <v>0</v>
      </c>
      <c r="AC201" s="197">
        <v>2.409313347579955E-5</v>
      </c>
      <c r="AD201" s="196">
        <v>2.409313347579955E-5</v>
      </c>
      <c r="AE201" s="196">
        <v>0</v>
      </c>
      <c r="AF201" s="196">
        <v>0</v>
      </c>
      <c r="AG201" s="196">
        <v>0</v>
      </c>
      <c r="AH201" s="196">
        <v>0</v>
      </c>
      <c r="AI201" s="199">
        <f t="shared" si="190"/>
        <v>0.29866211663110076</v>
      </c>
      <c r="BA201" s="133"/>
      <c r="BR201" s="133"/>
      <c r="CG201" s="133"/>
    </row>
    <row r="202" spans="1:85" x14ac:dyDescent="0.25">
      <c r="A202" s="151" t="s">
        <v>58</v>
      </c>
      <c r="B202" s="152">
        <v>1.2746523591866349E-2</v>
      </c>
      <c r="C202" s="152">
        <v>2.1616527122288808E-2</v>
      </c>
      <c r="D202" s="152">
        <v>3.9422237912988704E-2</v>
      </c>
      <c r="E202" s="152">
        <v>0</v>
      </c>
      <c r="F202" s="292"/>
      <c r="G202" s="152">
        <v>0</v>
      </c>
      <c r="H202" s="153">
        <v>0</v>
      </c>
      <c r="I202" s="154">
        <f t="shared" si="188"/>
        <v>7.3785288627143869E-2</v>
      </c>
      <c r="J202" s="141"/>
      <c r="K202" s="155" t="s">
        <v>58</v>
      </c>
      <c r="L202" s="156">
        <v>1.2746523591866349E-2</v>
      </c>
      <c r="M202" s="156">
        <v>2.1616527122288808E-2</v>
      </c>
      <c r="N202" s="156">
        <v>3.9422237912988704E-2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89"/>
        <v>7.3785288627143869E-2</v>
      </c>
      <c r="U202" s="200" t="s">
        <v>58</v>
      </c>
      <c r="V202" s="201">
        <v>1.2746523591866349E-2</v>
      </c>
      <c r="W202" s="201">
        <v>0</v>
      </c>
      <c r="X202" s="201">
        <v>0</v>
      </c>
      <c r="Y202" s="201">
        <v>2.1616527122288808E-2</v>
      </c>
      <c r="Z202" s="201">
        <v>3.9422237912988704E-2</v>
      </c>
      <c r="AA202" s="201">
        <v>0</v>
      </c>
      <c r="AB202" s="201">
        <v>0</v>
      </c>
      <c r="AC202" s="202">
        <v>0</v>
      </c>
      <c r="AD202" s="201">
        <v>0</v>
      </c>
      <c r="AE202" s="201">
        <v>0</v>
      </c>
      <c r="AF202" s="201">
        <v>0</v>
      </c>
      <c r="AG202" s="201">
        <v>0</v>
      </c>
      <c r="AH202" s="201">
        <v>0</v>
      </c>
      <c r="AI202" s="203">
        <f t="shared" si="190"/>
        <v>7.3785288627143869E-2</v>
      </c>
      <c r="BA202" s="133"/>
      <c r="BR202" s="133"/>
      <c r="CG202" s="133"/>
    </row>
    <row r="203" spans="1:85" x14ac:dyDescent="0.25">
      <c r="A203" s="159" t="s">
        <v>21</v>
      </c>
      <c r="B203" s="148">
        <v>0</v>
      </c>
      <c r="C203" s="148">
        <v>0</v>
      </c>
      <c r="D203" s="148">
        <v>467.64481407928815</v>
      </c>
      <c r="E203" s="148">
        <v>0</v>
      </c>
      <c r="F203" s="292"/>
      <c r="G203" s="148">
        <v>0</v>
      </c>
      <c r="H203" s="160">
        <v>0</v>
      </c>
      <c r="I203" s="146">
        <f t="shared" si="188"/>
        <v>467.64481407928815</v>
      </c>
      <c r="J203" s="141"/>
      <c r="K203" s="161" t="s">
        <v>21</v>
      </c>
      <c r="L203" s="148">
        <v>0</v>
      </c>
      <c r="M203" s="148">
        <v>0</v>
      </c>
      <c r="N203" s="148">
        <v>467.64481407928815</v>
      </c>
      <c r="O203" s="148">
        <v>0</v>
      </c>
      <c r="P203" s="148">
        <v>15.28576725973041</v>
      </c>
      <c r="Q203" s="148">
        <v>0</v>
      </c>
      <c r="R203" s="149">
        <v>0</v>
      </c>
      <c r="S203" s="150">
        <f t="shared" si="189"/>
        <v>482.93058133901854</v>
      </c>
      <c r="U203" s="204" t="s">
        <v>21</v>
      </c>
      <c r="V203" s="196">
        <v>0</v>
      </c>
      <c r="W203" s="196">
        <v>0</v>
      </c>
      <c r="X203" s="196">
        <v>0</v>
      </c>
      <c r="Y203" s="196">
        <v>0</v>
      </c>
      <c r="Z203" s="196">
        <v>467.64481407928815</v>
      </c>
      <c r="AA203" s="196">
        <v>0</v>
      </c>
      <c r="AB203" s="196">
        <v>15.28576725973041</v>
      </c>
      <c r="AC203" s="197">
        <v>0</v>
      </c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9">
        <f t="shared" si="190"/>
        <v>482.93058133901854</v>
      </c>
      <c r="BA203" s="133"/>
      <c r="BR203" s="133"/>
      <c r="CG203" s="133"/>
    </row>
    <row r="204" spans="1:85" x14ac:dyDescent="0.25">
      <c r="A204" s="151" t="s">
        <v>20</v>
      </c>
      <c r="B204" s="152">
        <v>0</v>
      </c>
      <c r="C204" s="152">
        <v>0</v>
      </c>
      <c r="D204" s="152">
        <v>1168.6831420581018</v>
      </c>
      <c r="E204" s="152">
        <v>0</v>
      </c>
      <c r="F204" s="292"/>
      <c r="G204" s="152">
        <v>0</v>
      </c>
      <c r="H204" s="153">
        <v>0</v>
      </c>
      <c r="I204" s="154">
        <f t="shared" si="188"/>
        <v>1168.6831420581018</v>
      </c>
      <c r="J204" s="141"/>
      <c r="K204" s="155" t="s">
        <v>20</v>
      </c>
      <c r="L204" s="156">
        <v>0</v>
      </c>
      <c r="M204" s="156">
        <v>0</v>
      </c>
      <c r="N204" s="156">
        <v>1168.6831420581018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89"/>
        <v>1168.6831420581018</v>
      </c>
      <c r="U204" s="200" t="s">
        <v>59</v>
      </c>
      <c r="V204" s="201">
        <v>0</v>
      </c>
      <c r="W204" s="201">
        <v>0</v>
      </c>
      <c r="X204" s="201">
        <v>0</v>
      </c>
      <c r="Y204" s="201">
        <v>0</v>
      </c>
      <c r="Z204" s="201">
        <v>1168.6831420581018</v>
      </c>
      <c r="AA204" s="201">
        <v>0</v>
      </c>
      <c r="AB204" s="201">
        <v>0</v>
      </c>
      <c r="AC204" s="202">
        <v>0</v>
      </c>
      <c r="AD204" s="201">
        <v>0</v>
      </c>
      <c r="AE204" s="201">
        <v>0</v>
      </c>
      <c r="AF204" s="201">
        <v>0</v>
      </c>
      <c r="AG204" s="201">
        <v>0</v>
      </c>
      <c r="AH204" s="201">
        <v>0</v>
      </c>
      <c r="AI204" s="203">
        <f t="shared" si="190"/>
        <v>1168.6831420581018</v>
      </c>
      <c r="BA204" s="133"/>
      <c r="BR204" s="133"/>
      <c r="CG204" s="133"/>
    </row>
    <row r="205" spans="1:85" x14ac:dyDescent="0.25">
      <c r="A205" s="162" t="s">
        <v>62</v>
      </c>
      <c r="B205" s="148">
        <v>0</v>
      </c>
      <c r="C205" s="148">
        <v>0</v>
      </c>
      <c r="D205" s="148">
        <v>0</v>
      </c>
      <c r="E205" s="148">
        <v>0</v>
      </c>
      <c r="F205" s="292"/>
      <c r="G205" s="148">
        <v>0</v>
      </c>
      <c r="H205" s="160">
        <v>0</v>
      </c>
      <c r="I205" s="146">
        <f t="shared" si="188"/>
        <v>0</v>
      </c>
      <c r="J205" s="141"/>
      <c r="K205" s="163" t="s">
        <v>62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89"/>
        <v>0</v>
      </c>
      <c r="U205" s="205" t="s">
        <v>60</v>
      </c>
      <c r="V205" s="196">
        <v>0</v>
      </c>
      <c r="W205" s="196">
        <v>0</v>
      </c>
      <c r="X205" s="196">
        <v>0</v>
      </c>
      <c r="Y205" s="196">
        <v>0</v>
      </c>
      <c r="Z205" s="196">
        <v>0</v>
      </c>
      <c r="AA205" s="196">
        <v>0</v>
      </c>
      <c r="AB205" s="196">
        <v>0</v>
      </c>
      <c r="AC205" s="197">
        <v>0</v>
      </c>
      <c r="AD205" s="198">
        <v>0</v>
      </c>
      <c r="AE205" s="198">
        <v>0</v>
      </c>
      <c r="AF205" s="198">
        <v>0</v>
      </c>
      <c r="AG205" s="198">
        <v>0</v>
      </c>
      <c r="AH205" s="198">
        <v>0</v>
      </c>
      <c r="AI205" s="199">
        <f t="shared" si="190"/>
        <v>0</v>
      </c>
      <c r="BA205" s="133"/>
      <c r="BR205" s="133"/>
      <c r="CG205" s="133"/>
    </row>
    <row r="206" spans="1:85" ht="14.4" x14ac:dyDescent="0.3">
      <c r="A206" s="164" t="s">
        <v>22</v>
      </c>
      <c r="B206" s="165">
        <v>0</v>
      </c>
      <c r="C206" s="165">
        <v>0</v>
      </c>
      <c r="D206" s="165">
        <v>0</v>
      </c>
      <c r="E206" s="165">
        <v>0</v>
      </c>
      <c r="F206" s="292"/>
      <c r="G206" s="165">
        <v>0</v>
      </c>
      <c r="H206" s="166">
        <v>0</v>
      </c>
      <c r="I206" s="167">
        <f t="shared" si="188"/>
        <v>0</v>
      </c>
      <c r="J206" s="141"/>
      <c r="K206" s="168" t="s">
        <v>22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89"/>
        <v>0</v>
      </c>
      <c r="U206" s="206" t="s">
        <v>63</v>
      </c>
      <c r="V206" s="207">
        <v>0</v>
      </c>
      <c r="W206" s="207">
        <v>0</v>
      </c>
      <c r="X206" s="207">
        <v>0</v>
      </c>
      <c r="Y206" s="207">
        <v>0</v>
      </c>
      <c r="Z206" s="207">
        <v>0</v>
      </c>
      <c r="AA206" s="207">
        <v>0</v>
      </c>
      <c r="AB206" s="207">
        <v>0</v>
      </c>
      <c r="AC206" s="207">
        <v>0</v>
      </c>
      <c r="AD206" s="207">
        <v>0</v>
      </c>
      <c r="AE206" s="207">
        <v>0</v>
      </c>
      <c r="AF206" s="207">
        <v>0</v>
      </c>
      <c r="AG206" s="207">
        <v>0</v>
      </c>
      <c r="AH206" s="97">
        <v>0</v>
      </c>
      <c r="AI206" s="208">
        <f t="shared" si="190"/>
        <v>0</v>
      </c>
      <c r="BA206" s="133"/>
      <c r="BR206" s="133"/>
      <c r="CG206" s="133"/>
    </row>
    <row r="207" spans="1:85" ht="14.4" x14ac:dyDescent="0.3">
      <c r="A207" s="172" t="s">
        <v>18</v>
      </c>
      <c r="B207" s="173">
        <v>0</v>
      </c>
      <c r="C207" s="173">
        <v>0</v>
      </c>
      <c r="D207" s="173">
        <v>0</v>
      </c>
      <c r="E207" s="173">
        <v>0</v>
      </c>
      <c r="F207" s="292"/>
      <c r="G207" s="173">
        <v>0</v>
      </c>
      <c r="H207" s="174">
        <v>0</v>
      </c>
      <c r="I207" s="175">
        <f t="shared" si="188"/>
        <v>0</v>
      </c>
      <c r="J207" s="141"/>
      <c r="K207" s="176" t="s">
        <v>18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89"/>
        <v>0</v>
      </c>
      <c r="U207" s="209" t="s">
        <v>18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1">
        <v>0</v>
      </c>
      <c r="AE207" s="211">
        <v>0</v>
      </c>
      <c r="AF207" s="211">
        <v>0</v>
      </c>
      <c r="AG207" s="211">
        <v>0</v>
      </c>
      <c r="AH207" s="211">
        <v>0</v>
      </c>
      <c r="AI207" s="212">
        <f t="shared" si="190"/>
        <v>0</v>
      </c>
      <c r="BA207" s="133"/>
      <c r="BR207" s="133"/>
      <c r="CG207" s="133"/>
    </row>
    <row r="208" spans="1:85" ht="14.4" x14ac:dyDescent="0.3">
      <c r="A208" s="164" t="s">
        <v>19</v>
      </c>
      <c r="B208" s="165">
        <v>0</v>
      </c>
      <c r="C208" s="165">
        <v>0</v>
      </c>
      <c r="D208" s="165">
        <v>0</v>
      </c>
      <c r="E208" s="165">
        <v>0</v>
      </c>
      <c r="F208" s="292"/>
      <c r="G208" s="165">
        <v>0</v>
      </c>
      <c r="H208" s="166">
        <v>0</v>
      </c>
      <c r="I208" s="167">
        <f t="shared" si="188"/>
        <v>0</v>
      </c>
      <c r="J208" s="141"/>
      <c r="K208" s="168" t="s">
        <v>19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89"/>
        <v>0</v>
      </c>
      <c r="U208" s="206" t="s">
        <v>19</v>
      </c>
      <c r="V208" s="207">
        <v>0</v>
      </c>
      <c r="W208" s="207">
        <v>0</v>
      </c>
      <c r="X208" s="207">
        <v>0</v>
      </c>
      <c r="Y208" s="207">
        <v>0</v>
      </c>
      <c r="Z208" s="207">
        <v>0</v>
      </c>
      <c r="AA208" s="207">
        <v>0</v>
      </c>
      <c r="AB208" s="207">
        <v>0</v>
      </c>
      <c r="AC208" s="207">
        <v>0</v>
      </c>
      <c r="AD208" s="207">
        <v>0</v>
      </c>
      <c r="AE208" s="207">
        <v>0</v>
      </c>
      <c r="AF208" s="207">
        <v>0</v>
      </c>
      <c r="AG208" s="207">
        <v>0</v>
      </c>
      <c r="AH208" s="97">
        <v>0</v>
      </c>
      <c r="AI208" s="208">
        <f t="shared" si="190"/>
        <v>0</v>
      </c>
      <c r="BA208" s="133"/>
      <c r="BR208" s="133"/>
      <c r="CG208" s="133"/>
    </row>
    <row r="209" spans="1:85" ht="15" thickBot="1" x14ac:dyDescent="0.35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293"/>
      <c r="G209" s="180">
        <v>0</v>
      </c>
      <c r="H209" s="181">
        <v>0</v>
      </c>
      <c r="I209" s="182">
        <f t="shared" si="188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89"/>
        <v>0</v>
      </c>
      <c r="U209" s="209" t="s">
        <v>10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1">
        <v>0</v>
      </c>
      <c r="AE209" s="211">
        <v>0</v>
      </c>
      <c r="AF209" s="211">
        <v>0</v>
      </c>
      <c r="AG209" s="211">
        <v>0</v>
      </c>
      <c r="AH209" s="211">
        <v>0</v>
      </c>
      <c r="AI209" s="212">
        <f t="shared" si="190"/>
        <v>0</v>
      </c>
      <c r="BA209" s="133"/>
      <c r="BR209" s="133"/>
      <c r="CG209" s="133"/>
    </row>
    <row r="210" spans="1:85" x14ac:dyDescent="0.25">
      <c r="A210" s="186" t="s">
        <v>25</v>
      </c>
      <c r="B210" s="187">
        <f>SUM(B189:B205)</f>
        <v>190.11987116692575</v>
      </c>
      <c r="C210" s="187">
        <f t="shared" ref="C210:H210" si="191">SUM(C189:C205)</f>
        <v>99.206768758914748</v>
      </c>
      <c r="D210" s="187">
        <f t="shared" si="191"/>
        <v>3524.6084802972973</v>
      </c>
      <c r="E210" s="187">
        <f t="shared" si="191"/>
        <v>332.1582033373453</v>
      </c>
      <c r="F210" s="187">
        <f t="shared" si="191"/>
        <v>0</v>
      </c>
      <c r="G210" s="187">
        <f t="shared" si="191"/>
        <v>37.290889799531094</v>
      </c>
      <c r="H210" s="213">
        <f t="shared" si="191"/>
        <v>0</v>
      </c>
      <c r="I210" s="146">
        <f t="shared" ref="I210" si="192">SUM(I189:I205)</f>
        <v>4183.3842133600147</v>
      </c>
      <c r="J210" s="141"/>
      <c r="K210" s="188" t="s">
        <v>25</v>
      </c>
      <c r="L210" s="187">
        <f>SUM(L189:L205)</f>
        <v>190.11987116692575</v>
      </c>
      <c r="M210" s="187">
        <f t="shared" ref="M210:R210" si="193">SUM(M189:M205)</f>
        <v>99.206768758914748</v>
      </c>
      <c r="N210" s="187">
        <f t="shared" si="193"/>
        <v>3524.6084802972973</v>
      </c>
      <c r="O210" s="187">
        <f t="shared" si="193"/>
        <v>332.1582033373453</v>
      </c>
      <c r="P210" s="187">
        <f t="shared" si="193"/>
        <v>303.22459912951592</v>
      </c>
      <c r="Q210" s="187">
        <f t="shared" si="193"/>
        <v>37.290889799531094</v>
      </c>
      <c r="R210" s="213">
        <f t="shared" si="193"/>
        <v>0</v>
      </c>
      <c r="S210" s="214">
        <f t="shared" ref="S210" si="194">SUM(S189:S205)</f>
        <v>4486.6088124895305</v>
      </c>
      <c r="T210" s="133" t="str">
        <f>IF(ABS(S210-AI210)&gt;0.01,S210-AI210,"")</f>
        <v/>
      </c>
      <c r="U210" s="215" t="s">
        <v>61</v>
      </c>
      <c r="V210" s="216">
        <f>SUM(V189:V205)</f>
        <v>133.68554830921374</v>
      </c>
      <c r="W210" s="216">
        <f t="shared" ref="W210:AH210" si="195">SUM(W189:W205)</f>
        <v>7.5532301933176873</v>
      </c>
      <c r="X210" s="216">
        <f t="shared" si="195"/>
        <v>37.290889799531094</v>
      </c>
      <c r="Y210" s="216">
        <f t="shared" si="195"/>
        <v>99.206768758914748</v>
      </c>
      <c r="Z210" s="216">
        <f t="shared" si="195"/>
        <v>3486.248558596877</v>
      </c>
      <c r="AA210" s="216">
        <f t="shared" si="195"/>
        <v>330.27680491854716</v>
      </c>
      <c r="AB210" s="216">
        <f t="shared" si="195"/>
        <v>303.22459912951592</v>
      </c>
      <c r="AC210" s="216">
        <f t="shared" si="195"/>
        <v>89.122412783612447</v>
      </c>
      <c r="AD210" s="217">
        <f t="shared" si="195"/>
        <v>48.88109266439433</v>
      </c>
      <c r="AE210" s="217">
        <f t="shared" si="195"/>
        <v>1.7818596052773108</v>
      </c>
      <c r="AF210" s="217">
        <f t="shared" si="195"/>
        <v>0</v>
      </c>
      <c r="AG210" s="217">
        <f t="shared" si="195"/>
        <v>38.359921700419989</v>
      </c>
      <c r="AH210" s="217">
        <f t="shared" si="195"/>
        <v>9.9538813520814839E-2</v>
      </c>
      <c r="AI210" s="218">
        <f>SUM(V210:AC210)</f>
        <v>4486.6088124895296</v>
      </c>
      <c r="BA210" s="133"/>
      <c r="BR210" s="133"/>
      <c r="CG210" s="133"/>
    </row>
    <row r="211" spans="1:85" s="4" customFormat="1" ht="15" thickBot="1" x14ac:dyDescent="0.35">
      <c r="A211" s="18" t="s">
        <v>85</v>
      </c>
      <c r="B211" s="105">
        <f>IF($I210=0,"-",B210/$I210)</f>
        <v>4.5446428410701747E-2</v>
      </c>
      <c r="C211" s="105">
        <f t="shared" ref="C211:H211" si="196">IF($I210=0,"-",C210/$I210)</f>
        <v>2.371447701171912E-2</v>
      </c>
      <c r="D211" s="105">
        <f t="shared" si="196"/>
        <v>0.84252564443905065</v>
      </c>
      <c r="E211" s="105">
        <f t="shared" si="196"/>
        <v>7.9399401631953415E-2</v>
      </c>
      <c r="F211" s="105">
        <f t="shared" si="196"/>
        <v>0</v>
      </c>
      <c r="G211" s="105">
        <f t="shared" si="196"/>
        <v>8.9140485065749581E-3</v>
      </c>
      <c r="H211" s="106">
        <f t="shared" si="196"/>
        <v>0</v>
      </c>
      <c r="I211" s="107">
        <f>SUM(B211:H211)</f>
        <v>0.99999999999999989</v>
      </c>
      <c r="J211" s="133"/>
      <c r="K211" s="30" t="s">
        <v>85</v>
      </c>
      <c r="L211" s="80">
        <f>IF($S210=0,"-",L210/$S210)</f>
        <v>4.2374960490801514E-2</v>
      </c>
      <c r="M211" s="80">
        <f t="shared" ref="M211:R211" si="197">IF($S210=0,"-",M210/$S210)</f>
        <v>2.211174918632295E-2</v>
      </c>
      <c r="N211" s="80">
        <f t="shared" si="197"/>
        <v>0.78558408535322288</v>
      </c>
      <c r="O211" s="80">
        <f t="shared" si="197"/>
        <v>7.4033243641100338E-2</v>
      </c>
      <c r="P211" s="80">
        <f t="shared" si="197"/>
        <v>6.7584363113052992E-2</v>
      </c>
      <c r="Q211" s="80">
        <f t="shared" si="197"/>
        <v>8.3115982154992277E-3</v>
      </c>
      <c r="R211" s="81">
        <f t="shared" si="197"/>
        <v>0</v>
      </c>
      <c r="S211" s="82">
        <f>SUM(L211:R211)</f>
        <v>0.99999999999999989</v>
      </c>
      <c r="U211" s="40" t="s">
        <v>85</v>
      </c>
      <c r="V211" s="108">
        <f>+V210/$AI210</f>
        <v>2.9796568833250766E-2</v>
      </c>
      <c r="W211" s="108">
        <f t="shared" ref="W211:AH211" si="198">+W210/$AI210</f>
        <v>1.683505406642874E-3</v>
      </c>
      <c r="X211" s="108">
        <f t="shared" si="198"/>
        <v>8.3115982154992295E-3</v>
      </c>
      <c r="Y211" s="108">
        <f t="shared" si="198"/>
        <v>2.2111749186322954E-2</v>
      </c>
      <c r="Z211" s="108">
        <f t="shared" si="198"/>
        <v>0.77703421543952866</v>
      </c>
      <c r="AA211" s="108">
        <f t="shared" si="198"/>
        <v>7.3613907234155132E-2</v>
      </c>
      <c r="AB211" s="108">
        <f t="shared" si="198"/>
        <v>6.7584363113053006E-2</v>
      </c>
      <c r="AC211" s="108">
        <f t="shared" si="198"/>
        <v>1.9864092571547417E-2</v>
      </c>
      <c r="AD211" s="108">
        <f t="shared" si="198"/>
        <v>1.0894886250907886E-2</v>
      </c>
      <c r="AE211" s="108">
        <f t="shared" si="198"/>
        <v>3.9715064979970751E-4</v>
      </c>
      <c r="AF211" s="108">
        <f t="shared" si="198"/>
        <v>0</v>
      </c>
      <c r="AG211" s="108">
        <f t="shared" si="198"/>
        <v>8.5498699136943111E-3</v>
      </c>
      <c r="AH211" s="108">
        <f t="shared" si="198"/>
        <v>2.2185757145513815E-5</v>
      </c>
      <c r="AI211" s="109">
        <f>SUM(V211:AC211)</f>
        <v>1</v>
      </c>
    </row>
    <row r="212" spans="1:85" ht="14.4" thickBot="1" x14ac:dyDescent="0.3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7.6" x14ac:dyDescent="0.25">
      <c r="A213" s="316" t="s">
        <v>34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26</v>
      </c>
      <c r="G213" s="137" t="s">
        <v>4</v>
      </c>
      <c r="H213" s="137" t="s">
        <v>84</v>
      </c>
      <c r="I213" s="138" t="s">
        <v>5</v>
      </c>
      <c r="K213" s="318" t="s">
        <v>34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26</v>
      </c>
      <c r="Q213" s="139" t="s">
        <v>4</v>
      </c>
      <c r="R213" s="139" t="s">
        <v>84</v>
      </c>
      <c r="S213" s="140" t="s">
        <v>5</v>
      </c>
      <c r="U213" s="320" t="s">
        <v>34</v>
      </c>
      <c r="V213" s="189" t="s">
        <v>71</v>
      </c>
      <c r="W213" s="189" t="s">
        <v>72</v>
      </c>
      <c r="X213" s="189" t="s">
        <v>4</v>
      </c>
      <c r="Y213" s="189" t="s">
        <v>1</v>
      </c>
      <c r="Z213" s="189" t="s">
        <v>2</v>
      </c>
      <c r="AA213" s="189" t="s">
        <v>3</v>
      </c>
      <c r="AB213" s="189" t="s">
        <v>53</v>
      </c>
      <c r="AC213" s="189" t="s">
        <v>65</v>
      </c>
      <c r="AD213" s="190" t="s">
        <v>73</v>
      </c>
      <c r="AE213" s="190" t="s">
        <v>74</v>
      </c>
      <c r="AF213" s="190" t="s">
        <v>75</v>
      </c>
      <c r="AG213" s="190" t="s">
        <v>76</v>
      </c>
      <c r="AH213" s="190" t="s">
        <v>77</v>
      </c>
      <c r="AI213" s="191" t="s">
        <v>61</v>
      </c>
      <c r="BA213" s="133"/>
      <c r="BR213" s="133"/>
      <c r="CG213" s="133"/>
    </row>
    <row r="214" spans="1:85" x14ac:dyDescent="0.25">
      <c r="A214" s="317" t="s">
        <v>34</v>
      </c>
      <c r="B214" s="282" t="s">
        <v>66</v>
      </c>
      <c r="C214" s="283"/>
      <c r="D214" s="283"/>
      <c r="E214" s="283"/>
      <c r="F214" s="283"/>
      <c r="G214" s="283"/>
      <c r="H214" s="283"/>
      <c r="I214" s="284"/>
      <c r="K214" s="319" t="s">
        <v>34</v>
      </c>
      <c r="L214" s="285" t="s">
        <v>66</v>
      </c>
      <c r="M214" s="286"/>
      <c r="N214" s="286"/>
      <c r="O214" s="286"/>
      <c r="P214" s="286"/>
      <c r="Q214" s="286"/>
      <c r="R214" s="286"/>
      <c r="S214" s="287"/>
      <c r="U214" s="321" t="s">
        <v>34</v>
      </c>
      <c r="V214" s="314" t="s">
        <v>66</v>
      </c>
      <c r="W214" s="314"/>
      <c r="X214" s="314"/>
      <c r="Y214" s="314"/>
      <c r="Z214" s="314"/>
      <c r="AA214" s="314"/>
      <c r="AB214" s="314"/>
      <c r="AC214" s="314"/>
      <c r="AD214" s="314"/>
      <c r="AE214" s="314"/>
      <c r="AF214" s="314"/>
      <c r="AG214" s="314"/>
      <c r="AH214" s="314"/>
      <c r="AI214" s="315"/>
      <c r="BA214" s="133"/>
      <c r="BR214" s="133"/>
      <c r="CG214" s="133"/>
    </row>
    <row r="215" spans="1:85" x14ac:dyDescent="0.25">
      <c r="A215" s="143" t="s">
        <v>6</v>
      </c>
      <c r="B215" s="144">
        <v>0</v>
      </c>
      <c r="C215" s="144">
        <v>0</v>
      </c>
      <c r="D215" s="144">
        <v>0</v>
      </c>
      <c r="E215" s="144">
        <v>0</v>
      </c>
      <c r="F215" s="291"/>
      <c r="G215" s="144">
        <v>0</v>
      </c>
      <c r="H215" s="145">
        <v>0</v>
      </c>
      <c r="I215" s="146">
        <f>SUM(B215:H215)</f>
        <v>0</v>
      </c>
      <c r="J215" s="141"/>
      <c r="K215" s="192" t="s">
        <v>6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3">
        <v>0</v>
      </c>
      <c r="S215" s="194">
        <f>SUM(L215:R215)</f>
        <v>0</v>
      </c>
      <c r="U215" s="195" t="s">
        <v>6</v>
      </c>
      <c r="V215" s="196">
        <v>0</v>
      </c>
      <c r="W215" s="196">
        <v>0</v>
      </c>
      <c r="X215" s="196">
        <v>0</v>
      </c>
      <c r="Y215" s="196">
        <v>0</v>
      </c>
      <c r="Z215" s="196">
        <v>0</v>
      </c>
      <c r="AA215" s="196">
        <v>0</v>
      </c>
      <c r="AB215" s="196">
        <v>0</v>
      </c>
      <c r="AC215" s="197">
        <v>0</v>
      </c>
      <c r="AD215" s="198">
        <v>0</v>
      </c>
      <c r="AE215" s="198">
        <v>0</v>
      </c>
      <c r="AF215" s="198">
        <v>0</v>
      </c>
      <c r="AG215" s="198">
        <v>0</v>
      </c>
      <c r="AH215" s="198">
        <v>0</v>
      </c>
      <c r="AI215" s="199">
        <f>SUM(V215:AC215)</f>
        <v>0</v>
      </c>
      <c r="BA215" s="133"/>
      <c r="BR215" s="133"/>
      <c r="CG215" s="133"/>
    </row>
    <row r="216" spans="1:85" x14ac:dyDescent="0.25">
      <c r="A216" s="151" t="s">
        <v>7</v>
      </c>
      <c r="B216" s="152">
        <v>0</v>
      </c>
      <c r="C216" s="152">
        <v>0</v>
      </c>
      <c r="D216" s="152">
        <v>0</v>
      </c>
      <c r="E216" s="152">
        <v>0</v>
      </c>
      <c r="F216" s="292"/>
      <c r="G216" s="152">
        <v>0</v>
      </c>
      <c r="H216" s="153">
        <v>0</v>
      </c>
      <c r="I216" s="154">
        <f t="shared" ref="I216:I235" si="199">SUM(B216:H216)</f>
        <v>0</v>
      </c>
      <c r="J216" s="141"/>
      <c r="K216" s="155" t="s">
        <v>7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200">SUM(L216:R216)</f>
        <v>0</v>
      </c>
      <c r="U216" s="200" t="s">
        <v>7</v>
      </c>
      <c r="V216" s="201">
        <v>0</v>
      </c>
      <c r="W216" s="201">
        <v>0</v>
      </c>
      <c r="X216" s="201">
        <v>0</v>
      </c>
      <c r="Y216" s="201">
        <v>0</v>
      </c>
      <c r="Z216" s="201">
        <v>0</v>
      </c>
      <c r="AA216" s="201">
        <v>0</v>
      </c>
      <c r="AB216" s="201">
        <v>0</v>
      </c>
      <c r="AC216" s="202">
        <v>0</v>
      </c>
      <c r="AD216" s="201">
        <v>0</v>
      </c>
      <c r="AE216" s="201">
        <v>0</v>
      </c>
      <c r="AF216" s="201">
        <v>0</v>
      </c>
      <c r="AG216" s="201">
        <v>0</v>
      </c>
      <c r="AH216" s="201">
        <v>0</v>
      </c>
      <c r="AI216" s="203">
        <f t="shared" ref="AI216:AI235" si="201">SUM(V216:AC216)</f>
        <v>0</v>
      </c>
      <c r="BA216" s="133"/>
      <c r="BR216" s="133"/>
      <c r="CG216" s="133"/>
    </row>
    <row r="217" spans="1:85" x14ac:dyDescent="0.2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292"/>
      <c r="G217" s="148">
        <v>0</v>
      </c>
      <c r="H217" s="160">
        <v>0</v>
      </c>
      <c r="I217" s="146">
        <f t="shared" si="199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200"/>
        <v>0</v>
      </c>
      <c r="U217" s="204" t="s">
        <v>9</v>
      </c>
      <c r="V217" s="196">
        <v>0</v>
      </c>
      <c r="W217" s="196">
        <v>0</v>
      </c>
      <c r="X217" s="196">
        <v>0</v>
      </c>
      <c r="Y217" s="196">
        <v>0</v>
      </c>
      <c r="Z217" s="196">
        <v>0</v>
      </c>
      <c r="AA217" s="196">
        <v>0</v>
      </c>
      <c r="AB217" s="196">
        <v>0</v>
      </c>
      <c r="AC217" s="197">
        <v>0</v>
      </c>
      <c r="AD217" s="198">
        <v>0</v>
      </c>
      <c r="AE217" s="198">
        <v>0</v>
      </c>
      <c r="AF217" s="198">
        <v>0</v>
      </c>
      <c r="AG217" s="198">
        <v>0</v>
      </c>
      <c r="AH217" s="198">
        <v>0</v>
      </c>
      <c r="AI217" s="199">
        <f t="shared" si="201"/>
        <v>0</v>
      </c>
      <c r="BA217" s="133"/>
      <c r="BR217" s="133"/>
      <c r="CG217" s="133"/>
    </row>
    <row r="218" spans="1:85" x14ac:dyDescent="0.25">
      <c r="A218" s="151" t="s">
        <v>54</v>
      </c>
      <c r="B218" s="152">
        <v>0</v>
      </c>
      <c r="C218" s="152">
        <v>0</v>
      </c>
      <c r="D218" s="152">
        <v>0</v>
      </c>
      <c r="E218" s="152">
        <v>0</v>
      </c>
      <c r="F218" s="292"/>
      <c r="G218" s="152">
        <v>0</v>
      </c>
      <c r="H218" s="153">
        <v>0</v>
      </c>
      <c r="I218" s="154">
        <f t="shared" si="199"/>
        <v>0</v>
      </c>
      <c r="J218" s="141"/>
      <c r="K218" s="155" t="s">
        <v>54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200"/>
        <v>0</v>
      </c>
      <c r="U218" s="200" t="s">
        <v>54</v>
      </c>
      <c r="V218" s="201">
        <v>0</v>
      </c>
      <c r="W218" s="201">
        <v>0</v>
      </c>
      <c r="X218" s="201">
        <v>0</v>
      </c>
      <c r="Y218" s="201">
        <v>0</v>
      </c>
      <c r="Z218" s="201">
        <v>0</v>
      </c>
      <c r="AA218" s="201">
        <v>0</v>
      </c>
      <c r="AB218" s="201">
        <v>0</v>
      </c>
      <c r="AC218" s="202">
        <v>0</v>
      </c>
      <c r="AD218" s="201">
        <v>0</v>
      </c>
      <c r="AE218" s="201">
        <v>0</v>
      </c>
      <c r="AF218" s="201">
        <v>0</v>
      </c>
      <c r="AG218" s="201">
        <v>0</v>
      </c>
      <c r="AH218" s="201">
        <v>0</v>
      </c>
      <c r="AI218" s="203">
        <f t="shared" si="201"/>
        <v>0</v>
      </c>
      <c r="BA218" s="133"/>
      <c r="BR218" s="133"/>
      <c r="CG218" s="133"/>
    </row>
    <row r="219" spans="1:85" x14ac:dyDescent="0.25">
      <c r="A219" s="159" t="s">
        <v>15</v>
      </c>
      <c r="B219" s="148">
        <v>0.35857673935876705</v>
      </c>
      <c r="C219" s="148">
        <v>0.18374438400511223</v>
      </c>
      <c r="D219" s="148">
        <v>4.8544073377964229E-2</v>
      </c>
      <c r="E219" s="148">
        <v>0</v>
      </c>
      <c r="F219" s="292"/>
      <c r="G219" s="148">
        <v>0</v>
      </c>
      <c r="H219" s="160">
        <v>0</v>
      </c>
      <c r="I219" s="146">
        <f t="shared" si="199"/>
        <v>0.59086519674184346</v>
      </c>
      <c r="J219" s="141"/>
      <c r="K219" s="161" t="s">
        <v>15</v>
      </c>
      <c r="L219" s="148">
        <v>0.35857673935876705</v>
      </c>
      <c r="M219" s="148">
        <v>0.18374438400511223</v>
      </c>
      <c r="N219" s="148">
        <v>4.8544073377964229E-2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200"/>
        <v>0.59086519674184346</v>
      </c>
      <c r="U219" s="204" t="s">
        <v>15</v>
      </c>
      <c r="V219" s="196">
        <v>0.35857673935876705</v>
      </c>
      <c r="W219" s="196">
        <v>0</v>
      </c>
      <c r="X219" s="196">
        <v>0</v>
      </c>
      <c r="Y219" s="196">
        <v>0.18374438400511223</v>
      </c>
      <c r="Z219" s="196">
        <v>3.4266404737386513E-2</v>
      </c>
      <c r="AA219" s="196">
        <v>0</v>
      </c>
      <c r="AB219" s="196">
        <v>0</v>
      </c>
      <c r="AC219" s="197">
        <v>1.4277668640577714E-2</v>
      </c>
      <c r="AD219" s="198">
        <v>0</v>
      </c>
      <c r="AE219" s="198">
        <v>0</v>
      </c>
      <c r="AF219" s="198">
        <v>0</v>
      </c>
      <c r="AG219" s="198">
        <v>1.4277668640577714E-2</v>
      </c>
      <c r="AH219" s="198">
        <v>0</v>
      </c>
      <c r="AI219" s="199">
        <f t="shared" si="201"/>
        <v>0.59086519674184346</v>
      </c>
      <c r="BA219" s="133"/>
      <c r="BR219" s="133"/>
      <c r="CG219" s="133"/>
    </row>
    <row r="220" spans="1:85" x14ac:dyDescent="0.25">
      <c r="A220" s="151" t="s">
        <v>14</v>
      </c>
      <c r="B220" s="152">
        <v>0.3825402472265691</v>
      </c>
      <c r="C220" s="152">
        <v>0</v>
      </c>
      <c r="D220" s="152">
        <v>0.37661340370387014</v>
      </c>
      <c r="E220" s="152">
        <v>0</v>
      </c>
      <c r="F220" s="292"/>
      <c r="G220" s="152">
        <v>0</v>
      </c>
      <c r="H220" s="153">
        <v>0</v>
      </c>
      <c r="I220" s="154">
        <f t="shared" si="199"/>
        <v>0.75915365093043929</v>
      </c>
      <c r="J220" s="141"/>
      <c r="K220" s="155" t="s">
        <v>14</v>
      </c>
      <c r="L220" s="156">
        <v>0.3825402472265691</v>
      </c>
      <c r="M220" s="156">
        <v>0</v>
      </c>
      <c r="N220" s="156">
        <v>0.37661340370387014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200"/>
        <v>0.75915365093043929</v>
      </c>
      <c r="U220" s="200" t="s">
        <v>55</v>
      </c>
      <c r="V220" s="201">
        <v>0.3825402472265691</v>
      </c>
      <c r="W220" s="201">
        <v>0</v>
      </c>
      <c r="X220" s="201">
        <v>0</v>
      </c>
      <c r="Y220" s="201">
        <v>0</v>
      </c>
      <c r="Z220" s="201">
        <v>0.37661340370387014</v>
      </c>
      <c r="AA220" s="201">
        <v>0</v>
      </c>
      <c r="AB220" s="201">
        <v>0</v>
      </c>
      <c r="AC220" s="202">
        <v>0</v>
      </c>
      <c r="AD220" s="201">
        <v>0</v>
      </c>
      <c r="AE220" s="201">
        <v>0</v>
      </c>
      <c r="AF220" s="201">
        <v>0</v>
      </c>
      <c r="AG220" s="201">
        <v>0</v>
      </c>
      <c r="AH220" s="201">
        <v>0</v>
      </c>
      <c r="AI220" s="203">
        <f t="shared" si="201"/>
        <v>0.75915365093043929</v>
      </c>
      <c r="BA220" s="133"/>
      <c r="BR220" s="133"/>
      <c r="CG220" s="133"/>
    </row>
    <row r="221" spans="1:85" x14ac:dyDescent="0.25">
      <c r="A221" s="159" t="s">
        <v>56</v>
      </c>
      <c r="B221" s="148">
        <v>0</v>
      </c>
      <c r="C221" s="148">
        <v>0</v>
      </c>
      <c r="D221" s="148">
        <v>0</v>
      </c>
      <c r="E221" s="148">
        <v>9.8182145290124268E-4</v>
      </c>
      <c r="F221" s="292"/>
      <c r="G221" s="148">
        <v>0</v>
      </c>
      <c r="H221" s="160">
        <v>0</v>
      </c>
      <c r="I221" s="146">
        <f t="shared" si="199"/>
        <v>9.8182145290124268E-4</v>
      </c>
      <c r="J221" s="141"/>
      <c r="K221" s="161" t="s">
        <v>56</v>
      </c>
      <c r="L221" s="148">
        <v>0</v>
      </c>
      <c r="M221" s="148">
        <v>0</v>
      </c>
      <c r="N221" s="148">
        <v>0</v>
      </c>
      <c r="O221" s="148">
        <v>9.8182145290124268E-4</v>
      </c>
      <c r="P221" s="148">
        <v>1.4684985082579134</v>
      </c>
      <c r="Q221" s="148">
        <v>0</v>
      </c>
      <c r="R221" s="149">
        <v>0</v>
      </c>
      <c r="S221" s="150">
        <f t="shared" si="200"/>
        <v>1.4694803297108145</v>
      </c>
      <c r="U221" s="204" t="s">
        <v>56</v>
      </c>
      <c r="V221" s="196">
        <v>0</v>
      </c>
      <c r="W221" s="196">
        <v>0</v>
      </c>
      <c r="X221" s="196">
        <v>0</v>
      </c>
      <c r="Y221" s="196">
        <v>0</v>
      </c>
      <c r="Z221" s="196">
        <v>0</v>
      </c>
      <c r="AA221" s="196">
        <v>9.8182145290124268E-4</v>
      </c>
      <c r="AB221" s="196">
        <v>1.4684985082579134</v>
      </c>
      <c r="AC221" s="197">
        <v>0</v>
      </c>
      <c r="AD221" s="196">
        <v>0</v>
      </c>
      <c r="AE221" s="196">
        <v>0</v>
      </c>
      <c r="AF221" s="196">
        <v>0</v>
      </c>
      <c r="AG221" s="196">
        <v>0</v>
      </c>
      <c r="AH221" s="196">
        <v>0</v>
      </c>
      <c r="AI221" s="199">
        <f t="shared" si="201"/>
        <v>1.4694803297108145</v>
      </c>
      <c r="BA221" s="133"/>
      <c r="BR221" s="133"/>
      <c r="CG221" s="133"/>
    </row>
    <row r="222" spans="1:85" x14ac:dyDescent="0.25">
      <c r="A222" s="151" t="s">
        <v>11</v>
      </c>
      <c r="B222" s="152">
        <v>0</v>
      </c>
      <c r="C222" s="152">
        <v>0</v>
      </c>
      <c r="D222" s="152">
        <v>0</v>
      </c>
      <c r="E222" s="152">
        <v>1.5868939671948103E-16</v>
      </c>
      <c r="F222" s="292"/>
      <c r="G222" s="152">
        <v>0</v>
      </c>
      <c r="H222" s="153">
        <v>0</v>
      </c>
      <c r="I222" s="154">
        <f t="shared" si="199"/>
        <v>1.5868939671948103E-16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1.5868939671948103E-16</v>
      </c>
      <c r="P222" s="156">
        <v>0.15283005676963723</v>
      </c>
      <c r="Q222" s="156">
        <v>0</v>
      </c>
      <c r="R222" s="157">
        <v>0</v>
      </c>
      <c r="S222" s="158">
        <f t="shared" si="200"/>
        <v>0.1528300567696374</v>
      </c>
      <c r="U222" s="200" t="s">
        <v>11</v>
      </c>
      <c r="V222" s="201">
        <v>0</v>
      </c>
      <c r="W222" s="201">
        <v>0</v>
      </c>
      <c r="X222" s="201">
        <v>0</v>
      </c>
      <c r="Y222" s="201">
        <v>0</v>
      </c>
      <c r="Z222" s="201">
        <v>0</v>
      </c>
      <c r="AA222" s="201">
        <v>1.5868939671948103E-16</v>
      </c>
      <c r="AB222" s="201">
        <v>0.15283005676963723</v>
      </c>
      <c r="AC222" s="202">
        <v>0</v>
      </c>
      <c r="AD222" s="201">
        <v>0</v>
      </c>
      <c r="AE222" s="201">
        <v>0</v>
      </c>
      <c r="AF222" s="201">
        <v>0</v>
      </c>
      <c r="AG222" s="201">
        <v>0</v>
      </c>
      <c r="AH222" s="201">
        <v>0</v>
      </c>
      <c r="AI222" s="203">
        <f t="shared" si="201"/>
        <v>0.1528300567696374</v>
      </c>
      <c r="BA222" s="133"/>
      <c r="BR222" s="133"/>
      <c r="CG222" s="133"/>
    </row>
    <row r="223" spans="1:85" x14ac:dyDescent="0.25">
      <c r="A223" s="159" t="s">
        <v>57</v>
      </c>
      <c r="B223" s="148">
        <v>0</v>
      </c>
      <c r="C223" s="148">
        <v>0</v>
      </c>
      <c r="D223" s="148">
        <v>0</v>
      </c>
      <c r="E223" s="148">
        <v>0</v>
      </c>
      <c r="F223" s="292"/>
      <c r="G223" s="148">
        <v>0</v>
      </c>
      <c r="H223" s="160">
        <v>0</v>
      </c>
      <c r="I223" s="146">
        <f t="shared" si="199"/>
        <v>0</v>
      </c>
      <c r="J223" s="141"/>
      <c r="K223" s="161" t="s">
        <v>57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200"/>
        <v>0</v>
      </c>
      <c r="U223" s="204" t="s">
        <v>57</v>
      </c>
      <c r="V223" s="196">
        <v>0</v>
      </c>
      <c r="W223" s="196">
        <v>0</v>
      </c>
      <c r="X223" s="196">
        <v>0</v>
      </c>
      <c r="Y223" s="196">
        <v>0</v>
      </c>
      <c r="Z223" s="196">
        <v>0</v>
      </c>
      <c r="AA223" s="196">
        <v>0</v>
      </c>
      <c r="AB223" s="196">
        <v>0</v>
      </c>
      <c r="AC223" s="197">
        <v>0</v>
      </c>
      <c r="AD223" s="196">
        <v>0</v>
      </c>
      <c r="AE223" s="196">
        <v>0</v>
      </c>
      <c r="AF223" s="196">
        <v>0</v>
      </c>
      <c r="AG223" s="196">
        <v>0</v>
      </c>
      <c r="AH223" s="196">
        <v>0</v>
      </c>
      <c r="AI223" s="199">
        <f t="shared" si="201"/>
        <v>0</v>
      </c>
      <c r="BA223" s="133"/>
      <c r="BR223" s="133"/>
      <c r="CG223" s="133"/>
    </row>
    <row r="224" spans="1:85" x14ac:dyDescent="0.25">
      <c r="A224" s="151" t="s">
        <v>16</v>
      </c>
      <c r="B224" s="152">
        <v>1.4345916353391002E-2</v>
      </c>
      <c r="C224" s="152">
        <v>0</v>
      </c>
      <c r="D224" s="152">
        <v>5.6823670887348222E-2</v>
      </c>
      <c r="E224" s="152">
        <v>3.0031686768768437E-3</v>
      </c>
      <c r="F224" s="292"/>
      <c r="G224" s="152">
        <v>0</v>
      </c>
      <c r="H224" s="153">
        <v>0</v>
      </c>
      <c r="I224" s="154">
        <f t="shared" si="199"/>
        <v>7.4172755917616073E-2</v>
      </c>
      <c r="J224" s="141"/>
      <c r="K224" s="155" t="s">
        <v>16</v>
      </c>
      <c r="L224" s="156">
        <v>1.4345916353391002E-2</v>
      </c>
      <c r="M224" s="156">
        <v>0</v>
      </c>
      <c r="N224" s="156">
        <v>5.6823670887348222E-2</v>
      </c>
      <c r="O224" s="156">
        <v>3.0031686768768437E-3</v>
      </c>
      <c r="P224" s="156">
        <v>0</v>
      </c>
      <c r="Q224" s="156">
        <v>0</v>
      </c>
      <c r="R224" s="157">
        <v>0</v>
      </c>
      <c r="S224" s="158">
        <f t="shared" si="200"/>
        <v>7.4172755917616073E-2</v>
      </c>
      <c r="U224" s="200" t="s">
        <v>16</v>
      </c>
      <c r="V224" s="201">
        <v>1.4345916353391002E-2</v>
      </c>
      <c r="W224" s="201">
        <v>0</v>
      </c>
      <c r="X224" s="201">
        <v>0</v>
      </c>
      <c r="Y224" s="201">
        <v>0</v>
      </c>
      <c r="Z224" s="201">
        <v>5.6823670887348222E-2</v>
      </c>
      <c r="AA224" s="201">
        <v>3.0031686768768437E-3</v>
      </c>
      <c r="AB224" s="201">
        <v>0</v>
      </c>
      <c r="AC224" s="202">
        <v>0</v>
      </c>
      <c r="AD224" s="201">
        <v>0</v>
      </c>
      <c r="AE224" s="201">
        <v>0</v>
      </c>
      <c r="AF224" s="201">
        <v>0</v>
      </c>
      <c r="AG224" s="201">
        <v>0</v>
      </c>
      <c r="AH224" s="201">
        <v>0</v>
      </c>
      <c r="AI224" s="203">
        <f t="shared" si="201"/>
        <v>7.4172755917616073E-2</v>
      </c>
      <c r="BA224" s="133"/>
      <c r="BR224" s="133"/>
      <c r="CG224" s="133"/>
    </row>
    <row r="225" spans="1:85" x14ac:dyDescent="0.25">
      <c r="A225" s="159" t="s">
        <v>139</v>
      </c>
      <c r="B225" s="148">
        <v>0.85471583299157194</v>
      </c>
      <c r="C225" s="148">
        <v>3.3728266165661852E-2</v>
      </c>
      <c r="D225" s="148">
        <v>7.3379534472601069</v>
      </c>
      <c r="E225" s="148">
        <v>9.3401352458755884E-3</v>
      </c>
      <c r="F225" s="292"/>
      <c r="G225" s="148">
        <v>0</v>
      </c>
      <c r="H225" s="160">
        <v>0</v>
      </c>
      <c r="I225" s="146">
        <f t="shared" si="199"/>
        <v>8.2357376816632151</v>
      </c>
      <c r="J225" s="141"/>
      <c r="K225" s="161" t="s">
        <v>139</v>
      </c>
      <c r="L225" s="148">
        <v>0.85471583299157194</v>
      </c>
      <c r="M225" s="148">
        <v>3.3728266165661852E-2</v>
      </c>
      <c r="N225" s="148">
        <v>7.3379534472601069</v>
      </c>
      <c r="O225" s="148">
        <v>9.3401352458755884E-3</v>
      </c>
      <c r="P225" s="148">
        <v>0</v>
      </c>
      <c r="Q225" s="148">
        <v>0</v>
      </c>
      <c r="R225" s="149">
        <v>0</v>
      </c>
      <c r="S225" s="150">
        <f t="shared" si="200"/>
        <v>8.2357376816632151</v>
      </c>
      <c r="U225" s="204" t="s">
        <v>139</v>
      </c>
      <c r="V225" s="196">
        <v>0.7851668642187164</v>
      </c>
      <c r="W225" s="196">
        <v>0</v>
      </c>
      <c r="X225" s="196">
        <v>0</v>
      </c>
      <c r="Y225" s="196">
        <v>3.3728266165661852E-2</v>
      </c>
      <c r="Z225" s="196">
        <v>2.4544578185154675</v>
      </c>
      <c r="AA225" s="196">
        <v>9.3401352458755884E-3</v>
      </c>
      <c r="AB225" s="196">
        <v>0</v>
      </c>
      <c r="AC225" s="197">
        <v>4.9530445975174953</v>
      </c>
      <c r="AD225" s="196">
        <v>6.9548968772855574E-2</v>
      </c>
      <c r="AE225" s="196">
        <v>0</v>
      </c>
      <c r="AF225" s="196">
        <v>0</v>
      </c>
      <c r="AG225" s="196">
        <v>4.8834956287446394</v>
      </c>
      <c r="AH225" s="196">
        <v>0</v>
      </c>
      <c r="AI225" s="199">
        <f t="shared" si="201"/>
        <v>8.2357376816632168</v>
      </c>
      <c r="BA225" s="133"/>
      <c r="BR225" s="133"/>
      <c r="CG225" s="133"/>
    </row>
    <row r="226" spans="1:85" x14ac:dyDescent="0.25">
      <c r="A226" s="151" t="s">
        <v>24</v>
      </c>
      <c r="B226" s="152">
        <v>0.3628179650621392</v>
      </c>
      <c r="C226" s="152">
        <v>1.5263386393221848E-2</v>
      </c>
      <c r="D226" s="152">
        <v>0.46258525416398838</v>
      </c>
      <c r="E226" s="152">
        <v>4.469086366270882</v>
      </c>
      <c r="F226" s="292"/>
      <c r="G226" s="152">
        <v>0.85543679447483245</v>
      </c>
      <c r="H226" s="153">
        <v>9.4218434526060754E-2</v>
      </c>
      <c r="I226" s="154">
        <f t="shared" si="199"/>
        <v>6.2594082008911256</v>
      </c>
      <c r="J226" s="141"/>
      <c r="K226" s="155" t="s">
        <v>24</v>
      </c>
      <c r="L226" s="156">
        <v>0.3628179650621392</v>
      </c>
      <c r="M226" s="156">
        <v>1.5263386393221848E-2</v>
      </c>
      <c r="N226" s="156">
        <v>0.46258525416398838</v>
      </c>
      <c r="O226" s="156">
        <v>4.469086366270882</v>
      </c>
      <c r="P226" s="156">
        <v>0.14130471005274325</v>
      </c>
      <c r="Q226" s="156">
        <v>0.85543679447483245</v>
      </c>
      <c r="R226" s="157">
        <v>9.4218434526060754E-2</v>
      </c>
      <c r="S226" s="158">
        <f t="shared" si="200"/>
        <v>6.4007129109438692</v>
      </c>
      <c r="U226" s="200" t="s">
        <v>24</v>
      </c>
      <c r="V226" s="201">
        <v>0</v>
      </c>
      <c r="W226" s="201">
        <v>0.32545852066101544</v>
      </c>
      <c r="X226" s="201">
        <v>0.85543679447483245</v>
      </c>
      <c r="Y226" s="201">
        <v>1.5263386393221848E-2</v>
      </c>
      <c r="Z226" s="201">
        <v>0.45678813316894673</v>
      </c>
      <c r="AA226" s="201">
        <v>4.4253171142730867</v>
      </c>
      <c r="AB226" s="201">
        <v>0.14130471005274325</v>
      </c>
      <c r="AC226" s="202">
        <v>0.1811442519200214</v>
      </c>
      <c r="AD226" s="201">
        <v>3.7359444401123786E-2</v>
      </c>
      <c r="AE226" s="201">
        <v>2.4284879737805888E-2</v>
      </c>
      <c r="AF226" s="201">
        <v>9.4218434526060754E-2</v>
      </c>
      <c r="AG226" s="201">
        <v>5.7971209950416292E-3</v>
      </c>
      <c r="AH226" s="201">
        <v>1.9484372259989367E-2</v>
      </c>
      <c r="AI226" s="203">
        <f t="shared" si="201"/>
        <v>6.4007129109438683</v>
      </c>
      <c r="BA226" s="133"/>
      <c r="BR226" s="133"/>
      <c r="CG226" s="133"/>
    </row>
    <row r="227" spans="1:85" x14ac:dyDescent="0.25">
      <c r="A227" s="159" t="s">
        <v>23</v>
      </c>
      <c r="B227" s="148">
        <v>0.99278215555968574</v>
      </c>
      <c r="C227" s="148">
        <v>0</v>
      </c>
      <c r="D227" s="148">
        <v>0.27332814784244946</v>
      </c>
      <c r="E227" s="148">
        <v>0</v>
      </c>
      <c r="F227" s="292"/>
      <c r="G227" s="148">
        <v>0</v>
      </c>
      <c r="H227" s="160">
        <v>0</v>
      </c>
      <c r="I227" s="146">
        <f t="shared" si="199"/>
        <v>1.2661103034021353</v>
      </c>
      <c r="J227" s="141"/>
      <c r="K227" s="161" t="s">
        <v>23</v>
      </c>
      <c r="L227" s="148">
        <v>0.99278215555968574</v>
      </c>
      <c r="M227" s="148">
        <v>0</v>
      </c>
      <c r="N227" s="148">
        <v>0.27332814784244946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200"/>
        <v>1.2661103034021353</v>
      </c>
      <c r="U227" s="204" t="s">
        <v>23</v>
      </c>
      <c r="V227" s="196">
        <v>0.99278215555968574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7">
        <v>0.27332814784244946</v>
      </c>
      <c r="AD227" s="196">
        <v>0</v>
      </c>
      <c r="AE227" s="196">
        <v>0</v>
      </c>
      <c r="AF227" s="196">
        <v>0</v>
      </c>
      <c r="AG227" s="196">
        <v>0.27332814784244946</v>
      </c>
      <c r="AH227" s="196">
        <v>0</v>
      </c>
      <c r="AI227" s="199">
        <f t="shared" si="201"/>
        <v>1.2661103034021353</v>
      </c>
      <c r="BA227" s="133"/>
      <c r="BR227" s="133"/>
      <c r="CG227" s="133"/>
    </row>
    <row r="228" spans="1:85" x14ac:dyDescent="0.25">
      <c r="A228" s="151" t="s">
        <v>58</v>
      </c>
      <c r="B228" s="152">
        <v>0</v>
      </c>
      <c r="C228" s="152">
        <v>0</v>
      </c>
      <c r="D228" s="152">
        <v>0</v>
      </c>
      <c r="E228" s="152">
        <v>0</v>
      </c>
      <c r="F228" s="292"/>
      <c r="G228" s="152">
        <v>0</v>
      </c>
      <c r="H228" s="153">
        <v>0</v>
      </c>
      <c r="I228" s="154">
        <f t="shared" si="199"/>
        <v>0</v>
      </c>
      <c r="J228" s="141"/>
      <c r="K228" s="155" t="s">
        <v>58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200"/>
        <v>0</v>
      </c>
      <c r="U228" s="200" t="s">
        <v>58</v>
      </c>
      <c r="V228" s="201">
        <v>0</v>
      </c>
      <c r="W228" s="201">
        <v>0</v>
      </c>
      <c r="X228" s="201">
        <v>0</v>
      </c>
      <c r="Y228" s="201">
        <v>0</v>
      </c>
      <c r="Z228" s="201">
        <v>0</v>
      </c>
      <c r="AA228" s="201">
        <v>0</v>
      </c>
      <c r="AB228" s="201">
        <v>0</v>
      </c>
      <c r="AC228" s="202">
        <v>0</v>
      </c>
      <c r="AD228" s="201">
        <v>0</v>
      </c>
      <c r="AE228" s="201">
        <v>0</v>
      </c>
      <c r="AF228" s="201">
        <v>0</v>
      </c>
      <c r="AG228" s="201">
        <v>0</v>
      </c>
      <c r="AH228" s="201">
        <v>0</v>
      </c>
      <c r="AI228" s="203">
        <f t="shared" si="201"/>
        <v>0</v>
      </c>
      <c r="BA228" s="133"/>
      <c r="BR228" s="133"/>
      <c r="CG228" s="133"/>
    </row>
    <row r="229" spans="1:85" x14ac:dyDescent="0.25">
      <c r="A229" s="159" t="s">
        <v>21</v>
      </c>
      <c r="B229" s="148">
        <v>0.11226888130348055</v>
      </c>
      <c r="C229" s="148">
        <v>0</v>
      </c>
      <c r="D229" s="148">
        <v>0</v>
      </c>
      <c r="E229" s="148">
        <v>0</v>
      </c>
      <c r="F229" s="292"/>
      <c r="G229" s="148">
        <v>0</v>
      </c>
      <c r="H229" s="160">
        <v>0</v>
      </c>
      <c r="I229" s="146">
        <f t="shared" si="199"/>
        <v>0.11226888130348055</v>
      </c>
      <c r="J229" s="141"/>
      <c r="K229" s="161" t="s">
        <v>21</v>
      </c>
      <c r="L229" s="148">
        <v>0.11226888130348055</v>
      </c>
      <c r="M229" s="148">
        <v>0</v>
      </c>
      <c r="N229" s="148">
        <v>0</v>
      </c>
      <c r="O229" s="148">
        <v>0</v>
      </c>
      <c r="P229" s="148">
        <v>8.3413454128237946E-2</v>
      </c>
      <c r="Q229" s="148">
        <v>0</v>
      </c>
      <c r="R229" s="149">
        <v>0</v>
      </c>
      <c r="S229" s="150">
        <f t="shared" si="200"/>
        <v>0.19568233543171848</v>
      </c>
      <c r="U229" s="204" t="s">
        <v>21</v>
      </c>
      <c r="V229" s="196">
        <v>0.11226888130348055</v>
      </c>
      <c r="W229" s="196">
        <v>0</v>
      </c>
      <c r="X229" s="196">
        <v>0</v>
      </c>
      <c r="Y229" s="196">
        <v>0</v>
      </c>
      <c r="Z229" s="196">
        <v>0</v>
      </c>
      <c r="AA229" s="196">
        <v>0</v>
      </c>
      <c r="AB229" s="196">
        <v>8.3413454128237946E-2</v>
      </c>
      <c r="AC229" s="197">
        <v>0</v>
      </c>
      <c r="AD229" s="196">
        <v>0</v>
      </c>
      <c r="AE229" s="196">
        <v>0</v>
      </c>
      <c r="AF229" s="196">
        <v>0</v>
      </c>
      <c r="AG229" s="196">
        <v>0</v>
      </c>
      <c r="AH229" s="196">
        <v>0</v>
      </c>
      <c r="AI229" s="199">
        <f t="shared" si="201"/>
        <v>0.19568233543171848</v>
      </c>
      <c r="BA229" s="133"/>
      <c r="BR229" s="133"/>
      <c r="CG229" s="133"/>
    </row>
    <row r="230" spans="1:85" x14ac:dyDescent="0.25">
      <c r="A230" s="151" t="s">
        <v>20</v>
      </c>
      <c r="B230" s="152">
        <v>0</v>
      </c>
      <c r="C230" s="152">
        <v>0</v>
      </c>
      <c r="D230" s="152">
        <v>0</v>
      </c>
      <c r="E230" s="152">
        <v>0</v>
      </c>
      <c r="F230" s="292"/>
      <c r="G230" s="152">
        <v>0</v>
      </c>
      <c r="H230" s="153">
        <v>0</v>
      </c>
      <c r="I230" s="154">
        <f t="shared" si="199"/>
        <v>0</v>
      </c>
      <c r="J230" s="141"/>
      <c r="K230" s="155" t="s">
        <v>20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200"/>
        <v>0</v>
      </c>
      <c r="U230" s="200" t="s">
        <v>59</v>
      </c>
      <c r="V230" s="201">
        <v>0</v>
      </c>
      <c r="W230" s="201">
        <v>0</v>
      </c>
      <c r="X230" s="201">
        <v>0</v>
      </c>
      <c r="Y230" s="201">
        <v>0</v>
      </c>
      <c r="Z230" s="201">
        <v>0</v>
      </c>
      <c r="AA230" s="201">
        <v>0</v>
      </c>
      <c r="AB230" s="201">
        <v>0</v>
      </c>
      <c r="AC230" s="202">
        <v>0</v>
      </c>
      <c r="AD230" s="201">
        <v>0</v>
      </c>
      <c r="AE230" s="201">
        <v>0</v>
      </c>
      <c r="AF230" s="201">
        <v>0</v>
      </c>
      <c r="AG230" s="201">
        <v>0</v>
      </c>
      <c r="AH230" s="201">
        <v>0</v>
      </c>
      <c r="AI230" s="203">
        <f t="shared" si="201"/>
        <v>0</v>
      </c>
      <c r="BA230" s="133"/>
      <c r="BR230" s="133"/>
      <c r="CG230" s="133"/>
    </row>
    <row r="231" spans="1:85" x14ac:dyDescent="0.25">
      <c r="A231" s="162" t="s">
        <v>62</v>
      </c>
      <c r="B231" s="148">
        <v>0</v>
      </c>
      <c r="C231" s="148">
        <v>0</v>
      </c>
      <c r="D231" s="148">
        <v>0</v>
      </c>
      <c r="E231" s="148">
        <v>0</v>
      </c>
      <c r="F231" s="292"/>
      <c r="G231" s="148">
        <v>0</v>
      </c>
      <c r="H231" s="160">
        <v>0</v>
      </c>
      <c r="I231" s="146">
        <f t="shared" si="199"/>
        <v>0</v>
      </c>
      <c r="J231" s="141"/>
      <c r="K231" s="163" t="s">
        <v>62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200"/>
        <v>0</v>
      </c>
      <c r="U231" s="205" t="s">
        <v>60</v>
      </c>
      <c r="V231" s="196">
        <v>0</v>
      </c>
      <c r="W231" s="196">
        <v>0</v>
      </c>
      <c r="X231" s="196">
        <v>0</v>
      </c>
      <c r="Y231" s="196">
        <v>0</v>
      </c>
      <c r="Z231" s="196">
        <v>0</v>
      </c>
      <c r="AA231" s="196">
        <v>0</v>
      </c>
      <c r="AB231" s="196">
        <v>0</v>
      </c>
      <c r="AC231" s="197">
        <v>0</v>
      </c>
      <c r="AD231" s="198">
        <v>0</v>
      </c>
      <c r="AE231" s="198">
        <v>0</v>
      </c>
      <c r="AF231" s="198">
        <v>0</v>
      </c>
      <c r="AG231" s="198">
        <v>0</v>
      </c>
      <c r="AH231" s="198">
        <v>0</v>
      </c>
      <c r="AI231" s="199">
        <f t="shared" si="201"/>
        <v>0</v>
      </c>
      <c r="BA231" s="133"/>
      <c r="BR231" s="133"/>
      <c r="CG231" s="133"/>
    </row>
    <row r="232" spans="1:85" ht="14.4" x14ac:dyDescent="0.3">
      <c r="A232" s="164" t="s">
        <v>22</v>
      </c>
      <c r="B232" s="165">
        <v>0</v>
      </c>
      <c r="C232" s="165">
        <v>0</v>
      </c>
      <c r="D232" s="165">
        <v>0</v>
      </c>
      <c r="E232" s="165">
        <v>0</v>
      </c>
      <c r="F232" s="292"/>
      <c r="G232" s="165">
        <v>0</v>
      </c>
      <c r="H232" s="166">
        <v>0</v>
      </c>
      <c r="I232" s="167">
        <f t="shared" si="199"/>
        <v>0</v>
      </c>
      <c r="J232" s="141"/>
      <c r="K232" s="168" t="s">
        <v>22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200"/>
        <v>0</v>
      </c>
      <c r="U232" s="206" t="s">
        <v>63</v>
      </c>
      <c r="V232" s="207">
        <v>0</v>
      </c>
      <c r="W232" s="207">
        <v>0</v>
      </c>
      <c r="X232" s="207">
        <v>0</v>
      </c>
      <c r="Y232" s="207">
        <v>0</v>
      </c>
      <c r="Z232" s="207">
        <v>0</v>
      </c>
      <c r="AA232" s="207">
        <v>0</v>
      </c>
      <c r="AB232" s="207">
        <v>0</v>
      </c>
      <c r="AC232" s="207">
        <v>0</v>
      </c>
      <c r="AD232" s="207">
        <v>0</v>
      </c>
      <c r="AE232" s="207">
        <v>0</v>
      </c>
      <c r="AF232" s="207">
        <v>0</v>
      </c>
      <c r="AG232" s="207">
        <v>0</v>
      </c>
      <c r="AH232" s="97">
        <v>0</v>
      </c>
      <c r="AI232" s="208">
        <f t="shared" si="201"/>
        <v>0</v>
      </c>
      <c r="BA232" s="133"/>
      <c r="BR232" s="133"/>
      <c r="CG232" s="133"/>
    </row>
    <row r="233" spans="1:85" ht="14.4" x14ac:dyDescent="0.3">
      <c r="A233" s="172" t="s">
        <v>18</v>
      </c>
      <c r="B233" s="173">
        <v>0</v>
      </c>
      <c r="C233" s="173">
        <v>0</v>
      </c>
      <c r="D233" s="173">
        <v>0</v>
      </c>
      <c r="E233" s="173">
        <v>0</v>
      </c>
      <c r="F233" s="292"/>
      <c r="G233" s="173">
        <v>0</v>
      </c>
      <c r="H233" s="174">
        <v>0</v>
      </c>
      <c r="I233" s="175">
        <f t="shared" si="199"/>
        <v>0</v>
      </c>
      <c r="J233" s="141"/>
      <c r="K233" s="176" t="s">
        <v>18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200"/>
        <v>0</v>
      </c>
      <c r="U233" s="209" t="s">
        <v>18</v>
      </c>
      <c r="V233" s="210">
        <v>0</v>
      </c>
      <c r="W233" s="210">
        <v>0</v>
      </c>
      <c r="X233" s="210">
        <v>0</v>
      </c>
      <c r="Y233" s="210">
        <v>0</v>
      </c>
      <c r="Z233" s="210">
        <v>0</v>
      </c>
      <c r="AA233" s="210">
        <v>0</v>
      </c>
      <c r="AB233" s="210">
        <v>0</v>
      </c>
      <c r="AC233" s="210">
        <v>0</v>
      </c>
      <c r="AD233" s="211">
        <v>0</v>
      </c>
      <c r="AE233" s="211">
        <v>0</v>
      </c>
      <c r="AF233" s="211">
        <v>0</v>
      </c>
      <c r="AG233" s="211">
        <v>0</v>
      </c>
      <c r="AH233" s="211">
        <v>0</v>
      </c>
      <c r="AI233" s="212">
        <f t="shared" si="201"/>
        <v>0</v>
      </c>
      <c r="BA233" s="133"/>
      <c r="BR233" s="133"/>
      <c r="CG233" s="133"/>
    </row>
    <row r="234" spans="1:85" ht="14.4" x14ac:dyDescent="0.3">
      <c r="A234" s="164" t="s">
        <v>19</v>
      </c>
      <c r="B234" s="165">
        <v>0</v>
      </c>
      <c r="C234" s="165">
        <v>0</v>
      </c>
      <c r="D234" s="165">
        <v>0</v>
      </c>
      <c r="E234" s="165">
        <v>0</v>
      </c>
      <c r="F234" s="292"/>
      <c r="G234" s="165">
        <v>0</v>
      </c>
      <c r="H234" s="166">
        <v>0</v>
      </c>
      <c r="I234" s="167">
        <f t="shared" si="199"/>
        <v>0</v>
      </c>
      <c r="J234" s="141"/>
      <c r="K234" s="168" t="s">
        <v>19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200"/>
        <v>0</v>
      </c>
      <c r="U234" s="206" t="s">
        <v>19</v>
      </c>
      <c r="V234" s="207">
        <v>0</v>
      </c>
      <c r="W234" s="207">
        <v>0</v>
      </c>
      <c r="X234" s="207">
        <v>0</v>
      </c>
      <c r="Y234" s="207">
        <v>0</v>
      </c>
      <c r="Z234" s="207">
        <v>0</v>
      </c>
      <c r="AA234" s="207">
        <v>0</v>
      </c>
      <c r="AB234" s="207">
        <v>0</v>
      </c>
      <c r="AC234" s="207">
        <v>0</v>
      </c>
      <c r="AD234" s="207">
        <v>0</v>
      </c>
      <c r="AE234" s="207">
        <v>0</v>
      </c>
      <c r="AF234" s="207">
        <v>0</v>
      </c>
      <c r="AG234" s="207">
        <v>0</v>
      </c>
      <c r="AH234" s="97">
        <v>0</v>
      </c>
      <c r="AI234" s="208">
        <f t="shared" si="201"/>
        <v>0</v>
      </c>
      <c r="BA234" s="133"/>
      <c r="BR234" s="133"/>
      <c r="CG234" s="133"/>
    </row>
    <row r="235" spans="1:85" ht="15" thickBot="1" x14ac:dyDescent="0.35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293"/>
      <c r="G235" s="180">
        <v>0</v>
      </c>
      <c r="H235" s="181">
        <v>0</v>
      </c>
      <c r="I235" s="182">
        <f t="shared" si="199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200"/>
        <v>0</v>
      </c>
      <c r="U235" s="209" t="s">
        <v>10</v>
      </c>
      <c r="V235" s="210">
        <v>0</v>
      </c>
      <c r="W235" s="210">
        <v>0</v>
      </c>
      <c r="X235" s="210">
        <v>0</v>
      </c>
      <c r="Y235" s="210">
        <v>0</v>
      </c>
      <c r="Z235" s="210">
        <v>0</v>
      </c>
      <c r="AA235" s="210">
        <v>0</v>
      </c>
      <c r="AB235" s="210">
        <v>0</v>
      </c>
      <c r="AC235" s="210">
        <v>0</v>
      </c>
      <c r="AD235" s="211">
        <v>0</v>
      </c>
      <c r="AE235" s="211">
        <v>0</v>
      </c>
      <c r="AF235" s="211">
        <v>0</v>
      </c>
      <c r="AG235" s="211">
        <v>0</v>
      </c>
      <c r="AH235" s="211">
        <v>0</v>
      </c>
      <c r="AI235" s="212">
        <f t="shared" si="201"/>
        <v>0</v>
      </c>
      <c r="BA235" s="133"/>
      <c r="BR235" s="133"/>
      <c r="CG235" s="133"/>
    </row>
    <row r="236" spans="1:85" x14ac:dyDescent="0.25">
      <c r="A236" s="186" t="s">
        <v>25</v>
      </c>
      <c r="B236" s="187">
        <f>SUM(B215:B231)</f>
        <v>3.0780477378556048</v>
      </c>
      <c r="C236" s="187">
        <f t="shared" ref="C236:H236" si="202">SUM(C215:C231)</f>
        <v>0.23273603656399594</v>
      </c>
      <c r="D236" s="187">
        <f t="shared" si="202"/>
        <v>8.5558479972357269</v>
      </c>
      <c r="E236" s="187">
        <f t="shared" si="202"/>
        <v>4.4824114916465359</v>
      </c>
      <c r="F236" s="187">
        <f t="shared" si="202"/>
        <v>0</v>
      </c>
      <c r="G236" s="187">
        <f t="shared" si="202"/>
        <v>0.85543679447483245</v>
      </c>
      <c r="H236" s="213">
        <f t="shared" si="202"/>
        <v>9.4218434526060754E-2</v>
      </c>
      <c r="I236" s="146">
        <f t="shared" ref="I236" si="203">SUM(I215:I231)</f>
        <v>17.298698492302758</v>
      </c>
      <c r="J236" s="141"/>
      <c r="K236" s="188" t="s">
        <v>25</v>
      </c>
      <c r="L236" s="187">
        <f>SUM(L215:L231)</f>
        <v>3.0780477378556048</v>
      </c>
      <c r="M236" s="187">
        <f t="shared" ref="M236:R236" si="204">SUM(M215:M231)</f>
        <v>0.23273603656399594</v>
      </c>
      <c r="N236" s="187">
        <f t="shared" si="204"/>
        <v>8.5558479972357269</v>
      </c>
      <c r="O236" s="187">
        <f t="shared" si="204"/>
        <v>4.4824114916465359</v>
      </c>
      <c r="P236" s="187">
        <f t="shared" si="204"/>
        <v>1.8460467292085316</v>
      </c>
      <c r="Q236" s="187">
        <f t="shared" si="204"/>
        <v>0.85543679447483245</v>
      </c>
      <c r="R236" s="213">
        <f t="shared" si="204"/>
        <v>9.4218434526060754E-2</v>
      </c>
      <c r="S236" s="214">
        <f t="shared" ref="S236" si="205">SUM(S215:S231)</f>
        <v>19.14474522151129</v>
      </c>
      <c r="T236" s="133" t="str">
        <f>IF(ABS(S236-AI236)&gt;0.01,S236-AI236,"")</f>
        <v/>
      </c>
      <c r="U236" s="215" t="s">
        <v>61</v>
      </c>
      <c r="V236" s="216">
        <f>SUM(V215:V231)</f>
        <v>2.6456808040206101</v>
      </c>
      <c r="W236" s="216">
        <f t="shared" ref="W236:AH236" si="206">SUM(W215:W231)</f>
        <v>0.32545852066101544</v>
      </c>
      <c r="X236" s="216">
        <f t="shared" si="206"/>
        <v>0.85543679447483245</v>
      </c>
      <c r="Y236" s="216">
        <f t="shared" si="206"/>
        <v>0.23273603656399594</v>
      </c>
      <c r="Z236" s="216">
        <f t="shared" si="206"/>
        <v>3.3789494310130195</v>
      </c>
      <c r="AA236" s="216">
        <f t="shared" si="206"/>
        <v>4.4386422396487406</v>
      </c>
      <c r="AB236" s="216">
        <f t="shared" si="206"/>
        <v>1.8460467292085316</v>
      </c>
      <c r="AC236" s="216">
        <f t="shared" si="206"/>
        <v>5.4217946659205438</v>
      </c>
      <c r="AD236" s="217">
        <f t="shared" si="206"/>
        <v>0.10690841317397937</v>
      </c>
      <c r="AE236" s="217">
        <f t="shared" si="206"/>
        <v>2.4284879737805888E-2</v>
      </c>
      <c r="AF236" s="217">
        <f t="shared" si="206"/>
        <v>9.4218434526060754E-2</v>
      </c>
      <c r="AG236" s="217">
        <f t="shared" si="206"/>
        <v>5.1768985662227083</v>
      </c>
      <c r="AH236" s="217">
        <f t="shared" si="206"/>
        <v>1.9484372259989367E-2</v>
      </c>
      <c r="AI236" s="218">
        <f>SUM(V236:AC236)</f>
        <v>19.14474522151129</v>
      </c>
      <c r="BA236" s="133"/>
      <c r="BR236" s="133"/>
      <c r="CG236" s="133"/>
    </row>
    <row r="237" spans="1:85" s="4" customFormat="1" ht="15" thickBot="1" x14ac:dyDescent="0.35">
      <c r="A237" s="18" t="s">
        <v>85</v>
      </c>
      <c r="B237" s="105">
        <f>IF($I236=0,"-",B236/$I236)</f>
        <v>0.17793522091995623</v>
      </c>
      <c r="C237" s="105">
        <f t="shared" ref="C237:H237" si="207">IF($I236=0,"-",C236/$I236)</f>
        <v>1.3453962254302215E-2</v>
      </c>
      <c r="D237" s="105">
        <f t="shared" si="207"/>
        <v>0.49459489689601466</v>
      </c>
      <c r="E237" s="105">
        <f t="shared" si="207"/>
        <v>0.25911842406184676</v>
      </c>
      <c r="F237" s="105">
        <f t="shared" si="207"/>
        <v>0</v>
      </c>
      <c r="G237" s="105">
        <f t="shared" si="207"/>
        <v>4.9450933829239707E-2</v>
      </c>
      <c r="H237" s="106">
        <f t="shared" si="207"/>
        <v>5.4465620386403204E-3</v>
      </c>
      <c r="I237" s="107">
        <f>SUM(B237:H237)</f>
        <v>1</v>
      </c>
      <c r="J237" s="133"/>
      <c r="K237" s="30" t="s">
        <v>85</v>
      </c>
      <c r="L237" s="80">
        <f>IF($S236=0,"-",L236/$S236)</f>
        <v>0.16077768088535696</v>
      </c>
      <c r="M237" s="80">
        <f t="shared" ref="M237:R237" si="208">IF($S236=0,"-",M236/$S236)</f>
        <v>1.2156653633733952E-2</v>
      </c>
      <c r="N237" s="80">
        <f t="shared" si="208"/>
        <v>0.44690320493909014</v>
      </c>
      <c r="O237" s="80">
        <f t="shared" si="208"/>
        <v>0.23413273145103225</v>
      </c>
      <c r="P237" s="80">
        <f t="shared" si="208"/>
        <v>9.6425766331655796E-2</v>
      </c>
      <c r="Q237" s="80">
        <f t="shared" si="208"/>
        <v>4.4682589638939271E-2</v>
      </c>
      <c r="R237" s="81">
        <f t="shared" si="208"/>
        <v>4.9213731201915223E-3</v>
      </c>
      <c r="S237" s="82">
        <f>SUM(L237:R237)</f>
        <v>0.99999999999999967</v>
      </c>
      <c r="U237" s="40" t="s">
        <v>85</v>
      </c>
      <c r="V237" s="108">
        <f>+V236/$AI236</f>
        <v>0.13819357601311341</v>
      </c>
      <c r="W237" s="108">
        <f t="shared" ref="W237:AH237" si="209">+W236/$AI236</f>
        <v>1.6999887796643329E-2</v>
      </c>
      <c r="X237" s="108">
        <f t="shared" si="209"/>
        <v>4.4682589638939271E-2</v>
      </c>
      <c r="Y237" s="108">
        <f t="shared" si="209"/>
        <v>1.2156653633733952E-2</v>
      </c>
      <c r="Z237" s="108">
        <f t="shared" si="209"/>
        <v>0.17649487584804144</v>
      </c>
      <c r="AA237" s="108">
        <f t="shared" si="209"/>
        <v>0.23184650348135338</v>
      </c>
      <c r="AB237" s="108">
        <f t="shared" si="209"/>
        <v>9.6425766331655796E-2</v>
      </c>
      <c r="AC237" s="108">
        <f t="shared" si="209"/>
        <v>0.28320014725651943</v>
      </c>
      <c r="AD237" s="108">
        <f t="shared" si="209"/>
        <v>5.584217075600236E-3</v>
      </c>
      <c r="AE237" s="108">
        <f t="shared" si="209"/>
        <v>1.2684880084232761E-3</v>
      </c>
      <c r="AF237" s="108">
        <f t="shared" si="209"/>
        <v>4.9213731201915223E-3</v>
      </c>
      <c r="AG237" s="108">
        <f t="shared" si="209"/>
        <v>0.27040832909104878</v>
      </c>
      <c r="AH237" s="108">
        <f t="shared" si="209"/>
        <v>1.0177399612556069E-3</v>
      </c>
      <c r="AI237" s="109">
        <f>SUM(V237:AC237)</f>
        <v>1</v>
      </c>
    </row>
    <row r="238" spans="1:85" ht="14.4" thickBot="1" x14ac:dyDescent="0.3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7.6" x14ac:dyDescent="0.25">
      <c r="A239" s="316" t="s">
        <v>68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26</v>
      </c>
      <c r="G239" s="137" t="s">
        <v>4</v>
      </c>
      <c r="H239" s="137" t="s">
        <v>84</v>
      </c>
      <c r="I239" s="138" t="s">
        <v>5</v>
      </c>
      <c r="K239" s="318" t="s">
        <v>68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26</v>
      </c>
      <c r="Q239" s="139" t="s">
        <v>4</v>
      </c>
      <c r="R239" s="139" t="s">
        <v>84</v>
      </c>
      <c r="S239" s="140" t="s">
        <v>5</v>
      </c>
      <c r="U239" s="320" t="s">
        <v>68</v>
      </c>
      <c r="V239" s="189" t="s">
        <v>71</v>
      </c>
      <c r="W239" s="189" t="s">
        <v>72</v>
      </c>
      <c r="X239" s="189" t="s">
        <v>4</v>
      </c>
      <c r="Y239" s="189" t="s">
        <v>1</v>
      </c>
      <c r="Z239" s="189" t="s">
        <v>2</v>
      </c>
      <c r="AA239" s="189" t="s">
        <v>3</v>
      </c>
      <c r="AB239" s="189" t="s">
        <v>53</v>
      </c>
      <c r="AC239" s="189" t="s">
        <v>65</v>
      </c>
      <c r="AD239" s="190" t="s">
        <v>73</v>
      </c>
      <c r="AE239" s="190" t="s">
        <v>74</v>
      </c>
      <c r="AF239" s="190" t="s">
        <v>75</v>
      </c>
      <c r="AG239" s="190" t="s">
        <v>76</v>
      </c>
      <c r="AH239" s="190" t="s">
        <v>77</v>
      </c>
      <c r="AI239" s="191" t="s">
        <v>61</v>
      </c>
      <c r="BA239" s="133"/>
      <c r="BR239" s="133"/>
      <c r="CG239" s="133"/>
    </row>
    <row r="240" spans="1:85" x14ac:dyDescent="0.25">
      <c r="A240" s="317" t="s">
        <v>68</v>
      </c>
      <c r="B240" s="282" t="s">
        <v>66</v>
      </c>
      <c r="C240" s="283"/>
      <c r="D240" s="283"/>
      <c r="E240" s="283"/>
      <c r="F240" s="283"/>
      <c r="G240" s="283"/>
      <c r="H240" s="283"/>
      <c r="I240" s="284"/>
      <c r="K240" s="319" t="s">
        <v>68</v>
      </c>
      <c r="L240" s="285" t="s">
        <v>66</v>
      </c>
      <c r="M240" s="286"/>
      <c r="N240" s="286"/>
      <c r="O240" s="286"/>
      <c r="P240" s="286"/>
      <c r="Q240" s="286"/>
      <c r="R240" s="286"/>
      <c r="S240" s="287"/>
      <c r="U240" s="321" t="s">
        <v>68</v>
      </c>
      <c r="V240" s="314" t="s">
        <v>66</v>
      </c>
      <c r="W240" s="314"/>
      <c r="X240" s="314"/>
      <c r="Y240" s="314"/>
      <c r="Z240" s="314"/>
      <c r="AA240" s="314"/>
      <c r="AB240" s="314"/>
      <c r="AC240" s="314"/>
      <c r="AD240" s="314"/>
      <c r="AE240" s="314"/>
      <c r="AF240" s="314"/>
      <c r="AG240" s="314"/>
      <c r="AH240" s="314"/>
      <c r="AI240" s="315"/>
      <c r="BA240" s="133"/>
      <c r="BR240" s="133"/>
      <c r="CG240" s="133"/>
    </row>
    <row r="241" spans="1:85" x14ac:dyDescent="0.25">
      <c r="A241" s="143" t="s">
        <v>6</v>
      </c>
      <c r="B241" s="144">
        <v>0</v>
      </c>
      <c r="C241" s="144">
        <v>0</v>
      </c>
      <c r="D241" s="144">
        <v>0</v>
      </c>
      <c r="E241" s="144">
        <v>0</v>
      </c>
      <c r="F241" s="291"/>
      <c r="G241" s="144">
        <v>0</v>
      </c>
      <c r="H241" s="145">
        <v>0</v>
      </c>
      <c r="I241" s="146">
        <f>SUM(B241:H241)</f>
        <v>0</v>
      </c>
      <c r="J241" s="141"/>
      <c r="K241" s="192" t="s">
        <v>6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3">
        <v>0</v>
      </c>
      <c r="S241" s="194">
        <f>SUM(L241:R241)</f>
        <v>0</v>
      </c>
      <c r="U241" s="195" t="s">
        <v>6</v>
      </c>
      <c r="V241" s="196">
        <v>0</v>
      </c>
      <c r="W241" s="196">
        <v>0</v>
      </c>
      <c r="X241" s="196">
        <v>0</v>
      </c>
      <c r="Y241" s="196">
        <v>0</v>
      </c>
      <c r="Z241" s="196">
        <v>0</v>
      </c>
      <c r="AA241" s="196">
        <v>0</v>
      </c>
      <c r="AB241" s="196">
        <v>0</v>
      </c>
      <c r="AC241" s="197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9">
        <f>SUM(V241:AC241)</f>
        <v>0</v>
      </c>
      <c r="BA241" s="133"/>
      <c r="BR241" s="133"/>
      <c r="CG241" s="133"/>
    </row>
    <row r="242" spans="1:85" x14ac:dyDescent="0.25">
      <c r="A242" s="151" t="s">
        <v>7</v>
      </c>
      <c r="B242" s="152">
        <v>0</v>
      </c>
      <c r="C242" s="152">
        <v>0</v>
      </c>
      <c r="D242" s="152">
        <v>0</v>
      </c>
      <c r="E242" s="152">
        <v>0</v>
      </c>
      <c r="F242" s="292"/>
      <c r="G242" s="152">
        <v>0</v>
      </c>
      <c r="H242" s="153">
        <v>0</v>
      </c>
      <c r="I242" s="154">
        <f t="shared" ref="I242:I261" si="210">SUM(B242:H242)</f>
        <v>0</v>
      </c>
      <c r="J242" s="141"/>
      <c r="K242" s="155" t="s">
        <v>7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211">SUM(L242:R242)</f>
        <v>0</v>
      </c>
      <c r="U242" s="200" t="s">
        <v>7</v>
      </c>
      <c r="V242" s="201">
        <v>0</v>
      </c>
      <c r="W242" s="201">
        <v>0</v>
      </c>
      <c r="X242" s="201">
        <v>0</v>
      </c>
      <c r="Y242" s="201">
        <v>0</v>
      </c>
      <c r="Z242" s="201">
        <v>0</v>
      </c>
      <c r="AA242" s="201">
        <v>0</v>
      </c>
      <c r="AB242" s="201">
        <v>0</v>
      </c>
      <c r="AC242" s="202">
        <v>0</v>
      </c>
      <c r="AD242" s="201">
        <v>0</v>
      </c>
      <c r="AE242" s="201">
        <v>0</v>
      </c>
      <c r="AF242" s="201">
        <v>0</v>
      </c>
      <c r="AG242" s="201">
        <v>0</v>
      </c>
      <c r="AH242" s="201">
        <v>0</v>
      </c>
      <c r="AI242" s="203">
        <f t="shared" ref="AI242:AI261" si="212">SUM(V242:AC242)</f>
        <v>0</v>
      </c>
      <c r="BA242" s="133"/>
      <c r="BR242" s="133"/>
      <c r="CG242" s="133"/>
    </row>
    <row r="243" spans="1:85" x14ac:dyDescent="0.25">
      <c r="A243" s="159" t="s">
        <v>9</v>
      </c>
      <c r="B243" s="148">
        <v>0</v>
      </c>
      <c r="C243" s="148">
        <v>0</v>
      </c>
      <c r="D243" s="148">
        <v>0.20551107449815198</v>
      </c>
      <c r="E243" s="148">
        <v>0</v>
      </c>
      <c r="F243" s="292"/>
      <c r="G243" s="148">
        <v>0</v>
      </c>
      <c r="H243" s="160">
        <v>0</v>
      </c>
      <c r="I243" s="146">
        <f t="shared" si="210"/>
        <v>0.20551107449815198</v>
      </c>
      <c r="J243" s="141"/>
      <c r="K243" s="161" t="s">
        <v>9</v>
      </c>
      <c r="L243" s="148">
        <v>0</v>
      </c>
      <c r="M243" s="148">
        <v>0</v>
      </c>
      <c r="N243" s="148">
        <v>0.20551107449815198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211"/>
        <v>0.20551107449815198</v>
      </c>
      <c r="U243" s="204" t="s">
        <v>9</v>
      </c>
      <c r="V243" s="196">
        <v>0</v>
      </c>
      <c r="W243" s="196">
        <v>0</v>
      </c>
      <c r="X243" s="196">
        <v>0</v>
      </c>
      <c r="Y243" s="196">
        <v>0</v>
      </c>
      <c r="Z243" s="196">
        <v>0.20551107449815198</v>
      </c>
      <c r="AA243" s="196">
        <v>0</v>
      </c>
      <c r="AB243" s="196">
        <v>0</v>
      </c>
      <c r="AC243" s="197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9">
        <f t="shared" si="212"/>
        <v>0.20551107449815198</v>
      </c>
      <c r="BA243" s="133"/>
      <c r="BR243" s="133"/>
      <c r="CG243" s="133"/>
    </row>
    <row r="244" spans="1:85" x14ac:dyDescent="0.25">
      <c r="A244" s="151" t="s">
        <v>54</v>
      </c>
      <c r="B244" s="152">
        <v>0</v>
      </c>
      <c r="C244" s="152">
        <v>0</v>
      </c>
      <c r="D244" s="152">
        <v>0</v>
      </c>
      <c r="E244" s="152">
        <v>0</v>
      </c>
      <c r="F244" s="292"/>
      <c r="G244" s="152">
        <v>0</v>
      </c>
      <c r="H244" s="153">
        <v>0</v>
      </c>
      <c r="I244" s="154">
        <f t="shared" si="210"/>
        <v>0</v>
      </c>
      <c r="J244" s="141"/>
      <c r="K244" s="155" t="s">
        <v>54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211"/>
        <v>0</v>
      </c>
      <c r="U244" s="200" t="s">
        <v>54</v>
      </c>
      <c r="V244" s="201">
        <v>0</v>
      </c>
      <c r="W244" s="201">
        <v>0</v>
      </c>
      <c r="X244" s="201">
        <v>0</v>
      </c>
      <c r="Y244" s="201">
        <v>0</v>
      </c>
      <c r="Z244" s="201">
        <v>0</v>
      </c>
      <c r="AA244" s="201">
        <v>0</v>
      </c>
      <c r="AB244" s="201">
        <v>0</v>
      </c>
      <c r="AC244" s="202">
        <v>0</v>
      </c>
      <c r="AD244" s="201">
        <v>0</v>
      </c>
      <c r="AE244" s="201">
        <v>0</v>
      </c>
      <c r="AF244" s="201">
        <v>0</v>
      </c>
      <c r="AG244" s="201">
        <v>0</v>
      </c>
      <c r="AH244" s="201">
        <v>0</v>
      </c>
      <c r="AI244" s="203">
        <f t="shared" si="212"/>
        <v>0</v>
      </c>
      <c r="BA244" s="133"/>
      <c r="BR244" s="133"/>
      <c r="CG244" s="133"/>
    </row>
    <row r="245" spans="1:85" x14ac:dyDescent="0.25">
      <c r="A245" s="159" t="s">
        <v>15</v>
      </c>
      <c r="B245" s="148">
        <v>126.64913760362866</v>
      </c>
      <c r="C245" s="148">
        <v>0.74732561683428855</v>
      </c>
      <c r="D245" s="148">
        <v>2.7049568610678953</v>
      </c>
      <c r="E245" s="148">
        <v>0</v>
      </c>
      <c r="F245" s="292"/>
      <c r="G245" s="148">
        <v>0</v>
      </c>
      <c r="H245" s="160">
        <v>0</v>
      </c>
      <c r="I245" s="146">
        <f t="shared" si="210"/>
        <v>130.10142008153085</v>
      </c>
      <c r="J245" s="141"/>
      <c r="K245" s="161" t="s">
        <v>15</v>
      </c>
      <c r="L245" s="148">
        <v>126.64913760362866</v>
      </c>
      <c r="M245" s="148">
        <v>0.74732561683428855</v>
      </c>
      <c r="N245" s="148">
        <v>2.7049568610678953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211"/>
        <v>130.10142008153085</v>
      </c>
      <c r="U245" s="204" t="s">
        <v>15</v>
      </c>
      <c r="V245" s="196">
        <v>126.43629534617384</v>
      </c>
      <c r="W245" s="196">
        <v>0</v>
      </c>
      <c r="X245" s="196">
        <v>0</v>
      </c>
      <c r="Y245" s="196">
        <v>0.74732561683428855</v>
      </c>
      <c r="Z245" s="196">
        <v>2.5960478363413224</v>
      </c>
      <c r="AA245" s="196">
        <v>0</v>
      </c>
      <c r="AB245" s="196">
        <v>0</v>
      </c>
      <c r="AC245" s="197">
        <v>0.32175128218140386</v>
      </c>
      <c r="AD245" s="198">
        <v>0.21284225745483082</v>
      </c>
      <c r="AE245" s="198">
        <v>0</v>
      </c>
      <c r="AF245" s="198">
        <v>0</v>
      </c>
      <c r="AG245" s="198">
        <v>0.10890902472657311</v>
      </c>
      <c r="AH245" s="198">
        <v>0</v>
      </c>
      <c r="AI245" s="199">
        <f t="shared" si="212"/>
        <v>130.10142008153085</v>
      </c>
      <c r="BA245" s="133"/>
      <c r="BR245" s="133"/>
      <c r="CG245" s="133"/>
    </row>
    <row r="246" spans="1:85" x14ac:dyDescent="0.25">
      <c r="A246" s="151" t="s">
        <v>14</v>
      </c>
      <c r="B246" s="152">
        <v>19.980264070778606</v>
      </c>
      <c r="C246" s="152">
        <v>9.7278107911507081E-2</v>
      </c>
      <c r="D246" s="152">
        <v>0.3350341324355347</v>
      </c>
      <c r="E246" s="152">
        <v>0</v>
      </c>
      <c r="F246" s="292"/>
      <c r="G246" s="152">
        <v>0</v>
      </c>
      <c r="H246" s="153">
        <v>0</v>
      </c>
      <c r="I246" s="154">
        <f t="shared" si="210"/>
        <v>20.412576311125648</v>
      </c>
      <c r="J246" s="141"/>
      <c r="K246" s="155" t="s">
        <v>14</v>
      </c>
      <c r="L246" s="156">
        <v>19.980264070778606</v>
      </c>
      <c r="M246" s="156">
        <v>9.7278107911507081E-2</v>
      </c>
      <c r="N246" s="156">
        <v>0.3350341324355347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211"/>
        <v>20.412576311125648</v>
      </c>
      <c r="U246" s="200" t="s">
        <v>55</v>
      </c>
      <c r="V246" s="201">
        <v>19.978158076984936</v>
      </c>
      <c r="W246" s="201">
        <v>0</v>
      </c>
      <c r="X246" s="201">
        <v>0</v>
      </c>
      <c r="Y246" s="201">
        <v>9.7278107911507081E-2</v>
      </c>
      <c r="Z246" s="201">
        <v>0.33333194741005689</v>
      </c>
      <c r="AA246" s="201">
        <v>0</v>
      </c>
      <c r="AB246" s="201">
        <v>0</v>
      </c>
      <c r="AC246" s="202">
        <v>3.808178819146267E-3</v>
      </c>
      <c r="AD246" s="201">
        <v>2.1059937936684769E-3</v>
      </c>
      <c r="AE246" s="201">
        <v>0</v>
      </c>
      <c r="AF246" s="201">
        <v>0</v>
      </c>
      <c r="AG246" s="201">
        <v>1.7021850254777904E-3</v>
      </c>
      <c r="AH246" s="201">
        <v>0</v>
      </c>
      <c r="AI246" s="203">
        <f t="shared" si="212"/>
        <v>20.412576311125644</v>
      </c>
      <c r="BA246" s="133"/>
      <c r="BR246" s="133"/>
      <c r="CG246" s="133"/>
    </row>
    <row r="247" spans="1:85" x14ac:dyDescent="0.25">
      <c r="A247" s="159" t="s">
        <v>56</v>
      </c>
      <c r="B247" s="148">
        <v>0</v>
      </c>
      <c r="C247" s="148">
        <v>0</v>
      </c>
      <c r="D247" s="148">
        <v>0</v>
      </c>
      <c r="E247" s="148">
        <v>0.87515363026078652</v>
      </c>
      <c r="F247" s="292"/>
      <c r="G247" s="148">
        <v>0</v>
      </c>
      <c r="H247" s="160">
        <v>0</v>
      </c>
      <c r="I247" s="146">
        <f t="shared" si="210"/>
        <v>0.87515363026078652</v>
      </c>
      <c r="J247" s="141"/>
      <c r="K247" s="161" t="s">
        <v>56</v>
      </c>
      <c r="L247" s="148">
        <v>0</v>
      </c>
      <c r="M247" s="148">
        <v>0</v>
      </c>
      <c r="N247" s="148">
        <v>0</v>
      </c>
      <c r="O247" s="148">
        <v>0.87515363026078652</v>
      </c>
      <c r="P247" s="148">
        <v>163.19135921668703</v>
      </c>
      <c r="Q247" s="148">
        <v>0</v>
      </c>
      <c r="R247" s="149">
        <v>0</v>
      </c>
      <c r="S247" s="150">
        <f t="shared" si="211"/>
        <v>164.06651284694783</v>
      </c>
      <c r="U247" s="204" t="s">
        <v>56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0.87515363026078652</v>
      </c>
      <c r="AB247" s="196">
        <v>163.19135921668703</v>
      </c>
      <c r="AC247" s="197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9">
        <f t="shared" si="212"/>
        <v>164.06651284694783</v>
      </c>
      <c r="BA247" s="133"/>
      <c r="BR247" s="133"/>
      <c r="CG247" s="133"/>
    </row>
    <row r="248" spans="1:85" x14ac:dyDescent="0.25">
      <c r="A248" s="151" t="s">
        <v>11</v>
      </c>
      <c r="B248" s="152">
        <v>0</v>
      </c>
      <c r="C248" s="152">
        <v>0</v>
      </c>
      <c r="D248" s="152">
        <v>0</v>
      </c>
      <c r="E248" s="152">
        <v>6.6926971812641775E-2</v>
      </c>
      <c r="F248" s="292"/>
      <c r="G248" s="152">
        <v>0</v>
      </c>
      <c r="H248" s="153">
        <v>0</v>
      </c>
      <c r="I248" s="154">
        <f t="shared" si="210"/>
        <v>6.6926971812641775E-2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6.6926971812641775E-2</v>
      </c>
      <c r="P248" s="156">
        <v>17.652472939639914</v>
      </c>
      <c r="Q248" s="156">
        <v>0</v>
      </c>
      <c r="R248" s="157">
        <v>0</v>
      </c>
      <c r="S248" s="158">
        <f t="shared" si="211"/>
        <v>17.719399911452555</v>
      </c>
      <c r="U248" s="200" t="s">
        <v>11</v>
      </c>
      <c r="V248" s="201">
        <v>0</v>
      </c>
      <c r="W248" s="201">
        <v>0</v>
      </c>
      <c r="X248" s="201">
        <v>0</v>
      </c>
      <c r="Y248" s="201">
        <v>0</v>
      </c>
      <c r="Z248" s="201">
        <v>0</v>
      </c>
      <c r="AA248" s="201">
        <v>6.6926971812641775E-2</v>
      </c>
      <c r="AB248" s="201">
        <v>17.652472939639914</v>
      </c>
      <c r="AC248" s="202">
        <v>0</v>
      </c>
      <c r="AD248" s="201">
        <v>0</v>
      </c>
      <c r="AE248" s="201">
        <v>0</v>
      </c>
      <c r="AF248" s="201">
        <v>0</v>
      </c>
      <c r="AG248" s="201">
        <v>0</v>
      </c>
      <c r="AH248" s="201">
        <v>0</v>
      </c>
      <c r="AI248" s="203">
        <f t="shared" si="212"/>
        <v>17.719399911452555</v>
      </c>
      <c r="BA248" s="133"/>
      <c r="BR248" s="133"/>
      <c r="CG248" s="133"/>
    </row>
    <row r="249" spans="1:85" x14ac:dyDescent="0.25">
      <c r="A249" s="159" t="s">
        <v>57</v>
      </c>
      <c r="B249" s="148">
        <v>0</v>
      </c>
      <c r="C249" s="148">
        <v>0</v>
      </c>
      <c r="D249" s="148">
        <v>0.17523777562451223</v>
      </c>
      <c r="E249" s="148">
        <v>0</v>
      </c>
      <c r="F249" s="292"/>
      <c r="G249" s="148">
        <v>0</v>
      </c>
      <c r="H249" s="160">
        <v>0</v>
      </c>
      <c r="I249" s="146">
        <f t="shared" si="210"/>
        <v>0.17523777562451223</v>
      </c>
      <c r="J249" s="141"/>
      <c r="K249" s="161" t="s">
        <v>57</v>
      </c>
      <c r="L249" s="148">
        <v>0</v>
      </c>
      <c r="M249" s="148">
        <v>0</v>
      </c>
      <c r="N249" s="148">
        <v>0.17523777562451223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211"/>
        <v>0.17523777562451223</v>
      </c>
      <c r="U249" s="204" t="s">
        <v>57</v>
      </c>
      <c r="V249" s="196">
        <v>0</v>
      </c>
      <c r="W249" s="196">
        <v>0</v>
      </c>
      <c r="X249" s="196">
        <v>0</v>
      </c>
      <c r="Y249" s="196">
        <v>0</v>
      </c>
      <c r="Z249" s="196">
        <v>0.17523777562451223</v>
      </c>
      <c r="AA249" s="196">
        <v>0</v>
      </c>
      <c r="AB249" s="196">
        <v>0</v>
      </c>
      <c r="AC249" s="197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9">
        <f t="shared" si="212"/>
        <v>0.17523777562451223</v>
      </c>
      <c r="BA249" s="133"/>
      <c r="BR249" s="133"/>
      <c r="CG249" s="133"/>
    </row>
    <row r="250" spans="1:85" x14ac:dyDescent="0.25">
      <c r="A250" s="151" t="s">
        <v>16</v>
      </c>
      <c r="B250" s="152">
        <v>30.576862608510297</v>
      </c>
      <c r="C250" s="152">
        <v>1.464574083959467</v>
      </c>
      <c r="D250" s="152">
        <v>15.011268705769279</v>
      </c>
      <c r="E250" s="152">
        <v>5.6983259544303215E-2</v>
      </c>
      <c r="F250" s="292"/>
      <c r="G250" s="152">
        <v>0</v>
      </c>
      <c r="H250" s="153">
        <v>0</v>
      </c>
      <c r="I250" s="154">
        <f t="shared" si="210"/>
        <v>47.109688657783344</v>
      </c>
      <c r="J250" s="141"/>
      <c r="K250" s="155" t="s">
        <v>16</v>
      </c>
      <c r="L250" s="156">
        <v>30.576862608510297</v>
      </c>
      <c r="M250" s="156">
        <v>1.464574083959467</v>
      </c>
      <c r="N250" s="156">
        <v>15.011268705769279</v>
      </c>
      <c r="O250" s="156">
        <v>5.6983259544303215E-2</v>
      </c>
      <c r="P250" s="156">
        <v>8.7488580446528269E-2</v>
      </c>
      <c r="Q250" s="156">
        <v>0</v>
      </c>
      <c r="R250" s="157">
        <v>0</v>
      </c>
      <c r="S250" s="158">
        <f t="shared" si="211"/>
        <v>47.19717723822987</v>
      </c>
      <c r="U250" s="200" t="s">
        <v>16</v>
      </c>
      <c r="V250" s="201">
        <v>30.550373297021775</v>
      </c>
      <c r="W250" s="201">
        <v>0</v>
      </c>
      <c r="X250" s="201">
        <v>0</v>
      </c>
      <c r="Y250" s="201">
        <v>1.464574083959467</v>
      </c>
      <c r="Z250" s="201">
        <v>15.011268705769279</v>
      </c>
      <c r="AA250" s="201">
        <v>0</v>
      </c>
      <c r="AB250" s="201">
        <v>8.7488580446528269E-2</v>
      </c>
      <c r="AC250" s="202">
        <v>8.347257103282496E-2</v>
      </c>
      <c r="AD250" s="201">
        <v>2.6489311488521732E-2</v>
      </c>
      <c r="AE250" s="201">
        <v>0</v>
      </c>
      <c r="AF250" s="201">
        <v>0</v>
      </c>
      <c r="AG250" s="201">
        <v>0</v>
      </c>
      <c r="AH250" s="201">
        <v>5.6983259544303215E-2</v>
      </c>
      <c r="AI250" s="203">
        <f t="shared" si="212"/>
        <v>47.19717723822987</v>
      </c>
      <c r="BA250" s="133"/>
      <c r="BR250" s="133"/>
      <c r="CG250" s="133"/>
    </row>
    <row r="251" spans="1:85" x14ac:dyDescent="0.25">
      <c r="A251" s="159" t="s">
        <v>139</v>
      </c>
      <c r="B251" s="148">
        <v>238.97701725121306</v>
      </c>
      <c r="C251" s="148">
        <v>7.0087640391203037</v>
      </c>
      <c r="D251" s="148">
        <v>164.76807456360197</v>
      </c>
      <c r="E251" s="148">
        <v>0.96616355453930425</v>
      </c>
      <c r="F251" s="292"/>
      <c r="G251" s="148">
        <v>0</v>
      </c>
      <c r="H251" s="160">
        <v>0</v>
      </c>
      <c r="I251" s="146">
        <f t="shared" si="210"/>
        <v>411.72001940847463</v>
      </c>
      <c r="J251" s="141"/>
      <c r="K251" s="161" t="s">
        <v>139</v>
      </c>
      <c r="L251" s="148">
        <v>238.97701725121306</v>
      </c>
      <c r="M251" s="148">
        <v>7.0087640391203037</v>
      </c>
      <c r="N251" s="148">
        <v>164.76807456360197</v>
      </c>
      <c r="O251" s="148">
        <v>0.96616355453930425</v>
      </c>
      <c r="P251" s="148">
        <v>7.8408335953349451E-2</v>
      </c>
      <c r="Q251" s="148">
        <v>0</v>
      </c>
      <c r="R251" s="149">
        <v>0</v>
      </c>
      <c r="S251" s="150">
        <f t="shared" si="211"/>
        <v>411.79842774442795</v>
      </c>
      <c r="U251" s="204" t="s">
        <v>139</v>
      </c>
      <c r="V251" s="196">
        <v>232.31840941131637</v>
      </c>
      <c r="W251" s="196">
        <v>0</v>
      </c>
      <c r="X251" s="196">
        <v>0</v>
      </c>
      <c r="Y251" s="196">
        <v>7.0087640391203037</v>
      </c>
      <c r="Z251" s="196">
        <v>164.59828946052141</v>
      </c>
      <c r="AA251" s="196">
        <v>0.96616355453930425</v>
      </c>
      <c r="AB251" s="196">
        <v>7.8408335953349451E-2</v>
      </c>
      <c r="AC251" s="197">
        <v>6.8283929429772288</v>
      </c>
      <c r="AD251" s="196">
        <v>6.6586078398966793</v>
      </c>
      <c r="AE251" s="196">
        <v>0</v>
      </c>
      <c r="AF251" s="196">
        <v>0</v>
      </c>
      <c r="AG251" s="196">
        <v>0.16978510308054945</v>
      </c>
      <c r="AH251" s="196">
        <v>0</v>
      </c>
      <c r="AI251" s="199">
        <f t="shared" si="212"/>
        <v>411.79842774442801</v>
      </c>
      <c r="BA251" s="133"/>
      <c r="BR251" s="133"/>
      <c r="CG251" s="133"/>
    </row>
    <row r="252" spans="1:85" x14ac:dyDescent="0.25">
      <c r="A252" s="151" t="s">
        <v>24</v>
      </c>
      <c r="B252" s="152">
        <v>170.82480001232818</v>
      </c>
      <c r="C252" s="152">
        <v>7.5126761364420682</v>
      </c>
      <c r="D252" s="152">
        <v>122.7094228105242</v>
      </c>
      <c r="E252" s="152">
        <v>817.4822307556517</v>
      </c>
      <c r="F252" s="292"/>
      <c r="G252" s="152">
        <v>127.79464029383055</v>
      </c>
      <c r="H252" s="153">
        <v>19.160444181303898</v>
      </c>
      <c r="I252" s="154">
        <f t="shared" si="210"/>
        <v>1265.4842141900806</v>
      </c>
      <c r="J252" s="141"/>
      <c r="K252" s="155" t="s">
        <v>24</v>
      </c>
      <c r="L252" s="156">
        <v>170.82480001232818</v>
      </c>
      <c r="M252" s="156">
        <v>7.5126761364420682</v>
      </c>
      <c r="N252" s="156">
        <v>122.7094228105242</v>
      </c>
      <c r="O252" s="156">
        <v>817.4822307556517</v>
      </c>
      <c r="P252" s="156">
        <v>23.243799167505259</v>
      </c>
      <c r="Q252" s="156">
        <v>127.79464029383055</v>
      </c>
      <c r="R252" s="157">
        <v>19.160444181303898</v>
      </c>
      <c r="S252" s="158">
        <f t="shared" si="211"/>
        <v>1288.728013357586</v>
      </c>
      <c r="U252" s="200" t="s">
        <v>24</v>
      </c>
      <c r="V252" s="201">
        <v>6.3252842908333147</v>
      </c>
      <c r="W252" s="201">
        <v>63.548816022794441</v>
      </c>
      <c r="X252" s="201">
        <v>127.79464029383055</v>
      </c>
      <c r="Y252" s="201">
        <v>7.5126761364420682</v>
      </c>
      <c r="Z252" s="201">
        <v>121.3112513701674</v>
      </c>
      <c r="AA252" s="201">
        <v>758.21512424836135</v>
      </c>
      <c r="AB252" s="201">
        <v>23.243799167505259</v>
      </c>
      <c r="AC252" s="202">
        <v>180.77642182765155</v>
      </c>
      <c r="AD252" s="201">
        <v>100.95069969870045</v>
      </c>
      <c r="AE252" s="201">
        <v>56.58509912134614</v>
      </c>
      <c r="AF252" s="201">
        <v>19.160444181303898</v>
      </c>
      <c r="AG252" s="201">
        <v>1.39817144035681</v>
      </c>
      <c r="AH252" s="201">
        <v>2.6820073859441718</v>
      </c>
      <c r="AI252" s="203">
        <f t="shared" si="212"/>
        <v>1288.7280133575862</v>
      </c>
      <c r="BA252" s="133"/>
      <c r="BR252" s="133"/>
      <c r="CG252" s="133"/>
    </row>
    <row r="253" spans="1:85" x14ac:dyDescent="0.25">
      <c r="A253" s="159" t="s">
        <v>23</v>
      </c>
      <c r="B253" s="148">
        <v>44.205303836404859</v>
      </c>
      <c r="C253" s="148">
        <v>0</v>
      </c>
      <c r="D253" s="148">
        <v>0.81231443413239524</v>
      </c>
      <c r="E253" s="148">
        <v>0</v>
      </c>
      <c r="F253" s="292"/>
      <c r="G253" s="148">
        <v>0</v>
      </c>
      <c r="H253" s="160">
        <v>0</v>
      </c>
      <c r="I253" s="146">
        <f t="shared" si="210"/>
        <v>45.017618270537255</v>
      </c>
      <c r="J253" s="141"/>
      <c r="K253" s="161" t="s">
        <v>23</v>
      </c>
      <c r="L253" s="148">
        <v>44.205303836404859</v>
      </c>
      <c r="M253" s="148">
        <v>0</v>
      </c>
      <c r="N253" s="148">
        <v>0.81231443413239524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211"/>
        <v>45.017618270537255</v>
      </c>
      <c r="U253" s="204" t="s">
        <v>23</v>
      </c>
      <c r="V253" s="196">
        <v>43.850693144057232</v>
      </c>
      <c r="W253" s="196">
        <v>0</v>
      </c>
      <c r="X253" s="196">
        <v>0</v>
      </c>
      <c r="Y253" s="196">
        <v>0</v>
      </c>
      <c r="Z253" s="196">
        <v>0.81231443413239524</v>
      </c>
      <c r="AA253" s="196">
        <v>0</v>
      </c>
      <c r="AB253" s="196">
        <v>0</v>
      </c>
      <c r="AC253" s="197">
        <v>0.35461069234762632</v>
      </c>
      <c r="AD253" s="196">
        <v>0.35461069234762632</v>
      </c>
      <c r="AE253" s="196">
        <v>0</v>
      </c>
      <c r="AF253" s="196">
        <v>0</v>
      </c>
      <c r="AG253" s="196">
        <v>0</v>
      </c>
      <c r="AH253" s="196">
        <v>0</v>
      </c>
      <c r="AI253" s="199">
        <f t="shared" si="212"/>
        <v>45.017618270537255</v>
      </c>
      <c r="BA253" s="133"/>
      <c r="BR253" s="133"/>
      <c r="CG253" s="133"/>
    </row>
    <row r="254" spans="1:85" x14ac:dyDescent="0.25">
      <c r="A254" s="151" t="s">
        <v>58</v>
      </c>
      <c r="B254" s="152">
        <v>8.253053785748742</v>
      </c>
      <c r="C254" s="152">
        <v>13.99615822428524</v>
      </c>
      <c r="D254" s="152">
        <v>25.524908615717759</v>
      </c>
      <c r="E254" s="152">
        <v>0</v>
      </c>
      <c r="F254" s="292"/>
      <c r="G254" s="152">
        <v>0</v>
      </c>
      <c r="H254" s="153">
        <v>0</v>
      </c>
      <c r="I254" s="154">
        <f t="shared" si="210"/>
        <v>47.774120625751742</v>
      </c>
      <c r="J254" s="141"/>
      <c r="K254" s="155" t="s">
        <v>58</v>
      </c>
      <c r="L254" s="156">
        <v>8.253053785748742</v>
      </c>
      <c r="M254" s="156">
        <v>13.99615822428524</v>
      </c>
      <c r="N254" s="156">
        <v>25.524908615717759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211"/>
        <v>47.774120625751742</v>
      </c>
      <c r="U254" s="200" t="s">
        <v>58</v>
      </c>
      <c r="V254" s="201">
        <v>8.253053785748742</v>
      </c>
      <c r="W254" s="201">
        <v>0</v>
      </c>
      <c r="X254" s="201">
        <v>0</v>
      </c>
      <c r="Y254" s="201">
        <v>13.99615822428524</v>
      </c>
      <c r="Z254" s="201">
        <v>25.524908615717759</v>
      </c>
      <c r="AA254" s="201">
        <v>0</v>
      </c>
      <c r="AB254" s="201">
        <v>0</v>
      </c>
      <c r="AC254" s="202">
        <v>0</v>
      </c>
      <c r="AD254" s="201">
        <v>0</v>
      </c>
      <c r="AE254" s="201">
        <v>0</v>
      </c>
      <c r="AF254" s="201">
        <v>0</v>
      </c>
      <c r="AG254" s="201">
        <v>0</v>
      </c>
      <c r="AH254" s="201">
        <v>0</v>
      </c>
      <c r="AI254" s="203">
        <f t="shared" si="212"/>
        <v>47.774120625751742</v>
      </c>
      <c r="BA254" s="133"/>
      <c r="BR254" s="133"/>
      <c r="CG254" s="133"/>
    </row>
    <row r="255" spans="1:85" x14ac:dyDescent="0.25">
      <c r="A255" s="159" t="s">
        <v>21</v>
      </c>
      <c r="B255" s="148">
        <v>2.0153042387865066</v>
      </c>
      <c r="C255" s="148">
        <v>0</v>
      </c>
      <c r="D255" s="148">
        <v>75.854164520857267</v>
      </c>
      <c r="E255" s="148">
        <v>0</v>
      </c>
      <c r="F255" s="292"/>
      <c r="G255" s="148">
        <v>0</v>
      </c>
      <c r="H255" s="160">
        <v>0</v>
      </c>
      <c r="I255" s="146">
        <f t="shared" si="210"/>
        <v>77.86946875964378</v>
      </c>
      <c r="J255" s="141"/>
      <c r="K255" s="161" t="s">
        <v>21</v>
      </c>
      <c r="L255" s="148">
        <v>2.0153042387865066</v>
      </c>
      <c r="M255" s="148">
        <v>0</v>
      </c>
      <c r="N255" s="148">
        <v>75.854164520857267</v>
      </c>
      <c r="O255" s="148">
        <v>0</v>
      </c>
      <c r="P255" s="148">
        <v>9.2667888469425055</v>
      </c>
      <c r="Q255" s="148">
        <v>0</v>
      </c>
      <c r="R255" s="149">
        <v>0</v>
      </c>
      <c r="S255" s="150">
        <f t="shared" si="211"/>
        <v>87.136257606586284</v>
      </c>
      <c r="U255" s="204" t="s">
        <v>21</v>
      </c>
      <c r="V255" s="196">
        <v>2.0153042387865066</v>
      </c>
      <c r="W255" s="196">
        <v>0</v>
      </c>
      <c r="X255" s="196">
        <v>0</v>
      </c>
      <c r="Y255" s="196">
        <v>0</v>
      </c>
      <c r="Z255" s="196">
        <v>75.828257477538486</v>
      </c>
      <c r="AA255" s="196">
        <v>0</v>
      </c>
      <c r="AB255" s="196">
        <v>9.2667888469425055</v>
      </c>
      <c r="AC255" s="197">
        <v>2.5907043318779837E-2</v>
      </c>
      <c r="AD255" s="196">
        <v>0</v>
      </c>
      <c r="AE255" s="196">
        <v>0</v>
      </c>
      <c r="AF255" s="196">
        <v>0</v>
      </c>
      <c r="AG255" s="196">
        <v>2.5907043318779837E-2</v>
      </c>
      <c r="AH255" s="196">
        <v>0</v>
      </c>
      <c r="AI255" s="199">
        <f t="shared" si="212"/>
        <v>87.136257606586284</v>
      </c>
      <c r="BA255" s="133"/>
      <c r="BR255" s="133"/>
      <c r="CG255" s="133"/>
    </row>
    <row r="256" spans="1:85" x14ac:dyDescent="0.25">
      <c r="A256" s="151" t="s">
        <v>20</v>
      </c>
      <c r="B256" s="152">
        <v>2.384414632152171E-4</v>
      </c>
      <c r="C256" s="152">
        <v>0</v>
      </c>
      <c r="D256" s="152">
        <v>5.9610365803804274E-5</v>
      </c>
      <c r="E256" s="152">
        <v>0</v>
      </c>
      <c r="F256" s="292"/>
      <c r="G256" s="152">
        <v>0</v>
      </c>
      <c r="H256" s="153">
        <v>0</v>
      </c>
      <c r="I256" s="154">
        <f t="shared" si="210"/>
        <v>2.9805182901902137E-4</v>
      </c>
      <c r="J256" s="141"/>
      <c r="K256" s="155" t="s">
        <v>20</v>
      </c>
      <c r="L256" s="156">
        <v>2.384414632152171E-4</v>
      </c>
      <c r="M256" s="156">
        <v>0</v>
      </c>
      <c r="N256" s="156">
        <v>5.9610365803804274E-5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211"/>
        <v>2.9805182901902137E-4</v>
      </c>
      <c r="U256" s="200" t="s">
        <v>59</v>
      </c>
      <c r="V256" s="201">
        <v>2.384414632152171E-4</v>
      </c>
      <c r="W256" s="201">
        <v>0</v>
      </c>
      <c r="X256" s="201">
        <v>0</v>
      </c>
      <c r="Y256" s="201">
        <v>0</v>
      </c>
      <c r="Z256" s="201">
        <v>5.9610365803804274E-5</v>
      </c>
      <c r="AA256" s="201">
        <v>0</v>
      </c>
      <c r="AB256" s="201">
        <v>0</v>
      </c>
      <c r="AC256" s="202">
        <v>0</v>
      </c>
      <c r="AD256" s="201">
        <v>0</v>
      </c>
      <c r="AE256" s="201">
        <v>0</v>
      </c>
      <c r="AF256" s="201">
        <v>0</v>
      </c>
      <c r="AG256" s="201">
        <v>0</v>
      </c>
      <c r="AH256" s="201">
        <v>0</v>
      </c>
      <c r="AI256" s="203">
        <f t="shared" si="212"/>
        <v>2.9805182901902137E-4</v>
      </c>
      <c r="BA256" s="133"/>
      <c r="BR256" s="133"/>
      <c r="CG256" s="133"/>
    </row>
    <row r="257" spans="1:85" x14ac:dyDescent="0.25">
      <c r="A257" s="162" t="s">
        <v>62</v>
      </c>
      <c r="B257" s="148">
        <v>49.708799999999997</v>
      </c>
      <c r="C257" s="148">
        <v>0</v>
      </c>
      <c r="D257" s="148">
        <v>0</v>
      </c>
      <c r="E257" s="148">
        <v>0</v>
      </c>
      <c r="F257" s="292"/>
      <c r="G257" s="148">
        <v>0</v>
      </c>
      <c r="H257" s="160">
        <v>0</v>
      </c>
      <c r="I257" s="146">
        <f t="shared" si="210"/>
        <v>49.708799999999997</v>
      </c>
      <c r="J257" s="141"/>
      <c r="K257" s="163" t="s">
        <v>62</v>
      </c>
      <c r="L257" s="148">
        <v>49.708799999999997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211"/>
        <v>49.708799999999997</v>
      </c>
      <c r="U257" s="205" t="s">
        <v>60</v>
      </c>
      <c r="V257" s="196">
        <v>49.708799999999997</v>
      </c>
      <c r="W257" s="196">
        <v>0</v>
      </c>
      <c r="X257" s="196">
        <v>0</v>
      </c>
      <c r="Y257" s="196">
        <v>0</v>
      </c>
      <c r="Z257" s="196">
        <v>0</v>
      </c>
      <c r="AA257" s="196">
        <v>0</v>
      </c>
      <c r="AB257" s="196">
        <v>0</v>
      </c>
      <c r="AC257" s="197">
        <v>0</v>
      </c>
      <c r="AD257" s="198">
        <v>0</v>
      </c>
      <c r="AE257" s="198">
        <v>0</v>
      </c>
      <c r="AF257" s="198">
        <v>0</v>
      </c>
      <c r="AG257" s="198">
        <v>0</v>
      </c>
      <c r="AH257" s="198">
        <v>0</v>
      </c>
      <c r="AI257" s="199">
        <f t="shared" si="212"/>
        <v>49.708799999999997</v>
      </c>
      <c r="BA257" s="133"/>
      <c r="BR257" s="133"/>
      <c r="CG257" s="133"/>
    </row>
    <row r="258" spans="1:85" ht="14.4" x14ac:dyDescent="0.3">
      <c r="A258" s="164" t="s">
        <v>22</v>
      </c>
      <c r="B258" s="165">
        <v>49.708799999999997</v>
      </c>
      <c r="C258" s="165">
        <v>0</v>
      </c>
      <c r="D258" s="165">
        <v>0</v>
      </c>
      <c r="E258" s="165">
        <v>0</v>
      </c>
      <c r="F258" s="292"/>
      <c r="G258" s="165">
        <v>0</v>
      </c>
      <c r="H258" s="166">
        <v>0</v>
      </c>
      <c r="I258" s="167">
        <f t="shared" si="210"/>
        <v>49.708799999999997</v>
      </c>
      <c r="J258" s="141"/>
      <c r="K258" s="168" t="s">
        <v>22</v>
      </c>
      <c r="L258" s="169">
        <v>49.708799999999997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211"/>
        <v>49.708799999999997</v>
      </c>
      <c r="U258" s="206" t="s">
        <v>63</v>
      </c>
      <c r="V258" s="207">
        <v>49.708799999999997</v>
      </c>
      <c r="W258" s="207">
        <v>0</v>
      </c>
      <c r="X258" s="207">
        <v>0</v>
      </c>
      <c r="Y258" s="207">
        <v>0</v>
      </c>
      <c r="Z258" s="207">
        <v>0</v>
      </c>
      <c r="AA258" s="207">
        <v>0</v>
      </c>
      <c r="AB258" s="207">
        <v>0</v>
      </c>
      <c r="AC258" s="207">
        <v>0</v>
      </c>
      <c r="AD258" s="207">
        <v>0</v>
      </c>
      <c r="AE258" s="207">
        <v>0</v>
      </c>
      <c r="AF258" s="207">
        <v>0</v>
      </c>
      <c r="AG258" s="207">
        <v>0</v>
      </c>
      <c r="AH258" s="97">
        <v>0</v>
      </c>
      <c r="AI258" s="208">
        <f t="shared" si="212"/>
        <v>49.708799999999997</v>
      </c>
      <c r="BA258" s="133"/>
      <c r="BR258" s="133"/>
      <c r="CG258" s="133"/>
    </row>
    <row r="259" spans="1:85" ht="14.4" x14ac:dyDescent="0.3">
      <c r="A259" s="172" t="s">
        <v>18</v>
      </c>
      <c r="B259" s="173">
        <v>0</v>
      </c>
      <c r="C259" s="173">
        <v>0</v>
      </c>
      <c r="D259" s="173">
        <v>0</v>
      </c>
      <c r="E259" s="173">
        <v>0</v>
      </c>
      <c r="F259" s="292"/>
      <c r="G259" s="173">
        <v>0</v>
      </c>
      <c r="H259" s="174">
        <v>0</v>
      </c>
      <c r="I259" s="175">
        <f t="shared" si="210"/>
        <v>0</v>
      </c>
      <c r="J259" s="141"/>
      <c r="K259" s="176" t="s">
        <v>18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211"/>
        <v>0</v>
      </c>
      <c r="U259" s="209" t="s">
        <v>18</v>
      </c>
      <c r="V259" s="210">
        <v>0</v>
      </c>
      <c r="W259" s="210">
        <v>0</v>
      </c>
      <c r="X259" s="210">
        <v>0</v>
      </c>
      <c r="Y259" s="210">
        <v>0</v>
      </c>
      <c r="Z259" s="210">
        <v>0</v>
      </c>
      <c r="AA259" s="210">
        <v>0</v>
      </c>
      <c r="AB259" s="210">
        <v>0</v>
      </c>
      <c r="AC259" s="210">
        <v>0</v>
      </c>
      <c r="AD259" s="211">
        <v>0</v>
      </c>
      <c r="AE259" s="211">
        <v>0</v>
      </c>
      <c r="AF259" s="211">
        <v>0</v>
      </c>
      <c r="AG259" s="211">
        <v>0</v>
      </c>
      <c r="AH259" s="211">
        <v>0</v>
      </c>
      <c r="AI259" s="212">
        <f t="shared" si="212"/>
        <v>0</v>
      </c>
      <c r="BA259" s="133"/>
      <c r="BR259" s="133"/>
      <c r="CG259" s="133"/>
    </row>
    <row r="260" spans="1:85" ht="14.4" x14ac:dyDescent="0.3">
      <c r="A260" s="164" t="s">
        <v>19</v>
      </c>
      <c r="B260" s="165">
        <v>0</v>
      </c>
      <c r="C260" s="165">
        <v>0</v>
      </c>
      <c r="D260" s="165">
        <v>0</v>
      </c>
      <c r="E260" s="165">
        <v>0</v>
      </c>
      <c r="F260" s="292"/>
      <c r="G260" s="165">
        <v>0</v>
      </c>
      <c r="H260" s="166">
        <v>0</v>
      </c>
      <c r="I260" s="167">
        <f t="shared" si="210"/>
        <v>0</v>
      </c>
      <c r="J260" s="141"/>
      <c r="K260" s="168" t="s">
        <v>19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211"/>
        <v>0</v>
      </c>
      <c r="U260" s="206" t="s">
        <v>19</v>
      </c>
      <c r="V260" s="207">
        <v>0</v>
      </c>
      <c r="W260" s="207">
        <v>0</v>
      </c>
      <c r="X260" s="207">
        <v>0</v>
      </c>
      <c r="Y260" s="207">
        <v>0</v>
      </c>
      <c r="Z260" s="207">
        <v>0</v>
      </c>
      <c r="AA260" s="207">
        <v>0</v>
      </c>
      <c r="AB260" s="207">
        <v>0</v>
      </c>
      <c r="AC260" s="207">
        <v>0</v>
      </c>
      <c r="AD260" s="207">
        <v>0</v>
      </c>
      <c r="AE260" s="207">
        <v>0</v>
      </c>
      <c r="AF260" s="207">
        <v>0</v>
      </c>
      <c r="AG260" s="207">
        <v>0</v>
      </c>
      <c r="AH260" s="97">
        <v>0</v>
      </c>
      <c r="AI260" s="208">
        <f t="shared" si="212"/>
        <v>0</v>
      </c>
      <c r="BA260" s="133"/>
      <c r="BR260" s="133"/>
      <c r="CG260" s="133"/>
    </row>
    <row r="261" spans="1:85" ht="15" thickBot="1" x14ac:dyDescent="0.35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293"/>
      <c r="G261" s="180">
        <v>0</v>
      </c>
      <c r="H261" s="181">
        <v>0</v>
      </c>
      <c r="I261" s="182">
        <f t="shared" si="210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211"/>
        <v>0</v>
      </c>
      <c r="U261" s="209" t="s">
        <v>10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1">
        <v>0</v>
      </c>
      <c r="AE261" s="211">
        <v>0</v>
      </c>
      <c r="AF261" s="211">
        <v>0</v>
      </c>
      <c r="AG261" s="211">
        <v>0</v>
      </c>
      <c r="AH261" s="211">
        <v>0</v>
      </c>
      <c r="AI261" s="212">
        <f t="shared" si="212"/>
        <v>0</v>
      </c>
      <c r="BA261" s="133"/>
      <c r="BR261" s="133"/>
      <c r="CG261" s="133"/>
    </row>
    <row r="262" spans="1:85" x14ac:dyDescent="0.25">
      <c r="A262" s="186" t="s">
        <v>25</v>
      </c>
      <c r="B262" s="187">
        <f>SUM(B241:B257)</f>
        <v>691.19078184886212</v>
      </c>
      <c r="C262" s="187">
        <f t="shared" ref="C262:H262" si="213">SUM(C241:C257)</f>
        <v>30.826776208552872</v>
      </c>
      <c r="D262" s="187">
        <f t="shared" si="213"/>
        <v>408.10095310459479</v>
      </c>
      <c r="E262" s="187">
        <f t="shared" si="213"/>
        <v>819.44745817180876</v>
      </c>
      <c r="F262" s="187">
        <f t="shared" si="213"/>
        <v>0</v>
      </c>
      <c r="G262" s="187">
        <f t="shared" si="213"/>
        <v>127.79464029383055</v>
      </c>
      <c r="H262" s="213">
        <f t="shared" si="213"/>
        <v>19.160444181303898</v>
      </c>
      <c r="I262" s="146">
        <f t="shared" ref="I262" si="214">SUM(I241:I257)</f>
        <v>2096.5210538089532</v>
      </c>
      <c r="J262" s="141"/>
      <c r="K262" s="188" t="s">
        <v>25</v>
      </c>
      <c r="L262" s="187">
        <f>SUM(L241:L257)</f>
        <v>691.19078184886212</v>
      </c>
      <c r="M262" s="187">
        <f t="shared" ref="M262:R262" si="215">SUM(M241:M257)</f>
        <v>30.826776208552872</v>
      </c>
      <c r="N262" s="187">
        <f t="shared" si="215"/>
        <v>408.10095310459479</v>
      </c>
      <c r="O262" s="187">
        <f t="shared" si="215"/>
        <v>819.44745817180876</v>
      </c>
      <c r="P262" s="187">
        <f t="shared" si="215"/>
        <v>213.52031708717459</v>
      </c>
      <c r="Q262" s="187">
        <f t="shared" si="215"/>
        <v>127.79464029383055</v>
      </c>
      <c r="R262" s="213">
        <f t="shared" si="215"/>
        <v>19.160444181303898</v>
      </c>
      <c r="S262" s="214">
        <f t="shared" ref="S262" si="216">SUM(S241:S257)</f>
        <v>2310.0413708961278</v>
      </c>
      <c r="T262" s="133" t="str">
        <f>IF(ABS(S262-AI262)&gt;0.01,S262-AI262,"")</f>
        <v/>
      </c>
      <c r="U262" s="215" t="s">
        <v>61</v>
      </c>
      <c r="V262" s="216">
        <f>SUM(V241:V257)</f>
        <v>519.43661003238594</v>
      </c>
      <c r="W262" s="216">
        <f t="shared" ref="W262:AH262" si="217">SUM(W241:W257)</f>
        <v>63.548816022794441</v>
      </c>
      <c r="X262" s="216">
        <f t="shared" si="217"/>
        <v>127.79464029383055</v>
      </c>
      <c r="Y262" s="216">
        <f t="shared" si="217"/>
        <v>30.826776208552872</v>
      </c>
      <c r="Z262" s="216">
        <f t="shared" si="217"/>
        <v>406.39647830808661</v>
      </c>
      <c r="AA262" s="216">
        <f t="shared" si="217"/>
        <v>760.12336840497403</v>
      </c>
      <c r="AB262" s="216">
        <f t="shared" si="217"/>
        <v>213.52031708717459</v>
      </c>
      <c r="AC262" s="216">
        <f t="shared" si="217"/>
        <v>188.39436453832855</v>
      </c>
      <c r="AD262" s="217">
        <f t="shared" si="217"/>
        <v>108.20535579368176</v>
      </c>
      <c r="AE262" s="217">
        <f t="shared" si="217"/>
        <v>56.58509912134614</v>
      </c>
      <c r="AF262" s="217">
        <f t="shared" si="217"/>
        <v>19.160444181303898</v>
      </c>
      <c r="AG262" s="217">
        <f t="shared" si="217"/>
        <v>1.7044747965081901</v>
      </c>
      <c r="AH262" s="217">
        <f t="shared" si="217"/>
        <v>2.7389906454884749</v>
      </c>
      <c r="AI262" s="218">
        <f>SUM(V262:AC262)</f>
        <v>2310.0413708961278</v>
      </c>
      <c r="BA262" s="133"/>
      <c r="BR262" s="133"/>
      <c r="CG262" s="133"/>
    </row>
    <row r="263" spans="1:85" s="4" customFormat="1" ht="15" thickBot="1" x14ac:dyDescent="0.35">
      <c r="A263" s="18" t="s">
        <v>85</v>
      </c>
      <c r="B263" s="105">
        <f>IF($I262=0,"-",B262/$I262)</f>
        <v>0.32968463664751124</v>
      </c>
      <c r="C263" s="105">
        <f t="shared" ref="C263:H263" si="218">IF($I262=0,"-",C262/$I262)</f>
        <v>1.4703776121182698E-2</v>
      </c>
      <c r="D263" s="105">
        <f t="shared" si="218"/>
        <v>0.19465626274687689</v>
      </c>
      <c r="E263" s="105">
        <f t="shared" si="218"/>
        <v>0.39086059101721832</v>
      </c>
      <c r="F263" s="105">
        <f t="shared" si="218"/>
        <v>0</v>
      </c>
      <c r="G263" s="105">
        <f t="shared" si="218"/>
        <v>6.0955572118702853E-2</v>
      </c>
      <c r="H263" s="106">
        <f t="shared" si="218"/>
        <v>9.1391613485079289E-3</v>
      </c>
      <c r="I263" s="107">
        <f>SUM(B263:H263)</f>
        <v>0.99999999999999989</v>
      </c>
      <c r="J263" s="133"/>
      <c r="K263" s="30" t="s">
        <v>85</v>
      </c>
      <c r="L263" s="80">
        <f>IF($S262=0,"-",L262/$S262)</f>
        <v>0.29921142995838662</v>
      </c>
      <c r="M263" s="80">
        <f t="shared" ref="M263:R263" si="219">IF($S262=0,"-",M262/$S262)</f>
        <v>1.3344685769239851E-2</v>
      </c>
      <c r="N263" s="80">
        <f t="shared" si="219"/>
        <v>0.1766639153074048</v>
      </c>
      <c r="O263" s="80">
        <f t="shared" si="219"/>
        <v>0.35473280630204596</v>
      </c>
      <c r="P263" s="80">
        <f t="shared" si="219"/>
        <v>9.2431382302189793E-2</v>
      </c>
      <c r="Q263" s="80">
        <f t="shared" si="219"/>
        <v>5.532136432875033E-2</v>
      </c>
      <c r="R263" s="81">
        <f t="shared" si="219"/>
        <v>8.294416031982596E-3</v>
      </c>
      <c r="S263" s="82">
        <f>SUM(L263:R263)</f>
        <v>1</v>
      </c>
      <c r="U263" s="40" t="s">
        <v>85</v>
      </c>
      <c r="V263" s="108">
        <f>+V262/$AI262</f>
        <v>0.22486030621645636</v>
      </c>
      <c r="W263" s="108">
        <f t="shared" ref="W263:AH263" si="220">+W262/$AI262</f>
        <v>2.7509817280087123E-2</v>
      </c>
      <c r="X263" s="108">
        <f t="shared" si="220"/>
        <v>5.532136432875033E-2</v>
      </c>
      <c r="Y263" s="108">
        <f t="shared" si="220"/>
        <v>1.3344685769239851E-2</v>
      </c>
      <c r="Z263" s="108">
        <f t="shared" si="220"/>
        <v>0.17592606064472099</v>
      </c>
      <c r="AA263" s="108">
        <f t="shared" si="220"/>
        <v>0.32905184209324423</v>
      </c>
      <c r="AB263" s="108">
        <f t="shared" si="220"/>
        <v>9.2431382302189793E-2</v>
      </c>
      <c r="AC263" s="108">
        <f t="shared" si="220"/>
        <v>8.1554541365311248E-2</v>
      </c>
      <c r="AD263" s="108">
        <f t="shared" si="220"/>
        <v>4.6841306461843132E-2</v>
      </c>
      <c r="AE263" s="108">
        <f t="shared" si="220"/>
        <v>2.4495275207731558E-2</v>
      </c>
      <c r="AF263" s="108">
        <f t="shared" si="220"/>
        <v>8.294416031982596E-3</v>
      </c>
      <c r="AG263" s="108">
        <f t="shared" si="220"/>
        <v>7.3785466268380207E-4</v>
      </c>
      <c r="AH263" s="108">
        <f t="shared" si="220"/>
        <v>1.1856890010701177E-3</v>
      </c>
      <c r="AI263" s="109">
        <f>SUM(V263:AC263)</f>
        <v>1</v>
      </c>
    </row>
    <row r="264" spans="1:85" ht="14.4" thickBot="1" x14ac:dyDescent="0.3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7.6" x14ac:dyDescent="0.25">
      <c r="A265" s="316" t="s">
        <v>35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26</v>
      </c>
      <c r="G265" s="137" t="s">
        <v>4</v>
      </c>
      <c r="H265" s="137" t="s">
        <v>84</v>
      </c>
      <c r="I265" s="138" t="s">
        <v>5</v>
      </c>
      <c r="K265" s="318" t="s">
        <v>35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26</v>
      </c>
      <c r="Q265" s="139" t="s">
        <v>4</v>
      </c>
      <c r="R265" s="139" t="s">
        <v>84</v>
      </c>
      <c r="S265" s="140" t="s">
        <v>5</v>
      </c>
      <c r="U265" s="320" t="s">
        <v>35</v>
      </c>
      <c r="V265" s="189" t="s">
        <v>71</v>
      </c>
      <c r="W265" s="189" t="s">
        <v>72</v>
      </c>
      <c r="X265" s="189" t="s">
        <v>4</v>
      </c>
      <c r="Y265" s="189" t="s">
        <v>1</v>
      </c>
      <c r="Z265" s="189" t="s">
        <v>2</v>
      </c>
      <c r="AA265" s="189" t="s">
        <v>3</v>
      </c>
      <c r="AB265" s="189" t="s">
        <v>53</v>
      </c>
      <c r="AC265" s="189" t="s">
        <v>65</v>
      </c>
      <c r="AD265" s="190" t="s">
        <v>73</v>
      </c>
      <c r="AE265" s="190" t="s">
        <v>74</v>
      </c>
      <c r="AF265" s="190" t="s">
        <v>75</v>
      </c>
      <c r="AG265" s="190" t="s">
        <v>76</v>
      </c>
      <c r="AH265" s="190" t="s">
        <v>77</v>
      </c>
      <c r="AI265" s="191" t="s">
        <v>61</v>
      </c>
      <c r="BA265" s="133"/>
      <c r="BR265" s="133"/>
      <c r="CG265" s="133"/>
    </row>
    <row r="266" spans="1:85" x14ac:dyDescent="0.25">
      <c r="A266" s="317" t="s">
        <v>35</v>
      </c>
      <c r="B266" s="282" t="s">
        <v>66</v>
      </c>
      <c r="C266" s="283"/>
      <c r="D266" s="283"/>
      <c r="E266" s="283"/>
      <c r="F266" s="283"/>
      <c r="G266" s="283"/>
      <c r="H266" s="283"/>
      <c r="I266" s="284"/>
      <c r="K266" s="319" t="s">
        <v>35</v>
      </c>
      <c r="L266" s="285" t="s">
        <v>66</v>
      </c>
      <c r="M266" s="286"/>
      <c r="N266" s="286"/>
      <c r="O266" s="286"/>
      <c r="P266" s="286"/>
      <c r="Q266" s="286"/>
      <c r="R266" s="286"/>
      <c r="S266" s="287"/>
      <c r="U266" s="321" t="s">
        <v>35</v>
      </c>
      <c r="V266" s="314" t="s">
        <v>66</v>
      </c>
      <c r="W266" s="314"/>
      <c r="X266" s="314"/>
      <c r="Y266" s="314"/>
      <c r="Z266" s="314"/>
      <c r="AA266" s="314"/>
      <c r="AB266" s="314"/>
      <c r="AC266" s="314"/>
      <c r="AD266" s="314"/>
      <c r="AE266" s="314"/>
      <c r="AF266" s="314"/>
      <c r="AG266" s="314"/>
      <c r="AH266" s="314"/>
      <c r="AI266" s="315"/>
      <c r="BA266" s="133"/>
      <c r="BR266" s="133"/>
      <c r="CG266" s="133"/>
    </row>
    <row r="267" spans="1:85" x14ac:dyDescent="0.25">
      <c r="A267" s="143" t="s">
        <v>6</v>
      </c>
      <c r="B267" s="144">
        <v>3.5909183701120393E-3</v>
      </c>
      <c r="C267" s="144">
        <v>0</v>
      </c>
      <c r="D267" s="144">
        <v>6.9056122502154601E-4</v>
      </c>
      <c r="E267" s="144">
        <v>0</v>
      </c>
      <c r="F267" s="291"/>
      <c r="G267" s="144">
        <v>0</v>
      </c>
      <c r="H267" s="145">
        <v>0</v>
      </c>
      <c r="I267" s="146">
        <f>SUM(B267:H267)</f>
        <v>4.2814795951335851E-3</v>
      </c>
      <c r="J267" s="141"/>
      <c r="K267" s="192" t="s">
        <v>6</v>
      </c>
      <c r="L267" s="144">
        <v>3.5909183701120393E-3</v>
      </c>
      <c r="M267" s="144">
        <v>0</v>
      </c>
      <c r="N267" s="144">
        <v>6.9056122502154601E-4</v>
      </c>
      <c r="O267" s="144">
        <v>0</v>
      </c>
      <c r="P267" s="144">
        <v>0</v>
      </c>
      <c r="Q267" s="144">
        <v>0</v>
      </c>
      <c r="R267" s="193">
        <v>0</v>
      </c>
      <c r="S267" s="194">
        <f>SUM(L267:R267)</f>
        <v>4.2814795951335851E-3</v>
      </c>
      <c r="U267" s="195" t="s">
        <v>6</v>
      </c>
      <c r="V267" s="196">
        <v>3.5909183701120393E-3</v>
      </c>
      <c r="W267" s="196">
        <v>0</v>
      </c>
      <c r="X267" s="196">
        <v>0</v>
      </c>
      <c r="Y267" s="196">
        <v>0</v>
      </c>
      <c r="Z267" s="196">
        <v>6.9056122502154601E-4</v>
      </c>
      <c r="AA267" s="196">
        <v>0</v>
      </c>
      <c r="AB267" s="196">
        <v>0</v>
      </c>
      <c r="AC267" s="197">
        <v>0</v>
      </c>
      <c r="AD267" s="198">
        <v>0</v>
      </c>
      <c r="AE267" s="198">
        <v>0</v>
      </c>
      <c r="AF267" s="198">
        <v>0</v>
      </c>
      <c r="AG267" s="198">
        <v>0</v>
      </c>
      <c r="AH267" s="198">
        <v>0</v>
      </c>
      <c r="AI267" s="199">
        <f>SUM(V267:AC267)</f>
        <v>4.2814795951335851E-3</v>
      </c>
      <c r="BA267" s="133"/>
      <c r="BR267" s="133"/>
      <c r="CG267" s="133"/>
    </row>
    <row r="268" spans="1:85" x14ac:dyDescent="0.25">
      <c r="A268" s="151" t="s">
        <v>7</v>
      </c>
      <c r="B268" s="152">
        <v>0</v>
      </c>
      <c r="C268" s="152">
        <v>0</v>
      </c>
      <c r="D268" s="152">
        <v>0</v>
      </c>
      <c r="E268" s="152">
        <v>0</v>
      </c>
      <c r="F268" s="292"/>
      <c r="G268" s="152">
        <v>0</v>
      </c>
      <c r="H268" s="153">
        <v>0</v>
      </c>
      <c r="I268" s="154">
        <f t="shared" ref="I268:I287" si="221">SUM(B268:H268)</f>
        <v>0</v>
      </c>
      <c r="J268" s="141"/>
      <c r="K268" s="155" t="s">
        <v>7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22">SUM(L268:R268)</f>
        <v>0</v>
      </c>
      <c r="U268" s="200" t="s">
        <v>7</v>
      </c>
      <c r="V268" s="201">
        <v>0</v>
      </c>
      <c r="W268" s="201">
        <v>0</v>
      </c>
      <c r="X268" s="201">
        <v>0</v>
      </c>
      <c r="Y268" s="201">
        <v>0</v>
      </c>
      <c r="Z268" s="201">
        <v>0</v>
      </c>
      <c r="AA268" s="201">
        <v>0</v>
      </c>
      <c r="AB268" s="201">
        <v>0</v>
      </c>
      <c r="AC268" s="202">
        <v>0</v>
      </c>
      <c r="AD268" s="201">
        <v>0</v>
      </c>
      <c r="AE268" s="201">
        <v>0</v>
      </c>
      <c r="AF268" s="201">
        <v>0</v>
      </c>
      <c r="AG268" s="201">
        <v>0</v>
      </c>
      <c r="AH268" s="201">
        <v>0</v>
      </c>
      <c r="AI268" s="203">
        <f t="shared" ref="AI268:AI287" si="223">SUM(V268:AC268)</f>
        <v>0</v>
      </c>
      <c r="BA268" s="133"/>
      <c r="BR268" s="133"/>
      <c r="CG268" s="133"/>
    </row>
    <row r="269" spans="1:85" x14ac:dyDescent="0.2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292"/>
      <c r="G269" s="148">
        <v>0</v>
      </c>
      <c r="H269" s="160">
        <v>0</v>
      </c>
      <c r="I269" s="146">
        <f t="shared" si="221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22"/>
        <v>0</v>
      </c>
      <c r="U269" s="204" t="s">
        <v>9</v>
      </c>
      <c r="V269" s="196">
        <v>0</v>
      </c>
      <c r="W269" s="196">
        <v>0</v>
      </c>
      <c r="X269" s="196">
        <v>0</v>
      </c>
      <c r="Y269" s="196">
        <v>0</v>
      </c>
      <c r="Z269" s="196">
        <v>0</v>
      </c>
      <c r="AA269" s="196">
        <v>0</v>
      </c>
      <c r="AB269" s="196">
        <v>0</v>
      </c>
      <c r="AC269" s="197">
        <v>0</v>
      </c>
      <c r="AD269" s="198">
        <v>0</v>
      </c>
      <c r="AE269" s="198">
        <v>0</v>
      </c>
      <c r="AF269" s="198">
        <v>0</v>
      </c>
      <c r="AG269" s="198">
        <v>0</v>
      </c>
      <c r="AH269" s="198">
        <v>0</v>
      </c>
      <c r="AI269" s="199">
        <f t="shared" si="223"/>
        <v>0</v>
      </c>
      <c r="BA269" s="133"/>
      <c r="BR269" s="133"/>
      <c r="CG269" s="133"/>
    </row>
    <row r="270" spans="1:85" x14ac:dyDescent="0.25">
      <c r="A270" s="151" t="s">
        <v>54</v>
      </c>
      <c r="B270" s="152">
        <v>0</v>
      </c>
      <c r="C270" s="152">
        <v>0</v>
      </c>
      <c r="D270" s="152">
        <v>0</v>
      </c>
      <c r="E270" s="152">
        <v>0</v>
      </c>
      <c r="F270" s="292"/>
      <c r="G270" s="152">
        <v>0</v>
      </c>
      <c r="H270" s="153">
        <v>0</v>
      </c>
      <c r="I270" s="154">
        <f t="shared" si="221"/>
        <v>0</v>
      </c>
      <c r="J270" s="141"/>
      <c r="K270" s="155" t="s">
        <v>54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22"/>
        <v>0</v>
      </c>
      <c r="U270" s="200" t="s">
        <v>54</v>
      </c>
      <c r="V270" s="201">
        <v>0</v>
      </c>
      <c r="W270" s="201">
        <v>0</v>
      </c>
      <c r="X270" s="201">
        <v>0</v>
      </c>
      <c r="Y270" s="201">
        <v>0</v>
      </c>
      <c r="Z270" s="201">
        <v>0</v>
      </c>
      <c r="AA270" s="201">
        <v>0</v>
      </c>
      <c r="AB270" s="201">
        <v>0</v>
      </c>
      <c r="AC270" s="202">
        <v>0</v>
      </c>
      <c r="AD270" s="201">
        <v>0</v>
      </c>
      <c r="AE270" s="201">
        <v>0</v>
      </c>
      <c r="AF270" s="201">
        <v>0</v>
      </c>
      <c r="AG270" s="201">
        <v>0</v>
      </c>
      <c r="AH270" s="201">
        <v>0</v>
      </c>
      <c r="AI270" s="203">
        <f t="shared" si="223"/>
        <v>0</v>
      </c>
      <c r="BA270" s="133"/>
      <c r="BR270" s="133"/>
      <c r="CG270" s="133"/>
    </row>
    <row r="271" spans="1:85" x14ac:dyDescent="0.25">
      <c r="A271" s="159" t="s">
        <v>15</v>
      </c>
      <c r="B271" s="148">
        <v>0.33577504636466893</v>
      </c>
      <c r="C271" s="148">
        <v>1.8191458461910917</v>
      </c>
      <c r="D271" s="148">
        <v>0.65338979064375968</v>
      </c>
      <c r="E271" s="148">
        <v>0</v>
      </c>
      <c r="F271" s="292"/>
      <c r="G271" s="148">
        <v>0</v>
      </c>
      <c r="H271" s="160">
        <v>0</v>
      </c>
      <c r="I271" s="146">
        <f t="shared" si="221"/>
        <v>2.8083106831995202</v>
      </c>
      <c r="J271" s="141"/>
      <c r="K271" s="161" t="s">
        <v>15</v>
      </c>
      <c r="L271" s="148">
        <v>0.33577504636466893</v>
      </c>
      <c r="M271" s="148">
        <v>1.8191458461910917</v>
      </c>
      <c r="N271" s="148">
        <v>0.65338979064375968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222"/>
        <v>2.8083106831995202</v>
      </c>
      <c r="U271" s="204" t="s">
        <v>15</v>
      </c>
      <c r="V271" s="196">
        <v>0.33577504636466893</v>
      </c>
      <c r="W271" s="196">
        <v>0</v>
      </c>
      <c r="X271" s="196">
        <v>0</v>
      </c>
      <c r="Y271" s="196">
        <v>1.8191458461910917</v>
      </c>
      <c r="Z271" s="196">
        <v>0.65338979064375968</v>
      </c>
      <c r="AA271" s="196">
        <v>0</v>
      </c>
      <c r="AB271" s="196">
        <v>0</v>
      </c>
      <c r="AC271" s="197">
        <v>0</v>
      </c>
      <c r="AD271" s="198">
        <v>0</v>
      </c>
      <c r="AE271" s="198">
        <v>0</v>
      </c>
      <c r="AF271" s="198">
        <v>0</v>
      </c>
      <c r="AG271" s="198">
        <v>0</v>
      </c>
      <c r="AH271" s="198">
        <v>0</v>
      </c>
      <c r="AI271" s="199">
        <f t="shared" si="223"/>
        <v>2.8083106831995202</v>
      </c>
      <c r="BA271" s="133"/>
      <c r="BR271" s="133"/>
      <c r="CG271" s="133"/>
    </row>
    <row r="272" spans="1:85" x14ac:dyDescent="0.25">
      <c r="A272" s="151" t="s">
        <v>14</v>
      </c>
      <c r="B272" s="152">
        <v>1.4379772584535075</v>
      </c>
      <c r="C272" s="152">
        <v>0.22737624076467094</v>
      </c>
      <c r="D272" s="152">
        <v>4.0206774281557651</v>
      </c>
      <c r="E272" s="152">
        <v>0.20574776908217784</v>
      </c>
      <c r="F272" s="292"/>
      <c r="G272" s="152">
        <v>0</v>
      </c>
      <c r="H272" s="153">
        <v>0</v>
      </c>
      <c r="I272" s="154">
        <f t="shared" si="221"/>
        <v>5.8917786964561216</v>
      </c>
      <c r="J272" s="141"/>
      <c r="K272" s="155" t="s">
        <v>14</v>
      </c>
      <c r="L272" s="156">
        <v>1.4379772584535075</v>
      </c>
      <c r="M272" s="156">
        <v>0.22737624076467094</v>
      </c>
      <c r="N272" s="156">
        <v>4.0206774281557651</v>
      </c>
      <c r="O272" s="156">
        <v>0.20574776908217784</v>
      </c>
      <c r="P272" s="156">
        <v>0</v>
      </c>
      <c r="Q272" s="156">
        <v>0</v>
      </c>
      <c r="R272" s="157">
        <v>0</v>
      </c>
      <c r="S272" s="158">
        <f t="shared" si="222"/>
        <v>5.8917786964561216</v>
      </c>
      <c r="U272" s="200" t="s">
        <v>55</v>
      </c>
      <c r="V272" s="201">
        <v>1.4379772584535075</v>
      </c>
      <c r="W272" s="201">
        <v>0</v>
      </c>
      <c r="X272" s="201">
        <v>0</v>
      </c>
      <c r="Y272" s="201">
        <v>0.22737624076467094</v>
      </c>
      <c r="Z272" s="201">
        <v>4.0206774281557651</v>
      </c>
      <c r="AA272" s="201">
        <v>0.20574776908217784</v>
      </c>
      <c r="AB272" s="201">
        <v>0</v>
      </c>
      <c r="AC272" s="202">
        <v>0</v>
      </c>
      <c r="AD272" s="201">
        <v>0</v>
      </c>
      <c r="AE272" s="201">
        <v>0</v>
      </c>
      <c r="AF272" s="201">
        <v>0</v>
      </c>
      <c r="AG272" s="201">
        <v>0</v>
      </c>
      <c r="AH272" s="201">
        <v>0</v>
      </c>
      <c r="AI272" s="203">
        <f t="shared" si="223"/>
        <v>5.8917786964561216</v>
      </c>
      <c r="BA272" s="133"/>
      <c r="BR272" s="133"/>
      <c r="CG272" s="133"/>
    </row>
    <row r="273" spans="1:85" x14ac:dyDescent="0.25">
      <c r="A273" s="159" t="s">
        <v>56</v>
      </c>
      <c r="B273" s="148">
        <v>0</v>
      </c>
      <c r="C273" s="148">
        <v>0</v>
      </c>
      <c r="D273" s="148">
        <v>0</v>
      </c>
      <c r="E273" s="148">
        <v>17.369654380698723</v>
      </c>
      <c r="F273" s="292"/>
      <c r="G273" s="148">
        <v>0</v>
      </c>
      <c r="H273" s="160">
        <v>0</v>
      </c>
      <c r="I273" s="146">
        <f t="shared" si="221"/>
        <v>17.369654380698723</v>
      </c>
      <c r="J273" s="141"/>
      <c r="K273" s="161" t="s">
        <v>56</v>
      </c>
      <c r="L273" s="148">
        <v>0</v>
      </c>
      <c r="M273" s="148">
        <v>0</v>
      </c>
      <c r="N273" s="148">
        <v>0</v>
      </c>
      <c r="O273" s="148">
        <v>17.369654380698723</v>
      </c>
      <c r="P273" s="148">
        <v>238.1123314985818</v>
      </c>
      <c r="Q273" s="148">
        <v>0</v>
      </c>
      <c r="R273" s="149">
        <v>0</v>
      </c>
      <c r="S273" s="150">
        <f t="shared" si="222"/>
        <v>255.48198587928053</v>
      </c>
      <c r="U273" s="204" t="s">
        <v>56</v>
      </c>
      <c r="V273" s="196">
        <v>0</v>
      </c>
      <c r="W273" s="196">
        <v>0</v>
      </c>
      <c r="X273" s="196">
        <v>0</v>
      </c>
      <c r="Y273" s="196">
        <v>0</v>
      </c>
      <c r="Z273" s="196">
        <v>0</v>
      </c>
      <c r="AA273" s="196">
        <v>17.369654380698723</v>
      </c>
      <c r="AB273" s="196">
        <v>238.1123314985818</v>
      </c>
      <c r="AC273" s="197">
        <v>0</v>
      </c>
      <c r="AD273" s="196">
        <v>0</v>
      </c>
      <c r="AE273" s="196">
        <v>0</v>
      </c>
      <c r="AF273" s="196">
        <v>0</v>
      </c>
      <c r="AG273" s="196">
        <v>0</v>
      </c>
      <c r="AH273" s="196">
        <v>0</v>
      </c>
      <c r="AI273" s="199">
        <f t="shared" si="223"/>
        <v>255.48198587928053</v>
      </c>
      <c r="BA273" s="133"/>
      <c r="BR273" s="133"/>
      <c r="CG273" s="133"/>
    </row>
    <row r="274" spans="1:85" x14ac:dyDescent="0.25">
      <c r="A274" s="151" t="s">
        <v>11</v>
      </c>
      <c r="B274" s="152">
        <v>0</v>
      </c>
      <c r="C274" s="152">
        <v>0</v>
      </c>
      <c r="D274" s="152">
        <v>0</v>
      </c>
      <c r="E274" s="152">
        <v>2.8337531487708911E-3</v>
      </c>
      <c r="F274" s="292"/>
      <c r="G274" s="152">
        <v>0</v>
      </c>
      <c r="H274" s="153">
        <v>0</v>
      </c>
      <c r="I274" s="154">
        <f t="shared" si="221"/>
        <v>2.8337531487708911E-3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2.8337531487708911E-3</v>
      </c>
      <c r="P274" s="156">
        <v>0.10663093138712362</v>
      </c>
      <c r="Q274" s="156">
        <v>0</v>
      </c>
      <c r="R274" s="157">
        <v>0</v>
      </c>
      <c r="S274" s="158">
        <f t="shared" si="222"/>
        <v>0.10946468453589452</v>
      </c>
      <c r="U274" s="200" t="s">
        <v>11</v>
      </c>
      <c r="V274" s="201">
        <v>0</v>
      </c>
      <c r="W274" s="201">
        <v>0</v>
      </c>
      <c r="X274" s="201">
        <v>0</v>
      </c>
      <c r="Y274" s="201">
        <v>0</v>
      </c>
      <c r="Z274" s="201">
        <v>0</v>
      </c>
      <c r="AA274" s="201">
        <v>2.8337531487708911E-3</v>
      </c>
      <c r="AB274" s="201">
        <v>0.10663093138712362</v>
      </c>
      <c r="AC274" s="202">
        <v>0</v>
      </c>
      <c r="AD274" s="201">
        <v>0</v>
      </c>
      <c r="AE274" s="201">
        <v>0</v>
      </c>
      <c r="AF274" s="201">
        <v>0</v>
      </c>
      <c r="AG274" s="201">
        <v>0</v>
      </c>
      <c r="AH274" s="201">
        <v>0</v>
      </c>
      <c r="AI274" s="203">
        <f t="shared" si="223"/>
        <v>0.10946468453589452</v>
      </c>
      <c r="BA274" s="133"/>
      <c r="BR274" s="133"/>
      <c r="CG274" s="133"/>
    </row>
    <row r="275" spans="1:85" x14ac:dyDescent="0.25">
      <c r="A275" s="159" t="s">
        <v>57</v>
      </c>
      <c r="B275" s="148">
        <v>0</v>
      </c>
      <c r="C275" s="148">
        <v>0</v>
      </c>
      <c r="D275" s="148">
        <v>0</v>
      </c>
      <c r="E275" s="148">
        <v>0</v>
      </c>
      <c r="F275" s="292"/>
      <c r="G275" s="148">
        <v>0</v>
      </c>
      <c r="H275" s="160">
        <v>0</v>
      </c>
      <c r="I275" s="146">
        <f t="shared" si="221"/>
        <v>0</v>
      </c>
      <c r="J275" s="141"/>
      <c r="K275" s="161" t="s">
        <v>57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22"/>
        <v>0</v>
      </c>
      <c r="U275" s="204" t="s">
        <v>57</v>
      </c>
      <c r="V275" s="196">
        <v>0</v>
      </c>
      <c r="W275" s="196">
        <v>0</v>
      </c>
      <c r="X275" s="196">
        <v>0</v>
      </c>
      <c r="Y275" s="196">
        <v>0</v>
      </c>
      <c r="Z275" s="196">
        <v>0</v>
      </c>
      <c r="AA275" s="196">
        <v>0</v>
      </c>
      <c r="AB275" s="196">
        <v>0</v>
      </c>
      <c r="AC275" s="197">
        <v>0</v>
      </c>
      <c r="AD275" s="196">
        <v>0</v>
      </c>
      <c r="AE275" s="196">
        <v>0</v>
      </c>
      <c r="AF275" s="196">
        <v>0</v>
      </c>
      <c r="AG275" s="196">
        <v>0</v>
      </c>
      <c r="AH275" s="196">
        <v>0</v>
      </c>
      <c r="AI275" s="199">
        <f t="shared" si="223"/>
        <v>0</v>
      </c>
      <c r="BA275" s="133"/>
      <c r="BR275" s="133"/>
      <c r="CG275" s="133"/>
    </row>
    <row r="276" spans="1:85" x14ac:dyDescent="0.25">
      <c r="A276" s="151" t="s">
        <v>16</v>
      </c>
      <c r="B276" s="152">
        <v>0.2375960677839874</v>
      </c>
      <c r="C276" s="152">
        <v>0</v>
      </c>
      <c r="D276" s="152">
        <v>3.2107576727565865</v>
      </c>
      <c r="E276" s="152">
        <v>0</v>
      </c>
      <c r="F276" s="292"/>
      <c r="G276" s="152">
        <v>0</v>
      </c>
      <c r="H276" s="153">
        <v>0</v>
      </c>
      <c r="I276" s="154">
        <f t="shared" si="221"/>
        <v>3.4483537405405738</v>
      </c>
      <c r="J276" s="141"/>
      <c r="K276" s="155" t="s">
        <v>16</v>
      </c>
      <c r="L276" s="156">
        <v>0.2375960677839874</v>
      </c>
      <c r="M276" s="156">
        <v>0</v>
      </c>
      <c r="N276" s="156">
        <v>3.2107576727565865</v>
      </c>
      <c r="O276" s="156">
        <v>0</v>
      </c>
      <c r="P276" s="156">
        <v>1.7917896555833861</v>
      </c>
      <c r="Q276" s="156">
        <v>0</v>
      </c>
      <c r="R276" s="157">
        <v>0</v>
      </c>
      <c r="S276" s="158">
        <f t="shared" si="222"/>
        <v>5.2401433961239601</v>
      </c>
      <c r="U276" s="200" t="s">
        <v>16</v>
      </c>
      <c r="V276" s="201">
        <v>0.2375960677839874</v>
      </c>
      <c r="W276" s="201">
        <v>0</v>
      </c>
      <c r="X276" s="201">
        <v>0</v>
      </c>
      <c r="Y276" s="201">
        <v>0</v>
      </c>
      <c r="Z276" s="201">
        <v>3.2107576727565865</v>
      </c>
      <c r="AA276" s="201">
        <v>0</v>
      </c>
      <c r="AB276" s="201">
        <v>1.7917896555833861</v>
      </c>
      <c r="AC276" s="202">
        <v>0</v>
      </c>
      <c r="AD276" s="201">
        <v>0</v>
      </c>
      <c r="AE276" s="201">
        <v>0</v>
      </c>
      <c r="AF276" s="201">
        <v>0</v>
      </c>
      <c r="AG276" s="201">
        <v>0</v>
      </c>
      <c r="AH276" s="201">
        <v>0</v>
      </c>
      <c r="AI276" s="203">
        <f t="shared" si="223"/>
        <v>5.2401433961239601</v>
      </c>
      <c r="BA276" s="133"/>
      <c r="BR276" s="133"/>
      <c r="CG276" s="133"/>
    </row>
    <row r="277" spans="1:85" x14ac:dyDescent="0.25">
      <c r="A277" s="159" t="s">
        <v>139</v>
      </c>
      <c r="B277" s="148">
        <v>6.8993360283675739E-2</v>
      </c>
      <c r="C277" s="148">
        <v>0.80127698580794637</v>
      </c>
      <c r="D277" s="148">
        <v>3.0078191102967593</v>
      </c>
      <c r="E277" s="148">
        <v>0</v>
      </c>
      <c r="F277" s="292"/>
      <c r="G277" s="148">
        <v>0</v>
      </c>
      <c r="H277" s="160">
        <v>0</v>
      </c>
      <c r="I277" s="146">
        <f t="shared" si="221"/>
        <v>3.8780894563883814</v>
      </c>
      <c r="J277" s="141"/>
      <c r="K277" s="161" t="s">
        <v>139</v>
      </c>
      <c r="L277" s="148">
        <v>6.8993360283675739E-2</v>
      </c>
      <c r="M277" s="148">
        <v>0.80127698580794637</v>
      </c>
      <c r="N277" s="148">
        <v>3.0078191102967593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222"/>
        <v>3.8780894563883814</v>
      </c>
      <c r="U277" s="204" t="s">
        <v>139</v>
      </c>
      <c r="V277" s="196">
        <v>6.8102062190452214E-2</v>
      </c>
      <c r="W277" s="196">
        <v>0</v>
      </c>
      <c r="X277" s="196">
        <v>0</v>
      </c>
      <c r="Y277" s="196">
        <v>0.80127698580794637</v>
      </c>
      <c r="Z277" s="196">
        <v>2.3822169786631693</v>
      </c>
      <c r="AA277" s="196">
        <v>0</v>
      </c>
      <c r="AB277" s="196">
        <v>0</v>
      </c>
      <c r="AC277" s="197">
        <v>0.62649342972681354</v>
      </c>
      <c r="AD277" s="196">
        <v>8.9129809322352211E-4</v>
      </c>
      <c r="AE277" s="196">
        <v>0</v>
      </c>
      <c r="AF277" s="196">
        <v>0</v>
      </c>
      <c r="AG277" s="196">
        <v>0.62560213163359013</v>
      </c>
      <c r="AH277" s="196">
        <v>0</v>
      </c>
      <c r="AI277" s="199">
        <f t="shared" si="223"/>
        <v>3.8780894563883814</v>
      </c>
      <c r="BA277" s="133"/>
      <c r="BR277" s="133"/>
      <c r="CG277" s="133"/>
    </row>
    <row r="278" spans="1:85" x14ac:dyDescent="0.25">
      <c r="A278" s="151" t="s">
        <v>24</v>
      </c>
      <c r="B278" s="152">
        <v>15.204594918661385</v>
      </c>
      <c r="C278" s="152">
        <v>0</v>
      </c>
      <c r="D278" s="152">
        <v>2.28150688191488</v>
      </c>
      <c r="E278" s="152">
        <v>1323.0900092522932</v>
      </c>
      <c r="F278" s="292"/>
      <c r="G278" s="152">
        <v>13.212052809072002</v>
      </c>
      <c r="H278" s="153">
        <v>0</v>
      </c>
      <c r="I278" s="154">
        <f t="shared" si="221"/>
        <v>1353.7881638619415</v>
      </c>
      <c r="J278" s="141"/>
      <c r="K278" s="155" t="s">
        <v>24</v>
      </c>
      <c r="L278" s="156">
        <v>15.204594918661385</v>
      </c>
      <c r="M278" s="156">
        <v>0</v>
      </c>
      <c r="N278" s="156">
        <v>2.28150688191488</v>
      </c>
      <c r="O278" s="156">
        <v>1323.0900092522932</v>
      </c>
      <c r="P278" s="156">
        <v>1.3295540273891495</v>
      </c>
      <c r="Q278" s="156">
        <v>13.212052809072002</v>
      </c>
      <c r="R278" s="157">
        <v>0</v>
      </c>
      <c r="S278" s="158">
        <f t="shared" si="222"/>
        <v>1355.1177178893306</v>
      </c>
      <c r="U278" s="200" t="s">
        <v>24</v>
      </c>
      <c r="V278" s="201">
        <v>7.8866062137009916</v>
      </c>
      <c r="W278" s="201">
        <v>4.0888535181675714</v>
      </c>
      <c r="X278" s="201">
        <v>13.212052809072002</v>
      </c>
      <c r="Y278" s="201">
        <v>0</v>
      </c>
      <c r="Z278" s="201">
        <v>0</v>
      </c>
      <c r="AA278" s="201">
        <v>1320.8085023703782</v>
      </c>
      <c r="AB278" s="201">
        <v>1.3295540273891495</v>
      </c>
      <c r="AC278" s="202">
        <v>7.7921489506225834</v>
      </c>
      <c r="AD278" s="201">
        <v>3.2291351867928233</v>
      </c>
      <c r="AE278" s="201">
        <v>2.28150688191488</v>
      </c>
      <c r="AF278" s="201">
        <v>0</v>
      </c>
      <c r="AG278" s="201">
        <v>2.28150688191488</v>
      </c>
      <c r="AH278" s="201">
        <v>0</v>
      </c>
      <c r="AI278" s="203">
        <f t="shared" si="223"/>
        <v>1355.1177178893304</v>
      </c>
      <c r="BA278" s="133"/>
      <c r="BR278" s="133"/>
      <c r="CG278" s="133"/>
    </row>
    <row r="279" spans="1:85" x14ac:dyDescent="0.25">
      <c r="A279" s="159" t="s">
        <v>23</v>
      </c>
      <c r="B279" s="148">
        <v>0.38424250290276246</v>
      </c>
      <c r="C279" s="148">
        <v>0</v>
      </c>
      <c r="D279" s="148">
        <v>0</v>
      </c>
      <c r="E279" s="148">
        <v>0</v>
      </c>
      <c r="F279" s="292"/>
      <c r="G279" s="148">
        <v>0</v>
      </c>
      <c r="H279" s="160">
        <v>0</v>
      </c>
      <c r="I279" s="146">
        <f t="shared" si="221"/>
        <v>0.38424250290276246</v>
      </c>
      <c r="J279" s="141"/>
      <c r="K279" s="161" t="s">
        <v>23</v>
      </c>
      <c r="L279" s="148">
        <v>0.38424250290276246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22"/>
        <v>0.38424250290276246</v>
      </c>
      <c r="U279" s="204" t="s">
        <v>23</v>
      </c>
      <c r="V279" s="196">
        <v>0.38424250290276246</v>
      </c>
      <c r="W279" s="196">
        <v>0</v>
      </c>
      <c r="X279" s="196">
        <v>0</v>
      </c>
      <c r="Y279" s="196">
        <v>0</v>
      </c>
      <c r="Z279" s="196">
        <v>0</v>
      </c>
      <c r="AA279" s="196">
        <v>0</v>
      </c>
      <c r="AB279" s="196">
        <v>0</v>
      </c>
      <c r="AC279" s="197">
        <v>0</v>
      </c>
      <c r="AD279" s="196">
        <v>0</v>
      </c>
      <c r="AE279" s="196">
        <v>0</v>
      </c>
      <c r="AF279" s="196">
        <v>0</v>
      </c>
      <c r="AG279" s="196">
        <v>0</v>
      </c>
      <c r="AH279" s="196">
        <v>0</v>
      </c>
      <c r="AI279" s="199">
        <f t="shared" si="223"/>
        <v>0.38424250290276246</v>
      </c>
      <c r="BA279" s="133"/>
      <c r="BR279" s="133"/>
      <c r="CG279" s="133"/>
    </row>
    <row r="280" spans="1:85" x14ac:dyDescent="0.25">
      <c r="A280" s="151" t="s">
        <v>58</v>
      </c>
      <c r="B280" s="152">
        <v>0</v>
      </c>
      <c r="C280" s="152">
        <v>0</v>
      </c>
      <c r="D280" s="152">
        <v>0</v>
      </c>
      <c r="E280" s="152">
        <v>0</v>
      </c>
      <c r="F280" s="292"/>
      <c r="G280" s="152">
        <v>0</v>
      </c>
      <c r="H280" s="153">
        <v>0</v>
      </c>
      <c r="I280" s="154">
        <f t="shared" si="221"/>
        <v>0</v>
      </c>
      <c r="J280" s="141"/>
      <c r="K280" s="155" t="s">
        <v>58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22"/>
        <v>0</v>
      </c>
      <c r="U280" s="200" t="s">
        <v>58</v>
      </c>
      <c r="V280" s="201">
        <v>0</v>
      </c>
      <c r="W280" s="201">
        <v>0</v>
      </c>
      <c r="X280" s="201">
        <v>0</v>
      </c>
      <c r="Y280" s="201">
        <v>0</v>
      </c>
      <c r="Z280" s="201">
        <v>0</v>
      </c>
      <c r="AA280" s="201">
        <v>0</v>
      </c>
      <c r="AB280" s="201">
        <v>0</v>
      </c>
      <c r="AC280" s="202">
        <v>0</v>
      </c>
      <c r="AD280" s="201">
        <v>0</v>
      </c>
      <c r="AE280" s="201">
        <v>0</v>
      </c>
      <c r="AF280" s="201">
        <v>0</v>
      </c>
      <c r="AG280" s="201">
        <v>0</v>
      </c>
      <c r="AH280" s="201">
        <v>0</v>
      </c>
      <c r="AI280" s="203">
        <f t="shared" si="223"/>
        <v>0</v>
      </c>
      <c r="BA280" s="133"/>
      <c r="BR280" s="133"/>
      <c r="CG280" s="133"/>
    </row>
    <row r="281" spans="1:85" x14ac:dyDescent="0.25">
      <c r="A281" s="159" t="s">
        <v>21</v>
      </c>
      <c r="B281" s="148">
        <v>2.592226445509124</v>
      </c>
      <c r="C281" s="148">
        <v>0</v>
      </c>
      <c r="D281" s="148">
        <v>0</v>
      </c>
      <c r="E281" s="148">
        <v>0</v>
      </c>
      <c r="F281" s="292"/>
      <c r="G281" s="148">
        <v>0</v>
      </c>
      <c r="H281" s="160">
        <v>0</v>
      </c>
      <c r="I281" s="146">
        <f t="shared" si="221"/>
        <v>2.592226445509124</v>
      </c>
      <c r="J281" s="141"/>
      <c r="K281" s="161" t="s">
        <v>21</v>
      </c>
      <c r="L281" s="148">
        <v>2.592226445509124</v>
      </c>
      <c r="M281" s="148">
        <v>0</v>
      </c>
      <c r="N281" s="148">
        <v>0</v>
      </c>
      <c r="O281" s="148">
        <v>0</v>
      </c>
      <c r="P281" s="148">
        <v>13.46266127855055</v>
      </c>
      <c r="Q281" s="148">
        <v>0</v>
      </c>
      <c r="R281" s="149">
        <v>0</v>
      </c>
      <c r="S281" s="150">
        <f t="shared" si="222"/>
        <v>16.054887724059675</v>
      </c>
      <c r="U281" s="204" t="s">
        <v>21</v>
      </c>
      <c r="V281" s="196">
        <v>0</v>
      </c>
      <c r="W281" s="196">
        <v>0</v>
      </c>
      <c r="X281" s="196">
        <v>0</v>
      </c>
      <c r="Y281" s="196">
        <v>0</v>
      </c>
      <c r="Z281" s="196">
        <v>0</v>
      </c>
      <c r="AA281" s="196">
        <v>0</v>
      </c>
      <c r="AB281" s="196">
        <v>13.46266127855055</v>
      </c>
      <c r="AC281" s="197">
        <v>2.592226445509124</v>
      </c>
      <c r="AD281" s="196">
        <v>2.592226445509124</v>
      </c>
      <c r="AE281" s="196">
        <v>0</v>
      </c>
      <c r="AF281" s="196">
        <v>0</v>
      </c>
      <c r="AG281" s="196">
        <v>0</v>
      </c>
      <c r="AH281" s="196">
        <v>0</v>
      </c>
      <c r="AI281" s="199">
        <f t="shared" si="223"/>
        <v>16.054887724059675</v>
      </c>
      <c r="BA281" s="133"/>
      <c r="BR281" s="133"/>
      <c r="CG281" s="133"/>
    </row>
    <row r="282" spans="1:85" x14ac:dyDescent="0.25">
      <c r="A282" s="151" t="s">
        <v>20</v>
      </c>
      <c r="B282" s="152">
        <v>0</v>
      </c>
      <c r="C282" s="152">
        <v>0</v>
      </c>
      <c r="D282" s="152">
        <v>0</v>
      </c>
      <c r="E282" s="152">
        <v>0</v>
      </c>
      <c r="F282" s="292"/>
      <c r="G282" s="152">
        <v>0</v>
      </c>
      <c r="H282" s="153">
        <v>0</v>
      </c>
      <c r="I282" s="154">
        <f t="shared" si="221"/>
        <v>0</v>
      </c>
      <c r="J282" s="141"/>
      <c r="K282" s="155" t="s">
        <v>20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22"/>
        <v>0</v>
      </c>
      <c r="U282" s="200" t="s">
        <v>59</v>
      </c>
      <c r="V282" s="201">
        <v>0</v>
      </c>
      <c r="W282" s="201">
        <v>0</v>
      </c>
      <c r="X282" s="201">
        <v>0</v>
      </c>
      <c r="Y282" s="201">
        <v>0</v>
      </c>
      <c r="Z282" s="201">
        <v>0</v>
      </c>
      <c r="AA282" s="201">
        <v>0</v>
      </c>
      <c r="AB282" s="201">
        <v>0</v>
      </c>
      <c r="AC282" s="202">
        <v>0</v>
      </c>
      <c r="AD282" s="201">
        <v>0</v>
      </c>
      <c r="AE282" s="201">
        <v>0</v>
      </c>
      <c r="AF282" s="201">
        <v>0</v>
      </c>
      <c r="AG282" s="201">
        <v>0</v>
      </c>
      <c r="AH282" s="201">
        <v>0</v>
      </c>
      <c r="AI282" s="203">
        <f t="shared" si="223"/>
        <v>0</v>
      </c>
      <c r="BA282" s="133"/>
      <c r="BR282" s="133"/>
      <c r="CG282" s="133"/>
    </row>
    <row r="283" spans="1:85" x14ac:dyDescent="0.25">
      <c r="A283" s="162" t="s">
        <v>62</v>
      </c>
      <c r="B283" s="148">
        <v>0</v>
      </c>
      <c r="C283" s="148">
        <v>0</v>
      </c>
      <c r="D283" s="148">
        <v>0</v>
      </c>
      <c r="E283" s="148">
        <v>0</v>
      </c>
      <c r="F283" s="292"/>
      <c r="G283" s="148">
        <v>0</v>
      </c>
      <c r="H283" s="160">
        <v>0</v>
      </c>
      <c r="I283" s="146">
        <f t="shared" si="221"/>
        <v>0</v>
      </c>
      <c r="J283" s="141"/>
      <c r="K283" s="163" t="s">
        <v>62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22"/>
        <v>0</v>
      </c>
      <c r="U283" s="205" t="s">
        <v>60</v>
      </c>
      <c r="V283" s="196">
        <v>0</v>
      </c>
      <c r="W283" s="196">
        <v>0</v>
      </c>
      <c r="X283" s="196">
        <v>0</v>
      </c>
      <c r="Y283" s="196">
        <v>0</v>
      </c>
      <c r="Z283" s="196">
        <v>0</v>
      </c>
      <c r="AA283" s="196">
        <v>0</v>
      </c>
      <c r="AB283" s="196">
        <v>0</v>
      </c>
      <c r="AC283" s="197">
        <v>0</v>
      </c>
      <c r="AD283" s="198">
        <v>0</v>
      </c>
      <c r="AE283" s="198">
        <v>0</v>
      </c>
      <c r="AF283" s="198">
        <v>0</v>
      </c>
      <c r="AG283" s="198">
        <v>0</v>
      </c>
      <c r="AH283" s="198">
        <v>0</v>
      </c>
      <c r="AI283" s="199">
        <f t="shared" si="223"/>
        <v>0</v>
      </c>
      <c r="BA283" s="133"/>
      <c r="BR283" s="133"/>
      <c r="CG283" s="133"/>
    </row>
    <row r="284" spans="1:85" ht="14.4" x14ac:dyDescent="0.3">
      <c r="A284" s="164" t="s">
        <v>22</v>
      </c>
      <c r="B284" s="165">
        <v>0</v>
      </c>
      <c r="C284" s="165">
        <v>0</v>
      </c>
      <c r="D284" s="165">
        <v>0</v>
      </c>
      <c r="E284" s="165">
        <v>0</v>
      </c>
      <c r="F284" s="292"/>
      <c r="G284" s="165">
        <v>0</v>
      </c>
      <c r="H284" s="166">
        <v>0</v>
      </c>
      <c r="I284" s="167">
        <f t="shared" si="221"/>
        <v>0</v>
      </c>
      <c r="J284" s="141"/>
      <c r="K284" s="168" t="s">
        <v>22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22"/>
        <v>0</v>
      </c>
      <c r="U284" s="206" t="s">
        <v>63</v>
      </c>
      <c r="V284" s="207">
        <v>0</v>
      </c>
      <c r="W284" s="207">
        <v>0</v>
      </c>
      <c r="X284" s="207">
        <v>0</v>
      </c>
      <c r="Y284" s="207">
        <v>0</v>
      </c>
      <c r="Z284" s="207">
        <v>0</v>
      </c>
      <c r="AA284" s="207">
        <v>0</v>
      </c>
      <c r="AB284" s="207">
        <v>0</v>
      </c>
      <c r="AC284" s="207">
        <v>0</v>
      </c>
      <c r="AD284" s="207">
        <v>0</v>
      </c>
      <c r="AE284" s="207">
        <v>0</v>
      </c>
      <c r="AF284" s="207">
        <v>0</v>
      </c>
      <c r="AG284" s="207">
        <v>0</v>
      </c>
      <c r="AH284" s="97">
        <v>0</v>
      </c>
      <c r="AI284" s="208">
        <f t="shared" si="223"/>
        <v>0</v>
      </c>
      <c r="BA284" s="133"/>
      <c r="BR284" s="133"/>
      <c r="CG284" s="133"/>
    </row>
    <row r="285" spans="1:85" ht="14.4" x14ac:dyDescent="0.3">
      <c r="A285" s="172" t="s">
        <v>18</v>
      </c>
      <c r="B285" s="173">
        <v>0</v>
      </c>
      <c r="C285" s="173">
        <v>0</v>
      </c>
      <c r="D285" s="173">
        <v>0</v>
      </c>
      <c r="E285" s="173">
        <v>0</v>
      </c>
      <c r="F285" s="292"/>
      <c r="G285" s="173">
        <v>0</v>
      </c>
      <c r="H285" s="174">
        <v>0</v>
      </c>
      <c r="I285" s="175">
        <f t="shared" si="221"/>
        <v>0</v>
      </c>
      <c r="J285" s="141"/>
      <c r="K285" s="176" t="s">
        <v>18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22"/>
        <v>0</v>
      </c>
      <c r="U285" s="209" t="s">
        <v>18</v>
      </c>
      <c r="V285" s="210">
        <v>0</v>
      </c>
      <c r="W285" s="210">
        <v>0</v>
      </c>
      <c r="X285" s="210">
        <v>0</v>
      </c>
      <c r="Y285" s="210">
        <v>0</v>
      </c>
      <c r="Z285" s="210">
        <v>0</v>
      </c>
      <c r="AA285" s="210">
        <v>0</v>
      </c>
      <c r="AB285" s="210">
        <v>0</v>
      </c>
      <c r="AC285" s="210">
        <v>0</v>
      </c>
      <c r="AD285" s="211">
        <v>0</v>
      </c>
      <c r="AE285" s="211">
        <v>0</v>
      </c>
      <c r="AF285" s="211">
        <v>0</v>
      </c>
      <c r="AG285" s="211">
        <v>0</v>
      </c>
      <c r="AH285" s="211">
        <v>0</v>
      </c>
      <c r="AI285" s="212">
        <f t="shared" si="223"/>
        <v>0</v>
      </c>
      <c r="BA285" s="133"/>
      <c r="BR285" s="133"/>
      <c r="CG285" s="133"/>
    </row>
    <row r="286" spans="1:85" ht="14.4" x14ac:dyDescent="0.3">
      <c r="A286" s="164" t="s">
        <v>19</v>
      </c>
      <c r="B286" s="165">
        <v>0</v>
      </c>
      <c r="C286" s="165">
        <v>0</v>
      </c>
      <c r="D286" s="165">
        <v>0</v>
      </c>
      <c r="E286" s="165">
        <v>0</v>
      </c>
      <c r="F286" s="292"/>
      <c r="G286" s="165">
        <v>0</v>
      </c>
      <c r="H286" s="166">
        <v>0</v>
      </c>
      <c r="I286" s="167">
        <f t="shared" si="221"/>
        <v>0</v>
      </c>
      <c r="J286" s="141"/>
      <c r="K286" s="168" t="s">
        <v>19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22"/>
        <v>0</v>
      </c>
      <c r="U286" s="206" t="s">
        <v>19</v>
      </c>
      <c r="V286" s="207">
        <v>0</v>
      </c>
      <c r="W286" s="207">
        <v>0</v>
      </c>
      <c r="X286" s="207">
        <v>0</v>
      </c>
      <c r="Y286" s="207">
        <v>0</v>
      </c>
      <c r="Z286" s="207">
        <v>0</v>
      </c>
      <c r="AA286" s="207">
        <v>0</v>
      </c>
      <c r="AB286" s="207">
        <v>0</v>
      </c>
      <c r="AC286" s="207">
        <v>0</v>
      </c>
      <c r="AD286" s="207">
        <v>0</v>
      </c>
      <c r="AE286" s="207">
        <v>0</v>
      </c>
      <c r="AF286" s="207">
        <v>0</v>
      </c>
      <c r="AG286" s="207">
        <v>0</v>
      </c>
      <c r="AH286" s="97">
        <v>0</v>
      </c>
      <c r="AI286" s="208">
        <f t="shared" si="223"/>
        <v>0</v>
      </c>
      <c r="BA286" s="133"/>
      <c r="BR286" s="133"/>
      <c r="CG286" s="133"/>
    </row>
    <row r="287" spans="1:85" ht="15" thickBot="1" x14ac:dyDescent="0.35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293"/>
      <c r="G287" s="180">
        <v>0</v>
      </c>
      <c r="H287" s="181">
        <v>0</v>
      </c>
      <c r="I287" s="182">
        <f t="shared" si="221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22"/>
        <v>0</v>
      </c>
      <c r="U287" s="209" t="s">
        <v>10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1">
        <v>0</v>
      </c>
      <c r="AE287" s="211">
        <v>0</v>
      </c>
      <c r="AF287" s="211">
        <v>0</v>
      </c>
      <c r="AG287" s="211">
        <v>0</v>
      </c>
      <c r="AH287" s="211">
        <v>0</v>
      </c>
      <c r="AI287" s="212">
        <f t="shared" si="223"/>
        <v>0</v>
      </c>
      <c r="BA287" s="133"/>
      <c r="BR287" s="133"/>
      <c r="CG287" s="133"/>
    </row>
    <row r="288" spans="1:85" x14ac:dyDescent="0.25">
      <c r="A288" s="186" t="s">
        <v>25</v>
      </c>
      <c r="B288" s="187">
        <f>SUM(B267:B283)</f>
        <v>20.26499651832922</v>
      </c>
      <c r="C288" s="187">
        <f t="shared" ref="C288:H288" si="224">SUM(C267:C283)</f>
        <v>2.847799072763709</v>
      </c>
      <c r="D288" s="187">
        <f t="shared" si="224"/>
        <v>13.174841444992772</v>
      </c>
      <c r="E288" s="187">
        <f t="shared" si="224"/>
        <v>1340.6682451552228</v>
      </c>
      <c r="F288" s="187">
        <f t="shared" si="224"/>
        <v>0</v>
      </c>
      <c r="G288" s="187">
        <f t="shared" si="224"/>
        <v>13.212052809072002</v>
      </c>
      <c r="H288" s="213">
        <f t="shared" si="224"/>
        <v>0</v>
      </c>
      <c r="I288" s="146">
        <f t="shared" ref="I288" si="225">SUM(I267:I283)</f>
        <v>1390.1679350003806</v>
      </c>
      <c r="J288" s="141"/>
      <c r="K288" s="188" t="s">
        <v>25</v>
      </c>
      <c r="L288" s="187">
        <f>SUM(L267:L283)</f>
        <v>20.26499651832922</v>
      </c>
      <c r="M288" s="187">
        <f t="shared" ref="M288:R288" si="226">SUM(M267:M283)</f>
        <v>2.847799072763709</v>
      </c>
      <c r="N288" s="187">
        <f t="shared" si="226"/>
        <v>13.174841444992772</v>
      </c>
      <c r="O288" s="187">
        <f t="shared" si="226"/>
        <v>1340.6682451552228</v>
      </c>
      <c r="P288" s="187">
        <f t="shared" si="226"/>
        <v>254.80296739149199</v>
      </c>
      <c r="Q288" s="187">
        <f t="shared" si="226"/>
        <v>13.212052809072002</v>
      </c>
      <c r="R288" s="213">
        <f t="shared" si="226"/>
        <v>0</v>
      </c>
      <c r="S288" s="214">
        <f t="shared" ref="S288" si="227">SUM(S267:S283)</f>
        <v>1644.9709023918726</v>
      </c>
      <c r="T288" s="133" t="str">
        <f>IF(ABS(S288-AI288)&gt;0.01,S288-AI288,"")</f>
        <v/>
      </c>
      <c r="U288" s="215" t="s">
        <v>61</v>
      </c>
      <c r="V288" s="216">
        <f>SUM(V267:V283)</f>
        <v>10.35389006976648</v>
      </c>
      <c r="W288" s="216">
        <f t="shared" ref="W288:AH288" si="228">SUM(W267:W283)</f>
        <v>4.0888535181675714</v>
      </c>
      <c r="X288" s="216">
        <f t="shared" si="228"/>
        <v>13.212052809072002</v>
      </c>
      <c r="Y288" s="216">
        <f t="shared" si="228"/>
        <v>2.847799072763709</v>
      </c>
      <c r="Z288" s="216">
        <f t="shared" si="228"/>
        <v>10.267732431444301</v>
      </c>
      <c r="AA288" s="216">
        <f t="shared" si="228"/>
        <v>1338.3867382733079</v>
      </c>
      <c r="AB288" s="216">
        <f t="shared" si="228"/>
        <v>254.80296739149199</v>
      </c>
      <c r="AC288" s="216">
        <f t="shared" si="228"/>
        <v>11.01086882585852</v>
      </c>
      <c r="AD288" s="217">
        <f t="shared" si="228"/>
        <v>5.8222529303951713</v>
      </c>
      <c r="AE288" s="217">
        <f t="shared" si="228"/>
        <v>2.28150688191488</v>
      </c>
      <c r="AF288" s="217">
        <f t="shared" si="228"/>
        <v>0</v>
      </c>
      <c r="AG288" s="217">
        <f t="shared" si="228"/>
        <v>2.9071090135484701</v>
      </c>
      <c r="AH288" s="217">
        <f t="shared" si="228"/>
        <v>0</v>
      </c>
      <c r="AI288" s="218">
        <f>SUM(V288:AC288)</f>
        <v>1644.9709023918726</v>
      </c>
      <c r="BA288" s="133"/>
      <c r="BR288" s="133"/>
      <c r="CG288" s="133"/>
    </row>
    <row r="289" spans="1:85" s="4" customFormat="1" ht="15" thickBot="1" x14ac:dyDescent="0.35">
      <c r="A289" s="18" t="s">
        <v>85</v>
      </c>
      <c r="B289" s="105">
        <f>IF($I288=0,"-",B288/$I288)</f>
        <v>1.4577372997977883E-2</v>
      </c>
      <c r="C289" s="105">
        <f t="shared" ref="C289:H289" si="229">IF($I288=0,"-",C288/$I288)</f>
        <v>2.0485288151628452E-3</v>
      </c>
      <c r="D289" s="105">
        <f t="shared" si="229"/>
        <v>9.4771582003070481E-3</v>
      </c>
      <c r="E289" s="105">
        <f t="shared" si="229"/>
        <v>0.96439301425468127</v>
      </c>
      <c r="F289" s="105">
        <f t="shared" si="229"/>
        <v>0</v>
      </c>
      <c r="G289" s="105">
        <f t="shared" si="229"/>
        <v>9.503925731870937E-3</v>
      </c>
      <c r="H289" s="106">
        <f t="shared" si="229"/>
        <v>0</v>
      </c>
      <c r="I289" s="107">
        <f>SUM(B289:H289)</f>
        <v>1</v>
      </c>
      <c r="J289" s="133"/>
      <c r="K289" s="30" t="s">
        <v>85</v>
      </c>
      <c r="L289" s="80">
        <f>IF($S288=0,"-",L288/$S288)</f>
        <v>1.2319364730927986E-2</v>
      </c>
      <c r="M289" s="80">
        <f t="shared" ref="M289:R289" si="230">IF($S288=0,"-",M288/$S288)</f>
        <v>1.7312154692966679E-3</v>
      </c>
      <c r="N289" s="80">
        <f t="shared" si="230"/>
        <v>8.0091638252299015E-3</v>
      </c>
      <c r="O289" s="80">
        <f t="shared" si="230"/>
        <v>0.81501031003394775</v>
      </c>
      <c r="P289" s="80">
        <f t="shared" si="230"/>
        <v>0.15489816082521296</v>
      </c>
      <c r="Q289" s="80">
        <f t="shared" si="230"/>
        <v>8.0317851153847136E-3</v>
      </c>
      <c r="R289" s="81">
        <f t="shared" si="230"/>
        <v>0</v>
      </c>
      <c r="S289" s="82">
        <f>SUM(L289:R289)</f>
        <v>0.99999999999999989</v>
      </c>
      <c r="U289" s="40" t="s">
        <v>85</v>
      </c>
      <c r="V289" s="108">
        <f>+V288/$AI288</f>
        <v>6.2942694334054113E-3</v>
      </c>
      <c r="W289" s="108">
        <f t="shared" ref="W289:AH289" si="231">+W288/$AI288</f>
        <v>2.4856692068061311E-3</v>
      </c>
      <c r="X289" s="108">
        <f t="shared" si="231"/>
        <v>8.0317851153847136E-3</v>
      </c>
      <c r="Y289" s="108">
        <f t="shared" si="231"/>
        <v>1.7312154692966679E-3</v>
      </c>
      <c r="Z289" s="108">
        <f t="shared" si="231"/>
        <v>6.2418930429191718E-3</v>
      </c>
      <c r="AA289" s="108">
        <f t="shared" si="231"/>
        <v>0.81362335122598484</v>
      </c>
      <c r="AB289" s="108">
        <f t="shared" si="231"/>
        <v>0.15489816082521296</v>
      </c>
      <c r="AC289" s="108">
        <f t="shared" si="231"/>
        <v>6.6936556809899482E-3</v>
      </c>
      <c r="AD289" s="108">
        <f t="shared" si="231"/>
        <v>3.5394260907164465E-3</v>
      </c>
      <c r="AE289" s="108">
        <f t="shared" si="231"/>
        <v>1.3869588079627739E-3</v>
      </c>
      <c r="AF289" s="108">
        <f t="shared" si="231"/>
        <v>0</v>
      </c>
      <c r="AG289" s="108">
        <f t="shared" si="231"/>
        <v>1.7672707823107286E-3</v>
      </c>
      <c r="AH289" s="108">
        <f t="shared" si="231"/>
        <v>0</v>
      </c>
      <c r="AI289" s="109">
        <f>SUM(V289:AC289)</f>
        <v>0.99999999999999989</v>
      </c>
    </row>
    <row r="290" spans="1:85" ht="14.4" thickBot="1" x14ac:dyDescent="0.3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7.6" x14ac:dyDescent="0.25">
      <c r="A291" s="316" t="s">
        <v>36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26</v>
      </c>
      <c r="G291" s="137" t="s">
        <v>4</v>
      </c>
      <c r="H291" s="137" t="s">
        <v>84</v>
      </c>
      <c r="I291" s="138" t="s">
        <v>5</v>
      </c>
      <c r="K291" s="318" t="s">
        <v>36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26</v>
      </c>
      <c r="Q291" s="139" t="s">
        <v>4</v>
      </c>
      <c r="R291" s="139" t="s">
        <v>84</v>
      </c>
      <c r="S291" s="140" t="s">
        <v>5</v>
      </c>
      <c r="U291" s="320" t="s">
        <v>36</v>
      </c>
      <c r="V291" s="189" t="s">
        <v>71</v>
      </c>
      <c r="W291" s="189" t="s">
        <v>72</v>
      </c>
      <c r="X291" s="189" t="s">
        <v>4</v>
      </c>
      <c r="Y291" s="189" t="s">
        <v>1</v>
      </c>
      <c r="Z291" s="189" t="s">
        <v>2</v>
      </c>
      <c r="AA291" s="189" t="s">
        <v>3</v>
      </c>
      <c r="AB291" s="189" t="s">
        <v>53</v>
      </c>
      <c r="AC291" s="189" t="s">
        <v>65</v>
      </c>
      <c r="AD291" s="190" t="s">
        <v>73</v>
      </c>
      <c r="AE291" s="190" t="s">
        <v>74</v>
      </c>
      <c r="AF291" s="190" t="s">
        <v>75</v>
      </c>
      <c r="AG291" s="190" t="s">
        <v>76</v>
      </c>
      <c r="AH291" s="190" t="s">
        <v>77</v>
      </c>
      <c r="AI291" s="191" t="s">
        <v>61</v>
      </c>
      <c r="BA291" s="133"/>
      <c r="BR291" s="133"/>
      <c r="CG291" s="133"/>
    </row>
    <row r="292" spans="1:85" x14ac:dyDescent="0.25">
      <c r="A292" s="317" t="s">
        <v>36</v>
      </c>
      <c r="B292" s="282" t="s">
        <v>66</v>
      </c>
      <c r="C292" s="283"/>
      <c r="D292" s="283"/>
      <c r="E292" s="283"/>
      <c r="F292" s="283"/>
      <c r="G292" s="283"/>
      <c r="H292" s="283"/>
      <c r="I292" s="284"/>
      <c r="K292" s="319" t="s">
        <v>36</v>
      </c>
      <c r="L292" s="285" t="s">
        <v>66</v>
      </c>
      <c r="M292" s="286"/>
      <c r="N292" s="286"/>
      <c r="O292" s="286"/>
      <c r="P292" s="286"/>
      <c r="Q292" s="286"/>
      <c r="R292" s="286"/>
      <c r="S292" s="287"/>
      <c r="U292" s="321" t="s">
        <v>36</v>
      </c>
      <c r="V292" s="314" t="s">
        <v>66</v>
      </c>
      <c r="W292" s="314"/>
      <c r="X292" s="314"/>
      <c r="Y292" s="314"/>
      <c r="Z292" s="314"/>
      <c r="AA292" s="314"/>
      <c r="AB292" s="314"/>
      <c r="AC292" s="314"/>
      <c r="AD292" s="314"/>
      <c r="AE292" s="314"/>
      <c r="AF292" s="314"/>
      <c r="AG292" s="314"/>
      <c r="AH292" s="314"/>
      <c r="AI292" s="315"/>
      <c r="BA292" s="133"/>
      <c r="BR292" s="133"/>
      <c r="CG292" s="133"/>
    </row>
    <row r="293" spans="1:85" x14ac:dyDescent="0.25">
      <c r="A293" s="143" t="s">
        <v>6</v>
      </c>
      <c r="B293" s="144">
        <v>0</v>
      </c>
      <c r="C293" s="144">
        <v>0</v>
      </c>
      <c r="D293" s="144">
        <v>0</v>
      </c>
      <c r="E293" s="144">
        <v>0</v>
      </c>
      <c r="F293" s="291"/>
      <c r="G293" s="144">
        <v>0</v>
      </c>
      <c r="H293" s="145">
        <v>0</v>
      </c>
      <c r="I293" s="146">
        <f>SUM(B293:H293)</f>
        <v>0</v>
      </c>
      <c r="J293" s="141"/>
      <c r="K293" s="192" t="s">
        <v>6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3">
        <v>0</v>
      </c>
      <c r="S293" s="194">
        <f>SUM(L293:R293)</f>
        <v>0</v>
      </c>
      <c r="U293" s="195" t="s">
        <v>6</v>
      </c>
      <c r="V293" s="196">
        <v>0</v>
      </c>
      <c r="W293" s="196">
        <v>0</v>
      </c>
      <c r="X293" s="196">
        <v>0</v>
      </c>
      <c r="Y293" s="196">
        <v>0</v>
      </c>
      <c r="Z293" s="196">
        <v>0</v>
      </c>
      <c r="AA293" s="196">
        <v>0</v>
      </c>
      <c r="AB293" s="196">
        <v>0</v>
      </c>
      <c r="AC293" s="197">
        <v>0</v>
      </c>
      <c r="AD293" s="198">
        <v>0</v>
      </c>
      <c r="AE293" s="198">
        <v>0</v>
      </c>
      <c r="AF293" s="198">
        <v>0</v>
      </c>
      <c r="AG293" s="198">
        <v>0</v>
      </c>
      <c r="AH293" s="198">
        <v>0</v>
      </c>
      <c r="AI293" s="199">
        <f>SUM(V293:AC293)</f>
        <v>0</v>
      </c>
      <c r="BA293" s="133"/>
      <c r="BR293" s="133"/>
      <c r="CG293" s="133"/>
    </row>
    <row r="294" spans="1:85" x14ac:dyDescent="0.25">
      <c r="A294" s="151" t="s">
        <v>7</v>
      </c>
      <c r="B294" s="152">
        <v>0</v>
      </c>
      <c r="C294" s="152">
        <v>0</v>
      </c>
      <c r="D294" s="152">
        <v>0</v>
      </c>
      <c r="E294" s="152">
        <v>0</v>
      </c>
      <c r="F294" s="292"/>
      <c r="G294" s="152">
        <v>0</v>
      </c>
      <c r="H294" s="153">
        <v>0</v>
      </c>
      <c r="I294" s="154">
        <f t="shared" ref="I294:I313" si="232">SUM(B294:H294)</f>
        <v>0</v>
      </c>
      <c r="J294" s="141"/>
      <c r="K294" s="155" t="s">
        <v>7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33">SUM(L294:R294)</f>
        <v>0</v>
      </c>
      <c r="U294" s="200" t="s">
        <v>7</v>
      </c>
      <c r="V294" s="201">
        <v>0</v>
      </c>
      <c r="W294" s="201">
        <v>0</v>
      </c>
      <c r="X294" s="201">
        <v>0</v>
      </c>
      <c r="Y294" s="201">
        <v>0</v>
      </c>
      <c r="Z294" s="201">
        <v>0</v>
      </c>
      <c r="AA294" s="201">
        <v>0</v>
      </c>
      <c r="AB294" s="201">
        <v>0</v>
      </c>
      <c r="AC294" s="202">
        <v>0</v>
      </c>
      <c r="AD294" s="201">
        <v>0</v>
      </c>
      <c r="AE294" s="201">
        <v>0</v>
      </c>
      <c r="AF294" s="201">
        <v>0</v>
      </c>
      <c r="AG294" s="201">
        <v>0</v>
      </c>
      <c r="AH294" s="201">
        <v>0</v>
      </c>
      <c r="AI294" s="203">
        <f t="shared" ref="AI294:AI313" si="234">SUM(V294:AC294)</f>
        <v>0</v>
      </c>
      <c r="BA294" s="133"/>
      <c r="BR294" s="133"/>
      <c r="CG294" s="133"/>
    </row>
    <row r="295" spans="1:85" x14ac:dyDescent="0.2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292"/>
      <c r="G295" s="148">
        <v>0</v>
      </c>
      <c r="H295" s="160">
        <v>0</v>
      </c>
      <c r="I295" s="146">
        <f t="shared" si="232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33"/>
        <v>0</v>
      </c>
      <c r="U295" s="204" t="s">
        <v>9</v>
      </c>
      <c r="V295" s="196">
        <v>0</v>
      </c>
      <c r="W295" s="196">
        <v>0</v>
      </c>
      <c r="X295" s="196">
        <v>0</v>
      </c>
      <c r="Y295" s="196">
        <v>0</v>
      </c>
      <c r="Z295" s="196">
        <v>0</v>
      </c>
      <c r="AA295" s="196">
        <v>0</v>
      </c>
      <c r="AB295" s="196">
        <v>0</v>
      </c>
      <c r="AC295" s="197">
        <v>0</v>
      </c>
      <c r="AD295" s="198">
        <v>0</v>
      </c>
      <c r="AE295" s="198">
        <v>0</v>
      </c>
      <c r="AF295" s="198">
        <v>0</v>
      </c>
      <c r="AG295" s="198">
        <v>0</v>
      </c>
      <c r="AH295" s="198">
        <v>0</v>
      </c>
      <c r="AI295" s="199">
        <f t="shared" si="234"/>
        <v>0</v>
      </c>
      <c r="BA295" s="133"/>
      <c r="BR295" s="133"/>
      <c r="CG295" s="133"/>
    </row>
    <row r="296" spans="1:85" x14ac:dyDescent="0.25">
      <c r="A296" s="151" t="s">
        <v>54</v>
      </c>
      <c r="B296" s="152">
        <v>0</v>
      </c>
      <c r="C296" s="152">
        <v>0</v>
      </c>
      <c r="D296" s="152">
        <v>0</v>
      </c>
      <c r="E296" s="152">
        <v>0</v>
      </c>
      <c r="F296" s="292"/>
      <c r="G296" s="152">
        <v>0</v>
      </c>
      <c r="H296" s="153">
        <v>0</v>
      </c>
      <c r="I296" s="154">
        <f t="shared" si="232"/>
        <v>0</v>
      </c>
      <c r="J296" s="141"/>
      <c r="K296" s="155" t="s">
        <v>54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33"/>
        <v>0</v>
      </c>
      <c r="U296" s="200" t="s">
        <v>54</v>
      </c>
      <c r="V296" s="201">
        <v>0</v>
      </c>
      <c r="W296" s="201">
        <v>0</v>
      </c>
      <c r="X296" s="201">
        <v>0</v>
      </c>
      <c r="Y296" s="201">
        <v>0</v>
      </c>
      <c r="Z296" s="201">
        <v>0</v>
      </c>
      <c r="AA296" s="201">
        <v>0</v>
      </c>
      <c r="AB296" s="201">
        <v>0</v>
      </c>
      <c r="AC296" s="202">
        <v>0</v>
      </c>
      <c r="AD296" s="201">
        <v>0</v>
      </c>
      <c r="AE296" s="201">
        <v>0</v>
      </c>
      <c r="AF296" s="201">
        <v>0</v>
      </c>
      <c r="AG296" s="201">
        <v>0</v>
      </c>
      <c r="AH296" s="201">
        <v>0</v>
      </c>
      <c r="AI296" s="203">
        <f t="shared" si="234"/>
        <v>0</v>
      </c>
      <c r="BA296" s="133"/>
      <c r="BR296" s="133"/>
      <c r="CG296" s="133"/>
    </row>
    <row r="297" spans="1:85" x14ac:dyDescent="0.25">
      <c r="A297" s="159" t="s">
        <v>15</v>
      </c>
      <c r="B297" s="148">
        <v>31.230313364920821</v>
      </c>
      <c r="C297" s="148">
        <v>75.310202609600438</v>
      </c>
      <c r="D297" s="148">
        <v>9.9350447215617628</v>
      </c>
      <c r="E297" s="148">
        <v>0</v>
      </c>
      <c r="F297" s="292"/>
      <c r="G297" s="148">
        <v>0</v>
      </c>
      <c r="H297" s="160">
        <v>0</v>
      </c>
      <c r="I297" s="146">
        <f t="shared" si="232"/>
        <v>116.47556069608302</v>
      </c>
      <c r="J297" s="141"/>
      <c r="K297" s="161" t="s">
        <v>15</v>
      </c>
      <c r="L297" s="148">
        <v>31.230313364920821</v>
      </c>
      <c r="M297" s="148">
        <v>75.310202609600438</v>
      </c>
      <c r="N297" s="148">
        <v>9.9350447215617628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233"/>
        <v>116.47556069608302</v>
      </c>
      <c r="U297" s="204" t="s">
        <v>15</v>
      </c>
      <c r="V297" s="196">
        <v>31.065837456554153</v>
      </c>
      <c r="W297" s="196">
        <v>0</v>
      </c>
      <c r="X297" s="196">
        <v>0</v>
      </c>
      <c r="Y297" s="196">
        <v>75.310202609600438</v>
      </c>
      <c r="Z297" s="196">
        <v>8.5926292000067921</v>
      </c>
      <c r="AA297" s="196">
        <v>0</v>
      </c>
      <c r="AB297" s="196">
        <v>0</v>
      </c>
      <c r="AC297" s="197">
        <v>1.5068914299216394</v>
      </c>
      <c r="AD297" s="198">
        <v>0.1644759083666687</v>
      </c>
      <c r="AE297" s="198">
        <v>0</v>
      </c>
      <c r="AF297" s="198">
        <v>0</v>
      </c>
      <c r="AG297" s="198">
        <v>1.3424155215549707</v>
      </c>
      <c r="AH297" s="198">
        <v>0</v>
      </c>
      <c r="AI297" s="199">
        <f t="shared" si="234"/>
        <v>116.47556069608302</v>
      </c>
      <c r="BA297" s="133"/>
      <c r="BR297" s="133"/>
      <c r="CG297" s="133"/>
    </row>
    <row r="298" spans="1:85" x14ac:dyDescent="0.25">
      <c r="A298" s="151" t="s">
        <v>14</v>
      </c>
      <c r="B298" s="152">
        <v>22.032602996247228</v>
      </c>
      <c r="C298" s="152">
        <v>39.796381229700025</v>
      </c>
      <c r="D298" s="152">
        <v>11.482606930510443</v>
      </c>
      <c r="E298" s="152">
        <v>0.17260314382297567</v>
      </c>
      <c r="F298" s="292"/>
      <c r="G298" s="152">
        <v>0</v>
      </c>
      <c r="H298" s="153">
        <v>0</v>
      </c>
      <c r="I298" s="154">
        <f t="shared" si="232"/>
        <v>73.484194300280677</v>
      </c>
      <c r="J298" s="141"/>
      <c r="K298" s="155" t="s">
        <v>14</v>
      </c>
      <c r="L298" s="156">
        <v>22.032602996247228</v>
      </c>
      <c r="M298" s="156">
        <v>39.796381229700025</v>
      </c>
      <c r="N298" s="156">
        <v>11.482606930510443</v>
      </c>
      <c r="O298" s="156">
        <v>0.17260314382297567</v>
      </c>
      <c r="P298" s="156">
        <v>0</v>
      </c>
      <c r="Q298" s="156">
        <v>0</v>
      </c>
      <c r="R298" s="157">
        <v>0</v>
      </c>
      <c r="S298" s="158">
        <f t="shared" si="233"/>
        <v>73.484194300280677</v>
      </c>
      <c r="U298" s="200" t="s">
        <v>55</v>
      </c>
      <c r="V298" s="201">
        <v>20.927079860061067</v>
      </c>
      <c r="W298" s="201">
        <v>0</v>
      </c>
      <c r="X298" s="201">
        <v>0</v>
      </c>
      <c r="Y298" s="201">
        <v>39.796381229700025</v>
      </c>
      <c r="Z298" s="201">
        <v>10.699899925539233</v>
      </c>
      <c r="AA298" s="201">
        <v>0.17260314382297567</v>
      </c>
      <c r="AB298" s="201">
        <v>0</v>
      </c>
      <c r="AC298" s="202">
        <v>1.8882301411573683</v>
      </c>
      <c r="AD298" s="201">
        <v>1.105523136186159</v>
      </c>
      <c r="AE298" s="201">
        <v>0</v>
      </c>
      <c r="AF298" s="201">
        <v>0</v>
      </c>
      <c r="AG298" s="201">
        <v>0.78270700497120893</v>
      </c>
      <c r="AH298" s="201">
        <v>0</v>
      </c>
      <c r="AI298" s="203">
        <f t="shared" si="234"/>
        <v>73.484194300280663</v>
      </c>
      <c r="BA298" s="133"/>
      <c r="BR298" s="133"/>
      <c r="CG298" s="133"/>
    </row>
    <row r="299" spans="1:85" x14ac:dyDescent="0.25">
      <c r="A299" s="159" t="s">
        <v>56</v>
      </c>
      <c r="B299" s="148">
        <v>0</v>
      </c>
      <c r="C299" s="148">
        <v>0</v>
      </c>
      <c r="D299" s="148">
        <v>0</v>
      </c>
      <c r="E299" s="148">
        <v>0.38660440097474086</v>
      </c>
      <c r="F299" s="292"/>
      <c r="G299" s="148">
        <v>0</v>
      </c>
      <c r="H299" s="160">
        <v>0</v>
      </c>
      <c r="I299" s="146">
        <f t="shared" si="232"/>
        <v>0.38660440097474086</v>
      </c>
      <c r="J299" s="141"/>
      <c r="K299" s="161" t="s">
        <v>56</v>
      </c>
      <c r="L299" s="148">
        <v>0</v>
      </c>
      <c r="M299" s="148">
        <v>0</v>
      </c>
      <c r="N299" s="148">
        <v>0</v>
      </c>
      <c r="O299" s="148">
        <v>0.38660440097474086</v>
      </c>
      <c r="P299" s="148">
        <v>144.59582225607986</v>
      </c>
      <c r="Q299" s="148">
        <v>0</v>
      </c>
      <c r="R299" s="149">
        <v>0</v>
      </c>
      <c r="S299" s="150">
        <f t="shared" si="233"/>
        <v>144.98242665705459</v>
      </c>
      <c r="U299" s="204" t="s">
        <v>56</v>
      </c>
      <c r="V299" s="196">
        <v>0</v>
      </c>
      <c r="W299" s="196">
        <v>0</v>
      </c>
      <c r="X299" s="196">
        <v>0</v>
      </c>
      <c r="Y299" s="196">
        <v>0</v>
      </c>
      <c r="Z299" s="196">
        <v>0</v>
      </c>
      <c r="AA299" s="196">
        <v>0.38660440097474086</v>
      </c>
      <c r="AB299" s="196">
        <v>144.59582225607986</v>
      </c>
      <c r="AC299" s="197">
        <v>0</v>
      </c>
      <c r="AD299" s="196">
        <v>0</v>
      </c>
      <c r="AE299" s="196">
        <v>0</v>
      </c>
      <c r="AF299" s="196">
        <v>0</v>
      </c>
      <c r="AG299" s="196">
        <v>0</v>
      </c>
      <c r="AH299" s="196">
        <v>0</v>
      </c>
      <c r="AI299" s="199">
        <f t="shared" si="234"/>
        <v>144.98242665705459</v>
      </c>
      <c r="BA299" s="133"/>
      <c r="BR299" s="133"/>
      <c r="CG299" s="133"/>
    </row>
    <row r="300" spans="1:85" x14ac:dyDescent="0.2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292"/>
      <c r="G300" s="152">
        <v>0</v>
      </c>
      <c r="H300" s="153">
        <v>0</v>
      </c>
      <c r="I300" s="154">
        <f t="shared" si="232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2.4375245268581303</v>
      </c>
      <c r="Q300" s="156">
        <v>0</v>
      </c>
      <c r="R300" s="157">
        <v>0</v>
      </c>
      <c r="S300" s="158">
        <f t="shared" si="233"/>
        <v>2.4375245268581303</v>
      </c>
      <c r="U300" s="200" t="s">
        <v>11</v>
      </c>
      <c r="V300" s="201">
        <v>0</v>
      </c>
      <c r="W300" s="201">
        <v>0</v>
      </c>
      <c r="X300" s="201">
        <v>0</v>
      </c>
      <c r="Y300" s="201">
        <v>0</v>
      </c>
      <c r="Z300" s="201">
        <v>0</v>
      </c>
      <c r="AA300" s="201">
        <v>0</v>
      </c>
      <c r="AB300" s="201">
        <v>2.4375245268581303</v>
      </c>
      <c r="AC300" s="202">
        <v>0</v>
      </c>
      <c r="AD300" s="201">
        <v>0</v>
      </c>
      <c r="AE300" s="201">
        <v>0</v>
      </c>
      <c r="AF300" s="201">
        <v>0</v>
      </c>
      <c r="AG300" s="201">
        <v>0</v>
      </c>
      <c r="AH300" s="201">
        <v>0</v>
      </c>
      <c r="AI300" s="203">
        <f t="shared" si="234"/>
        <v>2.4375245268581303</v>
      </c>
      <c r="BA300" s="133"/>
      <c r="BR300" s="133"/>
      <c r="CG300" s="133"/>
    </row>
    <row r="301" spans="1:85" x14ac:dyDescent="0.25">
      <c r="A301" s="159" t="s">
        <v>57</v>
      </c>
      <c r="B301" s="148">
        <v>0</v>
      </c>
      <c r="C301" s="148">
        <v>0</v>
      </c>
      <c r="D301" s="148">
        <v>0</v>
      </c>
      <c r="E301" s="148">
        <v>0</v>
      </c>
      <c r="F301" s="292"/>
      <c r="G301" s="148">
        <v>0</v>
      </c>
      <c r="H301" s="160">
        <v>0</v>
      </c>
      <c r="I301" s="146">
        <f t="shared" si="232"/>
        <v>0</v>
      </c>
      <c r="J301" s="141"/>
      <c r="K301" s="161" t="s">
        <v>57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33"/>
        <v>0</v>
      </c>
      <c r="U301" s="204" t="s">
        <v>57</v>
      </c>
      <c r="V301" s="196">
        <v>0</v>
      </c>
      <c r="W301" s="196">
        <v>0</v>
      </c>
      <c r="X301" s="196">
        <v>0</v>
      </c>
      <c r="Y301" s="196">
        <v>0</v>
      </c>
      <c r="Z301" s="196">
        <v>0</v>
      </c>
      <c r="AA301" s="196">
        <v>0</v>
      </c>
      <c r="AB301" s="196">
        <v>0</v>
      </c>
      <c r="AC301" s="197">
        <v>0</v>
      </c>
      <c r="AD301" s="196">
        <v>0</v>
      </c>
      <c r="AE301" s="196">
        <v>0</v>
      </c>
      <c r="AF301" s="196">
        <v>0</v>
      </c>
      <c r="AG301" s="196">
        <v>0</v>
      </c>
      <c r="AH301" s="196">
        <v>0</v>
      </c>
      <c r="AI301" s="199">
        <f t="shared" si="234"/>
        <v>0</v>
      </c>
      <c r="BA301" s="133"/>
      <c r="BR301" s="133"/>
      <c r="CG301" s="133"/>
    </row>
    <row r="302" spans="1:85" x14ac:dyDescent="0.25">
      <c r="A302" s="151" t="s">
        <v>16</v>
      </c>
      <c r="B302" s="152">
        <v>1.3799847410152513</v>
      </c>
      <c r="C302" s="152">
        <v>0.24036860709638697</v>
      </c>
      <c r="D302" s="152">
        <v>6.0096915321601632</v>
      </c>
      <c r="E302" s="152">
        <v>11.840818083565861</v>
      </c>
      <c r="F302" s="292"/>
      <c r="G302" s="152">
        <v>0</v>
      </c>
      <c r="H302" s="153">
        <v>0</v>
      </c>
      <c r="I302" s="154">
        <f t="shared" si="232"/>
        <v>19.470862963837661</v>
      </c>
      <c r="J302" s="141"/>
      <c r="K302" s="155" t="s">
        <v>16</v>
      </c>
      <c r="L302" s="156">
        <v>1.3799847410152513</v>
      </c>
      <c r="M302" s="156">
        <v>0.24036860709638697</v>
      </c>
      <c r="N302" s="156">
        <v>6.0096915321601632</v>
      </c>
      <c r="O302" s="156">
        <v>11.840818083565861</v>
      </c>
      <c r="P302" s="156">
        <v>0.72874974940207415</v>
      </c>
      <c r="Q302" s="156">
        <v>0</v>
      </c>
      <c r="R302" s="157">
        <v>0</v>
      </c>
      <c r="S302" s="158">
        <f t="shared" si="233"/>
        <v>20.199612713239734</v>
      </c>
      <c r="U302" s="200" t="s">
        <v>16</v>
      </c>
      <c r="V302" s="201">
        <v>1.0881575717439744</v>
      </c>
      <c r="W302" s="201">
        <v>0</v>
      </c>
      <c r="X302" s="201">
        <v>0</v>
      </c>
      <c r="Y302" s="201">
        <v>0.24036860709638697</v>
      </c>
      <c r="Z302" s="201">
        <v>5.2815492706995038</v>
      </c>
      <c r="AA302" s="201">
        <v>11.840818083565861</v>
      </c>
      <c r="AB302" s="201">
        <v>0.72874974940207415</v>
      </c>
      <c r="AC302" s="202">
        <v>1.019969430731936</v>
      </c>
      <c r="AD302" s="201">
        <v>0.29182716927127683</v>
      </c>
      <c r="AE302" s="201">
        <v>0</v>
      </c>
      <c r="AF302" s="201">
        <v>0</v>
      </c>
      <c r="AG302" s="201">
        <v>0.7281422614606593</v>
      </c>
      <c r="AH302" s="201">
        <v>0</v>
      </c>
      <c r="AI302" s="203">
        <f t="shared" si="234"/>
        <v>20.199612713239738</v>
      </c>
      <c r="BA302" s="133"/>
      <c r="BR302" s="133"/>
      <c r="CG302" s="133"/>
    </row>
    <row r="303" spans="1:85" x14ac:dyDescent="0.25">
      <c r="A303" s="159" t="s">
        <v>139</v>
      </c>
      <c r="B303" s="148">
        <v>20.949838694498457</v>
      </c>
      <c r="C303" s="148">
        <v>228.88446339582453</v>
      </c>
      <c r="D303" s="148">
        <v>47.538421765418384</v>
      </c>
      <c r="E303" s="148">
        <v>0</v>
      </c>
      <c r="F303" s="292"/>
      <c r="G303" s="148">
        <v>0</v>
      </c>
      <c r="H303" s="160">
        <v>0</v>
      </c>
      <c r="I303" s="146">
        <f t="shared" si="232"/>
        <v>297.37272385574136</v>
      </c>
      <c r="J303" s="141"/>
      <c r="K303" s="161" t="s">
        <v>139</v>
      </c>
      <c r="L303" s="148">
        <v>20.949838694498457</v>
      </c>
      <c r="M303" s="148">
        <v>228.88446339582453</v>
      </c>
      <c r="N303" s="148">
        <v>47.538421765418384</v>
      </c>
      <c r="O303" s="148">
        <v>0</v>
      </c>
      <c r="P303" s="148">
        <v>0.34588711991371146</v>
      </c>
      <c r="Q303" s="148">
        <v>0</v>
      </c>
      <c r="R303" s="149">
        <v>0</v>
      </c>
      <c r="S303" s="150">
        <f t="shared" si="233"/>
        <v>297.71861097565505</v>
      </c>
      <c r="U303" s="204" t="s">
        <v>139</v>
      </c>
      <c r="V303" s="196">
        <v>18.80946073252224</v>
      </c>
      <c r="W303" s="196">
        <v>0</v>
      </c>
      <c r="X303" s="196">
        <v>0</v>
      </c>
      <c r="Y303" s="196">
        <v>228.88446339582453</v>
      </c>
      <c r="Z303" s="196">
        <v>42.312120890054111</v>
      </c>
      <c r="AA303" s="196">
        <v>0</v>
      </c>
      <c r="AB303" s="196">
        <v>0.34588711991371146</v>
      </c>
      <c r="AC303" s="197">
        <v>7.3666788373404932</v>
      </c>
      <c r="AD303" s="196">
        <v>2.1403779619762173</v>
      </c>
      <c r="AE303" s="196">
        <v>0</v>
      </c>
      <c r="AF303" s="196">
        <v>0</v>
      </c>
      <c r="AG303" s="196">
        <v>5.2263008753642746</v>
      </c>
      <c r="AH303" s="196">
        <v>0</v>
      </c>
      <c r="AI303" s="199">
        <f t="shared" si="234"/>
        <v>297.71861097565505</v>
      </c>
      <c r="BA303" s="133"/>
      <c r="BR303" s="133"/>
      <c r="CG303" s="133"/>
    </row>
    <row r="304" spans="1:85" x14ac:dyDescent="0.25">
      <c r="A304" s="151" t="s">
        <v>24</v>
      </c>
      <c r="B304" s="152">
        <v>39.960238049724737</v>
      </c>
      <c r="C304" s="152">
        <v>1.4498124241809098</v>
      </c>
      <c r="D304" s="152">
        <v>5.0250255487599338</v>
      </c>
      <c r="E304" s="152">
        <v>247.82779587551013</v>
      </c>
      <c r="F304" s="292"/>
      <c r="G304" s="152">
        <v>16.676721576729612</v>
      </c>
      <c r="H304" s="153">
        <v>0</v>
      </c>
      <c r="I304" s="154">
        <f t="shared" si="232"/>
        <v>310.93959347490534</v>
      </c>
      <c r="J304" s="141"/>
      <c r="K304" s="155" t="s">
        <v>24</v>
      </c>
      <c r="L304" s="156">
        <v>39.960238049724737</v>
      </c>
      <c r="M304" s="156">
        <v>1.4498124241809098</v>
      </c>
      <c r="N304" s="156">
        <v>5.0250255487599338</v>
      </c>
      <c r="O304" s="156">
        <v>247.82779587551013</v>
      </c>
      <c r="P304" s="156">
        <v>3.8333718032441908</v>
      </c>
      <c r="Q304" s="156">
        <v>16.676721576729612</v>
      </c>
      <c r="R304" s="157">
        <v>0</v>
      </c>
      <c r="S304" s="158">
        <f t="shared" si="233"/>
        <v>314.77296527814951</v>
      </c>
      <c r="U304" s="200" t="s">
        <v>24</v>
      </c>
      <c r="V304" s="201">
        <v>0.80146519631772351</v>
      </c>
      <c r="W304" s="201">
        <v>22.69442876302665</v>
      </c>
      <c r="X304" s="201">
        <v>16.676721576729612</v>
      </c>
      <c r="Y304" s="201">
        <v>1.4498124241809098</v>
      </c>
      <c r="Z304" s="201">
        <v>2.1565756885067593</v>
      </c>
      <c r="AA304" s="201">
        <v>218.8921804278165</v>
      </c>
      <c r="AB304" s="201">
        <v>3.8333718032441908</v>
      </c>
      <c r="AC304" s="202">
        <v>48.268409398327179</v>
      </c>
      <c r="AD304" s="201">
        <v>16.464344090380365</v>
      </c>
      <c r="AE304" s="201">
        <v>28.935615447693628</v>
      </c>
      <c r="AF304" s="201">
        <v>0</v>
      </c>
      <c r="AG304" s="201">
        <v>2.8684498602531745</v>
      </c>
      <c r="AH304" s="201">
        <v>0</v>
      </c>
      <c r="AI304" s="203">
        <f t="shared" si="234"/>
        <v>314.77296527814951</v>
      </c>
      <c r="BA304" s="133"/>
      <c r="BR304" s="133"/>
      <c r="CG304" s="133"/>
    </row>
    <row r="305" spans="1:85" x14ac:dyDescent="0.25">
      <c r="A305" s="159" t="s">
        <v>23</v>
      </c>
      <c r="B305" s="148">
        <v>1.3911085588832444</v>
      </c>
      <c r="C305" s="148">
        <v>0</v>
      </c>
      <c r="D305" s="148">
        <v>8.8681518945532414</v>
      </c>
      <c r="E305" s="148">
        <v>0</v>
      </c>
      <c r="F305" s="292"/>
      <c r="G305" s="148">
        <v>0</v>
      </c>
      <c r="H305" s="160">
        <v>0</v>
      </c>
      <c r="I305" s="146">
        <f t="shared" si="232"/>
        <v>10.259260453436486</v>
      </c>
      <c r="J305" s="141"/>
      <c r="K305" s="161" t="s">
        <v>23</v>
      </c>
      <c r="L305" s="148">
        <v>1.3911085588832444</v>
      </c>
      <c r="M305" s="148">
        <v>0</v>
      </c>
      <c r="N305" s="148">
        <v>8.8681518945532414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33"/>
        <v>10.259260453436486</v>
      </c>
      <c r="U305" s="204" t="s">
        <v>23</v>
      </c>
      <c r="V305" s="196">
        <v>1.0969972447208005</v>
      </c>
      <c r="W305" s="196">
        <v>0</v>
      </c>
      <c r="X305" s="196">
        <v>0</v>
      </c>
      <c r="Y305" s="196">
        <v>0</v>
      </c>
      <c r="Z305" s="196">
        <v>0.37736816572566978</v>
      </c>
      <c r="AA305" s="196">
        <v>0</v>
      </c>
      <c r="AB305" s="196">
        <v>0</v>
      </c>
      <c r="AC305" s="197">
        <v>8.7848950429900139</v>
      </c>
      <c r="AD305" s="196">
        <v>0.29411131416244385</v>
      </c>
      <c r="AE305" s="196">
        <v>0</v>
      </c>
      <c r="AF305" s="196">
        <v>0</v>
      </c>
      <c r="AG305" s="196">
        <v>8.4907837288275712</v>
      </c>
      <c r="AH305" s="196">
        <v>0</v>
      </c>
      <c r="AI305" s="199">
        <f t="shared" si="234"/>
        <v>10.259260453436484</v>
      </c>
      <c r="BA305" s="133"/>
      <c r="BR305" s="133"/>
      <c r="CG305" s="133"/>
    </row>
    <row r="306" spans="1:85" x14ac:dyDescent="0.25">
      <c r="A306" s="151" t="s">
        <v>58</v>
      </c>
      <c r="B306" s="152">
        <v>1.4293440955221772</v>
      </c>
      <c r="C306" s="152">
        <v>0</v>
      </c>
      <c r="D306" s="152">
        <v>1.1496898159634905</v>
      </c>
      <c r="E306" s="152">
        <v>0</v>
      </c>
      <c r="F306" s="292"/>
      <c r="G306" s="152">
        <v>0</v>
      </c>
      <c r="H306" s="153">
        <v>0</v>
      </c>
      <c r="I306" s="154">
        <f t="shared" si="232"/>
        <v>2.5790339114856677</v>
      </c>
      <c r="J306" s="141"/>
      <c r="K306" s="155" t="s">
        <v>58</v>
      </c>
      <c r="L306" s="156">
        <v>1.4293440955221772</v>
      </c>
      <c r="M306" s="156">
        <v>0</v>
      </c>
      <c r="N306" s="156">
        <v>1.1496898159634905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33"/>
        <v>2.5790339114856677</v>
      </c>
      <c r="U306" s="200" t="s">
        <v>58</v>
      </c>
      <c r="V306" s="201">
        <v>0.49716316365988772</v>
      </c>
      <c r="W306" s="201">
        <v>0</v>
      </c>
      <c r="X306" s="201">
        <v>0</v>
      </c>
      <c r="Y306" s="201">
        <v>0</v>
      </c>
      <c r="Z306" s="201">
        <v>1.1496898159634905</v>
      </c>
      <c r="AA306" s="201">
        <v>0</v>
      </c>
      <c r="AB306" s="201">
        <v>0</v>
      </c>
      <c r="AC306" s="202">
        <v>0.93218093186228956</v>
      </c>
      <c r="AD306" s="201">
        <v>0.93218093186228956</v>
      </c>
      <c r="AE306" s="201">
        <v>0</v>
      </c>
      <c r="AF306" s="201">
        <v>0</v>
      </c>
      <c r="AG306" s="201">
        <v>0</v>
      </c>
      <c r="AH306" s="201">
        <v>0</v>
      </c>
      <c r="AI306" s="203">
        <f t="shared" si="234"/>
        <v>2.5790339114856677</v>
      </c>
      <c r="BA306" s="133"/>
      <c r="BR306" s="133"/>
      <c r="CG306" s="133"/>
    </row>
    <row r="307" spans="1:85" x14ac:dyDescent="0.25">
      <c r="A307" s="159" t="s">
        <v>21</v>
      </c>
      <c r="B307" s="148">
        <v>16.800298344442108</v>
      </c>
      <c r="C307" s="148">
        <v>0</v>
      </c>
      <c r="D307" s="148">
        <v>0</v>
      </c>
      <c r="E307" s="148">
        <v>0</v>
      </c>
      <c r="F307" s="292"/>
      <c r="G307" s="148">
        <v>0</v>
      </c>
      <c r="H307" s="160">
        <v>0</v>
      </c>
      <c r="I307" s="146">
        <f t="shared" si="232"/>
        <v>16.800298344442108</v>
      </c>
      <c r="J307" s="141"/>
      <c r="K307" s="161" t="s">
        <v>21</v>
      </c>
      <c r="L307" s="148">
        <v>16.800298344442108</v>
      </c>
      <c r="M307" s="148">
        <v>0</v>
      </c>
      <c r="N307" s="148">
        <v>0</v>
      </c>
      <c r="O307" s="148">
        <v>0</v>
      </c>
      <c r="P307" s="148">
        <v>8.2122584385869981</v>
      </c>
      <c r="Q307" s="148">
        <v>0</v>
      </c>
      <c r="R307" s="149">
        <v>0</v>
      </c>
      <c r="S307" s="150">
        <f t="shared" si="233"/>
        <v>25.012556783029105</v>
      </c>
      <c r="U307" s="204" t="s">
        <v>21</v>
      </c>
      <c r="V307" s="196">
        <v>16.800298344442108</v>
      </c>
      <c r="W307" s="196">
        <v>0</v>
      </c>
      <c r="X307" s="196">
        <v>0</v>
      </c>
      <c r="Y307" s="196">
        <v>0</v>
      </c>
      <c r="Z307" s="196">
        <v>0</v>
      </c>
      <c r="AA307" s="196">
        <v>0</v>
      </c>
      <c r="AB307" s="196">
        <v>8.2122584385869981</v>
      </c>
      <c r="AC307" s="197">
        <v>0</v>
      </c>
      <c r="AD307" s="196">
        <v>0</v>
      </c>
      <c r="AE307" s="196">
        <v>0</v>
      </c>
      <c r="AF307" s="196">
        <v>0</v>
      </c>
      <c r="AG307" s="196">
        <v>0</v>
      </c>
      <c r="AH307" s="196">
        <v>0</v>
      </c>
      <c r="AI307" s="199">
        <f t="shared" si="234"/>
        <v>25.012556783029105</v>
      </c>
      <c r="BA307" s="133"/>
      <c r="BR307" s="133"/>
      <c r="CG307" s="133"/>
    </row>
    <row r="308" spans="1:85" x14ac:dyDescent="0.25">
      <c r="A308" s="151" t="s">
        <v>20</v>
      </c>
      <c r="B308" s="152">
        <v>5.9204040644859346E-3</v>
      </c>
      <c r="C308" s="152">
        <v>8.8806060967289002E-3</v>
      </c>
      <c r="D308" s="152">
        <v>0</v>
      </c>
      <c r="E308" s="152">
        <v>0</v>
      </c>
      <c r="F308" s="292"/>
      <c r="G308" s="152">
        <v>0</v>
      </c>
      <c r="H308" s="153">
        <v>0</v>
      </c>
      <c r="I308" s="154">
        <f t="shared" si="232"/>
        <v>1.4801010161214835E-2</v>
      </c>
      <c r="J308" s="141"/>
      <c r="K308" s="155" t="s">
        <v>20</v>
      </c>
      <c r="L308" s="156">
        <v>5.9204040644859346E-3</v>
      </c>
      <c r="M308" s="156">
        <v>8.8806060967289002E-3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33"/>
        <v>1.4801010161214835E-2</v>
      </c>
      <c r="U308" s="200" t="s">
        <v>59</v>
      </c>
      <c r="V308" s="201">
        <v>5.9204040644859346E-3</v>
      </c>
      <c r="W308" s="201">
        <v>0</v>
      </c>
      <c r="X308" s="201">
        <v>0</v>
      </c>
      <c r="Y308" s="201">
        <v>8.8806060967289002E-3</v>
      </c>
      <c r="Z308" s="201">
        <v>0</v>
      </c>
      <c r="AA308" s="201">
        <v>0</v>
      </c>
      <c r="AB308" s="201">
        <v>0</v>
      </c>
      <c r="AC308" s="202">
        <v>0</v>
      </c>
      <c r="AD308" s="201">
        <v>0</v>
      </c>
      <c r="AE308" s="201">
        <v>0</v>
      </c>
      <c r="AF308" s="201">
        <v>0</v>
      </c>
      <c r="AG308" s="201">
        <v>0</v>
      </c>
      <c r="AH308" s="201">
        <v>0</v>
      </c>
      <c r="AI308" s="203">
        <f t="shared" si="234"/>
        <v>1.4801010161214835E-2</v>
      </c>
      <c r="BA308" s="133"/>
      <c r="BR308" s="133"/>
      <c r="CG308" s="133"/>
    </row>
    <row r="309" spans="1:85" x14ac:dyDescent="0.25">
      <c r="A309" s="162" t="s">
        <v>62</v>
      </c>
      <c r="B309" s="148">
        <v>0</v>
      </c>
      <c r="C309" s="148">
        <v>0</v>
      </c>
      <c r="D309" s="148">
        <v>0</v>
      </c>
      <c r="E309" s="148">
        <v>0</v>
      </c>
      <c r="F309" s="292"/>
      <c r="G309" s="148">
        <v>0</v>
      </c>
      <c r="H309" s="160">
        <v>0</v>
      </c>
      <c r="I309" s="146">
        <f t="shared" si="232"/>
        <v>0</v>
      </c>
      <c r="J309" s="141"/>
      <c r="K309" s="163" t="s">
        <v>62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33"/>
        <v>0</v>
      </c>
      <c r="U309" s="205" t="s">
        <v>60</v>
      </c>
      <c r="V309" s="196">
        <v>0</v>
      </c>
      <c r="W309" s="196">
        <v>0</v>
      </c>
      <c r="X309" s="196">
        <v>0</v>
      </c>
      <c r="Y309" s="196">
        <v>0</v>
      </c>
      <c r="Z309" s="196">
        <v>0</v>
      </c>
      <c r="AA309" s="196">
        <v>0</v>
      </c>
      <c r="AB309" s="196">
        <v>0</v>
      </c>
      <c r="AC309" s="197">
        <v>0</v>
      </c>
      <c r="AD309" s="198">
        <v>0</v>
      </c>
      <c r="AE309" s="198">
        <v>0</v>
      </c>
      <c r="AF309" s="198">
        <v>0</v>
      </c>
      <c r="AG309" s="198">
        <v>0</v>
      </c>
      <c r="AH309" s="198">
        <v>0</v>
      </c>
      <c r="AI309" s="199">
        <f t="shared" si="234"/>
        <v>0</v>
      </c>
      <c r="BA309" s="133"/>
      <c r="BR309" s="133"/>
      <c r="CG309" s="133"/>
    </row>
    <row r="310" spans="1:85" ht="14.4" x14ac:dyDescent="0.3">
      <c r="A310" s="164" t="s">
        <v>22</v>
      </c>
      <c r="B310" s="165">
        <v>0</v>
      </c>
      <c r="C310" s="165">
        <v>0</v>
      </c>
      <c r="D310" s="165">
        <v>0</v>
      </c>
      <c r="E310" s="165">
        <v>0</v>
      </c>
      <c r="F310" s="292"/>
      <c r="G310" s="165">
        <v>0</v>
      </c>
      <c r="H310" s="166">
        <v>0</v>
      </c>
      <c r="I310" s="167">
        <f t="shared" si="232"/>
        <v>0</v>
      </c>
      <c r="J310" s="141"/>
      <c r="K310" s="168" t="s">
        <v>22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33"/>
        <v>0</v>
      </c>
      <c r="U310" s="206" t="s">
        <v>63</v>
      </c>
      <c r="V310" s="207">
        <v>0</v>
      </c>
      <c r="W310" s="207">
        <v>0</v>
      </c>
      <c r="X310" s="207">
        <v>0</v>
      </c>
      <c r="Y310" s="207">
        <v>0</v>
      </c>
      <c r="Z310" s="207">
        <v>0</v>
      </c>
      <c r="AA310" s="207">
        <v>0</v>
      </c>
      <c r="AB310" s="207">
        <v>0</v>
      </c>
      <c r="AC310" s="207">
        <v>0</v>
      </c>
      <c r="AD310" s="207">
        <v>0</v>
      </c>
      <c r="AE310" s="207">
        <v>0</v>
      </c>
      <c r="AF310" s="207">
        <v>0</v>
      </c>
      <c r="AG310" s="207">
        <v>0</v>
      </c>
      <c r="AH310" s="97">
        <v>0</v>
      </c>
      <c r="AI310" s="208">
        <f t="shared" si="234"/>
        <v>0</v>
      </c>
      <c r="BA310" s="133"/>
      <c r="BR310" s="133"/>
      <c r="CG310" s="133"/>
    </row>
    <row r="311" spans="1:85" ht="14.4" x14ac:dyDescent="0.3">
      <c r="A311" s="172" t="s">
        <v>18</v>
      </c>
      <c r="B311" s="173">
        <v>0</v>
      </c>
      <c r="C311" s="173">
        <v>0</v>
      </c>
      <c r="D311" s="173">
        <v>0</v>
      </c>
      <c r="E311" s="173">
        <v>0</v>
      </c>
      <c r="F311" s="292"/>
      <c r="G311" s="173">
        <v>0</v>
      </c>
      <c r="H311" s="174">
        <v>0</v>
      </c>
      <c r="I311" s="175">
        <f t="shared" si="232"/>
        <v>0</v>
      </c>
      <c r="J311" s="141"/>
      <c r="K311" s="176" t="s">
        <v>18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33"/>
        <v>0</v>
      </c>
      <c r="U311" s="209" t="s">
        <v>18</v>
      </c>
      <c r="V311" s="210">
        <v>0</v>
      </c>
      <c r="W311" s="210">
        <v>0</v>
      </c>
      <c r="X311" s="210">
        <v>0</v>
      </c>
      <c r="Y311" s="210">
        <v>0</v>
      </c>
      <c r="Z311" s="210">
        <v>0</v>
      </c>
      <c r="AA311" s="210">
        <v>0</v>
      </c>
      <c r="AB311" s="210">
        <v>0</v>
      </c>
      <c r="AC311" s="210">
        <v>0</v>
      </c>
      <c r="AD311" s="211">
        <v>0</v>
      </c>
      <c r="AE311" s="211">
        <v>0</v>
      </c>
      <c r="AF311" s="211">
        <v>0</v>
      </c>
      <c r="AG311" s="211">
        <v>0</v>
      </c>
      <c r="AH311" s="211">
        <v>0</v>
      </c>
      <c r="AI311" s="212">
        <f t="shared" si="234"/>
        <v>0</v>
      </c>
      <c r="BA311" s="133"/>
      <c r="BR311" s="133"/>
      <c r="CG311" s="133"/>
    </row>
    <row r="312" spans="1:85" ht="14.4" x14ac:dyDescent="0.3">
      <c r="A312" s="164" t="s">
        <v>19</v>
      </c>
      <c r="B312" s="165">
        <v>0</v>
      </c>
      <c r="C312" s="165">
        <v>0</v>
      </c>
      <c r="D312" s="165">
        <v>0</v>
      </c>
      <c r="E312" s="165">
        <v>0</v>
      </c>
      <c r="F312" s="292"/>
      <c r="G312" s="165">
        <v>0</v>
      </c>
      <c r="H312" s="166">
        <v>0</v>
      </c>
      <c r="I312" s="167">
        <f t="shared" si="232"/>
        <v>0</v>
      </c>
      <c r="J312" s="141"/>
      <c r="K312" s="168" t="s">
        <v>19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33"/>
        <v>0</v>
      </c>
      <c r="U312" s="206" t="s">
        <v>19</v>
      </c>
      <c r="V312" s="207">
        <v>0</v>
      </c>
      <c r="W312" s="207">
        <v>0</v>
      </c>
      <c r="X312" s="207">
        <v>0</v>
      </c>
      <c r="Y312" s="207">
        <v>0</v>
      </c>
      <c r="Z312" s="207">
        <v>0</v>
      </c>
      <c r="AA312" s="207">
        <v>0</v>
      </c>
      <c r="AB312" s="207">
        <v>0</v>
      </c>
      <c r="AC312" s="207">
        <v>0</v>
      </c>
      <c r="AD312" s="207">
        <v>0</v>
      </c>
      <c r="AE312" s="207">
        <v>0</v>
      </c>
      <c r="AF312" s="207">
        <v>0</v>
      </c>
      <c r="AG312" s="207">
        <v>0</v>
      </c>
      <c r="AH312" s="97">
        <v>0</v>
      </c>
      <c r="AI312" s="208">
        <f t="shared" si="234"/>
        <v>0</v>
      </c>
      <c r="BA312" s="133"/>
      <c r="BR312" s="133"/>
      <c r="CG312" s="133"/>
    </row>
    <row r="313" spans="1:85" ht="15" thickBot="1" x14ac:dyDescent="0.35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293"/>
      <c r="G313" s="180">
        <v>0</v>
      </c>
      <c r="H313" s="181">
        <v>0</v>
      </c>
      <c r="I313" s="182">
        <f t="shared" si="232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33"/>
        <v>0</v>
      </c>
      <c r="U313" s="209" t="s">
        <v>10</v>
      </c>
      <c r="V313" s="210">
        <v>0</v>
      </c>
      <c r="W313" s="210">
        <v>0</v>
      </c>
      <c r="X313" s="210">
        <v>0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1">
        <v>0</v>
      </c>
      <c r="AE313" s="211">
        <v>0</v>
      </c>
      <c r="AF313" s="211">
        <v>0</v>
      </c>
      <c r="AG313" s="211">
        <v>0</v>
      </c>
      <c r="AH313" s="211">
        <v>0</v>
      </c>
      <c r="AI313" s="212">
        <f t="shared" si="234"/>
        <v>0</v>
      </c>
      <c r="BA313" s="133"/>
      <c r="BR313" s="133"/>
      <c r="CG313" s="133"/>
    </row>
    <row r="314" spans="1:85" x14ac:dyDescent="0.25">
      <c r="A314" s="186" t="s">
        <v>25</v>
      </c>
      <c r="B314" s="187">
        <f>SUM(B293:B309)</f>
        <v>135.17964924931852</v>
      </c>
      <c r="C314" s="187">
        <f t="shared" ref="C314:H314" si="235">SUM(C293:C309)</f>
        <v>345.69010887249902</v>
      </c>
      <c r="D314" s="187">
        <f t="shared" si="235"/>
        <v>90.008632208927395</v>
      </c>
      <c r="E314" s="187">
        <f t="shared" si="235"/>
        <v>260.22782150387371</v>
      </c>
      <c r="F314" s="187">
        <f t="shared" si="235"/>
        <v>0</v>
      </c>
      <c r="G314" s="187">
        <f t="shared" si="235"/>
        <v>16.676721576729612</v>
      </c>
      <c r="H314" s="213">
        <f t="shared" si="235"/>
        <v>0</v>
      </c>
      <c r="I314" s="146">
        <f t="shared" ref="I314" si="236">SUM(I293:I309)</f>
        <v>847.78293341134838</v>
      </c>
      <c r="J314" s="141"/>
      <c r="K314" s="188" t="s">
        <v>25</v>
      </c>
      <c r="L314" s="187">
        <f>SUM(L293:L309)</f>
        <v>135.17964924931852</v>
      </c>
      <c r="M314" s="187">
        <f t="shared" ref="M314:R314" si="237">SUM(M293:M309)</f>
        <v>345.69010887249902</v>
      </c>
      <c r="N314" s="187">
        <f t="shared" si="237"/>
        <v>90.008632208927395</v>
      </c>
      <c r="O314" s="187">
        <f t="shared" si="237"/>
        <v>260.22782150387371</v>
      </c>
      <c r="P314" s="187">
        <f t="shared" si="237"/>
        <v>160.15361389408494</v>
      </c>
      <c r="Q314" s="187">
        <f t="shared" si="237"/>
        <v>16.676721576729612</v>
      </c>
      <c r="R314" s="213">
        <f t="shared" si="237"/>
        <v>0</v>
      </c>
      <c r="S314" s="214">
        <f t="shared" ref="S314" si="238">SUM(S293:S309)</f>
        <v>1007.9365473054332</v>
      </c>
      <c r="T314" s="133" t="str">
        <f>IF(ABS(S314-AI314)&gt;0.01,S314-AI314,"")</f>
        <v/>
      </c>
      <c r="U314" s="215" t="s">
        <v>61</v>
      </c>
      <c r="V314" s="216">
        <f>SUM(V293:V309)</f>
        <v>91.092379974086441</v>
      </c>
      <c r="W314" s="216">
        <f t="shared" ref="W314:AH314" si="239">SUM(W293:W309)</f>
        <v>22.69442876302665</v>
      </c>
      <c r="X314" s="216">
        <f t="shared" si="239"/>
        <v>16.676721576729612</v>
      </c>
      <c r="Y314" s="216">
        <f t="shared" si="239"/>
        <v>345.69010887249902</v>
      </c>
      <c r="Z314" s="216">
        <f t="shared" si="239"/>
        <v>70.56983295649556</v>
      </c>
      <c r="AA314" s="216">
        <f t="shared" si="239"/>
        <v>231.29220605618008</v>
      </c>
      <c r="AB314" s="216">
        <f t="shared" si="239"/>
        <v>160.15361389408494</v>
      </c>
      <c r="AC314" s="216">
        <f t="shared" si="239"/>
        <v>69.767255212330923</v>
      </c>
      <c r="AD314" s="217">
        <f t="shared" si="239"/>
        <v>21.392840512205421</v>
      </c>
      <c r="AE314" s="217">
        <f t="shared" si="239"/>
        <v>28.935615447693628</v>
      </c>
      <c r="AF314" s="217">
        <f t="shared" si="239"/>
        <v>0</v>
      </c>
      <c r="AG314" s="217">
        <f t="shared" si="239"/>
        <v>19.438799252431856</v>
      </c>
      <c r="AH314" s="217">
        <f t="shared" si="239"/>
        <v>0</v>
      </c>
      <c r="AI314" s="218">
        <f>SUM(V314:AC314)</f>
        <v>1007.9365473054334</v>
      </c>
      <c r="BA314" s="133"/>
      <c r="BR314" s="133"/>
      <c r="CG314" s="133"/>
    </row>
    <row r="315" spans="1:85" s="4" customFormat="1" ht="15" thickBot="1" x14ac:dyDescent="0.35">
      <c r="A315" s="18" t="s">
        <v>85</v>
      </c>
      <c r="B315" s="105">
        <f>IF($I314=0,"-",B314/$I314)</f>
        <v>0.15945077911084665</v>
      </c>
      <c r="C315" s="105">
        <f t="shared" ref="C315:H315" si="240">IF($I314=0,"-",C314/$I314)</f>
        <v>0.40775780597693217</v>
      </c>
      <c r="D315" s="105">
        <f t="shared" si="240"/>
        <v>0.10616943165716544</v>
      </c>
      <c r="E315" s="105">
        <f t="shared" si="240"/>
        <v>0.3069510027251397</v>
      </c>
      <c r="F315" s="105">
        <f t="shared" si="240"/>
        <v>0</v>
      </c>
      <c r="G315" s="105">
        <f t="shared" si="240"/>
        <v>1.967098052991589E-2</v>
      </c>
      <c r="H315" s="106">
        <f t="shared" si="240"/>
        <v>0</v>
      </c>
      <c r="I315" s="107">
        <f>SUM(B315:H315)</f>
        <v>0.99999999999999989</v>
      </c>
      <c r="J315" s="133"/>
      <c r="K315" s="30" t="s">
        <v>85</v>
      </c>
      <c r="L315" s="80">
        <f>IF($S314=0,"-",L314/$S314)</f>
        <v>0.13411523732391784</v>
      </c>
      <c r="M315" s="80">
        <f t="shared" ref="M315:R315" si="241">IF($S314=0,"-",M314/$S314)</f>
        <v>0.3429681261153289</v>
      </c>
      <c r="N315" s="80">
        <f t="shared" si="241"/>
        <v>8.9299899333496677E-2</v>
      </c>
      <c r="O315" s="80">
        <f t="shared" si="241"/>
        <v>0.25817877345508866</v>
      </c>
      <c r="P315" s="80">
        <f t="shared" si="241"/>
        <v>0.15889255561000495</v>
      </c>
      <c r="Q315" s="80">
        <f t="shared" si="241"/>
        <v>1.6545408162162906E-2</v>
      </c>
      <c r="R315" s="81">
        <f t="shared" si="241"/>
        <v>0</v>
      </c>
      <c r="S315" s="82">
        <f>SUM(L315:R315)</f>
        <v>0.99999999999999989</v>
      </c>
      <c r="U315" s="40" t="s">
        <v>85</v>
      </c>
      <c r="V315" s="108">
        <f>+V314/$AI314</f>
        <v>9.0375113609689223E-2</v>
      </c>
      <c r="W315" s="108">
        <f t="shared" ref="W315:AH315" si="242">+W314/$AI314</f>
        <v>2.2515731594113526E-2</v>
      </c>
      <c r="X315" s="108">
        <f t="shared" si="242"/>
        <v>1.6545408162162902E-2</v>
      </c>
      <c r="Y315" s="108">
        <f t="shared" si="242"/>
        <v>0.3429681261153289</v>
      </c>
      <c r="Z315" s="108">
        <f t="shared" si="242"/>
        <v>7.0014162245781622E-2</v>
      </c>
      <c r="AA315" s="108">
        <f t="shared" si="242"/>
        <v>0.22947099862040421</v>
      </c>
      <c r="AB315" s="108">
        <f t="shared" si="242"/>
        <v>0.15889255561000493</v>
      </c>
      <c r="AC315" s="108">
        <f t="shared" si="242"/>
        <v>6.9217904042514558E-2</v>
      </c>
      <c r="AD315" s="108">
        <f t="shared" si="242"/>
        <v>2.1224392120115062E-2</v>
      </c>
      <c r="AE315" s="108">
        <f t="shared" si="242"/>
        <v>2.8707774834684428E-2</v>
      </c>
      <c r="AF315" s="108">
        <f t="shared" si="242"/>
        <v>0</v>
      </c>
      <c r="AG315" s="108">
        <f t="shared" si="242"/>
        <v>1.9285737087715055E-2</v>
      </c>
      <c r="AH315" s="108">
        <f t="shared" si="242"/>
        <v>0</v>
      </c>
      <c r="AI315" s="109">
        <f>SUM(V315:AC315)</f>
        <v>0.99999999999999989</v>
      </c>
    </row>
    <row r="316" spans="1:85" ht="14.4" thickBot="1" x14ac:dyDescent="0.3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7.6" x14ac:dyDescent="0.25">
      <c r="A317" s="316" t="s">
        <v>37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26</v>
      </c>
      <c r="G317" s="137" t="s">
        <v>4</v>
      </c>
      <c r="H317" s="137" t="s">
        <v>84</v>
      </c>
      <c r="I317" s="138" t="s">
        <v>5</v>
      </c>
      <c r="K317" s="318" t="s">
        <v>37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26</v>
      </c>
      <c r="Q317" s="139" t="s">
        <v>4</v>
      </c>
      <c r="R317" s="139" t="s">
        <v>84</v>
      </c>
      <c r="S317" s="140" t="s">
        <v>5</v>
      </c>
      <c r="U317" s="320" t="s">
        <v>37</v>
      </c>
      <c r="V317" s="189" t="s">
        <v>71</v>
      </c>
      <c r="W317" s="189" t="s">
        <v>72</v>
      </c>
      <c r="X317" s="189" t="s">
        <v>4</v>
      </c>
      <c r="Y317" s="189" t="s">
        <v>1</v>
      </c>
      <c r="Z317" s="189" t="s">
        <v>2</v>
      </c>
      <c r="AA317" s="189" t="s">
        <v>3</v>
      </c>
      <c r="AB317" s="189" t="s">
        <v>53</v>
      </c>
      <c r="AC317" s="189" t="s">
        <v>65</v>
      </c>
      <c r="AD317" s="190" t="s">
        <v>73</v>
      </c>
      <c r="AE317" s="190" t="s">
        <v>74</v>
      </c>
      <c r="AF317" s="190" t="s">
        <v>75</v>
      </c>
      <c r="AG317" s="190" t="s">
        <v>76</v>
      </c>
      <c r="AH317" s="190" t="s">
        <v>77</v>
      </c>
      <c r="AI317" s="191" t="s">
        <v>61</v>
      </c>
      <c r="BA317" s="133"/>
      <c r="BR317" s="133"/>
      <c r="CG317" s="133"/>
    </row>
    <row r="318" spans="1:85" x14ac:dyDescent="0.25">
      <c r="A318" s="317" t="s">
        <v>37</v>
      </c>
      <c r="B318" s="282" t="s">
        <v>66</v>
      </c>
      <c r="C318" s="283"/>
      <c r="D318" s="283"/>
      <c r="E318" s="283"/>
      <c r="F318" s="283"/>
      <c r="G318" s="283"/>
      <c r="H318" s="283"/>
      <c r="I318" s="284"/>
      <c r="K318" s="319" t="s">
        <v>37</v>
      </c>
      <c r="L318" s="285" t="s">
        <v>66</v>
      </c>
      <c r="M318" s="286"/>
      <c r="N318" s="286"/>
      <c r="O318" s="286"/>
      <c r="P318" s="286"/>
      <c r="Q318" s="286"/>
      <c r="R318" s="286"/>
      <c r="S318" s="287"/>
      <c r="U318" s="321" t="s">
        <v>37</v>
      </c>
      <c r="V318" s="314" t="s">
        <v>66</v>
      </c>
      <c r="W318" s="314"/>
      <c r="X318" s="314"/>
      <c r="Y318" s="314"/>
      <c r="Z318" s="314"/>
      <c r="AA318" s="314"/>
      <c r="AB318" s="314"/>
      <c r="AC318" s="314"/>
      <c r="AD318" s="314"/>
      <c r="AE318" s="314"/>
      <c r="AF318" s="314"/>
      <c r="AG318" s="314"/>
      <c r="AH318" s="314"/>
      <c r="AI318" s="315"/>
      <c r="BA318" s="133"/>
      <c r="BR318" s="133"/>
      <c r="CG318" s="133"/>
    </row>
    <row r="319" spans="1:85" x14ac:dyDescent="0.25">
      <c r="A319" s="143" t="s">
        <v>6</v>
      </c>
      <c r="B319" s="144">
        <v>0</v>
      </c>
      <c r="C319" s="144">
        <v>30.105969809641607</v>
      </c>
      <c r="D319" s="144">
        <v>0</v>
      </c>
      <c r="E319" s="144">
        <v>0</v>
      </c>
      <c r="F319" s="291"/>
      <c r="G319" s="144">
        <v>0</v>
      </c>
      <c r="H319" s="145">
        <v>0</v>
      </c>
      <c r="I319" s="146">
        <f>SUM(B319:H319)</f>
        <v>30.105969809641607</v>
      </c>
      <c r="J319" s="141"/>
      <c r="K319" s="192" t="s">
        <v>6</v>
      </c>
      <c r="L319" s="144">
        <v>0</v>
      </c>
      <c r="M319" s="144">
        <v>30.105969809641607</v>
      </c>
      <c r="N319" s="144">
        <v>0</v>
      </c>
      <c r="O319" s="144">
        <v>0</v>
      </c>
      <c r="P319" s="144">
        <v>0</v>
      </c>
      <c r="Q319" s="144">
        <v>0</v>
      </c>
      <c r="R319" s="193">
        <v>0</v>
      </c>
      <c r="S319" s="194">
        <f>SUM(L319:R319)</f>
        <v>30.105969809641607</v>
      </c>
      <c r="U319" s="195" t="s">
        <v>6</v>
      </c>
      <c r="V319" s="196">
        <v>0</v>
      </c>
      <c r="W319" s="196">
        <v>0</v>
      </c>
      <c r="X319" s="196">
        <v>0</v>
      </c>
      <c r="Y319" s="196">
        <v>30.105969809641607</v>
      </c>
      <c r="Z319" s="196">
        <v>0</v>
      </c>
      <c r="AA319" s="196">
        <v>0</v>
      </c>
      <c r="AB319" s="196">
        <v>0</v>
      </c>
      <c r="AC319" s="197">
        <v>0</v>
      </c>
      <c r="AD319" s="198">
        <v>0</v>
      </c>
      <c r="AE319" s="198">
        <v>0</v>
      </c>
      <c r="AF319" s="198">
        <v>0</v>
      </c>
      <c r="AG319" s="198">
        <v>0</v>
      </c>
      <c r="AH319" s="198">
        <v>0</v>
      </c>
      <c r="AI319" s="199">
        <f>SUM(V319:AC319)</f>
        <v>30.105969809641607</v>
      </c>
      <c r="BA319" s="133"/>
      <c r="BR319" s="133"/>
      <c r="CG319" s="133"/>
    </row>
    <row r="320" spans="1:85" x14ac:dyDescent="0.25">
      <c r="A320" s="151" t="s">
        <v>7</v>
      </c>
      <c r="B320" s="152">
        <v>0</v>
      </c>
      <c r="C320" s="152">
        <v>0</v>
      </c>
      <c r="D320" s="152">
        <v>0</v>
      </c>
      <c r="E320" s="152">
        <v>0</v>
      </c>
      <c r="F320" s="292"/>
      <c r="G320" s="152">
        <v>0</v>
      </c>
      <c r="H320" s="153">
        <v>0</v>
      </c>
      <c r="I320" s="154">
        <f t="shared" ref="I320:I339" si="243">SUM(B320:H320)</f>
        <v>0</v>
      </c>
      <c r="J320" s="141"/>
      <c r="K320" s="155" t="s">
        <v>7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44">SUM(L320:R320)</f>
        <v>0</v>
      </c>
      <c r="U320" s="200" t="s">
        <v>7</v>
      </c>
      <c r="V320" s="201">
        <v>0</v>
      </c>
      <c r="W320" s="201">
        <v>0</v>
      </c>
      <c r="X320" s="201">
        <v>0</v>
      </c>
      <c r="Y320" s="201">
        <v>0</v>
      </c>
      <c r="Z320" s="201">
        <v>0</v>
      </c>
      <c r="AA320" s="201">
        <v>0</v>
      </c>
      <c r="AB320" s="201">
        <v>0</v>
      </c>
      <c r="AC320" s="202">
        <v>0</v>
      </c>
      <c r="AD320" s="201">
        <v>0</v>
      </c>
      <c r="AE320" s="201">
        <v>0</v>
      </c>
      <c r="AF320" s="201">
        <v>0</v>
      </c>
      <c r="AG320" s="201">
        <v>0</v>
      </c>
      <c r="AH320" s="201">
        <v>0</v>
      </c>
      <c r="AI320" s="203">
        <f t="shared" ref="AI320:AI339" si="245">SUM(V320:AC320)</f>
        <v>0</v>
      </c>
      <c r="BA320" s="133"/>
      <c r="BR320" s="133"/>
      <c r="CG320" s="133"/>
    </row>
    <row r="321" spans="1:85" x14ac:dyDescent="0.2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292"/>
      <c r="G321" s="148">
        <v>0</v>
      </c>
      <c r="H321" s="160">
        <v>0</v>
      </c>
      <c r="I321" s="146">
        <f t="shared" si="243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44"/>
        <v>0</v>
      </c>
      <c r="U321" s="204" t="s">
        <v>9</v>
      </c>
      <c r="V321" s="196">
        <v>0</v>
      </c>
      <c r="W321" s="196">
        <v>0</v>
      </c>
      <c r="X321" s="196">
        <v>0</v>
      </c>
      <c r="Y321" s="196">
        <v>0</v>
      </c>
      <c r="Z321" s="196">
        <v>0</v>
      </c>
      <c r="AA321" s="196">
        <v>0</v>
      </c>
      <c r="AB321" s="196">
        <v>0</v>
      </c>
      <c r="AC321" s="197">
        <v>0</v>
      </c>
      <c r="AD321" s="198">
        <v>0</v>
      </c>
      <c r="AE321" s="198">
        <v>0</v>
      </c>
      <c r="AF321" s="198">
        <v>0</v>
      </c>
      <c r="AG321" s="198">
        <v>0</v>
      </c>
      <c r="AH321" s="198">
        <v>0</v>
      </c>
      <c r="AI321" s="199">
        <f t="shared" si="245"/>
        <v>0</v>
      </c>
      <c r="BA321" s="133"/>
      <c r="BR321" s="133"/>
      <c r="CG321" s="133"/>
    </row>
    <row r="322" spans="1:85" x14ac:dyDescent="0.25">
      <c r="A322" s="151" t="s">
        <v>54</v>
      </c>
      <c r="B322" s="152">
        <v>0</v>
      </c>
      <c r="C322" s="152">
        <v>0</v>
      </c>
      <c r="D322" s="152">
        <v>0</v>
      </c>
      <c r="E322" s="152">
        <v>0</v>
      </c>
      <c r="F322" s="292"/>
      <c r="G322" s="152">
        <v>0</v>
      </c>
      <c r="H322" s="153">
        <v>0</v>
      </c>
      <c r="I322" s="154">
        <f t="shared" si="243"/>
        <v>0</v>
      </c>
      <c r="J322" s="141"/>
      <c r="K322" s="155" t="s">
        <v>54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44"/>
        <v>0</v>
      </c>
      <c r="U322" s="200" t="s">
        <v>54</v>
      </c>
      <c r="V322" s="201">
        <v>0</v>
      </c>
      <c r="W322" s="201">
        <v>0</v>
      </c>
      <c r="X322" s="201">
        <v>0</v>
      </c>
      <c r="Y322" s="201">
        <v>0</v>
      </c>
      <c r="Z322" s="201">
        <v>0</v>
      </c>
      <c r="AA322" s="201">
        <v>0</v>
      </c>
      <c r="AB322" s="201">
        <v>0</v>
      </c>
      <c r="AC322" s="202">
        <v>0</v>
      </c>
      <c r="AD322" s="201">
        <v>0</v>
      </c>
      <c r="AE322" s="201">
        <v>0</v>
      </c>
      <c r="AF322" s="201">
        <v>0</v>
      </c>
      <c r="AG322" s="201">
        <v>0</v>
      </c>
      <c r="AH322" s="201">
        <v>0</v>
      </c>
      <c r="AI322" s="203">
        <f t="shared" si="245"/>
        <v>0</v>
      </c>
      <c r="BA322" s="133"/>
      <c r="BR322" s="133"/>
      <c r="CG322" s="133"/>
    </row>
    <row r="323" spans="1:85" x14ac:dyDescent="0.25">
      <c r="A323" s="159" t="s">
        <v>15</v>
      </c>
      <c r="B323" s="148">
        <v>13.273899275662915</v>
      </c>
      <c r="C323" s="148">
        <v>35.94875195463672</v>
      </c>
      <c r="D323" s="148">
        <v>20.116736941155001</v>
      </c>
      <c r="E323" s="148">
        <v>0</v>
      </c>
      <c r="F323" s="292"/>
      <c r="G323" s="148">
        <v>0</v>
      </c>
      <c r="H323" s="160">
        <v>0</v>
      </c>
      <c r="I323" s="146">
        <f t="shared" si="243"/>
        <v>69.33938817145463</v>
      </c>
      <c r="J323" s="141"/>
      <c r="K323" s="161" t="s">
        <v>15</v>
      </c>
      <c r="L323" s="148">
        <v>13.273899275662915</v>
      </c>
      <c r="M323" s="148">
        <v>35.94875195463672</v>
      </c>
      <c r="N323" s="148">
        <v>20.116736941155001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44"/>
        <v>69.33938817145463</v>
      </c>
      <c r="U323" s="204" t="s">
        <v>15</v>
      </c>
      <c r="V323" s="196">
        <v>13.273899275662915</v>
      </c>
      <c r="W323" s="196">
        <v>0</v>
      </c>
      <c r="X323" s="196">
        <v>0</v>
      </c>
      <c r="Y323" s="196">
        <v>35.94875195463672</v>
      </c>
      <c r="Z323" s="196">
        <v>20.116736941155001</v>
      </c>
      <c r="AA323" s="196">
        <v>0</v>
      </c>
      <c r="AB323" s="196">
        <v>0</v>
      </c>
      <c r="AC323" s="197">
        <v>0</v>
      </c>
      <c r="AD323" s="198">
        <v>0</v>
      </c>
      <c r="AE323" s="198">
        <v>0</v>
      </c>
      <c r="AF323" s="198">
        <v>0</v>
      </c>
      <c r="AG323" s="198">
        <v>0</v>
      </c>
      <c r="AH323" s="198">
        <v>0</v>
      </c>
      <c r="AI323" s="199">
        <f t="shared" si="245"/>
        <v>69.33938817145463</v>
      </c>
      <c r="BA323" s="133"/>
      <c r="BR323" s="133"/>
      <c r="CG323" s="133"/>
    </row>
    <row r="324" spans="1:85" x14ac:dyDescent="0.25">
      <c r="A324" s="151" t="s">
        <v>14</v>
      </c>
      <c r="B324" s="152">
        <v>4.860735334204227</v>
      </c>
      <c r="C324" s="152">
        <v>2.1579693434604794E-4</v>
      </c>
      <c r="D324" s="152">
        <v>0</v>
      </c>
      <c r="E324" s="152">
        <v>0</v>
      </c>
      <c r="F324" s="292"/>
      <c r="G324" s="152">
        <v>0</v>
      </c>
      <c r="H324" s="153">
        <v>0</v>
      </c>
      <c r="I324" s="154">
        <f t="shared" si="243"/>
        <v>4.8609511311385729</v>
      </c>
      <c r="J324" s="141"/>
      <c r="K324" s="155" t="s">
        <v>14</v>
      </c>
      <c r="L324" s="156">
        <v>4.860735334204227</v>
      </c>
      <c r="M324" s="156">
        <v>2.1579693434604794E-4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44"/>
        <v>4.8609511311385729</v>
      </c>
      <c r="U324" s="200" t="s">
        <v>55</v>
      </c>
      <c r="V324" s="201">
        <v>4.858362327531629</v>
      </c>
      <c r="W324" s="201">
        <v>0</v>
      </c>
      <c r="X324" s="201">
        <v>0</v>
      </c>
      <c r="Y324" s="201">
        <v>2.1579693434604794E-4</v>
      </c>
      <c r="Z324" s="201">
        <v>0</v>
      </c>
      <c r="AA324" s="201">
        <v>0</v>
      </c>
      <c r="AB324" s="201">
        <v>0</v>
      </c>
      <c r="AC324" s="202">
        <v>2.3730066725976291E-3</v>
      </c>
      <c r="AD324" s="201">
        <v>2.3730066725976291E-3</v>
      </c>
      <c r="AE324" s="201">
        <v>0</v>
      </c>
      <c r="AF324" s="201">
        <v>0</v>
      </c>
      <c r="AG324" s="201">
        <v>0</v>
      </c>
      <c r="AH324" s="201">
        <v>0</v>
      </c>
      <c r="AI324" s="203">
        <f t="shared" si="245"/>
        <v>4.8609511311385729</v>
      </c>
      <c r="BA324" s="133"/>
      <c r="BR324" s="133"/>
      <c r="CG324" s="133"/>
    </row>
    <row r="325" spans="1:85" x14ac:dyDescent="0.25">
      <c r="A325" s="159" t="s">
        <v>56</v>
      </c>
      <c r="B325" s="148">
        <v>0</v>
      </c>
      <c r="C325" s="148">
        <v>0</v>
      </c>
      <c r="D325" s="148">
        <v>0</v>
      </c>
      <c r="E325" s="148">
        <v>1.2960766831451005</v>
      </c>
      <c r="F325" s="292"/>
      <c r="G325" s="148">
        <v>0</v>
      </c>
      <c r="H325" s="160">
        <v>0</v>
      </c>
      <c r="I325" s="146">
        <f t="shared" si="243"/>
        <v>1.2960766831451005</v>
      </c>
      <c r="J325" s="141"/>
      <c r="K325" s="161" t="s">
        <v>56</v>
      </c>
      <c r="L325" s="148">
        <v>0</v>
      </c>
      <c r="M325" s="148">
        <v>0</v>
      </c>
      <c r="N325" s="148">
        <v>0</v>
      </c>
      <c r="O325" s="148">
        <v>1.2960766831451005</v>
      </c>
      <c r="P325" s="148">
        <v>20.246292293944162</v>
      </c>
      <c r="Q325" s="148">
        <v>0</v>
      </c>
      <c r="R325" s="149">
        <v>0</v>
      </c>
      <c r="S325" s="150">
        <f t="shared" si="244"/>
        <v>21.542368977089261</v>
      </c>
      <c r="U325" s="204" t="s">
        <v>56</v>
      </c>
      <c r="V325" s="196">
        <v>0</v>
      </c>
      <c r="W325" s="196">
        <v>0</v>
      </c>
      <c r="X325" s="196">
        <v>0</v>
      </c>
      <c r="Y325" s="196">
        <v>0</v>
      </c>
      <c r="Z325" s="196">
        <v>0</v>
      </c>
      <c r="AA325" s="196">
        <v>1.2960766831451005</v>
      </c>
      <c r="AB325" s="196">
        <v>20.246292293944162</v>
      </c>
      <c r="AC325" s="197">
        <v>0</v>
      </c>
      <c r="AD325" s="196">
        <v>0</v>
      </c>
      <c r="AE325" s="196">
        <v>0</v>
      </c>
      <c r="AF325" s="196">
        <v>0</v>
      </c>
      <c r="AG325" s="196">
        <v>0</v>
      </c>
      <c r="AH325" s="196">
        <v>0</v>
      </c>
      <c r="AI325" s="199">
        <f t="shared" si="245"/>
        <v>21.542368977089261</v>
      </c>
      <c r="BA325" s="133"/>
      <c r="BR325" s="133"/>
      <c r="CG325" s="133"/>
    </row>
    <row r="326" spans="1:85" x14ac:dyDescent="0.2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292"/>
      <c r="G326" s="152">
        <v>0</v>
      </c>
      <c r="H326" s="153">
        <v>0</v>
      </c>
      <c r="I326" s="154">
        <f t="shared" si="243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2.8246716374254164</v>
      </c>
      <c r="Q326" s="156">
        <v>0</v>
      </c>
      <c r="R326" s="157">
        <v>0</v>
      </c>
      <c r="S326" s="158">
        <f t="shared" si="244"/>
        <v>2.8246716374254164</v>
      </c>
      <c r="U326" s="200" t="s">
        <v>11</v>
      </c>
      <c r="V326" s="201">
        <v>0</v>
      </c>
      <c r="W326" s="201">
        <v>0</v>
      </c>
      <c r="X326" s="201">
        <v>0</v>
      </c>
      <c r="Y326" s="201">
        <v>0</v>
      </c>
      <c r="Z326" s="201">
        <v>0</v>
      </c>
      <c r="AA326" s="201">
        <v>0</v>
      </c>
      <c r="AB326" s="201">
        <v>2.8246716374254164</v>
      </c>
      <c r="AC326" s="202">
        <v>0</v>
      </c>
      <c r="AD326" s="201">
        <v>0</v>
      </c>
      <c r="AE326" s="201">
        <v>0</v>
      </c>
      <c r="AF326" s="201">
        <v>0</v>
      </c>
      <c r="AG326" s="201">
        <v>0</v>
      </c>
      <c r="AH326" s="201">
        <v>0</v>
      </c>
      <c r="AI326" s="203">
        <f t="shared" si="245"/>
        <v>2.8246716374254164</v>
      </c>
      <c r="BA326" s="133"/>
      <c r="BR326" s="133"/>
      <c r="CG326" s="133"/>
    </row>
    <row r="327" spans="1:85" x14ac:dyDescent="0.25">
      <c r="A327" s="159" t="s">
        <v>57</v>
      </c>
      <c r="B327" s="148">
        <v>0</v>
      </c>
      <c r="C327" s="148">
        <v>0</v>
      </c>
      <c r="D327" s="148">
        <v>0</v>
      </c>
      <c r="E327" s="148">
        <v>0</v>
      </c>
      <c r="F327" s="292"/>
      <c r="G327" s="148">
        <v>0</v>
      </c>
      <c r="H327" s="160">
        <v>0</v>
      </c>
      <c r="I327" s="146">
        <f t="shared" si="243"/>
        <v>0</v>
      </c>
      <c r="J327" s="141"/>
      <c r="K327" s="161" t="s">
        <v>57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44"/>
        <v>0</v>
      </c>
      <c r="U327" s="204" t="s">
        <v>57</v>
      </c>
      <c r="V327" s="196">
        <v>0</v>
      </c>
      <c r="W327" s="196">
        <v>0</v>
      </c>
      <c r="X327" s="196">
        <v>0</v>
      </c>
      <c r="Y327" s="196">
        <v>0</v>
      </c>
      <c r="Z327" s="196">
        <v>0</v>
      </c>
      <c r="AA327" s="196">
        <v>0</v>
      </c>
      <c r="AB327" s="196">
        <v>0</v>
      </c>
      <c r="AC327" s="197">
        <v>0</v>
      </c>
      <c r="AD327" s="196">
        <v>0</v>
      </c>
      <c r="AE327" s="196">
        <v>0</v>
      </c>
      <c r="AF327" s="196">
        <v>0</v>
      </c>
      <c r="AG327" s="196">
        <v>0</v>
      </c>
      <c r="AH327" s="196">
        <v>0</v>
      </c>
      <c r="AI327" s="199">
        <f t="shared" si="245"/>
        <v>0</v>
      </c>
      <c r="BA327" s="133"/>
      <c r="BR327" s="133"/>
      <c r="CG327" s="133"/>
    </row>
    <row r="328" spans="1:85" x14ac:dyDescent="0.25">
      <c r="A328" s="151" t="s">
        <v>16</v>
      </c>
      <c r="B328" s="152">
        <v>0.20262054288603429</v>
      </c>
      <c r="C328" s="152">
        <v>0</v>
      </c>
      <c r="D328" s="152">
        <v>2.5804191676077016E-3</v>
      </c>
      <c r="E328" s="152">
        <v>0</v>
      </c>
      <c r="F328" s="292"/>
      <c r="G328" s="152">
        <v>0</v>
      </c>
      <c r="H328" s="153">
        <v>0</v>
      </c>
      <c r="I328" s="154">
        <f t="shared" si="243"/>
        <v>0.20520096205364199</v>
      </c>
      <c r="J328" s="141"/>
      <c r="K328" s="155" t="s">
        <v>16</v>
      </c>
      <c r="L328" s="156">
        <v>0.20262054288603429</v>
      </c>
      <c r="M328" s="156">
        <v>0</v>
      </c>
      <c r="N328" s="156">
        <v>2.5804191676077016E-3</v>
      </c>
      <c r="O328" s="156">
        <v>0</v>
      </c>
      <c r="P328" s="156">
        <v>2.2177387387387385E-3</v>
      </c>
      <c r="Q328" s="156">
        <v>0</v>
      </c>
      <c r="R328" s="157">
        <v>0</v>
      </c>
      <c r="S328" s="158">
        <f t="shared" si="244"/>
        <v>0.20741870079238073</v>
      </c>
      <c r="U328" s="200" t="s">
        <v>16</v>
      </c>
      <c r="V328" s="201">
        <v>0</v>
      </c>
      <c r="W328" s="201">
        <v>0.20262054288603429</v>
      </c>
      <c r="X328" s="201">
        <v>0</v>
      </c>
      <c r="Y328" s="201">
        <v>0</v>
      </c>
      <c r="Z328" s="201">
        <v>0</v>
      </c>
      <c r="AA328" s="201">
        <v>0</v>
      </c>
      <c r="AB328" s="201">
        <v>2.2177387387387385E-3</v>
      </c>
      <c r="AC328" s="202">
        <v>2.5804191676077016E-3</v>
      </c>
      <c r="AD328" s="201">
        <v>0</v>
      </c>
      <c r="AE328" s="201">
        <v>0</v>
      </c>
      <c r="AF328" s="201">
        <v>0</v>
      </c>
      <c r="AG328" s="201">
        <v>2.5804191676077016E-3</v>
      </c>
      <c r="AH328" s="201">
        <v>0</v>
      </c>
      <c r="AI328" s="203">
        <f t="shared" si="245"/>
        <v>0.20741870079238073</v>
      </c>
      <c r="BA328" s="133"/>
      <c r="BR328" s="133"/>
      <c r="CG328" s="133"/>
    </row>
    <row r="329" spans="1:85" x14ac:dyDescent="0.25">
      <c r="A329" s="159" t="s">
        <v>139</v>
      </c>
      <c r="B329" s="148">
        <v>43.002423684935131</v>
      </c>
      <c r="C329" s="148">
        <v>465.56853636506116</v>
      </c>
      <c r="D329" s="148">
        <v>96.208855643783892</v>
      </c>
      <c r="E329" s="148">
        <v>0</v>
      </c>
      <c r="F329" s="292"/>
      <c r="G329" s="148">
        <v>0</v>
      </c>
      <c r="H329" s="160">
        <v>0</v>
      </c>
      <c r="I329" s="146">
        <f t="shared" si="243"/>
        <v>604.77981569378017</v>
      </c>
      <c r="J329" s="141"/>
      <c r="K329" s="161" t="s">
        <v>139</v>
      </c>
      <c r="L329" s="148">
        <v>43.002423684935131</v>
      </c>
      <c r="M329" s="148">
        <v>465.56853636506116</v>
      </c>
      <c r="N329" s="148">
        <v>96.208855643783892</v>
      </c>
      <c r="O329" s="148">
        <v>0</v>
      </c>
      <c r="P329" s="148">
        <v>0.27528088541533002</v>
      </c>
      <c r="Q329" s="148">
        <v>0</v>
      </c>
      <c r="R329" s="149">
        <v>0</v>
      </c>
      <c r="S329" s="150">
        <f t="shared" si="244"/>
        <v>605.05509657919549</v>
      </c>
      <c r="U329" s="204" t="s">
        <v>139</v>
      </c>
      <c r="V329" s="196">
        <v>42.163105614808323</v>
      </c>
      <c r="W329" s="196">
        <v>0</v>
      </c>
      <c r="X329" s="196">
        <v>0</v>
      </c>
      <c r="Y329" s="196">
        <v>465.56853636506116</v>
      </c>
      <c r="Z329" s="196">
        <v>27.700451186228648</v>
      </c>
      <c r="AA329" s="196">
        <v>0</v>
      </c>
      <c r="AB329" s="196">
        <v>0.27528088541533002</v>
      </c>
      <c r="AC329" s="197">
        <v>69.347722527682052</v>
      </c>
      <c r="AD329" s="196">
        <v>0.83931807012680992</v>
      </c>
      <c r="AE329" s="196">
        <v>0</v>
      </c>
      <c r="AF329" s="196">
        <v>0</v>
      </c>
      <c r="AG329" s="196">
        <v>68.508404457555244</v>
      </c>
      <c r="AH329" s="196">
        <v>0</v>
      </c>
      <c r="AI329" s="199">
        <f t="shared" si="245"/>
        <v>605.05509657919561</v>
      </c>
      <c r="BA329" s="133"/>
      <c r="BR329" s="133"/>
      <c r="CG329" s="133"/>
    </row>
    <row r="330" spans="1:85" x14ac:dyDescent="0.25">
      <c r="A330" s="151" t="s">
        <v>24</v>
      </c>
      <c r="B330" s="152">
        <v>68.306907808863912</v>
      </c>
      <c r="C330" s="152">
        <v>3.9598883735465207</v>
      </c>
      <c r="D330" s="152">
        <v>8.2903888702003439</v>
      </c>
      <c r="E330" s="152">
        <v>996.04618310590558</v>
      </c>
      <c r="F330" s="292"/>
      <c r="G330" s="152">
        <v>48.651473431735575</v>
      </c>
      <c r="H330" s="153">
        <v>0</v>
      </c>
      <c r="I330" s="154">
        <f t="shared" si="243"/>
        <v>1125.254841590252</v>
      </c>
      <c r="J330" s="141"/>
      <c r="K330" s="155" t="s">
        <v>24</v>
      </c>
      <c r="L330" s="156">
        <v>68.306907808863912</v>
      </c>
      <c r="M330" s="156">
        <v>3.9598883735465207</v>
      </c>
      <c r="N330" s="156">
        <v>8.2903888702003439</v>
      </c>
      <c r="O330" s="156">
        <v>996.04618310590558</v>
      </c>
      <c r="P330" s="156">
        <v>8.277747864100288</v>
      </c>
      <c r="Q330" s="156">
        <v>48.651473431735575</v>
      </c>
      <c r="R330" s="157">
        <v>0</v>
      </c>
      <c r="S330" s="158">
        <f t="shared" si="244"/>
        <v>1133.5325894543523</v>
      </c>
      <c r="U330" s="200" t="s">
        <v>24</v>
      </c>
      <c r="V330" s="201">
        <v>1.9784196591140251</v>
      </c>
      <c r="W330" s="201">
        <v>20.464384048479879</v>
      </c>
      <c r="X330" s="201">
        <v>48.651473431735575</v>
      </c>
      <c r="Y330" s="201">
        <v>3.9598883735465207</v>
      </c>
      <c r="Z330" s="201">
        <v>6.8540974216579481E-2</v>
      </c>
      <c r="AA330" s="201">
        <v>981.66340863137066</v>
      </c>
      <c r="AB330" s="201">
        <v>8.277747864100288</v>
      </c>
      <c r="AC330" s="202">
        <v>68.468726471788685</v>
      </c>
      <c r="AD330" s="201">
        <v>45.864104101270016</v>
      </c>
      <c r="AE330" s="201">
        <v>14.38277447453491</v>
      </c>
      <c r="AF330" s="201">
        <v>0</v>
      </c>
      <c r="AG330" s="201">
        <v>8.221847895983764</v>
      </c>
      <c r="AH330" s="201">
        <v>0</v>
      </c>
      <c r="AI330" s="203">
        <f t="shared" si="245"/>
        <v>1133.5325894543521</v>
      </c>
      <c r="BA330" s="133"/>
      <c r="BR330" s="133"/>
      <c r="CG330" s="133"/>
    </row>
    <row r="331" spans="1:85" x14ac:dyDescent="0.25">
      <c r="A331" s="159" t="s">
        <v>23</v>
      </c>
      <c r="B331" s="148">
        <v>8.7498270884816716</v>
      </c>
      <c r="C331" s="148">
        <v>0</v>
      </c>
      <c r="D331" s="148">
        <v>0</v>
      </c>
      <c r="E331" s="148">
        <v>0</v>
      </c>
      <c r="F331" s="292"/>
      <c r="G331" s="148">
        <v>0</v>
      </c>
      <c r="H331" s="160">
        <v>0</v>
      </c>
      <c r="I331" s="146">
        <f t="shared" si="243"/>
        <v>8.7498270884816716</v>
      </c>
      <c r="J331" s="141"/>
      <c r="K331" s="161" t="s">
        <v>23</v>
      </c>
      <c r="L331" s="148">
        <v>8.7498270884816716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44"/>
        <v>8.7498270884816716</v>
      </c>
      <c r="U331" s="204" t="s">
        <v>23</v>
      </c>
      <c r="V331" s="196">
        <v>8.1176061622203033</v>
      </c>
      <c r="W331" s="196">
        <v>0</v>
      </c>
      <c r="X331" s="196">
        <v>0</v>
      </c>
      <c r="Y331" s="196">
        <v>0</v>
      </c>
      <c r="Z331" s="196">
        <v>0</v>
      </c>
      <c r="AA331" s="196">
        <v>0</v>
      </c>
      <c r="AB331" s="196">
        <v>0</v>
      </c>
      <c r="AC331" s="197">
        <v>0.6322209262613685</v>
      </c>
      <c r="AD331" s="196">
        <v>0.6322209262613685</v>
      </c>
      <c r="AE331" s="196">
        <v>0</v>
      </c>
      <c r="AF331" s="196">
        <v>0</v>
      </c>
      <c r="AG331" s="196">
        <v>0</v>
      </c>
      <c r="AH331" s="196">
        <v>0</v>
      </c>
      <c r="AI331" s="199">
        <f t="shared" si="245"/>
        <v>8.7498270884816716</v>
      </c>
      <c r="BA331" s="133"/>
      <c r="BR331" s="133"/>
      <c r="CG331" s="133"/>
    </row>
    <row r="332" spans="1:85" x14ac:dyDescent="0.25">
      <c r="A332" s="151" t="s">
        <v>58</v>
      </c>
      <c r="B332" s="152">
        <v>0</v>
      </c>
      <c r="C332" s="152">
        <v>0</v>
      </c>
      <c r="D332" s="152">
        <v>0</v>
      </c>
      <c r="E332" s="152">
        <v>0</v>
      </c>
      <c r="F332" s="292"/>
      <c r="G332" s="152">
        <v>0</v>
      </c>
      <c r="H332" s="153">
        <v>0</v>
      </c>
      <c r="I332" s="154">
        <f t="shared" si="243"/>
        <v>0</v>
      </c>
      <c r="J332" s="141"/>
      <c r="K332" s="155" t="s">
        <v>58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44"/>
        <v>0</v>
      </c>
      <c r="U332" s="200" t="s">
        <v>58</v>
      </c>
      <c r="V332" s="201">
        <v>0</v>
      </c>
      <c r="W332" s="201">
        <v>0</v>
      </c>
      <c r="X332" s="201">
        <v>0</v>
      </c>
      <c r="Y332" s="201">
        <v>0</v>
      </c>
      <c r="Z332" s="201">
        <v>0</v>
      </c>
      <c r="AA332" s="201">
        <v>0</v>
      </c>
      <c r="AB332" s="201">
        <v>0</v>
      </c>
      <c r="AC332" s="202">
        <v>0</v>
      </c>
      <c r="AD332" s="201">
        <v>0</v>
      </c>
      <c r="AE332" s="201">
        <v>0</v>
      </c>
      <c r="AF332" s="201">
        <v>0</v>
      </c>
      <c r="AG332" s="201">
        <v>0</v>
      </c>
      <c r="AH332" s="201">
        <v>0</v>
      </c>
      <c r="AI332" s="203">
        <f t="shared" si="245"/>
        <v>0</v>
      </c>
      <c r="BA332" s="133"/>
      <c r="BR332" s="133"/>
      <c r="CG332" s="133"/>
    </row>
    <row r="333" spans="1:85" x14ac:dyDescent="0.25">
      <c r="A333" s="159" t="s">
        <v>21</v>
      </c>
      <c r="B333" s="148">
        <v>0</v>
      </c>
      <c r="C333" s="148">
        <v>4093.6752110375737</v>
      </c>
      <c r="D333" s="148">
        <v>0</v>
      </c>
      <c r="E333" s="148">
        <v>0</v>
      </c>
      <c r="F333" s="292"/>
      <c r="G333" s="148">
        <v>0</v>
      </c>
      <c r="H333" s="160">
        <v>0</v>
      </c>
      <c r="I333" s="146">
        <f t="shared" si="243"/>
        <v>4093.6752110375737</v>
      </c>
      <c r="J333" s="141"/>
      <c r="K333" s="161" t="s">
        <v>21</v>
      </c>
      <c r="L333" s="148">
        <v>0</v>
      </c>
      <c r="M333" s="148">
        <v>4093.6752110375737</v>
      </c>
      <c r="N333" s="148">
        <v>0</v>
      </c>
      <c r="O333" s="148">
        <v>0</v>
      </c>
      <c r="P333" s="148">
        <v>1.1453648876714346</v>
      </c>
      <c r="Q333" s="148">
        <v>0</v>
      </c>
      <c r="R333" s="149">
        <v>0</v>
      </c>
      <c r="S333" s="150">
        <f t="shared" si="244"/>
        <v>4094.8205759252451</v>
      </c>
      <c r="U333" s="204" t="s">
        <v>21</v>
      </c>
      <c r="V333" s="196">
        <v>0</v>
      </c>
      <c r="W333" s="196">
        <v>0</v>
      </c>
      <c r="X333" s="196">
        <v>0</v>
      </c>
      <c r="Y333" s="196">
        <v>4093.6752110375737</v>
      </c>
      <c r="Z333" s="196">
        <v>0</v>
      </c>
      <c r="AA333" s="196">
        <v>0</v>
      </c>
      <c r="AB333" s="196">
        <v>1.1453648876714346</v>
      </c>
      <c r="AC333" s="197">
        <v>0</v>
      </c>
      <c r="AD333" s="196">
        <v>0</v>
      </c>
      <c r="AE333" s="196">
        <v>0</v>
      </c>
      <c r="AF333" s="196">
        <v>0</v>
      </c>
      <c r="AG333" s="196">
        <v>0</v>
      </c>
      <c r="AH333" s="196">
        <v>0</v>
      </c>
      <c r="AI333" s="199">
        <f t="shared" si="245"/>
        <v>4094.8205759252451</v>
      </c>
      <c r="BA333" s="133"/>
      <c r="BR333" s="133"/>
      <c r="CG333" s="133"/>
    </row>
    <row r="334" spans="1:85" x14ac:dyDescent="0.25">
      <c r="A334" s="151" t="s">
        <v>20</v>
      </c>
      <c r="B334" s="152">
        <v>0</v>
      </c>
      <c r="C334" s="152">
        <v>0</v>
      </c>
      <c r="D334" s="152">
        <v>0</v>
      </c>
      <c r="E334" s="152">
        <v>0</v>
      </c>
      <c r="F334" s="292"/>
      <c r="G334" s="152">
        <v>0</v>
      </c>
      <c r="H334" s="153">
        <v>0</v>
      </c>
      <c r="I334" s="154">
        <f t="shared" si="243"/>
        <v>0</v>
      </c>
      <c r="J334" s="141"/>
      <c r="K334" s="155" t="s">
        <v>20</v>
      </c>
      <c r="L334" s="156">
        <v>0</v>
      </c>
      <c r="M334" s="156">
        <v>0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44"/>
        <v>0</v>
      </c>
      <c r="U334" s="200" t="s">
        <v>59</v>
      </c>
      <c r="V334" s="201">
        <v>0</v>
      </c>
      <c r="W334" s="201">
        <v>0</v>
      </c>
      <c r="X334" s="201">
        <v>0</v>
      </c>
      <c r="Y334" s="201">
        <v>0</v>
      </c>
      <c r="Z334" s="201">
        <v>0</v>
      </c>
      <c r="AA334" s="201">
        <v>0</v>
      </c>
      <c r="AB334" s="201">
        <v>0</v>
      </c>
      <c r="AC334" s="202">
        <v>0</v>
      </c>
      <c r="AD334" s="201">
        <v>0</v>
      </c>
      <c r="AE334" s="201">
        <v>0</v>
      </c>
      <c r="AF334" s="201">
        <v>0</v>
      </c>
      <c r="AG334" s="201">
        <v>0</v>
      </c>
      <c r="AH334" s="201">
        <v>0</v>
      </c>
      <c r="AI334" s="203">
        <f t="shared" si="245"/>
        <v>0</v>
      </c>
      <c r="BA334" s="133"/>
      <c r="BR334" s="133"/>
      <c r="CG334" s="133"/>
    </row>
    <row r="335" spans="1:85" x14ac:dyDescent="0.25">
      <c r="A335" s="162" t="s">
        <v>62</v>
      </c>
      <c r="B335" s="148">
        <v>0</v>
      </c>
      <c r="C335" s="148">
        <v>0</v>
      </c>
      <c r="D335" s="148">
        <v>0</v>
      </c>
      <c r="E335" s="148">
        <v>0</v>
      </c>
      <c r="F335" s="292"/>
      <c r="G335" s="148">
        <v>0</v>
      </c>
      <c r="H335" s="160">
        <v>0</v>
      </c>
      <c r="I335" s="146">
        <f t="shared" si="243"/>
        <v>0</v>
      </c>
      <c r="J335" s="141"/>
      <c r="K335" s="163" t="s">
        <v>62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44"/>
        <v>0</v>
      </c>
      <c r="U335" s="205" t="s">
        <v>60</v>
      </c>
      <c r="V335" s="196">
        <v>0</v>
      </c>
      <c r="W335" s="196">
        <v>0</v>
      </c>
      <c r="X335" s="196">
        <v>0</v>
      </c>
      <c r="Y335" s="196">
        <v>0</v>
      </c>
      <c r="Z335" s="196">
        <v>0</v>
      </c>
      <c r="AA335" s="196">
        <v>0</v>
      </c>
      <c r="AB335" s="196">
        <v>0</v>
      </c>
      <c r="AC335" s="197">
        <v>0</v>
      </c>
      <c r="AD335" s="198">
        <v>0</v>
      </c>
      <c r="AE335" s="198">
        <v>0</v>
      </c>
      <c r="AF335" s="198">
        <v>0</v>
      </c>
      <c r="AG335" s="198">
        <v>0</v>
      </c>
      <c r="AH335" s="198">
        <v>0</v>
      </c>
      <c r="AI335" s="199">
        <f t="shared" si="245"/>
        <v>0</v>
      </c>
      <c r="BA335" s="133"/>
      <c r="BR335" s="133"/>
      <c r="CG335" s="133"/>
    </row>
    <row r="336" spans="1:85" ht="14.4" x14ac:dyDescent="0.3">
      <c r="A336" s="164" t="s">
        <v>22</v>
      </c>
      <c r="B336" s="165">
        <v>0</v>
      </c>
      <c r="C336" s="165">
        <v>0</v>
      </c>
      <c r="D336" s="165">
        <v>0</v>
      </c>
      <c r="E336" s="165">
        <v>0</v>
      </c>
      <c r="F336" s="292"/>
      <c r="G336" s="165">
        <v>0</v>
      </c>
      <c r="H336" s="166">
        <v>0</v>
      </c>
      <c r="I336" s="167">
        <f t="shared" si="243"/>
        <v>0</v>
      </c>
      <c r="J336" s="141"/>
      <c r="K336" s="168" t="s">
        <v>22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44"/>
        <v>0</v>
      </c>
      <c r="U336" s="206" t="s">
        <v>63</v>
      </c>
      <c r="V336" s="207">
        <v>0</v>
      </c>
      <c r="W336" s="207">
        <v>0</v>
      </c>
      <c r="X336" s="207">
        <v>0</v>
      </c>
      <c r="Y336" s="207">
        <v>0</v>
      </c>
      <c r="Z336" s="207">
        <v>0</v>
      </c>
      <c r="AA336" s="207">
        <v>0</v>
      </c>
      <c r="AB336" s="207">
        <v>0</v>
      </c>
      <c r="AC336" s="207">
        <v>0</v>
      </c>
      <c r="AD336" s="207">
        <v>0</v>
      </c>
      <c r="AE336" s="207">
        <v>0</v>
      </c>
      <c r="AF336" s="207">
        <v>0</v>
      </c>
      <c r="AG336" s="207">
        <v>0</v>
      </c>
      <c r="AH336" s="97">
        <v>0</v>
      </c>
      <c r="AI336" s="208">
        <f t="shared" si="245"/>
        <v>0</v>
      </c>
      <c r="BA336" s="133"/>
      <c r="BR336" s="133"/>
      <c r="CG336" s="133"/>
    </row>
    <row r="337" spans="1:85" ht="14.4" x14ac:dyDescent="0.3">
      <c r="A337" s="172" t="s">
        <v>18</v>
      </c>
      <c r="B337" s="173">
        <v>0</v>
      </c>
      <c r="C337" s="173">
        <v>0</v>
      </c>
      <c r="D337" s="173">
        <v>0</v>
      </c>
      <c r="E337" s="173">
        <v>0</v>
      </c>
      <c r="F337" s="292"/>
      <c r="G337" s="173">
        <v>0</v>
      </c>
      <c r="H337" s="174">
        <v>0</v>
      </c>
      <c r="I337" s="175">
        <f t="shared" si="243"/>
        <v>0</v>
      </c>
      <c r="J337" s="141"/>
      <c r="K337" s="176" t="s">
        <v>18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44"/>
        <v>0</v>
      </c>
      <c r="U337" s="209" t="s">
        <v>18</v>
      </c>
      <c r="V337" s="210">
        <v>0</v>
      </c>
      <c r="W337" s="210">
        <v>0</v>
      </c>
      <c r="X337" s="210">
        <v>0</v>
      </c>
      <c r="Y337" s="210">
        <v>0</v>
      </c>
      <c r="Z337" s="210">
        <v>0</v>
      </c>
      <c r="AA337" s="210">
        <v>0</v>
      </c>
      <c r="AB337" s="210">
        <v>0</v>
      </c>
      <c r="AC337" s="210">
        <v>0</v>
      </c>
      <c r="AD337" s="211">
        <v>0</v>
      </c>
      <c r="AE337" s="211">
        <v>0</v>
      </c>
      <c r="AF337" s="211">
        <v>0</v>
      </c>
      <c r="AG337" s="211">
        <v>0</v>
      </c>
      <c r="AH337" s="211">
        <v>0</v>
      </c>
      <c r="AI337" s="212">
        <f t="shared" si="245"/>
        <v>0</v>
      </c>
      <c r="BA337" s="133"/>
      <c r="BR337" s="133"/>
      <c r="CG337" s="133"/>
    </row>
    <row r="338" spans="1:85" ht="14.4" x14ac:dyDescent="0.3">
      <c r="A338" s="164" t="s">
        <v>19</v>
      </c>
      <c r="B338" s="165">
        <v>0</v>
      </c>
      <c r="C338" s="165">
        <v>0</v>
      </c>
      <c r="D338" s="165">
        <v>0</v>
      </c>
      <c r="E338" s="165">
        <v>0</v>
      </c>
      <c r="F338" s="292"/>
      <c r="G338" s="165">
        <v>0</v>
      </c>
      <c r="H338" s="166">
        <v>0</v>
      </c>
      <c r="I338" s="167">
        <f t="shared" si="243"/>
        <v>0</v>
      </c>
      <c r="J338" s="141"/>
      <c r="K338" s="168" t="s">
        <v>19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44"/>
        <v>0</v>
      </c>
      <c r="U338" s="206" t="s">
        <v>19</v>
      </c>
      <c r="V338" s="207">
        <v>0</v>
      </c>
      <c r="W338" s="207">
        <v>0</v>
      </c>
      <c r="X338" s="207">
        <v>0</v>
      </c>
      <c r="Y338" s="207">
        <v>0</v>
      </c>
      <c r="Z338" s="207">
        <v>0</v>
      </c>
      <c r="AA338" s="207">
        <v>0</v>
      </c>
      <c r="AB338" s="207">
        <v>0</v>
      </c>
      <c r="AC338" s="207">
        <v>0</v>
      </c>
      <c r="AD338" s="207">
        <v>0</v>
      </c>
      <c r="AE338" s="207">
        <v>0</v>
      </c>
      <c r="AF338" s="207">
        <v>0</v>
      </c>
      <c r="AG338" s="207">
        <v>0</v>
      </c>
      <c r="AH338" s="97">
        <v>0</v>
      </c>
      <c r="AI338" s="208">
        <f t="shared" si="245"/>
        <v>0</v>
      </c>
      <c r="BA338" s="133"/>
      <c r="BR338" s="133"/>
      <c r="CG338" s="133"/>
    </row>
    <row r="339" spans="1:85" ht="15" thickBot="1" x14ac:dyDescent="0.35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293"/>
      <c r="G339" s="180">
        <v>0</v>
      </c>
      <c r="H339" s="181">
        <v>0</v>
      </c>
      <c r="I339" s="182">
        <f t="shared" si="243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44"/>
        <v>0</v>
      </c>
      <c r="U339" s="209" t="s">
        <v>10</v>
      </c>
      <c r="V339" s="210">
        <v>0</v>
      </c>
      <c r="W339" s="210">
        <v>0</v>
      </c>
      <c r="X339" s="210">
        <v>0</v>
      </c>
      <c r="Y339" s="210">
        <v>0</v>
      </c>
      <c r="Z339" s="210">
        <v>0</v>
      </c>
      <c r="AA339" s="210">
        <v>0</v>
      </c>
      <c r="AB339" s="210">
        <v>0</v>
      </c>
      <c r="AC339" s="210">
        <v>0</v>
      </c>
      <c r="AD339" s="211">
        <v>0</v>
      </c>
      <c r="AE339" s="211">
        <v>0</v>
      </c>
      <c r="AF339" s="211">
        <v>0</v>
      </c>
      <c r="AG339" s="211">
        <v>0</v>
      </c>
      <c r="AH339" s="211">
        <v>0</v>
      </c>
      <c r="AI339" s="212">
        <f t="shared" si="245"/>
        <v>0</v>
      </c>
      <c r="BA339" s="133"/>
      <c r="BR339" s="133"/>
      <c r="CG339" s="133"/>
    </row>
    <row r="340" spans="1:85" x14ac:dyDescent="0.25">
      <c r="A340" s="186" t="s">
        <v>25</v>
      </c>
      <c r="B340" s="187">
        <f>SUM(B319:B335)</f>
        <v>138.39641373503392</v>
      </c>
      <c r="C340" s="187">
        <f t="shared" ref="C340:H340" si="246">SUM(C319:C335)</f>
        <v>4629.2585733373944</v>
      </c>
      <c r="D340" s="187">
        <f t="shared" si="246"/>
        <v>124.61856187430685</v>
      </c>
      <c r="E340" s="187">
        <f t="shared" si="246"/>
        <v>997.34225978905067</v>
      </c>
      <c r="F340" s="187">
        <f t="shared" si="246"/>
        <v>0</v>
      </c>
      <c r="G340" s="187">
        <f t="shared" si="246"/>
        <v>48.651473431735575</v>
      </c>
      <c r="H340" s="213">
        <f t="shared" si="246"/>
        <v>0</v>
      </c>
      <c r="I340" s="146">
        <f t="shared" ref="I340" si="247">SUM(I319:I335)</f>
        <v>5938.2672821675205</v>
      </c>
      <c r="J340" s="141"/>
      <c r="K340" s="188" t="s">
        <v>25</v>
      </c>
      <c r="L340" s="187">
        <f>SUM(L319:L335)</f>
        <v>138.39641373503392</v>
      </c>
      <c r="M340" s="187">
        <f t="shared" ref="M340:R340" si="248">SUM(M319:M335)</f>
        <v>4629.2585733373944</v>
      </c>
      <c r="N340" s="187">
        <f t="shared" si="248"/>
        <v>124.61856187430685</v>
      </c>
      <c r="O340" s="187">
        <f t="shared" si="248"/>
        <v>997.34225978905067</v>
      </c>
      <c r="P340" s="187">
        <f t="shared" si="248"/>
        <v>32.771575307295372</v>
      </c>
      <c r="Q340" s="187">
        <f t="shared" si="248"/>
        <v>48.651473431735575</v>
      </c>
      <c r="R340" s="213">
        <f t="shared" si="248"/>
        <v>0</v>
      </c>
      <c r="S340" s="214">
        <f t="shared" ref="S340" si="249">SUM(S319:S335)</f>
        <v>5971.0388574748158</v>
      </c>
      <c r="T340" s="133" t="str">
        <f>IF(ABS(S340-AI340)&gt;0.01,S340-AI340,"")</f>
        <v/>
      </c>
      <c r="U340" s="215" t="s">
        <v>61</v>
      </c>
      <c r="V340" s="216">
        <f>SUM(V319:V335)</f>
        <v>70.391393039337188</v>
      </c>
      <c r="W340" s="216">
        <f t="shared" ref="W340:AH340" si="250">SUM(W319:W335)</f>
        <v>20.667004591365913</v>
      </c>
      <c r="X340" s="216">
        <f t="shared" si="250"/>
        <v>48.651473431735575</v>
      </c>
      <c r="Y340" s="216">
        <f t="shared" si="250"/>
        <v>4629.2585733373944</v>
      </c>
      <c r="Z340" s="216">
        <f t="shared" si="250"/>
        <v>47.885729101600226</v>
      </c>
      <c r="AA340" s="216">
        <f t="shared" si="250"/>
        <v>982.95948531451575</v>
      </c>
      <c r="AB340" s="216">
        <f t="shared" si="250"/>
        <v>32.771575307295372</v>
      </c>
      <c r="AC340" s="216">
        <f t="shared" si="250"/>
        <v>138.4536233515723</v>
      </c>
      <c r="AD340" s="217">
        <f t="shared" si="250"/>
        <v>47.338016104330791</v>
      </c>
      <c r="AE340" s="217">
        <f t="shared" si="250"/>
        <v>14.38277447453491</v>
      </c>
      <c r="AF340" s="217">
        <f t="shared" si="250"/>
        <v>0</v>
      </c>
      <c r="AG340" s="217">
        <f t="shared" si="250"/>
        <v>76.732832772706615</v>
      </c>
      <c r="AH340" s="217">
        <f t="shared" si="250"/>
        <v>0</v>
      </c>
      <c r="AI340" s="218">
        <f>SUM(V340:AC340)</f>
        <v>5971.0388574748158</v>
      </c>
      <c r="BA340" s="133"/>
      <c r="BR340" s="133"/>
      <c r="CG340" s="133"/>
    </row>
    <row r="341" spans="1:85" s="4" customFormat="1" ht="15" thickBot="1" x14ac:dyDescent="0.35">
      <c r="A341" s="18" t="s">
        <v>85</v>
      </c>
      <c r="B341" s="105">
        <f>IF($I340=0,"-",B340/$I340)</f>
        <v>2.330585794792955E-2</v>
      </c>
      <c r="C341" s="105">
        <f t="shared" ref="C341:H341" si="251">IF($I340=0,"-",C340/$I340)</f>
        <v>0.77956386153903023</v>
      </c>
      <c r="D341" s="105">
        <f t="shared" si="251"/>
        <v>2.0985677463278472E-2</v>
      </c>
      <c r="E341" s="105">
        <f t="shared" si="251"/>
        <v>0.16795172941845282</v>
      </c>
      <c r="F341" s="105">
        <f t="shared" si="251"/>
        <v>0</v>
      </c>
      <c r="G341" s="105">
        <f t="shared" si="251"/>
        <v>8.1928736313090569E-3</v>
      </c>
      <c r="H341" s="106">
        <f t="shared" si="251"/>
        <v>0</v>
      </c>
      <c r="I341" s="107">
        <f>SUM(B341:H341)</f>
        <v>1.0000000000000002</v>
      </c>
      <c r="J341" s="133"/>
      <c r="K341" s="30" t="s">
        <v>85</v>
      </c>
      <c r="L341" s="80">
        <f>IF($S340=0,"-",L340/$S340)</f>
        <v>2.3177945586768882E-2</v>
      </c>
      <c r="M341" s="80">
        <f t="shared" ref="M341:R341" si="252">IF($S340=0,"-",M340/$S340)</f>
        <v>0.77528528683786402</v>
      </c>
      <c r="N341" s="80">
        <f t="shared" si="252"/>
        <v>2.0870499229510744E-2</v>
      </c>
      <c r="O341" s="80">
        <f t="shared" si="252"/>
        <v>0.16702993961269111</v>
      </c>
      <c r="P341" s="80">
        <f t="shared" si="252"/>
        <v>5.4884210418879517E-3</v>
      </c>
      <c r="Q341" s="80">
        <f t="shared" si="252"/>
        <v>8.1479076912774513E-3</v>
      </c>
      <c r="R341" s="81">
        <f t="shared" si="252"/>
        <v>0</v>
      </c>
      <c r="S341" s="82">
        <f>SUM(L341:R341)</f>
        <v>1.0000000000000002</v>
      </c>
      <c r="U341" s="40" t="s">
        <v>85</v>
      </c>
      <c r="V341" s="108">
        <f>+V340/$AI340</f>
        <v>1.1788801700933174E-2</v>
      </c>
      <c r="W341" s="108">
        <f t="shared" ref="W341:AH341" si="253">+W340/$AI340</f>
        <v>3.4612075192734719E-3</v>
      </c>
      <c r="X341" s="108">
        <f t="shared" si="253"/>
        <v>8.1479076912774513E-3</v>
      </c>
      <c r="Y341" s="108">
        <f t="shared" si="253"/>
        <v>0.77528528683786402</v>
      </c>
      <c r="Z341" s="108">
        <f t="shared" si="253"/>
        <v>8.0196646253029667E-3</v>
      </c>
      <c r="AA341" s="108">
        <f t="shared" si="253"/>
        <v>0.164621183813601</v>
      </c>
      <c r="AB341" s="108">
        <f t="shared" si="253"/>
        <v>5.4884210418879517E-3</v>
      </c>
      <c r="AC341" s="108">
        <f t="shared" si="253"/>
        <v>2.3187526769860124E-2</v>
      </c>
      <c r="AD341" s="108">
        <f t="shared" si="253"/>
        <v>7.927936366562232E-3</v>
      </c>
      <c r="AE341" s="108">
        <f t="shared" si="253"/>
        <v>2.4087557990901207E-3</v>
      </c>
      <c r="AF341" s="108">
        <f t="shared" si="253"/>
        <v>0</v>
      </c>
      <c r="AG341" s="108">
        <f t="shared" si="253"/>
        <v>1.2850834604207774E-2</v>
      </c>
      <c r="AH341" s="108">
        <f t="shared" si="253"/>
        <v>0</v>
      </c>
      <c r="AI341" s="109">
        <f>SUM(V341:AC341)</f>
        <v>1.0000000000000002</v>
      </c>
    </row>
    <row r="342" spans="1:85" ht="14.4" thickBot="1" x14ac:dyDescent="0.3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7.6" x14ac:dyDescent="0.25">
      <c r="A343" s="316" t="s">
        <v>38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26</v>
      </c>
      <c r="G343" s="137" t="s">
        <v>4</v>
      </c>
      <c r="H343" s="137" t="s">
        <v>84</v>
      </c>
      <c r="I343" s="138" t="s">
        <v>5</v>
      </c>
      <c r="K343" s="318" t="s">
        <v>38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26</v>
      </c>
      <c r="Q343" s="139" t="s">
        <v>4</v>
      </c>
      <c r="R343" s="139" t="s">
        <v>84</v>
      </c>
      <c r="S343" s="140" t="s">
        <v>5</v>
      </c>
      <c r="U343" s="320" t="s">
        <v>38</v>
      </c>
      <c r="V343" s="189" t="s">
        <v>71</v>
      </c>
      <c r="W343" s="189" t="s">
        <v>72</v>
      </c>
      <c r="X343" s="189" t="s">
        <v>4</v>
      </c>
      <c r="Y343" s="189" t="s">
        <v>1</v>
      </c>
      <c r="Z343" s="189" t="s">
        <v>2</v>
      </c>
      <c r="AA343" s="189" t="s">
        <v>3</v>
      </c>
      <c r="AB343" s="189" t="s">
        <v>53</v>
      </c>
      <c r="AC343" s="189" t="s">
        <v>65</v>
      </c>
      <c r="AD343" s="190" t="s">
        <v>73</v>
      </c>
      <c r="AE343" s="190" t="s">
        <v>74</v>
      </c>
      <c r="AF343" s="190" t="s">
        <v>75</v>
      </c>
      <c r="AG343" s="190" t="s">
        <v>76</v>
      </c>
      <c r="AH343" s="190" t="s">
        <v>77</v>
      </c>
      <c r="AI343" s="191" t="s">
        <v>61</v>
      </c>
      <c r="BA343" s="133"/>
      <c r="BR343" s="133"/>
      <c r="CG343" s="133"/>
    </row>
    <row r="344" spans="1:85" x14ac:dyDescent="0.25">
      <c r="A344" s="317" t="s">
        <v>38</v>
      </c>
      <c r="B344" s="282" t="s">
        <v>66</v>
      </c>
      <c r="C344" s="283"/>
      <c r="D344" s="283"/>
      <c r="E344" s="283"/>
      <c r="F344" s="283"/>
      <c r="G344" s="283"/>
      <c r="H344" s="283"/>
      <c r="I344" s="284"/>
      <c r="K344" s="319" t="s">
        <v>38</v>
      </c>
      <c r="L344" s="285" t="s">
        <v>66</v>
      </c>
      <c r="M344" s="286"/>
      <c r="N344" s="286"/>
      <c r="O344" s="286"/>
      <c r="P344" s="286"/>
      <c r="Q344" s="286"/>
      <c r="R344" s="286"/>
      <c r="S344" s="287"/>
      <c r="U344" s="321" t="s">
        <v>38</v>
      </c>
      <c r="V344" s="314" t="s">
        <v>66</v>
      </c>
      <c r="W344" s="314"/>
      <c r="X344" s="314"/>
      <c r="Y344" s="314"/>
      <c r="Z344" s="314"/>
      <c r="AA344" s="314"/>
      <c r="AB344" s="314"/>
      <c r="AC344" s="314"/>
      <c r="AD344" s="314"/>
      <c r="AE344" s="314"/>
      <c r="AF344" s="314"/>
      <c r="AG344" s="314"/>
      <c r="AH344" s="314"/>
      <c r="AI344" s="315"/>
      <c r="BA344" s="133"/>
      <c r="BR344" s="133"/>
      <c r="CG344" s="133"/>
    </row>
    <row r="345" spans="1:85" x14ac:dyDescent="0.25">
      <c r="A345" s="143" t="s">
        <v>6</v>
      </c>
      <c r="B345" s="144">
        <v>0</v>
      </c>
      <c r="C345" s="144">
        <v>0</v>
      </c>
      <c r="D345" s="144">
        <v>0</v>
      </c>
      <c r="E345" s="144">
        <v>0</v>
      </c>
      <c r="F345" s="291"/>
      <c r="G345" s="144">
        <v>0</v>
      </c>
      <c r="H345" s="145">
        <v>0</v>
      </c>
      <c r="I345" s="146">
        <f>SUM(B345:H345)</f>
        <v>0</v>
      </c>
      <c r="J345" s="141"/>
      <c r="K345" s="192" t="s">
        <v>6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3">
        <v>0</v>
      </c>
      <c r="S345" s="194">
        <f>SUM(L345:R345)</f>
        <v>0</v>
      </c>
      <c r="U345" s="195" t="s">
        <v>6</v>
      </c>
      <c r="V345" s="196">
        <v>0</v>
      </c>
      <c r="W345" s="196">
        <v>0</v>
      </c>
      <c r="X345" s="196">
        <v>0</v>
      </c>
      <c r="Y345" s="196">
        <v>0</v>
      </c>
      <c r="Z345" s="196">
        <v>0</v>
      </c>
      <c r="AA345" s="196">
        <v>0</v>
      </c>
      <c r="AB345" s="196">
        <v>0</v>
      </c>
      <c r="AC345" s="197">
        <v>0</v>
      </c>
      <c r="AD345" s="198">
        <v>0</v>
      </c>
      <c r="AE345" s="198">
        <v>0</v>
      </c>
      <c r="AF345" s="198">
        <v>0</v>
      </c>
      <c r="AG345" s="198">
        <v>0</v>
      </c>
      <c r="AH345" s="198">
        <v>0</v>
      </c>
      <c r="AI345" s="199">
        <f>SUM(V345:AC345)</f>
        <v>0</v>
      </c>
      <c r="BA345" s="133"/>
      <c r="BR345" s="133"/>
      <c r="CG345" s="133"/>
    </row>
    <row r="346" spans="1:85" x14ac:dyDescent="0.25">
      <c r="A346" s="151" t="s">
        <v>7</v>
      </c>
      <c r="B346" s="152">
        <v>0</v>
      </c>
      <c r="C346" s="152">
        <v>0</v>
      </c>
      <c r="D346" s="152">
        <v>0</v>
      </c>
      <c r="E346" s="152">
        <v>0</v>
      </c>
      <c r="F346" s="292"/>
      <c r="G346" s="152">
        <v>0</v>
      </c>
      <c r="H346" s="153">
        <v>0</v>
      </c>
      <c r="I346" s="154">
        <f t="shared" ref="I346:I365" si="254">SUM(B346:H346)</f>
        <v>0</v>
      </c>
      <c r="J346" s="141"/>
      <c r="K346" s="155" t="s">
        <v>7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55">SUM(L346:R346)</f>
        <v>0</v>
      </c>
      <c r="U346" s="200" t="s">
        <v>7</v>
      </c>
      <c r="V346" s="201">
        <v>0</v>
      </c>
      <c r="W346" s="201">
        <v>0</v>
      </c>
      <c r="X346" s="201">
        <v>0</v>
      </c>
      <c r="Y346" s="201">
        <v>0</v>
      </c>
      <c r="Z346" s="201">
        <v>0</v>
      </c>
      <c r="AA346" s="201">
        <v>0</v>
      </c>
      <c r="AB346" s="201">
        <v>0</v>
      </c>
      <c r="AC346" s="202">
        <v>0</v>
      </c>
      <c r="AD346" s="201">
        <v>0</v>
      </c>
      <c r="AE346" s="201">
        <v>0</v>
      </c>
      <c r="AF346" s="201">
        <v>0</v>
      </c>
      <c r="AG346" s="201">
        <v>0</v>
      </c>
      <c r="AH346" s="201">
        <v>0</v>
      </c>
      <c r="AI346" s="203">
        <f t="shared" ref="AI346:AI365" si="256">SUM(V346:AC346)</f>
        <v>0</v>
      </c>
      <c r="BA346" s="133"/>
      <c r="BR346" s="133"/>
      <c r="CG346" s="133"/>
    </row>
    <row r="347" spans="1:85" x14ac:dyDescent="0.25">
      <c r="A347" s="159" t="s">
        <v>9</v>
      </c>
      <c r="B347" s="148">
        <v>0</v>
      </c>
      <c r="C347" s="148">
        <v>0</v>
      </c>
      <c r="D347" s="148">
        <v>0.12918165566836809</v>
      </c>
      <c r="E347" s="148">
        <v>0</v>
      </c>
      <c r="F347" s="292"/>
      <c r="G347" s="148">
        <v>0</v>
      </c>
      <c r="H347" s="160">
        <v>0</v>
      </c>
      <c r="I347" s="146">
        <f t="shared" si="254"/>
        <v>0.12918165566836809</v>
      </c>
      <c r="J347" s="141"/>
      <c r="K347" s="161" t="s">
        <v>9</v>
      </c>
      <c r="L347" s="148">
        <v>0</v>
      </c>
      <c r="M347" s="148">
        <v>0</v>
      </c>
      <c r="N347" s="148">
        <v>0.12918165566836809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55"/>
        <v>0.12918165566836809</v>
      </c>
      <c r="U347" s="204" t="s">
        <v>9</v>
      </c>
      <c r="V347" s="196">
        <v>0</v>
      </c>
      <c r="W347" s="196">
        <v>0</v>
      </c>
      <c r="X347" s="196">
        <v>0</v>
      </c>
      <c r="Y347" s="196">
        <v>0</v>
      </c>
      <c r="Z347" s="196">
        <v>0.12918165566836809</v>
      </c>
      <c r="AA347" s="196">
        <v>0</v>
      </c>
      <c r="AB347" s="196">
        <v>0</v>
      </c>
      <c r="AC347" s="197">
        <v>0</v>
      </c>
      <c r="AD347" s="198">
        <v>0</v>
      </c>
      <c r="AE347" s="198">
        <v>0</v>
      </c>
      <c r="AF347" s="198">
        <v>0</v>
      </c>
      <c r="AG347" s="198">
        <v>0</v>
      </c>
      <c r="AH347" s="198">
        <v>0</v>
      </c>
      <c r="AI347" s="199">
        <f t="shared" si="256"/>
        <v>0.12918165566836809</v>
      </c>
      <c r="BA347" s="133"/>
      <c r="BR347" s="133"/>
      <c r="CG347" s="133"/>
    </row>
    <row r="348" spans="1:85" x14ac:dyDescent="0.25">
      <c r="A348" s="151" t="s">
        <v>54</v>
      </c>
      <c r="B348" s="152">
        <v>0</v>
      </c>
      <c r="C348" s="152">
        <v>0</v>
      </c>
      <c r="D348" s="152">
        <v>0</v>
      </c>
      <c r="E348" s="152">
        <v>0</v>
      </c>
      <c r="F348" s="292"/>
      <c r="G348" s="152">
        <v>0</v>
      </c>
      <c r="H348" s="153">
        <v>0</v>
      </c>
      <c r="I348" s="154">
        <f t="shared" si="254"/>
        <v>0</v>
      </c>
      <c r="J348" s="141"/>
      <c r="K348" s="155" t="s">
        <v>54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55"/>
        <v>0</v>
      </c>
      <c r="U348" s="200" t="s">
        <v>54</v>
      </c>
      <c r="V348" s="201">
        <v>0</v>
      </c>
      <c r="W348" s="201">
        <v>0</v>
      </c>
      <c r="X348" s="201">
        <v>0</v>
      </c>
      <c r="Y348" s="201">
        <v>0</v>
      </c>
      <c r="Z348" s="201">
        <v>0</v>
      </c>
      <c r="AA348" s="201">
        <v>0</v>
      </c>
      <c r="AB348" s="201">
        <v>0</v>
      </c>
      <c r="AC348" s="202">
        <v>0</v>
      </c>
      <c r="AD348" s="201">
        <v>0</v>
      </c>
      <c r="AE348" s="201">
        <v>0</v>
      </c>
      <c r="AF348" s="201">
        <v>0</v>
      </c>
      <c r="AG348" s="201">
        <v>0</v>
      </c>
      <c r="AH348" s="201">
        <v>0</v>
      </c>
      <c r="AI348" s="203">
        <f t="shared" si="256"/>
        <v>0</v>
      </c>
      <c r="BA348" s="133"/>
      <c r="BR348" s="133"/>
      <c r="CG348" s="133"/>
    </row>
    <row r="349" spans="1:85" x14ac:dyDescent="0.25">
      <c r="A349" s="159" t="s">
        <v>15</v>
      </c>
      <c r="B349" s="148">
        <v>32.081327918213667</v>
      </c>
      <c r="C349" s="148">
        <v>0</v>
      </c>
      <c r="D349" s="148">
        <v>29.284370812544072</v>
      </c>
      <c r="E349" s="148">
        <v>0</v>
      </c>
      <c r="F349" s="292"/>
      <c r="G349" s="148">
        <v>0</v>
      </c>
      <c r="H349" s="160">
        <v>0</v>
      </c>
      <c r="I349" s="146">
        <f t="shared" si="254"/>
        <v>61.365698730757742</v>
      </c>
      <c r="J349" s="141"/>
      <c r="K349" s="161" t="s">
        <v>15</v>
      </c>
      <c r="L349" s="148">
        <v>32.081327918213667</v>
      </c>
      <c r="M349" s="148">
        <v>0</v>
      </c>
      <c r="N349" s="148">
        <v>29.284370812544072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55"/>
        <v>61.365698730757742</v>
      </c>
      <c r="U349" s="204" t="s">
        <v>15</v>
      </c>
      <c r="V349" s="196">
        <v>32.081327918213667</v>
      </c>
      <c r="W349" s="196">
        <v>0</v>
      </c>
      <c r="X349" s="196">
        <v>0</v>
      </c>
      <c r="Y349" s="196">
        <v>0</v>
      </c>
      <c r="Z349" s="196">
        <v>25.734750107993275</v>
      </c>
      <c r="AA349" s="196">
        <v>0</v>
      </c>
      <c r="AB349" s="196">
        <v>0</v>
      </c>
      <c r="AC349" s="197">
        <v>3.5496207045507968</v>
      </c>
      <c r="AD349" s="198">
        <v>0</v>
      </c>
      <c r="AE349" s="198">
        <v>0</v>
      </c>
      <c r="AF349" s="198">
        <v>0</v>
      </c>
      <c r="AG349" s="198">
        <v>3.5496207045507968</v>
      </c>
      <c r="AH349" s="198">
        <v>0</v>
      </c>
      <c r="AI349" s="199">
        <f t="shared" si="256"/>
        <v>61.365698730757735</v>
      </c>
      <c r="BA349" s="133"/>
      <c r="BR349" s="133"/>
      <c r="CG349" s="133"/>
    </row>
    <row r="350" spans="1:85" x14ac:dyDescent="0.25">
      <c r="A350" s="151" t="s">
        <v>14</v>
      </c>
      <c r="B350" s="152">
        <v>2.1583414367224525</v>
      </c>
      <c r="C350" s="152">
        <v>0</v>
      </c>
      <c r="D350" s="152">
        <v>4.2112608195362432E-3</v>
      </c>
      <c r="E350" s="152">
        <v>0</v>
      </c>
      <c r="F350" s="292"/>
      <c r="G350" s="152">
        <v>0</v>
      </c>
      <c r="H350" s="153">
        <v>0</v>
      </c>
      <c r="I350" s="154">
        <f t="shared" si="254"/>
        <v>2.1625526975419889</v>
      </c>
      <c r="J350" s="141"/>
      <c r="K350" s="155" t="s">
        <v>14</v>
      </c>
      <c r="L350" s="156">
        <v>2.1583414367224525</v>
      </c>
      <c r="M350" s="156">
        <v>0</v>
      </c>
      <c r="N350" s="156">
        <v>4.2112608195362432E-3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255"/>
        <v>2.1625526975419889</v>
      </c>
      <c r="U350" s="200" t="s">
        <v>55</v>
      </c>
      <c r="V350" s="201">
        <v>2.1583414367224525</v>
      </c>
      <c r="W350" s="201">
        <v>0</v>
      </c>
      <c r="X350" s="201">
        <v>0</v>
      </c>
      <c r="Y350" s="201">
        <v>0</v>
      </c>
      <c r="Z350" s="201">
        <v>0</v>
      </c>
      <c r="AA350" s="201">
        <v>0</v>
      </c>
      <c r="AB350" s="201">
        <v>0</v>
      </c>
      <c r="AC350" s="202">
        <v>4.2112608195362432E-3</v>
      </c>
      <c r="AD350" s="201">
        <v>0</v>
      </c>
      <c r="AE350" s="201">
        <v>0</v>
      </c>
      <c r="AF350" s="201">
        <v>0</v>
      </c>
      <c r="AG350" s="201">
        <v>4.2112608195362432E-3</v>
      </c>
      <c r="AH350" s="201">
        <v>0</v>
      </c>
      <c r="AI350" s="203">
        <f t="shared" si="256"/>
        <v>2.1625526975419889</v>
      </c>
      <c r="BA350" s="133"/>
      <c r="BR350" s="133"/>
      <c r="CG350" s="133"/>
    </row>
    <row r="351" spans="1:85" x14ac:dyDescent="0.25">
      <c r="A351" s="159" t="s">
        <v>56</v>
      </c>
      <c r="B351" s="148">
        <v>0</v>
      </c>
      <c r="C351" s="148">
        <v>0</v>
      </c>
      <c r="D351" s="148">
        <v>4.3113412953583694</v>
      </c>
      <c r="E351" s="148">
        <v>0</v>
      </c>
      <c r="F351" s="292"/>
      <c r="G351" s="148">
        <v>0</v>
      </c>
      <c r="H351" s="160">
        <v>0</v>
      </c>
      <c r="I351" s="146">
        <f t="shared" si="254"/>
        <v>4.3113412953583694</v>
      </c>
      <c r="J351" s="141"/>
      <c r="K351" s="161" t="s">
        <v>56</v>
      </c>
      <c r="L351" s="148">
        <v>0</v>
      </c>
      <c r="M351" s="148">
        <v>0</v>
      </c>
      <c r="N351" s="148">
        <v>4.3113412953583694</v>
      </c>
      <c r="O351" s="148">
        <v>0</v>
      </c>
      <c r="P351" s="148">
        <v>250.711342885363</v>
      </c>
      <c r="Q351" s="148">
        <v>0</v>
      </c>
      <c r="R351" s="149">
        <v>0</v>
      </c>
      <c r="S351" s="150">
        <f t="shared" si="255"/>
        <v>255.02268418072137</v>
      </c>
      <c r="U351" s="204" t="s">
        <v>56</v>
      </c>
      <c r="V351" s="196">
        <v>0</v>
      </c>
      <c r="W351" s="196">
        <v>0</v>
      </c>
      <c r="X351" s="196">
        <v>0</v>
      </c>
      <c r="Y351" s="196">
        <v>0</v>
      </c>
      <c r="Z351" s="196">
        <v>0</v>
      </c>
      <c r="AA351" s="196">
        <v>0</v>
      </c>
      <c r="AB351" s="196">
        <v>250.711342885363</v>
      </c>
      <c r="AC351" s="197">
        <v>4.3113412953583694</v>
      </c>
      <c r="AD351" s="196">
        <v>0</v>
      </c>
      <c r="AE351" s="196">
        <v>0</v>
      </c>
      <c r="AF351" s="196">
        <v>0</v>
      </c>
      <c r="AG351" s="196">
        <v>4.3113412953583694</v>
      </c>
      <c r="AH351" s="196">
        <v>0</v>
      </c>
      <c r="AI351" s="199">
        <f t="shared" si="256"/>
        <v>255.02268418072137</v>
      </c>
      <c r="BA351" s="133"/>
      <c r="BR351" s="133"/>
      <c r="CG351" s="133"/>
    </row>
    <row r="352" spans="1:85" x14ac:dyDescent="0.2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292"/>
      <c r="G352" s="152">
        <v>0</v>
      </c>
      <c r="H352" s="153">
        <v>0</v>
      </c>
      <c r="I352" s="154">
        <f t="shared" si="254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1.9975469826811134</v>
      </c>
      <c r="Q352" s="156">
        <v>0</v>
      </c>
      <c r="R352" s="157">
        <v>0</v>
      </c>
      <c r="S352" s="158">
        <f t="shared" si="255"/>
        <v>1.9975469826811134</v>
      </c>
      <c r="U352" s="200" t="s">
        <v>11</v>
      </c>
      <c r="V352" s="201">
        <v>0</v>
      </c>
      <c r="W352" s="201">
        <v>0</v>
      </c>
      <c r="X352" s="201">
        <v>0</v>
      </c>
      <c r="Y352" s="201">
        <v>0</v>
      </c>
      <c r="Z352" s="201">
        <v>0</v>
      </c>
      <c r="AA352" s="201">
        <v>0</v>
      </c>
      <c r="AB352" s="201">
        <v>1.9975469826811134</v>
      </c>
      <c r="AC352" s="202">
        <v>0</v>
      </c>
      <c r="AD352" s="201">
        <v>0</v>
      </c>
      <c r="AE352" s="201">
        <v>0</v>
      </c>
      <c r="AF352" s="201">
        <v>0</v>
      </c>
      <c r="AG352" s="201">
        <v>0</v>
      </c>
      <c r="AH352" s="201">
        <v>0</v>
      </c>
      <c r="AI352" s="203">
        <f t="shared" si="256"/>
        <v>1.9975469826811134</v>
      </c>
      <c r="BA352" s="133"/>
      <c r="BR352" s="133"/>
      <c r="CG352" s="133"/>
    </row>
    <row r="353" spans="1:85" x14ac:dyDescent="0.25">
      <c r="A353" s="159" t="s">
        <v>57</v>
      </c>
      <c r="B353" s="148">
        <v>0</v>
      </c>
      <c r="C353" s="148">
        <v>0</v>
      </c>
      <c r="D353" s="148">
        <v>0</v>
      </c>
      <c r="E353" s="148">
        <v>0</v>
      </c>
      <c r="F353" s="292"/>
      <c r="G353" s="148">
        <v>0</v>
      </c>
      <c r="H353" s="160">
        <v>0</v>
      </c>
      <c r="I353" s="146">
        <f t="shared" si="254"/>
        <v>0</v>
      </c>
      <c r="J353" s="141"/>
      <c r="K353" s="161" t="s">
        <v>57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55"/>
        <v>0</v>
      </c>
      <c r="U353" s="204" t="s">
        <v>57</v>
      </c>
      <c r="V353" s="196">
        <v>0</v>
      </c>
      <c r="W353" s="196">
        <v>0</v>
      </c>
      <c r="X353" s="196">
        <v>0</v>
      </c>
      <c r="Y353" s="196">
        <v>0</v>
      </c>
      <c r="Z353" s="196">
        <v>0</v>
      </c>
      <c r="AA353" s="196">
        <v>0</v>
      </c>
      <c r="AB353" s="196">
        <v>0</v>
      </c>
      <c r="AC353" s="197">
        <v>0</v>
      </c>
      <c r="AD353" s="196">
        <v>0</v>
      </c>
      <c r="AE353" s="196">
        <v>0</v>
      </c>
      <c r="AF353" s="196">
        <v>0</v>
      </c>
      <c r="AG353" s="196">
        <v>0</v>
      </c>
      <c r="AH353" s="196">
        <v>0</v>
      </c>
      <c r="AI353" s="199">
        <f t="shared" si="256"/>
        <v>0</v>
      </c>
      <c r="BA353" s="133"/>
      <c r="BR353" s="133"/>
      <c r="CG353" s="133"/>
    </row>
    <row r="354" spans="1:85" x14ac:dyDescent="0.25">
      <c r="A354" s="151" t="s">
        <v>16</v>
      </c>
      <c r="B354" s="152">
        <v>0</v>
      </c>
      <c r="C354" s="152">
        <v>32.889192813602826</v>
      </c>
      <c r="D354" s="152">
        <v>0</v>
      </c>
      <c r="E354" s="152">
        <v>0</v>
      </c>
      <c r="F354" s="292"/>
      <c r="G354" s="152">
        <v>0</v>
      </c>
      <c r="H354" s="153">
        <v>0</v>
      </c>
      <c r="I354" s="154">
        <f t="shared" si="254"/>
        <v>32.889192813602826</v>
      </c>
      <c r="J354" s="141"/>
      <c r="K354" s="155" t="s">
        <v>16</v>
      </c>
      <c r="L354" s="156">
        <v>0</v>
      </c>
      <c r="M354" s="156">
        <v>32.889192813602826</v>
      </c>
      <c r="N354" s="156">
        <v>0</v>
      </c>
      <c r="O354" s="156">
        <v>0</v>
      </c>
      <c r="P354" s="156">
        <v>1.4328992819689879</v>
      </c>
      <c r="Q354" s="156">
        <v>0</v>
      </c>
      <c r="R354" s="157">
        <v>0</v>
      </c>
      <c r="S354" s="158">
        <f t="shared" si="255"/>
        <v>34.322092095571811</v>
      </c>
      <c r="U354" s="200" t="s">
        <v>16</v>
      </c>
      <c r="V354" s="201">
        <v>0</v>
      </c>
      <c r="W354" s="201">
        <v>0</v>
      </c>
      <c r="X354" s="201">
        <v>0</v>
      </c>
      <c r="Y354" s="201">
        <v>32.889192813602826</v>
      </c>
      <c r="Z354" s="201">
        <v>0</v>
      </c>
      <c r="AA354" s="201">
        <v>0</v>
      </c>
      <c r="AB354" s="201">
        <v>1.4328992819689879</v>
      </c>
      <c r="AC354" s="202">
        <v>0</v>
      </c>
      <c r="AD354" s="201">
        <v>0</v>
      </c>
      <c r="AE354" s="201">
        <v>0</v>
      </c>
      <c r="AF354" s="201">
        <v>0</v>
      </c>
      <c r="AG354" s="201">
        <v>0</v>
      </c>
      <c r="AH354" s="201">
        <v>0</v>
      </c>
      <c r="AI354" s="203">
        <f t="shared" si="256"/>
        <v>34.322092095571811</v>
      </c>
      <c r="BA354" s="133"/>
      <c r="BR354" s="133"/>
      <c r="CG354" s="133"/>
    </row>
    <row r="355" spans="1:85" x14ac:dyDescent="0.25">
      <c r="A355" s="159" t="s">
        <v>139</v>
      </c>
      <c r="B355" s="148">
        <v>1.1794180283618816</v>
      </c>
      <c r="C355" s="148">
        <v>40.924668587751</v>
      </c>
      <c r="D355" s="148">
        <v>0</v>
      </c>
      <c r="E355" s="148">
        <v>0</v>
      </c>
      <c r="F355" s="292"/>
      <c r="G355" s="148">
        <v>0</v>
      </c>
      <c r="H355" s="160">
        <v>0</v>
      </c>
      <c r="I355" s="146">
        <f t="shared" si="254"/>
        <v>42.10408661611288</v>
      </c>
      <c r="J355" s="141"/>
      <c r="K355" s="161" t="s">
        <v>139</v>
      </c>
      <c r="L355" s="148">
        <v>1.1794180283618816</v>
      </c>
      <c r="M355" s="148">
        <v>40.924668587751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55"/>
        <v>42.10408661611288</v>
      </c>
      <c r="U355" s="204" t="s">
        <v>139</v>
      </c>
      <c r="V355" s="196">
        <v>1.1794180283618816</v>
      </c>
      <c r="W355" s="196">
        <v>0</v>
      </c>
      <c r="X355" s="196">
        <v>0</v>
      </c>
      <c r="Y355" s="196">
        <v>40.924668587751</v>
      </c>
      <c r="Z355" s="196">
        <v>0</v>
      </c>
      <c r="AA355" s="196">
        <v>0</v>
      </c>
      <c r="AB355" s="196">
        <v>0</v>
      </c>
      <c r="AC355" s="197">
        <v>0</v>
      </c>
      <c r="AD355" s="196">
        <v>0</v>
      </c>
      <c r="AE355" s="196">
        <v>0</v>
      </c>
      <c r="AF355" s="196">
        <v>0</v>
      </c>
      <c r="AG355" s="196">
        <v>0</v>
      </c>
      <c r="AH355" s="196">
        <v>0</v>
      </c>
      <c r="AI355" s="199">
        <f t="shared" si="256"/>
        <v>42.10408661611288</v>
      </c>
      <c r="BA355" s="133"/>
      <c r="BR355" s="133"/>
      <c r="CG355" s="133"/>
    </row>
    <row r="356" spans="1:85" x14ac:dyDescent="0.25">
      <c r="A356" s="151" t="s">
        <v>24</v>
      </c>
      <c r="B356" s="152">
        <v>5.1426593116381891</v>
      </c>
      <c r="C356" s="152">
        <v>0</v>
      </c>
      <c r="D356" s="152">
        <v>38.820340265038837</v>
      </c>
      <c r="E356" s="152">
        <v>590.79874488872485</v>
      </c>
      <c r="F356" s="292"/>
      <c r="G356" s="152">
        <v>16.833449265845168</v>
      </c>
      <c r="H356" s="153">
        <v>0</v>
      </c>
      <c r="I356" s="154">
        <f t="shared" si="254"/>
        <v>651.59519373124704</v>
      </c>
      <c r="J356" s="141"/>
      <c r="K356" s="155" t="s">
        <v>24</v>
      </c>
      <c r="L356" s="156">
        <v>5.1426593116381891</v>
      </c>
      <c r="M356" s="156">
        <v>0</v>
      </c>
      <c r="N356" s="156">
        <v>38.820340265038837</v>
      </c>
      <c r="O356" s="156">
        <v>590.79874488872485</v>
      </c>
      <c r="P356" s="156">
        <v>0.68094409378005138</v>
      </c>
      <c r="Q356" s="156">
        <v>16.833449265845168</v>
      </c>
      <c r="R356" s="157">
        <v>0</v>
      </c>
      <c r="S356" s="158">
        <f t="shared" si="255"/>
        <v>652.27613782502704</v>
      </c>
      <c r="U356" s="200" t="s">
        <v>24</v>
      </c>
      <c r="V356" s="201">
        <v>0.36349973687544707</v>
      </c>
      <c r="W356" s="201">
        <v>0.81404631891881507</v>
      </c>
      <c r="X356" s="201">
        <v>16.833449265845168</v>
      </c>
      <c r="Y356" s="201">
        <v>0</v>
      </c>
      <c r="Z356" s="201">
        <v>38.124296446731719</v>
      </c>
      <c r="AA356" s="201">
        <v>590.58965900974783</v>
      </c>
      <c r="AB356" s="201">
        <v>0.68094409378005138</v>
      </c>
      <c r="AC356" s="202">
        <v>4.8702429531281153</v>
      </c>
      <c r="AD356" s="201">
        <v>3.9651132558439266</v>
      </c>
      <c r="AE356" s="201">
        <v>0.2090858789770742</v>
      </c>
      <c r="AF356" s="201">
        <v>0</v>
      </c>
      <c r="AG356" s="201">
        <v>0.69604381830711437</v>
      </c>
      <c r="AH356" s="201">
        <v>0</v>
      </c>
      <c r="AI356" s="203">
        <f t="shared" si="256"/>
        <v>652.27613782502715</v>
      </c>
      <c r="BA356" s="133"/>
      <c r="BR356" s="133"/>
      <c r="CG356" s="133"/>
    </row>
    <row r="357" spans="1:85" x14ac:dyDescent="0.25">
      <c r="A357" s="159" t="s">
        <v>23</v>
      </c>
      <c r="B357" s="148">
        <v>95.959860655534598</v>
      </c>
      <c r="C357" s="148">
        <v>0</v>
      </c>
      <c r="D357" s="148">
        <v>361.31411174858539</v>
      </c>
      <c r="E357" s="148">
        <v>0</v>
      </c>
      <c r="F357" s="292"/>
      <c r="G357" s="148">
        <v>0</v>
      </c>
      <c r="H357" s="160">
        <v>0</v>
      </c>
      <c r="I357" s="146">
        <f t="shared" si="254"/>
        <v>457.27397240412</v>
      </c>
      <c r="J357" s="141"/>
      <c r="K357" s="161" t="s">
        <v>23</v>
      </c>
      <c r="L357" s="148">
        <v>95.959860655534598</v>
      </c>
      <c r="M357" s="148">
        <v>0</v>
      </c>
      <c r="N357" s="148">
        <v>361.31411174858539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55"/>
        <v>457.27397240412</v>
      </c>
      <c r="U357" s="204" t="s">
        <v>23</v>
      </c>
      <c r="V357" s="196">
        <v>95.959860655534598</v>
      </c>
      <c r="W357" s="196">
        <v>0</v>
      </c>
      <c r="X357" s="196">
        <v>0</v>
      </c>
      <c r="Y357" s="196">
        <v>0</v>
      </c>
      <c r="Z357" s="196">
        <v>0</v>
      </c>
      <c r="AA357" s="196">
        <v>0</v>
      </c>
      <c r="AB357" s="196">
        <v>0</v>
      </c>
      <c r="AC357" s="197">
        <v>361.31411174858539</v>
      </c>
      <c r="AD357" s="196">
        <v>0</v>
      </c>
      <c r="AE357" s="196">
        <v>0</v>
      </c>
      <c r="AF357" s="196">
        <v>0</v>
      </c>
      <c r="AG357" s="196">
        <v>361.31411174858539</v>
      </c>
      <c r="AH357" s="196">
        <v>0</v>
      </c>
      <c r="AI357" s="199">
        <f t="shared" si="256"/>
        <v>457.27397240412</v>
      </c>
      <c r="BA357" s="133"/>
      <c r="BR357" s="133"/>
      <c r="CG357" s="133"/>
    </row>
    <row r="358" spans="1:85" x14ac:dyDescent="0.25">
      <c r="A358" s="151" t="s">
        <v>58</v>
      </c>
      <c r="B358" s="152">
        <v>1.8216485120085246</v>
      </c>
      <c r="C358" s="152">
        <v>3.0892905177876528</v>
      </c>
      <c r="D358" s="152">
        <v>5.6339644701294578</v>
      </c>
      <c r="E358" s="152">
        <v>0</v>
      </c>
      <c r="F358" s="292"/>
      <c r="G358" s="152">
        <v>0</v>
      </c>
      <c r="H358" s="153">
        <v>0</v>
      </c>
      <c r="I358" s="154">
        <f t="shared" si="254"/>
        <v>10.544903499925635</v>
      </c>
      <c r="J358" s="141"/>
      <c r="K358" s="155" t="s">
        <v>58</v>
      </c>
      <c r="L358" s="156">
        <v>1.8216485120085246</v>
      </c>
      <c r="M358" s="156">
        <v>3.0892905177876528</v>
      </c>
      <c r="N358" s="156">
        <v>5.6339644701294578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55"/>
        <v>10.544903499925635</v>
      </c>
      <c r="U358" s="200" t="s">
        <v>58</v>
      </c>
      <c r="V358" s="201">
        <v>1.8216485120085246</v>
      </c>
      <c r="W358" s="201">
        <v>0</v>
      </c>
      <c r="X358" s="201">
        <v>0</v>
      </c>
      <c r="Y358" s="201">
        <v>3.0892905177876528</v>
      </c>
      <c r="Z358" s="201">
        <v>5.6339644701294578</v>
      </c>
      <c r="AA358" s="201">
        <v>0</v>
      </c>
      <c r="AB358" s="201">
        <v>0</v>
      </c>
      <c r="AC358" s="202">
        <v>0</v>
      </c>
      <c r="AD358" s="201">
        <v>0</v>
      </c>
      <c r="AE358" s="201">
        <v>0</v>
      </c>
      <c r="AF358" s="201">
        <v>0</v>
      </c>
      <c r="AG358" s="201">
        <v>0</v>
      </c>
      <c r="AH358" s="201">
        <v>0</v>
      </c>
      <c r="AI358" s="203">
        <f t="shared" si="256"/>
        <v>10.544903499925635</v>
      </c>
      <c r="BA358" s="133"/>
      <c r="BR358" s="133"/>
      <c r="CG358" s="133"/>
    </row>
    <row r="359" spans="1:85" x14ac:dyDescent="0.25">
      <c r="A359" s="159" t="s">
        <v>21</v>
      </c>
      <c r="B359" s="148">
        <v>45.356286867227624</v>
      </c>
      <c r="C359" s="148">
        <v>2122.4576130155438</v>
      </c>
      <c r="D359" s="148">
        <v>938.1448677791725</v>
      </c>
      <c r="E359" s="148">
        <v>0</v>
      </c>
      <c r="F359" s="292"/>
      <c r="G359" s="148">
        <v>0</v>
      </c>
      <c r="H359" s="160">
        <v>0</v>
      </c>
      <c r="I359" s="146">
        <f t="shared" si="254"/>
        <v>3105.958767661944</v>
      </c>
      <c r="J359" s="141"/>
      <c r="K359" s="161" t="s">
        <v>21</v>
      </c>
      <c r="L359" s="148">
        <v>45.356286867227624</v>
      </c>
      <c r="M359" s="148">
        <v>2122.4576130155438</v>
      </c>
      <c r="N359" s="148">
        <v>938.1448677791725</v>
      </c>
      <c r="O359" s="148">
        <v>0</v>
      </c>
      <c r="P359" s="148">
        <v>14.225808673491056</v>
      </c>
      <c r="Q359" s="148">
        <v>0</v>
      </c>
      <c r="R359" s="149">
        <v>0</v>
      </c>
      <c r="S359" s="150">
        <f t="shared" si="255"/>
        <v>3120.1845763354349</v>
      </c>
      <c r="U359" s="204" t="s">
        <v>21</v>
      </c>
      <c r="V359" s="196">
        <v>45.356286867227624</v>
      </c>
      <c r="W359" s="196">
        <v>0</v>
      </c>
      <c r="X359" s="196">
        <v>0</v>
      </c>
      <c r="Y359" s="196">
        <v>2122.4576130155438</v>
      </c>
      <c r="Z359" s="196">
        <v>286.14897152621029</v>
      </c>
      <c r="AA359" s="196">
        <v>0</v>
      </c>
      <c r="AB359" s="196">
        <v>14.225808673491056</v>
      </c>
      <c r="AC359" s="197">
        <v>651.99589625296221</v>
      </c>
      <c r="AD359" s="196">
        <v>0</v>
      </c>
      <c r="AE359" s="196">
        <v>0</v>
      </c>
      <c r="AF359" s="196">
        <v>0</v>
      </c>
      <c r="AG359" s="196">
        <v>651.99589625296221</v>
      </c>
      <c r="AH359" s="196">
        <v>0</v>
      </c>
      <c r="AI359" s="199">
        <f t="shared" si="256"/>
        <v>3120.1845763354345</v>
      </c>
      <c r="BA359" s="133"/>
      <c r="BR359" s="133"/>
      <c r="CG359" s="133"/>
    </row>
    <row r="360" spans="1:85" x14ac:dyDescent="0.25">
      <c r="A360" s="151" t="s">
        <v>20</v>
      </c>
      <c r="B360" s="152">
        <v>3.1886211842448597</v>
      </c>
      <c r="C360" s="152">
        <v>171.6588100662793</v>
      </c>
      <c r="D360" s="152">
        <v>53.444677194334183</v>
      </c>
      <c r="E360" s="152">
        <v>0</v>
      </c>
      <c r="F360" s="292"/>
      <c r="G360" s="152">
        <v>0</v>
      </c>
      <c r="H360" s="153">
        <v>0</v>
      </c>
      <c r="I360" s="154">
        <f t="shared" si="254"/>
        <v>228.29210844485834</v>
      </c>
      <c r="J360" s="141"/>
      <c r="K360" s="155" t="s">
        <v>20</v>
      </c>
      <c r="L360" s="156">
        <v>3.1886211842448597</v>
      </c>
      <c r="M360" s="156">
        <v>171.6588100662793</v>
      </c>
      <c r="N360" s="156">
        <v>53.444677194334183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55"/>
        <v>228.29210844485834</v>
      </c>
      <c r="U360" s="200" t="s">
        <v>59</v>
      </c>
      <c r="V360" s="201">
        <v>3.1886211842448597</v>
      </c>
      <c r="W360" s="201">
        <v>0</v>
      </c>
      <c r="X360" s="201">
        <v>0</v>
      </c>
      <c r="Y360" s="201">
        <v>171.6588100662793</v>
      </c>
      <c r="Z360" s="201">
        <v>53.444677194334183</v>
      </c>
      <c r="AA360" s="201">
        <v>0</v>
      </c>
      <c r="AB360" s="201">
        <v>0</v>
      </c>
      <c r="AC360" s="202">
        <v>0</v>
      </c>
      <c r="AD360" s="201">
        <v>0</v>
      </c>
      <c r="AE360" s="201">
        <v>0</v>
      </c>
      <c r="AF360" s="201">
        <v>0</v>
      </c>
      <c r="AG360" s="201">
        <v>0</v>
      </c>
      <c r="AH360" s="201">
        <v>0</v>
      </c>
      <c r="AI360" s="203">
        <f t="shared" si="256"/>
        <v>228.29210844485834</v>
      </c>
      <c r="BA360" s="133"/>
      <c r="BR360" s="133"/>
      <c r="CG360" s="133"/>
    </row>
    <row r="361" spans="1:85" x14ac:dyDescent="0.25">
      <c r="A361" s="162" t="s">
        <v>62</v>
      </c>
      <c r="B361" s="148">
        <v>0</v>
      </c>
      <c r="C361" s="148">
        <v>0</v>
      </c>
      <c r="D361" s="148">
        <v>0</v>
      </c>
      <c r="E361" s="148">
        <v>0</v>
      </c>
      <c r="F361" s="292"/>
      <c r="G361" s="148">
        <v>0</v>
      </c>
      <c r="H361" s="160">
        <v>0</v>
      </c>
      <c r="I361" s="146">
        <f t="shared" si="254"/>
        <v>0</v>
      </c>
      <c r="J361" s="141"/>
      <c r="K361" s="163" t="s">
        <v>62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55"/>
        <v>0</v>
      </c>
      <c r="U361" s="205" t="s">
        <v>60</v>
      </c>
      <c r="V361" s="196">
        <v>0</v>
      </c>
      <c r="W361" s="196">
        <v>0</v>
      </c>
      <c r="X361" s="196">
        <v>0</v>
      </c>
      <c r="Y361" s="196">
        <v>0</v>
      </c>
      <c r="Z361" s="196">
        <v>0</v>
      </c>
      <c r="AA361" s="196">
        <v>0</v>
      </c>
      <c r="AB361" s="196">
        <v>0</v>
      </c>
      <c r="AC361" s="197">
        <v>0</v>
      </c>
      <c r="AD361" s="198">
        <v>0</v>
      </c>
      <c r="AE361" s="198">
        <v>0</v>
      </c>
      <c r="AF361" s="198">
        <v>0</v>
      </c>
      <c r="AG361" s="198">
        <v>0</v>
      </c>
      <c r="AH361" s="198">
        <v>0</v>
      </c>
      <c r="AI361" s="199">
        <f t="shared" si="256"/>
        <v>0</v>
      </c>
      <c r="BA361" s="133"/>
      <c r="BR361" s="133"/>
      <c r="CG361" s="133"/>
    </row>
    <row r="362" spans="1:85" ht="14.4" x14ac:dyDescent="0.3">
      <c r="A362" s="164" t="s">
        <v>22</v>
      </c>
      <c r="B362" s="165">
        <v>0</v>
      </c>
      <c r="C362" s="165">
        <v>0</v>
      </c>
      <c r="D362" s="165">
        <v>0</v>
      </c>
      <c r="E362" s="165">
        <v>0</v>
      </c>
      <c r="F362" s="292"/>
      <c r="G362" s="165">
        <v>0</v>
      </c>
      <c r="H362" s="166">
        <v>0</v>
      </c>
      <c r="I362" s="167">
        <f t="shared" si="254"/>
        <v>0</v>
      </c>
      <c r="J362" s="141"/>
      <c r="K362" s="168" t="s">
        <v>22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55"/>
        <v>0</v>
      </c>
      <c r="U362" s="206" t="s">
        <v>63</v>
      </c>
      <c r="V362" s="207">
        <v>0</v>
      </c>
      <c r="W362" s="207">
        <v>0</v>
      </c>
      <c r="X362" s="207">
        <v>0</v>
      </c>
      <c r="Y362" s="207">
        <v>0</v>
      </c>
      <c r="Z362" s="207">
        <v>0</v>
      </c>
      <c r="AA362" s="207">
        <v>0</v>
      </c>
      <c r="AB362" s="207">
        <v>0</v>
      </c>
      <c r="AC362" s="207">
        <v>0</v>
      </c>
      <c r="AD362" s="207">
        <v>0</v>
      </c>
      <c r="AE362" s="207">
        <v>0</v>
      </c>
      <c r="AF362" s="207">
        <v>0</v>
      </c>
      <c r="AG362" s="207">
        <v>0</v>
      </c>
      <c r="AH362" s="97">
        <v>0</v>
      </c>
      <c r="AI362" s="208">
        <f t="shared" si="256"/>
        <v>0</v>
      </c>
      <c r="BA362" s="133"/>
      <c r="BR362" s="133"/>
      <c r="CG362" s="133"/>
    </row>
    <row r="363" spans="1:85" ht="14.4" x14ac:dyDescent="0.3">
      <c r="A363" s="172" t="s">
        <v>18</v>
      </c>
      <c r="B363" s="173">
        <v>0</v>
      </c>
      <c r="C363" s="173">
        <v>0</v>
      </c>
      <c r="D363" s="173">
        <v>0</v>
      </c>
      <c r="E363" s="173">
        <v>0</v>
      </c>
      <c r="F363" s="292"/>
      <c r="G363" s="173">
        <v>0</v>
      </c>
      <c r="H363" s="174">
        <v>0</v>
      </c>
      <c r="I363" s="175">
        <f t="shared" si="254"/>
        <v>0</v>
      </c>
      <c r="J363" s="141"/>
      <c r="K363" s="176" t="s">
        <v>18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55"/>
        <v>0</v>
      </c>
      <c r="U363" s="209" t="s">
        <v>18</v>
      </c>
      <c r="V363" s="210">
        <v>0</v>
      </c>
      <c r="W363" s="210">
        <v>0</v>
      </c>
      <c r="X363" s="210">
        <v>0</v>
      </c>
      <c r="Y363" s="210">
        <v>0</v>
      </c>
      <c r="Z363" s="210">
        <v>0</v>
      </c>
      <c r="AA363" s="210">
        <v>0</v>
      </c>
      <c r="AB363" s="210">
        <v>0</v>
      </c>
      <c r="AC363" s="210">
        <v>0</v>
      </c>
      <c r="AD363" s="211">
        <v>0</v>
      </c>
      <c r="AE363" s="211">
        <v>0</v>
      </c>
      <c r="AF363" s="211">
        <v>0</v>
      </c>
      <c r="AG363" s="211">
        <v>0</v>
      </c>
      <c r="AH363" s="211">
        <v>0</v>
      </c>
      <c r="AI363" s="212">
        <f t="shared" si="256"/>
        <v>0</v>
      </c>
      <c r="BA363" s="133"/>
      <c r="BR363" s="133"/>
      <c r="CG363" s="133"/>
    </row>
    <row r="364" spans="1:85" ht="14.4" x14ac:dyDescent="0.3">
      <c r="A364" s="164" t="s">
        <v>19</v>
      </c>
      <c r="B364" s="165">
        <v>0</v>
      </c>
      <c r="C364" s="165">
        <v>0</v>
      </c>
      <c r="D364" s="165">
        <v>0</v>
      </c>
      <c r="E364" s="165">
        <v>0</v>
      </c>
      <c r="F364" s="292"/>
      <c r="G364" s="165">
        <v>0</v>
      </c>
      <c r="H364" s="166">
        <v>0</v>
      </c>
      <c r="I364" s="167">
        <f t="shared" si="254"/>
        <v>0</v>
      </c>
      <c r="J364" s="141"/>
      <c r="K364" s="168" t="s">
        <v>19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55"/>
        <v>0</v>
      </c>
      <c r="U364" s="206" t="s">
        <v>19</v>
      </c>
      <c r="V364" s="207">
        <v>0</v>
      </c>
      <c r="W364" s="207">
        <v>0</v>
      </c>
      <c r="X364" s="207">
        <v>0</v>
      </c>
      <c r="Y364" s="207">
        <v>0</v>
      </c>
      <c r="Z364" s="207">
        <v>0</v>
      </c>
      <c r="AA364" s="207">
        <v>0</v>
      </c>
      <c r="AB364" s="207">
        <v>0</v>
      </c>
      <c r="AC364" s="207">
        <v>0</v>
      </c>
      <c r="AD364" s="207">
        <v>0</v>
      </c>
      <c r="AE364" s="207">
        <v>0</v>
      </c>
      <c r="AF364" s="207">
        <v>0</v>
      </c>
      <c r="AG364" s="207">
        <v>0</v>
      </c>
      <c r="AH364" s="97">
        <v>0</v>
      </c>
      <c r="AI364" s="208">
        <f t="shared" si="256"/>
        <v>0</v>
      </c>
      <c r="BA364" s="133"/>
      <c r="BR364" s="133"/>
      <c r="CG364" s="133"/>
    </row>
    <row r="365" spans="1:85" ht="15" thickBot="1" x14ac:dyDescent="0.35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293"/>
      <c r="G365" s="180">
        <v>0</v>
      </c>
      <c r="H365" s="181">
        <v>0</v>
      </c>
      <c r="I365" s="182">
        <f t="shared" si="254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55"/>
        <v>0</v>
      </c>
      <c r="U365" s="209" t="s">
        <v>10</v>
      </c>
      <c r="V365" s="210">
        <v>0</v>
      </c>
      <c r="W365" s="210">
        <v>0</v>
      </c>
      <c r="X365" s="210">
        <v>0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1">
        <v>0</v>
      </c>
      <c r="AE365" s="211">
        <v>0</v>
      </c>
      <c r="AF365" s="211">
        <v>0</v>
      </c>
      <c r="AG365" s="211">
        <v>0</v>
      </c>
      <c r="AH365" s="211">
        <v>0</v>
      </c>
      <c r="AI365" s="212">
        <f t="shared" si="256"/>
        <v>0</v>
      </c>
      <c r="BA365" s="133"/>
      <c r="BR365" s="133"/>
      <c r="CG365" s="133"/>
    </row>
    <row r="366" spans="1:85" ht="18" customHeight="1" x14ac:dyDescent="0.25">
      <c r="A366" s="186" t="s">
        <v>25</v>
      </c>
      <c r="B366" s="187">
        <f>SUM(B345:B361)</f>
        <v>186.88816391395179</v>
      </c>
      <c r="C366" s="187">
        <f t="shared" ref="C366:H366" si="257">SUM(C345:C361)</f>
        <v>2371.0195750009643</v>
      </c>
      <c r="D366" s="187">
        <f t="shared" si="257"/>
        <v>1431.0870664816507</v>
      </c>
      <c r="E366" s="187">
        <f t="shared" si="257"/>
        <v>590.79874488872485</v>
      </c>
      <c r="F366" s="187">
        <f t="shared" si="257"/>
        <v>0</v>
      </c>
      <c r="G366" s="187">
        <f t="shared" si="257"/>
        <v>16.833449265845168</v>
      </c>
      <c r="H366" s="213">
        <f t="shared" si="257"/>
        <v>0</v>
      </c>
      <c r="I366" s="146">
        <f t="shared" ref="I366" si="258">SUM(I345:I361)</f>
        <v>4596.6269995511366</v>
      </c>
      <c r="J366" s="141"/>
      <c r="K366" s="188" t="s">
        <v>25</v>
      </c>
      <c r="L366" s="187">
        <f>SUM(L345:L361)</f>
        <v>186.88816391395179</v>
      </c>
      <c r="M366" s="187">
        <f t="shared" ref="M366:R366" si="259">SUM(M345:M361)</f>
        <v>2371.0195750009643</v>
      </c>
      <c r="N366" s="187">
        <f t="shared" si="259"/>
        <v>1431.0870664816507</v>
      </c>
      <c r="O366" s="187">
        <f t="shared" si="259"/>
        <v>590.79874488872485</v>
      </c>
      <c r="P366" s="187">
        <f t="shared" si="259"/>
        <v>269.04854191728418</v>
      </c>
      <c r="Q366" s="187">
        <f t="shared" si="259"/>
        <v>16.833449265845168</v>
      </c>
      <c r="R366" s="213">
        <f t="shared" si="259"/>
        <v>0</v>
      </c>
      <c r="S366" s="214">
        <f t="shared" ref="S366" si="260">SUM(S345:S361)</f>
        <v>4865.6755414684212</v>
      </c>
      <c r="T366" s="133" t="str">
        <f>IF(ABS(S366-AI366)&gt;0.01,S366-AI366,"")</f>
        <v/>
      </c>
      <c r="U366" s="215" t="s">
        <v>61</v>
      </c>
      <c r="V366" s="216">
        <f>SUM(V345:V361)</f>
        <v>182.10900433918906</v>
      </c>
      <c r="W366" s="216">
        <f t="shared" ref="W366:AH366" si="261">SUM(W345:W361)</f>
        <v>0.81404631891881507</v>
      </c>
      <c r="X366" s="216">
        <f t="shared" si="261"/>
        <v>16.833449265845168</v>
      </c>
      <c r="Y366" s="216">
        <f t="shared" si="261"/>
        <v>2371.0195750009643</v>
      </c>
      <c r="Z366" s="216">
        <f t="shared" si="261"/>
        <v>409.21584140106728</v>
      </c>
      <c r="AA366" s="216">
        <f t="shared" si="261"/>
        <v>590.58965900974783</v>
      </c>
      <c r="AB366" s="216">
        <f t="shared" si="261"/>
        <v>269.04854191728418</v>
      </c>
      <c r="AC366" s="216">
        <f t="shared" si="261"/>
        <v>1026.0454242154044</v>
      </c>
      <c r="AD366" s="217">
        <f t="shared" si="261"/>
        <v>3.9651132558439266</v>
      </c>
      <c r="AE366" s="217">
        <f t="shared" si="261"/>
        <v>0.2090858789770742</v>
      </c>
      <c r="AF366" s="217">
        <f t="shared" si="261"/>
        <v>0</v>
      </c>
      <c r="AG366" s="217">
        <f t="shared" si="261"/>
        <v>1021.8712250805834</v>
      </c>
      <c r="AH366" s="217">
        <f t="shared" si="261"/>
        <v>0</v>
      </c>
      <c r="AI366" s="218">
        <f>SUM(V366:AC366)</f>
        <v>4865.6755414684212</v>
      </c>
      <c r="BA366" s="133"/>
      <c r="BR366" s="133"/>
      <c r="CG366" s="133"/>
    </row>
    <row r="367" spans="1:85" s="4" customFormat="1" ht="15" thickBot="1" x14ac:dyDescent="0.35">
      <c r="A367" s="18" t="s">
        <v>85</v>
      </c>
      <c r="B367" s="105">
        <f>IF($I366=0,"-",B366/$I366)</f>
        <v>4.0657674406081139E-2</v>
      </c>
      <c r="C367" s="105">
        <f t="shared" ref="C367:H367" si="262">IF($I366=0,"-",C366/$I366)</f>
        <v>0.51581726671154648</v>
      </c>
      <c r="D367" s="105">
        <f t="shared" si="262"/>
        <v>0.31133417321470663</v>
      </c>
      <c r="E367" s="105">
        <f t="shared" si="262"/>
        <v>0.1285287548775258</v>
      </c>
      <c r="F367" s="105">
        <f t="shared" si="262"/>
        <v>0</v>
      </c>
      <c r="G367" s="105">
        <f t="shared" si="262"/>
        <v>3.6621307901400233E-3</v>
      </c>
      <c r="H367" s="106">
        <f t="shared" si="262"/>
        <v>0</v>
      </c>
      <c r="I367" s="107">
        <f>SUM(B367:H367)</f>
        <v>1.0000000000000002</v>
      </c>
      <c r="J367" s="133"/>
      <c r="K367" s="30" t="s">
        <v>85</v>
      </c>
      <c r="L367" s="80">
        <f>IF($S366=0,"-",L366/$S366)</f>
        <v>3.8409499836388694E-2</v>
      </c>
      <c r="M367" s="80">
        <f t="shared" ref="M367:R367" si="263">IF($S366=0,"-",M366/$S366)</f>
        <v>0.48729504357485576</v>
      </c>
      <c r="N367" s="80">
        <f t="shared" si="263"/>
        <v>0.29411888529866098</v>
      </c>
      <c r="O367" s="80">
        <f t="shared" si="263"/>
        <v>0.12142173062169012</v>
      </c>
      <c r="P367" s="80">
        <f t="shared" si="263"/>
        <v>5.5295208162623913E-2</v>
      </c>
      <c r="Q367" s="80">
        <f t="shared" si="263"/>
        <v>3.4596325057804759E-3</v>
      </c>
      <c r="R367" s="81">
        <f t="shared" si="263"/>
        <v>0</v>
      </c>
      <c r="S367" s="82">
        <f>SUM(L367:R367)</f>
        <v>0.99999999999999989</v>
      </c>
      <c r="U367" s="40" t="s">
        <v>85</v>
      </c>
      <c r="V367" s="108">
        <f>+V366/$AI366</f>
        <v>3.7427280711000724E-2</v>
      </c>
      <c r="W367" s="108">
        <f t="shared" ref="W367:AH367" si="264">+W366/$AI366</f>
        <v>1.6730386397140293E-4</v>
      </c>
      <c r="X367" s="108">
        <f t="shared" si="264"/>
        <v>3.4596325057804759E-3</v>
      </c>
      <c r="Y367" s="108">
        <f t="shared" si="264"/>
        <v>0.48729504357485576</v>
      </c>
      <c r="Z367" s="108">
        <f t="shared" si="264"/>
        <v>8.4102574845664552E-2</v>
      </c>
      <c r="AA367" s="108">
        <f t="shared" si="264"/>
        <v>0.1213787590184266</v>
      </c>
      <c r="AB367" s="108">
        <f t="shared" si="264"/>
        <v>5.5295208162623913E-2</v>
      </c>
      <c r="AC367" s="108">
        <f t="shared" si="264"/>
        <v>0.21087419731767651</v>
      </c>
      <c r="AD367" s="108">
        <f t="shared" si="264"/>
        <v>8.149152614165653E-4</v>
      </c>
      <c r="AE367" s="108">
        <f t="shared" si="264"/>
        <v>4.2971603263536516E-5</v>
      </c>
      <c r="AF367" s="108">
        <f t="shared" si="264"/>
        <v>0</v>
      </c>
      <c r="AG367" s="108">
        <f t="shared" si="264"/>
        <v>0.2100163104529964</v>
      </c>
      <c r="AH367" s="108">
        <f t="shared" si="264"/>
        <v>0</v>
      </c>
      <c r="AI367" s="109">
        <f>SUM(V367:AC367)</f>
        <v>0.99999999999999989</v>
      </c>
    </row>
    <row r="368" spans="1:85" ht="14.4" thickBot="1" x14ac:dyDescent="0.3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7.6" x14ac:dyDescent="0.25">
      <c r="A369" s="316" t="s">
        <v>39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26</v>
      </c>
      <c r="G369" s="137" t="s">
        <v>4</v>
      </c>
      <c r="H369" s="137" t="s">
        <v>84</v>
      </c>
      <c r="I369" s="138" t="s">
        <v>5</v>
      </c>
      <c r="K369" s="318" t="s">
        <v>39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26</v>
      </c>
      <c r="Q369" s="139" t="s">
        <v>4</v>
      </c>
      <c r="R369" s="139" t="s">
        <v>84</v>
      </c>
      <c r="S369" s="140" t="s">
        <v>5</v>
      </c>
      <c r="U369" s="320" t="s">
        <v>39</v>
      </c>
      <c r="V369" s="189" t="s">
        <v>71</v>
      </c>
      <c r="W369" s="189" t="s">
        <v>72</v>
      </c>
      <c r="X369" s="189" t="s">
        <v>4</v>
      </c>
      <c r="Y369" s="189" t="s">
        <v>1</v>
      </c>
      <c r="Z369" s="189" t="s">
        <v>2</v>
      </c>
      <c r="AA369" s="189" t="s">
        <v>3</v>
      </c>
      <c r="AB369" s="189" t="s">
        <v>53</v>
      </c>
      <c r="AC369" s="189" t="s">
        <v>65</v>
      </c>
      <c r="AD369" s="190" t="s">
        <v>73</v>
      </c>
      <c r="AE369" s="190" t="s">
        <v>74</v>
      </c>
      <c r="AF369" s="190" t="s">
        <v>75</v>
      </c>
      <c r="AG369" s="190" t="s">
        <v>76</v>
      </c>
      <c r="AH369" s="190" t="s">
        <v>77</v>
      </c>
      <c r="AI369" s="191" t="s">
        <v>61</v>
      </c>
      <c r="BA369" s="133"/>
      <c r="BR369" s="133"/>
      <c r="CG369" s="133"/>
    </row>
    <row r="370" spans="1:85" x14ac:dyDescent="0.25">
      <c r="A370" s="317" t="s">
        <v>39</v>
      </c>
      <c r="B370" s="282" t="s">
        <v>66</v>
      </c>
      <c r="C370" s="283"/>
      <c r="D370" s="283"/>
      <c r="E370" s="283"/>
      <c r="F370" s="283"/>
      <c r="G370" s="283"/>
      <c r="H370" s="283"/>
      <c r="I370" s="284"/>
      <c r="K370" s="319" t="s">
        <v>39</v>
      </c>
      <c r="L370" s="285" t="s">
        <v>66</v>
      </c>
      <c r="M370" s="286"/>
      <c r="N370" s="286"/>
      <c r="O370" s="286"/>
      <c r="P370" s="286"/>
      <c r="Q370" s="286"/>
      <c r="R370" s="286"/>
      <c r="S370" s="287"/>
      <c r="U370" s="321" t="s">
        <v>39</v>
      </c>
      <c r="V370" s="314" t="s">
        <v>66</v>
      </c>
      <c r="W370" s="314"/>
      <c r="X370" s="314"/>
      <c r="Y370" s="314"/>
      <c r="Z370" s="314"/>
      <c r="AA370" s="314"/>
      <c r="AB370" s="314"/>
      <c r="AC370" s="314"/>
      <c r="AD370" s="314"/>
      <c r="AE370" s="314"/>
      <c r="AF370" s="314"/>
      <c r="AG370" s="314"/>
      <c r="AH370" s="314"/>
      <c r="AI370" s="315"/>
      <c r="BA370" s="133"/>
      <c r="BR370" s="133"/>
      <c r="CG370" s="133"/>
    </row>
    <row r="371" spans="1:85" x14ac:dyDescent="0.25">
      <c r="A371" s="143" t="s">
        <v>6</v>
      </c>
      <c r="B371" s="144">
        <v>0</v>
      </c>
      <c r="C371" s="144">
        <v>0</v>
      </c>
      <c r="D371" s="144">
        <v>0</v>
      </c>
      <c r="E371" s="144">
        <v>0</v>
      </c>
      <c r="F371" s="291"/>
      <c r="G371" s="144">
        <v>0</v>
      </c>
      <c r="H371" s="145">
        <v>0</v>
      </c>
      <c r="I371" s="146">
        <f>SUM(B371:H371)</f>
        <v>0</v>
      </c>
      <c r="J371" s="141"/>
      <c r="K371" s="192" t="s">
        <v>6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3">
        <v>0</v>
      </c>
      <c r="S371" s="194">
        <f>SUM(L371:R371)</f>
        <v>0</v>
      </c>
      <c r="U371" s="195" t="s">
        <v>6</v>
      </c>
      <c r="V371" s="196">
        <v>0</v>
      </c>
      <c r="W371" s="196">
        <v>0</v>
      </c>
      <c r="X371" s="196">
        <v>0</v>
      </c>
      <c r="Y371" s="196">
        <v>0</v>
      </c>
      <c r="Z371" s="196">
        <v>0</v>
      </c>
      <c r="AA371" s="196">
        <v>0</v>
      </c>
      <c r="AB371" s="196">
        <v>0</v>
      </c>
      <c r="AC371" s="197">
        <v>0</v>
      </c>
      <c r="AD371" s="198">
        <v>0</v>
      </c>
      <c r="AE371" s="198">
        <v>0</v>
      </c>
      <c r="AF371" s="198">
        <v>0</v>
      </c>
      <c r="AG371" s="198">
        <v>0</v>
      </c>
      <c r="AH371" s="198">
        <v>0</v>
      </c>
      <c r="AI371" s="199">
        <f>SUM(V371:AC371)</f>
        <v>0</v>
      </c>
      <c r="BA371" s="133"/>
      <c r="BR371" s="133"/>
      <c r="CG371" s="133"/>
    </row>
    <row r="372" spans="1:85" x14ac:dyDescent="0.25">
      <c r="A372" s="151" t="s">
        <v>7</v>
      </c>
      <c r="B372" s="152">
        <v>0</v>
      </c>
      <c r="C372" s="152">
        <v>0</v>
      </c>
      <c r="D372" s="152">
        <v>0</v>
      </c>
      <c r="E372" s="152">
        <v>0</v>
      </c>
      <c r="F372" s="292"/>
      <c r="G372" s="152">
        <v>0</v>
      </c>
      <c r="H372" s="153">
        <v>0</v>
      </c>
      <c r="I372" s="154">
        <f t="shared" ref="I372:I391" si="265">SUM(B372:H372)</f>
        <v>0</v>
      </c>
      <c r="J372" s="141"/>
      <c r="K372" s="155" t="s">
        <v>7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66">SUM(L372:R372)</f>
        <v>0</v>
      </c>
      <c r="U372" s="200" t="s">
        <v>7</v>
      </c>
      <c r="V372" s="201">
        <v>0</v>
      </c>
      <c r="W372" s="201">
        <v>0</v>
      </c>
      <c r="X372" s="201">
        <v>0</v>
      </c>
      <c r="Y372" s="201">
        <v>0</v>
      </c>
      <c r="Z372" s="201">
        <v>0</v>
      </c>
      <c r="AA372" s="201">
        <v>0</v>
      </c>
      <c r="AB372" s="201">
        <v>0</v>
      </c>
      <c r="AC372" s="202">
        <v>0</v>
      </c>
      <c r="AD372" s="201">
        <v>0</v>
      </c>
      <c r="AE372" s="201">
        <v>0</v>
      </c>
      <c r="AF372" s="201">
        <v>0</v>
      </c>
      <c r="AG372" s="201">
        <v>0</v>
      </c>
      <c r="AH372" s="201">
        <v>0</v>
      </c>
      <c r="AI372" s="203">
        <f t="shared" ref="AI372:AI391" si="267">SUM(V372:AC372)</f>
        <v>0</v>
      </c>
      <c r="BA372" s="133"/>
      <c r="BR372" s="133"/>
      <c r="CG372" s="133"/>
    </row>
    <row r="373" spans="1:85" x14ac:dyDescent="0.25">
      <c r="A373" s="159" t="s">
        <v>9</v>
      </c>
      <c r="B373" s="148">
        <v>4.158800716938052E-2</v>
      </c>
      <c r="C373" s="148">
        <v>0</v>
      </c>
      <c r="D373" s="148">
        <v>0</v>
      </c>
      <c r="E373" s="148">
        <v>0</v>
      </c>
      <c r="F373" s="292"/>
      <c r="G373" s="148">
        <v>0</v>
      </c>
      <c r="H373" s="160">
        <v>0</v>
      </c>
      <c r="I373" s="146">
        <f t="shared" si="265"/>
        <v>4.158800716938052E-2</v>
      </c>
      <c r="J373" s="141"/>
      <c r="K373" s="161" t="s">
        <v>9</v>
      </c>
      <c r="L373" s="148">
        <v>4.158800716938052E-2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66"/>
        <v>4.158800716938052E-2</v>
      </c>
      <c r="U373" s="204" t="s">
        <v>9</v>
      </c>
      <c r="V373" s="196">
        <v>4.158800716938052E-2</v>
      </c>
      <c r="W373" s="196">
        <v>0</v>
      </c>
      <c r="X373" s="196">
        <v>0</v>
      </c>
      <c r="Y373" s="196">
        <v>0</v>
      </c>
      <c r="Z373" s="196">
        <v>0</v>
      </c>
      <c r="AA373" s="196">
        <v>0</v>
      </c>
      <c r="AB373" s="196">
        <v>0</v>
      </c>
      <c r="AC373" s="197">
        <v>0</v>
      </c>
      <c r="AD373" s="198">
        <v>0</v>
      </c>
      <c r="AE373" s="198">
        <v>0</v>
      </c>
      <c r="AF373" s="198">
        <v>0</v>
      </c>
      <c r="AG373" s="198">
        <v>0</v>
      </c>
      <c r="AH373" s="198">
        <v>0</v>
      </c>
      <c r="AI373" s="199">
        <f t="shared" si="267"/>
        <v>4.158800716938052E-2</v>
      </c>
      <c r="BA373" s="133"/>
      <c r="BR373" s="133"/>
      <c r="CG373" s="133"/>
    </row>
    <row r="374" spans="1:85" x14ac:dyDescent="0.25">
      <c r="A374" s="151" t="s">
        <v>54</v>
      </c>
      <c r="B374" s="152">
        <v>0</v>
      </c>
      <c r="C374" s="152">
        <v>0</v>
      </c>
      <c r="D374" s="152">
        <v>0</v>
      </c>
      <c r="E374" s="152">
        <v>0</v>
      </c>
      <c r="F374" s="292"/>
      <c r="G374" s="152">
        <v>0</v>
      </c>
      <c r="H374" s="153">
        <v>0</v>
      </c>
      <c r="I374" s="154">
        <f t="shared" si="265"/>
        <v>0</v>
      </c>
      <c r="J374" s="141"/>
      <c r="K374" s="155" t="s">
        <v>54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66"/>
        <v>0</v>
      </c>
      <c r="U374" s="200" t="s">
        <v>54</v>
      </c>
      <c r="V374" s="201">
        <v>0</v>
      </c>
      <c r="W374" s="201">
        <v>0</v>
      </c>
      <c r="X374" s="201">
        <v>0</v>
      </c>
      <c r="Y374" s="201">
        <v>0</v>
      </c>
      <c r="Z374" s="201">
        <v>0</v>
      </c>
      <c r="AA374" s="201">
        <v>0</v>
      </c>
      <c r="AB374" s="201">
        <v>0</v>
      </c>
      <c r="AC374" s="202">
        <v>0</v>
      </c>
      <c r="AD374" s="201">
        <v>0</v>
      </c>
      <c r="AE374" s="201">
        <v>0</v>
      </c>
      <c r="AF374" s="201">
        <v>0</v>
      </c>
      <c r="AG374" s="201">
        <v>0</v>
      </c>
      <c r="AH374" s="201">
        <v>0</v>
      </c>
      <c r="AI374" s="203">
        <f t="shared" si="267"/>
        <v>0</v>
      </c>
      <c r="BA374" s="133"/>
      <c r="BR374" s="133"/>
      <c r="CG374" s="133"/>
    </row>
    <row r="375" spans="1:85" x14ac:dyDescent="0.25">
      <c r="A375" s="159" t="s">
        <v>15</v>
      </c>
      <c r="B375" s="148">
        <v>22.021557572453244</v>
      </c>
      <c r="C375" s="148">
        <v>0.45309312005035157</v>
      </c>
      <c r="D375" s="148">
        <v>0.45309312005035157</v>
      </c>
      <c r="E375" s="148">
        <v>0</v>
      </c>
      <c r="F375" s="292"/>
      <c r="G375" s="148">
        <v>0</v>
      </c>
      <c r="H375" s="160">
        <v>0</v>
      </c>
      <c r="I375" s="146">
        <f t="shared" si="265"/>
        <v>22.927743812553945</v>
      </c>
      <c r="J375" s="141"/>
      <c r="K375" s="161" t="s">
        <v>15</v>
      </c>
      <c r="L375" s="148">
        <v>22.021557572453244</v>
      </c>
      <c r="M375" s="148">
        <v>0.45309312005035157</v>
      </c>
      <c r="N375" s="148">
        <v>0.45309312005035157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66"/>
        <v>22.927743812553945</v>
      </c>
      <c r="U375" s="204" t="s">
        <v>15</v>
      </c>
      <c r="V375" s="196">
        <v>22.021557572453244</v>
      </c>
      <c r="W375" s="196">
        <v>0</v>
      </c>
      <c r="X375" s="196">
        <v>0</v>
      </c>
      <c r="Y375" s="196">
        <v>0.45309312005035157</v>
      </c>
      <c r="Z375" s="196">
        <v>0.45309312005035157</v>
      </c>
      <c r="AA375" s="196">
        <v>0</v>
      </c>
      <c r="AB375" s="196">
        <v>0</v>
      </c>
      <c r="AC375" s="197">
        <v>0</v>
      </c>
      <c r="AD375" s="198">
        <v>0</v>
      </c>
      <c r="AE375" s="198">
        <v>0</v>
      </c>
      <c r="AF375" s="198">
        <v>0</v>
      </c>
      <c r="AG375" s="198">
        <v>0</v>
      </c>
      <c r="AH375" s="198">
        <v>0</v>
      </c>
      <c r="AI375" s="199">
        <f t="shared" si="267"/>
        <v>22.927743812553945</v>
      </c>
      <c r="BA375" s="133"/>
      <c r="BR375" s="133"/>
      <c r="CG375" s="133"/>
    </row>
    <row r="376" spans="1:85" x14ac:dyDescent="0.25">
      <c r="A376" s="151" t="s">
        <v>14</v>
      </c>
      <c r="B376" s="152">
        <v>94.866446009186745</v>
      </c>
      <c r="C376" s="152">
        <v>0.4682651548506287</v>
      </c>
      <c r="D376" s="152">
        <v>0</v>
      </c>
      <c r="E376" s="152">
        <v>0.98519444291741753</v>
      </c>
      <c r="F376" s="292"/>
      <c r="G376" s="152">
        <v>0</v>
      </c>
      <c r="H376" s="153">
        <v>0</v>
      </c>
      <c r="I376" s="154">
        <f t="shared" si="265"/>
        <v>96.319905606954791</v>
      </c>
      <c r="J376" s="141"/>
      <c r="K376" s="155" t="s">
        <v>14</v>
      </c>
      <c r="L376" s="156">
        <v>94.866446009186745</v>
      </c>
      <c r="M376" s="156">
        <v>0.4682651548506287</v>
      </c>
      <c r="N376" s="156">
        <v>0</v>
      </c>
      <c r="O376" s="156">
        <v>0.98519444291741753</v>
      </c>
      <c r="P376" s="156">
        <v>0</v>
      </c>
      <c r="Q376" s="156">
        <v>0</v>
      </c>
      <c r="R376" s="157">
        <v>0</v>
      </c>
      <c r="S376" s="158">
        <f t="shared" si="266"/>
        <v>96.319905606954791</v>
      </c>
      <c r="U376" s="200" t="s">
        <v>55</v>
      </c>
      <c r="V376" s="201">
        <v>93.648956606575112</v>
      </c>
      <c r="W376" s="201">
        <v>1.2174894026116347</v>
      </c>
      <c r="X376" s="201">
        <v>0</v>
      </c>
      <c r="Y376" s="201">
        <v>0.4682651548506287</v>
      </c>
      <c r="Z376" s="201">
        <v>0</v>
      </c>
      <c r="AA376" s="201">
        <v>0</v>
      </c>
      <c r="AB376" s="201">
        <v>0</v>
      </c>
      <c r="AC376" s="202">
        <v>0.98519444291741753</v>
      </c>
      <c r="AD376" s="201">
        <v>0</v>
      </c>
      <c r="AE376" s="201">
        <v>0</v>
      </c>
      <c r="AF376" s="201">
        <v>0</v>
      </c>
      <c r="AG376" s="201">
        <v>0</v>
      </c>
      <c r="AH376" s="201">
        <v>0.98519444291741753</v>
      </c>
      <c r="AI376" s="203">
        <f t="shared" si="267"/>
        <v>96.319905606954791</v>
      </c>
      <c r="BA376" s="133"/>
      <c r="BR376" s="133"/>
      <c r="CG376" s="133"/>
    </row>
    <row r="377" spans="1:85" x14ac:dyDescent="0.25">
      <c r="A377" s="159" t="s">
        <v>56</v>
      </c>
      <c r="B377" s="148">
        <v>0</v>
      </c>
      <c r="C377" s="148">
        <v>0</v>
      </c>
      <c r="D377" s="148">
        <v>0</v>
      </c>
      <c r="E377" s="148">
        <v>1195.3281356084901</v>
      </c>
      <c r="F377" s="292"/>
      <c r="G377" s="148">
        <v>0</v>
      </c>
      <c r="H377" s="160">
        <v>0</v>
      </c>
      <c r="I377" s="146">
        <f t="shared" si="265"/>
        <v>1195.3281356084901</v>
      </c>
      <c r="J377" s="141"/>
      <c r="K377" s="161" t="s">
        <v>56</v>
      </c>
      <c r="L377" s="148">
        <v>0</v>
      </c>
      <c r="M377" s="148">
        <v>0</v>
      </c>
      <c r="N377" s="148">
        <v>0</v>
      </c>
      <c r="O377" s="148">
        <v>1195.3281356084901</v>
      </c>
      <c r="P377" s="148">
        <v>755.5120557232774</v>
      </c>
      <c r="Q377" s="148">
        <v>0</v>
      </c>
      <c r="R377" s="149">
        <v>0</v>
      </c>
      <c r="S377" s="150">
        <f t="shared" si="266"/>
        <v>1950.8401913317675</v>
      </c>
      <c r="U377" s="204" t="s">
        <v>56</v>
      </c>
      <c r="V377" s="196">
        <v>0</v>
      </c>
      <c r="W377" s="196">
        <v>0</v>
      </c>
      <c r="X377" s="196">
        <v>0</v>
      </c>
      <c r="Y377" s="196">
        <v>0</v>
      </c>
      <c r="Z377" s="196">
        <v>0</v>
      </c>
      <c r="AA377" s="196">
        <v>1195.3281356084901</v>
      </c>
      <c r="AB377" s="196">
        <v>755.5120557232774</v>
      </c>
      <c r="AC377" s="197">
        <v>0</v>
      </c>
      <c r="AD377" s="196">
        <v>0</v>
      </c>
      <c r="AE377" s="196">
        <v>0</v>
      </c>
      <c r="AF377" s="196">
        <v>0</v>
      </c>
      <c r="AG377" s="196">
        <v>0</v>
      </c>
      <c r="AH377" s="196">
        <v>0</v>
      </c>
      <c r="AI377" s="199">
        <f t="shared" si="267"/>
        <v>1950.8401913317675</v>
      </c>
      <c r="BA377" s="133"/>
      <c r="BR377" s="133"/>
      <c r="CG377" s="133"/>
    </row>
    <row r="378" spans="1:85" x14ac:dyDescent="0.25">
      <c r="A378" s="151" t="s">
        <v>11</v>
      </c>
      <c r="B378" s="152">
        <v>0</v>
      </c>
      <c r="C378" s="152">
        <v>0</v>
      </c>
      <c r="D378" s="152">
        <v>0</v>
      </c>
      <c r="E378" s="152">
        <v>11.666930355837145</v>
      </c>
      <c r="F378" s="292"/>
      <c r="G378" s="152">
        <v>0</v>
      </c>
      <c r="H378" s="153">
        <v>0</v>
      </c>
      <c r="I378" s="154">
        <f t="shared" si="265"/>
        <v>11.666930355837145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11.666930355837145</v>
      </c>
      <c r="P378" s="156">
        <v>48.662953824030488</v>
      </c>
      <c r="Q378" s="156">
        <v>0</v>
      </c>
      <c r="R378" s="157">
        <v>0</v>
      </c>
      <c r="S378" s="158">
        <f t="shared" si="266"/>
        <v>60.329884179867634</v>
      </c>
      <c r="U378" s="200" t="s">
        <v>11</v>
      </c>
      <c r="V378" s="201">
        <v>0</v>
      </c>
      <c r="W378" s="201">
        <v>0</v>
      </c>
      <c r="X378" s="201">
        <v>0</v>
      </c>
      <c r="Y378" s="201">
        <v>0</v>
      </c>
      <c r="Z378" s="201">
        <v>0</v>
      </c>
      <c r="AA378" s="201">
        <v>11.666930355837145</v>
      </c>
      <c r="AB378" s="201">
        <v>48.662953824030488</v>
      </c>
      <c r="AC378" s="202">
        <v>0</v>
      </c>
      <c r="AD378" s="201">
        <v>0</v>
      </c>
      <c r="AE378" s="201">
        <v>0</v>
      </c>
      <c r="AF378" s="201">
        <v>0</v>
      </c>
      <c r="AG378" s="201">
        <v>0</v>
      </c>
      <c r="AH378" s="201">
        <v>0</v>
      </c>
      <c r="AI378" s="203">
        <f t="shared" si="267"/>
        <v>60.329884179867634</v>
      </c>
      <c r="BA378" s="133"/>
      <c r="BR378" s="133"/>
      <c r="CG378" s="133"/>
    </row>
    <row r="379" spans="1:85" x14ac:dyDescent="0.25">
      <c r="A379" s="159" t="s">
        <v>57</v>
      </c>
      <c r="B379" s="148">
        <v>0</v>
      </c>
      <c r="C379" s="148">
        <v>0</v>
      </c>
      <c r="D379" s="148">
        <v>0</v>
      </c>
      <c r="E379" s="148">
        <v>0</v>
      </c>
      <c r="F379" s="292"/>
      <c r="G379" s="148">
        <v>0</v>
      </c>
      <c r="H379" s="160">
        <v>0</v>
      </c>
      <c r="I379" s="146">
        <f t="shared" si="265"/>
        <v>0</v>
      </c>
      <c r="J379" s="141"/>
      <c r="K379" s="161" t="s">
        <v>57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266"/>
        <v>0</v>
      </c>
      <c r="U379" s="204" t="s">
        <v>57</v>
      </c>
      <c r="V379" s="196">
        <v>0</v>
      </c>
      <c r="W379" s="196">
        <v>0</v>
      </c>
      <c r="X379" s="196">
        <v>0</v>
      </c>
      <c r="Y379" s="196">
        <v>0</v>
      </c>
      <c r="Z379" s="196">
        <v>0</v>
      </c>
      <c r="AA379" s="196">
        <v>0</v>
      </c>
      <c r="AB379" s="196">
        <v>0</v>
      </c>
      <c r="AC379" s="197">
        <v>0</v>
      </c>
      <c r="AD379" s="196">
        <v>0</v>
      </c>
      <c r="AE379" s="196">
        <v>0</v>
      </c>
      <c r="AF379" s="196">
        <v>0</v>
      </c>
      <c r="AG379" s="196">
        <v>0</v>
      </c>
      <c r="AH379" s="196">
        <v>0</v>
      </c>
      <c r="AI379" s="199">
        <f t="shared" si="267"/>
        <v>0</v>
      </c>
      <c r="BA379" s="133"/>
      <c r="BR379" s="133"/>
      <c r="CG379" s="133"/>
    </row>
    <row r="380" spans="1:85" x14ac:dyDescent="0.25">
      <c r="A380" s="151" t="s">
        <v>16</v>
      </c>
      <c r="B380" s="152">
        <v>18.628225029159889</v>
      </c>
      <c r="C380" s="152">
        <v>0</v>
      </c>
      <c r="D380" s="152">
        <v>0</v>
      </c>
      <c r="E380" s="152">
        <v>9.7171179337053299</v>
      </c>
      <c r="F380" s="292"/>
      <c r="G380" s="152">
        <v>0</v>
      </c>
      <c r="H380" s="153">
        <v>0</v>
      </c>
      <c r="I380" s="154">
        <f t="shared" si="265"/>
        <v>28.345342962865217</v>
      </c>
      <c r="J380" s="141"/>
      <c r="K380" s="155" t="s">
        <v>16</v>
      </c>
      <c r="L380" s="156">
        <v>18.628225029159889</v>
      </c>
      <c r="M380" s="156">
        <v>0</v>
      </c>
      <c r="N380" s="156">
        <v>0</v>
      </c>
      <c r="O380" s="156">
        <v>9.7171179337053299</v>
      </c>
      <c r="P380" s="156">
        <v>1.5866019361132164</v>
      </c>
      <c r="Q380" s="156">
        <v>0</v>
      </c>
      <c r="R380" s="157">
        <v>0</v>
      </c>
      <c r="S380" s="158">
        <f t="shared" si="266"/>
        <v>29.931944898978433</v>
      </c>
      <c r="U380" s="200" t="s">
        <v>16</v>
      </c>
      <c r="V380" s="201">
        <v>17.106868299918855</v>
      </c>
      <c r="W380" s="201">
        <v>0</v>
      </c>
      <c r="X380" s="201">
        <v>0</v>
      </c>
      <c r="Y380" s="201">
        <v>0</v>
      </c>
      <c r="Z380" s="201">
        <v>0</v>
      </c>
      <c r="AA380" s="201">
        <v>0</v>
      </c>
      <c r="AB380" s="201">
        <v>1.5866019361132164</v>
      </c>
      <c r="AC380" s="202">
        <v>11.238474662946366</v>
      </c>
      <c r="AD380" s="201">
        <v>1.5213567292410357</v>
      </c>
      <c r="AE380" s="201">
        <v>0</v>
      </c>
      <c r="AF380" s="201">
        <v>0</v>
      </c>
      <c r="AG380" s="201">
        <v>0</v>
      </c>
      <c r="AH380" s="201">
        <v>9.7171179337053299</v>
      </c>
      <c r="AI380" s="203">
        <f t="shared" si="267"/>
        <v>29.931944898978436</v>
      </c>
      <c r="BA380" s="133"/>
      <c r="BR380" s="133"/>
      <c r="CG380" s="133"/>
    </row>
    <row r="381" spans="1:85" x14ac:dyDescent="0.25">
      <c r="A381" s="159" t="s">
        <v>139</v>
      </c>
      <c r="B381" s="148">
        <v>34.62333396275023</v>
      </c>
      <c r="C381" s="148">
        <v>0</v>
      </c>
      <c r="D381" s="148">
        <v>26.381976799372001</v>
      </c>
      <c r="E381" s="148">
        <v>1.4835319936477638E-2</v>
      </c>
      <c r="F381" s="292"/>
      <c r="G381" s="148">
        <v>0</v>
      </c>
      <c r="H381" s="160">
        <v>0</v>
      </c>
      <c r="I381" s="146">
        <f t="shared" si="265"/>
        <v>61.020146082058716</v>
      </c>
      <c r="J381" s="141"/>
      <c r="K381" s="161" t="s">
        <v>139</v>
      </c>
      <c r="L381" s="148">
        <v>34.62333396275023</v>
      </c>
      <c r="M381" s="148">
        <v>0</v>
      </c>
      <c r="N381" s="148">
        <v>26.381976799372001</v>
      </c>
      <c r="O381" s="148">
        <v>1.4835319936477638E-2</v>
      </c>
      <c r="P381" s="148">
        <v>3.9540587448222066E-2</v>
      </c>
      <c r="Q381" s="148">
        <v>0</v>
      </c>
      <c r="R381" s="149">
        <v>0</v>
      </c>
      <c r="S381" s="150">
        <f t="shared" si="266"/>
        <v>61.059686669506938</v>
      </c>
      <c r="U381" s="204" t="s">
        <v>139</v>
      </c>
      <c r="V381" s="196">
        <v>34.457974764728377</v>
      </c>
      <c r="W381" s="196">
        <v>0</v>
      </c>
      <c r="X381" s="196">
        <v>0</v>
      </c>
      <c r="Y381" s="196">
        <v>0</v>
      </c>
      <c r="Z381" s="196">
        <v>26.381976799372001</v>
      </c>
      <c r="AA381" s="196">
        <v>1.4835319936477638E-2</v>
      </c>
      <c r="AB381" s="196">
        <v>3.9540587448222066E-2</v>
      </c>
      <c r="AC381" s="197">
        <v>0.16535919802185373</v>
      </c>
      <c r="AD381" s="196">
        <v>0.16535919802185373</v>
      </c>
      <c r="AE381" s="196">
        <v>0</v>
      </c>
      <c r="AF381" s="196">
        <v>0</v>
      </c>
      <c r="AG381" s="196">
        <v>0</v>
      </c>
      <c r="AH381" s="196">
        <v>0</v>
      </c>
      <c r="AI381" s="199">
        <f t="shared" si="267"/>
        <v>61.059686669506931</v>
      </c>
      <c r="BA381" s="133"/>
      <c r="BR381" s="133"/>
      <c r="CG381" s="133"/>
    </row>
    <row r="382" spans="1:85" x14ac:dyDescent="0.25">
      <c r="A382" s="151" t="s">
        <v>24</v>
      </c>
      <c r="B382" s="152">
        <v>14.178478623493884</v>
      </c>
      <c r="C382" s="152">
        <v>2.4235403350382411E-3</v>
      </c>
      <c r="D382" s="152">
        <v>4.3124269662471315</v>
      </c>
      <c r="E382" s="152">
        <v>51.043837400198825</v>
      </c>
      <c r="F382" s="292"/>
      <c r="G382" s="152">
        <v>55.962207436128821</v>
      </c>
      <c r="H382" s="153">
        <v>0</v>
      </c>
      <c r="I382" s="154">
        <f t="shared" si="265"/>
        <v>125.4993739664037</v>
      </c>
      <c r="J382" s="141"/>
      <c r="K382" s="155" t="s">
        <v>24</v>
      </c>
      <c r="L382" s="156">
        <v>14.178478623493884</v>
      </c>
      <c r="M382" s="156">
        <v>2.4235403350382411E-3</v>
      </c>
      <c r="N382" s="156">
        <v>4.3124269662471315</v>
      </c>
      <c r="O382" s="156">
        <v>51.043837400198825</v>
      </c>
      <c r="P382" s="156">
        <v>1.3541404712322853</v>
      </c>
      <c r="Q382" s="156">
        <v>55.962207436128821</v>
      </c>
      <c r="R382" s="157">
        <v>0</v>
      </c>
      <c r="S382" s="158">
        <f t="shared" si="266"/>
        <v>126.85351443763598</v>
      </c>
      <c r="U382" s="200" t="s">
        <v>24</v>
      </c>
      <c r="V382" s="201">
        <v>3.810985261429328</v>
      </c>
      <c r="W382" s="201">
        <v>6.7239866578101699</v>
      </c>
      <c r="X382" s="201">
        <v>55.962207436128821</v>
      </c>
      <c r="Y382" s="201">
        <v>2.4235403350382411E-3</v>
      </c>
      <c r="Z382" s="201">
        <v>4.3124269662471315</v>
      </c>
      <c r="AA382" s="201">
        <v>48.015203893444884</v>
      </c>
      <c r="AB382" s="201">
        <v>1.3541404712322853</v>
      </c>
      <c r="AC382" s="202">
        <v>6.672140211008327</v>
      </c>
      <c r="AD382" s="201">
        <v>3.6435067042543867</v>
      </c>
      <c r="AE382" s="201">
        <v>0</v>
      </c>
      <c r="AF382" s="201">
        <v>0</v>
      </c>
      <c r="AG382" s="201">
        <v>0</v>
      </c>
      <c r="AH382" s="201">
        <v>3.0286335067539398</v>
      </c>
      <c r="AI382" s="203">
        <f t="shared" si="267"/>
        <v>126.85351443763599</v>
      </c>
      <c r="BA382" s="133"/>
      <c r="BR382" s="133"/>
      <c r="CG382" s="133"/>
    </row>
    <row r="383" spans="1:85" x14ac:dyDescent="0.25">
      <c r="A383" s="159" t="s">
        <v>23</v>
      </c>
      <c r="B383" s="148">
        <v>18.313320752235942</v>
      </c>
      <c r="C383" s="148">
        <v>0</v>
      </c>
      <c r="D383" s="148">
        <v>0</v>
      </c>
      <c r="E383" s="148">
        <v>0</v>
      </c>
      <c r="F383" s="292"/>
      <c r="G383" s="148">
        <v>0</v>
      </c>
      <c r="H383" s="160">
        <v>0</v>
      </c>
      <c r="I383" s="146">
        <f t="shared" si="265"/>
        <v>18.313320752235942</v>
      </c>
      <c r="J383" s="141"/>
      <c r="K383" s="161" t="s">
        <v>23</v>
      </c>
      <c r="L383" s="148">
        <v>18.313320752235942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66"/>
        <v>18.313320752235942</v>
      </c>
      <c r="U383" s="204" t="s">
        <v>23</v>
      </c>
      <c r="V383" s="196">
        <v>18.313320752235942</v>
      </c>
      <c r="W383" s="196">
        <v>0</v>
      </c>
      <c r="X383" s="196">
        <v>0</v>
      </c>
      <c r="Y383" s="196">
        <v>0</v>
      </c>
      <c r="Z383" s="196">
        <v>0</v>
      </c>
      <c r="AA383" s="196">
        <v>0</v>
      </c>
      <c r="AB383" s="196">
        <v>0</v>
      </c>
      <c r="AC383" s="197">
        <v>0</v>
      </c>
      <c r="AD383" s="196">
        <v>0</v>
      </c>
      <c r="AE383" s="196">
        <v>0</v>
      </c>
      <c r="AF383" s="196">
        <v>0</v>
      </c>
      <c r="AG383" s="196">
        <v>0</v>
      </c>
      <c r="AH383" s="196">
        <v>0</v>
      </c>
      <c r="AI383" s="199">
        <f t="shared" si="267"/>
        <v>18.313320752235942</v>
      </c>
      <c r="BA383" s="133"/>
      <c r="BR383" s="133"/>
      <c r="CG383" s="133"/>
    </row>
    <row r="384" spans="1:85" x14ac:dyDescent="0.25">
      <c r="A384" s="151" t="s">
        <v>58</v>
      </c>
      <c r="B384" s="152">
        <v>10.833461319859953</v>
      </c>
      <c r="C384" s="152">
        <v>0</v>
      </c>
      <c r="D384" s="152">
        <v>0</v>
      </c>
      <c r="E384" s="152">
        <v>0</v>
      </c>
      <c r="F384" s="292"/>
      <c r="G384" s="152">
        <v>0</v>
      </c>
      <c r="H384" s="153">
        <v>0</v>
      </c>
      <c r="I384" s="154">
        <f t="shared" si="265"/>
        <v>10.833461319859953</v>
      </c>
      <c r="J384" s="141"/>
      <c r="K384" s="155" t="s">
        <v>58</v>
      </c>
      <c r="L384" s="156">
        <v>10.833461319859953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66"/>
        <v>10.833461319859953</v>
      </c>
      <c r="U384" s="200" t="s">
        <v>58</v>
      </c>
      <c r="V384" s="201">
        <v>10.833461319859953</v>
      </c>
      <c r="W384" s="201">
        <v>0</v>
      </c>
      <c r="X384" s="201">
        <v>0</v>
      </c>
      <c r="Y384" s="201">
        <v>0</v>
      </c>
      <c r="Z384" s="201">
        <v>0</v>
      </c>
      <c r="AA384" s="201">
        <v>0</v>
      </c>
      <c r="AB384" s="201">
        <v>0</v>
      </c>
      <c r="AC384" s="202">
        <v>0</v>
      </c>
      <c r="AD384" s="201">
        <v>0</v>
      </c>
      <c r="AE384" s="201">
        <v>0</v>
      </c>
      <c r="AF384" s="201">
        <v>0</v>
      </c>
      <c r="AG384" s="201">
        <v>0</v>
      </c>
      <c r="AH384" s="201">
        <v>0</v>
      </c>
      <c r="AI384" s="203">
        <f t="shared" si="267"/>
        <v>10.833461319859953</v>
      </c>
      <c r="BA384" s="133"/>
      <c r="BR384" s="133"/>
      <c r="CG384" s="133"/>
    </row>
    <row r="385" spans="1:85" x14ac:dyDescent="0.25">
      <c r="A385" s="159" t="s">
        <v>21</v>
      </c>
      <c r="B385" s="148">
        <v>141.15271150331574</v>
      </c>
      <c r="C385" s="148">
        <v>0</v>
      </c>
      <c r="D385" s="148">
        <v>0</v>
      </c>
      <c r="E385" s="148">
        <v>0</v>
      </c>
      <c r="F385" s="292"/>
      <c r="G385" s="148">
        <v>0</v>
      </c>
      <c r="H385" s="160">
        <v>0</v>
      </c>
      <c r="I385" s="146">
        <f t="shared" si="265"/>
        <v>141.15271150331574</v>
      </c>
      <c r="J385" s="141"/>
      <c r="K385" s="161" t="s">
        <v>21</v>
      </c>
      <c r="L385" s="148">
        <v>141.15271150331574</v>
      </c>
      <c r="M385" s="148">
        <v>0</v>
      </c>
      <c r="N385" s="148">
        <v>0</v>
      </c>
      <c r="O385" s="148">
        <v>0</v>
      </c>
      <c r="P385" s="148">
        <v>108.60084131503885</v>
      </c>
      <c r="Q385" s="148">
        <v>0</v>
      </c>
      <c r="R385" s="149">
        <v>0</v>
      </c>
      <c r="S385" s="150">
        <f t="shared" si="266"/>
        <v>249.75355281835459</v>
      </c>
      <c r="U385" s="204" t="s">
        <v>21</v>
      </c>
      <c r="V385" s="196">
        <v>139.82709625660203</v>
      </c>
      <c r="W385" s="196">
        <v>0</v>
      </c>
      <c r="X385" s="196">
        <v>0</v>
      </c>
      <c r="Y385" s="196">
        <v>0</v>
      </c>
      <c r="Z385" s="196">
        <v>0</v>
      </c>
      <c r="AA385" s="196">
        <v>0</v>
      </c>
      <c r="AB385" s="196">
        <v>108.60084131503885</v>
      </c>
      <c r="AC385" s="197">
        <v>1.3256152467137008</v>
      </c>
      <c r="AD385" s="196">
        <v>1.3256152467137008</v>
      </c>
      <c r="AE385" s="196">
        <v>0</v>
      </c>
      <c r="AF385" s="196">
        <v>0</v>
      </c>
      <c r="AG385" s="196">
        <v>0</v>
      </c>
      <c r="AH385" s="196">
        <v>0</v>
      </c>
      <c r="AI385" s="199">
        <f t="shared" si="267"/>
        <v>249.75355281835459</v>
      </c>
      <c r="BA385" s="133"/>
      <c r="BR385" s="133"/>
      <c r="CG385" s="133"/>
    </row>
    <row r="386" spans="1:85" x14ac:dyDescent="0.25">
      <c r="A386" s="151" t="s">
        <v>20</v>
      </c>
      <c r="B386" s="152">
        <v>0.17522167865519694</v>
      </c>
      <c r="C386" s="152">
        <v>0</v>
      </c>
      <c r="D386" s="152">
        <v>0</v>
      </c>
      <c r="E386" s="152">
        <v>0</v>
      </c>
      <c r="F386" s="292"/>
      <c r="G386" s="152">
        <v>0</v>
      </c>
      <c r="H386" s="153">
        <v>0</v>
      </c>
      <c r="I386" s="154">
        <f t="shared" si="265"/>
        <v>0.17522167865519694</v>
      </c>
      <c r="J386" s="141"/>
      <c r="K386" s="155" t="s">
        <v>20</v>
      </c>
      <c r="L386" s="156">
        <v>0.17522167865519694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66"/>
        <v>0.17522167865519694</v>
      </c>
      <c r="U386" s="200" t="s">
        <v>59</v>
      </c>
      <c r="V386" s="201">
        <v>0.17522167865519694</v>
      </c>
      <c r="W386" s="201">
        <v>0</v>
      </c>
      <c r="X386" s="201">
        <v>0</v>
      </c>
      <c r="Y386" s="201">
        <v>0</v>
      </c>
      <c r="Z386" s="201">
        <v>0</v>
      </c>
      <c r="AA386" s="201">
        <v>0</v>
      </c>
      <c r="AB386" s="201">
        <v>0</v>
      </c>
      <c r="AC386" s="202">
        <v>0</v>
      </c>
      <c r="AD386" s="201">
        <v>0</v>
      </c>
      <c r="AE386" s="201">
        <v>0</v>
      </c>
      <c r="AF386" s="201">
        <v>0</v>
      </c>
      <c r="AG386" s="201">
        <v>0</v>
      </c>
      <c r="AH386" s="201">
        <v>0</v>
      </c>
      <c r="AI386" s="203">
        <f t="shared" si="267"/>
        <v>0.17522167865519694</v>
      </c>
      <c r="BA386" s="133"/>
      <c r="BR386" s="133"/>
      <c r="CG386" s="133"/>
    </row>
    <row r="387" spans="1:85" x14ac:dyDescent="0.25">
      <c r="A387" s="162" t="s">
        <v>62</v>
      </c>
      <c r="B387" s="148">
        <v>0</v>
      </c>
      <c r="C387" s="148">
        <v>0</v>
      </c>
      <c r="D387" s="148">
        <v>0</v>
      </c>
      <c r="E387" s="148">
        <v>0</v>
      </c>
      <c r="F387" s="292"/>
      <c r="G387" s="148">
        <v>0</v>
      </c>
      <c r="H387" s="160">
        <v>0</v>
      </c>
      <c r="I387" s="146">
        <f t="shared" si="265"/>
        <v>0</v>
      </c>
      <c r="J387" s="141"/>
      <c r="K387" s="163" t="s">
        <v>62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66"/>
        <v>0</v>
      </c>
      <c r="U387" s="205" t="s">
        <v>60</v>
      </c>
      <c r="V387" s="196">
        <v>0</v>
      </c>
      <c r="W387" s="196">
        <v>0</v>
      </c>
      <c r="X387" s="196">
        <v>0</v>
      </c>
      <c r="Y387" s="196">
        <v>0</v>
      </c>
      <c r="Z387" s="196">
        <v>0</v>
      </c>
      <c r="AA387" s="196">
        <v>0</v>
      </c>
      <c r="AB387" s="196">
        <v>0</v>
      </c>
      <c r="AC387" s="197">
        <v>0</v>
      </c>
      <c r="AD387" s="198">
        <v>0</v>
      </c>
      <c r="AE387" s="198">
        <v>0</v>
      </c>
      <c r="AF387" s="198">
        <v>0</v>
      </c>
      <c r="AG387" s="198">
        <v>0</v>
      </c>
      <c r="AH387" s="198">
        <v>0</v>
      </c>
      <c r="AI387" s="199">
        <f t="shared" si="267"/>
        <v>0</v>
      </c>
      <c r="BA387" s="133"/>
      <c r="BR387" s="133"/>
      <c r="CG387" s="133"/>
    </row>
    <row r="388" spans="1:85" ht="14.4" x14ac:dyDescent="0.3">
      <c r="A388" s="164" t="s">
        <v>22</v>
      </c>
      <c r="B388" s="165">
        <v>0</v>
      </c>
      <c r="C388" s="165">
        <v>0</v>
      </c>
      <c r="D388" s="165">
        <v>0</v>
      </c>
      <c r="E388" s="165">
        <v>0</v>
      </c>
      <c r="F388" s="292"/>
      <c r="G388" s="165">
        <v>0</v>
      </c>
      <c r="H388" s="166">
        <v>0</v>
      </c>
      <c r="I388" s="167">
        <f t="shared" si="265"/>
        <v>0</v>
      </c>
      <c r="J388" s="141"/>
      <c r="K388" s="168" t="s">
        <v>22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66"/>
        <v>0</v>
      </c>
      <c r="U388" s="206" t="s">
        <v>63</v>
      </c>
      <c r="V388" s="207">
        <v>0</v>
      </c>
      <c r="W388" s="207">
        <v>0</v>
      </c>
      <c r="X388" s="207">
        <v>0</v>
      </c>
      <c r="Y388" s="207">
        <v>0</v>
      </c>
      <c r="Z388" s="207">
        <v>0</v>
      </c>
      <c r="AA388" s="207">
        <v>0</v>
      </c>
      <c r="AB388" s="207">
        <v>0</v>
      </c>
      <c r="AC388" s="207">
        <v>0</v>
      </c>
      <c r="AD388" s="207">
        <v>0</v>
      </c>
      <c r="AE388" s="207">
        <v>0</v>
      </c>
      <c r="AF388" s="207">
        <v>0</v>
      </c>
      <c r="AG388" s="207">
        <v>0</v>
      </c>
      <c r="AH388" s="97">
        <v>0</v>
      </c>
      <c r="AI388" s="208">
        <f t="shared" si="267"/>
        <v>0</v>
      </c>
      <c r="BA388" s="133"/>
      <c r="BR388" s="133"/>
      <c r="CG388" s="133"/>
    </row>
    <row r="389" spans="1:85" ht="14.4" x14ac:dyDescent="0.3">
      <c r="A389" s="172" t="s">
        <v>18</v>
      </c>
      <c r="B389" s="173">
        <v>0</v>
      </c>
      <c r="C389" s="173">
        <v>0</v>
      </c>
      <c r="D389" s="173">
        <v>0</v>
      </c>
      <c r="E389" s="173">
        <v>0</v>
      </c>
      <c r="F389" s="292"/>
      <c r="G389" s="173">
        <v>0</v>
      </c>
      <c r="H389" s="174">
        <v>0</v>
      </c>
      <c r="I389" s="175">
        <f t="shared" si="265"/>
        <v>0</v>
      </c>
      <c r="J389" s="141"/>
      <c r="K389" s="176" t="s">
        <v>18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66"/>
        <v>0</v>
      </c>
      <c r="U389" s="209" t="s">
        <v>18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1">
        <v>0</v>
      </c>
      <c r="AE389" s="211">
        <v>0</v>
      </c>
      <c r="AF389" s="211">
        <v>0</v>
      </c>
      <c r="AG389" s="211">
        <v>0</v>
      </c>
      <c r="AH389" s="211">
        <v>0</v>
      </c>
      <c r="AI389" s="212">
        <f t="shared" si="267"/>
        <v>0</v>
      </c>
      <c r="BA389" s="133"/>
      <c r="BR389" s="133"/>
      <c r="CG389" s="133"/>
    </row>
    <row r="390" spans="1:85" ht="14.4" x14ac:dyDescent="0.3">
      <c r="A390" s="164" t="s">
        <v>19</v>
      </c>
      <c r="B390" s="165">
        <v>0</v>
      </c>
      <c r="C390" s="165">
        <v>0</v>
      </c>
      <c r="D390" s="165">
        <v>0</v>
      </c>
      <c r="E390" s="165">
        <v>0</v>
      </c>
      <c r="F390" s="292"/>
      <c r="G390" s="165">
        <v>0</v>
      </c>
      <c r="H390" s="166">
        <v>0</v>
      </c>
      <c r="I390" s="167">
        <f t="shared" si="265"/>
        <v>0</v>
      </c>
      <c r="J390" s="141"/>
      <c r="K390" s="168" t="s">
        <v>19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66"/>
        <v>0</v>
      </c>
      <c r="U390" s="206" t="s">
        <v>19</v>
      </c>
      <c r="V390" s="207">
        <v>0</v>
      </c>
      <c r="W390" s="207">
        <v>0</v>
      </c>
      <c r="X390" s="207">
        <v>0</v>
      </c>
      <c r="Y390" s="207">
        <v>0</v>
      </c>
      <c r="Z390" s="207">
        <v>0</v>
      </c>
      <c r="AA390" s="207">
        <v>0</v>
      </c>
      <c r="AB390" s="207">
        <v>0</v>
      </c>
      <c r="AC390" s="207">
        <v>0</v>
      </c>
      <c r="AD390" s="207">
        <v>0</v>
      </c>
      <c r="AE390" s="207">
        <v>0</v>
      </c>
      <c r="AF390" s="207">
        <v>0</v>
      </c>
      <c r="AG390" s="207">
        <v>0</v>
      </c>
      <c r="AH390" s="97">
        <v>0</v>
      </c>
      <c r="AI390" s="208">
        <f t="shared" si="267"/>
        <v>0</v>
      </c>
      <c r="BA390" s="133"/>
      <c r="BR390" s="133"/>
      <c r="CG390" s="133"/>
    </row>
    <row r="391" spans="1:85" ht="15" thickBot="1" x14ac:dyDescent="0.35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293"/>
      <c r="G391" s="180">
        <v>0</v>
      </c>
      <c r="H391" s="181">
        <v>0</v>
      </c>
      <c r="I391" s="182">
        <f t="shared" si="26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66"/>
        <v>0</v>
      </c>
      <c r="U391" s="209" t="s">
        <v>10</v>
      </c>
      <c r="V391" s="210">
        <v>0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1">
        <v>0</v>
      </c>
      <c r="AE391" s="211">
        <v>0</v>
      </c>
      <c r="AF391" s="211">
        <v>0</v>
      </c>
      <c r="AG391" s="211">
        <v>0</v>
      </c>
      <c r="AH391" s="211">
        <v>0</v>
      </c>
      <c r="AI391" s="212">
        <f t="shared" si="267"/>
        <v>0</v>
      </c>
      <c r="BA391" s="133"/>
      <c r="BR391" s="133"/>
      <c r="CG391" s="133"/>
    </row>
    <row r="392" spans="1:85" x14ac:dyDescent="0.25">
      <c r="A392" s="186" t="s">
        <v>25</v>
      </c>
      <c r="B392" s="187">
        <f>SUM(B371:B387)</f>
        <v>354.83434445828021</v>
      </c>
      <c r="C392" s="187">
        <f t="shared" ref="C392:H392" si="268">SUM(C371:C387)</f>
        <v>0.92378181523601854</v>
      </c>
      <c r="D392" s="187">
        <f t="shared" si="268"/>
        <v>31.147496885669483</v>
      </c>
      <c r="E392" s="187">
        <f t="shared" si="268"/>
        <v>1268.7560510610854</v>
      </c>
      <c r="F392" s="187">
        <f t="shared" si="268"/>
        <v>0</v>
      </c>
      <c r="G392" s="187">
        <f t="shared" si="268"/>
        <v>55.962207436128821</v>
      </c>
      <c r="H392" s="213">
        <f t="shared" si="268"/>
        <v>0</v>
      </c>
      <c r="I392" s="146">
        <f t="shared" ref="I392" si="269">SUM(I371:I387)</f>
        <v>1711.6238816563998</v>
      </c>
      <c r="J392" s="141"/>
      <c r="K392" s="188" t="s">
        <v>25</v>
      </c>
      <c r="L392" s="187">
        <f>SUM(L371:L387)</f>
        <v>354.83434445828021</v>
      </c>
      <c r="M392" s="187">
        <f t="shared" ref="M392:R392" si="270">SUM(M371:M387)</f>
        <v>0.92378181523601854</v>
      </c>
      <c r="N392" s="187">
        <f t="shared" si="270"/>
        <v>31.147496885669483</v>
      </c>
      <c r="O392" s="187">
        <f t="shared" si="270"/>
        <v>1268.7560510610854</v>
      </c>
      <c r="P392" s="187">
        <f t="shared" si="270"/>
        <v>915.75613385714041</v>
      </c>
      <c r="Q392" s="187">
        <f t="shared" si="270"/>
        <v>55.962207436128821</v>
      </c>
      <c r="R392" s="213">
        <f t="shared" si="270"/>
        <v>0</v>
      </c>
      <c r="S392" s="214">
        <f t="shared" ref="S392" si="271">SUM(S371:S387)</f>
        <v>2627.3800155135405</v>
      </c>
      <c r="T392" s="133" t="str">
        <f>IF(ABS(S392-AI392)&gt;0.01,S392-AI392,"")</f>
        <v/>
      </c>
      <c r="U392" s="215" t="s">
        <v>61</v>
      </c>
      <c r="V392" s="216">
        <f>SUM(V371:V387)</f>
        <v>340.23703051962741</v>
      </c>
      <c r="W392" s="216">
        <f t="shared" ref="W392:AH392" si="272">SUM(W371:W387)</f>
        <v>7.9414760604218042</v>
      </c>
      <c r="X392" s="216">
        <f t="shared" si="272"/>
        <v>55.962207436128821</v>
      </c>
      <c r="Y392" s="216">
        <f t="shared" si="272"/>
        <v>0.92378181523601854</v>
      </c>
      <c r="Z392" s="216">
        <f t="shared" si="272"/>
        <v>31.147496885669483</v>
      </c>
      <c r="AA392" s="216">
        <f t="shared" si="272"/>
        <v>1255.0251051777086</v>
      </c>
      <c r="AB392" s="216">
        <f t="shared" si="272"/>
        <v>915.75613385714041</v>
      </c>
      <c r="AC392" s="216">
        <f t="shared" si="272"/>
        <v>20.386783761607663</v>
      </c>
      <c r="AD392" s="217">
        <f t="shared" si="272"/>
        <v>6.6558378782309777</v>
      </c>
      <c r="AE392" s="217">
        <f t="shared" si="272"/>
        <v>0</v>
      </c>
      <c r="AF392" s="217">
        <f t="shared" si="272"/>
        <v>0</v>
      </c>
      <c r="AG392" s="217">
        <f t="shared" si="272"/>
        <v>0</v>
      </c>
      <c r="AH392" s="217">
        <f t="shared" si="272"/>
        <v>13.730945883376688</v>
      </c>
      <c r="AI392" s="218">
        <f>SUM(V392:AC392)</f>
        <v>2627.38001551354</v>
      </c>
      <c r="BA392" s="133"/>
      <c r="BR392" s="133"/>
      <c r="CG392" s="133"/>
    </row>
    <row r="393" spans="1:85" s="4" customFormat="1" ht="15" thickBot="1" x14ac:dyDescent="0.35">
      <c r="A393" s="18" t="s">
        <v>85</v>
      </c>
      <c r="B393" s="105">
        <f>IF($I392=0,"-",B392/$I392)</f>
        <v>0.20730859639262236</v>
      </c>
      <c r="C393" s="105">
        <f t="shared" ref="C393:H393" si="273">IF($I392=0,"-",C392/$I392)</f>
        <v>5.3971075370953683E-4</v>
      </c>
      <c r="D393" s="105">
        <f t="shared" si="273"/>
        <v>1.8197629291972096E-2</v>
      </c>
      <c r="E393" s="105">
        <f t="shared" si="273"/>
        <v>0.74125867526063294</v>
      </c>
      <c r="F393" s="105">
        <f t="shared" si="273"/>
        <v>0</v>
      </c>
      <c r="G393" s="105">
        <f t="shared" si="273"/>
        <v>3.2695388301063076E-2</v>
      </c>
      <c r="H393" s="106">
        <f t="shared" si="273"/>
        <v>0</v>
      </c>
      <c r="I393" s="107">
        <f>SUM(B393:H393)</f>
        <v>1</v>
      </c>
      <c r="J393" s="133"/>
      <c r="K393" s="30" t="s">
        <v>85</v>
      </c>
      <c r="L393" s="80">
        <f>IF($S392=0,"-",L392/$S392)</f>
        <v>0.13505253993070557</v>
      </c>
      <c r="M393" s="80">
        <f t="shared" ref="M393:R393" si="274">IF($S392=0,"-",M392/$S392)</f>
        <v>3.5159809764156205E-4</v>
      </c>
      <c r="N393" s="80">
        <f t="shared" si="274"/>
        <v>1.185496452806865E-2</v>
      </c>
      <c r="O393" s="80">
        <f t="shared" si="274"/>
        <v>0.48289780829938217</v>
      </c>
      <c r="P393" s="80">
        <f t="shared" si="274"/>
        <v>0.34854346476337539</v>
      </c>
      <c r="Q393" s="80">
        <f t="shared" si="274"/>
        <v>2.1299624380826616E-2</v>
      </c>
      <c r="R393" s="81">
        <f t="shared" si="274"/>
        <v>0</v>
      </c>
      <c r="S393" s="82">
        <f>SUM(L393:R393)</f>
        <v>1</v>
      </c>
      <c r="U393" s="40" t="s">
        <v>85</v>
      </c>
      <c r="V393" s="108">
        <f>+V392/$AI392</f>
        <v>0.12949669576181413</v>
      </c>
      <c r="W393" s="108">
        <f t="shared" ref="W393:AH393" si="275">+W392/$AI392</f>
        <v>3.0225837197249087E-3</v>
      </c>
      <c r="X393" s="108">
        <f t="shared" si="275"/>
        <v>2.129962438082662E-2</v>
      </c>
      <c r="Y393" s="108">
        <f t="shared" si="275"/>
        <v>3.515980976415621E-4</v>
      </c>
      <c r="Z393" s="108">
        <f t="shared" si="275"/>
        <v>1.1854964528068652E-2</v>
      </c>
      <c r="AA393" s="108">
        <f t="shared" si="275"/>
        <v>0.47767171013227222</v>
      </c>
      <c r="AB393" s="108">
        <f t="shared" si="275"/>
        <v>0.34854346476337544</v>
      </c>
      <c r="AC393" s="108">
        <f t="shared" si="275"/>
        <v>7.7593586162764969E-3</v>
      </c>
      <c r="AD393" s="108">
        <f t="shared" si="275"/>
        <v>2.5332604491665233E-3</v>
      </c>
      <c r="AE393" s="108">
        <f t="shared" si="275"/>
        <v>0</v>
      </c>
      <c r="AF393" s="108">
        <f t="shared" si="275"/>
        <v>0</v>
      </c>
      <c r="AG393" s="108">
        <f t="shared" si="275"/>
        <v>0</v>
      </c>
      <c r="AH393" s="108">
        <f t="shared" si="275"/>
        <v>5.2260981671099745E-3</v>
      </c>
      <c r="AI393" s="109">
        <f>SUM(V393:AC393)</f>
        <v>1</v>
      </c>
    </row>
    <row r="394" spans="1:85" ht="14.4" thickBot="1" x14ac:dyDescent="0.3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7.6" x14ac:dyDescent="0.25">
      <c r="A395" s="316" t="s">
        <v>40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26</v>
      </c>
      <c r="G395" s="137" t="s">
        <v>4</v>
      </c>
      <c r="H395" s="137" t="s">
        <v>84</v>
      </c>
      <c r="I395" s="138" t="s">
        <v>5</v>
      </c>
      <c r="K395" s="318" t="s">
        <v>40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26</v>
      </c>
      <c r="Q395" s="139" t="s">
        <v>4</v>
      </c>
      <c r="R395" s="139" t="s">
        <v>84</v>
      </c>
      <c r="S395" s="140" t="s">
        <v>5</v>
      </c>
      <c r="U395" s="320" t="s">
        <v>40</v>
      </c>
      <c r="V395" s="189" t="s">
        <v>71</v>
      </c>
      <c r="W395" s="189" t="s">
        <v>72</v>
      </c>
      <c r="X395" s="189" t="s">
        <v>4</v>
      </c>
      <c r="Y395" s="189" t="s">
        <v>1</v>
      </c>
      <c r="Z395" s="189" t="s">
        <v>2</v>
      </c>
      <c r="AA395" s="189" t="s">
        <v>3</v>
      </c>
      <c r="AB395" s="189" t="s">
        <v>53</v>
      </c>
      <c r="AC395" s="189" t="s">
        <v>65</v>
      </c>
      <c r="AD395" s="190" t="s">
        <v>73</v>
      </c>
      <c r="AE395" s="190" t="s">
        <v>74</v>
      </c>
      <c r="AF395" s="190" t="s">
        <v>75</v>
      </c>
      <c r="AG395" s="190" t="s">
        <v>76</v>
      </c>
      <c r="AH395" s="190" t="s">
        <v>77</v>
      </c>
      <c r="AI395" s="191" t="s">
        <v>61</v>
      </c>
      <c r="BA395" s="133"/>
      <c r="BR395" s="133"/>
      <c r="CG395" s="133"/>
    </row>
    <row r="396" spans="1:85" x14ac:dyDescent="0.25">
      <c r="A396" s="317" t="s">
        <v>40</v>
      </c>
      <c r="B396" s="282" t="s">
        <v>66</v>
      </c>
      <c r="C396" s="283"/>
      <c r="D396" s="283"/>
      <c r="E396" s="283"/>
      <c r="F396" s="283"/>
      <c r="G396" s="283"/>
      <c r="H396" s="283"/>
      <c r="I396" s="284"/>
      <c r="K396" s="319" t="s">
        <v>40</v>
      </c>
      <c r="L396" s="285" t="s">
        <v>66</v>
      </c>
      <c r="M396" s="286"/>
      <c r="N396" s="286"/>
      <c r="O396" s="286"/>
      <c r="P396" s="286"/>
      <c r="Q396" s="286"/>
      <c r="R396" s="286"/>
      <c r="S396" s="287"/>
      <c r="U396" s="321" t="s">
        <v>40</v>
      </c>
      <c r="V396" s="314" t="s">
        <v>66</v>
      </c>
      <c r="W396" s="314"/>
      <c r="X396" s="314"/>
      <c r="Y396" s="314"/>
      <c r="Z396" s="314"/>
      <c r="AA396" s="314"/>
      <c r="AB396" s="314"/>
      <c r="AC396" s="314"/>
      <c r="AD396" s="314"/>
      <c r="AE396" s="314"/>
      <c r="AF396" s="314"/>
      <c r="AG396" s="314"/>
      <c r="AH396" s="314"/>
      <c r="AI396" s="315"/>
      <c r="BA396" s="133"/>
      <c r="BR396" s="133"/>
      <c r="CG396" s="133"/>
    </row>
    <row r="397" spans="1:85" x14ac:dyDescent="0.25">
      <c r="A397" s="143" t="s">
        <v>6</v>
      </c>
      <c r="B397" s="144">
        <v>0</v>
      </c>
      <c r="C397" s="144">
        <v>0</v>
      </c>
      <c r="D397" s="144">
        <v>0</v>
      </c>
      <c r="E397" s="144">
        <v>0</v>
      </c>
      <c r="F397" s="291"/>
      <c r="G397" s="144">
        <v>0</v>
      </c>
      <c r="H397" s="145">
        <v>0</v>
      </c>
      <c r="I397" s="146">
        <f>SUM(B397:H397)</f>
        <v>0</v>
      </c>
      <c r="J397" s="141"/>
      <c r="K397" s="192" t="s">
        <v>6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3">
        <v>0</v>
      </c>
      <c r="S397" s="194">
        <f>SUM(L397:R397)</f>
        <v>0</v>
      </c>
      <c r="U397" s="195" t="s">
        <v>6</v>
      </c>
      <c r="V397" s="196">
        <v>0</v>
      </c>
      <c r="W397" s="196">
        <v>0</v>
      </c>
      <c r="X397" s="196">
        <v>0</v>
      </c>
      <c r="Y397" s="196">
        <v>0</v>
      </c>
      <c r="Z397" s="196">
        <v>0</v>
      </c>
      <c r="AA397" s="196">
        <v>0</v>
      </c>
      <c r="AB397" s="196">
        <v>0</v>
      </c>
      <c r="AC397" s="197">
        <v>0</v>
      </c>
      <c r="AD397" s="198">
        <v>0</v>
      </c>
      <c r="AE397" s="198">
        <v>0</v>
      </c>
      <c r="AF397" s="198">
        <v>0</v>
      </c>
      <c r="AG397" s="198">
        <v>0</v>
      </c>
      <c r="AH397" s="198">
        <v>0</v>
      </c>
      <c r="AI397" s="199">
        <f>SUM(V397:AC397)</f>
        <v>0</v>
      </c>
      <c r="BA397" s="133"/>
      <c r="BR397" s="133"/>
      <c r="CG397" s="133"/>
    </row>
    <row r="398" spans="1:85" x14ac:dyDescent="0.25">
      <c r="A398" s="151" t="s">
        <v>7</v>
      </c>
      <c r="B398" s="152">
        <v>0</v>
      </c>
      <c r="C398" s="152">
        <v>0</v>
      </c>
      <c r="D398" s="152">
        <v>0</v>
      </c>
      <c r="E398" s="152">
        <v>0</v>
      </c>
      <c r="F398" s="292"/>
      <c r="G398" s="152">
        <v>0</v>
      </c>
      <c r="H398" s="153">
        <v>0</v>
      </c>
      <c r="I398" s="154">
        <f t="shared" ref="I398:I417" si="276">SUM(B398:H398)</f>
        <v>0</v>
      </c>
      <c r="J398" s="141"/>
      <c r="K398" s="155" t="s">
        <v>7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77">SUM(L398:R398)</f>
        <v>0</v>
      </c>
      <c r="U398" s="200" t="s">
        <v>7</v>
      </c>
      <c r="V398" s="201">
        <v>0</v>
      </c>
      <c r="W398" s="201">
        <v>0</v>
      </c>
      <c r="X398" s="201">
        <v>0</v>
      </c>
      <c r="Y398" s="201">
        <v>0</v>
      </c>
      <c r="Z398" s="201">
        <v>0</v>
      </c>
      <c r="AA398" s="201">
        <v>0</v>
      </c>
      <c r="AB398" s="201">
        <v>0</v>
      </c>
      <c r="AC398" s="202">
        <v>0</v>
      </c>
      <c r="AD398" s="201">
        <v>0</v>
      </c>
      <c r="AE398" s="201">
        <v>0</v>
      </c>
      <c r="AF398" s="201">
        <v>0</v>
      </c>
      <c r="AG398" s="201">
        <v>0</v>
      </c>
      <c r="AH398" s="201">
        <v>0</v>
      </c>
      <c r="AI398" s="203">
        <f t="shared" ref="AI398:AI417" si="278">SUM(V398:AC398)</f>
        <v>0</v>
      </c>
      <c r="BA398" s="133"/>
      <c r="BR398" s="133"/>
      <c r="CG398" s="133"/>
    </row>
    <row r="399" spans="1:85" x14ac:dyDescent="0.25">
      <c r="A399" s="159" t="s">
        <v>9</v>
      </c>
      <c r="B399" s="148">
        <v>0</v>
      </c>
      <c r="C399" s="148">
        <v>0</v>
      </c>
      <c r="D399" s="148">
        <v>3.595414235037582E-2</v>
      </c>
      <c r="E399" s="148">
        <v>0</v>
      </c>
      <c r="F399" s="292"/>
      <c r="G399" s="148">
        <v>0</v>
      </c>
      <c r="H399" s="160">
        <v>0</v>
      </c>
      <c r="I399" s="146">
        <f t="shared" si="276"/>
        <v>3.595414235037582E-2</v>
      </c>
      <c r="J399" s="141"/>
      <c r="K399" s="161" t="s">
        <v>9</v>
      </c>
      <c r="L399" s="148">
        <v>0</v>
      </c>
      <c r="M399" s="148">
        <v>0</v>
      </c>
      <c r="N399" s="148">
        <v>3.595414235037582E-2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77"/>
        <v>3.595414235037582E-2</v>
      </c>
      <c r="U399" s="204" t="s">
        <v>9</v>
      </c>
      <c r="V399" s="196">
        <v>0</v>
      </c>
      <c r="W399" s="196">
        <v>0</v>
      </c>
      <c r="X399" s="196">
        <v>0</v>
      </c>
      <c r="Y399" s="196">
        <v>0</v>
      </c>
      <c r="Z399" s="196">
        <v>3.595414235037582E-2</v>
      </c>
      <c r="AA399" s="196">
        <v>0</v>
      </c>
      <c r="AB399" s="196">
        <v>0</v>
      </c>
      <c r="AC399" s="197">
        <v>0</v>
      </c>
      <c r="AD399" s="198">
        <v>0</v>
      </c>
      <c r="AE399" s="198">
        <v>0</v>
      </c>
      <c r="AF399" s="198">
        <v>0</v>
      </c>
      <c r="AG399" s="198">
        <v>0</v>
      </c>
      <c r="AH399" s="198">
        <v>0</v>
      </c>
      <c r="AI399" s="199">
        <f t="shared" si="278"/>
        <v>3.595414235037582E-2</v>
      </c>
      <c r="BA399" s="133"/>
      <c r="BR399" s="133"/>
      <c r="CG399" s="133"/>
    </row>
    <row r="400" spans="1:85" x14ac:dyDescent="0.25">
      <c r="A400" s="151" t="s">
        <v>54</v>
      </c>
      <c r="B400" s="152">
        <v>0</v>
      </c>
      <c r="C400" s="152">
        <v>0</v>
      </c>
      <c r="D400" s="152">
        <v>0</v>
      </c>
      <c r="E400" s="152">
        <v>0</v>
      </c>
      <c r="F400" s="292"/>
      <c r="G400" s="152">
        <v>0</v>
      </c>
      <c r="H400" s="153">
        <v>0</v>
      </c>
      <c r="I400" s="154">
        <f t="shared" si="276"/>
        <v>0</v>
      </c>
      <c r="J400" s="141"/>
      <c r="K400" s="155" t="s">
        <v>54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77"/>
        <v>0</v>
      </c>
      <c r="U400" s="200" t="s">
        <v>54</v>
      </c>
      <c r="V400" s="201">
        <v>0</v>
      </c>
      <c r="W400" s="201">
        <v>0</v>
      </c>
      <c r="X400" s="201">
        <v>0</v>
      </c>
      <c r="Y400" s="201">
        <v>0</v>
      </c>
      <c r="Z400" s="201">
        <v>0</v>
      </c>
      <c r="AA400" s="201">
        <v>0</v>
      </c>
      <c r="AB400" s="201">
        <v>0</v>
      </c>
      <c r="AC400" s="202">
        <v>0</v>
      </c>
      <c r="AD400" s="201">
        <v>0</v>
      </c>
      <c r="AE400" s="201">
        <v>0</v>
      </c>
      <c r="AF400" s="201">
        <v>0</v>
      </c>
      <c r="AG400" s="201">
        <v>0</v>
      </c>
      <c r="AH400" s="201">
        <v>0</v>
      </c>
      <c r="AI400" s="203">
        <f t="shared" si="278"/>
        <v>0</v>
      </c>
      <c r="BA400" s="133"/>
      <c r="BR400" s="133"/>
      <c r="CG400" s="133"/>
    </row>
    <row r="401" spans="1:85" x14ac:dyDescent="0.25">
      <c r="A401" s="159" t="s">
        <v>15</v>
      </c>
      <c r="B401" s="148">
        <v>13.201050009313438</v>
      </c>
      <c r="C401" s="148">
        <v>5.7557667633352221</v>
      </c>
      <c r="D401" s="148">
        <v>0</v>
      </c>
      <c r="E401" s="148">
        <v>0</v>
      </c>
      <c r="F401" s="292"/>
      <c r="G401" s="148">
        <v>0</v>
      </c>
      <c r="H401" s="160">
        <v>0</v>
      </c>
      <c r="I401" s="146">
        <f t="shared" si="276"/>
        <v>18.956816772648658</v>
      </c>
      <c r="J401" s="141"/>
      <c r="K401" s="161" t="s">
        <v>15</v>
      </c>
      <c r="L401" s="148">
        <v>13.201050009313438</v>
      </c>
      <c r="M401" s="148">
        <v>5.7557667633352221</v>
      </c>
      <c r="N401" s="148">
        <v>0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77"/>
        <v>18.956816772648658</v>
      </c>
      <c r="U401" s="204" t="s">
        <v>15</v>
      </c>
      <c r="V401" s="196">
        <v>13.201050009313438</v>
      </c>
      <c r="W401" s="196">
        <v>0</v>
      </c>
      <c r="X401" s="196">
        <v>0</v>
      </c>
      <c r="Y401" s="196">
        <v>5.7557667633352221</v>
      </c>
      <c r="Z401" s="196">
        <v>0</v>
      </c>
      <c r="AA401" s="196">
        <v>0</v>
      </c>
      <c r="AB401" s="196">
        <v>0</v>
      </c>
      <c r="AC401" s="197">
        <v>0</v>
      </c>
      <c r="AD401" s="198">
        <v>0</v>
      </c>
      <c r="AE401" s="198">
        <v>0</v>
      </c>
      <c r="AF401" s="198">
        <v>0</v>
      </c>
      <c r="AG401" s="198">
        <v>0</v>
      </c>
      <c r="AH401" s="198">
        <v>0</v>
      </c>
      <c r="AI401" s="199">
        <f t="shared" si="278"/>
        <v>18.956816772648658</v>
      </c>
      <c r="BA401" s="133"/>
      <c r="BR401" s="133"/>
      <c r="CG401" s="133"/>
    </row>
    <row r="402" spans="1:85" x14ac:dyDescent="0.25">
      <c r="A402" s="151" t="s">
        <v>14</v>
      </c>
      <c r="B402" s="152">
        <v>1.5163595337630806</v>
      </c>
      <c r="C402" s="152">
        <v>0.9572298790513083</v>
      </c>
      <c r="D402" s="152">
        <v>0.23069908457554902</v>
      </c>
      <c r="E402" s="152">
        <v>0</v>
      </c>
      <c r="F402" s="292"/>
      <c r="G402" s="152">
        <v>0</v>
      </c>
      <c r="H402" s="153">
        <v>0</v>
      </c>
      <c r="I402" s="154">
        <f t="shared" si="276"/>
        <v>2.7042884973899382</v>
      </c>
      <c r="J402" s="141"/>
      <c r="K402" s="155" t="s">
        <v>14</v>
      </c>
      <c r="L402" s="156">
        <v>1.5163595337630806</v>
      </c>
      <c r="M402" s="156">
        <v>0.9572298790513083</v>
      </c>
      <c r="N402" s="156">
        <v>0.23069908457554902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77"/>
        <v>2.7042884973899382</v>
      </c>
      <c r="U402" s="200" t="s">
        <v>55</v>
      </c>
      <c r="V402" s="201">
        <v>1.5163595337630806</v>
      </c>
      <c r="W402" s="201">
        <v>0</v>
      </c>
      <c r="X402" s="201">
        <v>0</v>
      </c>
      <c r="Y402" s="201">
        <v>0.9572298790513083</v>
      </c>
      <c r="Z402" s="201">
        <v>0.23069908457554902</v>
      </c>
      <c r="AA402" s="201">
        <v>0</v>
      </c>
      <c r="AB402" s="201">
        <v>0</v>
      </c>
      <c r="AC402" s="202">
        <v>0</v>
      </c>
      <c r="AD402" s="201">
        <v>0</v>
      </c>
      <c r="AE402" s="201">
        <v>0</v>
      </c>
      <c r="AF402" s="201">
        <v>0</v>
      </c>
      <c r="AG402" s="201">
        <v>0</v>
      </c>
      <c r="AH402" s="201">
        <v>0</v>
      </c>
      <c r="AI402" s="203">
        <f t="shared" si="278"/>
        <v>2.7042884973899382</v>
      </c>
      <c r="BA402" s="133"/>
      <c r="BR402" s="133"/>
      <c r="CG402" s="133"/>
    </row>
    <row r="403" spans="1:85" x14ac:dyDescent="0.25">
      <c r="A403" s="159" t="s">
        <v>56</v>
      </c>
      <c r="B403" s="148">
        <v>0</v>
      </c>
      <c r="C403" s="148">
        <v>0</v>
      </c>
      <c r="D403" s="148">
        <v>0</v>
      </c>
      <c r="E403" s="148">
        <v>0</v>
      </c>
      <c r="F403" s="292"/>
      <c r="G403" s="148">
        <v>0</v>
      </c>
      <c r="H403" s="160">
        <v>0</v>
      </c>
      <c r="I403" s="146">
        <f t="shared" si="276"/>
        <v>0</v>
      </c>
      <c r="J403" s="141"/>
      <c r="K403" s="161" t="s">
        <v>56</v>
      </c>
      <c r="L403" s="148">
        <v>0</v>
      </c>
      <c r="M403" s="148">
        <v>0</v>
      </c>
      <c r="N403" s="148">
        <v>0</v>
      </c>
      <c r="O403" s="148">
        <v>0</v>
      </c>
      <c r="P403" s="148">
        <v>5.4302605682005822</v>
      </c>
      <c r="Q403" s="148">
        <v>0</v>
      </c>
      <c r="R403" s="149">
        <v>0</v>
      </c>
      <c r="S403" s="150">
        <f t="shared" si="277"/>
        <v>5.4302605682005822</v>
      </c>
      <c r="U403" s="204" t="s">
        <v>56</v>
      </c>
      <c r="V403" s="196">
        <v>0</v>
      </c>
      <c r="W403" s="196">
        <v>0</v>
      </c>
      <c r="X403" s="196">
        <v>0</v>
      </c>
      <c r="Y403" s="196">
        <v>0</v>
      </c>
      <c r="Z403" s="196">
        <v>0</v>
      </c>
      <c r="AA403" s="196">
        <v>0</v>
      </c>
      <c r="AB403" s="196">
        <v>5.4302605682005822</v>
      </c>
      <c r="AC403" s="197">
        <v>0</v>
      </c>
      <c r="AD403" s="196">
        <v>0</v>
      </c>
      <c r="AE403" s="196">
        <v>0</v>
      </c>
      <c r="AF403" s="196">
        <v>0</v>
      </c>
      <c r="AG403" s="196">
        <v>0</v>
      </c>
      <c r="AH403" s="196">
        <v>0</v>
      </c>
      <c r="AI403" s="199">
        <f t="shared" si="278"/>
        <v>5.4302605682005822</v>
      </c>
      <c r="BA403" s="133"/>
      <c r="BR403" s="133"/>
      <c r="CG403" s="133"/>
    </row>
    <row r="404" spans="1:85" x14ac:dyDescent="0.25">
      <c r="A404" s="151" t="s">
        <v>11</v>
      </c>
      <c r="B404" s="152">
        <v>0</v>
      </c>
      <c r="C404" s="152">
        <v>4.2923625140304213E-2</v>
      </c>
      <c r="D404" s="152">
        <v>0</v>
      </c>
      <c r="E404" s="152">
        <v>0</v>
      </c>
      <c r="F404" s="292"/>
      <c r="G404" s="152">
        <v>0</v>
      </c>
      <c r="H404" s="153">
        <v>0</v>
      </c>
      <c r="I404" s="154">
        <f t="shared" si="276"/>
        <v>4.2923625140304213E-2</v>
      </c>
      <c r="J404" s="141"/>
      <c r="K404" s="155" t="s">
        <v>11</v>
      </c>
      <c r="L404" s="156">
        <v>0</v>
      </c>
      <c r="M404" s="156">
        <v>4.2923625140304213E-2</v>
      </c>
      <c r="N404" s="156">
        <v>0</v>
      </c>
      <c r="O404" s="156">
        <v>0</v>
      </c>
      <c r="P404" s="156">
        <v>0.52035093725725901</v>
      </c>
      <c r="Q404" s="156">
        <v>0</v>
      </c>
      <c r="R404" s="157">
        <v>0</v>
      </c>
      <c r="S404" s="158">
        <f t="shared" si="277"/>
        <v>0.56327456239756324</v>
      </c>
      <c r="U404" s="200" t="s">
        <v>11</v>
      </c>
      <c r="V404" s="201">
        <v>0</v>
      </c>
      <c r="W404" s="201">
        <v>0</v>
      </c>
      <c r="X404" s="201">
        <v>0</v>
      </c>
      <c r="Y404" s="201">
        <v>4.2923625140304213E-2</v>
      </c>
      <c r="Z404" s="201">
        <v>0</v>
      </c>
      <c r="AA404" s="201">
        <v>0</v>
      </c>
      <c r="AB404" s="201">
        <v>0.52035093725725901</v>
      </c>
      <c r="AC404" s="202">
        <v>0</v>
      </c>
      <c r="AD404" s="201">
        <v>0</v>
      </c>
      <c r="AE404" s="201">
        <v>0</v>
      </c>
      <c r="AF404" s="201">
        <v>0</v>
      </c>
      <c r="AG404" s="201">
        <v>0</v>
      </c>
      <c r="AH404" s="201">
        <v>0</v>
      </c>
      <c r="AI404" s="203">
        <f t="shared" si="278"/>
        <v>0.56327456239756324</v>
      </c>
      <c r="BA404" s="133"/>
      <c r="BR404" s="133"/>
      <c r="CG404" s="133"/>
    </row>
    <row r="405" spans="1:85" x14ac:dyDescent="0.25">
      <c r="A405" s="159" t="s">
        <v>57</v>
      </c>
      <c r="B405" s="148">
        <v>0</v>
      </c>
      <c r="C405" s="148">
        <v>0</v>
      </c>
      <c r="D405" s="148">
        <v>0</v>
      </c>
      <c r="E405" s="148">
        <v>0</v>
      </c>
      <c r="F405" s="292"/>
      <c r="G405" s="148">
        <v>0</v>
      </c>
      <c r="H405" s="160">
        <v>0</v>
      </c>
      <c r="I405" s="146">
        <f t="shared" si="276"/>
        <v>0</v>
      </c>
      <c r="J405" s="141"/>
      <c r="K405" s="161" t="s">
        <v>57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77"/>
        <v>0</v>
      </c>
      <c r="U405" s="204" t="s">
        <v>57</v>
      </c>
      <c r="V405" s="196">
        <v>0</v>
      </c>
      <c r="W405" s="196">
        <v>0</v>
      </c>
      <c r="X405" s="196">
        <v>0</v>
      </c>
      <c r="Y405" s="196">
        <v>0</v>
      </c>
      <c r="Z405" s="196">
        <v>0</v>
      </c>
      <c r="AA405" s="196">
        <v>0</v>
      </c>
      <c r="AB405" s="196">
        <v>0</v>
      </c>
      <c r="AC405" s="197">
        <v>0</v>
      </c>
      <c r="AD405" s="196">
        <v>0</v>
      </c>
      <c r="AE405" s="196">
        <v>0</v>
      </c>
      <c r="AF405" s="196">
        <v>0</v>
      </c>
      <c r="AG405" s="196">
        <v>0</v>
      </c>
      <c r="AH405" s="196">
        <v>0</v>
      </c>
      <c r="AI405" s="199">
        <f t="shared" si="278"/>
        <v>0</v>
      </c>
      <c r="BA405" s="133"/>
      <c r="BR405" s="133"/>
      <c r="CG405" s="133"/>
    </row>
    <row r="406" spans="1:85" x14ac:dyDescent="0.25">
      <c r="A406" s="151" t="s">
        <v>16</v>
      </c>
      <c r="B406" s="152">
        <v>0</v>
      </c>
      <c r="C406" s="152">
        <v>0</v>
      </c>
      <c r="D406" s="152">
        <v>0.19233193093202458</v>
      </c>
      <c r="E406" s="152">
        <v>0</v>
      </c>
      <c r="F406" s="292"/>
      <c r="G406" s="152">
        <v>0</v>
      </c>
      <c r="H406" s="153">
        <v>0</v>
      </c>
      <c r="I406" s="154">
        <f t="shared" si="276"/>
        <v>0.19233193093202458</v>
      </c>
      <c r="J406" s="141"/>
      <c r="K406" s="155" t="s">
        <v>16</v>
      </c>
      <c r="L406" s="156">
        <v>0</v>
      </c>
      <c r="M406" s="156">
        <v>0</v>
      </c>
      <c r="N406" s="156">
        <v>0.19233193093202458</v>
      </c>
      <c r="O406" s="156">
        <v>0</v>
      </c>
      <c r="P406" s="156">
        <v>0.20282118491921008</v>
      </c>
      <c r="Q406" s="156">
        <v>0</v>
      </c>
      <c r="R406" s="157">
        <v>0</v>
      </c>
      <c r="S406" s="158">
        <f t="shared" si="277"/>
        <v>0.39515311585123469</v>
      </c>
      <c r="U406" s="200" t="s">
        <v>16</v>
      </c>
      <c r="V406" s="201">
        <v>0</v>
      </c>
      <c r="W406" s="201">
        <v>0</v>
      </c>
      <c r="X406" s="201">
        <v>0</v>
      </c>
      <c r="Y406" s="201">
        <v>0</v>
      </c>
      <c r="Z406" s="201">
        <v>0.19233193093202458</v>
      </c>
      <c r="AA406" s="201">
        <v>0</v>
      </c>
      <c r="AB406" s="201">
        <v>0.20282118491921008</v>
      </c>
      <c r="AC406" s="202">
        <v>0</v>
      </c>
      <c r="AD406" s="201">
        <v>0</v>
      </c>
      <c r="AE406" s="201">
        <v>0</v>
      </c>
      <c r="AF406" s="201">
        <v>0</v>
      </c>
      <c r="AG406" s="201">
        <v>0</v>
      </c>
      <c r="AH406" s="201">
        <v>0</v>
      </c>
      <c r="AI406" s="203">
        <f t="shared" si="278"/>
        <v>0.39515311585123469</v>
      </c>
      <c r="BA406" s="133"/>
      <c r="BR406" s="133"/>
      <c r="CG406" s="133"/>
    </row>
    <row r="407" spans="1:85" x14ac:dyDescent="0.25">
      <c r="A407" s="159" t="s">
        <v>139</v>
      </c>
      <c r="B407" s="148">
        <v>1.6916028623475614</v>
      </c>
      <c r="C407" s="148">
        <v>12.494559960900295</v>
      </c>
      <c r="D407" s="148">
        <v>4.9370196186375299</v>
      </c>
      <c r="E407" s="148">
        <v>0</v>
      </c>
      <c r="F407" s="292"/>
      <c r="G407" s="148">
        <v>0</v>
      </c>
      <c r="H407" s="160">
        <v>0</v>
      </c>
      <c r="I407" s="146">
        <f t="shared" si="276"/>
        <v>19.123182441885387</v>
      </c>
      <c r="J407" s="141"/>
      <c r="K407" s="161" t="s">
        <v>139</v>
      </c>
      <c r="L407" s="148">
        <v>1.6916028623475614</v>
      </c>
      <c r="M407" s="148">
        <v>12.494559960900295</v>
      </c>
      <c r="N407" s="148">
        <v>4.9370196186375299</v>
      </c>
      <c r="O407" s="148">
        <v>0</v>
      </c>
      <c r="P407" s="148">
        <v>0</v>
      </c>
      <c r="Q407" s="148">
        <v>0</v>
      </c>
      <c r="R407" s="149">
        <v>0</v>
      </c>
      <c r="S407" s="150">
        <f t="shared" si="277"/>
        <v>19.123182441885387</v>
      </c>
      <c r="U407" s="204" t="s">
        <v>139</v>
      </c>
      <c r="V407" s="196">
        <v>1.6916028623475614</v>
      </c>
      <c r="W407" s="196">
        <v>0</v>
      </c>
      <c r="X407" s="196">
        <v>0</v>
      </c>
      <c r="Y407" s="196">
        <v>12.494559960900295</v>
      </c>
      <c r="Z407" s="196">
        <v>2.1401826814696219</v>
      </c>
      <c r="AA407" s="196">
        <v>0</v>
      </c>
      <c r="AB407" s="196">
        <v>0</v>
      </c>
      <c r="AC407" s="197">
        <v>2.7968369371679085</v>
      </c>
      <c r="AD407" s="196">
        <v>0</v>
      </c>
      <c r="AE407" s="196">
        <v>0</v>
      </c>
      <c r="AF407" s="196">
        <v>0</v>
      </c>
      <c r="AG407" s="196">
        <v>2.7968369371679085</v>
      </c>
      <c r="AH407" s="196">
        <v>0</v>
      </c>
      <c r="AI407" s="199">
        <f t="shared" si="278"/>
        <v>19.12318244188539</v>
      </c>
      <c r="BA407" s="133"/>
      <c r="BR407" s="133"/>
      <c r="CG407" s="133"/>
    </row>
    <row r="408" spans="1:85" x14ac:dyDescent="0.25">
      <c r="A408" s="151" t="s">
        <v>24</v>
      </c>
      <c r="B408" s="152">
        <v>2.7251686407176003</v>
      </c>
      <c r="C408" s="152">
        <v>6.6606252866242346E-2</v>
      </c>
      <c r="D408" s="152">
        <v>0.53681468083864359</v>
      </c>
      <c r="E408" s="152">
        <v>19.932480253697467</v>
      </c>
      <c r="F408" s="292"/>
      <c r="G408" s="152">
        <v>2.7745786154226439</v>
      </c>
      <c r="H408" s="153">
        <v>0</v>
      </c>
      <c r="I408" s="154">
        <f t="shared" si="276"/>
        <v>26.035648443542598</v>
      </c>
      <c r="J408" s="141"/>
      <c r="K408" s="155" t="s">
        <v>24</v>
      </c>
      <c r="L408" s="156">
        <v>2.7251686407176003</v>
      </c>
      <c r="M408" s="156">
        <v>6.6606252866242346E-2</v>
      </c>
      <c r="N408" s="156">
        <v>0.53681468083864359</v>
      </c>
      <c r="O408" s="156">
        <v>19.932480253697467</v>
      </c>
      <c r="P408" s="156">
        <v>0.27642938586698301</v>
      </c>
      <c r="Q408" s="156">
        <v>2.7745786154226439</v>
      </c>
      <c r="R408" s="157">
        <v>0</v>
      </c>
      <c r="S408" s="158">
        <f t="shared" si="277"/>
        <v>26.312077829409581</v>
      </c>
      <c r="U408" s="200" t="s">
        <v>24</v>
      </c>
      <c r="V408" s="201">
        <v>0</v>
      </c>
      <c r="W408" s="201">
        <v>2.1034805880456928</v>
      </c>
      <c r="X408" s="201">
        <v>2.7745786154226439</v>
      </c>
      <c r="Y408" s="201">
        <v>6.6606252866242346E-2</v>
      </c>
      <c r="Z408" s="201">
        <v>0.53681468083864359</v>
      </c>
      <c r="AA408" s="201">
        <v>19.119846598953657</v>
      </c>
      <c r="AB408" s="201">
        <v>0.27642938586698301</v>
      </c>
      <c r="AC408" s="202">
        <v>1.4343217074157177</v>
      </c>
      <c r="AD408" s="201">
        <v>0.62168805267190752</v>
      </c>
      <c r="AE408" s="201">
        <v>0.81263365474380966</v>
      </c>
      <c r="AF408" s="201">
        <v>0</v>
      </c>
      <c r="AG408" s="201">
        <v>0</v>
      </c>
      <c r="AH408" s="201">
        <v>0</v>
      </c>
      <c r="AI408" s="203">
        <f t="shared" si="278"/>
        <v>26.312077829409581</v>
      </c>
      <c r="BA408" s="133"/>
      <c r="BR408" s="133"/>
      <c r="CG408" s="133"/>
    </row>
    <row r="409" spans="1:85" x14ac:dyDescent="0.25">
      <c r="A409" s="159" t="s">
        <v>23</v>
      </c>
      <c r="B409" s="148">
        <v>3.6573104160666299</v>
      </c>
      <c r="C409" s="148">
        <v>0</v>
      </c>
      <c r="D409" s="148">
        <v>0</v>
      </c>
      <c r="E409" s="148">
        <v>0</v>
      </c>
      <c r="F409" s="292"/>
      <c r="G409" s="148">
        <v>0</v>
      </c>
      <c r="H409" s="160">
        <v>0</v>
      </c>
      <c r="I409" s="146">
        <f t="shared" si="276"/>
        <v>3.6573104160666299</v>
      </c>
      <c r="J409" s="141"/>
      <c r="K409" s="161" t="s">
        <v>23</v>
      </c>
      <c r="L409" s="148">
        <v>3.6573104160666299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77"/>
        <v>3.6573104160666299</v>
      </c>
      <c r="U409" s="204" t="s">
        <v>23</v>
      </c>
      <c r="V409" s="196">
        <v>3.6573104160666299</v>
      </c>
      <c r="W409" s="196">
        <v>0</v>
      </c>
      <c r="X409" s="196">
        <v>0</v>
      </c>
      <c r="Y409" s="196">
        <v>0</v>
      </c>
      <c r="Z409" s="196">
        <v>0</v>
      </c>
      <c r="AA409" s="196">
        <v>0</v>
      </c>
      <c r="AB409" s="196">
        <v>0</v>
      </c>
      <c r="AC409" s="197">
        <v>0</v>
      </c>
      <c r="AD409" s="196">
        <v>0</v>
      </c>
      <c r="AE409" s="196">
        <v>0</v>
      </c>
      <c r="AF409" s="196">
        <v>0</v>
      </c>
      <c r="AG409" s="196">
        <v>0</v>
      </c>
      <c r="AH409" s="196">
        <v>0</v>
      </c>
      <c r="AI409" s="199">
        <f t="shared" si="278"/>
        <v>3.6573104160666299</v>
      </c>
      <c r="BA409" s="133"/>
      <c r="BR409" s="133"/>
      <c r="CG409" s="133"/>
    </row>
    <row r="410" spans="1:85" x14ac:dyDescent="0.25">
      <c r="A410" s="151" t="s">
        <v>58</v>
      </c>
      <c r="B410" s="152">
        <v>0.21970444846153972</v>
      </c>
      <c r="C410" s="152">
        <v>0</v>
      </c>
      <c r="D410" s="152">
        <v>0</v>
      </c>
      <c r="E410" s="152">
        <v>0</v>
      </c>
      <c r="F410" s="292"/>
      <c r="G410" s="152">
        <v>0</v>
      </c>
      <c r="H410" s="153">
        <v>0</v>
      </c>
      <c r="I410" s="154">
        <f t="shared" si="276"/>
        <v>0.21970444846153972</v>
      </c>
      <c r="J410" s="141"/>
      <c r="K410" s="155" t="s">
        <v>58</v>
      </c>
      <c r="L410" s="156">
        <v>0.21970444846153972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77"/>
        <v>0.21970444846153972</v>
      </c>
      <c r="U410" s="200" t="s">
        <v>58</v>
      </c>
      <c r="V410" s="201">
        <v>0.21970444846153972</v>
      </c>
      <c r="W410" s="201">
        <v>0</v>
      </c>
      <c r="X410" s="201">
        <v>0</v>
      </c>
      <c r="Y410" s="201">
        <v>0</v>
      </c>
      <c r="Z410" s="201">
        <v>0</v>
      </c>
      <c r="AA410" s="201">
        <v>0</v>
      </c>
      <c r="AB410" s="201">
        <v>0</v>
      </c>
      <c r="AC410" s="202">
        <v>0</v>
      </c>
      <c r="AD410" s="201">
        <v>0</v>
      </c>
      <c r="AE410" s="201">
        <v>0</v>
      </c>
      <c r="AF410" s="201">
        <v>0</v>
      </c>
      <c r="AG410" s="201">
        <v>0</v>
      </c>
      <c r="AH410" s="201">
        <v>0</v>
      </c>
      <c r="AI410" s="203">
        <f t="shared" si="278"/>
        <v>0.21970444846153972</v>
      </c>
      <c r="BA410" s="133"/>
      <c r="BR410" s="133"/>
      <c r="CG410" s="133"/>
    </row>
    <row r="411" spans="1:85" x14ac:dyDescent="0.25">
      <c r="A411" s="159" t="s">
        <v>21</v>
      </c>
      <c r="B411" s="148">
        <v>1.0393355397307327</v>
      </c>
      <c r="C411" s="148">
        <v>0</v>
      </c>
      <c r="D411" s="148">
        <v>0</v>
      </c>
      <c r="E411" s="148">
        <v>0</v>
      </c>
      <c r="F411" s="292"/>
      <c r="G411" s="148">
        <v>0</v>
      </c>
      <c r="H411" s="160">
        <v>0</v>
      </c>
      <c r="I411" s="146">
        <f t="shared" si="276"/>
        <v>1.0393355397307327</v>
      </c>
      <c r="J411" s="141"/>
      <c r="K411" s="161" t="s">
        <v>21</v>
      </c>
      <c r="L411" s="148">
        <v>1.0393355397307327</v>
      </c>
      <c r="M411" s="148">
        <v>0</v>
      </c>
      <c r="N411" s="148">
        <v>0</v>
      </c>
      <c r="O411" s="148">
        <v>0</v>
      </c>
      <c r="P411" s="148">
        <v>0.30846212606843892</v>
      </c>
      <c r="Q411" s="148">
        <v>0</v>
      </c>
      <c r="R411" s="149">
        <v>0</v>
      </c>
      <c r="S411" s="150">
        <f t="shared" si="277"/>
        <v>1.3477976657991717</v>
      </c>
      <c r="U411" s="204" t="s">
        <v>21</v>
      </c>
      <c r="V411" s="196">
        <v>0</v>
      </c>
      <c r="W411" s="196">
        <v>0</v>
      </c>
      <c r="X411" s="196">
        <v>0</v>
      </c>
      <c r="Y411" s="196">
        <v>0</v>
      </c>
      <c r="Z411" s="196">
        <v>0</v>
      </c>
      <c r="AA411" s="196">
        <v>0</v>
      </c>
      <c r="AB411" s="196">
        <v>0.30846212606843892</v>
      </c>
      <c r="AC411" s="197">
        <v>1.0393355397307327</v>
      </c>
      <c r="AD411" s="196">
        <v>1.0393355397307327</v>
      </c>
      <c r="AE411" s="196">
        <v>0</v>
      </c>
      <c r="AF411" s="196">
        <v>0</v>
      </c>
      <c r="AG411" s="196">
        <v>0</v>
      </c>
      <c r="AH411" s="196">
        <v>0</v>
      </c>
      <c r="AI411" s="199">
        <f t="shared" si="278"/>
        <v>1.3477976657991717</v>
      </c>
      <c r="BA411" s="133"/>
      <c r="BR411" s="133"/>
      <c r="CG411" s="133"/>
    </row>
    <row r="412" spans="1:85" x14ac:dyDescent="0.25">
      <c r="A412" s="151" t="s">
        <v>20</v>
      </c>
      <c r="B412" s="152">
        <v>0</v>
      </c>
      <c r="C412" s="152">
        <v>0</v>
      </c>
      <c r="D412" s="152">
        <v>0</v>
      </c>
      <c r="E412" s="152">
        <v>0</v>
      </c>
      <c r="F412" s="292"/>
      <c r="G412" s="152">
        <v>0</v>
      </c>
      <c r="H412" s="153">
        <v>0</v>
      </c>
      <c r="I412" s="154">
        <f t="shared" si="276"/>
        <v>0</v>
      </c>
      <c r="J412" s="141"/>
      <c r="K412" s="155" t="s">
        <v>20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77"/>
        <v>0</v>
      </c>
      <c r="U412" s="200" t="s">
        <v>59</v>
      </c>
      <c r="V412" s="201">
        <v>0</v>
      </c>
      <c r="W412" s="201">
        <v>0</v>
      </c>
      <c r="X412" s="201">
        <v>0</v>
      </c>
      <c r="Y412" s="201">
        <v>0</v>
      </c>
      <c r="Z412" s="201">
        <v>0</v>
      </c>
      <c r="AA412" s="201">
        <v>0</v>
      </c>
      <c r="AB412" s="201">
        <v>0</v>
      </c>
      <c r="AC412" s="202">
        <v>0</v>
      </c>
      <c r="AD412" s="201">
        <v>0</v>
      </c>
      <c r="AE412" s="201">
        <v>0</v>
      </c>
      <c r="AF412" s="201">
        <v>0</v>
      </c>
      <c r="AG412" s="201">
        <v>0</v>
      </c>
      <c r="AH412" s="201">
        <v>0</v>
      </c>
      <c r="AI412" s="203">
        <f t="shared" si="278"/>
        <v>0</v>
      </c>
      <c r="BA412" s="133"/>
      <c r="BR412" s="133"/>
      <c r="CG412" s="133"/>
    </row>
    <row r="413" spans="1:85" x14ac:dyDescent="0.25">
      <c r="A413" s="162" t="s">
        <v>62</v>
      </c>
      <c r="B413" s="148">
        <v>0</v>
      </c>
      <c r="C413" s="148">
        <v>0</v>
      </c>
      <c r="D413" s="148">
        <v>0</v>
      </c>
      <c r="E413" s="148">
        <v>0</v>
      </c>
      <c r="F413" s="292"/>
      <c r="G413" s="148">
        <v>0</v>
      </c>
      <c r="H413" s="160">
        <v>0</v>
      </c>
      <c r="I413" s="146">
        <f t="shared" si="276"/>
        <v>0</v>
      </c>
      <c r="J413" s="141"/>
      <c r="K413" s="163" t="s">
        <v>62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77"/>
        <v>0</v>
      </c>
      <c r="U413" s="205" t="s">
        <v>60</v>
      </c>
      <c r="V413" s="196">
        <v>0</v>
      </c>
      <c r="W413" s="196">
        <v>0</v>
      </c>
      <c r="X413" s="196">
        <v>0</v>
      </c>
      <c r="Y413" s="196">
        <v>0</v>
      </c>
      <c r="Z413" s="196">
        <v>0</v>
      </c>
      <c r="AA413" s="196">
        <v>0</v>
      </c>
      <c r="AB413" s="196">
        <v>0</v>
      </c>
      <c r="AC413" s="197">
        <v>0</v>
      </c>
      <c r="AD413" s="198">
        <v>0</v>
      </c>
      <c r="AE413" s="198">
        <v>0</v>
      </c>
      <c r="AF413" s="198">
        <v>0</v>
      </c>
      <c r="AG413" s="198">
        <v>0</v>
      </c>
      <c r="AH413" s="198">
        <v>0</v>
      </c>
      <c r="AI413" s="199">
        <f t="shared" si="278"/>
        <v>0</v>
      </c>
      <c r="BA413" s="133"/>
      <c r="BR413" s="133"/>
      <c r="CG413" s="133"/>
    </row>
    <row r="414" spans="1:85" ht="14.4" x14ac:dyDescent="0.3">
      <c r="A414" s="164" t="s">
        <v>22</v>
      </c>
      <c r="B414" s="165">
        <v>0</v>
      </c>
      <c r="C414" s="165">
        <v>0</v>
      </c>
      <c r="D414" s="165">
        <v>0</v>
      </c>
      <c r="E414" s="165">
        <v>0</v>
      </c>
      <c r="F414" s="292"/>
      <c r="G414" s="165">
        <v>0</v>
      </c>
      <c r="H414" s="166">
        <v>0</v>
      </c>
      <c r="I414" s="167">
        <f t="shared" si="276"/>
        <v>0</v>
      </c>
      <c r="J414" s="141"/>
      <c r="K414" s="168" t="s">
        <v>22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77"/>
        <v>0</v>
      </c>
      <c r="U414" s="206" t="s">
        <v>63</v>
      </c>
      <c r="V414" s="207">
        <v>0</v>
      </c>
      <c r="W414" s="207">
        <v>0</v>
      </c>
      <c r="X414" s="207">
        <v>0</v>
      </c>
      <c r="Y414" s="207">
        <v>0</v>
      </c>
      <c r="Z414" s="207">
        <v>0</v>
      </c>
      <c r="AA414" s="207">
        <v>0</v>
      </c>
      <c r="AB414" s="207">
        <v>0</v>
      </c>
      <c r="AC414" s="207">
        <v>0</v>
      </c>
      <c r="AD414" s="207">
        <v>0</v>
      </c>
      <c r="AE414" s="207">
        <v>0</v>
      </c>
      <c r="AF414" s="207">
        <v>0</v>
      </c>
      <c r="AG414" s="207">
        <v>0</v>
      </c>
      <c r="AH414" s="97">
        <v>0</v>
      </c>
      <c r="AI414" s="208">
        <f t="shared" si="278"/>
        <v>0</v>
      </c>
      <c r="BA414" s="133"/>
      <c r="BR414" s="133"/>
      <c r="CG414" s="133"/>
    </row>
    <row r="415" spans="1:85" ht="14.4" x14ac:dyDescent="0.3">
      <c r="A415" s="172" t="s">
        <v>18</v>
      </c>
      <c r="B415" s="173">
        <v>0</v>
      </c>
      <c r="C415" s="173">
        <v>0</v>
      </c>
      <c r="D415" s="173">
        <v>0</v>
      </c>
      <c r="E415" s="173">
        <v>0</v>
      </c>
      <c r="F415" s="292"/>
      <c r="G415" s="173">
        <v>0</v>
      </c>
      <c r="H415" s="174">
        <v>0</v>
      </c>
      <c r="I415" s="175">
        <f t="shared" si="276"/>
        <v>0</v>
      </c>
      <c r="J415" s="141"/>
      <c r="K415" s="176" t="s">
        <v>18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77"/>
        <v>0</v>
      </c>
      <c r="U415" s="209" t="s">
        <v>18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1">
        <v>0</v>
      </c>
      <c r="AE415" s="211">
        <v>0</v>
      </c>
      <c r="AF415" s="211">
        <v>0</v>
      </c>
      <c r="AG415" s="211">
        <v>0</v>
      </c>
      <c r="AH415" s="211">
        <v>0</v>
      </c>
      <c r="AI415" s="212">
        <f t="shared" si="278"/>
        <v>0</v>
      </c>
      <c r="BA415" s="133"/>
      <c r="BR415" s="133"/>
      <c r="CG415" s="133"/>
    </row>
    <row r="416" spans="1:85" ht="14.4" x14ac:dyDescent="0.3">
      <c r="A416" s="164" t="s">
        <v>19</v>
      </c>
      <c r="B416" s="165">
        <v>0</v>
      </c>
      <c r="C416" s="165">
        <v>0</v>
      </c>
      <c r="D416" s="165">
        <v>0</v>
      </c>
      <c r="E416" s="165">
        <v>0</v>
      </c>
      <c r="F416" s="292"/>
      <c r="G416" s="165">
        <v>0</v>
      </c>
      <c r="H416" s="166">
        <v>0</v>
      </c>
      <c r="I416" s="167">
        <f t="shared" si="276"/>
        <v>0</v>
      </c>
      <c r="J416" s="141"/>
      <c r="K416" s="168" t="s">
        <v>19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77"/>
        <v>0</v>
      </c>
      <c r="U416" s="206" t="s">
        <v>19</v>
      </c>
      <c r="V416" s="207">
        <v>0</v>
      </c>
      <c r="W416" s="207">
        <v>0</v>
      </c>
      <c r="X416" s="207">
        <v>0</v>
      </c>
      <c r="Y416" s="207">
        <v>0</v>
      </c>
      <c r="Z416" s="207">
        <v>0</v>
      </c>
      <c r="AA416" s="207">
        <v>0</v>
      </c>
      <c r="AB416" s="207">
        <v>0</v>
      </c>
      <c r="AC416" s="207">
        <v>0</v>
      </c>
      <c r="AD416" s="207">
        <v>0</v>
      </c>
      <c r="AE416" s="207">
        <v>0</v>
      </c>
      <c r="AF416" s="207">
        <v>0</v>
      </c>
      <c r="AG416" s="207">
        <v>0</v>
      </c>
      <c r="AH416" s="97">
        <v>0</v>
      </c>
      <c r="AI416" s="208">
        <f t="shared" si="278"/>
        <v>0</v>
      </c>
      <c r="BA416" s="133"/>
      <c r="BR416" s="133"/>
      <c r="CG416" s="133"/>
    </row>
    <row r="417" spans="1:85" ht="15" thickBot="1" x14ac:dyDescent="0.35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293"/>
      <c r="G417" s="180">
        <v>0</v>
      </c>
      <c r="H417" s="181">
        <v>0</v>
      </c>
      <c r="I417" s="182">
        <f t="shared" si="276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77"/>
        <v>0</v>
      </c>
      <c r="U417" s="209" t="s">
        <v>10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1">
        <v>0</v>
      </c>
      <c r="AE417" s="211">
        <v>0</v>
      </c>
      <c r="AF417" s="211">
        <v>0</v>
      </c>
      <c r="AG417" s="211">
        <v>0</v>
      </c>
      <c r="AH417" s="211">
        <v>0</v>
      </c>
      <c r="AI417" s="212">
        <f t="shared" si="278"/>
        <v>0</v>
      </c>
      <c r="BA417" s="133"/>
      <c r="BR417" s="133"/>
      <c r="CG417" s="133"/>
    </row>
    <row r="418" spans="1:85" x14ac:dyDescent="0.25">
      <c r="A418" s="186" t="s">
        <v>25</v>
      </c>
      <c r="B418" s="187">
        <f>SUM(B397:B413)</f>
        <v>24.05053145040058</v>
      </c>
      <c r="C418" s="187">
        <f t="shared" ref="C418:H418" si="279">SUM(C397:C413)</f>
        <v>19.317086481293373</v>
      </c>
      <c r="D418" s="187">
        <f t="shared" si="279"/>
        <v>5.9328194573341229</v>
      </c>
      <c r="E418" s="187">
        <f t="shared" si="279"/>
        <v>19.932480253697467</v>
      </c>
      <c r="F418" s="187">
        <f t="shared" si="279"/>
        <v>0</v>
      </c>
      <c r="G418" s="187">
        <f t="shared" si="279"/>
        <v>2.7745786154226439</v>
      </c>
      <c r="H418" s="213">
        <f t="shared" si="279"/>
        <v>0</v>
      </c>
      <c r="I418" s="146">
        <f t="shared" ref="I418" si="280">SUM(I397:I413)</f>
        <v>72.007496258148194</v>
      </c>
      <c r="J418" s="141"/>
      <c r="K418" s="188" t="s">
        <v>25</v>
      </c>
      <c r="L418" s="187">
        <f>SUM(L397:L413)</f>
        <v>24.05053145040058</v>
      </c>
      <c r="M418" s="187">
        <f t="shared" ref="M418:R418" si="281">SUM(M397:M413)</f>
        <v>19.317086481293373</v>
      </c>
      <c r="N418" s="187">
        <f t="shared" si="281"/>
        <v>5.9328194573341229</v>
      </c>
      <c r="O418" s="187">
        <f t="shared" si="281"/>
        <v>19.932480253697467</v>
      </c>
      <c r="P418" s="187">
        <f t="shared" si="281"/>
        <v>6.738324202312473</v>
      </c>
      <c r="Q418" s="187">
        <f t="shared" si="281"/>
        <v>2.7745786154226439</v>
      </c>
      <c r="R418" s="213">
        <f t="shared" si="281"/>
        <v>0</v>
      </c>
      <c r="S418" s="214">
        <f t="shared" ref="S418" si="282">SUM(S397:S413)</f>
        <v>78.745820460460678</v>
      </c>
      <c r="T418" s="133" t="str">
        <f>IF(ABS(S418-AI418)&gt;0.01,S418-AI418,"")</f>
        <v/>
      </c>
      <c r="U418" s="215" t="s">
        <v>61</v>
      </c>
      <c r="V418" s="216">
        <f>SUM(V397:V413)</f>
        <v>20.286027269952246</v>
      </c>
      <c r="W418" s="216">
        <f t="shared" ref="W418:AH418" si="283">SUM(W397:W413)</f>
        <v>2.1034805880456928</v>
      </c>
      <c r="X418" s="216">
        <f t="shared" si="283"/>
        <v>2.7745786154226439</v>
      </c>
      <c r="Y418" s="216">
        <f t="shared" si="283"/>
        <v>19.317086481293373</v>
      </c>
      <c r="Z418" s="216">
        <f t="shared" si="283"/>
        <v>3.1359825201662153</v>
      </c>
      <c r="AA418" s="216">
        <f t="shared" si="283"/>
        <v>19.119846598953657</v>
      </c>
      <c r="AB418" s="216">
        <f t="shared" si="283"/>
        <v>6.738324202312473</v>
      </c>
      <c r="AC418" s="216">
        <f t="shared" si="283"/>
        <v>5.2704941843143587</v>
      </c>
      <c r="AD418" s="217">
        <f t="shared" si="283"/>
        <v>1.6610235924026402</v>
      </c>
      <c r="AE418" s="217">
        <f t="shared" si="283"/>
        <v>0.81263365474380966</v>
      </c>
      <c r="AF418" s="217">
        <f t="shared" si="283"/>
        <v>0</v>
      </c>
      <c r="AG418" s="217">
        <f t="shared" si="283"/>
        <v>2.7968369371679085</v>
      </c>
      <c r="AH418" s="217">
        <f t="shared" si="283"/>
        <v>0</v>
      </c>
      <c r="AI418" s="218">
        <f>SUM(V418:AC418)</f>
        <v>78.745820460460649</v>
      </c>
      <c r="BA418" s="133"/>
      <c r="BR418" s="133"/>
      <c r="CG418" s="133"/>
    </row>
    <row r="419" spans="1:85" s="4" customFormat="1" ht="15" thickBot="1" x14ac:dyDescent="0.35">
      <c r="A419" s="18" t="s">
        <v>85</v>
      </c>
      <c r="B419" s="105">
        <f>IF($I418=0,"-",B418/$I418)</f>
        <v>0.33400038468465815</v>
      </c>
      <c r="C419" s="105">
        <f t="shared" ref="C419:H419" si="284">IF($I418=0,"-",C418/$I418)</f>
        <v>0.26826493747319397</v>
      </c>
      <c r="D419" s="105">
        <f t="shared" si="284"/>
        <v>8.2391692054739077E-2</v>
      </c>
      <c r="E419" s="105">
        <f t="shared" si="284"/>
        <v>0.27681118341122651</v>
      </c>
      <c r="F419" s="105">
        <f t="shared" si="284"/>
        <v>0</v>
      </c>
      <c r="G419" s="105">
        <f t="shared" si="284"/>
        <v>3.853180237618218E-2</v>
      </c>
      <c r="H419" s="106">
        <f t="shared" si="284"/>
        <v>0</v>
      </c>
      <c r="I419" s="107">
        <f>SUM(B419:H419)</f>
        <v>0.99999999999999989</v>
      </c>
      <c r="J419" s="133"/>
      <c r="K419" s="30" t="s">
        <v>85</v>
      </c>
      <c r="L419" s="80">
        <f>IF($S418=0,"-",L418/$S418)</f>
        <v>0.30541978367571487</v>
      </c>
      <c r="M419" s="80">
        <f t="shared" ref="M419:R419" si="285">IF($S418=0,"-",M418/$S418)</f>
        <v>0.24530935570088749</v>
      </c>
      <c r="N419" s="80">
        <f t="shared" si="285"/>
        <v>7.5341388566940767E-2</v>
      </c>
      <c r="O419" s="80">
        <f t="shared" si="285"/>
        <v>0.25312429456120566</v>
      </c>
      <c r="P419" s="80">
        <f t="shared" si="285"/>
        <v>8.5570563147486345E-2</v>
      </c>
      <c r="Q419" s="80">
        <f t="shared" si="285"/>
        <v>3.5234614347764613E-2</v>
      </c>
      <c r="R419" s="81">
        <f t="shared" si="285"/>
        <v>0</v>
      </c>
      <c r="S419" s="82">
        <f>SUM(L419:R419)</f>
        <v>0.99999999999999978</v>
      </c>
      <c r="U419" s="40" t="s">
        <v>85</v>
      </c>
      <c r="V419" s="108">
        <f>+V418/$AI418</f>
        <v>0.25761401876735968</v>
      </c>
      <c r="W419" s="108">
        <f t="shared" ref="W419:AH419" si="286">+W418/$AI418</f>
        <v>2.671228232489976E-2</v>
      </c>
      <c r="X419" s="108">
        <f t="shared" si="286"/>
        <v>3.5234614347764627E-2</v>
      </c>
      <c r="Y419" s="108">
        <f t="shared" si="286"/>
        <v>0.24530935570088758</v>
      </c>
      <c r="Z419" s="108">
        <f t="shared" si="286"/>
        <v>3.9824113861901218E-2</v>
      </c>
      <c r="AA419" s="108">
        <f t="shared" si="286"/>
        <v>0.24280458933758894</v>
      </c>
      <c r="AB419" s="108">
        <f t="shared" si="286"/>
        <v>8.5570563147486386E-2</v>
      </c>
      <c r="AC419" s="108">
        <f t="shared" si="286"/>
        <v>6.6930462512111932E-2</v>
      </c>
      <c r="AD419" s="108">
        <f t="shared" si="286"/>
        <v>2.1093482583455496E-2</v>
      </c>
      <c r="AE419" s="108">
        <f t="shared" si="286"/>
        <v>1.0319705223616841E-2</v>
      </c>
      <c r="AF419" s="108">
        <f t="shared" si="286"/>
        <v>0</v>
      </c>
      <c r="AG419" s="108">
        <f t="shared" si="286"/>
        <v>3.5517274705039598E-2</v>
      </c>
      <c r="AH419" s="108">
        <f t="shared" si="286"/>
        <v>0</v>
      </c>
      <c r="AI419" s="109">
        <f>SUM(V419:AC419)</f>
        <v>1.0000000000000002</v>
      </c>
    </row>
    <row r="420" spans="1:85" ht="14.4" thickBot="1" x14ac:dyDescent="0.3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7.6" x14ac:dyDescent="0.25">
      <c r="A421" s="316" t="s">
        <v>41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26</v>
      </c>
      <c r="G421" s="137" t="s">
        <v>4</v>
      </c>
      <c r="H421" s="137" t="s">
        <v>84</v>
      </c>
      <c r="I421" s="138" t="s">
        <v>5</v>
      </c>
      <c r="K421" s="318" t="s">
        <v>41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26</v>
      </c>
      <c r="Q421" s="139" t="s">
        <v>4</v>
      </c>
      <c r="R421" s="139" t="s">
        <v>84</v>
      </c>
      <c r="S421" s="140" t="s">
        <v>5</v>
      </c>
      <c r="U421" s="320" t="s">
        <v>41</v>
      </c>
      <c r="V421" s="189" t="s">
        <v>71</v>
      </c>
      <c r="W421" s="189" t="s">
        <v>72</v>
      </c>
      <c r="X421" s="189" t="s">
        <v>4</v>
      </c>
      <c r="Y421" s="189" t="s">
        <v>1</v>
      </c>
      <c r="Z421" s="189" t="s">
        <v>2</v>
      </c>
      <c r="AA421" s="189" t="s">
        <v>3</v>
      </c>
      <c r="AB421" s="189" t="s">
        <v>53</v>
      </c>
      <c r="AC421" s="189" t="s">
        <v>65</v>
      </c>
      <c r="AD421" s="190" t="s">
        <v>73</v>
      </c>
      <c r="AE421" s="190" t="s">
        <v>74</v>
      </c>
      <c r="AF421" s="190" t="s">
        <v>75</v>
      </c>
      <c r="AG421" s="190" t="s">
        <v>76</v>
      </c>
      <c r="AH421" s="190" t="s">
        <v>77</v>
      </c>
      <c r="AI421" s="191" t="s">
        <v>61</v>
      </c>
      <c r="BA421" s="133"/>
      <c r="BR421" s="133"/>
      <c r="CG421" s="133"/>
    </row>
    <row r="422" spans="1:85" x14ac:dyDescent="0.25">
      <c r="A422" s="317" t="s">
        <v>41</v>
      </c>
      <c r="B422" s="282" t="s">
        <v>66</v>
      </c>
      <c r="C422" s="283"/>
      <c r="D422" s="283"/>
      <c r="E422" s="283"/>
      <c r="F422" s="283"/>
      <c r="G422" s="283"/>
      <c r="H422" s="283"/>
      <c r="I422" s="284"/>
      <c r="K422" s="319" t="s">
        <v>41</v>
      </c>
      <c r="L422" s="285" t="s">
        <v>66</v>
      </c>
      <c r="M422" s="286"/>
      <c r="N422" s="286"/>
      <c r="O422" s="286"/>
      <c r="P422" s="286"/>
      <c r="Q422" s="286"/>
      <c r="R422" s="286"/>
      <c r="S422" s="287"/>
      <c r="U422" s="321" t="s">
        <v>41</v>
      </c>
      <c r="V422" s="314" t="s">
        <v>66</v>
      </c>
      <c r="W422" s="314"/>
      <c r="X422" s="314"/>
      <c r="Y422" s="314"/>
      <c r="Z422" s="314"/>
      <c r="AA422" s="314"/>
      <c r="AB422" s="314"/>
      <c r="AC422" s="314"/>
      <c r="AD422" s="314"/>
      <c r="AE422" s="314"/>
      <c r="AF422" s="314"/>
      <c r="AG422" s="314"/>
      <c r="AH422" s="314"/>
      <c r="AI422" s="315"/>
      <c r="BA422" s="133"/>
      <c r="BR422" s="133"/>
      <c r="CG422" s="133"/>
    </row>
    <row r="423" spans="1:85" x14ac:dyDescent="0.25">
      <c r="A423" s="143" t="s">
        <v>6</v>
      </c>
      <c r="B423" s="144">
        <v>0</v>
      </c>
      <c r="C423" s="144">
        <v>0</v>
      </c>
      <c r="D423" s="144">
        <v>0</v>
      </c>
      <c r="E423" s="144">
        <v>0</v>
      </c>
      <c r="F423" s="291"/>
      <c r="G423" s="144">
        <v>0</v>
      </c>
      <c r="H423" s="145">
        <v>0</v>
      </c>
      <c r="I423" s="146">
        <f>SUM(B423:H423)</f>
        <v>0</v>
      </c>
      <c r="J423" s="141"/>
      <c r="K423" s="192" t="s">
        <v>6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3">
        <v>0</v>
      </c>
      <c r="S423" s="194">
        <f>SUM(L423:R423)</f>
        <v>0</v>
      </c>
      <c r="U423" s="195" t="s">
        <v>6</v>
      </c>
      <c r="V423" s="196">
        <v>0</v>
      </c>
      <c r="W423" s="196">
        <v>0</v>
      </c>
      <c r="X423" s="196">
        <v>0</v>
      </c>
      <c r="Y423" s="196">
        <v>0</v>
      </c>
      <c r="Z423" s="196">
        <v>0</v>
      </c>
      <c r="AA423" s="196">
        <v>0</v>
      </c>
      <c r="AB423" s="196">
        <v>0</v>
      </c>
      <c r="AC423" s="197">
        <v>0</v>
      </c>
      <c r="AD423" s="198">
        <v>0</v>
      </c>
      <c r="AE423" s="198">
        <v>0</v>
      </c>
      <c r="AF423" s="198">
        <v>0</v>
      </c>
      <c r="AG423" s="198">
        <v>0</v>
      </c>
      <c r="AH423" s="198">
        <v>0</v>
      </c>
      <c r="AI423" s="199">
        <f>SUM(V423:AC423)</f>
        <v>0</v>
      </c>
      <c r="BA423" s="133"/>
      <c r="BR423" s="133"/>
      <c r="CG423" s="133"/>
    </row>
    <row r="424" spans="1:85" x14ac:dyDescent="0.25">
      <c r="A424" s="151" t="s">
        <v>7</v>
      </c>
      <c r="B424" s="152">
        <v>0</v>
      </c>
      <c r="C424" s="152">
        <v>0</v>
      </c>
      <c r="D424" s="152">
        <v>0</v>
      </c>
      <c r="E424" s="152">
        <v>0</v>
      </c>
      <c r="F424" s="292"/>
      <c r="G424" s="152">
        <v>0</v>
      </c>
      <c r="H424" s="153">
        <v>0</v>
      </c>
      <c r="I424" s="154">
        <f t="shared" ref="I424:I443" si="287">SUM(B424:H424)</f>
        <v>0</v>
      </c>
      <c r="J424" s="141"/>
      <c r="K424" s="155" t="s">
        <v>7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88">SUM(L424:R424)</f>
        <v>0</v>
      </c>
      <c r="U424" s="200" t="s">
        <v>7</v>
      </c>
      <c r="V424" s="201">
        <v>0</v>
      </c>
      <c r="W424" s="201">
        <v>0</v>
      </c>
      <c r="X424" s="201">
        <v>0</v>
      </c>
      <c r="Y424" s="201">
        <v>0</v>
      </c>
      <c r="Z424" s="201">
        <v>0</v>
      </c>
      <c r="AA424" s="201">
        <v>0</v>
      </c>
      <c r="AB424" s="201">
        <v>0</v>
      </c>
      <c r="AC424" s="202">
        <v>0</v>
      </c>
      <c r="AD424" s="201">
        <v>0</v>
      </c>
      <c r="AE424" s="201">
        <v>0</v>
      </c>
      <c r="AF424" s="201">
        <v>0</v>
      </c>
      <c r="AG424" s="201">
        <v>0</v>
      </c>
      <c r="AH424" s="201">
        <v>0</v>
      </c>
      <c r="AI424" s="203">
        <f t="shared" ref="AI424:AI443" si="289">SUM(V424:AC424)</f>
        <v>0</v>
      </c>
      <c r="BA424" s="133"/>
      <c r="BR424" s="133"/>
      <c r="CG424" s="133"/>
    </row>
    <row r="425" spans="1:85" x14ac:dyDescent="0.25">
      <c r="A425" s="159" t="s">
        <v>9</v>
      </c>
      <c r="B425" s="148">
        <v>5.2418830707207743E-2</v>
      </c>
      <c r="C425" s="148">
        <v>0</v>
      </c>
      <c r="D425" s="148">
        <v>0</v>
      </c>
      <c r="E425" s="148">
        <v>0</v>
      </c>
      <c r="F425" s="292"/>
      <c r="G425" s="148">
        <v>0</v>
      </c>
      <c r="H425" s="160">
        <v>0</v>
      </c>
      <c r="I425" s="146">
        <f t="shared" si="287"/>
        <v>5.2418830707207743E-2</v>
      </c>
      <c r="J425" s="141"/>
      <c r="K425" s="161" t="s">
        <v>9</v>
      </c>
      <c r="L425" s="148">
        <v>5.2418830707207743E-2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88"/>
        <v>5.2418830707207743E-2</v>
      </c>
      <c r="U425" s="204" t="s">
        <v>9</v>
      </c>
      <c r="V425" s="196">
        <v>5.2418830707207743E-2</v>
      </c>
      <c r="W425" s="196">
        <v>0</v>
      </c>
      <c r="X425" s="196">
        <v>0</v>
      </c>
      <c r="Y425" s="196">
        <v>0</v>
      </c>
      <c r="Z425" s="196">
        <v>0</v>
      </c>
      <c r="AA425" s="196">
        <v>0</v>
      </c>
      <c r="AB425" s="196">
        <v>0</v>
      </c>
      <c r="AC425" s="197">
        <v>0</v>
      </c>
      <c r="AD425" s="198">
        <v>0</v>
      </c>
      <c r="AE425" s="198">
        <v>0</v>
      </c>
      <c r="AF425" s="198">
        <v>0</v>
      </c>
      <c r="AG425" s="198">
        <v>0</v>
      </c>
      <c r="AH425" s="198">
        <v>0</v>
      </c>
      <c r="AI425" s="199">
        <f t="shared" si="289"/>
        <v>5.2418830707207743E-2</v>
      </c>
      <c r="BA425" s="133"/>
      <c r="BR425" s="133"/>
      <c r="CG425" s="133"/>
    </row>
    <row r="426" spans="1:85" x14ac:dyDescent="0.25">
      <c r="A426" s="151" t="s">
        <v>54</v>
      </c>
      <c r="B426" s="152">
        <v>0</v>
      </c>
      <c r="C426" s="152">
        <v>0</v>
      </c>
      <c r="D426" s="152">
        <v>0</v>
      </c>
      <c r="E426" s="152">
        <v>0</v>
      </c>
      <c r="F426" s="292"/>
      <c r="G426" s="152">
        <v>0</v>
      </c>
      <c r="H426" s="153">
        <v>0</v>
      </c>
      <c r="I426" s="154">
        <f t="shared" si="287"/>
        <v>0</v>
      </c>
      <c r="J426" s="141"/>
      <c r="K426" s="155" t="s">
        <v>54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88"/>
        <v>0</v>
      </c>
      <c r="U426" s="200" t="s">
        <v>54</v>
      </c>
      <c r="V426" s="201">
        <v>0</v>
      </c>
      <c r="W426" s="201">
        <v>0</v>
      </c>
      <c r="X426" s="201">
        <v>0</v>
      </c>
      <c r="Y426" s="201">
        <v>0</v>
      </c>
      <c r="Z426" s="201">
        <v>0</v>
      </c>
      <c r="AA426" s="201">
        <v>0</v>
      </c>
      <c r="AB426" s="201">
        <v>0</v>
      </c>
      <c r="AC426" s="202">
        <v>0</v>
      </c>
      <c r="AD426" s="201">
        <v>0</v>
      </c>
      <c r="AE426" s="201">
        <v>0</v>
      </c>
      <c r="AF426" s="201">
        <v>0</v>
      </c>
      <c r="AG426" s="201">
        <v>0</v>
      </c>
      <c r="AH426" s="201">
        <v>0</v>
      </c>
      <c r="AI426" s="203">
        <f t="shared" si="289"/>
        <v>0</v>
      </c>
      <c r="BA426" s="133"/>
      <c r="BR426" s="133"/>
      <c r="CG426" s="133"/>
    </row>
    <row r="427" spans="1:85" x14ac:dyDescent="0.25">
      <c r="A427" s="159" t="s">
        <v>15</v>
      </c>
      <c r="B427" s="148">
        <v>37.641493463423132</v>
      </c>
      <c r="C427" s="148">
        <v>0</v>
      </c>
      <c r="D427" s="148">
        <v>1.3456965051677339</v>
      </c>
      <c r="E427" s="148">
        <v>0</v>
      </c>
      <c r="F427" s="292"/>
      <c r="G427" s="148">
        <v>0</v>
      </c>
      <c r="H427" s="160">
        <v>0</v>
      </c>
      <c r="I427" s="146">
        <f t="shared" si="287"/>
        <v>38.987189968590869</v>
      </c>
      <c r="J427" s="141"/>
      <c r="K427" s="161" t="s">
        <v>15</v>
      </c>
      <c r="L427" s="148">
        <v>37.641493463423132</v>
      </c>
      <c r="M427" s="148">
        <v>0</v>
      </c>
      <c r="N427" s="148">
        <v>1.3456965051677339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88"/>
        <v>38.987189968590869</v>
      </c>
      <c r="U427" s="204" t="s">
        <v>15</v>
      </c>
      <c r="V427" s="196">
        <v>25.421600432567818</v>
      </c>
      <c r="W427" s="196">
        <v>0</v>
      </c>
      <c r="X427" s="196">
        <v>0</v>
      </c>
      <c r="Y427" s="196">
        <v>0</v>
      </c>
      <c r="Z427" s="196">
        <v>1.261115791723066</v>
      </c>
      <c r="AA427" s="196">
        <v>0</v>
      </c>
      <c r="AB427" s="196">
        <v>0</v>
      </c>
      <c r="AC427" s="197">
        <v>12.304473744299981</v>
      </c>
      <c r="AD427" s="198">
        <v>12.219893030855314</v>
      </c>
      <c r="AE427" s="198">
        <v>0</v>
      </c>
      <c r="AF427" s="198">
        <v>0</v>
      </c>
      <c r="AG427" s="198">
        <v>8.4580713444667902E-2</v>
      </c>
      <c r="AH427" s="198">
        <v>0</v>
      </c>
      <c r="AI427" s="199">
        <f t="shared" si="289"/>
        <v>38.987189968590869</v>
      </c>
      <c r="BA427" s="133"/>
      <c r="BR427" s="133"/>
      <c r="CG427" s="133"/>
    </row>
    <row r="428" spans="1:85" x14ac:dyDescent="0.25">
      <c r="A428" s="151" t="s">
        <v>14</v>
      </c>
      <c r="B428" s="152">
        <v>4.5550747118326393</v>
      </c>
      <c r="C428" s="152">
        <v>2.137319753560182</v>
      </c>
      <c r="D428" s="152">
        <v>0</v>
      </c>
      <c r="E428" s="152">
        <v>0</v>
      </c>
      <c r="F428" s="292"/>
      <c r="G428" s="152">
        <v>0</v>
      </c>
      <c r="H428" s="153">
        <v>0</v>
      </c>
      <c r="I428" s="154">
        <f t="shared" si="287"/>
        <v>6.6923944653928213</v>
      </c>
      <c r="J428" s="141"/>
      <c r="K428" s="155" t="s">
        <v>14</v>
      </c>
      <c r="L428" s="156">
        <v>4.5550747118326393</v>
      </c>
      <c r="M428" s="156">
        <v>2.137319753560182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288"/>
        <v>6.6923944653928213</v>
      </c>
      <c r="U428" s="200" t="s">
        <v>55</v>
      </c>
      <c r="V428" s="201">
        <v>4.5237763356914424</v>
      </c>
      <c r="W428" s="201">
        <v>0</v>
      </c>
      <c r="X428" s="201">
        <v>0</v>
      </c>
      <c r="Y428" s="201">
        <v>2.137319753560182</v>
      </c>
      <c r="Z428" s="201">
        <v>0</v>
      </c>
      <c r="AA428" s="201">
        <v>0</v>
      </c>
      <c r="AB428" s="201">
        <v>0</v>
      </c>
      <c r="AC428" s="202">
        <v>3.1298376141196911E-2</v>
      </c>
      <c r="AD428" s="201">
        <v>3.1298376141196911E-2</v>
      </c>
      <c r="AE428" s="201">
        <v>0</v>
      </c>
      <c r="AF428" s="201">
        <v>0</v>
      </c>
      <c r="AG428" s="201">
        <v>0</v>
      </c>
      <c r="AH428" s="201">
        <v>0</v>
      </c>
      <c r="AI428" s="203">
        <f t="shared" si="289"/>
        <v>6.6923944653928213</v>
      </c>
      <c r="BA428" s="133"/>
      <c r="BR428" s="133"/>
      <c r="CG428" s="133"/>
    </row>
    <row r="429" spans="1:85" x14ac:dyDescent="0.25">
      <c r="A429" s="159" t="s">
        <v>56</v>
      </c>
      <c r="B429" s="148">
        <v>0</v>
      </c>
      <c r="C429" s="148">
        <v>0</v>
      </c>
      <c r="D429" s="148">
        <v>0</v>
      </c>
      <c r="E429" s="148">
        <v>5.8882826404753931E-3</v>
      </c>
      <c r="F429" s="292"/>
      <c r="G429" s="148">
        <v>0</v>
      </c>
      <c r="H429" s="160">
        <v>0</v>
      </c>
      <c r="I429" s="146">
        <f t="shared" si="287"/>
        <v>5.8882826404753931E-3</v>
      </c>
      <c r="J429" s="141"/>
      <c r="K429" s="161" t="s">
        <v>56</v>
      </c>
      <c r="L429" s="148">
        <v>0</v>
      </c>
      <c r="M429" s="148">
        <v>0</v>
      </c>
      <c r="N429" s="148">
        <v>0</v>
      </c>
      <c r="O429" s="148">
        <v>5.8882826404753931E-3</v>
      </c>
      <c r="P429" s="148">
        <v>68.140882304981972</v>
      </c>
      <c r="Q429" s="148">
        <v>0</v>
      </c>
      <c r="R429" s="149">
        <v>0</v>
      </c>
      <c r="S429" s="150">
        <f t="shared" si="288"/>
        <v>68.146770587622441</v>
      </c>
      <c r="U429" s="204" t="s">
        <v>56</v>
      </c>
      <c r="V429" s="196">
        <v>0</v>
      </c>
      <c r="W429" s="196">
        <v>0</v>
      </c>
      <c r="X429" s="196">
        <v>0</v>
      </c>
      <c r="Y429" s="196">
        <v>0</v>
      </c>
      <c r="Z429" s="196">
        <v>0</v>
      </c>
      <c r="AA429" s="196">
        <v>5.8882826404753931E-3</v>
      </c>
      <c r="AB429" s="196">
        <v>68.140882304981972</v>
      </c>
      <c r="AC429" s="197">
        <v>0</v>
      </c>
      <c r="AD429" s="196">
        <v>0</v>
      </c>
      <c r="AE429" s="196">
        <v>0</v>
      </c>
      <c r="AF429" s="196">
        <v>0</v>
      </c>
      <c r="AG429" s="196">
        <v>0</v>
      </c>
      <c r="AH429" s="196">
        <v>0</v>
      </c>
      <c r="AI429" s="199">
        <f t="shared" si="289"/>
        <v>68.146770587622441</v>
      </c>
      <c r="BA429" s="133"/>
      <c r="BR429" s="133"/>
      <c r="CG429" s="133"/>
    </row>
    <row r="430" spans="1:85" x14ac:dyDescent="0.2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292"/>
      <c r="G430" s="152">
        <v>0</v>
      </c>
      <c r="H430" s="153">
        <v>0</v>
      </c>
      <c r="I430" s="154">
        <f t="shared" si="287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4.0316320179575733</v>
      </c>
      <c r="Q430" s="156">
        <v>0</v>
      </c>
      <c r="R430" s="157">
        <v>0</v>
      </c>
      <c r="S430" s="158">
        <f t="shared" si="288"/>
        <v>4.0316320179575733</v>
      </c>
      <c r="U430" s="200" t="s">
        <v>11</v>
      </c>
      <c r="V430" s="201">
        <v>0</v>
      </c>
      <c r="W430" s="201">
        <v>0</v>
      </c>
      <c r="X430" s="201">
        <v>0</v>
      </c>
      <c r="Y430" s="201">
        <v>0</v>
      </c>
      <c r="Z430" s="201">
        <v>0</v>
      </c>
      <c r="AA430" s="201">
        <v>0</v>
      </c>
      <c r="AB430" s="201">
        <v>4.0316320179575733</v>
      </c>
      <c r="AC430" s="202">
        <v>0</v>
      </c>
      <c r="AD430" s="201">
        <v>0</v>
      </c>
      <c r="AE430" s="201">
        <v>0</v>
      </c>
      <c r="AF430" s="201">
        <v>0</v>
      </c>
      <c r="AG430" s="201">
        <v>0</v>
      </c>
      <c r="AH430" s="201">
        <v>0</v>
      </c>
      <c r="AI430" s="203">
        <f t="shared" si="289"/>
        <v>4.0316320179575733</v>
      </c>
      <c r="BA430" s="133"/>
      <c r="BR430" s="133"/>
      <c r="CG430" s="133"/>
    </row>
    <row r="431" spans="1:85" x14ac:dyDescent="0.25">
      <c r="A431" s="159" t="s">
        <v>57</v>
      </c>
      <c r="B431" s="148">
        <v>0</v>
      </c>
      <c r="C431" s="148">
        <v>0</v>
      </c>
      <c r="D431" s="148">
        <v>0</v>
      </c>
      <c r="E431" s="148">
        <v>0</v>
      </c>
      <c r="F431" s="292"/>
      <c r="G431" s="148">
        <v>0</v>
      </c>
      <c r="H431" s="160">
        <v>0</v>
      </c>
      <c r="I431" s="146">
        <f t="shared" si="287"/>
        <v>0</v>
      </c>
      <c r="J431" s="141"/>
      <c r="K431" s="161" t="s">
        <v>57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88"/>
        <v>0</v>
      </c>
      <c r="U431" s="204" t="s">
        <v>57</v>
      </c>
      <c r="V431" s="196">
        <v>0</v>
      </c>
      <c r="W431" s="196">
        <v>0</v>
      </c>
      <c r="X431" s="196">
        <v>0</v>
      </c>
      <c r="Y431" s="196">
        <v>0</v>
      </c>
      <c r="Z431" s="196">
        <v>0</v>
      </c>
      <c r="AA431" s="196">
        <v>0</v>
      </c>
      <c r="AB431" s="196">
        <v>0</v>
      </c>
      <c r="AC431" s="197">
        <v>0</v>
      </c>
      <c r="AD431" s="196">
        <v>0</v>
      </c>
      <c r="AE431" s="196">
        <v>0</v>
      </c>
      <c r="AF431" s="196">
        <v>0</v>
      </c>
      <c r="AG431" s="196">
        <v>0</v>
      </c>
      <c r="AH431" s="196">
        <v>0</v>
      </c>
      <c r="AI431" s="199">
        <f t="shared" si="289"/>
        <v>0</v>
      </c>
      <c r="BA431" s="133"/>
      <c r="BR431" s="133"/>
      <c r="CG431" s="133"/>
    </row>
    <row r="432" spans="1:85" x14ac:dyDescent="0.25">
      <c r="A432" s="151" t="s">
        <v>16</v>
      </c>
      <c r="B432" s="152">
        <v>0</v>
      </c>
      <c r="C432" s="152">
        <v>0</v>
      </c>
      <c r="D432" s="152">
        <v>0</v>
      </c>
      <c r="E432" s="152">
        <v>4.7872220470313689</v>
      </c>
      <c r="F432" s="292"/>
      <c r="G432" s="152">
        <v>0</v>
      </c>
      <c r="H432" s="153">
        <v>0</v>
      </c>
      <c r="I432" s="154">
        <f t="shared" si="287"/>
        <v>4.7872220470313689</v>
      </c>
      <c r="J432" s="141"/>
      <c r="K432" s="155" t="s">
        <v>16</v>
      </c>
      <c r="L432" s="156">
        <v>0</v>
      </c>
      <c r="M432" s="156">
        <v>0</v>
      </c>
      <c r="N432" s="156">
        <v>0</v>
      </c>
      <c r="O432" s="156">
        <v>4.7872220470313689</v>
      </c>
      <c r="P432" s="156">
        <v>0.11302239273621781</v>
      </c>
      <c r="Q432" s="156">
        <v>0</v>
      </c>
      <c r="R432" s="157">
        <v>0</v>
      </c>
      <c r="S432" s="158">
        <f t="shared" si="288"/>
        <v>4.9002444397675866</v>
      </c>
      <c r="U432" s="200" t="s">
        <v>16</v>
      </c>
      <c r="V432" s="201">
        <v>0</v>
      </c>
      <c r="W432" s="201">
        <v>0</v>
      </c>
      <c r="X432" s="201">
        <v>0</v>
      </c>
      <c r="Y432" s="201">
        <v>0</v>
      </c>
      <c r="Z432" s="201">
        <v>0</v>
      </c>
      <c r="AA432" s="201">
        <v>4.7872220470313689</v>
      </c>
      <c r="AB432" s="201">
        <v>0.11302239273621781</v>
      </c>
      <c r="AC432" s="202">
        <v>0</v>
      </c>
      <c r="AD432" s="201">
        <v>0</v>
      </c>
      <c r="AE432" s="201">
        <v>0</v>
      </c>
      <c r="AF432" s="201">
        <v>0</v>
      </c>
      <c r="AG432" s="201">
        <v>0</v>
      </c>
      <c r="AH432" s="201">
        <v>0</v>
      </c>
      <c r="AI432" s="203">
        <f t="shared" si="289"/>
        <v>4.9002444397675866</v>
      </c>
      <c r="BA432" s="133"/>
      <c r="BR432" s="133"/>
      <c r="CG432" s="133"/>
    </row>
    <row r="433" spans="1:85" x14ac:dyDescent="0.25">
      <c r="A433" s="159" t="s">
        <v>139</v>
      </c>
      <c r="B433" s="148">
        <v>14.530918242386553</v>
      </c>
      <c r="C433" s="148">
        <v>28.858888199003452</v>
      </c>
      <c r="D433" s="148">
        <v>11.828582173964607</v>
      </c>
      <c r="E433" s="148">
        <v>0</v>
      </c>
      <c r="F433" s="292"/>
      <c r="G433" s="148">
        <v>0</v>
      </c>
      <c r="H433" s="160">
        <v>0</v>
      </c>
      <c r="I433" s="146">
        <f t="shared" si="287"/>
        <v>55.218388615354613</v>
      </c>
      <c r="J433" s="141"/>
      <c r="K433" s="161" t="s">
        <v>139</v>
      </c>
      <c r="L433" s="148">
        <v>14.530918242386553</v>
      </c>
      <c r="M433" s="148">
        <v>28.858888199003452</v>
      </c>
      <c r="N433" s="148">
        <v>11.828582173964607</v>
      </c>
      <c r="O433" s="148">
        <v>0</v>
      </c>
      <c r="P433" s="148">
        <v>3.4380069914943926E-3</v>
      </c>
      <c r="Q433" s="148">
        <v>0</v>
      </c>
      <c r="R433" s="149">
        <v>0</v>
      </c>
      <c r="S433" s="150">
        <f t="shared" si="288"/>
        <v>55.221826622346107</v>
      </c>
      <c r="U433" s="204" t="s">
        <v>139</v>
      </c>
      <c r="V433" s="196">
        <v>13.939568496275889</v>
      </c>
      <c r="W433" s="196">
        <v>0</v>
      </c>
      <c r="X433" s="196">
        <v>0</v>
      </c>
      <c r="Y433" s="196">
        <v>28.858888199003452</v>
      </c>
      <c r="Z433" s="196">
        <v>11.828582173964607</v>
      </c>
      <c r="AA433" s="196">
        <v>0</v>
      </c>
      <c r="AB433" s="196">
        <v>3.4380069914943926E-3</v>
      </c>
      <c r="AC433" s="197">
        <v>0.59134974611066393</v>
      </c>
      <c r="AD433" s="196">
        <v>0.59134974611066393</v>
      </c>
      <c r="AE433" s="196">
        <v>0</v>
      </c>
      <c r="AF433" s="196">
        <v>0</v>
      </c>
      <c r="AG433" s="196">
        <v>0</v>
      </c>
      <c r="AH433" s="196">
        <v>0</v>
      </c>
      <c r="AI433" s="199">
        <f t="shared" si="289"/>
        <v>55.221826622346107</v>
      </c>
      <c r="BA433" s="133"/>
      <c r="BR433" s="133"/>
      <c r="CG433" s="133"/>
    </row>
    <row r="434" spans="1:85" x14ac:dyDescent="0.25">
      <c r="A434" s="151" t="s">
        <v>24</v>
      </c>
      <c r="B434" s="152">
        <v>76.439269481610822</v>
      </c>
      <c r="C434" s="152">
        <v>1.5403886484661864E-4</v>
      </c>
      <c r="D434" s="152">
        <v>2.1841268271741567</v>
      </c>
      <c r="E434" s="152">
        <v>145.21595237269275</v>
      </c>
      <c r="F434" s="292"/>
      <c r="G434" s="152">
        <v>40.65385822410299</v>
      </c>
      <c r="H434" s="153">
        <v>0</v>
      </c>
      <c r="I434" s="154">
        <f t="shared" si="287"/>
        <v>264.49336094444556</v>
      </c>
      <c r="J434" s="141"/>
      <c r="K434" s="155" t="s">
        <v>24</v>
      </c>
      <c r="L434" s="156">
        <v>76.439269481610822</v>
      </c>
      <c r="M434" s="156">
        <v>1.5403886484661864E-4</v>
      </c>
      <c r="N434" s="156">
        <v>2.1841268271741567</v>
      </c>
      <c r="O434" s="156">
        <v>145.21595237269275</v>
      </c>
      <c r="P434" s="156">
        <v>0.30266895764896146</v>
      </c>
      <c r="Q434" s="156">
        <v>40.65385822410299</v>
      </c>
      <c r="R434" s="157">
        <v>0</v>
      </c>
      <c r="S434" s="158">
        <f t="shared" si="288"/>
        <v>264.79602990209452</v>
      </c>
      <c r="U434" s="200" t="s">
        <v>24</v>
      </c>
      <c r="V434" s="201">
        <v>0.1041498853098571</v>
      </c>
      <c r="W434" s="201">
        <v>72.605364041391553</v>
      </c>
      <c r="X434" s="201">
        <v>40.65385822410299</v>
      </c>
      <c r="Y434" s="201">
        <v>1.5403886484661864E-4</v>
      </c>
      <c r="Z434" s="201">
        <v>1.1708698285451935</v>
      </c>
      <c r="AA434" s="201">
        <v>144.44257372164267</v>
      </c>
      <c r="AB434" s="201">
        <v>0.30266895764896146</v>
      </c>
      <c r="AC434" s="202">
        <v>5.5163912045884693</v>
      </c>
      <c r="AD434" s="201">
        <v>3.7297555549094232</v>
      </c>
      <c r="AE434" s="201">
        <v>0.77337865105008285</v>
      </c>
      <c r="AF434" s="201">
        <v>0</v>
      </c>
      <c r="AG434" s="201">
        <v>1.0132569986289632</v>
      </c>
      <c r="AH434" s="201">
        <v>0</v>
      </c>
      <c r="AI434" s="203">
        <f t="shared" si="289"/>
        <v>264.79602990209452</v>
      </c>
      <c r="BA434" s="133"/>
      <c r="BR434" s="133"/>
      <c r="CG434" s="133"/>
    </row>
    <row r="435" spans="1:85" x14ac:dyDescent="0.25">
      <c r="A435" s="159" t="s">
        <v>23</v>
      </c>
      <c r="B435" s="148">
        <v>8.9438273132461319</v>
      </c>
      <c r="C435" s="148">
        <v>0</v>
      </c>
      <c r="D435" s="148">
        <v>0</v>
      </c>
      <c r="E435" s="148">
        <v>0</v>
      </c>
      <c r="F435" s="292"/>
      <c r="G435" s="148">
        <v>0</v>
      </c>
      <c r="H435" s="160">
        <v>0</v>
      </c>
      <c r="I435" s="146">
        <f t="shared" si="287"/>
        <v>8.9438273132461319</v>
      </c>
      <c r="J435" s="141"/>
      <c r="K435" s="161" t="s">
        <v>23</v>
      </c>
      <c r="L435" s="148">
        <v>8.9438273132461319</v>
      </c>
      <c r="M435" s="148">
        <v>0</v>
      </c>
      <c r="N435" s="148">
        <v>0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88"/>
        <v>8.9438273132461319</v>
      </c>
      <c r="U435" s="204" t="s">
        <v>23</v>
      </c>
      <c r="V435" s="196">
        <v>7.5429006343226863</v>
      </c>
      <c r="W435" s="196">
        <v>0</v>
      </c>
      <c r="X435" s="196">
        <v>0</v>
      </c>
      <c r="Y435" s="196">
        <v>0</v>
      </c>
      <c r="Z435" s="196">
        <v>0</v>
      </c>
      <c r="AA435" s="196">
        <v>0</v>
      </c>
      <c r="AB435" s="196">
        <v>0</v>
      </c>
      <c r="AC435" s="197">
        <v>1.4009266789234447</v>
      </c>
      <c r="AD435" s="196">
        <v>1.4009266789234447</v>
      </c>
      <c r="AE435" s="196">
        <v>0</v>
      </c>
      <c r="AF435" s="196">
        <v>0</v>
      </c>
      <c r="AG435" s="196">
        <v>0</v>
      </c>
      <c r="AH435" s="196">
        <v>0</v>
      </c>
      <c r="AI435" s="199">
        <f t="shared" si="289"/>
        <v>8.9438273132461319</v>
      </c>
      <c r="BA435" s="133"/>
      <c r="BR435" s="133"/>
      <c r="CG435" s="133"/>
    </row>
    <row r="436" spans="1:85" x14ac:dyDescent="0.25">
      <c r="A436" s="151" t="s">
        <v>58</v>
      </c>
      <c r="B436" s="152">
        <v>1.2114847198743937</v>
      </c>
      <c r="C436" s="152">
        <v>8.0317266545974916E-2</v>
      </c>
      <c r="D436" s="152">
        <v>0.91912365443438282</v>
      </c>
      <c r="E436" s="152">
        <v>0</v>
      </c>
      <c r="F436" s="292"/>
      <c r="G436" s="152">
        <v>0</v>
      </c>
      <c r="H436" s="153">
        <v>0</v>
      </c>
      <c r="I436" s="154">
        <f t="shared" si="287"/>
        <v>2.2109256408547511</v>
      </c>
      <c r="J436" s="141"/>
      <c r="K436" s="155" t="s">
        <v>58</v>
      </c>
      <c r="L436" s="156">
        <v>1.2114847198743937</v>
      </c>
      <c r="M436" s="156">
        <v>8.0317266545974916E-2</v>
      </c>
      <c r="N436" s="156">
        <v>0.91912365443438282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88"/>
        <v>2.2109256408547511</v>
      </c>
      <c r="U436" s="200" t="s">
        <v>58</v>
      </c>
      <c r="V436" s="201">
        <v>1.2114847198743937</v>
      </c>
      <c r="W436" s="201">
        <v>0</v>
      </c>
      <c r="X436" s="201">
        <v>0</v>
      </c>
      <c r="Y436" s="201">
        <v>8.0317266545974916E-2</v>
      </c>
      <c r="Z436" s="201">
        <v>0.91912365443438282</v>
      </c>
      <c r="AA436" s="201">
        <v>0</v>
      </c>
      <c r="AB436" s="201">
        <v>0</v>
      </c>
      <c r="AC436" s="202">
        <v>0</v>
      </c>
      <c r="AD436" s="201">
        <v>0</v>
      </c>
      <c r="AE436" s="201">
        <v>0</v>
      </c>
      <c r="AF436" s="201">
        <v>0</v>
      </c>
      <c r="AG436" s="201">
        <v>0</v>
      </c>
      <c r="AH436" s="201">
        <v>0</v>
      </c>
      <c r="AI436" s="203">
        <f t="shared" si="289"/>
        <v>2.2109256408547511</v>
      </c>
      <c r="BA436" s="133"/>
      <c r="BR436" s="133"/>
      <c r="CG436" s="133"/>
    </row>
    <row r="437" spans="1:85" x14ac:dyDescent="0.25">
      <c r="A437" s="159" t="s">
        <v>21</v>
      </c>
      <c r="B437" s="148">
        <v>17.904039638962537</v>
      </c>
      <c r="C437" s="148">
        <v>0</v>
      </c>
      <c r="D437" s="148">
        <v>95.328592698365085</v>
      </c>
      <c r="E437" s="148">
        <v>0</v>
      </c>
      <c r="F437" s="292"/>
      <c r="G437" s="148">
        <v>0</v>
      </c>
      <c r="H437" s="160">
        <v>0</v>
      </c>
      <c r="I437" s="146">
        <f t="shared" si="287"/>
        <v>113.23263233732763</v>
      </c>
      <c r="J437" s="141"/>
      <c r="K437" s="161" t="s">
        <v>21</v>
      </c>
      <c r="L437" s="148">
        <v>17.904039638962537</v>
      </c>
      <c r="M437" s="148">
        <v>0</v>
      </c>
      <c r="N437" s="148">
        <v>95.328592698365085</v>
      </c>
      <c r="O437" s="148">
        <v>0</v>
      </c>
      <c r="P437" s="148">
        <v>3.8706734104509191</v>
      </c>
      <c r="Q437" s="148">
        <v>0</v>
      </c>
      <c r="R437" s="149">
        <v>0</v>
      </c>
      <c r="S437" s="150">
        <f t="shared" si="288"/>
        <v>117.10330574777855</v>
      </c>
      <c r="U437" s="204" t="s">
        <v>21</v>
      </c>
      <c r="V437" s="196">
        <v>17.849562875526559</v>
      </c>
      <c r="W437" s="196">
        <v>0</v>
      </c>
      <c r="X437" s="196">
        <v>0</v>
      </c>
      <c r="Y437" s="196">
        <v>0</v>
      </c>
      <c r="Z437" s="196">
        <v>88.642035446313926</v>
      </c>
      <c r="AA437" s="196">
        <v>0</v>
      </c>
      <c r="AB437" s="196">
        <v>3.8706734104509191</v>
      </c>
      <c r="AC437" s="197">
        <v>6.7410340154871431</v>
      </c>
      <c r="AD437" s="196">
        <v>5.4476763435976967E-2</v>
      </c>
      <c r="AE437" s="196">
        <v>0</v>
      </c>
      <c r="AF437" s="196">
        <v>0</v>
      </c>
      <c r="AG437" s="196">
        <v>6.6865572520511645</v>
      </c>
      <c r="AH437" s="196">
        <v>0</v>
      </c>
      <c r="AI437" s="199">
        <f t="shared" si="289"/>
        <v>117.10330574777855</v>
      </c>
      <c r="BA437" s="133"/>
      <c r="BR437" s="133"/>
      <c r="CG437" s="133"/>
    </row>
    <row r="438" spans="1:85" x14ac:dyDescent="0.25">
      <c r="A438" s="151" t="s">
        <v>20</v>
      </c>
      <c r="B438" s="152">
        <v>0.11590289726793483</v>
      </c>
      <c r="C438" s="152">
        <v>1.3545919629609079E-3</v>
      </c>
      <c r="D438" s="152">
        <v>6.9372091685762999E-2</v>
      </c>
      <c r="E438" s="152">
        <v>0</v>
      </c>
      <c r="F438" s="292"/>
      <c r="G438" s="152">
        <v>0</v>
      </c>
      <c r="H438" s="153">
        <v>0</v>
      </c>
      <c r="I438" s="154">
        <f t="shared" si="287"/>
        <v>0.18662958091665874</v>
      </c>
      <c r="J438" s="141"/>
      <c r="K438" s="155" t="s">
        <v>20</v>
      </c>
      <c r="L438" s="156">
        <v>0.11590289726793483</v>
      </c>
      <c r="M438" s="156">
        <v>1.3545919629609079E-3</v>
      </c>
      <c r="N438" s="156">
        <v>6.9372091685762999E-2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88"/>
        <v>0.18662958091665874</v>
      </c>
      <c r="U438" s="200" t="s">
        <v>59</v>
      </c>
      <c r="V438" s="201">
        <v>0.11590289726793483</v>
      </c>
      <c r="W438" s="201">
        <v>0</v>
      </c>
      <c r="X438" s="201">
        <v>0</v>
      </c>
      <c r="Y438" s="201">
        <v>1.3545919629609079E-3</v>
      </c>
      <c r="Z438" s="201">
        <v>6.9372091685762999E-2</v>
      </c>
      <c r="AA438" s="201">
        <v>0</v>
      </c>
      <c r="AB438" s="201">
        <v>0</v>
      </c>
      <c r="AC438" s="202">
        <v>0</v>
      </c>
      <c r="AD438" s="201">
        <v>0</v>
      </c>
      <c r="AE438" s="201">
        <v>0</v>
      </c>
      <c r="AF438" s="201">
        <v>0</v>
      </c>
      <c r="AG438" s="201">
        <v>0</v>
      </c>
      <c r="AH438" s="201">
        <v>0</v>
      </c>
      <c r="AI438" s="203">
        <f t="shared" si="289"/>
        <v>0.18662958091665874</v>
      </c>
      <c r="BA438" s="133"/>
      <c r="BR438" s="133"/>
      <c r="CG438" s="133"/>
    </row>
    <row r="439" spans="1:85" x14ac:dyDescent="0.25">
      <c r="A439" s="162" t="s">
        <v>62</v>
      </c>
      <c r="B439" s="148">
        <v>0</v>
      </c>
      <c r="C439" s="148">
        <v>0</v>
      </c>
      <c r="D439" s="148">
        <v>0</v>
      </c>
      <c r="E439" s="148">
        <v>0</v>
      </c>
      <c r="F439" s="292"/>
      <c r="G439" s="148">
        <v>0</v>
      </c>
      <c r="H439" s="160">
        <v>0</v>
      </c>
      <c r="I439" s="146">
        <f t="shared" si="287"/>
        <v>0</v>
      </c>
      <c r="J439" s="141"/>
      <c r="K439" s="163" t="s">
        <v>62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88"/>
        <v>0</v>
      </c>
      <c r="U439" s="205" t="s">
        <v>60</v>
      </c>
      <c r="V439" s="196">
        <v>0</v>
      </c>
      <c r="W439" s="196">
        <v>0</v>
      </c>
      <c r="X439" s="196">
        <v>0</v>
      </c>
      <c r="Y439" s="196">
        <v>0</v>
      </c>
      <c r="Z439" s="196">
        <v>0</v>
      </c>
      <c r="AA439" s="196">
        <v>0</v>
      </c>
      <c r="AB439" s="196">
        <v>0</v>
      </c>
      <c r="AC439" s="197">
        <v>0</v>
      </c>
      <c r="AD439" s="198">
        <v>0</v>
      </c>
      <c r="AE439" s="198">
        <v>0</v>
      </c>
      <c r="AF439" s="198">
        <v>0</v>
      </c>
      <c r="AG439" s="198">
        <v>0</v>
      </c>
      <c r="AH439" s="198">
        <v>0</v>
      </c>
      <c r="AI439" s="199">
        <f t="shared" si="289"/>
        <v>0</v>
      </c>
      <c r="BA439" s="133"/>
      <c r="BR439" s="133"/>
      <c r="CG439" s="133"/>
    </row>
    <row r="440" spans="1:85" ht="14.4" x14ac:dyDescent="0.3">
      <c r="A440" s="164" t="s">
        <v>22</v>
      </c>
      <c r="B440" s="165">
        <v>0</v>
      </c>
      <c r="C440" s="165">
        <v>0</v>
      </c>
      <c r="D440" s="165">
        <v>0</v>
      </c>
      <c r="E440" s="165">
        <v>0</v>
      </c>
      <c r="F440" s="292"/>
      <c r="G440" s="165">
        <v>0</v>
      </c>
      <c r="H440" s="166">
        <v>0</v>
      </c>
      <c r="I440" s="167">
        <f t="shared" si="287"/>
        <v>0</v>
      </c>
      <c r="J440" s="141"/>
      <c r="K440" s="168" t="s">
        <v>22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88"/>
        <v>0</v>
      </c>
      <c r="U440" s="206" t="s">
        <v>63</v>
      </c>
      <c r="V440" s="207">
        <v>0</v>
      </c>
      <c r="W440" s="207">
        <v>0</v>
      </c>
      <c r="X440" s="207">
        <v>0</v>
      </c>
      <c r="Y440" s="207">
        <v>0</v>
      </c>
      <c r="Z440" s="207">
        <v>0</v>
      </c>
      <c r="AA440" s="207">
        <v>0</v>
      </c>
      <c r="AB440" s="207">
        <v>0</v>
      </c>
      <c r="AC440" s="207">
        <v>0</v>
      </c>
      <c r="AD440" s="207">
        <v>0</v>
      </c>
      <c r="AE440" s="207">
        <v>0</v>
      </c>
      <c r="AF440" s="207">
        <v>0</v>
      </c>
      <c r="AG440" s="207">
        <v>0</v>
      </c>
      <c r="AH440" s="97">
        <v>0</v>
      </c>
      <c r="AI440" s="208">
        <f t="shared" si="289"/>
        <v>0</v>
      </c>
      <c r="BA440" s="133"/>
      <c r="BR440" s="133"/>
      <c r="CG440" s="133"/>
    </row>
    <row r="441" spans="1:85" ht="14.4" x14ac:dyDescent="0.3">
      <c r="A441" s="172" t="s">
        <v>18</v>
      </c>
      <c r="B441" s="173">
        <v>0</v>
      </c>
      <c r="C441" s="173">
        <v>0</v>
      </c>
      <c r="D441" s="173">
        <v>0</v>
      </c>
      <c r="E441" s="173">
        <v>0</v>
      </c>
      <c r="F441" s="292"/>
      <c r="G441" s="173">
        <v>0</v>
      </c>
      <c r="H441" s="174">
        <v>0</v>
      </c>
      <c r="I441" s="175">
        <f t="shared" si="287"/>
        <v>0</v>
      </c>
      <c r="J441" s="141"/>
      <c r="K441" s="176" t="s">
        <v>18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88"/>
        <v>0</v>
      </c>
      <c r="U441" s="209" t="s">
        <v>18</v>
      </c>
      <c r="V441" s="210">
        <v>0</v>
      </c>
      <c r="W441" s="210">
        <v>0</v>
      </c>
      <c r="X441" s="210">
        <v>0</v>
      </c>
      <c r="Y441" s="210">
        <v>0</v>
      </c>
      <c r="Z441" s="210">
        <v>0</v>
      </c>
      <c r="AA441" s="210">
        <v>0</v>
      </c>
      <c r="AB441" s="210">
        <v>0</v>
      </c>
      <c r="AC441" s="210">
        <v>0</v>
      </c>
      <c r="AD441" s="211">
        <v>0</v>
      </c>
      <c r="AE441" s="211">
        <v>0</v>
      </c>
      <c r="AF441" s="211">
        <v>0</v>
      </c>
      <c r="AG441" s="211">
        <v>0</v>
      </c>
      <c r="AH441" s="211">
        <v>0</v>
      </c>
      <c r="AI441" s="212">
        <f t="shared" si="289"/>
        <v>0</v>
      </c>
      <c r="BA441" s="133"/>
      <c r="BR441" s="133"/>
      <c r="CG441" s="133"/>
    </row>
    <row r="442" spans="1:85" ht="14.4" x14ac:dyDescent="0.3">
      <c r="A442" s="164" t="s">
        <v>19</v>
      </c>
      <c r="B442" s="165">
        <v>0</v>
      </c>
      <c r="C442" s="165">
        <v>0</v>
      </c>
      <c r="D442" s="165">
        <v>0</v>
      </c>
      <c r="E442" s="165">
        <v>0</v>
      </c>
      <c r="F442" s="292"/>
      <c r="G442" s="165">
        <v>0</v>
      </c>
      <c r="H442" s="166">
        <v>0</v>
      </c>
      <c r="I442" s="167">
        <f t="shared" si="287"/>
        <v>0</v>
      </c>
      <c r="J442" s="141"/>
      <c r="K442" s="168" t="s">
        <v>19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88"/>
        <v>0</v>
      </c>
      <c r="U442" s="206" t="s">
        <v>19</v>
      </c>
      <c r="V442" s="207">
        <v>0</v>
      </c>
      <c r="W442" s="207">
        <v>0</v>
      </c>
      <c r="X442" s="207">
        <v>0</v>
      </c>
      <c r="Y442" s="207">
        <v>0</v>
      </c>
      <c r="Z442" s="207">
        <v>0</v>
      </c>
      <c r="AA442" s="207">
        <v>0</v>
      </c>
      <c r="AB442" s="207">
        <v>0</v>
      </c>
      <c r="AC442" s="207">
        <v>0</v>
      </c>
      <c r="AD442" s="207">
        <v>0</v>
      </c>
      <c r="AE442" s="207">
        <v>0</v>
      </c>
      <c r="AF442" s="207">
        <v>0</v>
      </c>
      <c r="AG442" s="207">
        <v>0</v>
      </c>
      <c r="AH442" s="97">
        <v>0</v>
      </c>
      <c r="AI442" s="208">
        <f t="shared" si="289"/>
        <v>0</v>
      </c>
      <c r="BA442" s="133"/>
      <c r="BR442" s="133"/>
      <c r="CG442" s="133"/>
    </row>
    <row r="443" spans="1:85" ht="15" thickBot="1" x14ac:dyDescent="0.35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293"/>
      <c r="G443" s="180">
        <v>0</v>
      </c>
      <c r="H443" s="181">
        <v>0</v>
      </c>
      <c r="I443" s="182">
        <f t="shared" si="287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88"/>
        <v>0</v>
      </c>
      <c r="U443" s="209" t="s">
        <v>10</v>
      </c>
      <c r="V443" s="210">
        <v>0</v>
      </c>
      <c r="W443" s="210">
        <v>0</v>
      </c>
      <c r="X443" s="210">
        <v>0</v>
      </c>
      <c r="Y443" s="210">
        <v>0</v>
      </c>
      <c r="Z443" s="210">
        <v>0</v>
      </c>
      <c r="AA443" s="210">
        <v>0</v>
      </c>
      <c r="AB443" s="210">
        <v>0</v>
      </c>
      <c r="AC443" s="210">
        <v>0</v>
      </c>
      <c r="AD443" s="211">
        <v>0</v>
      </c>
      <c r="AE443" s="211">
        <v>0</v>
      </c>
      <c r="AF443" s="211">
        <v>0</v>
      </c>
      <c r="AG443" s="211">
        <v>0</v>
      </c>
      <c r="AH443" s="211">
        <v>0</v>
      </c>
      <c r="AI443" s="212">
        <f t="shared" si="289"/>
        <v>0</v>
      </c>
      <c r="AJ443" s="142"/>
    </row>
    <row r="444" spans="1:85" x14ac:dyDescent="0.25">
      <c r="A444" s="186" t="s">
        <v>25</v>
      </c>
      <c r="B444" s="187">
        <f>SUM(B423:B439)</f>
        <v>161.39442929931133</v>
      </c>
      <c r="C444" s="187">
        <f t="shared" ref="C444:H444" si="290">SUM(C423:C439)</f>
        <v>31.078033849937416</v>
      </c>
      <c r="D444" s="187">
        <f t="shared" si="290"/>
        <v>111.67549395079173</v>
      </c>
      <c r="E444" s="187">
        <f t="shared" si="290"/>
        <v>150.00906270236459</v>
      </c>
      <c r="F444" s="187">
        <f t="shared" si="290"/>
        <v>0</v>
      </c>
      <c r="G444" s="187">
        <f t="shared" si="290"/>
        <v>40.65385822410299</v>
      </c>
      <c r="H444" s="213">
        <f t="shared" si="290"/>
        <v>0</v>
      </c>
      <c r="I444" s="146">
        <f t="shared" ref="I444" si="291">SUM(I423:I439)</f>
        <v>494.81087802650802</v>
      </c>
      <c r="J444" s="141"/>
      <c r="K444" s="188" t="s">
        <v>25</v>
      </c>
      <c r="L444" s="187">
        <f>SUM(L423:L439)</f>
        <v>161.39442929931133</v>
      </c>
      <c r="M444" s="187">
        <f t="shared" ref="M444:R444" si="292">SUM(M423:M439)</f>
        <v>31.078033849937416</v>
      </c>
      <c r="N444" s="187">
        <f t="shared" si="292"/>
        <v>111.67549395079173</v>
      </c>
      <c r="O444" s="187">
        <f t="shared" si="292"/>
        <v>150.00906270236459</v>
      </c>
      <c r="P444" s="187">
        <f t="shared" si="292"/>
        <v>76.462317090767129</v>
      </c>
      <c r="Q444" s="187">
        <f t="shared" si="292"/>
        <v>40.65385822410299</v>
      </c>
      <c r="R444" s="213">
        <f t="shared" si="292"/>
        <v>0</v>
      </c>
      <c r="S444" s="214">
        <f t="shared" ref="S444" si="293">SUM(S423:S439)</f>
        <v>571.27319511727524</v>
      </c>
      <c r="T444" s="133" t="str">
        <f>IF(ABS(S444-AI444)&gt;0.01,S444-AI444,"")</f>
        <v/>
      </c>
      <c r="U444" s="215" t="s">
        <v>61</v>
      </c>
      <c r="V444" s="216">
        <f>SUM(V423:V439)</f>
        <v>70.761365107543782</v>
      </c>
      <c r="W444" s="216">
        <f t="shared" ref="W444:AH444" si="294">SUM(W423:W439)</f>
        <v>72.605364041391553</v>
      </c>
      <c r="X444" s="216">
        <f t="shared" si="294"/>
        <v>40.65385822410299</v>
      </c>
      <c r="Y444" s="216">
        <f t="shared" si="294"/>
        <v>31.078033849937416</v>
      </c>
      <c r="Z444" s="216">
        <f t="shared" si="294"/>
        <v>103.89109898666693</v>
      </c>
      <c r="AA444" s="216">
        <f t="shared" si="294"/>
        <v>149.23568405131451</v>
      </c>
      <c r="AB444" s="216">
        <f t="shared" si="294"/>
        <v>76.462317090767129</v>
      </c>
      <c r="AC444" s="216">
        <f t="shared" si="294"/>
        <v>26.585473765550901</v>
      </c>
      <c r="AD444" s="217">
        <f t="shared" si="294"/>
        <v>18.02770015037602</v>
      </c>
      <c r="AE444" s="217">
        <f t="shared" si="294"/>
        <v>0.77337865105008285</v>
      </c>
      <c r="AF444" s="217">
        <f t="shared" si="294"/>
        <v>0</v>
      </c>
      <c r="AG444" s="217">
        <f t="shared" si="294"/>
        <v>7.7843949641247958</v>
      </c>
      <c r="AH444" s="217">
        <f t="shared" si="294"/>
        <v>0</v>
      </c>
      <c r="AI444" s="218">
        <f>SUM(V444:AC444)</f>
        <v>571.27319511727512</v>
      </c>
      <c r="AJ444" s="133" t="str">
        <f>IF(ABS(S444-AI444)&gt;0.001,S444-AI444,"")</f>
        <v/>
      </c>
    </row>
    <row r="445" spans="1:85" s="4" customFormat="1" ht="15" thickBot="1" x14ac:dyDescent="0.35">
      <c r="A445" s="18" t="s">
        <v>85</v>
      </c>
      <c r="B445" s="105">
        <f>IF($I444=0,"-",B444/$I444)</f>
        <v>0.32617397164551643</v>
      </c>
      <c r="C445" s="105">
        <f t="shared" ref="C445:H445" si="295">IF($I444=0,"-",C444/$I444)</f>
        <v>6.2807903443611243E-2</v>
      </c>
      <c r="D445" s="105">
        <f t="shared" si="295"/>
        <v>0.22569328790061291</v>
      </c>
      <c r="E445" s="105">
        <f t="shared" si="295"/>
        <v>0.30316443991825154</v>
      </c>
      <c r="F445" s="105">
        <f t="shared" si="295"/>
        <v>0</v>
      </c>
      <c r="G445" s="105">
        <f t="shared" si="295"/>
        <v>8.2160397092007911E-2</v>
      </c>
      <c r="H445" s="106">
        <f t="shared" si="295"/>
        <v>0</v>
      </c>
      <c r="I445" s="107">
        <f>SUM(B445:H445)</f>
        <v>1</v>
      </c>
      <c r="J445" s="133"/>
      <c r="K445" s="30" t="s">
        <v>85</v>
      </c>
      <c r="L445" s="80">
        <f>IF($S444=0,"-",L444/$S444)</f>
        <v>0.28251707007919225</v>
      </c>
      <c r="M445" s="80">
        <f t="shared" ref="M445:R445" si="296">IF($S444=0,"-",M444/$S444)</f>
        <v>5.4401351429691158E-2</v>
      </c>
      <c r="N445" s="80">
        <f t="shared" si="296"/>
        <v>0.19548526852877485</v>
      </c>
      <c r="O445" s="80">
        <f t="shared" si="296"/>
        <v>0.26258725944872946</v>
      </c>
      <c r="P445" s="80">
        <f t="shared" si="296"/>
        <v>0.13384544863000333</v>
      </c>
      <c r="Q445" s="80">
        <f t="shared" si="296"/>
        <v>7.1163601883608874E-2</v>
      </c>
      <c r="R445" s="81">
        <f t="shared" si="296"/>
        <v>0</v>
      </c>
      <c r="S445" s="82">
        <f>SUM(L445:R445)</f>
        <v>1</v>
      </c>
      <c r="U445" s="40" t="s">
        <v>85</v>
      </c>
      <c r="V445" s="108">
        <f>+V444/$AI444</f>
        <v>0.12386606918081877</v>
      </c>
      <c r="W445" s="108">
        <f t="shared" ref="W445:AH445" si="297">+W444/$AI444</f>
        <v>0.12709394500206964</v>
      </c>
      <c r="X445" s="108">
        <f t="shared" si="297"/>
        <v>7.1163601883608887E-2</v>
      </c>
      <c r="Y445" s="108">
        <f t="shared" si="297"/>
        <v>5.4401351429691165E-2</v>
      </c>
      <c r="Z445" s="108">
        <f t="shared" si="297"/>
        <v>0.18185887220796246</v>
      </c>
      <c r="AA445" s="108">
        <f t="shared" si="297"/>
        <v>0.26123347870483982</v>
      </c>
      <c r="AB445" s="108">
        <f t="shared" si="297"/>
        <v>0.13384544863000336</v>
      </c>
      <c r="AC445" s="108">
        <f t="shared" si="297"/>
        <v>4.6537232961006057E-2</v>
      </c>
      <c r="AD445" s="108">
        <f t="shared" si="297"/>
        <v>3.1557055896303976E-2</v>
      </c>
      <c r="AE445" s="108">
        <f t="shared" si="297"/>
        <v>1.3537807438896517E-3</v>
      </c>
      <c r="AF445" s="108">
        <f t="shared" si="297"/>
        <v>0</v>
      </c>
      <c r="AG445" s="108">
        <f t="shared" si="297"/>
        <v>1.3626396320812424E-2</v>
      </c>
      <c r="AH445" s="108">
        <f t="shared" si="297"/>
        <v>0</v>
      </c>
      <c r="AI445" s="109">
        <f>SUM(V445:AC445)</f>
        <v>1</v>
      </c>
      <c r="AJ445" s="133"/>
      <c r="BA445" s="83"/>
      <c r="BR445" s="83"/>
    </row>
    <row r="446" spans="1:85" ht="14.4" thickBot="1" x14ac:dyDescent="0.3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7.6" x14ac:dyDescent="0.25">
      <c r="A447" s="298" t="s">
        <v>42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26</v>
      </c>
      <c r="G447" s="137" t="s">
        <v>4</v>
      </c>
      <c r="H447" s="137" t="s">
        <v>84</v>
      </c>
      <c r="I447" s="138" t="s">
        <v>5</v>
      </c>
      <c r="K447" s="300" t="s">
        <v>42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26</v>
      </c>
      <c r="Q447" s="139" t="s">
        <v>4</v>
      </c>
      <c r="R447" s="139" t="s">
        <v>84</v>
      </c>
      <c r="S447" s="140" t="s">
        <v>5</v>
      </c>
    </row>
    <row r="448" spans="1:85" x14ac:dyDescent="0.25">
      <c r="A448" s="299" t="s">
        <v>42</v>
      </c>
      <c r="B448" s="282" t="s">
        <v>66</v>
      </c>
      <c r="C448" s="283"/>
      <c r="D448" s="283"/>
      <c r="E448" s="283"/>
      <c r="F448" s="283"/>
      <c r="G448" s="283"/>
      <c r="H448" s="283"/>
      <c r="I448" s="284"/>
      <c r="K448" s="301" t="s">
        <v>42</v>
      </c>
      <c r="L448" s="285" t="s">
        <v>66</v>
      </c>
      <c r="M448" s="286"/>
      <c r="N448" s="286"/>
      <c r="O448" s="286"/>
      <c r="P448" s="286"/>
      <c r="Q448" s="286"/>
      <c r="R448" s="286"/>
      <c r="S448" s="287"/>
    </row>
    <row r="449" spans="1:19" x14ac:dyDescent="0.25">
      <c r="A449" s="143" t="s">
        <v>6</v>
      </c>
      <c r="B449" s="302"/>
      <c r="C449" s="303"/>
      <c r="D449" s="303"/>
      <c r="E449" s="304"/>
      <c r="F449" s="144">
        <v>0.13564864681013891</v>
      </c>
      <c r="G449" s="302"/>
      <c r="H449" s="304"/>
      <c r="I449" s="146">
        <f>SUM(B449:H449)</f>
        <v>0.13564864681013891</v>
      </c>
      <c r="J449" s="141"/>
      <c r="K449" s="192" t="s">
        <v>6</v>
      </c>
      <c r="L449" s="302"/>
      <c r="M449" s="303"/>
      <c r="N449" s="303"/>
      <c r="O449" s="304"/>
      <c r="P449" s="144">
        <v>0</v>
      </c>
      <c r="Q449" s="302"/>
      <c r="R449" s="311"/>
      <c r="S449" s="194">
        <f>SUM(L449:R449)</f>
        <v>0</v>
      </c>
    </row>
    <row r="450" spans="1:19" x14ac:dyDescent="0.25">
      <c r="A450" s="151" t="s">
        <v>7</v>
      </c>
      <c r="B450" s="305"/>
      <c r="C450" s="306"/>
      <c r="D450" s="306"/>
      <c r="E450" s="307"/>
      <c r="F450" s="152">
        <v>0</v>
      </c>
      <c r="G450" s="305"/>
      <c r="H450" s="307"/>
      <c r="I450" s="154">
        <f t="shared" ref="I450:I469" si="298">SUM(B450:H450)</f>
        <v>0</v>
      </c>
      <c r="J450" s="141"/>
      <c r="K450" s="155" t="s">
        <v>7</v>
      </c>
      <c r="L450" s="305"/>
      <c r="M450" s="306"/>
      <c r="N450" s="306"/>
      <c r="O450" s="307"/>
      <c r="P450" s="156">
        <v>0</v>
      </c>
      <c r="Q450" s="305"/>
      <c r="R450" s="312"/>
      <c r="S450" s="158">
        <f t="shared" ref="S450:S469" si="299">SUM(L450:R450)</f>
        <v>0</v>
      </c>
    </row>
    <row r="451" spans="1:19" x14ac:dyDescent="0.25">
      <c r="A451" s="159" t="s">
        <v>9</v>
      </c>
      <c r="B451" s="305"/>
      <c r="C451" s="306"/>
      <c r="D451" s="306"/>
      <c r="E451" s="307"/>
      <c r="F451" s="148">
        <v>0</v>
      </c>
      <c r="G451" s="305"/>
      <c r="H451" s="307"/>
      <c r="I451" s="146">
        <f t="shared" si="298"/>
        <v>0</v>
      </c>
      <c r="J451" s="141"/>
      <c r="K451" s="161" t="s">
        <v>9</v>
      </c>
      <c r="L451" s="305"/>
      <c r="M451" s="306"/>
      <c r="N451" s="306"/>
      <c r="O451" s="307"/>
      <c r="P451" s="148">
        <v>0</v>
      </c>
      <c r="Q451" s="305"/>
      <c r="R451" s="312"/>
      <c r="S451" s="150">
        <f t="shared" si="299"/>
        <v>0</v>
      </c>
    </row>
    <row r="452" spans="1:19" x14ac:dyDescent="0.25">
      <c r="A452" s="151" t="s">
        <v>54</v>
      </c>
      <c r="B452" s="305"/>
      <c r="C452" s="306"/>
      <c r="D452" s="306"/>
      <c r="E452" s="307"/>
      <c r="F452" s="152">
        <v>0</v>
      </c>
      <c r="G452" s="305"/>
      <c r="H452" s="307"/>
      <c r="I452" s="154">
        <f t="shared" si="298"/>
        <v>0</v>
      </c>
      <c r="J452" s="141"/>
      <c r="K452" s="155" t="s">
        <v>54</v>
      </c>
      <c r="L452" s="305"/>
      <c r="M452" s="306"/>
      <c r="N452" s="306"/>
      <c r="O452" s="307"/>
      <c r="P452" s="156">
        <v>0</v>
      </c>
      <c r="Q452" s="305"/>
      <c r="R452" s="312"/>
      <c r="S452" s="158">
        <f t="shared" si="299"/>
        <v>0</v>
      </c>
    </row>
    <row r="453" spans="1:19" x14ac:dyDescent="0.25">
      <c r="A453" s="159" t="s">
        <v>15</v>
      </c>
      <c r="B453" s="305"/>
      <c r="C453" s="306"/>
      <c r="D453" s="306"/>
      <c r="E453" s="307"/>
      <c r="F453" s="148">
        <v>0</v>
      </c>
      <c r="G453" s="305"/>
      <c r="H453" s="307"/>
      <c r="I453" s="146">
        <f t="shared" si="298"/>
        <v>0</v>
      </c>
      <c r="J453" s="141"/>
      <c r="K453" s="161" t="s">
        <v>15</v>
      </c>
      <c r="L453" s="305"/>
      <c r="M453" s="306"/>
      <c r="N453" s="306"/>
      <c r="O453" s="307"/>
      <c r="P453" s="148">
        <v>0</v>
      </c>
      <c r="Q453" s="305"/>
      <c r="R453" s="312"/>
      <c r="S453" s="150">
        <f t="shared" si="299"/>
        <v>0</v>
      </c>
    </row>
    <row r="454" spans="1:19" x14ac:dyDescent="0.25">
      <c r="A454" s="151" t="s">
        <v>14</v>
      </c>
      <c r="B454" s="305"/>
      <c r="C454" s="306"/>
      <c r="D454" s="306"/>
      <c r="E454" s="307"/>
      <c r="F454" s="152">
        <v>0</v>
      </c>
      <c r="G454" s="305"/>
      <c r="H454" s="307"/>
      <c r="I454" s="154">
        <f t="shared" si="298"/>
        <v>0</v>
      </c>
      <c r="J454" s="141"/>
      <c r="K454" s="155" t="s">
        <v>14</v>
      </c>
      <c r="L454" s="305"/>
      <c r="M454" s="306"/>
      <c r="N454" s="306"/>
      <c r="O454" s="307"/>
      <c r="P454" s="156">
        <v>0</v>
      </c>
      <c r="Q454" s="305"/>
      <c r="R454" s="312"/>
      <c r="S454" s="158">
        <f t="shared" si="299"/>
        <v>0</v>
      </c>
    </row>
    <row r="455" spans="1:19" x14ac:dyDescent="0.25">
      <c r="A455" s="159" t="s">
        <v>56</v>
      </c>
      <c r="B455" s="305"/>
      <c r="C455" s="306"/>
      <c r="D455" s="306"/>
      <c r="E455" s="307"/>
      <c r="F455" s="148">
        <v>286.95083043782313</v>
      </c>
      <c r="G455" s="305"/>
      <c r="H455" s="307"/>
      <c r="I455" s="146">
        <f t="shared" si="298"/>
        <v>286.95083043782313</v>
      </c>
      <c r="J455" s="141"/>
      <c r="K455" s="161" t="s">
        <v>56</v>
      </c>
      <c r="L455" s="305"/>
      <c r="M455" s="306"/>
      <c r="N455" s="306"/>
      <c r="O455" s="307"/>
      <c r="P455" s="148">
        <v>0</v>
      </c>
      <c r="Q455" s="305"/>
      <c r="R455" s="312"/>
      <c r="S455" s="150">
        <f t="shared" si="299"/>
        <v>0</v>
      </c>
    </row>
    <row r="456" spans="1:19" x14ac:dyDescent="0.25">
      <c r="A456" s="151" t="s">
        <v>11</v>
      </c>
      <c r="B456" s="305"/>
      <c r="C456" s="306"/>
      <c r="D456" s="306"/>
      <c r="E456" s="307"/>
      <c r="F456" s="152">
        <v>0</v>
      </c>
      <c r="G456" s="305"/>
      <c r="H456" s="307"/>
      <c r="I456" s="154">
        <f t="shared" si="298"/>
        <v>0</v>
      </c>
      <c r="J456" s="141"/>
      <c r="K456" s="155" t="s">
        <v>11</v>
      </c>
      <c r="L456" s="305"/>
      <c r="M456" s="306"/>
      <c r="N456" s="306"/>
      <c r="O456" s="307"/>
      <c r="P456" s="156">
        <v>0</v>
      </c>
      <c r="Q456" s="305"/>
      <c r="R456" s="312"/>
      <c r="S456" s="158">
        <f t="shared" si="299"/>
        <v>0</v>
      </c>
    </row>
    <row r="457" spans="1:19" x14ac:dyDescent="0.25">
      <c r="A457" s="159" t="s">
        <v>57</v>
      </c>
      <c r="B457" s="305"/>
      <c r="C457" s="306"/>
      <c r="D457" s="306"/>
      <c r="E457" s="307"/>
      <c r="F457" s="148">
        <v>0</v>
      </c>
      <c r="G457" s="305"/>
      <c r="H457" s="307"/>
      <c r="I457" s="146">
        <f t="shared" si="298"/>
        <v>0</v>
      </c>
      <c r="J457" s="141"/>
      <c r="K457" s="161" t="s">
        <v>57</v>
      </c>
      <c r="L457" s="305"/>
      <c r="M457" s="306"/>
      <c r="N457" s="306"/>
      <c r="O457" s="307"/>
      <c r="P457" s="148">
        <v>0</v>
      </c>
      <c r="Q457" s="305"/>
      <c r="R457" s="312"/>
      <c r="S457" s="150">
        <f t="shared" si="299"/>
        <v>0</v>
      </c>
    </row>
    <row r="458" spans="1:19" x14ac:dyDescent="0.25">
      <c r="A458" s="151" t="s">
        <v>16</v>
      </c>
      <c r="B458" s="305"/>
      <c r="C458" s="306"/>
      <c r="D458" s="306"/>
      <c r="E458" s="307"/>
      <c r="F458" s="152">
        <v>0</v>
      </c>
      <c r="G458" s="305"/>
      <c r="H458" s="307"/>
      <c r="I458" s="154">
        <f t="shared" si="298"/>
        <v>0</v>
      </c>
      <c r="J458" s="141"/>
      <c r="K458" s="155" t="s">
        <v>16</v>
      </c>
      <c r="L458" s="305"/>
      <c r="M458" s="306"/>
      <c r="N458" s="306"/>
      <c r="O458" s="307"/>
      <c r="P458" s="156">
        <v>0</v>
      </c>
      <c r="Q458" s="305"/>
      <c r="R458" s="312"/>
      <c r="S458" s="158">
        <f t="shared" si="299"/>
        <v>0</v>
      </c>
    </row>
    <row r="459" spans="1:19" x14ac:dyDescent="0.25">
      <c r="A459" s="159" t="s">
        <v>139</v>
      </c>
      <c r="B459" s="305"/>
      <c r="C459" s="306"/>
      <c r="D459" s="306"/>
      <c r="E459" s="307"/>
      <c r="F459" s="148">
        <v>0</v>
      </c>
      <c r="G459" s="305"/>
      <c r="H459" s="307"/>
      <c r="I459" s="146">
        <f t="shared" si="298"/>
        <v>0</v>
      </c>
      <c r="J459" s="141"/>
      <c r="K459" s="161" t="s">
        <v>139</v>
      </c>
      <c r="L459" s="305"/>
      <c r="M459" s="306"/>
      <c r="N459" s="306"/>
      <c r="O459" s="307"/>
      <c r="P459" s="148">
        <v>0</v>
      </c>
      <c r="Q459" s="305"/>
      <c r="R459" s="312"/>
      <c r="S459" s="150">
        <f t="shared" si="299"/>
        <v>0</v>
      </c>
    </row>
    <row r="460" spans="1:19" x14ac:dyDescent="0.25">
      <c r="A460" s="151" t="s">
        <v>24</v>
      </c>
      <c r="B460" s="305"/>
      <c r="C460" s="306"/>
      <c r="D460" s="306"/>
      <c r="E460" s="307"/>
      <c r="F460" s="152">
        <v>885.37366101162706</v>
      </c>
      <c r="G460" s="305"/>
      <c r="H460" s="307"/>
      <c r="I460" s="154">
        <f t="shared" si="298"/>
        <v>885.37366101162706</v>
      </c>
      <c r="J460" s="141"/>
      <c r="K460" s="155" t="s">
        <v>24</v>
      </c>
      <c r="L460" s="305"/>
      <c r="M460" s="306"/>
      <c r="N460" s="306"/>
      <c r="O460" s="307"/>
      <c r="P460" s="156">
        <v>0</v>
      </c>
      <c r="Q460" s="305"/>
      <c r="R460" s="312"/>
      <c r="S460" s="158">
        <f t="shared" si="299"/>
        <v>0</v>
      </c>
    </row>
    <row r="461" spans="1:19" x14ac:dyDescent="0.25">
      <c r="A461" s="159" t="s">
        <v>23</v>
      </c>
      <c r="B461" s="305"/>
      <c r="C461" s="306"/>
      <c r="D461" s="306"/>
      <c r="E461" s="307"/>
      <c r="F461" s="148">
        <v>0</v>
      </c>
      <c r="G461" s="305"/>
      <c r="H461" s="307"/>
      <c r="I461" s="146">
        <f t="shared" si="298"/>
        <v>0</v>
      </c>
      <c r="J461" s="141"/>
      <c r="K461" s="161" t="s">
        <v>23</v>
      </c>
      <c r="L461" s="305"/>
      <c r="M461" s="306"/>
      <c r="N461" s="306"/>
      <c r="O461" s="307"/>
      <c r="P461" s="148">
        <v>0</v>
      </c>
      <c r="Q461" s="305"/>
      <c r="R461" s="312"/>
      <c r="S461" s="150">
        <f t="shared" si="299"/>
        <v>0</v>
      </c>
    </row>
    <row r="462" spans="1:19" x14ac:dyDescent="0.25">
      <c r="A462" s="151" t="s">
        <v>58</v>
      </c>
      <c r="B462" s="305"/>
      <c r="C462" s="306"/>
      <c r="D462" s="306"/>
      <c r="E462" s="307"/>
      <c r="F462" s="152">
        <v>0</v>
      </c>
      <c r="G462" s="305"/>
      <c r="H462" s="307"/>
      <c r="I462" s="154">
        <f t="shared" si="298"/>
        <v>0</v>
      </c>
      <c r="J462" s="141"/>
      <c r="K462" s="155" t="s">
        <v>58</v>
      </c>
      <c r="L462" s="305"/>
      <c r="M462" s="306"/>
      <c r="N462" s="306"/>
      <c r="O462" s="307"/>
      <c r="P462" s="156">
        <v>0</v>
      </c>
      <c r="Q462" s="305"/>
      <c r="R462" s="312"/>
      <c r="S462" s="158">
        <f t="shared" si="299"/>
        <v>0</v>
      </c>
    </row>
    <row r="463" spans="1:19" x14ac:dyDescent="0.25">
      <c r="A463" s="159" t="s">
        <v>21</v>
      </c>
      <c r="B463" s="305"/>
      <c r="C463" s="306"/>
      <c r="D463" s="306"/>
      <c r="E463" s="307"/>
      <c r="F463" s="148">
        <v>17.938306312406592</v>
      </c>
      <c r="G463" s="305"/>
      <c r="H463" s="307"/>
      <c r="I463" s="146">
        <f t="shared" si="298"/>
        <v>17.938306312406592</v>
      </c>
      <c r="J463" s="141"/>
      <c r="K463" s="161" t="s">
        <v>21</v>
      </c>
      <c r="L463" s="305"/>
      <c r="M463" s="306"/>
      <c r="N463" s="306"/>
      <c r="O463" s="307"/>
      <c r="P463" s="148">
        <v>0</v>
      </c>
      <c r="Q463" s="305"/>
      <c r="R463" s="312"/>
      <c r="S463" s="150">
        <f t="shared" si="299"/>
        <v>0</v>
      </c>
    </row>
    <row r="464" spans="1:19" x14ac:dyDescent="0.25">
      <c r="A464" s="151" t="s">
        <v>20</v>
      </c>
      <c r="B464" s="305"/>
      <c r="C464" s="306"/>
      <c r="D464" s="306"/>
      <c r="E464" s="307"/>
      <c r="F464" s="152">
        <v>0</v>
      </c>
      <c r="G464" s="305"/>
      <c r="H464" s="307"/>
      <c r="I464" s="154">
        <f t="shared" si="298"/>
        <v>0</v>
      </c>
      <c r="J464" s="141"/>
      <c r="K464" s="155" t="s">
        <v>20</v>
      </c>
      <c r="L464" s="305"/>
      <c r="M464" s="306"/>
      <c r="N464" s="306"/>
      <c r="O464" s="307"/>
      <c r="P464" s="156">
        <v>0</v>
      </c>
      <c r="Q464" s="305"/>
      <c r="R464" s="312"/>
      <c r="S464" s="158">
        <f t="shared" si="299"/>
        <v>0</v>
      </c>
    </row>
    <row r="465" spans="1:19" x14ac:dyDescent="0.25">
      <c r="A465" s="162" t="s">
        <v>62</v>
      </c>
      <c r="B465" s="305"/>
      <c r="C465" s="306"/>
      <c r="D465" s="306"/>
      <c r="E465" s="307"/>
      <c r="F465" s="148">
        <v>0</v>
      </c>
      <c r="G465" s="305"/>
      <c r="H465" s="307"/>
      <c r="I465" s="146">
        <f t="shared" si="298"/>
        <v>0</v>
      </c>
      <c r="J465" s="141"/>
      <c r="K465" s="163" t="s">
        <v>62</v>
      </c>
      <c r="L465" s="305"/>
      <c r="M465" s="306"/>
      <c r="N465" s="306"/>
      <c r="O465" s="307"/>
      <c r="P465" s="148">
        <v>0</v>
      </c>
      <c r="Q465" s="305"/>
      <c r="R465" s="312"/>
      <c r="S465" s="150">
        <f t="shared" si="299"/>
        <v>0</v>
      </c>
    </row>
    <row r="466" spans="1:19" ht="14.4" x14ac:dyDescent="0.3">
      <c r="A466" s="164" t="s">
        <v>22</v>
      </c>
      <c r="B466" s="305"/>
      <c r="C466" s="306"/>
      <c r="D466" s="306"/>
      <c r="E466" s="307"/>
      <c r="F466" s="165">
        <v>0</v>
      </c>
      <c r="G466" s="305"/>
      <c r="H466" s="307"/>
      <c r="I466" s="167">
        <f t="shared" si="298"/>
        <v>0</v>
      </c>
      <c r="J466" s="141"/>
      <c r="K466" s="168" t="s">
        <v>22</v>
      </c>
      <c r="L466" s="305"/>
      <c r="M466" s="306"/>
      <c r="N466" s="306"/>
      <c r="O466" s="307"/>
      <c r="P466" s="169">
        <v>0</v>
      </c>
      <c r="Q466" s="305"/>
      <c r="R466" s="312"/>
      <c r="S466" s="171">
        <f t="shared" si="299"/>
        <v>0</v>
      </c>
    </row>
    <row r="467" spans="1:19" ht="14.4" x14ac:dyDescent="0.3">
      <c r="A467" s="172" t="s">
        <v>18</v>
      </c>
      <c r="B467" s="305"/>
      <c r="C467" s="306"/>
      <c r="D467" s="306"/>
      <c r="E467" s="307"/>
      <c r="F467" s="173">
        <v>0</v>
      </c>
      <c r="G467" s="305"/>
      <c r="H467" s="307"/>
      <c r="I467" s="175">
        <f t="shared" si="298"/>
        <v>0</v>
      </c>
      <c r="J467" s="141"/>
      <c r="K467" s="176" t="s">
        <v>18</v>
      </c>
      <c r="L467" s="305"/>
      <c r="M467" s="306"/>
      <c r="N467" s="306"/>
      <c r="O467" s="307"/>
      <c r="P467" s="173">
        <v>0</v>
      </c>
      <c r="Q467" s="305"/>
      <c r="R467" s="312"/>
      <c r="S467" s="178">
        <f t="shared" si="299"/>
        <v>0</v>
      </c>
    </row>
    <row r="468" spans="1:19" ht="14.4" x14ac:dyDescent="0.3">
      <c r="A468" s="164" t="s">
        <v>19</v>
      </c>
      <c r="B468" s="305"/>
      <c r="C468" s="306"/>
      <c r="D468" s="306"/>
      <c r="E468" s="307"/>
      <c r="F468" s="165">
        <v>0</v>
      </c>
      <c r="G468" s="305"/>
      <c r="H468" s="307"/>
      <c r="I468" s="167">
        <f t="shared" si="298"/>
        <v>0</v>
      </c>
      <c r="J468" s="141"/>
      <c r="K468" s="168" t="s">
        <v>19</v>
      </c>
      <c r="L468" s="305"/>
      <c r="M468" s="306"/>
      <c r="N468" s="306"/>
      <c r="O468" s="307"/>
      <c r="P468" s="169">
        <v>0</v>
      </c>
      <c r="Q468" s="305"/>
      <c r="R468" s="312"/>
      <c r="S468" s="171">
        <f t="shared" si="299"/>
        <v>0</v>
      </c>
    </row>
    <row r="469" spans="1:19" ht="15" thickBot="1" x14ac:dyDescent="0.35">
      <c r="A469" s="179" t="s">
        <v>10</v>
      </c>
      <c r="B469" s="308"/>
      <c r="C469" s="309"/>
      <c r="D469" s="309"/>
      <c r="E469" s="310"/>
      <c r="F469" s="180">
        <v>0</v>
      </c>
      <c r="G469" s="308"/>
      <c r="H469" s="310"/>
      <c r="I469" s="182">
        <f t="shared" si="298"/>
        <v>0</v>
      </c>
      <c r="J469" s="141"/>
      <c r="K469" s="183" t="s">
        <v>10</v>
      </c>
      <c r="L469" s="308"/>
      <c r="M469" s="309"/>
      <c r="N469" s="309"/>
      <c r="O469" s="310"/>
      <c r="P469" s="180">
        <v>0</v>
      </c>
      <c r="Q469" s="308"/>
      <c r="R469" s="313"/>
      <c r="S469" s="185">
        <f t="shared" si="299"/>
        <v>0</v>
      </c>
    </row>
    <row r="470" spans="1:19" x14ac:dyDescent="0.25">
      <c r="A470" s="186" t="s">
        <v>25</v>
      </c>
      <c r="B470" s="187">
        <f>SUM(B449:B465)</f>
        <v>0</v>
      </c>
      <c r="C470" s="187">
        <f t="shared" ref="C470:H470" si="300">SUM(C449:C465)</f>
        <v>0</v>
      </c>
      <c r="D470" s="187">
        <f t="shared" si="300"/>
        <v>0</v>
      </c>
      <c r="E470" s="187">
        <f t="shared" si="300"/>
        <v>0</v>
      </c>
      <c r="F470" s="187">
        <f t="shared" si="300"/>
        <v>1190.398446408667</v>
      </c>
      <c r="G470" s="187">
        <f t="shared" si="300"/>
        <v>0</v>
      </c>
      <c r="H470" s="213">
        <f t="shared" si="300"/>
        <v>0</v>
      </c>
      <c r="I470" s="146">
        <f t="shared" ref="I470" si="301">SUM(I449:I465)</f>
        <v>1190.398446408667</v>
      </c>
      <c r="J470" s="141"/>
      <c r="K470" s="188" t="s">
        <v>25</v>
      </c>
      <c r="L470" s="187">
        <f>SUM(L449:L465)</f>
        <v>0</v>
      </c>
      <c r="M470" s="187">
        <f t="shared" ref="M470:R470" si="302">SUM(M449:M465)</f>
        <v>0</v>
      </c>
      <c r="N470" s="187">
        <f t="shared" si="302"/>
        <v>0</v>
      </c>
      <c r="O470" s="187">
        <f t="shared" si="302"/>
        <v>0</v>
      </c>
      <c r="P470" s="187">
        <f t="shared" si="302"/>
        <v>0</v>
      </c>
      <c r="Q470" s="187">
        <f t="shared" si="302"/>
        <v>0</v>
      </c>
      <c r="R470" s="213">
        <f t="shared" si="302"/>
        <v>0</v>
      </c>
      <c r="S470" s="214">
        <f t="shared" ref="S470" si="303">SUM(S449:S465)</f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304">IF($I470=0,"-",C470/$I470)</f>
        <v>0</v>
      </c>
      <c r="D471" s="105">
        <f t="shared" si="304"/>
        <v>0</v>
      </c>
      <c r="E471" s="105">
        <f t="shared" si="304"/>
        <v>0</v>
      </c>
      <c r="F471" s="105">
        <f t="shared" si="304"/>
        <v>1</v>
      </c>
      <c r="G471" s="105">
        <f t="shared" si="304"/>
        <v>0</v>
      </c>
      <c r="H471" s="106">
        <f t="shared" si="304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305">IF($S470=0,"-",M470/$S470)</f>
        <v>-</v>
      </c>
      <c r="N471" s="80" t="str">
        <f t="shared" si="305"/>
        <v>-</v>
      </c>
      <c r="O471" s="80" t="str">
        <f t="shared" si="305"/>
        <v>-</v>
      </c>
      <c r="P471" s="80" t="str">
        <f t="shared" si="305"/>
        <v>-</v>
      </c>
      <c r="Q471" s="80" t="str">
        <f t="shared" si="305"/>
        <v>-</v>
      </c>
      <c r="R471" s="81" t="str">
        <f t="shared" si="305"/>
        <v>-</v>
      </c>
      <c r="S471" s="82">
        <f>SUM(L471:R471)</f>
        <v>0</v>
      </c>
    </row>
    <row r="472" spans="1:19" ht="14.4" thickBot="1" x14ac:dyDescent="0.3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7.6" x14ac:dyDescent="0.25">
      <c r="A473" s="298" t="s">
        <v>43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26</v>
      </c>
      <c r="G473" s="137" t="s">
        <v>4</v>
      </c>
      <c r="H473" s="137" t="s">
        <v>84</v>
      </c>
      <c r="I473" s="138" t="s">
        <v>5</v>
      </c>
      <c r="K473" s="300" t="s">
        <v>43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26</v>
      </c>
      <c r="Q473" s="139" t="s">
        <v>4</v>
      </c>
      <c r="R473" s="139" t="s">
        <v>84</v>
      </c>
      <c r="S473" s="140" t="s">
        <v>5</v>
      </c>
    </row>
    <row r="474" spans="1:19" x14ac:dyDescent="0.25">
      <c r="A474" s="299" t="s">
        <v>43</v>
      </c>
      <c r="B474" s="282" t="s">
        <v>66</v>
      </c>
      <c r="C474" s="283"/>
      <c r="D474" s="283"/>
      <c r="E474" s="283"/>
      <c r="F474" s="283"/>
      <c r="G474" s="283"/>
      <c r="H474" s="283"/>
      <c r="I474" s="284"/>
      <c r="K474" s="301" t="s">
        <v>43</v>
      </c>
      <c r="L474" s="285" t="s">
        <v>66</v>
      </c>
      <c r="M474" s="286"/>
      <c r="N474" s="286"/>
      <c r="O474" s="286"/>
      <c r="P474" s="286"/>
      <c r="Q474" s="286"/>
      <c r="R474" s="286"/>
      <c r="S474" s="287"/>
    </row>
    <row r="475" spans="1:19" x14ac:dyDescent="0.25">
      <c r="A475" s="143" t="s">
        <v>6</v>
      </c>
      <c r="B475" s="302"/>
      <c r="C475" s="303"/>
      <c r="D475" s="303"/>
      <c r="E475" s="304"/>
      <c r="F475" s="144">
        <v>0</v>
      </c>
      <c r="G475" s="302"/>
      <c r="H475" s="304"/>
      <c r="I475" s="146">
        <f>SUM(B475:H475)</f>
        <v>0</v>
      </c>
      <c r="J475" s="141"/>
      <c r="K475" s="192" t="s">
        <v>6</v>
      </c>
      <c r="L475" s="302"/>
      <c r="M475" s="303"/>
      <c r="N475" s="303"/>
      <c r="O475" s="304"/>
      <c r="P475" s="144">
        <v>0</v>
      </c>
      <c r="Q475" s="302"/>
      <c r="R475" s="311"/>
      <c r="S475" s="194">
        <f>SUM(L475:R475)</f>
        <v>0</v>
      </c>
    </row>
    <row r="476" spans="1:19" x14ac:dyDescent="0.25">
      <c r="A476" s="151" t="s">
        <v>7</v>
      </c>
      <c r="B476" s="305"/>
      <c r="C476" s="306"/>
      <c r="D476" s="306"/>
      <c r="E476" s="307"/>
      <c r="F476" s="152">
        <v>0</v>
      </c>
      <c r="G476" s="305"/>
      <c r="H476" s="307"/>
      <c r="I476" s="154">
        <f t="shared" ref="I476:I495" si="306">SUM(B476:H476)</f>
        <v>0</v>
      </c>
      <c r="J476" s="141"/>
      <c r="K476" s="155" t="s">
        <v>7</v>
      </c>
      <c r="L476" s="305"/>
      <c r="M476" s="306"/>
      <c r="N476" s="306"/>
      <c r="O476" s="307"/>
      <c r="P476" s="156">
        <v>0</v>
      </c>
      <c r="Q476" s="305"/>
      <c r="R476" s="312"/>
      <c r="S476" s="158">
        <f t="shared" ref="S476:S495" si="307">SUM(L476:R476)</f>
        <v>0</v>
      </c>
    </row>
    <row r="477" spans="1:19" x14ac:dyDescent="0.25">
      <c r="A477" s="159" t="s">
        <v>9</v>
      </c>
      <c r="B477" s="305"/>
      <c r="C477" s="306"/>
      <c r="D477" s="306"/>
      <c r="E477" s="307"/>
      <c r="F477" s="148">
        <v>0</v>
      </c>
      <c r="G477" s="305"/>
      <c r="H477" s="307"/>
      <c r="I477" s="146">
        <f t="shared" si="306"/>
        <v>0</v>
      </c>
      <c r="J477" s="141"/>
      <c r="K477" s="161" t="s">
        <v>9</v>
      </c>
      <c r="L477" s="305"/>
      <c r="M477" s="306"/>
      <c r="N477" s="306"/>
      <c r="O477" s="307"/>
      <c r="P477" s="148">
        <v>0</v>
      </c>
      <c r="Q477" s="305"/>
      <c r="R477" s="312"/>
      <c r="S477" s="150">
        <f t="shared" si="307"/>
        <v>0</v>
      </c>
    </row>
    <row r="478" spans="1:19" x14ac:dyDescent="0.25">
      <c r="A478" s="151" t="s">
        <v>54</v>
      </c>
      <c r="B478" s="305"/>
      <c r="C478" s="306"/>
      <c r="D478" s="306"/>
      <c r="E478" s="307"/>
      <c r="F478" s="152">
        <v>0</v>
      </c>
      <c r="G478" s="305"/>
      <c r="H478" s="307"/>
      <c r="I478" s="154">
        <f t="shared" si="306"/>
        <v>0</v>
      </c>
      <c r="J478" s="141"/>
      <c r="K478" s="155" t="s">
        <v>54</v>
      </c>
      <c r="L478" s="305"/>
      <c r="M478" s="306"/>
      <c r="N478" s="306"/>
      <c r="O478" s="307"/>
      <c r="P478" s="156">
        <v>0</v>
      </c>
      <c r="Q478" s="305"/>
      <c r="R478" s="312"/>
      <c r="S478" s="158">
        <f t="shared" si="307"/>
        <v>0</v>
      </c>
    </row>
    <row r="479" spans="1:19" x14ac:dyDescent="0.25">
      <c r="A479" s="159" t="s">
        <v>15</v>
      </c>
      <c r="B479" s="305"/>
      <c r="C479" s="306"/>
      <c r="D479" s="306"/>
      <c r="E479" s="307"/>
      <c r="F479" s="148">
        <v>0</v>
      </c>
      <c r="G479" s="305"/>
      <c r="H479" s="307"/>
      <c r="I479" s="146">
        <f t="shared" si="306"/>
        <v>0</v>
      </c>
      <c r="J479" s="141"/>
      <c r="K479" s="161" t="s">
        <v>15</v>
      </c>
      <c r="L479" s="305"/>
      <c r="M479" s="306"/>
      <c r="N479" s="306"/>
      <c r="O479" s="307"/>
      <c r="P479" s="148">
        <v>0</v>
      </c>
      <c r="Q479" s="305"/>
      <c r="R479" s="312"/>
      <c r="S479" s="150">
        <f t="shared" si="307"/>
        <v>0</v>
      </c>
    </row>
    <row r="480" spans="1:19" x14ac:dyDescent="0.25">
      <c r="A480" s="151" t="s">
        <v>14</v>
      </c>
      <c r="B480" s="305"/>
      <c r="C480" s="306"/>
      <c r="D480" s="306"/>
      <c r="E480" s="307"/>
      <c r="F480" s="152">
        <v>0</v>
      </c>
      <c r="G480" s="305"/>
      <c r="H480" s="307"/>
      <c r="I480" s="154">
        <f t="shared" si="306"/>
        <v>0</v>
      </c>
      <c r="J480" s="141"/>
      <c r="K480" s="155" t="s">
        <v>14</v>
      </c>
      <c r="L480" s="305"/>
      <c r="M480" s="306"/>
      <c r="N480" s="306"/>
      <c r="O480" s="307"/>
      <c r="P480" s="156">
        <v>0</v>
      </c>
      <c r="Q480" s="305"/>
      <c r="R480" s="312"/>
      <c r="S480" s="158">
        <f t="shared" si="307"/>
        <v>0</v>
      </c>
    </row>
    <row r="481" spans="1:19" x14ac:dyDescent="0.25">
      <c r="A481" s="159" t="s">
        <v>56</v>
      </c>
      <c r="B481" s="305"/>
      <c r="C481" s="306"/>
      <c r="D481" s="306"/>
      <c r="E481" s="307"/>
      <c r="F481" s="148">
        <v>15546.970854593585</v>
      </c>
      <c r="G481" s="305"/>
      <c r="H481" s="307"/>
      <c r="I481" s="146">
        <f t="shared" si="306"/>
        <v>15546.970854593585</v>
      </c>
      <c r="J481" s="141"/>
      <c r="K481" s="161" t="s">
        <v>56</v>
      </c>
      <c r="L481" s="305"/>
      <c r="M481" s="306"/>
      <c r="N481" s="306"/>
      <c r="O481" s="307"/>
      <c r="P481" s="148">
        <v>1994.8781258602808</v>
      </c>
      <c r="Q481" s="305"/>
      <c r="R481" s="312"/>
      <c r="S481" s="150">
        <f t="shared" si="307"/>
        <v>1994.8781258602808</v>
      </c>
    </row>
    <row r="482" spans="1:19" x14ac:dyDescent="0.25">
      <c r="A482" s="151" t="s">
        <v>11</v>
      </c>
      <c r="B482" s="305"/>
      <c r="C482" s="306"/>
      <c r="D482" s="306"/>
      <c r="E482" s="307"/>
      <c r="F482" s="152">
        <v>5357.460901844076</v>
      </c>
      <c r="G482" s="305"/>
      <c r="H482" s="307"/>
      <c r="I482" s="154">
        <f t="shared" si="306"/>
        <v>5357.460901844076</v>
      </c>
      <c r="J482" s="141"/>
      <c r="K482" s="155" t="s">
        <v>11</v>
      </c>
      <c r="L482" s="305"/>
      <c r="M482" s="306"/>
      <c r="N482" s="306"/>
      <c r="O482" s="307"/>
      <c r="P482" s="156">
        <v>1861.9586878278055</v>
      </c>
      <c r="Q482" s="305"/>
      <c r="R482" s="312"/>
      <c r="S482" s="158">
        <f t="shared" si="307"/>
        <v>1861.9586878278055</v>
      </c>
    </row>
    <row r="483" spans="1:19" x14ac:dyDescent="0.25">
      <c r="A483" s="159" t="s">
        <v>57</v>
      </c>
      <c r="B483" s="305"/>
      <c r="C483" s="306"/>
      <c r="D483" s="306"/>
      <c r="E483" s="307"/>
      <c r="F483" s="148">
        <v>0</v>
      </c>
      <c r="G483" s="305"/>
      <c r="H483" s="307"/>
      <c r="I483" s="146">
        <f t="shared" si="306"/>
        <v>0</v>
      </c>
      <c r="J483" s="141"/>
      <c r="K483" s="161" t="s">
        <v>57</v>
      </c>
      <c r="L483" s="305"/>
      <c r="M483" s="306"/>
      <c r="N483" s="306"/>
      <c r="O483" s="307"/>
      <c r="P483" s="148">
        <v>-7.1054273576010019E-15</v>
      </c>
      <c r="Q483" s="305"/>
      <c r="R483" s="312"/>
      <c r="S483" s="150">
        <f t="shared" si="307"/>
        <v>-7.1054273576010019E-15</v>
      </c>
    </row>
    <row r="484" spans="1:19" x14ac:dyDescent="0.25">
      <c r="A484" s="151" t="s">
        <v>16</v>
      </c>
      <c r="B484" s="305"/>
      <c r="C484" s="306"/>
      <c r="D484" s="306"/>
      <c r="E484" s="307"/>
      <c r="F484" s="152">
        <v>8.1109773871878623</v>
      </c>
      <c r="G484" s="305"/>
      <c r="H484" s="307"/>
      <c r="I484" s="154">
        <f t="shared" si="306"/>
        <v>8.1109773871878623</v>
      </c>
      <c r="J484" s="141"/>
      <c r="K484" s="155" t="s">
        <v>16</v>
      </c>
      <c r="L484" s="305"/>
      <c r="M484" s="306"/>
      <c r="N484" s="306"/>
      <c r="O484" s="307"/>
      <c r="P484" s="156">
        <v>0.46206401763970184</v>
      </c>
      <c r="Q484" s="305"/>
      <c r="R484" s="312"/>
      <c r="S484" s="158">
        <f t="shared" si="307"/>
        <v>0.46206401763970184</v>
      </c>
    </row>
    <row r="485" spans="1:19" x14ac:dyDescent="0.25">
      <c r="A485" s="159" t="s">
        <v>139</v>
      </c>
      <c r="B485" s="305"/>
      <c r="C485" s="306"/>
      <c r="D485" s="306"/>
      <c r="E485" s="307"/>
      <c r="F485" s="148">
        <v>21.521103514007539</v>
      </c>
      <c r="G485" s="305"/>
      <c r="H485" s="307"/>
      <c r="I485" s="146">
        <f t="shared" si="306"/>
        <v>21.521103514007539</v>
      </c>
      <c r="J485" s="141"/>
      <c r="K485" s="161" t="s">
        <v>139</v>
      </c>
      <c r="L485" s="305"/>
      <c r="M485" s="306"/>
      <c r="N485" s="306"/>
      <c r="O485" s="307"/>
      <c r="P485" s="148">
        <v>15.997769050605712</v>
      </c>
      <c r="Q485" s="305"/>
      <c r="R485" s="312"/>
      <c r="S485" s="150">
        <f t="shared" si="307"/>
        <v>15.997769050605712</v>
      </c>
    </row>
    <row r="486" spans="1:19" x14ac:dyDescent="0.25">
      <c r="A486" s="151" t="s">
        <v>24</v>
      </c>
      <c r="B486" s="305"/>
      <c r="C486" s="306"/>
      <c r="D486" s="306"/>
      <c r="E486" s="307"/>
      <c r="F486" s="152">
        <v>204.47331669421405</v>
      </c>
      <c r="G486" s="305"/>
      <c r="H486" s="307"/>
      <c r="I486" s="154">
        <f t="shared" si="306"/>
        <v>204.47331669421405</v>
      </c>
      <c r="J486" s="141"/>
      <c r="K486" s="155" t="s">
        <v>24</v>
      </c>
      <c r="L486" s="305"/>
      <c r="M486" s="306"/>
      <c r="N486" s="306"/>
      <c r="O486" s="307"/>
      <c r="P486" s="156">
        <v>-5.1159076974727213E-13</v>
      </c>
      <c r="Q486" s="305"/>
      <c r="R486" s="312"/>
      <c r="S486" s="158">
        <f t="shared" si="307"/>
        <v>-5.1159076974727213E-13</v>
      </c>
    </row>
    <row r="487" spans="1:19" x14ac:dyDescent="0.25">
      <c r="A487" s="159" t="s">
        <v>23</v>
      </c>
      <c r="B487" s="305"/>
      <c r="C487" s="306"/>
      <c r="D487" s="306"/>
      <c r="E487" s="307"/>
      <c r="F487" s="148">
        <v>0</v>
      </c>
      <c r="G487" s="305"/>
      <c r="H487" s="307"/>
      <c r="I487" s="146">
        <f t="shared" si="306"/>
        <v>0</v>
      </c>
      <c r="J487" s="141"/>
      <c r="K487" s="161" t="s">
        <v>23</v>
      </c>
      <c r="L487" s="305"/>
      <c r="M487" s="306"/>
      <c r="N487" s="306"/>
      <c r="O487" s="307"/>
      <c r="P487" s="148">
        <v>-5.5422333389287814E-13</v>
      </c>
      <c r="Q487" s="305"/>
      <c r="R487" s="312"/>
      <c r="S487" s="150">
        <f t="shared" si="307"/>
        <v>-5.5422333389287814E-13</v>
      </c>
    </row>
    <row r="488" spans="1:19" x14ac:dyDescent="0.25">
      <c r="A488" s="151" t="s">
        <v>58</v>
      </c>
      <c r="B488" s="305"/>
      <c r="C488" s="306"/>
      <c r="D488" s="306"/>
      <c r="E488" s="307"/>
      <c r="F488" s="152">
        <v>0</v>
      </c>
      <c r="G488" s="305"/>
      <c r="H488" s="307"/>
      <c r="I488" s="154">
        <f t="shared" si="306"/>
        <v>0</v>
      </c>
      <c r="J488" s="141"/>
      <c r="K488" s="155" t="s">
        <v>58</v>
      </c>
      <c r="L488" s="305"/>
      <c r="M488" s="306"/>
      <c r="N488" s="306"/>
      <c r="O488" s="307"/>
      <c r="P488" s="156">
        <v>8.3523465921331308E-13</v>
      </c>
      <c r="Q488" s="305"/>
      <c r="R488" s="312"/>
      <c r="S488" s="158">
        <f t="shared" si="307"/>
        <v>8.3523465921331308E-13</v>
      </c>
    </row>
    <row r="489" spans="1:19" x14ac:dyDescent="0.25">
      <c r="A489" s="159" t="s">
        <v>21</v>
      </c>
      <c r="B489" s="305"/>
      <c r="C489" s="306"/>
      <c r="D489" s="306"/>
      <c r="E489" s="307"/>
      <c r="F489" s="148">
        <v>1565.8205080130349</v>
      </c>
      <c r="G489" s="305"/>
      <c r="H489" s="307"/>
      <c r="I489" s="146">
        <f t="shared" si="306"/>
        <v>1565.8205080130349</v>
      </c>
      <c r="J489" s="141"/>
      <c r="K489" s="161" t="s">
        <v>21</v>
      </c>
      <c r="L489" s="305"/>
      <c r="M489" s="306"/>
      <c r="N489" s="306"/>
      <c r="O489" s="307"/>
      <c r="P489" s="148">
        <v>512.88714702033519</v>
      </c>
      <c r="Q489" s="305"/>
      <c r="R489" s="312"/>
      <c r="S489" s="150">
        <f t="shared" si="307"/>
        <v>512.88714702033519</v>
      </c>
    </row>
    <row r="490" spans="1:19" x14ac:dyDescent="0.25">
      <c r="A490" s="151" t="s">
        <v>20</v>
      </c>
      <c r="B490" s="305"/>
      <c r="C490" s="306"/>
      <c r="D490" s="306"/>
      <c r="E490" s="307"/>
      <c r="F490" s="152">
        <v>0</v>
      </c>
      <c r="G490" s="305"/>
      <c r="H490" s="307"/>
      <c r="I490" s="154">
        <f t="shared" si="306"/>
        <v>0</v>
      </c>
      <c r="J490" s="141"/>
      <c r="K490" s="155" t="s">
        <v>20</v>
      </c>
      <c r="L490" s="305"/>
      <c r="M490" s="306"/>
      <c r="N490" s="306"/>
      <c r="O490" s="307"/>
      <c r="P490" s="156">
        <v>0</v>
      </c>
      <c r="Q490" s="305"/>
      <c r="R490" s="312"/>
      <c r="S490" s="158">
        <f t="shared" si="307"/>
        <v>0</v>
      </c>
    </row>
    <row r="491" spans="1:19" x14ac:dyDescent="0.25">
      <c r="A491" s="162" t="s">
        <v>62</v>
      </c>
      <c r="B491" s="305"/>
      <c r="C491" s="306"/>
      <c r="D491" s="306"/>
      <c r="E491" s="307"/>
      <c r="F491" s="148">
        <v>0</v>
      </c>
      <c r="G491" s="305"/>
      <c r="H491" s="307"/>
      <c r="I491" s="146">
        <f t="shared" si="306"/>
        <v>0</v>
      </c>
      <c r="J491" s="141"/>
      <c r="K491" s="163" t="s">
        <v>62</v>
      </c>
      <c r="L491" s="305"/>
      <c r="M491" s="306"/>
      <c r="N491" s="306"/>
      <c r="O491" s="307"/>
      <c r="P491" s="148">
        <v>0</v>
      </c>
      <c r="Q491" s="305"/>
      <c r="R491" s="312"/>
      <c r="S491" s="150">
        <f t="shared" si="307"/>
        <v>0</v>
      </c>
    </row>
    <row r="492" spans="1:19" ht="14.4" x14ac:dyDescent="0.3">
      <c r="A492" s="164" t="s">
        <v>22</v>
      </c>
      <c r="B492" s="305"/>
      <c r="C492" s="306"/>
      <c r="D492" s="306"/>
      <c r="E492" s="307"/>
      <c r="F492" s="165">
        <v>0</v>
      </c>
      <c r="G492" s="305"/>
      <c r="H492" s="307"/>
      <c r="I492" s="167">
        <f t="shared" si="306"/>
        <v>0</v>
      </c>
      <c r="J492" s="141"/>
      <c r="K492" s="168" t="s">
        <v>22</v>
      </c>
      <c r="L492" s="305"/>
      <c r="M492" s="306"/>
      <c r="N492" s="306"/>
      <c r="O492" s="307"/>
      <c r="P492" s="169">
        <v>0</v>
      </c>
      <c r="Q492" s="305"/>
      <c r="R492" s="312"/>
      <c r="S492" s="171">
        <f t="shared" si="307"/>
        <v>0</v>
      </c>
    </row>
    <row r="493" spans="1:19" ht="14.4" x14ac:dyDescent="0.3">
      <c r="A493" s="172" t="s">
        <v>18</v>
      </c>
      <c r="B493" s="305"/>
      <c r="C493" s="306"/>
      <c r="D493" s="306"/>
      <c r="E493" s="307"/>
      <c r="F493" s="173">
        <v>0</v>
      </c>
      <c r="G493" s="305"/>
      <c r="H493" s="307"/>
      <c r="I493" s="175">
        <f t="shared" si="306"/>
        <v>0</v>
      </c>
      <c r="J493" s="141"/>
      <c r="K493" s="176" t="s">
        <v>18</v>
      </c>
      <c r="L493" s="305"/>
      <c r="M493" s="306"/>
      <c r="N493" s="306"/>
      <c r="O493" s="307"/>
      <c r="P493" s="173">
        <v>0</v>
      </c>
      <c r="Q493" s="305"/>
      <c r="R493" s="312"/>
      <c r="S493" s="178">
        <f t="shared" si="307"/>
        <v>0</v>
      </c>
    </row>
    <row r="494" spans="1:19" ht="14.4" x14ac:dyDescent="0.3">
      <c r="A494" s="164" t="s">
        <v>19</v>
      </c>
      <c r="B494" s="305"/>
      <c r="C494" s="306"/>
      <c r="D494" s="306"/>
      <c r="E494" s="307"/>
      <c r="F494" s="165">
        <v>0</v>
      </c>
      <c r="G494" s="305"/>
      <c r="H494" s="307"/>
      <c r="I494" s="167">
        <f t="shared" si="306"/>
        <v>0</v>
      </c>
      <c r="J494" s="141"/>
      <c r="K494" s="168" t="s">
        <v>19</v>
      </c>
      <c r="L494" s="305"/>
      <c r="M494" s="306"/>
      <c r="N494" s="306"/>
      <c r="O494" s="307"/>
      <c r="P494" s="169">
        <v>0</v>
      </c>
      <c r="Q494" s="305"/>
      <c r="R494" s="312"/>
      <c r="S494" s="171">
        <f t="shared" si="307"/>
        <v>0</v>
      </c>
    </row>
    <row r="495" spans="1:19" ht="15" thickBot="1" x14ac:dyDescent="0.35">
      <c r="A495" s="179" t="s">
        <v>10</v>
      </c>
      <c r="B495" s="308"/>
      <c r="C495" s="309"/>
      <c r="D495" s="309"/>
      <c r="E495" s="310"/>
      <c r="F495" s="180">
        <v>0</v>
      </c>
      <c r="G495" s="308"/>
      <c r="H495" s="310"/>
      <c r="I495" s="182">
        <f t="shared" si="306"/>
        <v>0</v>
      </c>
      <c r="J495" s="141"/>
      <c r="K495" s="183" t="s">
        <v>10</v>
      </c>
      <c r="L495" s="308"/>
      <c r="M495" s="309"/>
      <c r="N495" s="309"/>
      <c r="O495" s="310"/>
      <c r="P495" s="180">
        <v>0</v>
      </c>
      <c r="Q495" s="308"/>
      <c r="R495" s="313"/>
      <c r="S495" s="185">
        <f t="shared" si="307"/>
        <v>0</v>
      </c>
    </row>
    <row r="496" spans="1:19" x14ac:dyDescent="0.25">
      <c r="A496" s="186" t="s">
        <v>25</v>
      </c>
      <c r="B496" s="187">
        <f>SUM(B475:B491)</f>
        <v>0</v>
      </c>
      <c r="C496" s="187">
        <f t="shared" ref="C496:H496" si="308">SUM(C475:C491)</f>
        <v>0</v>
      </c>
      <c r="D496" s="187">
        <f t="shared" si="308"/>
        <v>0</v>
      </c>
      <c r="E496" s="187">
        <f t="shared" si="308"/>
        <v>0</v>
      </c>
      <c r="F496" s="187">
        <f t="shared" si="308"/>
        <v>22704.357662046106</v>
      </c>
      <c r="G496" s="187">
        <f t="shared" si="308"/>
        <v>0</v>
      </c>
      <c r="H496" s="213">
        <f t="shared" si="308"/>
        <v>0</v>
      </c>
      <c r="I496" s="146">
        <f t="shared" ref="I496" si="309">SUM(I475:I491)</f>
        <v>22704.357662046106</v>
      </c>
      <c r="J496" s="141"/>
      <c r="K496" s="188" t="s">
        <v>25</v>
      </c>
      <c r="L496" s="187">
        <f>SUM(L475:L491)</f>
        <v>0</v>
      </c>
      <c r="M496" s="187">
        <f t="shared" ref="M496:R496" si="310">SUM(M475:M491)</f>
        <v>0</v>
      </c>
      <c r="N496" s="187">
        <f t="shared" si="310"/>
        <v>0</v>
      </c>
      <c r="O496" s="187">
        <f t="shared" si="310"/>
        <v>0</v>
      </c>
      <c r="P496" s="187">
        <f t="shared" si="310"/>
        <v>4386.1837937766668</v>
      </c>
      <c r="Q496" s="187">
        <f t="shared" si="310"/>
        <v>0</v>
      </c>
      <c r="R496" s="213">
        <f t="shared" si="310"/>
        <v>0</v>
      </c>
      <c r="S496" s="214">
        <f t="shared" ref="S496" si="311">SUM(S475:S491)</f>
        <v>4386.1837937766668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312">IF($I496=0,"-",C496/$I496)</f>
        <v>0</v>
      </c>
      <c r="D497" s="105">
        <f t="shared" si="312"/>
        <v>0</v>
      </c>
      <c r="E497" s="105">
        <f t="shared" si="312"/>
        <v>0</v>
      </c>
      <c r="F497" s="105">
        <f t="shared" si="312"/>
        <v>1</v>
      </c>
      <c r="G497" s="105">
        <f t="shared" si="312"/>
        <v>0</v>
      </c>
      <c r="H497" s="106">
        <f t="shared" si="312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313">IF($S496=0,"-",M496/$S496)</f>
        <v>0</v>
      </c>
      <c r="N497" s="80">
        <f t="shared" si="313"/>
        <v>0</v>
      </c>
      <c r="O497" s="80">
        <f t="shared" si="313"/>
        <v>0</v>
      </c>
      <c r="P497" s="80">
        <f t="shared" si="313"/>
        <v>1</v>
      </c>
      <c r="Q497" s="80">
        <f t="shared" si="313"/>
        <v>0</v>
      </c>
      <c r="R497" s="81">
        <f t="shared" si="313"/>
        <v>0</v>
      </c>
      <c r="S497" s="82">
        <f>SUM(L497:R497)</f>
        <v>1</v>
      </c>
    </row>
    <row r="498" spans="1:19" ht="14.4" thickBot="1" x14ac:dyDescent="0.3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7.6" x14ac:dyDescent="0.25">
      <c r="A499" s="298" t="s">
        <v>44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26</v>
      </c>
      <c r="G499" s="137" t="s">
        <v>4</v>
      </c>
      <c r="H499" s="137" t="s">
        <v>84</v>
      </c>
      <c r="I499" s="138" t="s">
        <v>5</v>
      </c>
      <c r="K499" s="300" t="s">
        <v>44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26</v>
      </c>
      <c r="Q499" s="139" t="s">
        <v>4</v>
      </c>
      <c r="R499" s="139" t="s">
        <v>84</v>
      </c>
      <c r="S499" s="140" t="s">
        <v>5</v>
      </c>
    </row>
    <row r="500" spans="1:19" x14ac:dyDescent="0.25">
      <c r="A500" s="299" t="s">
        <v>44</v>
      </c>
      <c r="B500" s="282" t="s">
        <v>66</v>
      </c>
      <c r="C500" s="283"/>
      <c r="D500" s="283"/>
      <c r="E500" s="283"/>
      <c r="F500" s="283"/>
      <c r="G500" s="283"/>
      <c r="H500" s="283"/>
      <c r="I500" s="284"/>
      <c r="K500" s="301" t="s">
        <v>44</v>
      </c>
      <c r="L500" s="285" t="s">
        <v>66</v>
      </c>
      <c r="M500" s="286"/>
      <c r="N500" s="286"/>
      <c r="O500" s="286"/>
      <c r="P500" s="286"/>
      <c r="Q500" s="286"/>
      <c r="R500" s="286"/>
      <c r="S500" s="287"/>
    </row>
    <row r="501" spans="1:19" x14ac:dyDescent="0.25">
      <c r="A501" s="143" t="s">
        <v>6</v>
      </c>
      <c r="B501" s="302"/>
      <c r="C501" s="303"/>
      <c r="D501" s="303"/>
      <c r="E501" s="304"/>
      <c r="F501" s="144">
        <v>0</v>
      </c>
      <c r="G501" s="302"/>
      <c r="H501" s="304"/>
      <c r="I501" s="146">
        <f>SUM(B501:H501)</f>
        <v>0</v>
      </c>
      <c r="J501" s="141"/>
      <c r="K501" s="192" t="s">
        <v>6</v>
      </c>
      <c r="L501" s="302"/>
      <c r="M501" s="303"/>
      <c r="N501" s="303"/>
      <c r="O501" s="304"/>
      <c r="P501" s="144">
        <v>0</v>
      </c>
      <c r="Q501" s="302"/>
      <c r="R501" s="311"/>
      <c r="S501" s="194">
        <f>SUM(L501:R501)</f>
        <v>0</v>
      </c>
    </row>
    <row r="502" spans="1:19" x14ac:dyDescent="0.25">
      <c r="A502" s="151" t="s">
        <v>7</v>
      </c>
      <c r="B502" s="305"/>
      <c r="C502" s="306"/>
      <c r="D502" s="306"/>
      <c r="E502" s="307"/>
      <c r="F502" s="152">
        <v>0</v>
      </c>
      <c r="G502" s="305"/>
      <c r="H502" s="307"/>
      <c r="I502" s="154">
        <f t="shared" ref="I502:I521" si="314">SUM(B502:H502)</f>
        <v>0</v>
      </c>
      <c r="J502" s="141"/>
      <c r="K502" s="155" t="s">
        <v>7</v>
      </c>
      <c r="L502" s="305"/>
      <c r="M502" s="306"/>
      <c r="N502" s="306"/>
      <c r="O502" s="307"/>
      <c r="P502" s="156">
        <v>0</v>
      </c>
      <c r="Q502" s="305"/>
      <c r="R502" s="312"/>
      <c r="S502" s="158">
        <f t="shared" ref="S502:S521" si="315">SUM(L502:R502)</f>
        <v>0</v>
      </c>
    </row>
    <row r="503" spans="1:19" x14ac:dyDescent="0.25">
      <c r="A503" s="159" t="s">
        <v>9</v>
      </c>
      <c r="B503" s="305"/>
      <c r="C503" s="306"/>
      <c r="D503" s="306"/>
      <c r="E503" s="307"/>
      <c r="F503" s="148">
        <v>0</v>
      </c>
      <c r="G503" s="305"/>
      <c r="H503" s="307"/>
      <c r="I503" s="146">
        <f t="shared" si="314"/>
        <v>0</v>
      </c>
      <c r="J503" s="141"/>
      <c r="K503" s="161" t="s">
        <v>9</v>
      </c>
      <c r="L503" s="305"/>
      <c r="M503" s="306"/>
      <c r="N503" s="306"/>
      <c r="O503" s="307"/>
      <c r="P503" s="148">
        <v>0</v>
      </c>
      <c r="Q503" s="305"/>
      <c r="R503" s="312"/>
      <c r="S503" s="150">
        <f t="shared" si="315"/>
        <v>0</v>
      </c>
    </row>
    <row r="504" spans="1:19" x14ac:dyDescent="0.25">
      <c r="A504" s="151" t="s">
        <v>54</v>
      </c>
      <c r="B504" s="305"/>
      <c r="C504" s="306"/>
      <c r="D504" s="306"/>
      <c r="E504" s="307"/>
      <c r="F504" s="152">
        <v>0</v>
      </c>
      <c r="G504" s="305"/>
      <c r="H504" s="307"/>
      <c r="I504" s="154">
        <f t="shared" si="314"/>
        <v>0</v>
      </c>
      <c r="J504" s="141"/>
      <c r="K504" s="155" t="s">
        <v>54</v>
      </c>
      <c r="L504" s="305"/>
      <c r="M504" s="306"/>
      <c r="N504" s="306"/>
      <c r="O504" s="307"/>
      <c r="P504" s="156">
        <v>0</v>
      </c>
      <c r="Q504" s="305"/>
      <c r="R504" s="312"/>
      <c r="S504" s="158">
        <f t="shared" si="315"/>
        <v>0</v>
      </c>
    </row>
    <row r="505" spans="1:19" x14ac:dyDescent="0.25">
      <c r="A505" s="159" t="s">
        <v>15</v>
      </c>
      <c r="B505" s="305"/>
      <c r="C505" s="306"/>
      <c r="D505" s="306"/>
      <c r="E505" s="307"/>
      <c r="F505" s="148">
        <v>0</v>
      </c>
      <c r="G505" s="305"/>
      <c r="H505" s="307"/>
      <c r="I505" s="146">
        <f t="shared" si="314"/>
        <v>0</v>
      </c>
      <c r="J505" s="141"/>
      <c r="K505" s="161" t="s">
        <v>15</v>
      </c>
      <c r="L505" s="305"/>
      <c r="M505" s="306"/>
      <c r="N505" s="306"/>
      <c r="O505" s="307"/>
      <c r="P505" s="148">
        <v>0</v>
      </c>
      <c r="Q505" s="305"/>
      <c r="R505" s="312"/>
      <c r="S505" s="150">
        <f t="shared" si="315"/>
        <v>0</v>
      </c>
    </row>
    <row r="506" spans="1:19" x14ac:dyDescent="0.25">
      <c r="A506" s="151" t="s">
        <v>14</v>
      </c>
      <c r="B506" s="305"/>
      <c r="C506" s="306"/>
      <c r="D506" s="306"/>
      <c r="E506" s="307"/>
      <c r="F506" s="152">
        <v>0</v>
      </c>
      <c r="G506" s="305"/>
      <c r="H506" s="307"/>
      <c r="I506" s="154">
        <f t="shared" si="314"/>
        <v>0</v>
      </c>
      <c r="J506" s="141"/>
      <c r="K506" s="155" t="s">
        <v>14</v>
      </c>
      <c r="L506" s="305"/>
      <c r="M506" s="306"/>
      <c r="N506" s="306"/>
      <c r="O506" s="307"/>
      <c r="P506" s="156">
        <v>0</v>
      </c>
      <c r="Q506" s="305"/>
      <c r="R506" s="312"/>
      <c r="S506" s="158">
        <f t="shared" si="315"/>
        <v>0</v>
      </c>
    </row>
    <row r="507" spans="1:19" x14ac:dyDescent="0.25">
      <c r="A507" s="159" t="s">
        <v>56</v>
      </c>
      <c r="B507" s="305"/>
      <c r="C507" s="306"/>
      <c r="D507" s="306"/>
      <c r="E507" s="307"/>
      <c r="F507" s="148">
        <v>0</v>
      </c>
      <c r="G507" s="305"/>
      <c r="H507" s="307"/>
      <c r="I507" s="146">
        <f t="shared" si="314"/>
        <v>0</v>
      </c>
      <c r="J507" s="141"/>
      <c r="K507" s="161" t="s">
        <v>56</v>
      </c>
      <c r="L507" s="305"/>
      <c r="M507" s="306"/>
      <c r="N507" s="306"/>
      <c r="O507" s="307"/>
      <c r="P507" s="148">
        <v>0</v>
      </c>
      <c r="Q507" s="305"/>
      <c r="R507" s="312"/>
      <c r="S507" s="150">
        <f t="shared" si="315"/>
        <v>0</v>
      </c>
    </row>
    <row r="508" spans="1:19" x14ac:dyDescent="0.25">
      <c r="A508" s="151" t="s">
        <v>11</v>
      </c>
      <c r="B508" s="305"/>
      <c r="C508" s="306"/>
      <c r="D508" s="306"/>
      <c r="E508" s="307"/>
      <c r="F508" s="152">
        <v>0</v>
      </c>
      <c r="G508" s="305"/>
      <c r="H508" s="307"/>
      <c r="I508" s="154">
        <f t="shared" si="314"/>
        <v>0</v>
      </c>
      <c r="J508" s="141"/>
      <c r="K508" s="155" t="s">
        <v>11</v>
      </c>
      <c r="L508" s="305"/>
      <c r="M508" s="306"/>
      <c r="N508" s="306"/>
      <c r="O508" s="307"/>
      <c r="P508" s="156">
        <v>0</v>
      </c>
      <c r="Q508" s="305"/>
      <c r="R508" s="312"/>
      <c r="S508" s="158">
        <f t="shared" si="315"/>
        <v>0</v>
      </c>
    </row>
    <row r="509" spans="1:19" x14ac:dyDescent="0.25">
      <c r="A509" s="159" t="s">
        <v>57</v>
      </c>
      <c r="B509" s="305"/>
      <c r="C509" s="306"/>
      <c r="D509" s="306"/>
      <c r="E509" s="307"/>
      <c r="F509" s="148">
        <v>0</v>
      </c>
      <c r="G509" s="305"/>
      <c r="H509" s="307"/>
      <c r="I509" s="146">
        <f t="shared" si="314"/>
        <v>0</v>
      </c>
      <c r="J509" s="141"/>
      <c r="K509" s="161" t="s">
        <v>57</v>
      </c>
      <c r="L509" s="305"/>
      <c r="M509" s="306"/>
      <c r="N509" s="306"/>
      <c r="O509" s="307"/>
      <c r="P509" s="148">
        <v>0</v>
      </c>
      <c r="Q509" s="305"/>
      <c r="R509" s="312"/>
      <c r="S509" s="150">
        <f t="shared" si="315"/>
        <v>0</v>
      </c>
    </row>
    <row r="510" spans="1:19" x14ac:dyDescent="0.25">
      <c r="A510" s="151" t="s">
        <v>16</v>
      </c>
      <c r="B510" s="305"/>
      <c r="C510" s="306"/>
      <c r="D510" s="306"/>
      <c r="E510" s="307"/>
      <c r="F510" s="152">
        <v>0</v>
      </c>
      <c r="G510" s="305"/>
      <c r="H510" s="307"/>
      <c r="I510" s="154">
        <f t="shared" si="314"/>
        <v>0</v>
      </c>
      <c r="J510" s="141"/>
      <c r="K510" s="155" t="s">
        <v>16</v>
      </c>
      <c r="L510" s="305"/>
      <c r="M510" s="306"/>
      <c r="N510" s="306"/>
      <c r="O510" s="307"/>
      <c r="P510" s="156">
        <v>0</v>
      </c>
      <c r="Q510" s="305"/>
      <c r="R510" s="312"/>
      <c r="S510" s="158">
        <f t="shared" si="315"/>
        <v>0</v>
      </c>
    </row>
    <row r="511" spans="1:19" x14ac:dyDescent="0.25">
      <c r="A511" s="159" t="s">
        <v>139</v>
      </c>
      <c r="B511" s="305"/>
      <c r="C511" s="306"/>
      <c r="D511" s="306"/>
      <c r="E511" s="307"/>
      <c r="F511" s="148">
        <v>1756.3546716103485</v>
      </c>
      <c r="G511" s="305"/>
      <c r="H511" s="307"/>
      <c r="I511" s="146">
        <f t="shared" si="314"/>
        <v>1756.3546716103485</v>
      </c>
      <c r="J511" s="141"/>
      <c r="K511" s="161" t="s">
        <v>139</v>
      </c>
      <c r="L511" s="305"/>
      <c r="M511" s="306"/>
      <c r="N511" s="306"/>
      <c r="O511" s="307"/>
      <c r="P511" s="148">
        <v>0</v>
      </c>
      <c r="Q511" s="305"/>
      <c r="R511" s="312"/>
      <c r="S511" s="150">
        <f t="shared" si="315"/>
        <v>0</v>
      </c>
    </row>
    <row r="512" spans="1:19" x14ac:dyDescent="0.25">
      <c r="A512" s="151" t="s">
        <v>24</v>
      </c>
      <c r="B512" s="305"/>
      <c r="C512" s="306"/>
      <c r="D512" s="306"/>
      <c r="E512" s="307"/>
      <c r="F512" s="152">
        <v>254.37599999999995</v>
      </c>
      <c r="G512" s="305"/>
      <c r="H512" s="307"/>
      <c r="I512" s="154">
        <f t="shared" si="314"/>
        <v>254.37599999999995</v>
      </c>
      <c r="J512" s="141"/>
      <c r="K512" s="155" t="s">
        <v>24</v>
      </c>
      <c r="L512" s="305"/>
      <c r="M512" s="306"/>
      <c r="N512" s="306"/>
      <c r="O512" s="307"/>
      <c r="P512" s="156">
        <v>0</v>
      </c>
      <c r="Q512" s="305"/>
      <c r="R512" s="312"/>
      <c r="S512" s="158">
        <f t="shared" si="315"/>
        <v>0</v>
      </c>
    </row>
    <row r="513" spans="1:19" x14ac:dyDescent="0.25">
      <c r="A513" s="159" t="s">
        <v>23</v>
      </c>
      <c r="B513" s="305"/>
      <c r="C513" s="306"/>
      <c r="D513" s="306"/>
      <c r="E513" s="307"/>
      <c r="F513" s="148">
        <v>0</v>
      </c>
      <c r="G513" s="305"/>
      <c r="H513" s="307"/>
      <c r="I513" s="146">
        <f t="shared" si="314"/>
        <v>0</v>
      </c>
      <c r="J513" s="141"/>
      <c r="K513" s="161" t="s">
        <v>23</v>
      </c>
      <c r="L513" s="305"/>
      <c r="M513" s="306"/>
      <c r="N513" s="306"/>
      <c r="O513" s="307"/>
      <c r="P513" s="148">
        <v>0</v>
      </c>
      <c r="Q513" s="305"/>
      <c r="R513" s="312"/>
      <c r="S513" s="150">
        <f t="shared" si="315"/>
        <v>0</v>
      </c>
    </row>
    <row r="514" spans="1:19" x14ac:dyDescent="0.25">
      <c r="A514" s="151" t="s">
        <v>58</v>
      </c>
      <c r="B514" s="305"/>
      <c r="C514" s="306"/>
      <c r="D514" s="306"/>
      <c r="E514" s="307"/>
      <c r="F514" s="152">
        <v>0</v>
      </c>
      <c r="G514" s="305"/>
      <c r="H514" s="307"/>
      <c r="I514" s="154">
        <f t="shared" si="314"/>
        <v>0</v>
      </c>
      <c r="J514" s="141"/>
      <c r="K514" s="155" t="s">
        <v>58</v>
      </c>
      <c r="L514" s="305"/>
      <c r="M514" s="306"/>
      <c r="N514" s="306"/>
      <c r="O514" s="307"/>
      <c r="P514" s="156">
        <v>0</v>
      </c>
      <c r="Q514" s="305"/>
      <c r="R514" s="312"/>
      <c r="S514" s="158">
        <f t="shared" si="315"/>
        <v>0</v>
      </c>
    </row>
    <row r="515" spans="1:19" x14ac:dyDescent="0.25">
      <c r="A515" s="159" t="s">
        <v>21</v>
      </c>
      <c r="B515" s="305"/>
      <c r="C515" s="306"/>
      <c r="D515" s="306"/>
      <c r="E515" s="307"/>
      <c r="F515" s="148">
        <v>0</v>
      </c>
      <c r="G515" s="305"/>
      <c r="H515" s="307"/>
      <c r="I515" s="146">
        <f t="shared" si="314"/>
        <v>0</v>
      </c>
      <c r="J515" s="141"/>
      <c r="K515" s="161" t="s">
        <v>21</v>
      </c>
      <c r="L515" s="305"/>
      <c r="M515" s="306"/>
      <c r="N515" s="306"/>
      <c r="O515" s="307"/>
      <c r="P515" s="148">
        <v>0</v>
      </c>
      <c r="Q515" s="305"/>
      <c r="R515" s="312"/>
      <c r="S515" s="150">
        <f t="shared" si="315"/>
        <v>0</v>
      </c>
    </row>
    <row r="516" spans="1:19" x14ac:dyDescent="0.25">
      <c r="A516" s="151" t="s">
        <v>20</v>
      </c>
      <c r="B516" s="305"/>
      <c r="C516" s="306"/>
      <c r="D516" s="306"/>
      <c r="E516" s="307"/>
      <c r="F516" s="152">
        <v>0</v>
      </c>
      <c r="G516" s="305"/>
      <c r="H516" s="307"/>
      <c r="I516" s="154">
        <f t="shared" si="314"/>
        <v>0</v>
      </c>
      <c r="J516" s="141"/>
      <c r="K516" s="155" t="s">
        <v>20</v>
      </c>
      <c r="L516" s="305"/>
      <c r="M516" s="306"/>
      <c r="N516" s="306"/>
      <c r="O516" s="307"/>
      <c r="P516" s="156">
        <v>0</v>
      </c>
      <c r="Q516" s="305"/>
      <c r="R516" s="312"/>
      <c r="S516" s="158">
        <f t="shared" si="315"/>
        <v>0</v>
      </c>
    </row>
    <row r="517" spans="1:19" x14ac:dyDescent="0.25">
      <c r="A517" s="162" t="s">
        <v>62</v>
      </c>
      <c r="B517" s="305"/>
      <c r="C517" s="306"/>
      <c r="D517" s="306"/>
      <c r="E517" s="307"/>
      <c r="F517" s="148">
        <v>0</v>
      </c>
      <c r="G517" s="305"/>
      <c r="H517" s="307"/>
      <c r="I517" s="146">
        <f t="shared" si="314"/>
        <v>0</v>
      </c>
      <c r="J517" s="141"/>
      <c r="K517" s="163" t="s">
        <v>62</v>
      </c>
      <c r="L517" s="305"/>
      <c r="M517" s="306"/>
      <c r="N517" s="306"/>
      <c r="O517" s="307"/>
      <c r="P517" s="148">
        <v>0</v>
      </c>
      <c r="Q517" s="305"/>
      <c r="R517" s="312"/>
      <c r="S517" s="150">
        <f t="shared" si="315"/>
        <v>0</v>
      </c>
    </row>
    <row r="518" spans="1:19" ht="14.4" x14ac:dyDescent="0.3">
      <c r="A518" s="164" t="s">
        <v>22</v>
      </c>
      <c r="B518" s="305"/>
      <c r="C518" s="306"/>
      <c r="D518" s="306"/>
      <c r="E518" s="307"/>
      <c r="F518" s="165">
        <v>0</v>
      </c>
      <c r="G518" s="305"/>
      <c r="H518" s="307"/>
      <c r="I518" s="167">
        <f t="shared" si="314"/>
        <v>0</v>
      </c>
      <c r="J518" s="141"/>
      <c r="K518" s="168" t="s">
        <v>22</v>
      </c>
      <c r="L518" s="305"/>
      <c r="M518" s="306"/>
      <c r="N518" s="306"/>
      <c r="O518" s="307"/>
      <c r="P518" s="169">
        <v>0</v>
      </c>
      <c r="Q518" s="305"/>
      <c r="R518" s="312"/>
      <c r="S518" s="171">
        <f t="shared" si="315"/>
        <v>0</v>
      </c>
    </row>
    <row r="519" spans="1:19" ht="14.4" x14ac:dyDescent="0.3">
      <c r="A519" s="172" t="s">
        <v>18</v>
      </c>
      <c r="B519" s="305"/>
      <c r="C519" s="306"/>
      <c r="D519" s="306"/>
      <c r="E519" s="307"/>
      <c r="F519" s="173">
        <v>0</v>
      </c>
      <c r="G519" s="305"/>
      <c r="H519" s="307"/>
      <c r="I519" s="175">
        <f t="shared" si="314"/>
        <v>0</v>
      </c>
      <c r="J519" s="141"/>
      <c r="K519" s="176" t="s">
        <v>18</v>
      </c>
      <c r="L519" s="305"/>
      <c r="M519" s="306"/>
      <c r="N519" s="306"/>
      <c r="O519" s="307"/>
      <c r="P519" s="173">
        <v>0</v>
      </c>
      <c r="Q519" s="305"/>
      <c r="R519" s="312"/>
      <c r="S519" s="178">
        <f t="shared" si="315"/>
        <v>0</v>
      </c>
    </row>
    <row r="520" spans="1:19" ht="14.4" x14ac:dyDescent="0.3">
      <c r="A520" s="164" t="s">
        <v>19</v>
      </c>
      <c r="B520" s="305"/>
      <c r="C520" s="306"/>
      <c r="D520" s="306"/>
      <c r="E520" s="307"/>
      <c r="F520" s="165">
        <v>0</v>
      </c>
      <c r="G520" s="305"/>
      <c r="H520" s="307"/>
      <c r="I520" s="167">
        <f t="shared" si="314"/>
        <v>0</v>
      </c>
      <c r="J520" s="141"/>
      <c r="K520" s="168" t="s">
        <v>19</v>
      </c>
      <c r="L520" s="305"/>
      <c r="M520" s="306"/>
      <c r="N520" s="306"/>
      <c r="O520" s="307"/>
      <c r="P520" s="169">
        <v>0</v>
      </c>
      <c r="Q520" s="305"/>
      <c r="R520" s="312"/>
      <c r="S520" s="171">
        <f t="shared" si="315"/>
        <v>0</v>
      </c>
    </row>
    <row r="521" spans="1:19" ht="15" thickBot="1" x14ac:dyDescent="0.35">
      <c r="A521" s="179" t="s">
        <v>10</v>
      </c>
      <c r="B521" s="308"/>
      <c r="C521" s="309"/>
      <c r="D521" s="309"/>
      <c r="E521" s="310"/>
      <c r="F521" s="180">
        <v>0</v>
      </c>
      <c r="G521" s="308"/>
      <c r="H521" s="310"/>
      <c r="I521" s="182">
        <f t="shared" si="314"/>
        <v>0</v>
      </c>
      <c r="J521" s="141"/>
      <c r="K521" s="183" t="s">
        <v>10</v>
      </c>
      <c r="L521" s="308"/>
      <c r="M521" s="309"/>
      <c r="N521" s="309"/>
      <c r="O521" s="310"/>
      <c r="P521" s="180">
        <v>0</v>
      </c>
      <c r="Q521" s="308"/>
      <c r="R521" s="313"/>
      <c r="S521" s="185">
        <f t="shared" si="315"/>
        <v>0</v>
      </c>
    </row>
    <row r="522" spans="1:19" x14ac:dyDescent="0.25">
      <c r="A522" s="186" t="s">
        <v>25</v>
      </c>
      <c r="B522" s="187">
        <f>SUM(B501:B517)</f>
        <v>0</v>
      </c>
      <c r="C522" s="187">
        <f t="shared" ref="C522:H522" si="316">SUM(C501:C517)</f>
        <v>0</v>
      </c>
      <c r="D522" s="187">
        <f t="shared" si="316"/>
        <v>0</v>
      </c>
      <c r="E522" s="187">
        <f t="shared" si="316"/>
        <v>0</v>
      </c>
      <c r="F522" s="187">
        <f t="shared" si="316"/>
        <v>2010.7306716103485</v>
      </c>
      <c r="G522" s="187">
        <f t="shared" si="316"/>
        <v>0</v>
      </c>
      <c r="H522" s="213">
        <f t="shared" si="316"/>
        <v>0</v>
      </c>
      <c r="I522" s="146">
        <f t="shared" ref="I522" si="317">SUM(I501:I517)</f>
        <v>2010.7306716103485</v>
      </c>
      <c r="J522" s="141"/>
      <c r="K522" s="188" t="s">
        <v>25</v>
      </c>
      <c r="L522" s="187">
        <f>SUM(L501:L517)</f>
        <v>0</v>
      </c>
      <c r="M522" s="187">
        <f t="shared" ref="M522:R522" si="318">SUM(M501:M517)</f>
        <v>0</v>
      </c>
      <c r="N522" s="187">
        <f t="shared" si="318"/>
        <v>0</v>
      </c>
      <c r="O522" s="187">
        <f t="shared" si="318"/>
        <v>0</v>
      </c>
      <c r="P522" s="187">
        <f t="shared" si="318"/>
        <v>0</v>
      </c>
      <c r="Q522" s="187">
        <f t="shared" si="318"/>
        <v>0</v>
      </c>
      <c r="R522" s="213">
        <f t="shared" si="318"/>
        <v>0</v>
      </c>
      <c r="S522" s="214">
        <f t="shared" ref="S522" si="319">SUM(S501:S517)</f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320">IF($I522=0,"-",C522/$I522)</f>
        <v>0</v>
      </c>
      <c r="D523" s="105">
        <f t="shared" si="320"/>
        <v>0</v>
      </c>
      <c r="E523" s="105">
        <f t="shared" si="320"/>
        <v>0</v>
      </c>
      <c r="F523" s="105">
        <f t="shared" si="320"/>
        <v>1</v>
      </c>
      <c r="G523" s="105">
        <f t="shared" si="320"/>
        <v>0</v>
      </c>
      <c r="H523" s="106">
        <f t="shared" si="320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321">IF($S522=0,"-",M522/$S522)</f>
        <v>-</v>
      </c>
      <c r="N523" s="80" t="str">
        <f t="shared" si="321"/>
        <v>-</v>
      </c>
      <c r="O523" s="80" t="str">
        <f t="shared" si="321"/>
        <v>-</v>
      </c>
      <c r="P523" s="80" t="str">
        <f t="shared" si="321"/>
        <v>-</v>
      </c>
      <c r="Q523" s="80" t="str">
        <f t="shared" si="321"/>
        <v>-</v>
      </c>
      <c r="R523" s="81" t="str">
        <f t="shared" si="321"/>
        <v>-</v>
      </c>
      <c r="S523" s="82">
        <f>SUM(L523:R523)</f>
        <v>0</v>
      </c>
    </row>
    <row r="524" spans="1:19" ht="14.4" thickBot="1" x14ac:dyDescent="0.3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7.6" x14ac:dyDescent="0.25">
      <c r="A525" s="298" t="s">
        <v>45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26</v>
      </c>
      <c r="G525" s="137" t="s">
        <v>4</v>
      </c>
      <c r="H525" s="137" t="s">
        <v>84</v>
      </c>
      <c r="I525" s="138" t="s">
        <v>5</v>
      </c>
      <c r="K525" s="300" t="s">
        <v>45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26</v>
      </c>
      <c r="Q525" s="139" t="s">
        <v>4</v>
      </c>
      <c r="R525" s="139" t="s">
        <v>84</v>
      </c>
      <c r="S525" s="140" t="s">
        <v>5</v>
      </c>
    </row>
    <row r="526" spans="1:19" x14ac:dyDescent="0.25">
      <c r="A526" s="299" t="s">
        <v>45</v>
      </c>
      <c r="B526" s="282" t="s">
        <v>66</v>
      </c>
      <c r="C526" s="283"/>
      <c r="D526" s="283"/>
      <c r="E526" s="283"/>
      <c r="F526" s="283"/>
      <c r="G526" s="283"/>
      <c r="H526" s="283"/>
      <c r="I526" s="284"/>
      <c r="K526" s="301" t="s">
        <v>45</v>
      </c>
      <c r="L526" s="285" t="s">
        <v>66</v>
      </c>
      <c r="M526" s="286"/>
      <c r="N526" s="286"/>
      <c r="O526" s="286"/>
      <c r="P526" s="286"/>
      <c r="Q526" s="286"/>
      <c r="R526" s="286"/>
      <c r="S526" s="287"/>
    </row>
    <row r="527" spans="1:19" x14ac:dyDescent="0.25">
      <c r="A527" s="143" t="s">
        <v>6</v>
      </c>
      <c r="B527" s="302"/>
      <c r="C527" s="303"/>
      <c r="D527" s="303"/>
      <c r="E527" s="304"/>
      <c r="F527" s="144">
        <v>0</v>
      </c>
      <c r="G527" s="302"/>
      <c r="H527" s="304"/>
      <c r="I527" s="146">
        <f>SUM(B527:H527)</f>
        <v>0</v>
      </c>
      <c r="J527" s="141"/>
      <c r="K527" s="192" t="s">
        <v>6</v>
      </c>
      <c r="L527" s="302"/>
      <c r="M527" s="303"/>
      <c r="N527" s="303"/>
      <c r="O527" s="304"/>
      <c r="P527" s="144">
        <v>0</v>
      </c>
      <c r="Q527" s="302"/>
      <c r="R527" s="311"/>
      <c r="S527" s="194">
        <f>SUM(L527:R527)</f>
        <v>0</v>
      </c>
    </row>
    <row r="528" spans="1:19" x14ac:dyDescent="0.25">
      <c r="A528" s="151" t="s">
        <v>7</v>
      </c>
      <c r="B528" s="305"/>
      <c r="C528" s="306"/>
      <c r="D528" s="306"/>
      <c r="E528" s="307"/>
      <c r="F528" s="152">
        <v>0</v>
      </c>
      <c r="G528" s="305"/>
      <c r="H528" s="307"/>
      <c r="I528" s="154">
        <f t="shared" ref="I528:I547" si="322">SUM(B528:H528)</f>
        <v>0</v>
      </c>
      <c r="J528" s="141"/>
      <c r="K528" s="155" t="s">
        <v>7</v>
      </c>
      <c r="L528" s="305"/>
      <c r="M528" s="306"/>
      <c r="N528" s="306"/>
      <c r="O528" s="307"/>
      <c r="P528" s="156">
        <v>0</v>
      </c>
      <c r="Q528" s="305"/>
      <c r="R528" s="312"/>
      <c r="S528" s="158">
        <f t="shared" ref="S528:S547" si="323">SUM(L528:R528)</f>
        <v>0</v>
      </c>
    </row>
    <row r="529" spans="1:19" x14ac:dyDescent="0.25">
      <c r="A529" s="159" t="s">
        <v>9</v>
      </c>
      <c r="B529" s="305"/>
      <c r="C529" s="306"/>
      <c r="D529" s="306"/>
      <c r="E529" s="307"/>
      <c r="F529" s="148">
        <v>0</v>
      </c>
      <c r="G529" s="305"/>
      <c r="H529" s="307"/>
      <c r="I529" s="146">
        <f t="shared" si="322"/>
        <v>0</v>
      </c>
      <c r="J529" s="141"/>
      <c r="K529" s="161" t="s">
        <v>9</v>
      </c>
      <c r="L529" s="305"/>
      <c r="M529" s="306"/>
      <c r="N529" s="306"/>
      <c r="O529" s="307"/>
      <c r="P529" s="148">
        <v>0</v>
      </c>
      <c r="Q529" s="305"/>
      <c r="R529" s="312"/>
      <c r="S529" s="150">
        <f t="shared" si="323"/>
        <v>0</v>
      </c>
    </row>
    <row r="530" spans="1:19" x14ac:dyDescent="0.25">
      <c r="A530" s="151" t="s">
        <v>54</v>
      </c>
      <c r="B530" s="305"/>
      <c r="C530" s="306"/>
      <c r="D530" s="306"/>
      <c r="E530" s="307"/>
      <c r="F530" s="152">
        <v>0</v>
      </c>
      <c r="G530" s="305"/>
      <c r="H530" s="307"/>
      <c r="I530" s="154">
        <f t="shared" si="322"/>
        <v>0</v>
      </c>
      <c r="J530" s="141"/>
      <c r="K530" s="155" t="s">
        <v>54</v>
      </c>
      <c r="L530" s="305"/>
      <c r="M530" s="306"/>
      <c r="N530" s="306"/>
      <c r="O530" s="307"/>
      <c r="P530" s="156">
        <v>0</v>
      </c>
      <c r="Q530" s="305"/>
      <c r="R530" s="312"/>
      <c r="S530" s="158">
        <f t="shared" si="323"/>
        <v>0</v>
      </c>
    </row>
    <row r="531" spans="1:19" x14ac:dyDescent="0.25">
      <c r="A531" s="159" t="s">
        <v>15</v>
      </c>
      <c r="B531" s="305"/>
      <c r="C531" s="306"/>
      <c r="D531" s="306"/>
      <c r="E531" s="307"/>
      <c r="F531" s="148">
        <v>0</v>
      </c>
      <c r="G531" s="305"/>
      <c r="H531" s="307"/>
      <c r="I531" s="146">
        <f t="shared" si="322"/>
        <v>0</v>
      </c>
      <c r="J531" s="141"/>
      <c r="K531" s="161" t="s">
        <v>15</v>
      </c>
      <c r="L531" s="305"/>
      <c r="M531" s="306"/>
      <c r="N531" s="306"/>
      <c r="O531" s="307"/>
      <c r="P531" s="148">
        <v>0</v>
      </c>
      <c r="Q531" s="305"/>
      <c r="R531" s="312"/>
      <c r="S531" s="150">
        <f t="shared" si="323"/>
        <v>0</v>
      </c>
    </row>
    <row r="532" spans="1:19" x14ac:dyDescent="0.25">
      <c r="A532" s="151" t="s">
        <v>14</v>
      </c>
      <c r="B532" s="305"/>
      <c r="C532" s="306"/>
      <c r="D532" s="306"/>
      <c r="E532" s="307"/>
      <c r="F532" s="152">
        <v>0</v>
      </c>
      <c r="G532" s="305"/>
      <c r="H532" s="307"/>
      <c r="I532" s="154">
        <f t="shared" si="322"/>
        <v>0</v>
      </c>
      <c r="J532" s="141"/>
      <c r="K532" s="155" t="s">
        <v>14</v>
      </c>
      <c r="L532" s="305"/>
      <c r="M532" s="306"/>
      <c r="N532" s="306"/>
      <c r="O532" s="307"/>
      <c r="P532" s="156">
        <v>0</v>
      </c>
      <c r="Q532" s="305"/>
      <c r="R532" s="312"/>
      <c r="S532" s="158">
        <f t="shared" si="323"/>
        <v>0</v>
      </c>
    </row>
    <row r="533" spans="1:19" x14ac:dyDescent="0.25">
      <c r="A533" s="159" t="s">
        <v>56</v>
      </c>
      <c r="B533" s="305"/>
      <c r="C533" s="306"/>
      <c r="D533" s="306"/>
      <c r="E533" s="307"/>
      <c r="F533" s="148">
        <v>7.1339561995117595</v>
      </c>
      <c r="G533" s="305"/>
      <c r="H533" s="307"/>
      <c r="I533" s="146">
        <f t="shared" si="322"/>
        <v>7.1339561995117595</v>
      </c>
      <c r="J533" s="141"/>
      <c r="K533" s="161" t="s">
        <v>56</v>
      </c>
      <c r="L533" s="305"/>
      <c r="M533" s="306"/>
      <c r="N533" s="306"/>
      <c r="O533" s="307"/>
      <c r="P533" s="148">
        <v>0</v>
      </c>
      <c r="Q533" s="305"/>
      <c r="R533" s="312"/>
      <c r="S533" s="150">
        <f t="shared" si="323"/>
        <v>0</v>
      </c>
    </row>
    <row r="534" spans="1:19" x14ac:dyDescent="0.25">
      <c r="A534" s="151" t="s">
        <v>11</v>
      </c>
      <c r="B534" s="305"/>
      <c r="C534" s="306"/>
      <c r="D534" s="306"/>
      <c r="E534" s="307"/>
      <c r="F534" s="152">
        <v>0.88170238500204678</v>
      </c>
      <c r="G534" s="305"/>
      <c r="H534" s="307"/>
      <c r="I534" s="154">
        <f t="shared" si="322"/>
        <v>0.88170238500204678</v>
      </c>
      <c r="J534" s="141"/>
      <c r="K534" s="155" t="s">
        <v>11</v>
      </c>
      <c r="L534" s="305"/>
      <c r="M534" s="306"/>
      <c r="N534" s="306"/>
      <c r="O534" s="307"/>
      <c r="P534" s="156">
        <v>0</v>
      </c>
      <c r="Q534" s="305"/>
      <c r="R534" s="312"/>
      <c r="S534" s="158">
        <f t="shared" si="323"/>
        <v>0</v>
      </c>
    </row>
    <row r="535" spans="1:19" x14ac:dyDescent="0.25">
      <c r="A535" s="159" t="s">
        <v>57</v>
      </c>
      <c r="B535" s="305"/>
      <c r="C535" s="306"/>
      <c r="D535" s="306"/>
      <c r="E535" s="307"/>
      <c r="F535" s="148">
        <v>0</v>
      </c>
      <c r="G535" s="305"/>
      <c r="H535" s="307"/>
      <c r="I535" s="146">
        <f t="shared" si="322"/>
        <v>0</v>
      </c>
      <c r="J535" s="141"/>
      <c r="K535" s="161" t="s">
        <v>57</v>
      </c>
      <c r="L535" s="305"/>
      <c r="M535" s="306"/>
      <c r="N535" s="306"/>
      <c r="O535" s="307"/>
      <c r="P535" s="148">
        <v>0</v>
      </c>
      <c r="Q535" s="305"/>
      <c r="R535" s="312"/>
      <c r="S535" s="150">
        <f t="shared" si="323"/>
        <v>0</v>
      </c>
    </row>
    <row r="536" spans="1:19" x14ac:dyDescent="0.25">
      <c r="A536" s="151" t="s">
        <v>16</v>
      </c>
      <c r="B536" s="305"/>
      <c r="C536" s="306"/>
      <c r="D536" s="306"/>
      <c r="E536" s="307"/>
      <c r="F536" s="152">
        <v>0</v>
      </c>
      <c r="G536" s="305"/>
      <c r="H536" s="307"/>
      <c r="I536" s="154">
        <f t="shared" si="322"/>
        <v>0</v>
      </c>
      <c r="J536" s="141"/>
      <c r="K536" s="155" t="s">
        <v>16</v>
      </c>
      <c r="L536" s="305"/>
      <c r="M536" s="306"/>
      <c r="N536" s="306"/>
      <c r="O536" s="307"/>
      <c r="P536" s="156">
        <v>0</v>
      </c>
      <c r="Q536" s="305"/>
      <c r="R536" s="312"/>
      <c r="S536" s="158">
        <f t="shared" si="323"/>
        <v>0</v>
      </c>
    </row>
    <row r="537" spans="1:19" x14ac:dyDescent="0.25">
      <c r="A537" s="159" t="s">
        <v>139</v>
      </c>
      <c r="B537" s="305"/>
      <c r="C537" s="306"/>
      <c r="D537" s="306"/>
      <c r="E537" s="307"/>
      <c r="F537" s="148">
        <v>0</v>
      </c>
      <c r="G537" s="305"/>
      <c r="H537" s="307"/>
      <c r="I537" s="146">
        <f t="shared" si="322"/>
        <v>0</v>
      </c>
      <c r="J537" s="141"/>
      <c r="K537" s="161" t="s">
        <v>139</v>
      </c>
      <c r="L537" s="305"/>
      <c r="M537" s="306"/>
      <c r="N537" s="306"/>
      <c r="O537" s="307"/>
      <c r="P537" s="148">
        <v>0</v>
      </c>
      <c r="Q537" s="305"/>
      <c r="R537" s="312"/>
      <c r="S537" s="150">
        <f t="shared" si="323"/>
        <v>0</v>
      </c>
    </row>
    <row r="538" spans="1:19" x14ac:dyDescent="0.25">
      <c r="A538" s="151" t="s">
        <v>24</v>
      </c>
      <c r="B538" s="305"/>
      <c r="C538" s="306"/>
      <c r="D538" s="306"/>
      <c r="E538" s="307"/>
      <c r="F538" s="152">
        <v>0</v>
      </c>
      <c r="G538" s="305"/>
      <c r="H538" s="307"/>
      <c r="I538" s="154">
        <f t="shared" si="322"/>
        <v>0</v>
      </c>
      <c r="J538" s="141"/>
      <c r="K538" s="155" t="s">
        <v>24</v>
      </c>
      <c r="L538" s="305"/>
      <c r="M538" s="306"/>
      <c r="N538" s="306"/>
      <c r="O538" s="307"/>
      <c r="P538" s="156">
        <v>0</v>
      </c>
      <c r="Q538" s="305"/>
      <c r="R538" s="312"/>
      <c r="S538" s="158">
        <f t="shared" si="323"/>
        <v>0</v>
      </c>
    </row>
    <row r="539" spans="1:19" x14ac:dyDescent="0.25">
      <c r="A539" s="159" t="s">
        <v>23</v>
      </c>
      <c r="B539" s="305"/>
      <c r="C539" s="306"/>
      <c r="D539" s="306"/>
      <c r="E539" s="307"/>
      <c r="F539" s="148">
        <v>0</v>
      </c>
      <c r="G539" s="305"/>
      <c r="H539" s="307"/>
      <c r="I539" s="146">
        <f t="shared" si="322"/>
        <v>0</v>
      </c>
      <c r="J539" s="141"/>
      <c r="K539" s="161" t="s">
        <v>23</v>
      </c>
      <c r="L539" s="305"/>
      <c r="M539" s="306"/>
      <c r="N539" s="306"/>
      <c r="O539" s="307"/>
      <c r="P539" s="148">
        <v>0</v>
      </c>
      <c r="Q539" s="305"/>
      <c r="R539" s="312"/>
      <c r="S539" s="150">
        <f t="shared" si="323"/>
        <v>0</v>
      </c>
    </row>
    <row r="540" spans="1:19" x14ac:dyDescent="0.25">
      <c r="A540" s="151" t="s">
        <v>58</v>
      </c>
      <c r="B540" s="305"/>
      <c r="C540" s="306"/>
      <c r="D540" s="306"/>
      <c r="E540" s="307"/>
      <c r="F540" s="152">
        <v>0</v>
      </c>
      <c r="G540" s="305"/>
      <c r="H540" s="307"/>
      <c r="I540" s="154">
        <f t="shared" si="322"/>
        <v>0</v>
      </c>
      <c r="J540" s="141"/>
      <c r="K540" s="155" t="s">
        <v>58</v>
      </c>
      <c r="L540" s="305"/>
      <c r="M540" s="306"/>
      <c r="N540" s="306"/>
      <c r="O540" s="307"/>
      <c r="P540" s="156">
        <v>0</v>
      </c>
      <c r="Q540" s="305"/>
      <c r="R540" s="312"/>
      <c r="S540" s="158">
        <f t="shared" si="323"/>
        <v>0</v>
      </c>
    </row>
    <row r="541" spans="1:19" x14ac:dyDescent="0.25">
      <c r="A541" s="159" t="s">
        <v>21</v>
      </c>
      <c r="B541" s="305"/>
      <c r="C541" s="306"/>
      <c r="D541" s="306"/>
      <c r="E541" s="307"/>
      <c r="F541" s="148">
        <v>0</v>
      </c>
      <c r="G541" s="305"/>
      <c r="H541" s="307"/>
      <c r="I541" s="146">
        <f t="shared" si="322"/>
        <v>0</v>
      </c>
      <c r="J541" s="141"/>
      <c r="K541" s="161" t="s">
        <v>21</v>
      </c>
      <c r="L541" s="305"/>
      <c r="M541" s="306"/>
      <c r="N541" s="306"/>
      <c r="O541" s="307"/>
      <c r="P541" s="148">
        <v>0</v>
      </c>
      <c r="Q541" s="305"/>
      <c r="R541" s="312"/>
      <c r="S541" s="150">
        <f t="shared" si="323"/>
        <v>0</v>
      </c>
    </row>
    <row r="542" spans="1:19" x14ac:dyDescent="0.25">
      <c r="A542" s="151" t="s">
        <v>20</v>
      </c>
      <c r="B542" s="305"/>
      <c r="C542" s="306"/>
      <c r="D542" s="306"/>
      <c r="E542" s="307"/>
      <c r="F542" s="152">
        <v>0</v>
      </c>
      <c r="G542" s="305"/>
      <c r="H542" s="307"/>
      <c r="I542" s="154">
        <f t="shared" si="322"/>
        <v>0</v>
      </c>
      <c r="J542" s="141"/>
      <c r="K542" s="155" t="s">
        <v>20</v>
      </c>
      <c r="L542" s="305"/>
      <c r="M542" s="306"/>
      <c r="N542" s="306"/>
      <c r="O542" s="307"/>
      <c r="P542" s="156">
        <v>0</v>
      </c>
      <c r="Q542" s="305"/>
      <c r="R542" s="312"/>
      <c r="S542" s="158">
        <f t="shared" si="323"/>
        <v>0</v>
      </c>
    </row>
    <row r="543" spans="1:19" x14ac:dyDescent="0.25">
      <c r="A543" s="162" t="s">
        <v>62</v>
      </c>
      <c r="B543" s="305"/>
      <c r="C543" s="306"/>
      <c r="D543" s="306"/>
      <c r="E543" s="307"/>
      <c r="F543" s="148">
        <v>0</v>
      </c>
      <c r="G543" s="305"/>
      <c r="H543" s="307"/>
      <c r="I543" s="146">
        <f t="shared" si="322"/>
        <v>0</v>
      </c>
      <c r="J543" s="141"/>
      <c r="K543" s="163" t="s">
        <v>62</v>
      </c>
      <c r="L543" s="305"/>
      <c r="M543" s="306"/>
      <c r="N543" s="306"/>
      <c r="O543" s="307"/>
      <c r="P543" s="148">
        <v>0</v>
      </c>
      <c r="Q543" s="305"/>
      <c r="R543" s="312"/>
      <c r="S543" s="150">
        <f t="shared" si="323"/>
        <v>0</v>
      </c>
    </row>
    <row r="544" spans="1:19" ht="14.4" x14ac:dyDescent="0.3">
      <c r="A544" s="164" t="s">
        <v>22</v>
      </c>
      <c r="B544" s="305"/>
      <c r="C544" s="306"/>
      <c r="D544" s="306"/>
      <c r="E544" s="307"/>
      <c r="F544" s="165">
        <v>0</v>
      </c>
      <c r="G544" s="305"/>
      <c r="H544" s="307"/>
      <c r="I544" s="167">
        <f t="shared" si="322"/>
        <v>0</v>
      </c>
      <c r="J544" s="141"/>
      <c r="K544" s="168" t="s">
        <v>22</v>
      </c>
      <c r="L544" s="305"/>
      <c r="M544" s="306"/>
      <c r="N544" s="306"/>
      <c r="O544" s="307"/>
      <c r="P544" s="169">
        <v>0</v>
      </c>
      <c r="Q544" s="305"/>
      <c r="R544" s="312"/>
      <c r="S544" s="171">
        <f t="shared" si="323"/>
        <v>0</v>
      </c>
    </row>
    <row r="545" spans="1:19" ht="14.4" x14ac:dyDescent="0.3">
      <c r="A545" s="172" t="s">
        <v>18</v>
      </c>
      <c r="B545" s="305"/>
      <c r="C545" s="306"/>
      <c r="D545" s="306"/>
      <c r="E545" s="307"/>
      <c r="F545" s="173">
        <v>0</v>
      </c>
      <c r="G545" s="305"/>
      <c r="H545" s="307"/>
      <c r="I545" s="175">
        <f t="shared" si="322"/>
        <v>0</v>
      </c>
      <c r="J545" s="141"/>
      <c r="K545" s="176" t="s">
        <v>18</v>
      </c>
      <c r="L545" s="305"/>
      <c r="M545" s="306"/>
      <c r="N545" s="306"/>
      <c r="O545" s="307"/>
      <c r="P545" s="173">
        <v>0</v>
      </c>
      <c r="Q545" s="305"/>
      <c r="R545" s="312"/>
      <c r="S545" s="178">
        <f t="shared" si="323"/>
        <v>0</v>
      </c>
    </row>
    <row r="546" spans="1:19" ht="14.4" x14ac:dyDescent="0.3">
      <c r="A546" s="164" t="s">
        <v>19</v>
      </c>
      <c r="B546" s="305"/>
      <c r="C546" s="306"/>
      <c r="D546" s="306"/>
      <c r="E546" s="307"/>
      <c r="F546" s="165">
        <v>0</v>
      </c>
      <c r="G546" s="305"/>
      <c r="H546" s="307"/>
      <c r="I546" s="167">
        <f t="shared" si="322"/>
        <v>0</v>
      </c>
      <c r="J546" s="141"/>
      <c r="K546" s="168" t="s">
        <v>19</v>
      </c>
      <c r="L546" s="305"/>
      <c r="M546" s="306"/>
      <c r="N546" s="306"/>
      <c r="O546" s="307"/>
      <c r="P546" s="169">
        <v>0</v>
      </c>
      <c r="Q546" s="305"/>
      <c r="R546" s="312"/>
      <c r="S546" s="171">
        <f t="shared" si="323"/>
        <v>0</v>
      </c>
    </row>
    <row r="547" spans="1:19" ht="15" thickBot="1" x14ac:dyDescent="0.35">
      <c r="A547" s="179" t="s">
        <v>10</v>
      </c>
      <c r="B547" s="308"/>
      <c r="C547" s="309"/>
      <c r="D547" s="309"/>
      <c r="E547" s="310"/>
      <c r="F547" s="180">
        <v>0</v>
      </c>
      <c r="G547" s="308"/>
      <c r="H547" s="310"/>
      <c r="I547" s="182">
        <f t="shared" si="322"/>
        <v>0</v>
      </c>
      <c r="J547" s="141"/>
      <c r="K547" s="183" t="s">
        <v>10</v>
      </c>
      <c r="L547" s="308"/>
      <c r="M547" s="309"/>
      <c r="N547" s="309"/>
      <c r="O547" s="310"/>
      <c r="P547" s="180">
        <v>0</v>
      </c>
      <c r="Q547" s="308"/>
      <c r="R547" s="313"/>
      <c r="S547" s="185">
        <f t="shared" si="323"/>
        <v>0</v>
      </c>
    </row>
    <row r="548" spans="1:19" x14ac:dyDescent="0.25">
      <c r="A548" s="186" t="s">
        <v>25</v>
      </c>
      <c r="B548" s="187">
        <f>SUM(B527:B543)</f>
        <v>0</v>
      </c>
      <c r="C548" s="187">
        <f t="shared" ref="C548:H548" si="324">SUM(C527:C543)</f>
        <v>0</v>
      </c>
      <c r="D548" s="187">
        <f t="shared" si="324"/>
        <v>0</v>
      </c>
      <c r="E548" s="187">
        <f t="shared" si="324"/>
        <v>0</v>
      </c>
      <c r="F548" s="187">
        <f t="shared" si="324"/>
        <v>8.0156585845138064</v>
      </c>
      <c r="G548" s="187">
        <f t="shared" si="324"/>
        <v>0</v>
      </c>
      <c r="H548" s="213">
        <f t="shared" si="324"/>
        <v>0</v>
      </c>
      <c r="I548" s="146">
        <f t="shared" ref="I548" si="325">SUM(I527:I543)</f>
        <v>8.0156585845138064</v>
      </c>
      <c r="J548" s="141"/>
      <c r="K548" s="188" t="s">
        <v>25</v>
      </c>
      <c r="L548" s="187">
        <f>SUM(L527:L543)</f>
        <v>0</v>
      </c>
      <c r="M548" s="187">
        <f t="shared" ref="M548:R548" si="326">SUM(M527:M543)</f>
        <v>0</v>
      </c>
      <c r="N548" s="187">
        <f t="shared" si="326"/>
        <v>0</v>
      </c>
      <c r="O548" s="187">
        <f t="shared" si="326"/>
        <v>0</v>
      </c>
      <c r="P548" s="187">
        <f t="shared" si="326"/>
        <v>0</v>
      </c>
      <c r="Q548" s="187">
        <f t="shared" si="326"/>
        <v>0</v>
      </c>
      <c r="R548" s="213">
        <f t="shared" si="326"/>
        <v>0</v>
      </c>
      <c r="S548" s="214">
        <f t="shared" ref="S548" si="327">SUM(S527:S543)</f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328">IF($I548=0,"-",C548/$I548)</f>
        <v>0</v>
      </c>
      <c r="D549" s="105">
        <f t="shared" si="328"/>
        <v>0</v>
      </c>
      <c r="E549" s="105">
        <f t="shared" si="328"/>
        <v>0</v>
      </c>
      <c r="F549" s="105">
        <f t="shared" si="328"/>
        <v>1</v>
      </c>
      <c r="G549" s="105">
        <f t="shared" si="328"/>
        <v>0</v>
      </c>
      <c r="H549" s="106">
        <f t="shared" si="328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329">IF($S548=0,"-",M548/$S548)</f>
        <v>-</v>
      </c>
      <c r="N549" s="80" t="str">
        <f t="shared" si="329"/>
        <v>-</v>
      </c>
      <c r="O549" s="80" t="str">
        <f t="shared" si="329"/>
        <v>-</v>
      </c>
      <c r="P549" s="80" t="str">
        <f t="shared" si="329"/>
        <v>-</v>
      </c>
      <c r="Q549" s="80" t="str">
        <f t="shared" si="329"/>
        <v>-</v>
      </c>
      <c r="R549" s="81" t="str">
        <f t="shared" si="329"/>
        <v>-</v>
      </c>
      <c r="S549" s="82">
        <f>SUM(L549:R549)</f>
        <v>0</v>
      </c>
    </row>
    <row r="550" spans="1:19" ht="14.4" thickBot="1" x14ac:dyDescent="0.3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7.6" x14ac:dyDescent="0.25">
      <c r="A551" s="298" t="s">
        <v>46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26</v>
      </c>
      <c r="G551" s="137" t="s">
        <v>4</v>
      </c>
      <c r="H551" s="137" t="s">
        <v>84</v>
      </c>
      <c r="I551" s="138" t="s">
        <v>5</v>
      </c>
      <c r="K551" s="300" t="s">
        <v>46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26</v>
      </c>
      <c r="Q551" s="139" t="s">
        <v>4</v>
      </c>
      <c r="R551" s="139" t="s">
        <v>84</v>
      </c>
      <c r="S551" s="140" t="s">
        <v>5</v>
      </c>
    </row>
    <row r="552" spans="1:19" x14ac:dyDescent="0.25">
      <c r="A552" s="299" t="s">
        <v>46</v>
      </c>
      <c r="B552" s="282" t="s">
        <v>66</v>
      </c>
      <c r="C552" s="283"/>
      <c r="D552" s="283"/>
      <c r="E552" s="283"/>
      <c r="F552" s="283"/>
      <c r="G552" s="283"/>
      <c r="H552" s="283"/>
      <c r="I552" s="284"/>
      <c r="K552" s="301" t="s">
        <v>46</v>
      </c>
      <c r="L552" s="285" t="s">
        <v>66</v>
      </c>
      <c r="M552" s="286"/>
      <c r="N552" s="286"/>
      <c r="O552" s="286"/>
      <c r="P552" s="286"/>
      <c r="Q552" s="286"/>
      <c r="R552" s="286"/>
      <c r="S552" s="287"/>
    </row>
    <row r="553" spans="1:19" x14ac:dyDescent="0.25">
      <c r="A553" s="143" t="s">
        <v>6</v>
      </c>
      <c r="B553" s="302"/>
      <c r="C553" s="303"/>
      <c r="D553" s="303"/>
      <c r="E553" s="304"/>
      <c r="F553" s="144">
        <v>0</v>
      </c>
      <c r="G553" s="302"/>
      <c r="H553" s="304"/>
      <c r="I553" s="146">
        <f>SUM(B553:H553)</f>
        <v>0</v>
      </c>
      <c r="J553" s="141"/>
      <c r="K553" s="192" t="s">
        <v>6</v>
      </c>
      <c r="L553" s="302"/>
      <c r="M553" s="303"/>
      <c r="N553" s="303"/>
      <c r="O553" s="304"/>
      <c r="P553" s="144">
        <v>0</v>
      </c>
      <c r="Q553" s="302"/>
      <c r="R553" s="311"/>
      <c r="S553" s="194">
        <f>SUM(L553:R553)</f>
        <v>0</v>
      </c>
    </row>
    <row r="554" spans="1:19" x14ac:dyDescent="0.25">
      <c r="A554" s="151" t="s">
        <v>7</v>
      </c>
      <c r="B554" s="305"/>
      <c r="C554" s="306"/>
      <c r="D554" s="306"/>
      <c r="E554" s="307"/>
      <c r="F554" s="152">
        <v>0</v>
      </c>
      <c r="G554" s="305"/>
      <c r="H554" s="307"/>
      <c r="I554" s="154">
        <f t="shared" ref="I554:I573" si="330">SUM(B554:H554)</f>
        <v>0</v>
      </c>
      <c r="J554" s="141"/>
      <c r="K554" s="155" t="s">
        <v>7</v>
      </c>
      <c r="L554" s="305"/>
      <c r="M554" s="306"/>
      <c r="N554" s="306"/>
      <c r="O554" s="307"/>
      <c r="P554" s="156">
        <v>0</v>
      </c>
      <c r="Q554" s="305"/>
      <c r="R554" s="312"/>
      <c r="S554" s="158">
        <f t="shared" ref="S554:S573" si="331">SUM(L554:R554)</f>
        <v>0</v>
      </c>
    </row>
    <row r="555" spans="1:19" x14ac:dyDescent="0.25">
      <c r="A555" s="159" t="s">
        <v>9</v>
      </c>
      <c r="B555" s="305"/>
      <c r="C555" s="306"/>
      <c r="D555" s="306"/>
      <c r="E555" s="307"/>
      <c r="F555" s="148">
        <v>0</v>
      </c>
      <c r="G555" s="305"/>
      <c r="H555" s="307"/>
      <c r="I555" s="146">
        <f t="shared" si="330"/>
        <v>0</v>
      </c>
      <c r="J555" s="141"/>
      <c r="K555" s="161" t="s">
        <v>9</v>
      </c>
      <c r="L555" s="305"/>
      <c r="M555" s="306"/>
      <c r="N555" s="306"/>
      <c r="O555" s="307"/>
      <c r="P555" s="148">
        <v>0</v>
      </c>
      <c r="Q555" s="305"/>
      <c r="R555" s="312"/>
      <c r="S555" s="150">
        <f t="shared" si="331"/>
        <v>0</v>
      </c>
    </row>
    <row r="556" spans="1:19" x14ac:dyDescent="0.25">
      <c r="A556" s="151" t="s">
        <v>54</v>
      </c>
      <c r="B556" s="305"/>
      <c r="C556" s="306"/>
      <c r="D556" s="306"/>
      <c r="E556" s="307"/>
      <c r="F556" s="152">
        <v>0</v>
      </c>
      <c r="G556" s="305"/>
      <c r="H556" s="307"/>
      <c r="I556" s="154">
        <f t="shared" si="330"/>
        <v>0</v>
      </c>
      <c r="J556" s="141"/>
      <c r="K556" s="155" t="s">
        <v>54</v>
      </c>
      <c r="L556" s="305"/>
      <c r="M556" s="306"/>
      <c r="N556" s="306"/>
      <c r="O556" s="307"/>
      <c r="P556" s="156">
        <v>0</v>
      </c>
      <c r="Q556" s="305"/>
      <c r="R556" s="312"/>
      <c r="S556" s="158">
        <f t="shared" si="331"/>
        <v>0</v>
      </c>
    </row>
    <row r="557" spans="1:19" x14ac:dyDescent="0.25">
      <c r="A557" s="159" t="s">
        <v>15</v>
      </c>
      <c r="B557" s="305"/>
      <c r="C557" s="306"/>
      <c r="D557" s="306"/>
      <c r="E557" s="307"/>
      <c r="F557" s="148">
        <v>0</v>
      </c>
      <c r="G557" s="305"/>
      <c r="H557" s="307"/>
      <c r="I557" s="146">
        <f t="shared" si="330"/>
        <v>0</v>
      </c>
      <c r="J557" s="141"/>
      <c r="K557" s="161" t="s">
        <v>15</v>
      </c>
      <c r="L557" s="305"/>
      <c r="M557" s="306"/>
      <c r="N557" s="306"/>
      <c r="O557" s="307"/>
      <c r="P557" s="148">
        <v>0</v>
      </c>
      <c r="Q557" s="305"/>
      <c r="R557" s="312"/>
      <c r="S557" s="150">
        <f t="shared" si="331"/>
        <v>0</v>
      </c>
    </row>
    <row r="558" spans="1:19" x14ac:dyDescent="0.25">
      <c r="A558" s="151" t="s">
        <v>14</v>
      </c>
      <c r="B558" s="305"/>
      <c r="C558" s="306"/>
      <c r="D558" s="306"/>
      <c r="E558" s="307"/>
      <c r="F558" s="152">
        <v>0</v>
      </c>
      <c r="G558" s="305"/>
      <c r="H558" s="307"/>
      <c r="I558" s="154">
        <f t="shared" si="330"/>
        <v>0</v>
      </c>
      <c r="J558" s="141"/>
      <c r="K558" s="155" t="s">
        <v>14</v>
      </c>
      <c r="L558" s="305"/>
      <c r="M558" s="306"/>
      <c r="N558" s="306"/>
      <c r="O558" s="307"/>
      <c r="P558" s="156">
        <v>0</v>
      </c>
      <c r="Q558" s="305"/>
      <c r="R558" s="312"/>
      <c r="S558" s="158">
        <f t="shared" si="331"/>
        <v>0</v>
      </c>
    </row>
    <row r="559" spans="1:19" x14ac:dyDescent="0.25">
      <c r="A559" s="159" t="s">
        <v>56</v>
      </c>
      <c r="B559" s="305"/>
      <c r="C559" s="306"/>
      <c r="D559" s="306"/>
      <c r="E559" s="307"/>
      <c r="F559" s="148">
        <v>0</v>
      </c>
      <c r="G559" s="305"/>
      <c r="H559" s="307"/>
      <c r="I559" s="146">
        <f t="shared" si="330"/>
        <v>0</v>
      </c>
      <c r="J559" s="141"/>
      <c r="K559" s="161" t="s">
        <v>56</v>
      </c>
      <c r="L559" s="305"/>
      <c r="M559" s="306"/>
      <c r="N559" s="306"/>
      <c r="O559" s="307"/>
      <c r="P559" s="148">
        <v>0</v>
      </c>
      <c r="Q559" s="305"/>
      <c r="R559" s="312"/>
      <c r="S559" s="150">
        <f t="shared" si="331"/>
        <v>0</v>
      </c>
    </row>
    <row r="560" spans="1:19" x14ac:dyDescent="0.25">
      <c r="A560" s="151" t="s">
        <v>11</v>
      </c>
      <c r="B560" s="305"/>
      <c r="C560" s="306"/>
      <c r="D560" s="306"/>
      <c r="E560" s="307"/>
      <c r="F560" s="152">
        <v>10.464332053483233</v>
      </c>
      <c r="G560" s="305"/>
      <c r="H560" s="307"/>
      <c r="I560" s="154">
        <f t="shared" si="330"/>
        <v>10.464332053483233</v>
      </c>
      <c r="J560" s="141"/>
      <c r="K560" s="155" t="s">
        <v>11</v>
      </c>
      <c r="L560" s="305"/>
      <c r="M560" s="306"/>
      <c r="N560" s="306"/>
      <c r="O560" s="307"/>
      <c r="P560" s="156">
        <v>0</v>
      </c>
      <c r="Q560" s="305"/>
      <c r="R560" s="312"/>
      <c r="S560" s="158">
        <f t="shared" si="331"/>
        <v>0</v>
      </c>
    </row>
    <row r="561" spans="1:19" x14ac:dyDescent="0.25">
      <c r="A561" s="159" t="s">
        <v>57</v>
      </c>
      <c r="B561" s="305"/>
      <c r="C561" s="306"/>
      <c r="D561" s="306"/>
      <c r="E561" s="307"/>
      <c r="F561" s="148">
        <v>766.43019702009997</v>
      </c>
      <c r="G561" s="305"/>
      <c r="H561" s="307"/>
      <c r="I561" s="146">
        <f t="shared" si="330"/>
        <v>766.43019702009997</v>
      </c>
      <c r="J561" s="141"/>
      <c r="K561" s="161" t="s">
        <v>57</v>
      </c>
      <c r="L561" s="305"/>
      <c r="M561" s="306"/>
      <c r="N561" s="306"/>
      <c r="O561" s="307"/>
      <c r="P561" s="148">
        <v>0</v>
      </c>
      <c r="Q561" s="305"/>
      <c r="R561" s="312"/>
      <c r="S561" s="150">
        <f t="shared" si="331"/>
        <v>0</v>
      </c>
    </row>
    <row r="562" spans="1:19" x14ac:dyDescent="0.25">
      <c r="A562" s="151" t="s">
        <v>16</v>
      </c>
      <c r="B562" s="305"/>
      <c r="C562" s="306"/>
      <c r="D562" s="306"/>
      <c r="E562" s="307"/>
      <c r="F562" s="152">
        <v>0</v>
      </c>
      <c r="G562" s="305"/>
      <c r="H562" s="307"/>
      <c r="I562" s="154">
        <f t="shared" si="330"/>
        <v>0</v>
      </c>
      <c r="J562" s="141"/>
      <c r="K562" s="155" t="s">
        <v>16</v>
      </c>
      <c r="L562" s="305"/>
      <c r="M562" s="306"/>
      <c r="N562" s="306"/>
      <c r="O562" s="307"/>
      <c r="P562" s="156">
        <v>0</v>
      </c>
      <c r="Q562" s="305"/>
      <c r="R562" s="312"/>
      <c r="S562" s="158">
        <f t="shared" si="331"/>
        <v>0</v>
      </c>
    </row>
    <row r="563" spans="1:19" x14ac:dyDescent="0.25">
      <c r="A563" s="159" t="s">
        <v>139</v>
      </c>
      <c r="B563" s="305"/>
      <c r="C563" s="306"/>
      <c r="D563" s="306"/>
      <c r="E563" s="307"/>
      <c r="F563" s="148">
        <v>0</v>
      </c>
      <c r="G563" s="305"/>
      <c r="H563" s="307"/>
      <c r="I563" s="146">
        <f t="shared" si="330"/>
        <v>0</v>
      </c>
      <c r="J563" s="141"/>
      <c r="K563" s="161" t="s">
        <v>139</v>
      </c>
      <c r="L563" s="305"/>
      <c r="M563" s="306"/>
      <c r="N563" s="306"/>
      <c r="O563" s="307"/>
      <c r="P563" s="148">
        <v>0</v>
      </c>
      <c r="Q563" s="305"/>
      <c r="R563" s="312"/>
      <c r="S563" s="150">
        <f t="shared" si="331"/>
        <v>0</v>
      </c>
    </row>
    <row r="564" spans="1:19" x14ac:dyDescent="0.25">
      <c r="A564" s="151" t="s">
        <v>24</v>
      </c>
      <c r="B564" s="305"/>
      <c r="C564" s="306"/>
      <c r="D564" s="306"/>
      <c r="E564" s="307"/>
      <c r="F564" s="152">
        <v>0</v>
      </c>
      <c r="G564" s="305"/>
      <c r="H564" s="307"/>
      <c r="I564" s="154">
        <f t="shared" si="330"/>
        <v>0</v>
      </c>
      <c r="J564" s="141"/>
      <c r="K564" s="155" t="s">
        <v>24</v>
      </c>
      <c r="L564" s="305"/>
      <c r="M564" s="306"/>
      <c r="N564" s="306"/>
      <c r="O564" s="307"/>
      <c r="P564" s="156">
        <v>0</v>
      </c>
      <c r="Q564" s="305"/>
      <c r="R564" s="312"/>
      <c r="S564" s="158">
        <f t="shared" si="331"/>
        <v>0</v>
      </c>
    </row>
    <row r="565" spans="1:19" x14ac:dyDescent="0.25">
      <c r="A565" s="159" t="s">
        <v>23</v>
      </c>
      <c r="B565" s="305"/>
      <c r="C565" s="306"/>
      <c r="D565" s="306"/>
      <c r="E565" s="307"/>
      <c r="F565" s="148">
        <v>0</v>
      </c>
      <c r="G565" s="305"/>
      <c r="H565" s="307"/>
      <c r="I565" s="146">
        <f t="shared" si="330"/>
        <v>0</v>
      </c>
      <c r="J565" s="141"/>
      <c r="K565" s="161" t="s">
        <v>23</v>
      </c>
      <c r="L565" s="305"/>
      <c r="M565" s="306"/>
      <c r="N565" s="306"/>
      <c r="O565" s="307"/>
      <c r="P565" s="148">
        <v>0</v>
      </c>
      <c r="Q565" s="305"/>
      <c r="R565" s="312"/>
      <c r="S565" s="150">
        <f t="shared" si="331"/>
        <v>0</v>
      </c>
    </row>
    <row r="566" spans="1:19" x14ac:dyDescent="0.25">
      <c r="A566" s="151" t="s">
        <v>58</v>
      </c>
      <c r="B566" s="305"/>
      <c r="C566" s="306"/>
      <c r="D566" s="306"/>
      <c r="E566" s="307"/>
      <c r="F566" s="152">
        <v>0</v>
      </c>
      <c r="G566" s="305"/>
      <c r="H566" s="307"/>
      <c r="I566" s="154">
        <f t="shared" si="330"/>
        <v>0</v>
      </c>
      <c r="J566" s="141"/>
      <c r="K566" s="155" t="s">
        <v>58</v>
      </c>
      <c r="L566" s="305"/>
      <c r="M566" s="306"/>
      <c r="N566" s="306"/>
      <c r="O566" s="307"/>
      <c r="P566" s="156">
        <v>0</v>
      </c>
      <c r="Q566" s="305"/>
      <c r="R566" s="312"/>
      <c r="S566" s="158">
        <f t="shared" si="331"/>
        <v>0</v>
      </c>
    </row>
    <row r="567" spans="1:19" x14ac:dyDescent="0.25">
      <c r="A567" s="159" t="s">
        <v>21</v>
      </c>
      <c r="B567" s="305"/>
      <c r="C567" s="306"/>
      <c r="D567" s="306"/>
      <c r="E567" s="307"/>
      <c r="F567" s="148">
        <v>0</v>
      </c>
      <c r="G567" s="305"/>
      <c r="H567" s="307"/>
      <c r="I567" s="146">
        <f t="shared" si="330"/>
        <v>0</v>
      </c>
      <c r="J567" s="141"/>
      <c r="K567" s="161" t="s">
        <v>21</v>
      </c>
      <c r="L567" s="305"/>
      <c r="M567" s="306"/>
      <c r="N567" s="306"/>
      <c r="O567" s="307"/>
      <c r="P567" s="148">
        <v>0</v>
      </c>
      <c r="Q567" s="305"/>
      <c r="R567" s="312"/>
      <c r="S567" s="150">
        <f t="shared" si="331"/>
        <v>0</v>
      </c>
    </row>
    <row r="568" spans="1:19" x14ac:dyDescent="0.25">
      <c r="A568" s="151" t="s">
        <v>20</v>
      </c>
      <c r="B568" s="305"/>
      <c r="C568" s="306"/>
      <c r="D568" s="306"/>
      <c r="E568" s="307"/>
      <c r="F568" s="152">
        <v>0</v>
      </c>
      <c r="G568" s="305"/>
      <c r="H568" s="307"/>
      <c r="I568" s="154">
        <f t="shared" si="330"/>
        <v>0</v>
      </c>
      <c r="J568" s="141"/>
      <c r="K568" s="155" t="s">
        <v>20</v>
      </c>
      <c r="L568" s="305"/>
      <c r="M568" s="306"/>
      <c r="N568" s="306"/>
      <c r="O568" s="307"/>
      <c r="P568" s="156">
        <v>0</v>
      </c>
      <c r="Q568" s="305"/>
      <c r="R568" s="312"/>
      <c r="S568" s="158">
        <f t="shared" si="331"/>
        <v>0</v>
      </c>
    </row>
    <row r="569" spans="1:19" x14ac:dyDescent="0.25">
      <c r="A569" s="162" t="s">
        <v>62</v>
      </c>
      <c r="B569" s="305"/>
      <c r="C569" s="306"/>
      <c r="D569" s="306"/>
      <c r="E569" s="307"/>
      <c r="F569" s="148">
        <v>0</v>
      </c>
      <c r="G569" s="305"/>
      <c r="H569" s="307"/>
      <c r="I569" s="146">
        <f t="shared" si="330"/>
        <v>0</v>
      </c>
      <c r="J569" s="141"/>
      <c r="K569" s="163" t="s">
        <v>62</v>
      </c>
      <c r="L569" s="305"/>
      <c r="M569" s="306"/>
      <c r="N569" s="306"/>
      <c r="O569" s="307"/>
      <c r="P569" s="148">
        <v>0</v>
      </c>
      <c r="Q569" s="305"/>
      <c r="R569" s="312"/>
      <c r="S569" s="150">
        <f t="shared" si="331"/>
        <v>0</v>
      </c>
    </row>
    <row r="570" spans="1:19" ht="14.4" x14ac:dyDescent="0.3">
      <c r="A570" s="164" t="s">
        <v>22</v>
      </c>
      <c r="B570" s="305"/>
      <c r="C570" s="306"/>
      <c r="D570" s="306"/>
      <c r="E570" s="307"/>
      <c r="F570" s="165">
        <v>0</v>
      </c>
      <c r="G570" s="305"/>
      <c r="H570" s="307"/>
      <c r="I570" s="167">
        <f t="shared" si="330"/>
        <v>0</v>
      </c>
      <c r="J570" s="141"/>
      <c r="K570" s="168" t="s">
        <v>22</v>
      </c>
      <c r="L570" s="305"/>
      <c r="M570" s="306"/>
      <c r="N570" s="306"/>
      <c r="O570" s="307"/>
      <c r="P570" s="169">
        <v>0</v>
      </c>
      <c r="Q570" s="305"/>
      <c r="R570" s="312"/>
      <c r="S570" s="171">
        <f t="shared" si="331"/>
        <v>0</v>
      </c>
    </row>
    <row r="571" spans="1:19" ht="14.4" x14ac:dyDescent="0.3">
      <c r="A571" s="172" t="s">
        <v>18</v>
      </c>
      <c r="B571" s="305"/>
      <c r="C571" s="306"/>
      <c r="D571" s="306"/>
      <c r="E571" s="307"/>
      <c r="F571" s="173">
        <v>0</v>
      </c>
      <c r="G571" s="305"/>
      <c r="H571" s="307"/>
      <c r="I571" s="175">
        <f t="shared" si="330"/>
        <v>0</v>
      </c>
      <c r="J571" s="141"/>
      <c r="K571" s="176" t="s">
        <v>18</v>
      </c>
      <c r="L571" s="305"/>
      <c r="M571" s="306"/>
      <c r="N571" s="306"/>
      <c r="O571" s="307"/>
      <c r="P571" s="173">
        <v>0</v>
      </c>
      <c r="Q571" s="305"/>
      <c r="R571" s="312"/>
      <c r="S571" s="178">
        <f t="shared" si="331"/>
        <v>0</v>
      </c>
    </row>
    <row r="572" spans="1:19" ht="14.4" x14ac:dyDescent="0.3">
      <c r="A572" s="164" t="s">
        <v>19</v>
      </c>
      <c r="B572" s="305"/>
      <c r="C572" s="306"/>
      <c r="D572" s="306"/>
      <c r="E572" s="307"/>
      <c r="F572" s="165">
        <v>0</v>
      </c>
      <c r="G572" s="305"/>
      <c r="H572" s="307"/>
      <c r="I572" s="167">
        <f t="shared" si="330"/>
        <v>0</v>
      </c>
      <c r="J572" s="141"/>
      <c r="K572" s="168" t="s">
        <v>19</v>
      </c>
      <c r="L572" s="305"/>
      <c r="M572" s="306"/>
      <c r="N572" s="306"/>
      <c r="O572" s="307"/>
      <c r="P572" s="169">
        <v>0</v>
      </c>
      <c r="Q572" s="305"/>
      <c r="R572" s="312"/>
      <c r="S572" s="171">
        <f t="shared" si="331"/>
        <v>0</v>
      </c>
    </row>
    <row r="573" spans="1:19" ht="15" thickBot="1" x14ac:dyDescent="0.35">
      <c r="A573" s="179" t="s">
        <v>10</v>
      </c>
      <c r="B573" s="308"/>
      <c r="C573" s="309"/>
      <c r="D573" s="309"/>
      <c r="E573" s="310"/>
      <c r="F573" s="180">
        <v>0</v>
      </c>
      <c r="G573" s="308"/>
      <c r="H573" s="310"/>
      <c r="I573" s="182">
        <f t="shared" si="330"/>
        <v>0</v>
      </c>
      <c r="J573" s="141"/>
      <c r="K573" s="183" t="s">
        <v>10</v>
      </c>
      <c r="L573" s="308"/>
      <c r="M573" s="309"/>
      <c r="N573" s="309"/>
      <c r="O573" s="310"/>
      <c r="P573" s="180">
        <v>0</v>
      </c>
      <c r="Q573" s="308"/>
      <c r="R573" s="313"/>
      <c r="S573" s="185">
        <f t="shared" si="331"/>
        <v>0</v>
      </c>
    </row>
    <row r="574" spans="1:19" x14ac:dyDescent="0.25">
      <c r="A574" s="186" t="s">
        <v>25</v>
      </c>
      <c r="B574" s="187">
        <f>SUM(B553:B569)</f>
        <v>0</v>
      </c>
      <c r="C574" s="187">
        <f t="shared" ref="C574:H574" si="332">SUM(C553:C569)</f>
        <v>0</v>
      </c>
      <c r="D574" s="187">
        <f t="shared" si="332"/>
        <v>0</v>
      </c>
      <c r="E574" s="187">
        <f t="shared" si="332"/>
        <v>0</v>
      </c>
      <c r="F574" s="187">
        <f t="shared" si="332"/>
        <v>776.89452907358316</v>
      </c>
      <c r="G574" s="187">
        <f t="shared" si="332"/>
        <v>0</v>
      </c>
      <c r="H574" s="213">
        <f t="shared" si="332"/>
        <v>0</v>
      </c>
      <c r="I574" s="146">
        <f t="shared" ref="I574" si="333">SUM(I553:I569)</f>
        <v>776.89452907358316</v>
      </c>
      <c r="J574" s="141"/>
      <c r="K574" s="188" t="s">
        <v>25</v>
      </c>
      <c r="L574" s="187">
        <f>SUM(L553:L569)</f>
        <v>0</v>
      </c>
      <c r="M574" s="187">
        <f t="shared" ref="M574:R574" si="334">SUM(M553:M569)</f>
        <v>0</v>
      </c>
      <c r="N574" s="187">
        <f t="shared" si="334"/>
        <v>0</v>
      </c>
      <c r="O574" s="187">
        <f t="shared" si="334"/>
        <v>0</v>
      </c>
      <c r="P574" s="187">
        <f t="shared" si="334"/>
        <v>0</v>
      </c>
      <c r="Q574" s="187">
        <f t="shared" si="334"/>
        <v>0</v>
      </c>
      <c r="R574" s="213">
        <f t="shared" si="334"/>
        <v>0</v>
      </c>
      <c r="S574" s="214">
        <f t="shared" ref="S574" si="335">SUM(S553:S569)</f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336">IF($I574=0,"-",C574/$I574)</f>
        <v>0</v>
      </c>
      <c r="D575" s="105">
        <f t="shared" si="336"/>
        <v>0</v>
      </c>
      <c r="E575" s="105">
        <f t="shared" si="336"/>
        <v>0</v>
      </c>
      <c r="F575" s="105">
        <f t="shared" si="336"/>
        <v>1</v>
      </c>
      <c r="G575" s="105">
        <f t="shared" si="336"/>
        <v>0</v>
      </c>
      <c r="H575" s="106">
        <f t="shared" si="336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337">IF($S574=0,"-",M574/$S574)</f>
        <v>-</v>
      </c>
      <c r="N575" s="80" t="str">
        <f t="shared" si="337"/>
        <v>-</v>
      </c>
      <c r="O575" s="80" t="str">
        <f t="shared" si="337"/>
        <v>-</v>
      </c>
      <c r="P575" s="80" t="str">
        <f t="shared" si="337"/>
        <v>-</v>
      </c>
      <c r="Q575" s="80" t="str">
        <f t="shared" si="337"/>
        <v>-</v>
      </c>
      <c r="R575" s="81" t="str">
        <f t="shared" si="337"/>
        <v>-</v>
      </c>
      <c r="S575" s="82">
        <f>SUM(L575:R575)</f>
        <v>0</v>
      </c>
    </row>
    <row r="576" spans="1:19" ht="14.4" thickBot="1" x14ac:dyDescent="0.3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7.6" x14ac:dyDescent="0.25">
      <c r="A577" s="294" t="s">
        <v>47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26</v>
      </c>
      <c r="G577" s="137" t="s">
        <v>4</v>
      </c>
      <c r="H577" s="137" t="s">
        <v>84</v>
      </c>
      <c r="I577" s="138" t="s">
        <v>5</v>
      </c>
      <c r="K577" s="296" t="s">
        <v>47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26</v>
      </c>
      <c r="Q577" s="139" t="s">
        <v>4</v>
      </c>
      <c r="R577" s="139" t="s">
        <v>84</v>
      </c>
      <c r="S577" s="140" t="s">
        <v>5</v>
      </c>
    </row>
    <row r="578" spans="1:19" x14ac:dyDescent="0.25">
      <c r="A578" s="295" t="s">
        <v>47</v>
      </c>
      <c r="B578" s="282" t="s">
        <v>66</v>
      </c>
      <c r="C578" s="283"/>
      <c r="D578" s="283"/>
      <c r="E578" s="283"/>
      <c r="F578" s="283"/>
      <c r="G578" s="283"/>
      <c r="H578" s="283"/>
      <c r="I578" s="284"/>
      <c r="K578" s="297" t="s">
        <v>47</v>
      </c>
      <c r="L578" s="285" t="s">
        <v>66</v>
      </c>
      <c r="M578" s="286"/>
      <c r="N578" s="286"/>
      <c r="O578" s="286"/>
      <c r="P578" s="286"/>
      <c r="Q578" s="286"/>
      <c r="R578" s="286"/>
      <c r="S578" s="287"/>
    </row>
    <row r="579" spans="1:19" x14ac:dyDescent="0.25">
      <c r="A579" s="143" t="s">
        <v>6</v>
      </c>
      <c r="B579" s="144">
        <v>0.8003017507136676</v>
      </c>
      <c r="C579" s="144">
        <v>0</v>
      </c>
      <c r="D579" s="144">
        <v>0.15259015656895847</v>
      </c>
      <c r="E579" s="144">
        <v>0</v>
      </c>
      <c r="F579" s="291"/>
      <c r="G579" s="144">
        <v>0</v>
      </c>
      <c r="H579" s="145">
        <v>0</v>
      </c>
      <c r="I579" s="146">
        <f>SUM(B579:H579)</f>
        <v>0.95289190728262607</v>
      </c>
      <c r="J579" s="141"/>
      <c r="K579" s="192" t="s">
        <v>6</v>
      </c>
      <c r="L579" s="144">
        <v>0.8003017507136676</v>
      </c>
      <c r="M579" s="144">
        <v>0</v>
      </c>
      <c r="N579" s="144">
        <v>0.15259015656895847</v>
      </c>
      <c r="O579" s="144">
        <v>0</v>
      </c>
      <c r="P579" s="144">
        <v>0.13564864681013891</v>
      </c>
      <c r="Q579" s="144">
        <v>0</v>
      </c>
      <c r="R579" s="193">
        <v>0</v>
      </c>
      <c r="S579" s="194">
        <f>SUM(L579:R579)</f>
        <v>1.0885405540927651</v>
      </c>
    </row>
    <row r="580" spans="1:19" x14ac:dyDescent="0.25">
      <c r="A580" s="151" t="s">
        <v>7</v>
      </c>
      <c r="B580" s="152">
        <v>8.8283373045483948</v>
      </c>
      <c r="C580" s="152">
        <v>0</v>
      </c>
      <c r="D580" s="152">
        <v>2.1560477434963983</v>
      </c>
      <c r="E580" s="152">
        <v>0</v>
      </c>
      <c r="F580" s="292"/>
      <c r="G580" s="152">
        <v>0</v>
      </c>
      <c r="H580" s="153">
        <v>0</v>
      </c>
      <c r="I580" s="154">
        <f t="shared" ref="I580:I599" si="338">SUM(B580:H580)</f>
        <v>10.984385048044793</v>
      </c>
      <c r="J580" s="141"/>
      <c r="K580" s="155" t="s">
        <v>7</v>
      </c>
      <c r="L580" s="156">
        <v>8.8283373045483948</v>
      </c>
      <c r="M580" s="156">
        <v>0</v>
      </c>
      <c r="N580" s="156">
        <v>2.1560477434963983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39">SUM(L580:R580)</f>
        <v>10.984385048044793</v>
      </c>
    </row>
    <row r="581" spans="1:19" x14ac:dyDescent="0.25">
      <c r="A581" s="159" t="s">
        <v>9</v>
      </c>
      <c r="B581" s="148">
        <v>3.0169215292734335</v>
      </c>
      <c r="C581" s="148">
        <v>0</v>
      </c>
      <c r="D581" s="148">
        <v>0</v>
      </c>
      <c r="E581" s="148">
        <v>0</v>
      </c>
      <c r="F581" s="292"/>
      <c r="G581" s="148">
        <v>0</v>
      </c>
      <c r="H581" s="160">
        <v>0</v>
      </c>
      <c r="I581" s="146">
        <f t="shared" si="338"/>
        <v>3.0169215292734335</v>
      </c>
      <c r="J581" s="141"/>
      <c r="K581" s="161" t="s">
        <v>9</v>
      </c>
      <c r="L581" s="148">
        <v>3.0169215292734335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39"/>
        <v>3.0169215292734335</v>
      </c>
    </row>
    <row r="582" spans="1:19" x14ac:dyDescent="0.25">
      <c r="A582" s="151" t="s">
        <v>54</v>
      </c>
      <c r="B582" s="152">
        <v>0</v>
      </c>
      <c r="C582" s="152">
        <v>0</v>
      </c>
      <c r="D582" s="152">
        <v>0</v>
      </c>
      <c r="E582" s="152">
        <v>0</v>
      </c>
      <c r="F582" s="292"/>
      <c r="G582" s="152">
        <v>0</v>
      </c>
      <c r="H582" s="153">
        <v>0</v>
      </c>
      <c r="I582" s="154">
        <f t="shared" si="338"/>
        <v>0</v>
      </c>
      <c r="J582" s="141"/>
      <c r="K582" s="155" t="s">
        <v>54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39"/>
        <v>0</v>
      </c>
    </row>
    <row r="583" spans="1:19" x14ac:dyDescent="0.25">
      <c r="A583" s="159" t="s">
        <v>15</v>
      </c>
      <c r="B583" s="148">
        <v>109.1026673105268</v>
      </c>
      <c r="C583" s="148">
        <v>13.215038649208671</v>
      </c>
      <c r="D583" s="148">
        <v>2.8494520103730387</v>
      </c>
      <c r="E583" s="148">
        <v>6.3550870746680639</v>
      </c>
      <c r="F583" s="292"/>
      <c r="G583" s="148">
        <v>0</v>
      </c>
      <c r="H583" s="160">
        <v>0</v>
      </c>
      <c r="I583" s="146">
        <f t="shared" si="338"/>
        <v>131.52224504477658</v>
      </c>
      <c r="J583" s="141"/>
      <c r="K583" s="161" t="s">
        <v>15</v>
      </c>
      <c r="L583" s="148">
        <v>109.1026673105268</v>
      </c>
      <c r="M583" s="148">
        <v>13.215038649208671</v>
      </c>
      <c r="N583" s="148">
        <v>2.8494520103730387</v>
      </c>
      <c r="O583" s="148">
        <v>6.3550870746680639</v>
      </c>
      <c r="P583" s="148">
        <v>0</v>
      </c>
      <c r="Q583" s="148">
        <v>0</v>
      </c>
      <c r="R583" s="149">
        <v>0</v>
      </c>
      <c r="S583" s="150">
        <f t="shared" si="339"/>
        <v>131.52224504477658</v>
      </c>
    </row>
    <row r="584" spans="1:19" x14ac:dyDescent="0.25">
      <c r="A584" s="151" t="s">
        <v>14</v>
      </c>
      <c r="B584" s="152">
        <v>1496.9709664109148</v>
      </c>
      <c r="C584" s="152">
        <v>22.717799224761837</v>
      </c>
      <c r="D584" s="152">
        <v>26.86147008898104</v>
      </c>
      <c r="E584" s="152">
        <v>0</v>
      </c>
      <c r="F584" s="292"/>
      <c r="G584" s="152">
        <v>0</v>
      </c>
      <c r="H584" s="153">
        <v>0</v>
      </c>
      <c r="I584" s="154">
        <f t="shared" si="338"/>
        <v>1546.5502357246578</v>
      </c>
      <c r="J584" s="141"/>
      <c r="K584" s="155" t="s">
        <v>14</v>
      </c>
      <c r="L584" s="156">
        <v>1496.9709664109148</v>
      </c>
      <c r="M584" s="156">
        <v>22.717799224761837</v>
      </c>
      <c r="N584" s="156">
        <v>26.86147008898104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39"/>
        <v>1546.5502357246578</v>
      </c>
    </row>
    <row r="585" spans="1:19" x14ac:dyDescent="0.25">
      <c r="A585" s="159" t="s">
        <v>56</v>
      </c>
      <c r="B585" s="148">
        <v>0</v>
      </c>
      <c r="C585" s="148">
        <v>0</v>
      </c>
      <c r="D585" s="148">
        <v>0.16236866829760449</v>
      </c>
      <c r="E585" s="148">
        <v>75.742492183665945</v>
      </c>
      <c r="F585" s="292"/>
      <c r="G585" s="148">
        <v>0</v>
      </c>
      <c r="H585" s="160">
        <v>0</v>
      </c>
      <c r="I585" s="146">
        <f t="shared" si="338"/>
        <v>75.904860851963548</v>
      </c>
      <c r="J585" s="141"/>
      <c r="K585" s="161" t="s">
        <v>56</v>
      </c>
      <c r="L585" s="148">
        <v>0</v>
      </c>
      <c r="M585" s="148">
        <v>0</v>
      </c>
      <c r="N585" s="148">
        <v>0.16236866829760449</v>
      </c>
      <c r="O585" s="148">
        <v>75.742492183665945</v>
      </c>
      <c r="P585" s="148">
        <v>5823.226379377812</v>
      </c>
      <c r="Q585" s="148">
        <v>0</v>
      </c>
      <c r="R585" s="149">
        <v>0</v>
      </c>
      <c r="S585" s="150">
        <f t="shared" si="339"/>
        <v>5899.1312402297754</v>
      </c>
    </row>
    <row r="586" spans="1:19" x14ac:dyDescent="0.25">
      <c r="A586" s="151" t="s">
        <v>11</v>
      </c>
      <c r="B586" s="152">
        <v>0</v>
      </c>
      <c r="C586" s="152">
        <v>0</v>
      </c>
      <c r="D586" s="152">
        <v>6.9432430645593041E-2</v>
      </c>
      <c r="E586" s="152">
        <v>2.0300313185133962</v>
      </c>
      <c r="F586" s="292"/>
      <c r="G586" s="152">
        <v>0</v>
      </c>
      <c r="H586" s="153">
        <v>0</v>
      </c>
      <c r="I586" s="154">
        <f t="shared" si="338"/>
        <v>2.0994637491589891</v>
      </c>
      <c r="J586" s="141"/>
      <c r="K586" s="155" t="s">
        <v>11</v>
      </c>
      <c r="L586" s="156">
        <v>0</v>
      </c>
      <c r="M586" s="156">
        <v>0</v>
      </c>
      <c r="N586" s="156">
        <v>6.9432430645593041E-2</v>
      </c>
      <c r="O586" s="156">
        <v>2.0300313185133962</v>
      </c>
      <c r="P586" s="156">
        <v>348.01494003056558</v>
      </c>
      <c r="Q586" s="156">
        <v>0</v>
      </c>
      <c r="R586" s="157">
        <v>0</v>
      </c>
      <c r="S586" s="158">
        <f t="shared" si="339"/>
        <v>350.11440377972457</v>
      </c>
    </row>
    <row r="587" spans="1:19" x14ac:dyDescent="0.25">
      <c r="A587" s="159" t="s">
        <v>57</v>
      </c>
      <c r="B587" s="148">
        <v>0</v>
      </c>
      <c r="C587" s="148">
        <v>0</v>
      </c>
      <c r="D587" s="148">
        <v>0</v>
      </c>
      <c r="E587" s="148">
        <v>0</v>
      </c>
      <c r="F587" s="292"/>
      <c r="G587" s="148">
        <v>0</v>
      </c>
      <c r="H587" s="160">
        <v>0</v>
      </c>
      <c r="I587" s="146">
        <f t="shared" si="338"/>
        <v>0</v>
      </c>
      <c r="J587" s="141"/>
      <c r="K587" s="161" t="s">
        <v>57</v>
      </c>
      <c r="L587" s="148">
        <v>0</v>
      </c>
      <c r="M587" s="148">
        <v>0</v>
      </c>
      <c r="N587" s="148">
        <v>0</v>
      </c>
      <c r="O587" s="148">
        <v>0</v>
      </c>
      <c r="P587" s="148">
        <v>766.43019702009997</v>
      </c>
      <c r="Q587" s="148">
        <v>0</v>
      </c>
      <c r="R587" s="149">
        <v>0</v>
      </c>
      <c r="S587" s="150">
        <f t="shared" si="339"/>
        <v>766.43019702009997</v>
      </c>
    </row>
    <row r="588" spans="1:19" x14ac:dyDescent="0.25">
      <c r="A588" s="151" t="s">
        <v>16</v>
      </c>
      <c r="B588" s="152">
        <v>79.809358422542303</v>
      </c>
      <c r="C588" s="152">
        <v>0.43243062407242339</v>
      </c>
      <c r="D588" s="152">
        <v>10.129117257132931</v>
      </c>
      <c r="E588" s="152">
        <v>1.3807741320081617</v>
      </c>
      <c r="F588" s="292"/>
      <c r="G588" s="152">
        <v>0</v>
      </c>
      <c r="H588" s="153">
        <v>0</v>
      </c>
      <c r="I588" s="154">
        <f t="shared" si="338"/>
        <v>91.751680435755816</v>
      </c>
      <c r="J588" s="141"/>
      <c r="K588" s="155" t="s">
        <v>16</v>
      </c>
      <c r="L588" s="156">
        <v>79.809358422542303</v>
      </c>
      <c r="M588" s="156">
        <v>0.43243062407242339</v>
      </c>
      <c r="N588" s="156">
        <v>10.129117257132931</v>
      </c>
      <c r="O588" s="156">
        <v>1.3807741320081617</v>
      </c>
      <c r="P588" s="156">
        <v>0</v>
      </c>
      <c r="Q588" s="156">
        <v>0</v>
      </c>
      <c r="R588" s="157">
        <v>0</v>
      </c>
      <c r="S588" s="158">
        <f t="shared" si="339"/>
        <v>91.751680435755816</v>
      </c>
    </row>
    <row r="589" spans="1:19" x14ac:dyDescent="0.25">
      <c r="A589" s="159" t="s">
        <v>139</v>
      </c>
      <c r="B589" s="148">
        <v>528.78054144107705</v>
      </c>
      <c r="C589" s="148">
        <v>83.328824750645609</v>
      </c>
      <c r="D589" s="148">
        <v>16.251720457452066</v>
      </c>
      <c r="E589" s="148">
        <v>12.796920416332418</v>
      </c>
      <c r="F589" s="292"/>
      <c r="G589" s="148">
        <v>0</v>
      </c>
      <c r="H589" s="160">
        <v>0</v>
      </c>
      <c r="I589" s="146">
        <f t="shared" si="338"/>
        <v>641.15800706550715</v>
      </c>
      <c r="J589" s="141"/>
      <c r="K589" s="161" t="s">
        <v>139</v>
      </c>
      <c r="L589" s="148">
        <v>528.78054144107705</v>
      </c>
      <c r="M589" s="148">
        <v>83.328824750645609</v>
      </c>
      <c r="N589" s="148">
        <v>16.251720457452066</v>
      </c>
      <c r="O589" s="148">
        <v>12.796920416332418</v>
      </c>
      <c r="P589" s="148">
        <v>1756.3546716103485</v>
      </c>
      <c r="Q589" s="148">
        <v>0</v>
      </c>
      <c r="R589" s="149">
        <v>0</v>
      </c>
      <c r="S589" s="150">
        <f t="shared" si="339"/>
        <v>2397.5126786758556</v>
      </c>
    </row>
    <row r="590" spans="1:19" x14ac:dyDescent="0.25">
      <c r="A590" s="151" t="s">
        <v>24</v>
      </c>
      <c r="B590" s="152">
        <v>455.72745234219803</v>
      </c>
      <c r="C590" s="152">
        <v>0</v>
      </c>
      <c r="D590" s="152">
        <v>1005.1203739696753</v>
      </c>
      <c r="E590" s="152">
        <v>221.49175676479186</v>
      </c>
      <c r="F590" s="292"/>
      <c r="G590" s="152">
        <v>688.62135171799707</v>
      </c>
      <c r="H590" s="153">
        <v>0.17927089542583344</v>
      </c>
      <c r="I590" s="154">
        <f t="shared" si="338"/>
        <v>2371.1402056900879</v>
      </c>
      <c r="J590" s="141"/>
      <c r="K590" s="155" t="s">
        <v>24</v>
      </c>
      <c r="L590" s="156">
        <v>455.72745234219803</v>
      </c>
      <c r="M590" s="156">
        <v>0</v>
      </c>
      <c r="N590" s="156">
        <v>1005.1203739696753</v>
      </c>
      <c r="O590" s="156">
        <v>221.49175676479186</v>
      </c>
      <c r="P590" s="156">
        <v>1280.4966771044417</v>
      </c>
      <c r="Q590" s="156">
        <v>688.62135171799707</v>
      </c>
      <c r="R590" s="157">
        <v>0.17927089542583344</v>
      </c>
      <c r="S590" s="158">
        <f t="shared" si="339"/>
        <v>3651.6368827945298</v>
      </c>
    </row>
    <row r="591" spans="1:19" x14ac:dyDescent="0.25">
      <c r="A591" s="159" t="s">
        <v>23</v>
      </c>
      <c r="B591" s="148">
        <v>2646.3329847823093</v>
      </c>
      <c r="C591" s="148">
        <v>16.777278874280952</v>
      </c>
      <c r="D591" s="148">
        <v>0</v>
      </c>
      <c r="E591" s="148">
        <v>0</v>
      </c>
      <c r="F591" s="292"/>
      <c r="G591" s="148">
        <v>0</v>
      </c>
      <c r="H591" s="160">
        <v>0</v>
      </c>
      <c r="I591" s="146">
        <f t="shared" si="338"/>
        <v>2663.1102636565902</v>
      </c>
      <c r="J591" s="141"/>
      <c r="K591" s="161" t="s">
        <v>23</v>
      </c>
      <c r="L591" s="148">
        <v>2646.3329847823093</v>
      </c>
      <c r="M591" s="148">
        <v>16.777278874280952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39"/>
        <v>2663.1102636565902</v>
      </c>
    </row>
    <row r="592" spans="1:19" x14ac:dyDescent="0.25">
      <c r="A592" s="151" t="s">
        <v>58</v>
      </c>
      <c r="B592" s="152">
        <v>37.412155536473399</v>
      </c>
      <c r="C592" s="152">
        <v>0</v>
      </c>
      <c r="D592" s="152">
        <v>6.6507795467364259</v>
      </c>
      <c r="E592" s="152">
        <v>0</v>
      </c>
      <c r="F592" s="292"/>
      <c r="G592" s="152">
        <v>0</v>
      </c>
      <c r="H592" s="153">
        <v>0</v>
      </c>
      <c r="I592" s="154">
        <f t="shared" si="338"/>
        <v>44.062935083209823</v>
      </c>
      <c r="J592" s="141"/>
      <c r="K592" s="155" t="s">
        <v>58</v>
      </c>
      <c r="L592" s="156">
        <v>37.412155536473399</v>
      </c>
      <c r="M592" s="156">
        <v>0</v>
      </c>
      <c r="N592" s="156">
        <v>6.6507795467364259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339"/>
        <v>44.062935083209823</v>
      </c>
    </row>
    <row r="593" spans="1:85" x14ac:dyDescent="0.25">
      <c r="A593" s="159" t="s">
        <v>21</v>
      </c>
      <c r="B593" s="148">
        <v>143.2968052969803</v>
      </c>
      <c r="C593" s="148">
        <v>0</v>
      </c>
      <c r="D593" s="148">
        <v>8.8384349178470014</v>
      </c>
      <c r="E593" s="148">
        <v>0</v>
      </c>
      <c r="F593" s="292"/>
      <c r="G593" s="148">
        <v>0</v>
      </c>
      <c r="H593" s="160">
        <v>0</v>
      </c>
      <c r="I593" s="146">
        <f t="shared" si="338"/>
        <v>152.13524021482729</v>
      </c>
      <c r="J593" s="141"/>
      <c r="K593" s="161" t="s">
        <v>21</v>
      </c>
      <c r="L593" s="148">
        <v>143.2968052969803</v>
      </c>
      <c r="M593" s="148">
        <v>0</v>
      </c>
      <c r="N593" s="148">
        <v>8.8384349178470014</v>
      </c>
      <c r="O593" s="148">
        <v>0</v>
      </c>
      <c r="P593" s="148">
        <v>378.61990029418445</v>
      </c>
      <c r="Q593" s="148">
        <v>0</v>
      </c>
      <c r="R593" s="149">
        <v>0</v>
      </c>
      <c r="S593" s="150">
        <f t="shared" si="339"/>
        <v>530.75514050901177</v>
      </c>
    </row>
    <row r="594" spans="1:85" x14ac:dyDescent="0.25">
      <c r="A594" s="151" t="s">
        <v>20</v>
      </c>
      <c r="B594" s="152">
        <v>2.1680660168808323</v>
      </c>
      <c r="C594" s="152">
        <v>0</v>
      </c>
      <c r="D594" s="152">
        <v>4.0057746096167933E-2</v>
      </c>
      <c r="E594" s="152">
        <v>0</v>
      </c>
      <c r="F594" s="292"/>
      <c r="G594" s="152">
        <v>0</v>
      </c>
      <c r="H594" s="153">
        <v>0</v>
      </c>
      <c r="I594" s="154">
        <f t="shared" si="338"/>
        <v>2.2081237629770003</v>
      </c>
      <c r="J594" s="141"/>
      <c r="K594" s="155" t="s">
        <v>20</v>
      </c>
      <c r="L594" s="156">
        <v>2.1680660168808323</v>
      </c>
      <c r="M594" s="156">
        <v>0</v>
      </c>
      <c r="N594" s="156">
        <v>4.0057746096167933E-2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39"/>
        <v>2.2081237629770003</v>
      </c>
    </row>
    <row r="595" spans="1:85" x14ac:dyDescent="0.25">
      <c r="A595" s="162" t="s">
        <v>62</v>
      </c>
      <c r="B595" s="148">
        <v>344.70392866411964</v>
      </c>
      <c r="C595" s="148">
        <v>0</v>
      </c>
      <c r="D595" s="148">
        <v>0</v>
      </c>
      <c r="E595" s="148">
        <v>0</v>
      </c>
      <c r="F595" s="292"/>
      <c r="G595" s="148">
        <v>0</v>
      </c>
      <c r="H595" s="160">
        <v>0</v>
      </c>
      <c r="I595" s="146">
        <f t="shared" si="338"/>
        <v>344.70392866411964</v>
      </c>
      <c r="J595" s="141"/>
      <c r="K595" s="163" t="s">
        <v>62</v>
      </c>
      <c r="L595" s="148">
        <v>344.70392866411964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39"/>
        <v>344.70392866411964</v>
      </c>
    </row>
    <row r="596" spans="1:85" ht="14.4" x14ac:dyDescent="0.3">
      <c r="A596" s="164" t="s">
        <v>22</v>
      </c>
      <c r="B596" s="165">
        <v>344.70392866411964</v>
      </c>
      <c r="C596" s="165">
        <v>0</v>
      </c>
      <c r="D596" s="165">
        <v>0</v>
      </c>
      <c r="E596" s="165">
        <v>0</v>
      </c>
      <c r="F596" s="292"/>
      <c r="G596" s="165">
        <v>0</v>
      </c>
      <c r="H596" s="166">
        <v>0</v>
      </c>
      <c r="I596" s="167">
        <f t="shared" si="338"/>
        <v>344.70392866411964</v>
      </c>
      <c r="J596" s="141"/>
      <c r="K596" s="168" t="s">
        <v>22</v>
      </c>
      <c r="L596" s="169">
        <v>344.70392866411964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39"/>
        <v>344.70392866411964</v>
      </c>
    </row>
    <row r="597" spans="1:85" ht="14.4" x14ac:dyDescent="0.3">
      <c r="A597" s="172" t="s">
        <v>18</v>
      </c>
      <c r="B597" s="173">
        <v>0</v>
      </c>
      <c r="C597" s="173">
        <v>0</v>
      </c>
      <c r="D597" s="173">
        <v>0</v>
      </c>
      <c r="E597" s="173">
        <v>0</v>
      </c>
      <c r="F597" s="292"/>
      <c r="G597" s="173">
        <v>0</v>
      </c>
      <c r="H597" s="174">
        <v>0</v>
      </c>
      <c r="I597" s="175">
        <f t="shared" si="338"/>
        <v>0</v>
      </c>
      <c r="J597" s="141"/>
      <c r="K597" s="176" t="s">
        <v>18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39"/>
        <v>0</v>
      </c>
    </row>
    <row r="598" spans="1:85" ht="14.4" x14ac:dyDescent="0.3">
      <c r="A598" s="164" t="s">
        <v>19</v>
      </c>
      <c r="B598" s="165">
        <v>0</v>
      </c>
      <c r="C598" s="165">
        <v>0</v>
      </c>
      <c r="D598" s="165">
        <v>0</v>
      </c>
      <c r="E598" s="165">
        <v>0</v>
      </c>
      <c r="F598" s="292"/>
      <c r="G598" s="165">
        <v>0</v>
      </c>
      <c r="H598" s="166">
        <v>0</v>
      </c>
      <c r="I598" s="167">
        <f t="shared" si="338"/>
        <v>0</v>
      </c>
      <c r="J598" s="141"/>
      <c r="K598" s="168" t="s">
        <v>19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39"/>
        <v>0</v>
      </c>
    </row>
    <row r="599" spans="1:85" ht="15" thickBot="1" x14ac:dyDescent="0.35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293"/>
      <c r="G599" s="180">
        <v>0</v>
      </c>
      <c r="H599" s="181">
        <v>0</v>
      </c>
      <c r="I599" s="182">
        <f t="shared" si="338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39"/>
        <v>0</v>
      </c>
    </row>
    <row r="600" spans="1:85" x14ac:dyDescent="0.25">
      <c r="A600" s="186" t="s">
        <v>25</v>
      </c>
      <c r="B600" s="187">
        <f>SUM(B579:B595)</f>
        <v>5856.9504868085569</v>
      </c>
      <c r="C600" s="187">
        <f t="shared" ref="C600:H600" si="340">SUM(C579:C595)</f>
        <v>136.47137212296951</v>
      </c>
      <c r="D600" s="187">
        <f t="shared" si="340"/>
        <v>1079.2818449933025</v>
      </c>
      <c r="E600" s="187">
        <f t="shared" si="340"/>
        <v>319.79706188997983</v>
      </c>
      <c r="F600" s="187">
        <f t="shared" si="340"/>
        <v>0</v>
      </c>
      <c r="G600" s="187">
        <f t="shared" si="340"/>
        <v>688.62135171799707</v>
      </c>
      <c r="H600" s="213">
        <f t="shared" si="340"/>
        <v>0.17927089542583344</v>
      </c>
      <c r="I600" s="146">
        <f t="shared" ref="I600" si="341">SUM(I579:I595)</f>
        <v>8081.3013884282327</v>
      </c>
      <c r="J600" s="141"/>
      <c r="K600" s="188" t="s">
        <v>25</v>
      </c>
      <c r="L600" s="187">
        <f>SUM(L579:L595)</f>
        <v>5856.9504868085569</v>
      </c>
      <c r="M600" s="187">
        <f t="shared" ref="M600:R600" si="342">SUM(M579:M595)</f>
        <v>136.47137212296951</v>
      </c>
      <c r="N600" s="187">
        <f t="shared" si="342"/>
        <v>1079.2818449933025</v>
      </c>
      <c r="O600" s="187">
        <f t="shared" si="342"/>
        <v>319.79706188997983</v>
      </c>
      <c r="P600" s="187">
        <f t="shared" si="342"/>
        <v>10353.278414084263</v>
      </c>
      <c r="Q600" s="187">
        <f t="shared" si="342"/>
        <v>688.62135171799707</v>
      </c>
      <c r="R600" s="213">
        <f t="shared" si="342"/>
        <v>0.17927089542583344</v>
      </c>
      <c r="S600" s="214">
        <f t="shared" ref="S600" si="343">SUM(S579:S595)</f>
        <v>18434.579802512493</v>
      </c>
    </row>
    <row r="601" spans="1:85" s="4" customFormat="1" ht="15" thickBot="1" x14ac:dyDescent="0.35">
      <c r="A601" s="19" t="s">
        <v>85</v>
      </c>
      <c r="B601" s="105">
        <f>IF($I600=0,"-",B600/$I600)</f>
        <v>0.72475337885494961</v>
      </c>
      <c r="C601" s="105">
        <f t="shared" ref="C601:H601" si="344">IF($I600=0,"-",C600/$I600)</f>
        <v>1.6887301384203468E-2</v>
      </c>
      <c r="D601" s="105">
        <f t="shared" si="344"/>
        <v>0.13355297533374344</v>
      </c>
      <c r="E601" s="105">
        <f t="shared" si="344"/>
        <v>3.9572470635472555E-2</v>
      </c>
      <c r="F601" s="105">
        <f t="shared" si="344"/>
        <v>0</v>
      </c>
      <c r="G601" s="105">
        <f t="shared" si="344"/>
        <v>8.5211690372549026E-2</v>
      </c>
      <c r="H601" s="106">
        <f t="shared" si="344"/>
        <v>2.218341908179972E-5</v>
      </c>
      <c r="I601" s="107">
        <f>SUM(B601:H601)</f>
        <v>0.99999999999999989</v>
      </c>
      <c r="K601" s="30" t="s">
        <v>85</v>
      </c>
      <c r="L601" s="80">
        <f>IF($S600=0,"-",L600/$S600)</f>
        <v>0.3177154320604747</v>
      </c>
      <c r="M601" s="80">
        <f t="shared" ref="M601:R601" si="345">IF($S600=0,"-",M600/$S600)</f>
        <v>7.4030096473568386E-3</v>
      </c>
      <c r="N601" s="80">
        <f t="shared" si="345"/>
        <v>5.8546593226182705E-2</v>
      </c>
      <c r="O601" s="80">
        <f t="shared" si="345"/>
        <v>1.7347672977411393E-2</v>
      </c>
      <c r="P601" s="80">
        <f t="shared" si="345"/>
        <v>0.56162269631300143</v>
      </c>
      <c r="Q601" s="80">
        <f t="shared" si="345"/>
        <v>3.735487106812943E-2</v>
      </c>
      <c r="R601" s="81">
        <f t="shared" si="345"/>
        <v>9.7247074436380795E-6</v>
      </c>
      <c r="S601" s="82">
        <f>SUM(L601:R601)</f>
        <v>1.0000000000000002</v>
      </c>
      <c r="BA601" s="83"/>
      <c r="BR601" s="83"/>
    </row>
    <row r="602" spans="1:85" ht="14.4" thickBot="1" x14ac:dyDescent="0.3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7"/>
      <c r="AA602" s="228"/>
      <c r="AC602" s="228"/>
      <c r="AD602" s="228"/>
      <c r="AE602" s="228"/>
      <c r="AF602" s="228"/>
      <c r="AG602" s="228"/>
      <c r="AH602" s="228"/>
      <c r="AI602" s="229"/>
      <c r="AJ602" s="229"/>
      <c r="AK602" s="229"/>
      <c r="AL602" s="229"/>
      <c r="AM602" s="229"/>
      <c r="AN602" s="229"/>
      <c r="AO602" s="229"/>
      <c r="AP602" s="229"/>
    </row>
    <row r="603" spans="1:85" ht="27.6" x14ac:dyDescent="0.25">
      <c r="A603" s="294" t="s">
        <v>48</v>
      </c>
      <c r="B603" s="137" t="s">
        <v>0</v>
      </c>
      <c r="C603" s="137" t="s">
        <v>27</v>
      </c>
      <c r="D603" s="137" t="s">
        <v>28</v>
      </c>
      <c r="E603" s="137" t="s">
        <v>29</v>
      </c>
      <c r="F603" s="137" t="s">
        <v>26</v>
      </c>
      <c r="G603" s="137" t="s">
        <v>4</v>
      </c>
      <c r="H603" s="137" t="s">
        <v>84</v>
      </c>
      <c r="I603" s="138" t="s">
        <v>5</v>
      </c>
      <c r="K603" s="296" t="s">
        <v>48</v>
      </c>
      <c r="L603" s="139" t="s">
        <v>0</v>
      </c>
      <c r="M603" s="139" t="s">
        <v>27</v>
      </c>
      <c r="N603" s="139" t="s">
        <v>28</v>
      </c>
      <c r="O603" s="139" t="s">
        <v>29</v>
      </c>
      <c r="P603" s="139" t="s">
        <v>26</v>
      </c>
      <c r="Q603" s="139" t="s">
        <v>4</v>
      </c>
      <c r="R603" s="139" t="s">
        <v>84</v>
      </c>
      <c r="S603" s="140" t="s">
        <v>5</v>
      </c>
      <c r="U603" s="280" t="s">
        <v>48</v>
      </c>
      <c r="V603" s="190" t="s">
        <v>78</v>
      </c>
      <c r="W603" s="190" t="s">
        <v>79</v>
      </c>
      <c r="X603" s="190" t="s">
        <v>69</v>
      </c>
      <c r="Y603" s="190" t="s">
        <v>80</v>
      </c>
      <c r="Z603" s="190" t="s">
        <v>81</v>
      </c>
      <c r="AA603" s="190" t="s">
        <v>70</v>
      </c>
      <c r="AB603" s="190" t="s">
        <v>82</v>
      </c>
      <c r="AC603" s="190" t="s">
        <v>83</v>
      </c>
      <c r="AD603" s="190" t="s">
        <v>65</v>
      </c>
      <c r="AE603" s="230" t="s">
        <v>26</v>
      </c>
      <c r="AF603" s="231" t="s">
        <v>61</v>
      </c>
      <c r="AG603" s="232"/>
      <c r="AH603" s="133"/>
      <c r="AI603" s="133"/>
      <c r="AR603" s="134"/>
      <c r="BA603" s="133"/>
      <c r="BI603" s="134"/>
      <c r="BR603" s="133"/>
      <c r="BX603" s="4"/>
      <c r="CG603" s="133"/>
    </row>
    <row r="604" spans="1:85" ht="15" customHeight="1" x14ac:dyDescent="0.25">
      <c r="A604" s="295" t="s">
        <v>48</v>
      </c>
      <c r="B604" s="282" t="s">
        <v>66</v>
      </c>
      <c r="C604" s="283"/>
      <c r="D604" s="283"/>
      <c r="E604" s="283"/>
      <c r="F604" s="283"/>
      <c r="G604" s="283"/>
      <c r="H604" s="283"/>
      <c r="I604" s="284"/>
      <c r="K604" s="297" t="s">
        <v>48</v>
      </c>
      <c r="L604" s="285" t="s">
        <v>66</v>
      </c>
      <c r="M604" s="286"/>
      <c r="N604" s="286"/>
      <c r="O604" s="286"/>
      <c r="P604" s="286"/>
      <c r="Q604" s="286"/>
      <c r="R604" s="286"/>
      <c r="S604" s="287"/>
      <c r="U604" s="281" t="s">
        <v>48</v>
      </c>
      <c r="V604" s="288" t="s">
        <v>66</v>
      </c>
      <c r="W604" s="289"/>
      <c r="X604" s="289"/>
      <c r="Y604" s="289"/>
      <c r="Z604" s="289"/>
      <c r="AA604" s="289"/>
      <c r="AB604" s="289"/>
      <c r="AC604" s="289"/>
      <c r="AD604" s="289"/>
      <c r="AE604" s="289"/>
      <c r="AF604" s="290"/>
      <c r="AG604" s="233"/>
      <c r="AH604" s="133"/>
      <c r="AI604" s="133"/>
      <c r="AR604" s="134"/>
      <c r="BA604" s="133"/>
      <c r="BI604" s="134"/>
      <c r="BR604" s="133"/>
      <c r="BX604" s="4"/>
      <c r="CG604" s="133"/>
    </row>
    <row r="605" spans="1:85" x14ac:dyDescent="0.25">
      <c r="A605" s="143" t="s">
        <v>6</v>
      </c>
      <c r="B605" s="144">
        <v>17.017689360910392</v>
      </c>
      <c r="C605" s="144">
        <v>0</v>
      </c>
      <c r="D605" s="144">
        <v>2.3570662073105413</v>
      </c>
      <c r="E605" s="144">
        <v>0</v>
      </c>
      <c r="F605" s="291"/>
      <c r="G605" s="144">
        <v>0</v>
      </c>
      <c r="H605" s="145">
        <v>0</v>
      </c>
      <c r="I605" s="146">
        <f>SUM(B605:H605)</f>
        <v>19.374755568220934</v>
      </c>
      <c r="J605" s="141"/>
      <c r="K605" s="192" t="s">
        <v>6</v>
      </c>
      <c r="L605" s="144">
        <v>17.017689360910392</v>
      </c>
      <c r="M605" s="144">
        <v>0</v>
      </c>
      <c r="N605" s="144">
        <v>2.3570662073105413</v>
      </c>
      <c r="O605" s="144">
        <v>0</v>
      </c>
      <c r="P605" s="144">
        <v>0</v>
      </c>
      <c r="Q605" s="144">
        <v>0</v>
      </c>
      <c r="R605" s="193">
        <v>0</v>
      </c>
      <c r="S605" s="194">
        <f>SUM(L605:R605)</f>
        <v>19.374755568220934</v>
      </c>
      <c r="U605" s="33" t="s">
        <v>6</v>
      </c>
      <c r="V605" s="196">
        <v>17.017689360910392</v>
      </c>
      <c r="W605" s="196">
        <v>2.3570662073105413</v>
      </c>
      <c r="X605" s="196">
        <v>0</v>
      </c>
      <c r="Y605" s="196">
        <v>0</v>
      </c>
      <c r="Z605" s="196">
        <v>0</v>
      </c>
      <c r="AA605" s="196">
        <v>0</v>
      </c>
      <c r="AB605" s="196">
        <v>0</v>
      </c>
      <c r="AC605" s="196">
        <v>0</v>
      </c>
      <c r="AD605" s="198">
        <v>0</v>
      </c>
      <c r="AE605" s="234">
        <f t="shared" ref="AE605:AE610" si="346">+P605</f>
        <v>0</v>
      </c>
      <c r="AF605" s="199">
        <f t="shared" ref="AF605:AF625" si="347">SUM(V605:AE605)</f>
        <v>19.374755568220934</v>
      </c>
      <c r="AG605" s="122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4"/>
      <c r="CG605" s="133"/>
    </row>
    <row r="606" spans="1:85" x14ac:dyDescent="0.25">
      <c r="A606" s="151" t="s">
        <v>7</v>
      </c>
      <c r="B606" s="152">
        <v>70.547076573959473</v>
      </c>
      <c r="C606" s="152">
        <v>0</v>
      </c>
      <c r="D606" s="152">
        <v>5.922991927558332</v>
      </c>
      <c r="E606" s="152">
        <v>0</v>
      </c>
      <c r="F606" s="292"/>
      <c r="G606" s="152">
        <v>0</v>
      </c>
      <c r="H606" s="153">
        <v>0</v>
      </c>
      <c r="I606" s="154">
        <f t="shared" ref="I606:I625" si="348">SUM(B606:H606)</f>
        <v>76.470068501517801</v>
      </c>
      <c r="J606" s="141"/>
      <c r="K606" s="155" t="s">
        <v>7</v>
      </c>
      <c r="L606" s="156">
        <v>70.547076573959473</v>
      </c>
      <c r="M606" s="156">
        <v>0</v>
      </c>
      <c r="N606" s="156">
        <v>5.922991927558332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49">SUM(L606:R606)</f>
        <v>76.470068501517801</v>
      </c>
      <c r="U606" s="34" t="s">
        <v>7</v>
      </c>
      <c r="V606" s="201">
        <v>70.547076573959473</v>
      </c>
      <c r="W606" s="201">
        <v>4.7272178168101986</v>
      </c>
      <c r="X606" s="201">
        <v>1.1957741107481343</v>
      </c>
      <c r="Y606" s="201">
        <v>0</v>
      </c>
      <c r="Z606" s="201">
        <v>0</v>
      </c>
      <c r="AA606" s="201">
        <v>0</v>
      </c>
      <c r="AB606" s="201">
        <v>0</v>
      </c>
      <c r="AC606" s="201">
        <v>0</v>
      </c>
      <c r="AD606" s="201">
        <v>0</v>
      </c>
      <c r="AE606" s="235">
        <f t="shared" si="346"/>
        <v>0</v>
      </c>
      <c r="AF606" s="203">
        <f t="shared" si="347"/>
        <v>76.470068501517801</v>
      </c>
      <c r="AG606" s="122" t="str">
        <f t="shared" ref="AG606:AG626" si="350">+IF(ABS(S606-AF606)&gt;0.01,S606-AF606,"")</f>
        <v/>
      </c>
      <c r="AH606" s="133"/>
      <c r="AI606" s="133"/>
      <c r="AR606" s="134"/>
      <c r="BA606" s="133"/>
      <c r="BI606" s="134"/>
      <c r="BR606" s="133"/>
      <c r="BX606" s="4"/>
      <c r="CG606" s="133"/>
    </row>
    <row r="607" spans="1:85" x14ac:dyDescent="0.25">
      <c r="A607" s="159" t="s">
        <v>9</v>
      </c>
      <c r="B607" s="148">
        <v>30.604943671224994</v>
      </c>
      <c r="C607" s="148">
        <v>0</v>
      </c>
      <c r="D607" s="148">
        <v>4.8885277309242667</v>
      </c>
      <c r="E607" s="148">
        <v>0</v>
      </c>
      <c r="F607" s="292"/>
      <c r="G607" s="148">
        <v>0</v>
      </c>
      <c r="H607" s="160">
        <v>0</v>
      </c>
      <c r="I607" s="146">
        <f t="shared" si="348"/>
        <v>35.493471402149261</v>
      </c>
      <c r="J607" s="141"/>
      <c r="K607" s="161" t="s">
        <v>9</v>
      </c>
      <c r="L607" s="148">
        <v>30.604943671224994</v>
      </c>
      <c r="M607" s="148">
        <v>0</v>
      </c>
      <c r="N607" s="148">
        <v>4.8885277309242667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49"/>
        <v>35.493471402149261</v>
      </c>
      <c r="U607" s="259" t="s">
        <v>9</v>
      </c>
      <c r="V607" s="196">
        <v>30.604943671224994</v>
      </c>
      <c r="W607" s="196">
        <v>4.8885277309242667</v>
      </c>
      <c r="X607" s="196">
        <v>0</v>
      </c>
      <c r="Y607" s="196">
        <v>0</v>
      </c>
      <c r="Z607" s="196">
        <v>0</v>
      </c>
      <c r="AA607" s="196">
        <v>0</v>
      </c>
      <c r="AB607" s="196">
        <v>0</v>
      </c>
      <c r="AC607" s="196">
        <v>0</v>
      </c>
      <c r="AD607" s="198">
        <v>0</v>
      </c>
      <c r="AE607" s="234">
        <f t="shared" si="346"/>
        <v>0</v>
      </c>
      <c r="AF607" s="199">
        <f t="shared" si="347"/>
        <v>35.493471402149261</v>
      </c>
      <c r="AG607" s="122" t="str">
        <f t="shared" si="350"/>
        <v/>
      </c>
      <c r="AH607" s="133"/>
      <c r="AI607" s="133"/>
      <c r="AR607" s="134"/>
      <c r="BA607" s="133"/>
      <c r="BI607" s="134"/>
      <c r="BR607" s="133"/>
      <c r="BX607" s="4"/>
      <c r="CG607" s="133"/>
    </row>
    <row r="608" spans="1:85" x14ac:dyDescent="0.25">
      <c r="A608" s="151" t="s">
        <v>54</v>
      </c>
      <c r="B608" s="152">
        <v>0</v>
      </c>
      <c r="C608" s="152">
        <v>0</v>
      </c>
      <c r="D608" s="152">
        <v>0</v>
      </c>
      <c r="E608" s="152">
        <v>0</v>
      </c>
      <c r="F608" s="292"/>
      <c r="G608" s="152">
        <v>0</v>
      </c>
      <c r="H608" s="153">
        <v>0</v>
      </c>
      <c r="I608" s="154">
        <f t="shared" si="348"/>
        <v>0</v>
      </c>
      <c r="J608" s="141"/>
      <c r="K608" s="155" t="s">
        <v>54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49"/>
        <v>0</v>
      </c>
      <c r="U608" s="34" t="s">
        <v>54</v>
      </c>
      <c r="V608" s="201">
        <v>0</v>
      </c>
      <c r="W608" s="201">
        <v>0</v>
      </c>
      <c r="X608" s="201">
        <v>0</v>
      </c>
      <c r="Y608" s="201">
        <v>0</v>
      </c>
      <c r="Z608" s="201">
        <v>0</v>
      </c>
      <c r="AA608" s="201">
        <v>0</v>
      </c>
      <c r="AB608" s="201">
        <v>0</v>
      </c>
      <c r="AC608" s="201">
        <v>0</v>
      </c>
      <c r="AD608" s="201">
        <v>0</v>
      </c>
      <c r="AE608" s="235">
        <f t="shared" si="346"/>
        <v>0</v>
      </c>
      <c r="AF608" s="203">
        <f t="shared" si="347"/>
        <v>0</v>
      </c>
      <c r="AG608" s="122" t="str">
        <f t="shared" si="350"/>
        <v/>
      </c>
      <c r="AH608" s="133"/>
      <c r="AI608" s="133"/>
      <c r="AR608" s="134"/>
      <c r="BA608" s="133"/>
      <c r="BI608" s="134"/>
      <c r="BR608" s="133"/>
      <c r="BX608" s="4"/>
      <c r="CG608" s="133"/>
    </row>
    <row r="609" spans="1:85" x14ac:dyDescent="0.25">
      <c r="A609" s="159" t="s">
        <v>15</v>
      </c>
      <c r="B609" s="148">
        <v>133.75607581624257</v>
      </c>
      <c r="C609" s="148">
        <v>0</v>
      </c>
      <c r="D609" s="148">
        <v>19.98157970741584</v>
      </c>
      <c r="E609" s="148">
        <v>0</v>
      </c>
      <c r="F609" s="292"/>
      <c r="G609" s="148">
        <v>0</v>
      </c>
      <c r="H609" s="160">
        <v>0</v>
      </c>
      <c r="I609" s="146">
        <f t="shared" si="348"/>
        <v>153.73765552365842</v>
      </c>
      <c r="J609" s="141"/>
      <c r="K609" s="161" t="s">
        <v>15</v>
      </c>
      <c r="L609" s="148">
        <v>133.75607581624257</v>
      </c>
      <c r="M609" s="148">
        <v>0</v>
      </c>
      <c r="N609" s="148">
        <v>19.98157970741584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49"/>
        <v>153.73765552365842</v>
      </c>
      <c r="U609" s="259" t="s">
        <v>15</v>
      </c>
      <c r="V609" s="196">
        <v>133.75607581624257</v>
      </c>
      <c r="W609" s="196">
        <v>19.98157970741584</v>
      </c>
      <c r="X609" s="196">
        <v>0</v>
      </c>
      <c r="Y609" s="196">
        <v>0</v>
      </c>
      <c r="Z609" s="196">
        <v>0</v>
      </c>
      <c r="AA609" s="196">
        <v>0</v>
      </c>
      <c r="AB609" s="196">
        <v>0</v>
      </c>
      <c r="AC609" s="196">
        <v>0</v>
      </c>
      <c r="AD609" s="198">
        <v>0</v>
      </c>
      <c r="AE609" s="234">
        <f t="shared" si="346"/>
        <v>0</v>
      </c>
      <c r="AF609" s="199">
        <f t="shared" si="347"/>
        <v>153.73765552365842</v>
      </c>
      <c r="AG609" s="122" t="str">
        <f t="shared" si="350"/>
        <v/>
      </c>
      <c r="AH609" s="133"/>
      <c r="AI609" s="133"/>
      <c r="AR609" s="134"/>
      <c r="BA609" s="133"/>
      <c r="BI609" s="134"/>
      <c r="BR609" s="133"/>
      <c r="BX609" s="4"/>
      <c r="CG609" s="133"/>
    </row>
    <row r="610" spans="1:85" x14ac:dyDescent="0.25">
      <c r="A610" s="151" t="s">
        <v>14</v>
      </c>
      <c r="B610" s="152">
        <v>4202.2021916596841</v>
      </c>
      <c r="C610" s="152">
        <v>0</v>
      </c>
      <c r="D610" s="152">
        <v>627.75943094114814</v>
      </c>
      <c r="E610" s="152">
        <v>0</v>
      </c>
      <c r="F610" s="292"/>
      <c r="G610" s="152">
        <v>0</v>
      </c>
      <c r="H610" s="153">
        <v>0</v>
      </c>
      <c r="I610" s="154">
        <f t="shared" si="348"/>
        <v>4829.961622600832</v>
      </c>
      <c r="J610" s="141"/>
      <c r="K610" s="155" t="s">
        <v>14</v>
      </c>
      <c r="L610" s="156">
        <v>4202.2021916596841</v>
      </c>
      <c r="M610" s="156">
        <v>0</v>
      </c>
      <c r="N610" s="156">
        <v>627.75943094114814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49"/>
        <v>4829.961622600832</v>
      </c>
      <c r="U610" s="34" t="s">
        <v>14</v>
      </c>
      <c r="V610" s="201">
        <v>4202.2021916596841</v>
      </c>
      <c r="W610" s="201">
        <v>627.75943094114814</v>
      </c>
      <c r="X610" s="201">
        <v>0</v>
      </c>
      <c r="Y610" s="201">
        <v>0</v>
      </c>
      <c r="Z610" s="201">
        <v>0</v>
      </c>
      <c r="AA610" s="201">
        <v>0</v>
      </c>
      <c r="AB610" s="201">
        <v>0</v>
      </c>
      <c r="AC610" s="201">
        <v>0</v>
      </c>
      <c r="AD610" s="201">
        <v>0</v>
      </c>
      <c r="AE610" s="235">
        <f t="shared" si="346"/>
        <v>0</v>
      </c>
      <c r="AF610" s="203">
        <f t="shared" si="347"/>
        <v>4829.961622600832</v>
      </c>
      <c r="AG610" s="122" t="str">
        <f t="shared" si="350"/>
        <v/>
      </c>
      <c r="AH610" s="133"/>
      <c r="AI610" s="133"/>
      <c r="AR610" s="134"/>
      <c r="BA610" s="133"/>
      <c r="BI610" s="134"/>
      <c r="BR610" s="133"/>
      <c r="BX610" s="4"/>
      <c r="CG610" s="133"/>
    </row>
    <row r="611" spans="1:85" x14ac:dyDescent="0.25">
      <c r="A611" s="159" t="s">
        <v>56</v>
      </c>
      <c r="B611" s="148">
        <v>0</v>
      </c>
      <c r="C611" s="148">
        <v>0</v>
      </c>
      <c r="D611" s="148">
        <v>0</v>
      </c>
      <c r="E611" s="148">
        <v>0</v>
      </c>
      <c r="F611" s="292"/>
      <c r="G611" s="148">
        <v>0</v>
      </c>
      <c r="H611" s="160">
        <v>0</v>
      </c>
      <c r="I611" s="146">
        <f t="shared" si="348"/>
        <v>0</v>
      </c>
      <c r="J611" s="141"/>
      <c r="K611" s="161" t="s">
        <v>56</v>
      </c>
      <c r="L611" s="148">
        <v>0</v>
      </c>
      <c r="M611" s="148">
        <v>0</v>
      </c>
      <c r="N611" s="148">
        <v>0</v>
      </c>
      <c r="O611" s="148">
        <v>0</v>
      </c>
      <c r="P611" s="148">
        <v>6070.5304495260689</v>
      </c>
      <c r="Q611" s="148">
        <v>0</v>
      </c>
      <c r="R611" s="149">
        <v>0</v>
      </c>
      <c r="S611" s="150">
        <f t="shared" si="349"/>
        <v>6070.5304495260689</v>
      </c>
      <c r="U611" s="260" t="s">
        <v>56</v>
      </c>
      <c r="V611" s="196">
        <v>0</v>
      </c>
      <c r="W611" s="196">
        <v>0</v>
      </c>
      <c r="X611" s="196">
        <v>0</v>
      </c>
      <c r="Y611" s="196">
        <v>0</v>
      </c>
      <c r="Z611" s="196">
        <v>0</v>
      </c>
      <c r="AA611" s="196">
        <v>0</v>
      </c>
      <c r="AB611" s="196">
        <v>0</v>
      </c>
      <c r="AC611" s="196">
        <v>0</v>
      </c>
      <c r="AD611" s="196">
        <v>0</v>
      </c>
      <c r="AE611" s="236">
        <f>+P611</f>
        <v>6070.5304495260689</v>
      </c>
      <c r="AF611" s="237">
        <f t="shared" si="347"/>
        <v>6070.5304495260689</v>
      </c>
      <c r="AG611" s="122" t="str">
        <f t="shared" si="350"/>
        <v/>
      </c>
      <c r="AH611" s="133"/>
      <c r="AI611" s="133"/>
      <c r="AR611" s="134"/>
      <c r="BA611" s="133"/>
      <c r="BI611" s="134"/>
      <c r="BR611" s="133"/>
      <c r="BX611" s="4"/>
      <c r="CG611" s="133"/>
    </row>
    <row r="612" spans="1:85" x14ac:dyDescent="0.2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292"/>
      <c r="G612" s="152">
        <v>0</v>
      </c>
      <c r="H612" s="153">
        <v>0</v>
      </c>
      <c r="I612" s="154">
        <f t="shared" si="348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3077.9206724826809</v>
      </c>
      <c r="Q612" s="156">
        <v>0</v>
      </c>
      <c r="R612" s="157">
        <v>0</v>
      </c>
      <c r="S612" s="158">
        <f t="shared" si="349"/>
        <v>3077.9206724826809</v>
      </c>
      <c r="U612" s="34" t="s">
        <v>11</v>
      </c>
      <c r="V612" s="201">
        <v>0</v>
      </c>
      <c r="W612" s="201">
        <v>0</v>
      </c>
      <c r="X612" s="201">
        <v>0</v>
      </c>
      <c r="Y612" s="201">
        <v>0</v>
      </c>
      <c r="Z612" s="201">
        <v>0</v>
      </c>
      <c r="AA612" s="201">
        <v>0</v>
      </c>
      <c r="AB612" s="201">
        <v>0</v>
      </c>
      <c r="AC612" s="201">
        <v>0</v>
      </c>
      <c r="AD612" s="201">
        <v>0</v>
      </c>
      <c r="AE612" s="235">
        <f t="shared" ref="AE612:AE624" si="351">+P612</f>
        <v>3077.9206724826809</v>
      </c>
      <c r="AF612" s="203">
        <f t="shared" si="347"/>
        <v>3077.9206724826809</v>
      </c>
      <c r="AG612" s="122" t="str">
        <f t="shared" si="350"/>
        <v/>
      </c>
      <c r="AH612" s="133"/>
      <c r="AI612" s="133"/>
      <c r="AR612" s="134"/>
      <c r="BA612" s="133"/>
      <c r="BI612" s="134"/>
      <c r="BR612" s="133"/>
      <c r="BX612" s="4"/>
      <c r="CG612" s="133"/>
    </row>
    <row r="613" spans="1:85" x14ac:dyDescent="0.25">
      <c r="A613" s="159" t="s">
        <v>57</v>
      </c>
      <c r="B613" s="148">
        <v>0</v>
      </c>
      <c r="C613" s="148">
        <v>0</v>
      </c>
      <c r="D613" s="148">
        <v>0</v>
      </c>
      <c r="E613" s="148">
        <v>0</v>
      </c>
      <c r="F613" s="292"/>
      <c r="G613" s="148">
        <v>0</v>
      </c>
      <c r="H613" s="160">
        <v>0</v>
      </c>
      <c r="I613" s="146">
        <f t="shared" si="348"/>
        <v>0</v>
      </c>
      <c r="J613" s="141"/>
      <c r="K613" s="161" t="s">
        <v>57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49"/>
        <v>0</v>
      </c>
      <c r="U613" s="261" t="s">
        <v>57</v>
      </c>
      <c r="V613" s="196">
        <v>0</v>
      </c>
      <c r="W613" s="196">
        <v>0</v>
      </c>
      <c r="X613" s="196">
        <v>0</v>
      </c>
      <c r="Y613" s="196">
        <v>0</v>
      </c>
      <c r="Z613" s="196">
        <v>0</v>
      </c>
      <c r="AA613" s="196">
        <v>0</v>
      </c>
      <c r="AB613" s="196">
        <v>0</v>
      </c>
      <c r="AC613" s="196">
        <v>0</v>
      </c>
      <c r="AD613" s="196">
        <v>0</v>
      </c>
      <c r="AE613" s="236">
        <f t="shared" si="351"/>
        <v>0</v>
      </c>
      <c r="AF613" s="237">
        <f t="shared" si="347"/>
        <v>0</v>
      </c>
      <c r="AG613" s="122" t="str">
        <f t="shared" si="350"/>
        <v/>
      </c>
      <c r="AH613" s="133"/>
      <c r="AI613" s="133"/>
      <c r="AR613" s="134"/>
      <c r="BA613" s="133"/>
      <c r="BI613" s="134"/>
      <c r="BR613" s="133"/>
      <c r="BX613" s="4"/>
      <c r="CG613" s="133"/>
    </row>
    <row r="614" spans="1:85" x14ac:dyDescent="0.25">
      <c r="A614" s="151" t="s">
        <v>16</v>
      </c>
      <c r="B614" s="152">
        <v>257.17754007893677</v>
      </c>
      <c r="C614" s="152">
        <v>0</v>
      </c>
      <c r="D614" s="152">
        <v>38.146537426644493</v>
      </c>
      <c r="E614" s="152">
        <v>0</v>
      </c>
      <c r="F614" s="292"/>
      <c r="G614" s="152">
        <v>0</v>
      </c>
      <c r="H614" s="153">
        <v>0</v>
      </c>
      <c r="I614" s="154">
        <f t="shared" si="348"/>
        <v>295.32407750558127</v>
      </c>
      <c r="J614" s="141"/>
      <c r="K614" s="155" t="s">
        <v>16</v>
      </c>
      <c r="L614" s="156">
        <v>257.17754007893677</v>
      </c>
      <c r="M614" s="156">
        <v>0</v>
      </c>
      <c r="N614" s="156">
        <v>38.146537426644493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49"/>
        <v>295.32407750558127</v>
      </c>
      <c r="U614" s="34" t="s">
        <v>16</v>
      </c>
      <c r="V614" s="201">
        <v>257.17754007893677</v>
      </c>
      <c r="W614" s="201">
        <v>35.973149718661695</v>
      </c>
      <c r="X614" s="201">
        <v>2.1733877079827972</v>
      </c>
      <c r="Y614" s="201">
        <v>0</v>
      </c>
      <c r="Z614" s="201">
        <v>0</v>
      </c>
      <c r="AA614" s="201">
        <v>0</v>
      </c>
      <c r="AB614" s="201">
        <v>0</v>
      </c>
      <c r="AC614" s="201">
        <v>0</v>
      </c>
      <c r="AD614" s="201">
        <v>0</v>
      </c>
      <c r="AE614" s="235">
        <f t="shared" si="351"/>
        <v>0</v>
      </c>
      <c r="AF614" s="203">
        <f t="shared" si="347"/>
        <v>295.32407750558127</v>
      </c>
      <c r="AG614" s="122" t="str">
        <f t="shared" si="350"/>
        <v/>
      </c>
      <c r="AH614" s="133"/>
      <c r="AI614" s="133"/>
      <c r="AR614" s="134"/>
      <c r="BA614" s="133"/>
      <c r="BI614" s="134"/>
      <c r="BR614" s="133"/>
      <c r="BX614" s="4"/>
      <c r="CG614" s="133"/>
    </row>
    <row r="615" spans="1:85" x14ac:dyDescent="0.25">
      <c r="A615" s="159" t="s">
        <v>139</v>
      </c>
      <c r="B615" s="148">
        <v>727.440961493857</v>
      </c>
      <c r="C615" s="148">
        <v>0</v>
      </c>
      <c r="D615" s="148">
        <v>89.017084331765929</v>
      </c>
      <c r="E615" s="148">
        <v>0</v>
      </c>
      <c r="F615" s="292"/>
      <c r="G615" s="148">
        <v>0</v>
      </c>
      <c r="H615" s="160">
        <v>0</v>
      </c>
      <c r="I615" s="146">
        <f t="shared" si="348"/>
        <v>816.45804582562289</v>
      </c>
      <c r="J615" s="141"/>
      <c r="K615" s="161" t="s">
        <v>139</v>
      </c>
      <c r="L615" s="148">
        <v>727.440961493857</v>
      </c>
      <c r="M615" s="148">
        <v>0</v>
      </c>
      <c r="N615" s="148">
        <v>89.017084331765929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49"/>
        <v>816.45804582562289</v>
      </c>
      <c r="U615" s="35" t="s">
        <v>139</v>
      </c>
      <c r="V615" s="196">
        <v>727.440961493857</v>
      </c>
      <c r="W615" s="196">
        <v>87.574845068870218</v>
      </c>
      <c r="X615" s="196">
        <v>1.4422392628957124</v>
      </c>
      <c r="Y615" s="196">
        <v>0</v>
      </c>
      <c r="Z615" s="196">
        <v>0</v>
      </c>
      <c r="AA615" s="196">
        <v>0</v>
      </c>
      <c r="AB615" s="196">
        <v>0</v>
      </c>
      <c r="AC615" s="196">
        <v>0</v>
      </c>
      <c r="AD615" s="196">
        <v>0</v>
      </c>
      <c r="AE615" s="236">
        <f t="shared" si="351"/>
        <v>0</v>
      </c>
      <c r="AF615" s="237">
        <f t="shared" si="347"/>
        <v>816.45804582562289</v>
      </c>
      <c r="AG615" s="122" t="str">
        <f t="shared" si="350"/>
        <v/>
      </c>
      <c r="AH615" s="133"/>
      <c r="AI615" s="133"/>
      <c r="AR615" s="134"/>
      <c r="BA615" s="133"/>
      <c r="BI615" s="134"/>
      <c r="BR615" s="133"/>
      <c r="BX615" s="4"/>
      <c r="CG615" s="133"/>
    </row>
    <row r="616" spans="1:85" x14ac:dyDescent="0.25">
      <c r="A616" s="151" t="s">
        <v>24</v>
      </c>
      <c r="B616" s="152">
        <v>1081.0826475191986</v>
      </c>
      <c r="C616" s="152">
        <v>0</v>
      </c>
      <c r="D616" s="152">
        <v>1313.4989718393506</v>
      </c>
      <c r="E616" s="152">
        <v>1602.0600932793748</v>
      </c>
      <c r="F616" s="292"/>
      <c r="G616" s="152">
        <v>795.32901749482357</v>
      </c>
      <c r="H616" s="153">
        <v>0</v>
      </c>
      <c r="I616" s="154">
        <f t="shared" si="348"/>
        <v>4791.9707301327471</v>
      </c>
      <c r="J616" s="141"/>
      <c r="K616" s="155" t="s">
        <v>24</v>
      </c>
      <c r="L616" s="156">
        <v>1081.0826475191986</v>
      </c>
      <c r="M616" s="156">
        <v>0</v>
      </c>
      <c r="N616" s="156">
        <v>1313.4989718393506</v>
      </c>
      <c r="O616" s="156">
        <v>1602.0600932793748</v>
      </c>
      <c r="P616" s="156">
        <v>0</v>
      </c>
      <c r="Q616" s="156">
        <v>795.32901749482357</v>
      </c>
      <c r="R616" s="157">
        <v>0</v>
      </c>
      <c r="S616" s="158">
        <f t="shared" si="349"/>
        <v>4791.9707301327471</v>
      </c>
      <c r="U616" s="34" t="s">
        <v>24</v>
      </c>
      <c r="V616" s="201">
        <v>1081.0826475191986</v>
      </c>
      <c r="W616" s="201">
        <v>897.81156455531175</v>
      </c>
      <c r="X616" s="201">
        <v>415.68740728403878</v>
      </c>
      <c r="Y616" s="201">
        <v>503.32145541614534</v>
      </c>
      <c r="Z616" s="201">
        <v>526.56384271762408</v>
      </c>
      <c r="AA616" s="201">
        <v>146.59227986146962</v>
      </c>
      <c r="AB616" s="201">
        <v>430.4628565122631</v>
      </c>
      <c r="AC616" s="201">
        <v>364.86616098256047</v>
      </c>
      <c r="AD616" s="201">
        <v>425.58251528413547</v>
      </c>
      <c r="AE616" s="235">
        <f t="shared" si="351"/>
        <v>0</v>
      </c>
      <c r="AF616" s="203">
        <f t="shared" si="347"/>
        <v>4791.9707301327471</v>
      </c>
      <c r="AG616" s="122" t="str">
        <f t="shared" si="350"/>
        <v/>
      </c>
      <c r="AH616" s="133"/>
      <c r="AI616" s="133"/>
      <c r="AR616" s="134"/>
      <c r="BA616" s="133"/>
      <c r="BI616" s="134"/>
      <c r="BR616" s="133"/>
      <c r="BX616" s="4"/>
      <c r="CG616" s="133"/>
    </row>
    <row r="617" spans="1:85" x14ac:dyDescent="0.25">
      <c r="A617" s="159" t="s">
        <v>23</v>
      </c>
      <c r="B617" s="148">
        <v>1077.9023256760097</v>
      </c>
      <c r="C617" s="148">
        <v>0</v>
      </c>
      <c r="D617" s="148">
        <v>145.16892333146347</v>
      </c>
      <c r="E617" s="148">
        <v>0</v>
      </c>
      <c r="F617" s="292"/>
      <c r="G617" s="148">
        <v>0</v>
      </c>
      <c r="H617" s="160">
        <v>0</v>
      </c>
      <c r="I617" s="146">
        <f t="shared" si="348"/>
        <v>1223.0712490074732</v>
      </c>
      <c r="J617" s="141"/>
      <c r="K617" s="161" t="s">
        <v>23</v>
      </c>
      <c r="L617" s="148">
        <v>1077.9023256760097</v>
      </c>
      <c r="M617" s="148">
        <v>0</v>
      </c>
      <c r="N617" s="148">
        <v>145.16892333146347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49"/>
        <v>1223.0712490074732</v>
      </c>
      <c r="U617" s="261" t="s">
        <v>23</v>
      </c>
      <c r="V617" s="196">
        <v>1077.9023256760097</v>
      </c>
      <c r="W617" s="196">
        <v>145.16892333146347</v>
      </c>
      <c r="X617" s="196">
        <v>0</v>
      </c>
      <c r="Y617" s="196">
        <v>0</v>
      </c>
      <c r="Z617" s="196">
        <v>0</v>
      </c>
      <c r="AA617" s="196">
        <v>0</v>
      </c>
      <c r="AB617" s="196">
        <v>0</v>
      </c>
      <c r="AC617" s="196">
        <v>0</v>
      </c>
      <c r="AD617" s="196">
        <v>0</v>
      </c>
      <c r="AE617" s="236">
        <f t="shared" si="351"/>
        <v>0</v>
      </c>
      <c r="AF617" s="237">
        <f t="shared" si="347"/>
        <v>1223.0712490074732</v>
      </c>
      <c r="AG617" s="122" t="str">
        <f t="shared" si="350"/>
        <v/>
      </c>
      <c r="AH617" s="133"/>
      <c r="AI617" s="133"/>
      <c r="AR617" s="134"/>
      <c r="BA617" s="133"/>
      <c r="BI617" s="134"/>
      <c r="BR617" s="133"/>
      <c r="BX617" s="4"/>
      <c r="CG617" s="133"/>
    </row>
    <row r="618" spans="1:85" x14ac:dyDescent="0.25">
      <c r="A618" s="151" t="s">
        <v>58</v>
      </c>
      <c r="B618" s="152">
        <v>5489.2910365728294</v>
      </c>
      <c r="C618" s="152">
        <v>0</v>
      </c>
      <c r="D618" s="152">
        <v>559.86115359061137</v>
      </c>
      <c r="E618" s="152">
        <v>0</v>
      </c>
      <c r="F618" s="292"/>
      <c r="G618" s="152">
        <v>0</v>
      </c>
      <c r="H618" s="153">
        <v>0</v>
      </c>
      <c r="I618" s="154">
        <f t="shared" si="348"/>
        <v>6049.1521901634405</v>
      </c>
      <c r="J618" s="141"/>
      <c r="K618" s="155" t="s">
        <v>58</v>
      </c>
      <c r="L618" s="156">
        <v>5489.2910365728294</v>
      </c>
      <c r="M618" s="156">
        <v>0</v>
      </c>
      <c r="N618" s="156">
        <v>559.86115359061137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49"/>
        <v>6049.1521901634405</v>
      </c>
      <c r="U618" s="34" t="s">
        <v>58</v>
      </c>
      <c r="V618" s="201">
        <v>5489.2910365728294</v>
      </c>
      <c r="W618" s="201">
        <v>519.06123586179194</v>
      </c>
      <c r="X618" s="201">
        <v>40.799917728819388</v>
      </c>
      <c r="Y618" s="201">
        <v>0</v>
      </c>
      <c r="Z618" s="201">
        <v>0</v>
      </c>
      <c r="AA618" s="201">
        <v>0</v>
      </c>
      <c r="AB618" s="201">
        <v>0</v>
      </c>
      <c r="AC618" s="201">
        <v>0</v>
      </c>
      <c r="AD618" s="201">
        <v>0</v>
      </c>
      <c r="AE618" s="235">
        <f t="shared" si="351"/>
        <v>0</v>
      </c>
      <c r="AF618" s="203">
        <f t="shared" si="347"/>
        <v>6049.1521901634405</v>
      </c>
      <c r="AG618" s="122" t="str">
        <f t="shared" si="350"/>
        <v/>
      </c>
      <c r="AH618" s="133"/>
      <c r="AI618" s="133"/>
      <c r="AR618" s="134"/>
      <c r="BA618" s="133"/>
      <c r="BI618" s="134"/>
      <c r="BR618" s="133"/>
      <c r="BX618" s="4"/>
      <c r="CG618" s="133"/>
    </row>
    <row r="619" spans="1:85" x14ac:dyDescent="0.25">
      <c r="A619" s="159" t="s">
        <v>21</v>
      </c>
      <c r="B619" s="148">
        <v>813.25162985792804</v>
      </c>
      <c r="C619" s="148">
        <v>0</v>
      </c>
      <c r="D619" s="148">
        <v>158.17866086710518</v>
      </c>
      <c r="E619" s="148">
        <v>0</v>
      </c>
      <c r="F619" s="292"/>
      <c r="G619" s="148">
        <v>0</v>
      </c>
      <c r="H619" s="160">
        <v>0</v>
      </c>
      <c r="I619" s="146">
        <f t="shared" si="348"/>
        <v>971.43029072503327</v>
      </c>
      <c r="J619" s="141"/>
      <c r="K619" s="161" t="s">
        <v>21</v>
      </c>
      <c r="L619" s="148">
        <v>813.25162985792804</v>
      </c>
      <c r="M619" s="148">
        <v>0</v>
      </c>
      <c r="N619" s="148">
        <v>158.17866086710518</v>
      </c>
      <c r="O619" s="148">
        <v>0</v>
      </c>
      <c r="P619" s="148">
        <v>515.75738958904333</v>
      </c>
      <c r="Q619" s="148">
        <v>0</v>
      </c>
      <c r="R619" s="149">
        <v>0</v>
      </c>
      <c r="S619" s="150">
        <f t="shared" si="349"/>
        <v>1487.1876803140767</v>
      </c>
      <c r="U619" s="261" t="s">
        <v>21</v>
      </c>
      <c r="V619" s="196">
        <v>813.25162985792804</v>
      </c>
      <c r="W619" s="196">
        <v>157.02460916320553</v>
      </c>
      <c r="X619" s="196">
        <v>1.1540517038996598</v>
      </c>
      <c r="Y619" s="196">
        <v>0</v>
      </c>
      <c r="Z619" s="196">
        <v>0</v>
      </c>
      <c r="AA619" s="196">
        <v>0</v>
      </c>
      <c r="AB619" s="196">
        <v>0</v>
      </c>
      <c r="AC619" s="196">
        <v>0</v>
      </c>
      <c r="AD619" s="196">
        <v>0</v>
      </c>
      <c r="AE619" s="236">
        <f t="shared" si="351"/>
        <v>515.75738958904333</v>
      </c>
      <c r="AF619" s="237">
        <f t="shared" si="347"/>
        <v>1487.1876803140765</v>
      </c>
      <c r="AG619" s="122" t="str">
        <f t="shared" si="350"/>
        <v/>
      </c>
      <c r="AH619" s="133"/>
      <c r="AI619" s="133"/>
      <c r="AR619" s="134"/>
      <c r="BA619" s="133"/>
      <c r="BI619" s="134"/>
      <c r="BR619" s="133"/>
      <c r="BX619" s="4"/>
      <c r="CG619" s="133"/>
    </row>
    <row r="620" spans="1:85" x14ac:dyDescent="0.25">
      <c r="A620" s="151" t="s">
        <v>20</v>
      </c>
      <c r="B620" s="152">
        <v>0</v>
      </c>
      <c r="C620" s="152">
        <v>0</v>
      </c>
      <c r="D620" s="152">
        <v>0</v>
      </c>
      <c r="E620" s="152">
        <v>0</v>
      </c>
      <c r="F620" s="292"/>
      <c r="G620" s="152">
        <v>0</v>
      </c>
      <c r="H620" s="153">
        <v>0</v>
      </c>
      <c r="I620" s="154">
        <f t="shared" si="348"/>
        <v>0</v>
      </c>
      <c r="J620" s="141"/>
      <c r="K620" s="155" t="s">
        <v>20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49"/>
        <v>0</v>
      </c>
      <c r="U620" s="34" t="s">
        <v>20</v>
      </c>
      <c r="V620" s="201">
        <v>0</v>
      </c>
      <c r="W620" s="201">
        <v>0</v>
      </c>
      <c r="X620" s="201">
        <v>0</v>
      </c>
      <c r="Y620" s="201">
        <v>0</v>
      </c>
      <c r="Z620" s="201">
        <v>0</v>
      </c>
      <c r="AA620" s="201">
        <v>0</v>
      </c>
      <c r="AB620" s="201">
        <v>0</v>
      </c>
      <c r="AC620" s="201">
        <v>0</v>
      </c>
      <c r="AD620" s="201">
        <v>0</v>
      </c>
      <c r="AE620" s="235">
        <f t="shared" si="351"/>
        <v>0</v>
      </c>
      <c r="AF620" s="203">
        <f t="shared" si="347"/>
        <v>0</v>
      </c>
      <c r="AG620" s="122" t="str">
        <f t="shared" si="350"/>
        <v/>
      </c>
      <c r="AH620" s="133"/>
      <c r="AI620" s="133"/>
      <c r="AR620" s="134"/>
      <c r="BA620" s="133"/>
      <c r="BI620" s="134"/>
      <c r="BR620" s="133"/>
      <c r="BX620" s="4"/>
      <c r="CG620" s="133"/>
    </row>
    <row r="621" spans="1:85" x14ac:dyDescent="0.25">
      <c r="A621" s="162" t="s">
        <v>62</v>
      </c>
      <c r="B621" s="148">
        <v>375.81969954140851</v>
      </c>
      <c r="C621" s="148">
        <v>0</v>
      </c>
      <c r="D621" s="148">
        <v>335.02260015385639</v>
      </c>
      <c r="E621" s="148">
        <v>0</v>
      </c>
      <c r="F621" s="292"/>
      <c r="G621" s="148">
        <v>0</v>
      </c>
      <c r="H621" s="160">
        <v>0</v>
      </c>
      <c r="I621" s="146">
        <f t="shared" si="348"/>
        <v>710.84229969526496</v>
      </c>
      <c r="J621" s="141"/>
      <c r="K621" s="163" t="s">
        <v>62</v>
      </c>
      <c r="L621" s="148">
        <v>375.81969954140851</v>
      </c>
      <c r="M621" s="148">
        <v>0</v>
      </c>
      <c r="N621" s="148">
        <v>335.02260015385639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49"/>
        <v>710.84229969526496</v>
      </c>
      <c r="U621" s="262" t="s">
        <v>62</v>
      </c>
      <c r="V621" s="196">
        <v>375.81969954140851</v>
      </c>
      <c r="W621" s="196">
        <v>335.02260015385639</v>
      </c>
      <c r="X621" s="196">
        <v>0</v>
      </c>
      <c r="Y621" s="196">
        <v>0</v>
      </c>
      <c r="Z621" s="196">
        <v>0</v>
      </c>
      <c r="AA621" s="196">
        <v>0</v>
      </c>
      <c r="AB621" s="196">
        <v>0</v>
      </c>
      <c r="AC621" s="196">
        <v>0</v>
      </c>
      <c r="AD621" s="198">
        <v>0</v>
      </c>
      <c r="AE621" s="234">
        <f t="shared" si="351"/>
        <v>0</v>
      </c>
      <c r="AF621" s="199">
        <f t="shared" si="347"/>
        <v>710.84229969526496</v>
      </c>
      <c r="AG621" s="122" t="str">
        <f t="shared" si="350"/>
        <v/>
      </c>
      <c r="AH621" s="133"/>
      <c r="AI621" s="133"/>
      <c r="AR621" s="134"/>
      <c r="BA621" s="133"/>
      <c r="BI621" s="134"/>
      <c r="BR621" s="133"/>
      <c r="BX621" s="4"/>
      <c r="CG621" s="133"/>
    </row>
    <row r="622" spans="1:85" ht="14.4" x14ac:dyDescent="0.3">
      <c r="A622" s="164" t="s">
        <v>22</v>
      </c>
      <c r="B622" s="165">
        <v>375.81969954140851</v>
      </c>
      <c r="C622" s="165">
        <v>0</v>
      </c>
      <c r="D622" s="165">
        <v>335.02260015385639</v>
      </c>
      <c r="E622" s="165">
        <v>0</v>
      </c>
      <c r="F622" s="292"/>
      <c r="G622" s="165">
        <v>0</v>
      </c>
      <c r="H622" s="166">
        <v>0</v>
      </c>
      <c r="I622" s="167">
        <f t="shared" si="348"/>
        <v>710.84229969526496</v>
      </c>
      <c r="J622" s="141"/>
      <c r="K622" s="168" t="s">
        <v>22</v>
      </c>
      <c r="L622" s="169">
        <v>375.81969954140851</v>
      </c>
      <c r="M622" s="169">
        <v>0</v>
      </c>
      <c r="N622" s="169">
        <v>335.02260015385639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49"/>
        <v>710.84229969526496</v>
      </c>
      <c r="U622" s="263" t="s">
        <v>134</v>
      </c>
      <c r="V622" s="201">
        <v>375.81969954140851</v>
      </c>
      <c r="W622" s="201">
        <v>335.02260015385639</v>
      </c>
      <c r="X622" s="201">
        <v>0</v>
      </c>
      <c r="Y622" s="201">
        <v>0</v>
      </c>
      <c r="Z622" s="201">
        <v>0</v>
      </c>
      <c r="AA622" s="201">
        <v>0</v>
      </c>
      <c r="AB622" s="201">
        <v>0</v>
      </c>
      <c r="AC622" s="201">
        <v>0</v>
      </c>
      <c r="AD622" s="201">
        <v>0</v>
      </c>
      <c r="AE622" s="235">
        <f t="shared" si="351"/>
        <v>0</v>
      </c>
      <c r="AF622" s="203">
        <f t="shared" si="347"/>
        <v>710.84229969526496</v>
      </c>
      <c r="AG622" s="124" t="str">
        <f t="shared" si="350"/>
        <v/>
      </c>
      <c r="AH622" s="133"/>
      <c r="AI622" s="133"/>
      <c r="AR622" s="134"/>
      <c r="BA622" s="133"/>
      <c r="BI622" s="134"/>
      <c r="BR622" s="133"/>
      <c r="BX622" s="4"/>
      <c r="CG622" s="133"/>
    </row>
    <row r="623" spans="1:85" ht="14.4" x14ac:dyDescent="0.3">
      <c r="A623" s="172" t="s">
        <v>18</v>
      </c>
      <c r="B623" s="173">
        <v>0</v>
      </c>
      <c r="C623" s="173">
        <v>0</v>
      </c>
      <c r="D623" s="173">
        <v>0</v>
      </c>
      <c r="E623" s="173">
        <v>0</v>
      </c>
      <c r="F623" s="292"/>
      <c r="G623" s="173">
        <v>0</v>
      </c>
      <c r="H623" s="174">
        <v>0</v>
      </c>
      <c r="I623" s="175">
        <f t="shared" si="348"/>
        <v>0</v>
      </c>
      <c r="J623" s="141"/>
      <c r="K623" s="176" t="s">
        <v>18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49"/>
        <v>0</v>
      </c>
      <c r="U623" s="264" t="s">
        <v>18</v>
      </c>
      <c r="V623" s="196">
        <v>0</v>
      </c>
      <c r="W623" s="196">
        <v>0</v>
      </c>
      <c r="X623" s="196">
        <v>0</v>
      </c>
      <c r="Y623" s="196">
        <v>0</v>
      </c>
      <c r="Z623" s="196">
        <v>0</v>
      </c>
      <c r="AA623" s="196">
        <v>0</v>
      </c>
      <c r="AB623" s="196">
        <v>0</v>
      </c>
      <c r="AC623" s="196">
        <v>0</v>
      </c>
      <c r="AD623" s="196">
        <v>0</v>
      </c>
      <c r="AE623" s="236">
        <f t="shared" si="351"/>
        <v>0</v>
      </c>
      <c r="AF623" s="237">
        <f t="shared" si="347"/>
        <v>0</v>
      </c>
      <c r="AG623" s="124" t="str">
        <f t="shared" si="350"/>
        <v/>
      </c>
      <c r="AH623" s="133"/>
      <c r="AI623" s="133"/>
      <c r="AR623" s="134"/>
      <c r="BA623" s="133"/>
      <c r="BI623" s="134"/>
      <c r="BR623" s="133"/>
      <c r="BX623" s="4"/>
      <c r="CG623" s="133"/>
    </row>
    <row r="624" spans="1:85" ht="14.4" x14ac:dyDescent="0.3">
      <c r="A624" s="164" t="s">
        <v>19</v>
      </c>
      <c r="B624" s="165">
        <v>0</v>
      </c>
      <c r="C624" s="165">
        <v>0</v>
      </c>
      <c r="D624" s="165">
        <v>0</v>
      </c>
      <c r="E624" s="165">
        <v>0</v>
      </c>
      <c r="F624" s="292"/>
      <c r="G624" s="165">
        <v>0</v>
      </c>
      <c r="H624" s="166">
        <v>0</v>
      </c>
      <c r="I624" s="167">
        <f t="shared" si="348"/>
        <v>0</v>
      </c>
      <c r="J624" s="141"/>
      <c r="K624" s="168" t="s">
        <v>19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49"/>
        <v>0</v>
      </c>
      <c r="U624" s="263" t="s">
        <v>135</v>
      </c>
      <c r="V624" s="201">
        <v>0</v>
      </c>
      <c r="W624" s="201">
        <v>0</v>
      </c>
      <c r="X624" s="201">
        <v>0</v>
      </c>
      <c r="Y624" s="201">
        <v>0</v>
      </c>
      <c r="Z624" s="201">
        <v>0</v>
      </c>
      <c r="AA624" s="201">
        <v>0</v>
      </c>
      <c r="AB624" s="201">
        <v>0</v>
      </c>
      <c r="AC624" s="201">
        <v>0</v>
      </c>
      <c r="AD624" s="201">
        <v>0</v>
      </c>
      <c r="AE624" s="235">
        <f t="shared" si="351"/>
        <v>0</v>
      </c>
      <c r="AF624" s="203">
        <f t="shared" si="347"/>
        <v>0</v>
      </c>
      <c r="AG624" s="124" t="str">
        <f t="shared" si="350"/>
        <v/>
      </c>
      <c r="AH624" s="133"/>
      <c r="AI624" s="133"/>
      <c r="AR624" s="134"/>
      <c r="BA624" s="133"/>
      <c r="BI624" s="134"/>
      <c r="BR624" s="133"/>
      <c r="BX624" s="4"/>
      <c r="CG624" s="133"/>
    </row>
    <row r="625" spans="1:85" ht="15" thickBot="1" x14ac:dyDescent="0.35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293"/>
      <c r="G625" s="180">
        <v>0</v>
      </c>
      <c r="H625" s="181">
        <v>0</v>
      </c>
      <c r="I625" s="182">
        <f t="shared" si="348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49"/>
        <v>0</v>
      </c>
      <c r="U625" s="265" t="s">
        <v>10</v>
      </c>
      <c r="V625" s="196">
        <v>0</v>
      </c>
      <c r="W625" s="196">
        <v>0</v>
      </c>
      <c r="X625" s="196">
        <v>0</v>
      </c>
      <c r="Y625" s="196">
        <v>0</v>
      </c>
      <c r="Z625" s="196">
        <v>0</v>
      </c>
      <c r="AA625" s="196">
        <v>0</v>
      </c>
      <c r="AB625" s="196">
        <v>0</v>
      </c>
      <c r="AC625" s="196">
        <v>0</v>
      </c>
      <c r="AD625" s="196">
        <v>0</v>
      </c>
      <c r="AE625" s="196">
        <v>0</v>
      </c>
      <c r="AF625" s="237">
        <f t="shared" si="347"/>
        <v>0</v>
      </c>
      <c r="AG625" s="124" t="str">
        <f t="shared" si="350"/>
        <v/>
      </c>
      <c r="AH625" s="133"/>
      <c r="AI625" s="133"/>
      <c r="AR625" s="134"/>
      <c r="BA625" s="133"/>
      <c r="BI625" s="134"/>
      <c r="BR625" s="133"/>
      <c r="BX625" s="4"/>
      <c r="CG625" s="133"/>
    </row>
    <row r="626" spans="1:85" x14ac:dyDescent="0.25">
      <c r="A626" s="186" t="s">
        <v>25</v>
      </c>
      <c r="B626" s="187">
        <f>SUM(B605:B621)</f>
        <v>14276.093817822191</v>
      </c>
      <c r="C626" s="187">
        <f t="shared" ref="C626:H626" si="352">SUM(C605:C621)</f>
        <v>0</v>
      </c>
      <c r="D626" s="187">
        <f t="shared" si="352"/>
        <v>3299.8035280551539</v>
      </c>
      <c r="E626" s="187">
        <f t="shared" si="352"/>
        <v>1602.0600932793748</v>
      </c>
      <c r="F626" s="187">
        <f t="shared" si="352"/>
        <v>0</v>
      </c>
      <c r="G626" s="187">
        <f t="shared" si="352"/>
        <v>795.32901749482357</v>
      </c>
      <c r="H626" s="213">
        <f t="shared" si="352"/>
        <v>0</v>
      </c>
      <c r="I626" s="146">
        <f t="shared" ref="I626" si="353">SUM(I605:I621)</f>
        <v>19973.286456651542</v>
      </c>
      <c r="J626" s="141"/>
      <c r="K626" s="188" t="s">
        <v>25</v>
      </c>
      <c r="L626" s="187">
        <f>SUM(L605:L621)</f>
        <v>14276.093817822191</v>
      </c>
      <c r="M626" s="187">
        <f t="shared" ref="M626:R626" si="354">SUM(M605:M621)</f>
        <v>0</v>
      </c>
      <c r="N626" s="187">
        <f t="shared" si="354"/>
        <v>3299.8035280551539</v>
      </c>
      <c r="O626" s="187">
        <f t="shared" si="354"/>
        <v>1602.0600932793748</v>
      </c>
      <c r="P626" s="187">
        <f t="shared" si="354"/>
        <v>9664.2085115977934</v>
      </c>
      <c r="Q626" s="187">
        <f t="shared" si="354"/>
        <v>795.32901749482357</v>
      </c>
      <c r="R626" s="213">
        <f t="shared" si="354"/>
        <v>0</v>
      </c>
      <c r="S626" s="214">
        <f t="shared" ref="S626" si="355">SUM(S605:S621)</f>
        <v>29637.494968249332</v>
      </c>
      <c r="U626" s="215" t="s">
        <v>61</v>
      </c>
      <c r="V626" s="216">
        <f>SUM(V605:V621)</f>
        <v>14276.093817822191</v>
      </c>
      <c r="W626" s="216">
        <f t="shared" ref="W626:AE626" si="356">SUM(W605:W621)</f>
        <v>2837.35075025677</v>
      </c>
      <c r="X626" s="216">
        <f t="shared" si="356"/>
        <v>462.45277779838443</v>
      </c>
      <c r="Y626" s="216">
        <f t="shared" si="356"/>
        <v>503.32145541614534</v>
      </c>
      <c r="Z626" s="216">
        <f t="shared" si="356"/>
        <v>526.56384271762408</v>
      </c>
      <c r="AA626" s="216">
        <f t="shared" si="356"/>
        <v>146.59227986146962</v>
      </c>
      <c r="AB626" s="216">
        <f t="shared" si="356"/>
        <v>430.4628565122631</v>
      </c>
      <c r="AC626" s="216">
        <f t="shared" si="356"/>
        <v>364.86616098256047</v>
      </c>
      <c r="AD626" s="216">
        <f t="shared" si="356"/>
        <v>425.58251528413547</v>
      </c>
      <c r="AE626" s="216">
        <f t="shared" si="356"/>
        <v>9664.2085115977934</v>
      </c>
      <c r="AF626" s="238">
        <f>SUM(AF605:AF621)</f>
        <v>29637.494968249332</v>
      </c>
      <c r="AG626" s="125" t="str">
        <f t="shared" si="350"/>
        <v/>
      </c>
      <c r="AH626" s="133"/>
      <c r="AI626" s="133"/>
      <c r="AR626" s="134"/>
      <c r="BA626" s="133"/>
      <c r="BI626" s="134"/>
      <c r="BR626" s="133"/>
      <c r="BX626" s="4"/>
      <c r="CG626" s="133"/>
    </row>
    <row r="627" spans="1:85" s="4" customFormat="1" ht="15" thickBot="1" x14ac:dyDescent="0.35">
      <c r="A627" s="19" t="s">
        <v>85</v>
      </c>
      <c r="B627" s="105">
        <f>IF($I626=0,"-",B626/$I626)</f>
        <v>0.714759378673405</v>
      </c>
      <c r="C627" s="105">
        <f t="shared" ref="C627:H627" si="357">IF($I626=0,"-",C626/$I626)</f>
        <v>0</v>
      </c>
      <c r="D627" s="105">
        <f t="shared" si="357"/>
        <v>0.1652108447559088</v>
      </c>
      <c r="E627" s="105">
        <f t="shared" si="357"/>
        <v>8.0210139515915949E-2</v>
      </c>
      <c r="F627" s="105">
        <f t="shared" si="357"/>
        <v>0</v>
      </c>
      <c r="G627" s="105">
        <f t="shared" si="357"/>
        <v>3.9819637054770304E-2</v>
      </c>
      <c r="H627" s="106">
        <f t="shared" si="357"/>
        <v>0</v>
      </c>
      <c r="I627" s="107">
        <f>SUM(B627:H627)</f>
        <v>1</v>
      </c>
      <c r="K627" s="30" t="s">
        <v>85</v>
      </c>
      <c r="L627" s="80">
        <f>IF($S626=0,"-",L626/$S626)</f>
        <v>0.4816902991671928</v>
      </c>
      <c r="M627" s="80">
        <f t="shared" ref="M627:R627" si="358">IF($S626=0,"-",M626/$S626)</f>
        <v>0</v>
      </c>
      <c r="N627" s="80">
        <f t="shared" si="358"/>
        <v>0.11133881360723083</v>
      </c>
      <c r="O627" s="80">
        <f t="shared" si="358"/>
        <v>5.405517892101417E-2</v>
      </c>
      <c r="P627" s="80">
        <f t="shared" si="358"/>
        <v>0.32608047751508912</v>
      </c>
      <c r="Q627" s="80">
        <f t="shared" si="358"/>
        <v>2.683523078947327E-2</v>
      </c>
      <c r="R627" s="81">
        <f t="shared" si="358"/>
        <v>0</v>
      </c>
      <c r="S627" s="82">
        <f>SUM(L627:R627)</f>
        <v>1.0000000000000002</v>
      </c>
      <c r="U627" s="40" t="s">
        <v>85</v>
      </c>
      <c r="V627" s="108">
        <f>V626/$AF626</f>
        <v>0.4816902991671928</v>
      </c>
      <c r="W627" s="108">
        <f t="shared" ref="W627:AF627" si="359">W626/$AF626</f>
        <v>9.5735174423358854E-2</v>
      </c>
      <c r="X627" s="108">
        <f t="shared" si="359"/>
        <v>1.5603639183871998E-2</v>
      </c>
      <c r="Y627" s="108">
        <f t="shared" si="359"/>
        <v>1.6982591003570104E-2</v>
      </c>
      <c r="Z627" s="108">
        <f t="shared" si="359"/>
        <v>1.776681339909909E-2</v>
      </c>
      <c r="AA627" s="108">
        <f t="shared" si="359"/>
        <v>4.9461764571706894E-3</v>
      </c>
      <c r="AB627" s="108">
        <f t="shared" si="359"/>
        <v>1.4524265865702154E-2</v>
      </c>
      <c r="AC627" s="108">
        <f t="shared" si="359"/>
        <v>1.2310964923771116E-2</v>
      </c>
      <c r="AD627" s="239">
        <f t="shared" si="359"/>
        <v>1.4359598061174277E-2</v>
      </c>
      <c r="AE627" s="239">
        <f t="shared" si="359"/>
        <v>0.32608047751508912</v>
      </c>
      <c r="AF627" s="240">
        <f t="shared" si="359"/>
        <v>1</v>
      </c>
      <c r="AG627" s="126"/>
      <c r="AR627" s="83"/>
      <c r="BI627" s="83"/>
    </row>
    <row r="628" spans="1:85" ht="14.4" thickBot="1" x14ac:dyDescent="0.3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4"/>
      <c r="CG628" s="133"/>
    </row>
    <row r="629" spans="1:85" ht="27.6" x14ac:dyDescent="0.25">
      <c r="A629" s="294" t="s">
        <v>49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26</v>
      </c>
      <c r="G629" s="137" t="s">
        <v>4</v>
      </c>
      <c r="H629" s="137" t="s">
        <v>84</v>
      </c>
      <c r="I629" s="138" t="s">
        <v>5</v>
      </c>
      <c r="K629" s="296" t="s">
        <v>49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26</v>
      </c>
      <c r="Q629" s="139" t="s">
        <v>4</v>
      </c>
      <c r="R629" s="139" t="s">
        <v>84</v>
      </c>
      <c r="S629" s="140" t="s">
        <v>5</v>
      </c>
    </row>
    <row r="630" spans="1:85" ht="15" customHeight="1" x14ac:dyDescent="0.25">
      <c r="A630" s="295" t="s">
        <v>49</v>
      </c>
      <c r="B630" s="282" t="s">
        <v>66</v>
      </c>
      <c r="C630" s="283"/>
      <c r="D630" s="283"/>
      <c r="E630" s="283"/>
      <c r="F630" s="283"/>
      <c r="G630" s="283"/>
      <c r="H630" s="283"/>
      <c r="I630" s="284"/>
      <c r="K630" s="297" t="s">
        <v>49</v>
      </c>
      <c r="L630" s="285" t="s">
        <v>66</v>
      </c>
      <c r="M630" s="286"/>
      <c r="N630" s="286"/>
      <c r="O630" s="286"/>
      <c r="P630" s="286"/>
      <c r="Q630" s="286"/>
      <c r="R630" s="286"/>
      <c r="S630" s="287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43" t="s">
        <v>6</v>
      </c>
      <c r="B631" s="144">
        <v>0.13556619790333588</v>
      </c>
      <c r="C631" s="144">
        <v>0</v>
      </c>
      <c r="D631" s="144">
        <v>0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0.13556619790333588</v>
      </c>
      <c r="J631" s="141"/>
      <c r="K631" s="192" t="s">
        <v>6</v>
      </c>
      <c r="L631" s="144">
        <v>0.13556619790333588</v>
      </c>
      <c r="M631" s="144">
        <v>0</v>
      </c>
      <c r="N631" s="144">
        <v>0</v>
      </c>
      <c r="O631" s="144">
        <v>0</v>
      </c>
      <c r="P631" s="144">
        <v>0</v>
      </c>
      <c r="Q631" s="144">
        <v>0</v>
      </c>
      <c r="R631" s="193">
        <v>0</v>
      </c>
      <c r="S631" s="194">
        <f>SUM(L631:R631)</f>
        <v>0.13556619790333588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51" t="s">
        <v>7</v>
      </c>
      <c r="B632" s="152">
        <v>3.2349314103488704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60">SUM(B632:H632)</f>
        <v>3.2349314103488704</v>
      </c>
      <c r="J632" s="141"/>
      <c r="K632" s="155" t="s">
        <v>7</v>
      </c>
      <c r="L632" s="156">
        <v>3.2349314103488704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61">SUM(L632:R632)</f>
        <v>3.2349314103488704</v>
      </c>
    </row>
    <row r="633" spans="1:85" x14ac:dyDescent="0.25">
      <c r="A633" s="159" t="s">
        <v>9</v>
      </c>
      <c r="B633" s="148">
        <v>0.81731488663054463</v>
      </c>
      <c r="C633" s="148">
        <v>0</v>
      </c>
      <c r="D633" s="148">
        <v>2.618223646003988E-3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60"/>
        <v>0.81993311027654858</v>
      </c>
      <c r="J633" s="141"/>
      <c r="K633" s="161" t="s">
        <v>9</v>
      </c>
      <c r="L633" s="148">
        <v>0.81731488663054463</v>
      </c>
      <c r="M633" s="148">
        <v>0</v>
      </c>
      <c r="N633" s="148">
        <v>2.618223646003988E-3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61"/>
        <v>0.81993311027654858</v>
      </c>
    </row>
    <row r="634" spans="1:85" x14ac:dyDescent="0.25">
      <c r="A634" s="151" t="s">
        <v>54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60"/>
        <v>0</v>
      </c>
      <c r="J634" s="141"/>
      <c r="K634" s="155" t="s">
        <v>54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61"/>
        <v>0</v>
      </c>
    </row>
    <row r="635" spans="1:85" x14ac:dyDescent="0.25">
      <c r="A635" s="159" t="s">
        <v>15</v>
      </c>
      <c r="B635" s="148">
        <v>40.18505873670545</v>
      </c>
      <c r="C635" s="148">
        <v>0.17368234257008683</v>
      </c>
      <c r="D635" s="148">
        <v>3.2381011758894052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60"/>
        <v>43.596842255164944</v>
      </c>
      <c r="J635" s="141"/>
      <c r="K635" s="161" t="s">
        <v>15</v>
      </c>
      <c r="L635" s="148">
        <v>40.18505873670545</v>
      </c>
      <c r="M635" s="148">
        <v>0.17368234257008683</v>
      </c>
      <c r="N635" s="148">
        <v>3.2381011758894052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61"/>
        <v>43.596842255164944</v>
      </c>
    </row>
    <row r="636" spans="1:85" x14ac:dyDescent="0.25">
      <c r="A636" s="151" t="s">
        <v>14</v>
      </c>
      <c r="B636" s="152">
        <v>4.6264174928835713</v>
      </c>
      <c r="C636" s="152">
        <v>0.10440809421947021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60"/>
        <v>4.7308255871030411</v>
      </c>
      <c r="J636" s="141"/>
      <c r="K636" s="155" t="s">
        <v>14</v>
      </c>
      <c r="L636" s="156">
        <v>4.6264174928835713</v>
      </c>
      <c r="M636" s="156">
        <v>0.10440809421947021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61"/>
        <v>4.7308255871030411</v>
      </c>
    </row>
    <row r="637" spans="1:85" x14ac:dyDescent="0.25">
      <c r="A637" s="159" t="s">
        <v>56</v>
      </c>
      <c r="B637" s="148">
        <v>0</v>
      </c>
      <c r="C637" s="148">
        <v>0.36571424752742715</v>
      </c>
      <c r="D637" s="148">
        <v>0</v>
      </c>
      <c r="E637" s="148">
        <v>17.750182639398048</v>
      </c>
      <c r="F637" s="148">
        <v>701.0040517241913</v>
      </c>
      <c r="G637" s="148">
        <v>0</v>
      </c>
      <c r="H637" s="160">
        <v>0</v>
      </c>
      <c r="I637" s="146">
        <f t="shared" si="360"/>
        <v>719.1199486111168</v>
      </c>
      <c r="J637" s="141"/>
      <c r="K637" s="161" t="s">
        <v>56</v>
      </c>
      <c r="L637" s="148">
        <v>0</v>
      </c>
      <c r="M637" s="148">
        <v>0.36571424752742715</v>
      </c>
      <c r="N637" s="148">
        <v>0</v>
      </c>
      <c r="O637" s="148">
        <v>17.750182639398048</v>
      </c>
      <c r="P637" s="148">
        <v>701.0040517241913</v>
      </c>
      <c r="Q637" s="148">
        <v>0</v>
      </c>
      <c r="R637" s="149">
        <v>0</v>
      </c>
      <c r="S637" s="150">
        <f t="shared" si="361"/>
        <v>719.1199486111168</v>
      </c>
    </row>
    <row r="638" spans="1:85" x14ac:dyDescent="0.25">
      <c r="A638" s="151" t="s">
        <v>11</v>
      </c>
      <c r="B638" s="152">
        <v>0</v>
      </c>
      <c r="C638" s="152">
        <v>0</v>
      </c>
      <c r="D638" s="152">
        <v>0</v>
      </c>
      <c r="E638" s="152">
        <v>22.90068779663223</v>
      </c>
      <c r="F638" s="152">
        <v>0</v>
      </c>
      <c r="G638" s="152">
        <v>0</v>
      </c>
      <c r="H638" s="153">
        <v>0</v>
      </c>
      <c r="I638" s="154">
        <f t="shared" si="360"/>
        <v>22.90068779663223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22.90068779663223</v>
      </c>
      <c r="P638" s="156">
        <v>0</v>
      </c>
      <c r="Q638" s="156">
        <v>0</v>
      </c>
      <c r="R638" s="157">
        <v>0</v>
      </c>
      <c r="S638" s="158">
        <f t="shared" si="361"/>
        <v>22.90068779663223</v>
      </c>
    </row>
    <row r="639" spans="1:85" x14ac:dyDescent="0.25">
      <c r="A639" s="159" t="s">
        <v>57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60"/>
        <v>0</v>
      </c>
      <c r="J639" s="141"/>
      <c r="K639" s="161" t="s">
        <v>57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61"/>
        <v>0</v>
      </c>
    </row>
    <row r="640" spans="1:85" x14ac:dyDescent="0.25">
      <c r="A640" s="151" t="s">
        <v>16</v>
      </c>
      <c r="B640" s="152">
        <v>29.215067630372921</v>
      </c>
      <c r="C640" s="152">
        <v>0</v>
      </c>
      <c r="D640" s="152">
        <v>0.14143691447740392</v>
      </c>
      <c r="E640" s="152">
        <v>0.8606030647662215</v>
      </c>
      <c r="F640" s="152">
        <v>0</v>
      </c>
      <c r="G640" s="152">
        <v>0</v>
      </c>
      <c r="H640" s="153">
        <v>0</v>
      </c>
      <c r="I640" s="154">
        <f t="shared" si="360"/>
        <v>30.217107609616544</v>
      </c>
      <c r="J640" s="141"/>
      <c r="K640" s="155" t="s">
        <v>16</v>
      </c>
      <c r="L640" s="156">
        <v>29.215067630372921</v>
      </c>
      <c r="M640" s="156">
        <v>0</v>
      </c>
      <c r="N640" s="156">
        <v>0.14143691447740392</v>
      </c>
      <c r="O640" s="156">
        <v>0.8606030647662215</v>
      </c>
      <c r="P640" s="156">
        <v>0</v>
      </c>
      <c r="Q640" s="156">
        <v>0</v>
      </c>
      <c r="R640" s="157">
        <v>0</v>
      </c>
      <c r="S640" s="158">
        <f t="shared" si="361"/>
        <v>30.217107609616544</v>
      </c>
    </row>
    <row r="641" spans="1:70" x14ac:dyDescent="0.25">
      <c r="A641" s="159" t="s">
        <v>139</v>
      </c>
      <c r="B641" s="148">
        <v>7.8956108676891672</v>
      </c>
      <c r="C641" s="148">
        <v>0</v>
      </c>
      <c r="D641" s="148">
        <v>2.0406706627834645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60"/>
        <v>9.9362815304726322</v>
      </c>
      <c r="J641" s="141"/>
      <c r="K641" s="161" t="s">
        <v>139</v>
      </c>
      <c r="L641" s="148">
        <v>7.8956108676891672</v>
      </c>
      <c r="M641" s="148">
        <v>0</v>
      </c>
      <c r="N641" s="148">
        <v>2.0406706627834645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61"/>
        <v>9.9362815304726322</v>
      </c>
    </row>
    <row r="642" spans="1:70" x14ac:dyDescent="0.25">
      <c r="A642" s="151" t="s">
        <v>24</v>
      </c>
      <c r="B642" s="152">
        <v>98.732015413763804</v>
      </c>
      <c r="C642" s="152">
        <v>0.12828482464173699</v>
      </c>
      <c r="D642" s="152">
        <v>2.0422027465828854</v>
      </c>
      <c r="E642" s="152">
        <v>164.06169401474665</v>
      </c>
      <c r="F642" s="152">
        <v>0</v>
      </c>
      <c r="G642" s="152">
        <v>55.324926034597979</v>
      </c>
      <c r="H642" s="153">
        <v>0.7762082240985293</v>
      </c>
      <c r="I642" s="154">
        <f t="shared" si="360"/>
        <v>321.06533125843157</v>
      </c>
      <c r="J642" s="141"/>
      <c r="K642" s="155" t="s">
        <v>24</v>
      </c>
      <c r="L642" s="156">
        <v>98.732015413763804</v>
      </c>
      <c r="M642" s="156">
        <v>0.12828482464173699</v>
      </c>
      <c r="N642" s="156">
        <v>2.0422027465828854</v>
      </c>
      <c r="O642" s="156">
        <v>164.06169401474665</v>
      </c>
      <c r="P642" s="156">
        <v>0</v>
      </c>
      <c r="Q642" s="156">
        <v>55.324926034597979</v>
      </c>
      <c r="R642" s="157">
        <v>0.7762082240985293</v>
      </c>
      <c r="S642" s="158">
        <f t="shared" si="361"/>
        <v>321.06533125843157</v>
      </c>
    </row>
    <row r="643" spans="1:70" x14ac:dyDescent="0.25">
      <c r="A643" s="159" t="s">
        <v>23</v>
      </c>
      <c r="B643" s="148">
        <v>17.289511203148166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60"/>
        <v>17.289511203148166</v>
      </c>
      <c r="J643" s="141"/>
      <c r="K643" s="161" t="s">
        <v>23</v>
      </c>
      <c r="L643" s="148">
        <v>17.289511203148166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61"/>
        <v>17.289511203148166</v>
      </c>
    </row>
    <row r="644" spans="1:70" x14ac:dyDescent="0.25">
      <c r="A644" s="151" t="s">
        <v>58</v>
      </c>
      <c r="B644" s="152">
        <v>236.1648910436239</v>
      </c>
      <c r="C644" s="152">
        <v>10.697468027410356</v>
      </c>
      <c r="D644" s="152">
        <v>134.47408308394856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60"/>
        <v>381.33644215498282</v>
      </c>
      <c r="J644" s="141"/>
      <c r="K644" s="155" t="s">
        <v>58</v>
      </c>
      <c r="L644" s="156">
        <v>236.1648910436239</v>
      </c>
      <c r="M644" s="156">
        <v>10.697468027410356</v>
      </c>
      <c r="N644" s="156">
        <v>134.47408308394856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61"/>
        <v>381.33644215498282</v>
      </c>
    </row>
    <row r="645" spans="1:70" x14ac:dyDescent="0.25">
      <c r="A645" s="159" t="s">
        <v>21</v>
      </c>
      <c r="B645" s="148">
        <v>246.72354764146843</v>
      </c>
      <c r="C645" s="148">
        <v>0</v>
      </c>
      <c r="D645" s="148">
        <v>0</v>
      </c>
      <c r="E645" s="148">
        <v>1.1101909837890143</v>
      </c>
      <c r="F645" s="148">
        <v>51.394015357183399</v>
      </c>
      <c r="G645" s="148">
        <v>0</v>
      </c>
      <c r="H645" s="160">
        <v>0</v>
      </c>
      <c r="I645" s="146">
        <f t="shared" si="360"/>
        <v>299.22775398244084</v>
      </c>
      <c r="J645" s="141"/>
      <c r="K645" s="161" t="s">
        <v>21</v>
      </c>
      <c r="L645" s="148">
        <v>246.72354764146843</v>
      </c>
      <c r="M645" s="148">
        <v>0</v>
      </c>
      <c r="N645" s="148">
        <v>0</v>
      </c>
      <c r="O645" s="148">
        <v>1.1101909837890143</v>
      </c>
      <c r="P645" s="148">
        <v>51.394015357183399</v>
      </c>
      <c r="Q645" s="148">
        <v>0</v>
      </c>
      <c r="R645" s="149">
        <v>0</v>
      </c>
      <c r="S645" s="150">
        <f t="shared" si="361"/>
        <v>299.22775398244084</v>
      </c>
    </row>
    <row r="646" spans="1:70" x14ac:dyDescent="0.25">
      <c r="A646" s="151" t="s">
        <v>20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60"/>
        <v>0</v>
      </c>
      <c r="J646" s="141"/>
      <c r="K646" s="155" t="s">
        <v>20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61"/>
        <v>0</v>
      </c>
    </row>
    <row r="647" spans="1:70" x14ac:dyDescent="0.25">
      <c r="A647" s="162" t="s">
        <v>62</v>
      </c>
      <c r="B647" s="148">
        <v>9.5983528773451159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60"/>
        <v>9.5983528773451159</v>
      </c>
      <c r="J647" s="141"/>
      <c r="K647" s="163" t="s">
        <v>62</v>
      </c>
      <c r="L647" s="148">
        <v>9.5983528773451159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61"/>
        <v>9.5983528773451159</v>
      </c>
    </row>
    <row r="648" spans="1:70" ht="14.4" x14ac:dyDescent="0.3">
      <c r="A648" s="164" t="s">
        <v>22</v>
      </c>
      <c r="B648" s="165">
        <v>9.5983528773451159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60"/>
        <v>9.5983528773451159</v>
      </c>
      <c r="J648" s="141"/>
      <c r="K648" s="168" t="s">
        <v>22</v>
      </c>
      <c r="L648" s="169">
        <v>9.5983528773451159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61"/>
        <v>9.5983528773451159</v>
      </c>
    </row>
    <row r="649" spans="1:70" ht="14.4" x14ac:dyDescent="0.3">
      <c r="A649" s="172" t="s">
        <v>18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60"/>
        <v>0</v>
      </c>
      <c r="J649" s="141"/>
      <c r="K649" s="176" t="s">
        <v>18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61"/>
        <v>0</v>
      </c>
    </row>
    <row r="650" spans="1:70" ht="14.4" x14ac:dyDescent="0.3">
      <c r="A650" s="164" t="s">
        <v>19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60"/>
        <v>0</v>
      </c>
      <c r="J650" s="141"/>
      <c r="K650" s="168" t="s">
        <v>19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61"/>
        <v>0</v>
      </c>
    </row>
    <row r="651" spans="1:70" ht="15" thickBot="1" x14ac:dyDescent="0.35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60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61"/>
        <v>0</v>
      </c>
    </row>
    <row r="652" spans="1:70" x14ac:dyDescent="0.25">
      <c r="A652" s="186" t="s">
        <v>25</v>
      </c>
      <c r="B652" s="187">
        <f>SUM(B631:B647)</f>
        <v>694.6182854018831</v>
      </c>
      <c r="C652" s="187">
        <f t="shared" ref="C652:H652" si="362">SUM(C631:C647)</f>
        <v>11.469557536369077</v>
      </c>
      <c r="D652" s="187">
        <f t="shared" si="362"/>
        <v>141.93911280732772</v>
      </c>
      <c r="E652" s="187">
        <f t="shared" si="362"/>
        <v>206.68335849933217</v>
      </c>
      <c r="F652" s="187">
        <f t="shared" si="362"/>
        <v>752.39806708137473</v>
      </c>
      <c r="G652" s="187">
        <f t="shared" si="362"/>
        <v>55.324926034597979</v>
      </c>
      <c r="H652" s="213">
        <f t="shared" si="362"/>
        <v>0.7762082240985293</v>
      </c>
      <c r="I652" s="146">
        <f t="shared" ref="I652" si="363">SUM(I631:I647)</f>
        <v>1863.2095155849836</v>
      </c>
      <c r="J652" s="141"/>
      <c r="K652" s="188" t="s">
        <v>25</v>
      </c>
      <c r="L652" s="187">
        <f>SUM(L631:L647)</f>
        <v>694.6182854018831</v>
      </c>
      <c r="M652" s="187">
        <f t="shared" ref="M652:R652" si="364">SUM(M631:M647)</f>
        <v>11.469557536369077</v>
      </c>
      <c r="N652" s="187">
        <f t="shared" si="364"/>
        <v>141.93911280732772</v>
      </c>
      <c r="O652" s="187">
        <f t="shared" si="364"/>
        <v>206.68335849933217</v>
      </c>
      <c r="P652" s="187">
        <f t="shared" si="364"/>
        <v>752.39806708137473</v>
      </c>
      <c r="Q652" s="187">
        <f t="shared" si="364"/>
        <v>55.324926034597979</v>
      </c>
      <c r="R652" s="213">
        <f t="shared" si="364"/>
        <v>0.7762082240985293</v>
      </c>
      <c r="S652" s="214">
        <f t="shared" ref="S652" si="365">SUM(S631:S647)</f>
        <v>1863.2095155849836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0.37280739476247088</v>
      </c>
      <c r="C653" s="105">
        <f t="shared" ref="C653:H653" si="366">IF($I652=0,"-",C652/$I652)</f>
        <v>6.1558066553605122E-3</v>
      </c>
      <c r="D653" s="105">
        <f t="shared" si="366"/>
        <v>7.6179899050571195E-2</v>
      </c>
      <c r="E653" s="105">
        <f t="shared" si="366"/>
        <v>0.11092867268576649</v>
      </c>
      <c r="F653" s="105">
        <f t="shared" si="366"/>
        <v>0.40381828280065846</v>
      </c>
      <c r="G653" s="105">
        <f t="shared" si="366"/>
        <v>2.9693346653625188E-2</v>
      </c>
      <c r="H653" s="106">
        <f t="shared" si="366"/>
        <v>4.1659739154714794E-4</v>
      </c>
      <c r="I653" s="107">
        <f>SUM(B653:H653)</f>
        <v>1</v>
      </c>
      <c r="K653" s="30" t="s">
        <v>85</v>
      </c>
      <c r="L653" s="80">
        <f>IF($S652=0,"-",L652/$S652)</f>
        <v>0.37280739476247088</v>
      </c>
      <c r="M653" s="80">
        <f t="shared" ref="M653:R653" si="367">IF($S652=0,"-",M652/$S652)</f>
        <v>6.1558066553605122E-3</v>
      </c>
      <c r="N653" s="80">
        <f t="shared" si="367"/>
        <v>7.6179899050571195E-2</v>
      </c>
      <c r="O653" s="80">
        <f t="shared" si="367"/>
        <v>0.11092867268576649</v>
      </c>
      <c r="P653" s="80">
        <f t="shared" si="367"/>
        <v>0.40381828280065846</v>
      </c>
      <c r="Q653" s="80">
        <f t="shared" si="367"/>
        <v>2.9693346653625188E-2</v>
      </c>
      <c r="R653" s="81">
        <f t="shared" si="367"/>
        <v>4.1659739154714794E-4</v>
      </c>
      <c r="S653" s="82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83"/>
      <c r="BR653" s="83"/>
    </row>
    <row r="654" spans="1:70" x14ac:dyDescent="0.25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7" sqref="A7:A27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1.59765625" customWidth="1"/>
    <col min="11" max="11" width="42.59765625" customWidth="1"/>
    <col min="12" max="19" width="16.59765625" style="8" customWidth="1"/>
    <col min="20" max="20" width="11.59765625" customWidth="1"/>
    <col min="21" max="21" width="41" customWidth="1"/>
    <col min="22" max="23" width="16.59765625" style="8" customWidth="1"/>
    <col min="24" max="24" width="23.5" style="8" customWidth="1"/>
    <col min="25" max="25" width="20.59765625" style="8" customWidth="1"/>
    <col min="26" max="26" width="16.59765625" style="8" customWidth="1"/>
    <col min="27" max="27" width="20.5" style="8" customWidth="1"/>
    <col min="28" max="31" width="16.59765625" style="8" customWidth="1"/>
    <col min="32" max="32" width="21.5" style="8" customWidth="1"/>
    <col min="33" max="34" width="16.59765625" style="8" customWidth="1"/>
    <col min="35" max="35" width="16.59765625" style="45" customWidth="1"/>
    <col min="36" max="42" width="16.59765625" customWidth="1"/>
    <col min="43" max="50" width="8.59765625" customWidth="1"/>
    <col min="52" max="52" width="22.19921875" customWidth="1"/>
    <col min="53" max="53" width="3" style="5" customWidth="1"/>
    <col min="54" max="66" width="8.59765625" customWidth="1"/>
    <col min="69" max="69" width="25.59765625" customWidth="1"/>
    <col min="70" max="70" width="4.3984375" style="5" customWidth="1"/>
    <col min="71" max="84" width="8.59765625" customWidth="1"/>
    <col min="85" max="85" width="11" style="4" customWidth="1"/>
    <col min="89" max="101" width="8.59765625" customWidth="1"/>
  </cols>
  <sheetData>
    <row r="1" spans="1:85" ht="15" customHeight="1" thickTop="1" x14ac:dyDescent="0.25">
      <c r="A1" s="388" t="s">
        <v>107</v>
      </c>
      <c r="B1" s="389"/>
      <c r="C1" s="389"/>
      <c r="D1" s="389"/>
      <c r="E1" s="389"/>
      <c r="F1" s="389"/>
      <c r="G1" s="389"/>
      <c r="H1" s="389"/>
      <c r="I1" s="390"/>
      <c r="K1" s="397" t="s">
        <v>108</v>
      </c>
      <c r="L1" s="398"/>
      <c r="M1" s="398"/>
      <c r="N1" s="398"/>
      <c r="O1" s="398"/>
      <c r="P1" s="398"/>
      <c r="Q1" s="398"/>
      <c r="R1" s="398"/>
      <c r="S1" s="399"/>
      <c r="U1" s="406" t="s">
        <v>109</v>
      </c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8"/>
    </row>
    <row r="2" spans="1:85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  <c r="K2" s="400"/>
      <c r="L2" s="401"/>
      <c r="M2" s="401"/>
      <c r="N2" s="401"/>
      <c r="O2" s="401"/>
      <c r="P2" s="401"/>
      <c r="Q2" s="401"/>
      <c r="R2" s="401"/>
      <c r="S2" s="402"/>
      <c r="U2" s="409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1"/>
    </row>
    <row r="3" spans="1:85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  <c r="K3" s="403"/>
      <c r="L3" s="404"/>
      <c r="M3" s="404"/>
      <c r="N3" s="404"/>
      <c r="O3" s="404"/>
      <c r="P3" s="404"/>
      <c r="Q3" s="404"/>
      <c r="R3" s="404"/>
      <c r="S3" s="405"/>
      <c r="U3" s="412"/>
      <c r="V3" s="413"/>
      <c r="W3" s="413"/>
      <c r="X3" s="413"/>
      <c r="Y3" s="413"/>
      <c r="Z3" s="413"/>
      <c r="AA3" s="413"/>
      <c r="AB3" s="413"/>
      <c r="AC3" s="413"/>
      <c r="AD3" s="413"/>
      <c r="AE3" s="413"/>
      <c r="AF3" s="413"/>
      <c r="AG3" s="413"/>
      <c r="AH3" s="413"/>
      <c r="AI3" s="414"/>
    </row>
    <row r="4" spans="1:85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  <c r="K4" s="6"/>
      <c r="L4" s="6"/>
      <c r="M4" s="6"/>
      <c r="N4" s="6"/>
      <c r="O4" s="6"/>
      <c r="P4" s="6"/>
      <c r="Q4" s="6"/>
      <c r="R4" s="6"/>
      <c r="S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85" ht="60" customHeight="1" x14ac:dyDescent="0.25">
      <c r="A5" s="415" t="s">
        <v>124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K5" s="367" t="s">
        <v>124</v>
      </c>
      <c r="L5" s="43" t="s">
        <v>0</v>
      </c>
      <c r="M5" s="43" t="s">
        <v>1</v>
      </c>
      <c r="N5" s="43" t="s">
        <v>2</v>
      </c>
      <c r="O5" s="43" t="s">
        <v>3</v>
      </c>
      <c r="P5" s="43" t="s">
        <v>26</v>
      </c>
      <c r="Q5" s="43" t="s">
        <v>4</v>
      </c>
      <c r="R5" s="43" t="s">
        <v>84</v>
      </c>
      <c r="S5" s="44" t="s">
        <v>5</v>
      </c>
      <c r="U5" s="8"/>
      <c r="X5"/>
      <c r="Y5"/>
      <c r="Z5"/>
      <c r="AA5"/>
      <c r="AB5"/>
      <c r="AC5"/>
      <c r="AD5"/>
      <c r="AE5"/>
      <c r="AF5"/>
      <c r="AG5"/>
      <c r="AH5" s="45"/>
      <c r="AJ5" s="45"/>
      <c r="AR5" s="5"/>
      <c r="BA5"/>
      <c r="BI5" s="5"/>
      <c r="BR5"/>
      <c r="BX5" s="4"/>
      <c r="CG5"/>
    </row>
    <row r="6" spans="1:85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  <c r="K6" s="368" t="s">
        <v>113</v>
      </c>
      <c r="L6" s="360" t="s">
        <v>66</v>
      </c>
      <c r="M6" s="361"/>
      <c r="N6" s="361"/>
      <c r="O6" s="361"/>
      <c r="P6" s="361"/>
      <c r="Q6" s="361"/>
      <c r="R6" s="361"/>
      <c r="S6" s="362"/>
      <c r="U6" s="8"/>
      <c r="X6"/>
      <c r="Y6"/>
      <c r="Z6"/>
      <c r="AA6"/>
      <c r="AB6"/>
      <c r="AC6"/>
      <c r="AD6"/>
      <c r="AE6"/>
      <c r="AF6"/>
      <c r="AG6"/>
      <c r="AH6" s="45"/>
      <c r="AJ6" s="45"/>
      <c r="AR6" s="5"/>
      <c r="BA6"/>
      <c r="BI6" s="5"/>
      <c r="BR6"/>
      <c r="BX6" s="4"/>
      <c r="CG6"/>
    </row>
    <row r="7" spans="1:85" x14ac:dyDescent="0.25">
      <c r="A7" s="10" t="s">
        <v>6</v>
      </c>
      <c r="B7" s="46">
        <f>B33+B85</f>
        <v>40.044950880092742</v>
      </c>
      <c r="C7" s="46">
        <f>C33+C85</f>
        <v>11.068832835414304</v>
      </c>
      <c r="D7" s="46">
        <f>D33+D85</f>
        <v>815.94847617215908</v>
      </c>
      <c r="E7" s="46">
        <f>E33+E85</f>
        <v>0</v>
      </c>
      <c r="F7" s="46">
        <f>F59+F85</f>
        <v>0.12606233431905609</v>
      </c>
      <c r="G7" s="46">
        <f>G33+G85</f>
        <v>0</v>
      </c>
      <c r="H7" s="46">
        <f>H33+H85</f>
        <v>0</v>
      </c>
      <c r="I7" s="48">
        <f>SUM(B7:H7)</f>
        <v>867.18832222198512</v>
      </c>
      <c r="J7" s="8"/>
      <c r="K7" s="22" t="s">
        <v>6</v>
      </c>
      <c r="L7" s="49">
        <f>L33+L85</f>
        <v>40.044950880092742</v>
      </c>
      <c r="M7" s="49">
        <f t="shared" ref="M7:O7" si="0">M33+M85</f>
        <v>11.068832835414304</v>
      </c>
      <c r="N7" s="49">
        <f t="shared" si="0"/>
        <v>815.94847617215908</v>
      </c>
      <c r="O7" s="49">
        <f t="shared" si="0"/>
        <v>0</v>
      </c>
      <c r="P7" s="49">
        <f>P33+P59+P85</f>
        <v>0.12606233431905609</v>
      </c>
      <c r="Q7" s="49">
        <f t="shared" ref="Q7:R7" si="1">Q33+Q85</f>
        <v>0</v>
      </c>
      <c r="R7" s="49">
        <f t="shared" si="1"/>
        <v>0</v>
      </c>
      <c r="S7" s="51">
        <f>SUM(L7:R7)</f>
        <v>867.18832222198512</v>
      </c>
      <c r="T7" s="8" t="str">
        <f>IF(ABS(S7-I7)&gt;0.01,S7-I7,"")</f>
        <v/>
      </c>
      <c r="U7" s="8"/>
      <c r="X7"/>
      <c r="Y7"/>
      <c r="Z7"/>
      <c r="AA7"/>
      <c r="AB7"/>
      <c r="AC7"/>
      <c r="AD7"/>
      <c r="AE7"/>
      <c r="AF7"/>
      <c r="AG7"/>
      <c r="AH7" s="45"/>
      <c r="AJ7" s="45"/>
      <c r="AR7" s="5"/>
      <c r="BA7"/>
      <c r="BI7" s="5"/>
      <c r="BR7"/>
      <c r="BX7" s="4"/>
      <c r="CG7"/>
    </row>
    <row r="8" spans="1:85" x14ac:dyDescent="0.25">
      <c r="A8" s="11" t="s">
        <v>7</v>
      </c>
      <c r="B8" s="52">
        <f t="shared" ref="B8:C27" si="2">B34+B86</f>
        <v>85.129364271649905</v>
      </c>
      <c r="C8" s="52">
        <f t="shared" si="2"/>
        <v>0</v>
      </c>
      <c r="D8" s="52">
        <f t="shared" ref="D8:E8" si="3">D34+D86</f>
        <v>91.481202138942763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54">
        <f t="shared" ref="I8:I27" si="6">SUM(B8:H8)</f>
        <v>176.61056641059267</v>
      </c>
      <c r="J8" s="8"/>
      <c r="K8" s="23" t="s">
        <v>7</v>
      </c>
      <c r="L8" s="55">
        <f t="shared" ref="L8:O8" si="7">L34+L86</f>
        <v>85.129364271649905</v>
      </c>
      <c r="M8" s="55">
        <f t="shared" si="7"/>
        <v>0</v>
      </c>
      <c r="N8" s="55">
        <f t="shared" si="7"/>
        <v>91.481202138942763</v>
      </c>
      <c r="O8" s="55">
        <f t="shared" si="7"/>
        <v>0</v>
      </c>
      <c r="P8" s="55">
        <f t="shared" ref="P8:P27" si="8">P34+P60+P86</f>
        <v>0</v>
      </c>
      <c r="Q8" s="55">
        <f t="shared" ref="Q8:R8" si="9">Q34+Q86</f>
        <v>0</v>
      </c>
      <c r="R8" s="55">
        <f t="shared" si="9"/>
        <v>0</v>
      </c>
      <c r="S8" s="57">
        <f t="shared" ref="S8:S27" si="10">SUM(L8:R8)</f>
        <v>176.61056641059267</v>
      </c>
      <c r="T8" s="8" t="str">
        <f t="shared" ref="T8:T24" si="11">IF(ABS(S8-I8)&gt;0.01,S8-I8,"")</f>
        <v/>
      </c>
      <c r="U8" s="8"/>
      <c r="X8"/>
      <c r="Y8"/>
      <c r="Z8"/>
      <c r="AA8"/>
      <c r="AB8"/>
      <c r="AC8"/>
      <c r="AD8"/>
      <c r="AE8"/>
      <c r="AF8"/>
      <c r="AG8"/>
      <c r="AH8" s="45"/>
      <c r="AJ8" s="45"/>
      <c r="AR8" s="5"/>
      <c r="BA8"/>
      <c r="BI8" s="5"/>
      <c r="BR8"/>
      <c r="BX8" s="4"/>
      <c r="CG8"/>
    </row>
    <row r="9" spans="1:85" x14ac:dyDescent="0.25">
      <c r="A9" s="12" t="s">
        <v>9</v>
      </c>
      <c r="B9" s="49">
        <f t="shared" si="2"/>
        <v>88.98760601588684</v>
      </c>
      <c r="C9" s="49">
        <f t="shared" si="2"/>
        <v>0</v>
      </c>
      <c r="D9" s="49">
        <f t="shared" ref="D9:E9" si="12">D35+D87</f>
        <v>264.60028905498172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48">
        <f t="shared" si="6"/>
        <v>353.58789507086857</v>
      </c>
      <c r="J9" s="8"/>
      <c r="K9" s="22" t="s">
        <v>9</v>
      </c>
      <c r="L9" s="49">
        <f t="shared" ref="L9:O9" si="14">L35+L87</f>
        <v>88.98760601588684</v>
      </c>
      <c r="M9" s="49">
        <f t="shared" si="14"/>
        <v>0</v>
      </c>
      <c r="N9" s="49">
        <f t="shared" si="14"/>
        <v>264.60028905498172</v>
      </c>
      <c r="O9" s="49">
        <f t="shared" si="14"/>
        <v>0</v>
      </c>
      <c r="P9" s="49">
        <f t="shared" si="8"/>
        <v>0</v>
      </c>
      <c r="Q9" s="49">
        <f t="shared" ref="Q9:R9" si="15">Q35+Q87</f>
        <v>0</v>
      </c>
      <c r="R9" s="49">
        <f t="shared" si="15"/>
        <v>0</v>
      </c>
      <c r="S9" s="51">
        <f t="shared" si="10"/>
        <v>353.58789507086857</v>
      </c>
      <c r="T9" s="8" t="str">
        <f t="shared" si="11"/>
        <v/>
      </c>
      <c r="U9" s="8"/>
      <c r="X9"/>
      <c r="Y9"/>
      <c r="Z9"/>
      <c r="AA9"/>
      <c r="AB9"/>
      <c r="AC9"/>
      <c r="AD9"/>
      <c r="AE9"/>
      <c r="AF9"/>
      <c r="AG9"/>
      <c r="AH9" s="45"/>
      <c r="AJ9" s="45"/>
      <c r="AR9" s="5"/>
      <c r="BA9"/>
      <c r="BI9" s="5"/>
      <c r="BR9"/>
      <c r="BX9" s="4"/>
      <c r="CG9"/>
    </row>
    <row r="10" spans="1:85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23.272324599999997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54">
        <f t="shared" si="6"/>
        <v>23.272324599999997</v>
      </c>
      <c r="J10" s="8"/>
      <c r="K10" s="23" t="s">
        <v>54</v>
      </c>
      <c r="L10" s="55">
        <f t="shared" ref="L10:O10" si="18">L36+L88</f>
        <v>0</v>
      </c>
      <c r="M10" s="55">
        <f t="shared" si="18"/>
        <v>0</v>
      </c>
      <c r="N10" s="55">
        <f t="shared" si="18"/>
        <v>23.272324599999997</v>
      </c>
      <c r="O10" s="55">
        <f t="shared" si="18"/>
        <v>0</v>
      </c>
      <c r="P10" s="55">
        <f t="shared" si="8"/>
        <v>0</v>
      </c>
      <c r="Q10" s="55">
        <f t="shared" ref="Q10:R10" si="19">Q36+Q88</f>
        <v>0</v>
      </c>
      <c r="R10" s="55">
        <f t="shared" si="19"/>
        <v>0</v>
      </c>
      <c r="S10" s="57">
        <f t="shared" si="10"/>
        <v>23.272324599999997</v>
      </c>
      <c r="T10" s="8" t="str">
        <f t="shared" si="11"/>
        <v/>
      </c>
      <c r="U10" s="8"/>
      <c r="X10"/>
      <c r="Y10"/>
      <c r="Z10"/>
      <c r="AA10"/>
      <c r="AB10"/>
      <c r="AC10"/>
      <c r="AD10"/>
      <c r="AE10"/>
      <c r="AF10"/>
      <c r="AG10"/>
      <c r="AH10" s="45"/>
      <c r="AJ10" s="45"/>
      <c r="AR10" s="5"/>
      <c r="BA10"/>
      <c r="BI10" s="5"/>
      <c r="BR10"/>
      <c r="BX10" s="4"/>
      <c r="CG10"/>
    </row>
    <row r="11" spans="1:85" x14ac:dyDescent="0.25">
      <c r="A11" s="12" t="s">
        <v>15</v>
      </c>
      <c r="B11" s="49">
        <f t="shared" si="2"/>
        <v>897.0002763175288</v>
      </c>
      <c r="C11" s="49">
        <f t="shared" si="2"/>
        <v>271.16275547441251</v>
      </c>
      <c r="D11" s="49">
        <f t="shared" ref="D11:E11" si="20">D37+D89</f>
        <v>478.13686107295013</v>
      </c>
      <c r="E11" s="49">
        <f t="shared" si="20"/>
        <v>5.991570328135527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48">
        <f t="shared" si="6"/>
        <v>1652.2914631930269</v>
      </c>
      <c r="J11" s="8"/>
      <c r="K11" s="22" t="s">
        <v>15</v>
      </c>
      <c r="L11" s="49">
        <f t="shared" ref="L11:O11" si="22">L37+L89</f>
        <v>897.0002763175288</v>
      </c>
      <c r="M11" s="49">
        <f t="shared" si="22"/>
        <v>271.16275547441251</v>
      </c>
      <c r="N11" s="49">
        <f t="shared" si="22"/>
        <v>478.13686107295013</v>
      </c>
      <c r="O11" s="49">
        <f t="shared" si="22"/>
        <v>5.991570328135527</v>
      </c>
      <c r="P11" s="49">
        <f t="shared" si="8"/>
        <v>0</v>
      </c>
      <c r="Q11" s="49">
        <f t="shared" ref="Q11:R11" si="23">Q37+Q89</f>
        <v>0</v>
      </c>
      <c r="R11" s="49">
        <f t="shared" si="23"/>
        <v>0</v>
      </c>
      <c r="S11" s="51">
        <f t="shared" si="10"/>
        <v>1652.2914631930269</v>
      </c>
      <c r="T11" s="8" t="str">
        <f t="shared" si="11"/>
        <v/>
      </c>
      <c r="U11" s="8"/>
      <c r="X11"/>
      <c r="Y11"/>
      <c r="Z11"/>
      <c r="AA11"/>
      <c r="AB11"/>
      <c r="AC11"/>
      <c r="AD11"/>
      <c r="AE11"/>
      <c r="AF11"/>
      <c r="AG11"/>
      <c r="AH11" s="45"/>
      <c r="AJ11" s="45"/>
      <c r="AR11" s="5"/>
      <c r="BA11"/>
      <c r="BI11" s="5"/>
      <c r="BR11"/>
      <c r="BX11" s="4"/>
      <c r="CG11"/>
    </row>
    <row r="12" spans="1:85" x14ac:dyDescent="0.25">
      <c r="A12" s="11" t="s">
        <v>67</v>
      </c>
      <c r="B12" s="52">
        <f t="shared" si="2"/>
        <v>7112.5314121528718</v>
      </c>
      <c r="C12" s="52">
        <f t="shared" si="2"/>
        <v>85.433574839695865</v>
      </c>
      <c r="D12" s="52">
        <f t="shared" ref="D12:E12" si="24">D38+D90</f>
        <v>801.56677336264954</v>
      </c>
      <c r="E12" s="52">
        <f t="shared" si="24"/>
        <v>1.7591234568172429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54">
        <f t="shared" si="6"/>
        <v>8001.2908838120347</v>
      </c>
      <c r="J12" s="8"/>
      <c r="K12" s="23" t="s">
        <v>67</v>
      </c>
      <c r="L12" s="55">
        <f t="shared" ref="L12:O12" si="26">L38+L90</f>
        <v>7112.5314121528718</v>
      </c>
      <c r="M12" s="55">
        <f t="shared" si="26"/>
        <v>85.433574839695865</v>
      </c>
      <c r="N12" s="55">
        <f t="shared" si="26"/>
        <v>801.56677336264954</v>
      </c>
      <c r="O12" s="55">
        <f t="shared" si="26"/>
        <v>1.7591234568172429</v>
      </c>
      <c r="P12" s="55">
        <f t="shared" si="8"/>
        <v>0</v>
      </c>
      <c r="Q12" s="55">
        <f t="shared" ref="Q12:R12" si="27">Q38+Q90</f>
        <v>0</v>
      </c>
      <c r="R12" s="55">
        <f t="shared" si="27"/>
        <v>0</v>
      </c>
      <c r="S12" s="57">
        <f t="shared" si="10"/>
        <v>8001.2908838120347</v>
      </c>
      <c r="T12" s="8" t="str">
        <f t="shared" si="11"/>
        <v/>
      </c>
      <c r="U12" s="8"/>
      <c r="X12"/>
      <c r="Y12"/>
      <c r="Z12"/>
      <c r="AA12"/>
      <c r="AB12"/>
      <c r="AC12"/>
      <c r="AD12"/>
      <c r="AE12"/>
      <c r="AF12"/>
      <c r="AG12"/>
      <c r="AH12" s="45"/>
      <c r="AJ12" s="45"/>
      <c r="AR12" s="5"/>
      <c r="BA12"/>
      <c r="BI12" s="5"/>
      <c r="BR12"/>
      <c r="BX12" s="4"/>
      <c r="CG12"/>
    </row>
    <row r="13" spans="1:85" x14ac:dyDescent="0.25">
      <c r="A13" s="12" t="s">
        <v>56</v>
      </c>
      <c r="B13" s="49">
        <f t="shared" si="2"/>
        <v>0</v>
      </c>
      <c r="C13" s="49">
        <f t="shared" si="2"/>
        <v>0.37516564142702052</v>
      </c>
      <c r="D13" s="49">
        <f t="shared" ref="D13:E13" si="28">D39+D91</f>
        <v>5.0626551757738367</v>
      </c>
      <c r="E13" s="49">
        <f t="shared" si="28"/>
        <v>1665.3817294376308</v>
      </c>
      <c r="F13" s="49">
        <f t="shared" si="4"/>
        <v>17068.026831851032</v>
      </c>
      <c r="G13" s="49">
        <f t="shared" ref="G13:H13" si="29">G39+G91</f>
        <v>0</v>
      </c>
      <c r="H13" s="49">
        <f t="shared" si="29"/>
        <v>0</v>
      </c>
      <c r="I13" s="48">
        <f t="shared" si="6"/>
        <v>18738.846382105865</v>
      </c>
      <c r="J13" s="8"/>
      <c r="K13" s="24" t="s">
        <v>56</v>
      </c>
      <c r="L13" s="49">
        <f t="shared" ref="L13:O13" si="30">L39+L91</f>
        <v>0</v>
      </c>
      <c r="M13" s="49">
        <f t="shared" si="30"/>
        <v>0.37516564142702052</v>
      </c>
      <c r="N13" s="49">
        <f t="shared" si="30"/>
        <v>5.0626551757738367</v>
      </c>
      <c r="O13" s="49">
        <f t="shared" si="30"/>
        <v>1665.3817294376308</v>
      </c>
      <c r="P13" s="49">
        <f t="shared" si="8"/>
        <v>17068.026831851032</v>
      </c>
      <c r="Q13" s="49">
        <f t="shared" ref="Q13:R13" si="31">Q39+Q91</f>
        <v>0</v>
      </c>
      <c r="R13" s="49">
        <f t="shared" si="31"/>
        <v>0</v>
      </c>
      <c r="S13" s="51">
        <f t="shared" si="10"/>
        <v>18738.846382105865</v>
      </c>
      <c r="T13" s="8" t="str">
        <f t="shared" si="11"/>
        <v/>
      </c>
      <c r="U13" s="8"/>
      <c r="X13"/>
      <c r="Y13"/>
      <c r="Z13"/>
      <c r="AA13"/>
      <c r="AB13"/>
      <c r="AC13"/>
      <c r="AD13"/>
      <c r="AE13"/>
      <c r="AF13"/>
      <c r="AG13"/>
      <c r="AH13" s="45"/>
      <c r="AJ13" s="45"/>
      <c r="AR13" s="5"/>
      <c r="BA13"/>
      <c r="BI13" s="5"/>
      <c r="BR13"/>
      <c r="BX13" s="4"/>
      <c r="CG13"/>
    </row>
    <row r="14" spans="1:85" x14ac:dyDescent="0.25">
      <c r="A14" s="11" t="s">
        <v>11</v>
      </c>
      <c r="B14" s="52">
        <f t="shared" si="2"/>
        <v>0</v>
      </c>
      <c r="C14" s="52">
        <f t="shared" si="2"/>
        <v>5.4137557556936514E-2</v>
      </c>
      <c r="D14" s="52">
        <f t="shared" ref="D14:E14" si="32">D40+D92</f>
        <v>3.1709333646156558E-2</v>
      </c>
      <c r="E14" s="52">
        <f t="shared" si="32"/>
        <v>32.081368223544345</v>
      </c>
      <c r="F14" s="52">
        <f t="shared" si="4"/>
        <v>5726.7401183658649</v>
      </c>
      <c r="G14" s="52">
        <f t="shared" ref="G14:H14" si="33">G40+G92</f>
        <v>0</v>
      </c>
      <c r="H14" s="52">
        <f t="shared" si="33"/>
        <v>0</v>
      </c>
      <c r="I14" s="54">
        <f t="shared" si="6"/>
        <v>5758.9073334806126</v>
      </c>
      <c r="J14" s="8"/>
      <c r="K14" s="23" t="s">
        <v>11</v>
      </c>
      <c r="L14" s="55">
        <f t="shared" ref="L14:O14" si="34">L40+L92</f>
        <v>0</v>
      </c>
      <c r="M14" s="55">
        <f t="shared" si="34"/>
        <v>5.4137557556936514E-2</v>
      </c>
      <c r="N14" s="55">
        <f t="shared" si="34"/>
        <v>3.1709333646156558E-2</v>
      </c>
      <c r="O14" s="55">
        <f t="shared" si="34"/>
        <v>32.081368223544345</v>
      </c>
      <c r="P14" s="55">
        <f t="shared" si="8"/>
        <v>5726.7401183658658</v>
      </c>
      <c r="Q14" s="55">
        <f t="shared" ref="Q14:R14" si="35">Q40+Q92</f>
        <v>0</v>
      </c>
      <c r="R14" s="55">
        <f t="shared" si="35"/>
        <v>0</v>
      </c>
      <c r="S14" s="57">
        <f t="shared" si="10"/>
        <v>5758.9073334806135</v>
      </c>
      <c r="T14" s="8" t="str">
        <f t="shared" si="11"/>
        <v/>
      </c>
      <c r="U14" s="8"/>
      <c r="X14"/>
      <c r="Y14"/>
      <c r="Z14"/>
      <c r="AA14"/>
      <c r="AB14"/>
      <c r="AC14"/>
      <c r="AD14"/>
      <c r="AE14"/>
      <c r="AF14"/>
      <c r="AG14"/>
      <c r="AH14" s="45"/>
      <c r="AJ14" s="45"/>
      <c r="AR14" s="5"/>
      <c r="BA14"/>
      <c r="BI14" s="5"/>
      <c r="BR14"/>
      <c r="BX14" s="4"/>
      <c r="CG14"/>
    </row>
    <row r="15" spans="1:85" x14ac:dyDescent="0.25">
      <c r="A15" s="12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0.68021601588736069</v>
      </c>
      <c r="E15" s="49">
        <f t="shared" si="36"/>
        <v>0</v>
      </c>
      <c r="F15" s="49">
        <f t="shared" si="4"/>
        <v>811.34724819398741</v>
      </c>
      <c r="G15" s="49">
        <f t="shared" ref="G15:H15" si="37">G41+G93</f>
        <v>0</v>
      </c>
      <c r="H15" s="49">
        <f t="shared" si="37"/>
        <v>0</v>
      </c>
      <c r="I15" s="48">
        <f t="shared" si="6"/>
        <v>812.02746420987478</v>
      </c>
      <c r="J15" s="8"/>
      <c r="K15" s="24" t="s">
        <v>57</v>
      </c>
      <c r="L15" s="49">
        <f t="shared" ref="L15:O15" si="38">L41+L93</f>
        <v>0</v>
      </c>
      <c r="M15" s="49">
        <f t="shared" si="38"/>
        <v>0</v>
      </c>
      <c r="N15" s="49">
        <f t="shared" si="38"/>
        <v>0.68021601588736069</v>
      </c>
      <c r="O15" s="49">
        <f t="shared" si="38"/>
        <v>0</v>
      </c>
      <c r="P15" s="49">
        <f t="shared" si="8"/>
        <v>811.34724819398741</v>
      </c>
      <c r="Q15" s="49">
        <f t="shared" ref="Q15:R15" si="39">Q41+Q93</f>
        <v>0</v>
      </c>
      <c r="R15" s="49">
        <f t="shared" si="39"/>
        <v>0</v>
      </c>
      <c r="S15" s="51">
        <f t="shared" si="10"/>
        <v>812.02746420987478</v>
      </c>
      <c r="T15" s="8" t="str">
        <f t="shared" si="11"/>
        <v/>
      </c>
      <c r="U15" s="8"/>
      <c r="X15"/>
      <c r="Y15"/>
      <c r="Z15"/>
      <c r="AA15"/>
      <c r="AB15"/>
      <c r="AC15"/>
      <c r="AD15"/>
      <c r="AE15"/>
      <c r="AF15"/>
      <c r="AG15"/>
      <c r="AH15" s="45"/>
      <c r="AJ15" s="45"/>
      <c r="AR15" s="5"/>
      <c r="BA15"/>
      <c r="BI15" s="5"/>
      <c r="BR15"/>
      <c r="BX15" s="4"/>
      <c r="CG15"/>
    </row>
    <row r="16" spans="1:85" x14ac:dyDescent="0.25">
      <c r="A16" s="11" t="s">
        <v>16</v>
      </c>
      <c r="B16" s="52">
        <f t="shared" si="2"/>
        <v>456.38579868128073</v>
      </c>
      <c r="C16" s="52">
        <f t="shared" si="2"/>
        <v>5.4578941163305785</v>
      </c>
      <c r="D16" s="52">
        <f t="shared" ref="D16:E16" si="40">D42+D94</f>
        <v>124.87868267302217</v>
      </c>
      <c r="E16" s="52">
        <f t="shared" si="40"/>
        <v>20.919375180705025</v>
      </c>
      <c r="F16" s="52">
        <f t="shared" si="4"/>
        <v>10.722442756752216</v>
      </c>
      <c r="G16" s="52">
        <f t="shared" ref="G16:H16" si="41">G42+G94</f>
        <v>0</v>
      </c>
      <c r="H16" s="52">
        <f t="shared" si="41"/>
        <v>0</v>
      </c>
      <c r="I16" s="54">
        <f t="shared" si="6"/>
        <v>618.36419340809073</v>
      </c>
      <c r="J16" s="8"/>
      <c r="K16" s="23" t="s">
        <v>16</v>
      </c>
      <c r="L16" s="55">
        <f t="shared" ref="L16:O16" si="42">L42+L94</f>
        <v>456.38579868128073</v>
      </c>
      <c r="M16" s="55">
        <f t="shared" si="42"/>
        <v>5.4578941163305785</v>
      </c>
      <c r="N16" s="55">
        <f t="shared" si="42"/>
        <v>124.87868267302217</v>
      </c>
      <c r="O16" s="55">
        <f t="shared" si="42"/>
        <v>20.919375180705025</v>
      </c>
      <c r="P16" s="55">
        <f t="shared" si="8"/>
        <v>10.722442756752228</v>
      </c>
      <c r="Q16" s="55">
        <f t="shared" ref="Q16:R16" si="43">Q42+Q94</f>
        <v>0</v>
      </c>
      <c r="R16" s="55">
        <f t="shared" si="43"/>
        <v>0</v>
      </c>
      <c r="S16" s="57">
        <f t="shared" si="10"/>
        <v>618.36419340809073</v>
      </c>
      <c r="T16" s="8" t="str">
        <f t="shared" si="11"/>
        <v/>
      </c>
      <c r="U16" s="8"/>
      <c r="X16"/>
      <c r="Y16"/>
      <c r="Z16"/>
      <c r="AA16"/>
      <c r="AB16"/>
      <c r="AC16"/>
      <c r="AD16"/>
      <c r="AE16"/>
      <c r="AF16"/>
      <c r="AG16"/>
      <c r="AH16" s="45"/>
      <c r="AJ16" s="45"/>
      <c r="AR16" s="5"/>
      <c r="BA16"/>
      <c r="BI16" s="5"/>
      <c r="BR16"/>
      <c r="BX16" s="4"/>
      <c r="CG16"/>
    </row>
    <row r="17" spans="1:85" x14ac:dyDescent="0.25">
      <c r="A17" s="12" t="s">
        <v>139</v>
      </c>
      <c r="B17" s="49">
        <f t="shared" si="2"/>
        <v>1958.7232552339303</v>
      </c>
      <c r="C17" s="49">
        <f t="shared" si="2"/>
        <v>1878.0158741100358</v>
      </c>
      <c r="D17" s="49">
        <f t="shared" ref="D17:E17" si="44">D43+D95</f>
        <v>1862.4659481306462</v>
      </c>
      <c r="E17" s="49">
        <f t="shared" si="44"/>
        <v>18.442846417355383</v>
      </c>
      <c r="F17" s="49">
        <f t="shared" si="4"/>
        <v>2184.2490127201286</v>
      </c>
      <c r="G17" s="49">
        <f t="shared" ref="G17:H17" si="45">G43+G95</f>
        <v>0</v>
      </c>
      <c r="H17" s="49">
        <f t="shared" si="45"/>
        <v>0</v>
      </c>
      <c r="I17" s="48">
        <f t="shared" si="6"/>
        <v>7901.8969366120964</v>
      </c>
      <c r="J17" s="8"/>
      <c r="K17" s="24" t="s">
        <v>139</v>
      </c>
      <c r="L17" s="49">
        <f t="shared" ref="L17:O17" si="46">L43+L95</f>
        <v>1958.7232552339303</v>
      </c>
      <c r="M17" s="49">
        <f t="shared" si="46"/>
        <v>1878.0158741100358</v>
      </c>
      <c r="N17" s="49">
        <f t="shared" si="46"/>
        <v>1862.4659481306462</v>
      </c>
      <c r="O17" s="49">
        <f t="shared" si="46"/>
        <v>18.442846417355383</v>
      </c>
      <c r="P17" s="49">
        <f t="shared" si="8"/>
        <v>2184.2490127201286</v>
      </c>
      <c r="Q17" s="49">
        <f t="shared" ref="Q17:R17" si="47">Q43+Q95</f>
        <v>0</v>
      </c>
      <c r="R17" s="49">
        <f t="shared" si="47"/>
        <v>0</v>
      </c>
      <c r="S17" s="51">
        <f t="shared" si="10"/>
        <v>7901.8969366120964</v>
      </c>
      <c r="T17" s="8" t="str">
        <f t="shared" si="11"/>
        <v/>
      </c>
      <c r="U17" s="8"/>
      <c r="X17"/>
      <c r="Y17"/>
      <c r="Z17"/>
      <c r="AA17"/>
      <c r="AB17"/>
      <c r="AC17"/>
      <c r="AD17"/>
      <c r="AE17"/>
      <c r="AF17"/>
      <c r="AG17"/>
      <c r="AH17" s="45"/>
      <c r="AJ17" s="45"/>
      <c r="AR17" s="5"/>
      <c r="BA17"/>
      <c r="BI17" s="5"/>
      <c r="BR17"/>
      <c r="BX17" s="4"/>
      <c r="CG17"/>
    </row>
    <row r="18" spans="1:85" x14ac:dyDescent="0.25">
      <c r="A18" s="11" t="s">
        <v>24</v>
      </c>
      <c r="B18" s="52">
        <f t="shared" si="2"/>
        <v>2351.9964278359112</v>
      </c>
      <c r="C18" s="52">
        <f t="shared" si="2"/>
        <v>25.160572999404717</v>
      </c>
      <c r="D18" s="52">
        <f t="shared" ref="D18:E18" si="48">D44+D96</f>
        <v>3552.8372965629942</v>
      </c>
      <c r="E18" s="52">
        <f t="shared" si="48"/>
        <v>7711.7995767441735</v>
      </c>
      <c r="F18" s="52">
        <f t="shared" si="4"/>
        <v>1448.822139464053</v>
      </c>
      <c r="G18" s="52">
        <f t="shared" ref="G18:H18" si="49">G44+G96</f>
        <v>2203.6621911195925</v>
      </c>
      <c r="H18" s="52">
        <f t="shared" si="49"/>
        <v>22.093784801539972</v>
      </c>
      <c r="I18" s="54">
        <f t="shared" si="6"/>
        <v>17316.371989527666</v>
      </c>
      <c r="J18" s="8"/>
      <c r="K18" s="23" t="s">
        <v>24</v>
      </c>
      <c r="L18" s="55">
        <f t="shared" ref="L18:O18" si="50">L44+L96</f>
        <v>2351.9964278359112</v>
      </c>
      <c r="M18" s="55">
        <f t="shared" si="50"/>
        <v>25.160572999404717</v>
      </c>
      <c r="N18" s="55">
        <f t="shared" si="50"/>
        <v>3552.8372965629942</v>
      </c>
      <c r="O18" s="55">
        <f t="shared" si="50"/>
        <v>7711.7995767441735</v>
      </c>
      <c r="P18" s="55">
        <f t="shared" si="8"/>
        <v>1448.8221394640482</v>
      </c>
      <c r="Q18" s="55">
        <f t="shared" ref="Q18:R18" si="51">Q44+Q96</f>
        <v>2203.6621911195925</v>
      </c>
      <c r="R18" s="55">
        <f t="shared" si="51"/>
        <v>22.093784801539972</v>
      </c>
      <c r="S18" s="57">
        <f t="shared" si="10"/>
        <v>17316.371989527663</v>
      </c>
      <c r="T18" s="8" t="str">
        <f t="shared" si="11"/>
        <v/>
      </c>
      <c r="U18" s="8"/>
      <c r="X18"/>
      <c r="Y18"/>
      <c r="Z18"/>
      <c r="AA18"/>
      <c r="AB18"/>
      <c r="AC18"/>
      <c r="AD18"/>
      <c r="AE18"/>
      <c r="AF18"/>
      <c r="AG18"/>
      <c r="AH18" s="45"/>
      <c r="AJ18" s="45"/>
      <c r="AR18" s="5"/>
      <c r="BA18"/>
      <c r="BI18" s="5"/>
      <c r="BR18"/>
      <c r="BX18" s="4"/>
      <c r="CG18"/>
    </row>
    <row r="19" spans="1:85" x14ac:dyDescent="0.25">
      <c r="A19" s="12" t="s">
        <v>23</v>
      </c>
      <c r="B19" s="49">
        <f t="shared" si="2"/>
        <v>4395.0552953865254</v>
      </c>
      <c r="C19" s="49">
        <f t="shared" si="2"/>
        <v>19.435727174975696</v>
      </c>
      <c r="D19" s="49">
        <f t="shared" ref="D19:E19" si="52">D45+D97</f>
        <v>481.97932079635331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48">
        <f t="shared" si="6"/>
        <v>4896.4703433578543</v>
      </c>
      <c r="J19" s="8"/>
      <c r="K19" s="24" t="s">
        <v>23</v>
      </c>
      <c r="L19" s="49">
        <f t="shared" ref="L19:O19" si="54">L45+L97</f>
        <v>4395.0552953865254</v>
      </c>
      <c r="M19" s="49">
        <f t="shared" si="54"/>
        <v>19.435727174975696</v>
      </c>
      <c r="N19" s="49">
        <f t="shared" si="54"/>
        <v>481.97932079635331</v>
      </c>
      <c r="O19" s="49">
        <f t="shared" si="54"/>
        <v>0</v>
      </c>
      <c r="P19" s="49">
        <f t="shared" si="8"/>
        <v>8.5265128291212022E-14</v>
      </c>
      <c r="Q19" s="49">
        <f t="shared" ref="Q19:R19" si="55">Q45+Q97</f>
        <v>0</v>
      </c>
      <c r="R19" s="49">
        <f t="shared" si="55"/>
        <v>0</v>
      </c>
      <c r="S19" s="51">
        <f t="shared" si="10"/>
        <v>4896.4703433578543</v>
      </c>
      <c r="T19" s="8" t="str">
        <f t="shared" si="11"/>
        <v/>
      </c>
      <c r="U19" s="8"/>
      <c r="X19"/>
      <c r="Y19"/>
      <c r="Z19"/>
      <c r="AA19"/>
      <c r="AB19"/>
      <c r="AC19"/>
      <c r="AD19"/>
      <c r="AE19"/>
      <c r="AF19"/>
      <c r="AG19"/>
      <c r="AH19" s="45"/>
      <c r="AJ19" s="45"/>
      <c r="AR19" s="5"/>
      <c r="BA19"/>
      <c r="BI19" s="5"/>
      <c r="BR19"/>
      <c r="BX19" s="4"/>
      <c r="CG19"/>
    </row>
    <row r="20" spans="1:85" x14ac:dyDescent="0.25">
      <c r="A20" s="11" t="s">
        <v>58</v>
      </c>
      <c r="B20" s="52">
        <f t="shared" si="2"/>
        <v>4879.5992614056922</v>
      </c>
      <c r="C20" s="52">
        <f t="shared" si="2"/>
        <v>13.425277585423359</v>
      </c>
      <c r="D20" s="52">
        <f t="shared" ref="D20:E20" si="56">D46+D98</f>
        <v>647.30748149824853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54">
        <f t="shared" si="6"/>
        <v>5540.3320204893635</v>
      </c>
      <c r="J20" s="8"/>
      <c r="K20" s="23" t="s">
        <v>58</v>
      </c>
      <c r="L20" s="55">
        <f t="shared" ref="L20:O20" si="58">L46+L98</f>
        <v>4879.5992614056922</v>
      </c>
      <c r="M20" s="55">
        <f t="shared" si="58"/>
        <v>13.425277585423359</v>
      </c>
      <c r="N20" s="55">
        <f t="shared" si="58"/>
        <v>647.30748149824853</v>
      </c>
      <c r="O20" s="55">
        <f t="shared" si="58"/>
        <v>0</v>
      </c>
      <c r="P20" s="55">
        <f t="shared" si="8"/>
        <v>-9.1496255016920713E-13</v>
      </c>
      <c r="Q20" s="55">
        <f t="shared" ref="Q20:R20" si="59">Q46+Q98</f>
        <v>0</v>
      </c>
      <c r="R20" s="55">
        <f t="shared" si="59"/>
        <v>0</v>
      </c>
      <c r="S20" s="57">
        <f t="shared" si="10"/>
        <v>5540.3320204893625</v>
      </c>
      <c r="T20" s="8" t="str">
        <f t="shared" si="11"/>
        <v/>
      </c>
      <c r="U20" s="8"/>
      <c r="X20"/>
      <c r="Y20"/>
      <c r="Z20"/>
      <c r="AA20"/>
      <c r="AB20"/>
      <c r="AC20"/>
      <c r="AD20"/>
      <c r="AE20"/>
      <c r="AF20"/>
      <c r="AG20"/>
      <c r="AH20" s="45"/>
      <c r="AJ20" s="45"/>
      <c r="AR20" s="5"/>
      <c r="BA20"/>
      <c r="BI20" s="5"/>
      <c r="BR20"/>
      <c r="BX20" s="4"/>
      <c r="CG20"/>
    </row>
    <row r="21" spans="1:85" x14ac:dyDescent="0.25">
      <c r="A21" s="12" t="s">
        <v>21</v>
      </c>
      <c r="B21" s="49">
        <f t="shared" si="2"/>
        <v>1166.1966612879849</v>
      </c>
      <c r="C21" s="49">
        <f t="shared" si="2"/>
        <v>6967.9180743082597</v>
      </c>
      <c r="D21" s="49">
        <f t="shared" ref="D21:E21" si="60">D47+D99</f>
        <v>2126.6860286498186</v>
      </c>
      <c r="E21" s="49">
        <f t="shared" si="60"/>
        <v>3.815072595292281</v>
      </c>
      <c r="F21" s="49">
        <f t="shared" si="4"/>
        <v>1414.358837005464</v>
      </c>
      <c r="G21" s="49">
        <f t="shared" ref="G21:H21" si="61">G47+G99</f>
        <v>0</v>
      </c>
      <c r="H21" s="49">
        <f t="shared" si="61"/>
        <v>0</v>
      </c>
      <c r="I21" s="48">
        <f t="shared" si="6"/>
        <v>11678.97467384682</v>
      </c>
      <c r="J21" s="8"/>
      <c r="K21" s="24" t="s">
        <v>21</v>
      </c>
      <c r="L21" s="49">
        <f t="shared" ref="L21:O21" si="62">L47+L99</f>
        <v>1166.1966612879849</v>
      </c>
      <c r="M21" s="49">
        <f t="shared" si="62"/>
        <v>6967.9180743082597</v>
      </c>
      <c r="N21" s="49">
        <f t="shared" si="62"/>
        <v>2126.6860286498186</v>
      </c>
      <c r="O21" s="49">
        <f t="shared" si="62"/>
        <v>3.815072595292281</v>
      </c>
      <c r="P21" s="49">
        <f t="shared" si="8"/>
        <v>1414.3588370054667</v>
      </c>
      <c r="Q21" s="49">
        <f t="shared" ref="Q21:R21" si="63">Q47+Q99</f>
        <v>0</v>
      </c>
      <c r="R21" s="49">
        <f t="shared" si="63"/>
        <v>0</v>
      </c>
      <c r="S21" s="51">
        <f t="shared" si="10"/>
        <v>11678.974673846824</v>
      </c>
      <c r="T21" s="8" t="str">
        <f t="shared" si="11"/>
        <v/>
      </c>
      <c r="U21" s="8"/>
      <c r="X21"/>
      <c r="Y21"/>
      <c r="Z21"/>
      <c r="AA21"/>
      <c r="AB21"/>
      <c r="AC21"/>
      <c r="AD21"/>
      <c r="AE21"/>
      <c r="AF21"/>
      <c r="AG21"/>
      <c r="AH21" s="45"/>
      <c r="AJ21" s="45"/>
      <c r="AR21" s="5"/>
      <c r="BA21"/>
      <c r="BI21" s="5"/>
      <c r="BR21"/>
      <c r="BX21" s="4"/>
      <c r="CG21"/>
    </row>
    <row r="22" spans="1:85" x14ac:dyDescent="0.25">
      <c r="A22" s="11" t="s">
        <v>20</v>
      </c>
      <c r="B22" s="52">
        <f t="shared" si="2"/>
        <v>30.845026956963785</v>
      </c>
      <c r="C22" s="52">
        <f t="shared" si="2"/>
        <v>163.59404173637125</v>
      </c>
      <c r="D22" s="52">
        <f t="shared" ref="D22:E22" si="64">D48+D100</f>
        <v>926.66577613045411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54">
        <f t="shared" si="6"/>
        <v>1121.1048448237891</v>
      </c>
      <c r="J22" s="8"/>
      <c r="K22" s="23" t="s">
        <v>20</v>
      </c>
      <c r="L22" s="55">
        <f t="shared" ref="L22:O22" si="66">L48+L100</f>
        <v>30.845026956963785</v>
      </c>
      <c r="M22" s="55">
        <f t="shared" si="66"/>
        <v>163.59404173637125</v>
      </c>
      <c r="N22" s="55">
        <f t="shared" si="66"/>
        <v>926.66577613045411</v>
      </c>
      <c r="O22" s="55">
        <f t="shared" si="66"/>
        <v>0</v>
      </c>
      <c r="P22" s="55">
        <f t="shared" si="8"/>
        <v>0</v>
      </c>
      <c r="Q22" s="55">
        <f t="shared" ref="Q22:R22" si="67">Q48+Q100</f>
        <v>0</v>
      </c>
      <c r="R22" s="55">
        <f t="shared" si="67"/>
        <v>0</v>
      </c>
      <c r="S22" s="57">
        <f t="shared" si="10"/>
        <v>1121.1048448237891</v>
      </c>
      <c r="T22" s="8" t="str">
        <f t="shared" si="11"/>
        <v/>
      </c>
      <c r="U22" s="8"/>
      <c r="X22"/>
      <c r="Y22"/>
      <c r="Z22"/>
      <c r="AA22"/>
      <c r="AB22"/>
      <c r="AC22"/>
      <c r="AD22"/>
      <c r="AE22"/>
      <c r="AF22"/>
      <c r="AG22"/>
      <c r="AH22" s="45"/>
      <c r="AJ22" s="45"/>
      <c r="AR22" s="5"/>
      <c r="BA22"/>
      <c r="BI22" s="5"/>
      <c r="BR22"/>
      <c r="BX22" s="4"/>
      <c r="CG22"/>
    </row>
    <row r="23" spans="1:85" x14ac:dyDescent="0.25">
      <c r="A23" s="13" t="s">
        <v>62</v>
      </c>
      <c r="B23" s="49">
        <f t="shared" si="2"/>
        <v>778.78306139645622</v>
      </c>
      <c r="C23" s="49">
        <f t="shared" si="2"/>
        <v>0</v>
      </c>
      <c r="D23" s="49">
        <f t="shared" ref="D23:E23" si="68">D49+D101</f>
        <v>324.71313200580278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48">
        <f t="shared" si="6"/>
        <v>1103.496193402259</v>
      </c>
      <c r="J23" s="8"/>
      <c r="K23" s="25" t="s">
        <v>62</v>
      </c>
      <c r="L23" s="49">
        <f t="shared" ref="L23:O23" si="70">L49+L101</f>
        <v>778.78306139645622</v>
      </c>
      <c r="M23" s="49">
        <f t="shared" si="70"/>
        <v>0</v>
      </c>
      <c r="N23" s="49">
        <f t="shared" si="70"/>
        <v>324.71313200580278</v>
      </c>
      <c r="O23" s="49">
        <f t="shared" si="70"/>
        <v>0</v>
      </c>
      <c r="P23" s="49">
        <f t="shared" si="8"/>
        <v>0</v>
      </c>
      <c r="Q23" s="49">
        <f t="shared" ref="Q23:R23" si="71">Q49+Q101</f>
        <v>0</v>
      </c>
      <c r="R23" s="49">
        <f t="shared" si="71"/>
        <v>0</v>
      </c>
      <c r="S23" s="51">
        <f t="shared" si="10"/>
        <v>1103.496193402259</v>
      </c>
      <c r="T23" s="8" t="str">
        <f t="shared" si="11"/>
        <v/>
      </c>
      <c r="U23" s="8"/>
      <c r="X23"/>
      <c r="Y23"/>
      <c r="Z23"/>
      <c r="AA23"/>
      <c r="AB23"/>
      <c r="AC23"/>
      <c r="AD23"/>
      <c r="AE23"/>
      <c r="AF23"/>
      <c r="AG23"/>
      <c r="AH23" s="45"/>
      <c r="AJ23" s="45"/>
      <c r="AR23" s="5"/>
      <c r="BA23"/>
      <c r="BI23" s="5"/>
      <c r="BR23"/>
      <c r="BX23" s="4"/>
      <c r="CG23"/>
    </row>
    <row r="24" spans="1:85" ht="14.4" x14ac:dyDescent="0.3">
      <c r="A24" s="14" t="s">
        <v>22</v>
      </c>
      <c r="B24" s="59">
        <f t="shared" si="2"/>
        <v>778.78306139645622</v>
      </c>
      <c r="C24" s="59">
        <f t="shared" si="2"/>
        <v>0</v>
      </c>
      <c r="D24" s="59">
        <f t="shared" ref="D24:E24" si="72">D50+D102</f>
        <v>324.71313200580278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61">
        <f t="shared" si="6"/>
        <v>1103.496193402259</v>
      </c>
      <c r="J24" s="8"/>
      <c r="K24" s="26" t="s">
        <v>22</v>
      </c>
      <c r="L24" s="62">
        <f t="shared" ref="L24:O24" si="74">L50+L102</f>
        <v>778.78306139645622</v>
      </c>
      <c r="M24" s="62">
        <f t="shared" si="74"/>
        <v>0</v>
      </c>
      <c r="N24" s="62">
        <f t="shared" si="74"/>
        <v>324.71313200580278</v>
      </c>
      <c r="O24" s="62">
        <f t="shared" si="74"/>
        <v>0</v>
      </c>
      <c r="P24" s="62">
        <f t="shared" si="8"/>
        <v>0</v>
      </c>
      <c r="Q24" s="62">
        <f t="shared" ref="Q24:R24" si="75">Q50+Q102</f>
        <v>0</v>
      </c>
      <c r="R24" s="62">
        <f t="shared" si="75"/>
        <v>0</v>
      </c>
      <c r="S24" s="64">
        <f t="shared" si="10"/>
        <v>1103.496193402259</v>
      </c>
      <c r="T24" s="8" t="str">
        <f t="shared" si="11"/>
        <v/>
      </c>
      <c r="U24" s="8"/>
      <c r="X24"/>
      <c r="Y24"/>
      <c r="Z24"/>
      <c r="AA24"/>
      <c r="AB24"/>
      <c r="AC24"/>
      <c r="AD24"/>
      <c r="AE24"/>
      <c r="AF24"/>
      <c r="AG24"/>
      <c r="AH24" s="45"/>
      <c r="AJ24" s="45"/>
      <c r="AR24" s="5"/>
      <c r="BA24"/>
      <c r="BI24" s="5"/>
      <c r="BR24"/>
      <c r="BX24" s="4"/>
      <c r="CG24"/>
    </row>
    <row r="25" spans="1:85" ht="14.4" x14ac:dyDescent="0.3">
      <c r="A25" s="15" t="s">
        <v>18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67">
        <f t="shared" si="6"/>
        <v>0</v>
      </c>
      <c r="J25" s="8"/>
      <c r="K25" s="27" t="s">
        <v>18</v>
      </c>
      <c r="L25" s="65">
        <f t="shared" ref="L25:O25" si="78">L51+L103</f>
        <v>0</v>
      </c>
      <c r="M25" s="65">
        <f t="shared" si="78"/>
        <v>0</v>
      </c>
      <c r="N25" s="65">
        <f t="shared" si="78"/>
        <v>0</v>
      </c>
      <c r="O25" s="65">
        <f t="shared" si="78"/>
        <v>0</v>
      </c>
      <c r="P25" s="65">
        <f t="shared" si="8"/>
        <v>0</v>
      </c>
      <c r="Q25" s="65">
        <f t="shared" ref="Q25:R25" si="79">Q51+Q103</f>
        <v>0</v>
      </c>
      <c r="R25" s="65">
        <f t="shared" si="79"/>
        <v>0</v>
      </c>
      <c r="S25" s="69">
        <f t="shared" si="10"/>
        <v>0</v>
      </c>
      <c r="T25" s="8"/>
      <c r="U25" s="8"/>
      <c r="Z25" s="45"/>
      <c r="AA25"/>
      <c r="AB25"/>
      <c r="AC25"/>
      <c r="AD25"/>
      <c r="AE25"/>
      <c r="AF25"/>
      <c r="AG25"/>
      <c r="AH25"/>
      <c r="AI25"/>
      <c r="AR25" s="5"/>
      <c r="BA25"/>
      <c r="BI25" s="5"/>
      <c r="BR25"/>
      <c r="BX25" s="4"/>
      <c r="CG25"/>
    </row>
    <row r="26" spans="1:85" ht="14.4" x14ac:dyDescent="0.3">
      <c r="A26" s="14" t="s">
        <v>19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61">
        <f t="shared" si="6"/>
        <v>0</v>
      </c>
      <c r="J26" s="8"/>
      <c r="K26" s="26" t="s">
        <v>19</v>
      </c>
      <c r="L26" s="62">
        <f t="shared" ref="L26:O26" si="82">L52+L104</f>
        <v>0</v>
      </c>
      <c r="M26" s="62">
        <f t="shared" si="82"/>
        <v>0</v>
      </c>
      <c r="N26" s="62">
        <f t="shared" si="82"/>
        <v>0</v>
      </c>
      <c r="O26" s="62">
        <f t="shared" si="82"/>
        <v>0</v>
      </c>
      <c r="P26" s="62">
        <f t="shared" si="8"/>
        <v>0</v>
      </c>
      <c r="Q26" s="62">
        <f t="shared" ref="Q26:R26" si="83">Q52+Q104</f>
        <v>0</v>
      </c>
      <c r="R26" s="62">
        <f t="shared" si="83"/>
        <v>0</v>
      </c>
      <c r="S26" s="64">
        <f t="shared" si="10"/>
        <v>0</v>
      </c>
      <c r="T26" s="8"/>
      <c r="U26" s="8"/>
      <c r="Z26" s="45"/>
      <c r="AA26"/>
      <c r="AB26"/>
      <c r="AC26"/>
      <c r="AD26"/>
      <c r="AE26"/>
      <c r="AF26"/>
      <c r="AG26"/>
      <c r="AH26"/>
      <c r="AI26"/>
      <c r="AR26" s="5"/>
      <c r="BA26"/>
      <c r="BI26" s="5"/>
      <c r="BR26"/>
      <c r="BX26" s="4"/>
      <c r="CG26"/>
    </row>
    <row r="27" spans="1:85" ht="15" thickBot="1" x14ac:dyDescent="0.35">
      <c r="A27" s="16" t="s">
        <v>10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72">
        <f t="shared" si="6"/>
        <v>0</v>
      </c>
      <c r="J27" s="8"/>
      <c r="K27" s="28" t="s">
        <v>64</v>
      </c>
      <c r="L27" s="70">
        <f t="shared" ref="L27:O27" si="86">L53+L105</f>
        <v>0</v>
      </c>
      <c r="M27" s="70">
        <f t="shared" si="86"/>
        <v>0</v>
      </c>
      <c r="N27" s="70">
        <f t="shared" si="86"/>
        <v>0</v>
      </c>
      <c r="O27" s="70">
        <f t="shared" si="86"/>
        <v>0</v>
      </c>
      <c r="P27" s="70">
        <f t="shared" si="8"/>
        <v>0</v>
      </c>
      <c r="Q27" s="70">
        <f t="shared" ref="Q27:R27" si="87">Q53+Q105</f>
        <v>0</v>
      </c>
      <c r="R27" s="70">
        <f t="shared" si="87"/>
        <v>0</v>
      </c>
      <c r="S27" s="74">
        <f t="shared" si="10"/>
        <v>0</v>
      </c>
      <c r="T27" s="8"/>
      <c r="U27" s="8"/>
      <c r="Z27" s="45"/>
      <c r="AA27"/>
      <c r="AB27"/>
      <c r="AC27"/>
      <c r="AD27"/>
      <c r="AE27"/>
      <c r="AF27"/>
      <c r="AG27"/>
      <c r="AH27"/>
      <c r="AI27"/>
      <c r="AR27" s="5"/>
      <c r="BA27"/>
      <c r="BI27" s="5"/>
      <c r="BR27"/>
      <c r="BX27" s="4"/>
      <c r="CG27"/>
    </row>
    <row r="28" spans="1:85" x14ac:dyDescent="0.25">
      <c r="A28" s="17" t="s">
        <v>25</v>
      </c>
      <c r="B28" s="75">
        <f>SUM(B7:B23)</f>
        <v>24241.278397822774</v>
      </c>
      <c r="C28" s="75">
        <f t="shared" ref="C28:I28" si="88">SUM(C7:C23)</f>
        <v>9441.1019283793066</v>
      </c>
      <c r="D28" s="75">
        <f t="shared" si="88"/>
        <v>12528.31417337433</v>
      </c>
      <c r="E28" s="75">
        <f t="shared" si="88"/>
        <v>9460.1906623836549</v>
      </c>
      <c r="F28" s="75">
        <f t="shared" si="88"/>
        <v>28664.392692691599</v>
      </c>
      <c r="G28" s="75">
        <f t="shared" si="88"/>
        <v>2203.6621911195925</v>
      </c>
      <c r="H28" s="76">
        <f t="shared" si="88"/>
        <v>22.093784801539972</v>
      </c>
      <c r="I28" s="48">
        <f t="shared" si="88"/>
        <v>86561.033830572793</v>
      </c>
      <c r="J28" s="279"/>
      <c r="K28" s="29" t="s">
        <v>25</v>
      </c>
      <c r="L28" s="75">
        <f>SUM(L7:L23)</f>
        <v>24241.278397822774</v>
      </c>
      <c r="M28" s="75">
        <f t="shared" ref="M28:S28" si="89">SUM(M7:M23)</f>
        <v>9441.1019283793066</v>
      </c>
      <c r="N28" s="75">
        <f t="shared" si="89"/>
        <v>12528.31417337433</v>
      </c>
      <c r="O28" s="75">
        <f t="shared" si="89"/>
        <v>9460.1906623836549</v>
      </c>
      <c r="P28" s="75">
        <f t="shared" si="89"/>
        <v>28664.392692691599</v>
      </c>
      <c r="Q28" s="75">
        <f t="shared" si="89"/>
        <v>2203.6621911195925</v>
      </c>
      <c r="R28" s="76">
        <f t="shared" si="89"/>
        <v>22.093784801539972</v>
      </c>
      <c r="S28" s="77">
        <f t="shared" si="89"/>
        <v>86561.033830572793</v>
      </c>
      <c r="T28" s="8" t="str">
        <f>IF(ABS(S28-S54-S80-S106)&gt;0.01,S28-S54-S80-S106,"")</f>
        <v/>
      </c>
      <c r="U28" s="8"/>
      <c r="Z28" s="45"/>
      <c r="AA28"/>
      <c r="AB28"/>
      <c r="AC28"/>
      <c r="AD28"/>
      <c r="AE28"/>
      <c r="AF28"/>
      <c r="AG28"/>
      <c r="AH28"/>
      <c r="AI28"/>
      <c r="AR28" s="5"/>
      <c r="BA28"/>
      <c r="BI28" s="5"/>
      <c r="BR28"/>
      <c r="BX28" s="4"/>
      <c r="CG28"/>
    </row>
    <row r="29" spans="1:85" s="4" customFormat="1" ht="15" thickBot="1" x14ac:dyDescent="0.35">
      <c r="A29" s="18" t="s">
        <v>85</v>
      </c>
      <c r="B29" s="78">
        <f>IF($I28=0,"-",B28/$I28)</f>
        <v>0.28004839273605014</v>
      </c>
      <c r="C29" s="78">
        <f t="shared" ref="C29:H29" si="90">IF($I28=0,"-",C28/$I28)</f>
        <v>0.10906872885620239</v>
      </c>
      <c r="D29" s="78">
        <f t="shared" si="90"/>
        <v>0.14473387873227331</v>
      </c>
      <c r="E29" s="78">
        <f t="shared" si="90"/>
        <v>0.10928925226216946</v>
      </c>
      <c r="F29" s="78">
        <f t="shared" si="90"/>
        <v>0.33114660747694907</v>
      </c>
      <c r="G29" s="78">
        <f t="shared" si="90"/>
        <v>2.5457900554109063E-2</v>
      </c>
      <c r="H29" s="78">
        <f t="shared" si="90"/>
        <v>2.5523938224657146E-4</v>
      </c>
      <c r="I29" s="79">
        <f>SUM(B29:H29)</f>
        <v>0.99999999999999989</v>
      </c>
      <c r="K29" s="30" t="s">
        <v>85</v>
      </c>
      <c r="L29" s="80">
        <f>IF($S28=0,"-",L28/$S28)</f>
        <v>0.28004839273605014</v>
      </c>
      <c r="M29" s="80">
        <f t="shared" ref="M29:R29" si="91">IF($S28=0,"-",M28/$S28)</f>
        <v>0.10906872885620239</v>
      </c>
      <c r="N29" s="80">
        <f t="shared" si="91"/>
        <v>0.14473387873227331</v>
      </c>
      <c r="O29" s="80">
        <f t="shared" si="91"/>
        <v>0.10928925226216946</v>
      </c>
      <c r="P29" s="80">
        <f t="shared" si="91"/>
        <v>0.33114660747694907</v>
      </c>
      <c r="Q29" s="80">
        <f t="shared" si="91"/>
        <v>2.5457900554109063E-2</v>
      </c>
      <c r="R29" s="81">
        <f t="shared" si="91"/>
        <v>2.5523938224657146E-4</v>
      </c>
      <c r="S29" s="82">
        <f>SUM(L29:R29)</f>
        <v>0.99999999999999989</v>
      </c>
      <c r="BA29" s="83"/>
      <c r="BR29" s="83"/>
    </row>
    <row r="30" spans="1:85" ht="14.4" thickBot="1" x14ac:dyDescent="0.3"/>
    <row r="31" spans="1:85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  <c r="K31" s="369" t="s">
        <v>51</v>
      </c>
      <c r="L31" s="43" t="s">
        <v>0</v>
      </c>
      <c r="M31" s="43" t="s">
        <v>1</v>
      </c>
      <c r="N31" s="43" t="s">
        <v>2</v>
      </c>
      <c r="O31" s="43" t="s">
        <v>3</v>
      </c>
      <c r="P31" s="43" t="s">
        <v>26</v>
      </c>
      <c r="Q31" s="43" t="s">
        <v>4</v>
      </c>
      <c r="R31" s="43" t="s">
        <v>84</v>
      </c>
      <c r="S31" s="44" t="s">
        <v>5</v>
      </c>
      <c r="U31" s="365" t="s">
        <v>51</v>
      </c>
      <c r="V31" s="84" t="s">
        <v>71</v>
      </c>
      <c r="W31" s="84" t="s">
        <v>72</v>
      </c>
      <c r="X31" s="84" t="s">
        <v>4</v>
      </c>
      <c r="Y31" s="84" t="s">
        <v>1</v>
      </c>
      <c r="Z31" s="84" t="s">
        <v>2</v>
      </c>
      <c r="AA31" s="84" t="s">
        <v>3</v>
      </c>
      <c r="AB31" s="84" t="s">
        <v>53</v>
      </c>
      <c r="AC31" s="84" t="s">
        <v>65</v>
      </c>
      <c r="AD31" s="85" t="s">
        <v>73</v>
      </c>
      <c r="AE31" s="85" t="s">
        <v>74</v>
      </c>
      <c r="AF31" s="85" t="s">
        <v>75</v>
      </c>
      <c r="AG31" s="85" t="s">
        <v>76</v>
      </c>
      <c r="AH31" s="85" t="s">
        <v>77</v>
      </c>
      <c r="AI31" s="86" t="s">
        <v>61</v>
      </c>
    </row>
    <row r="32" spans="1:85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  <c r="K32" s="370" t="s">
        <v>51</v>
      </c>
      <c r="L32" s="360" t="s">
        <v>66</v>
      </c>
      <c r="M32" s="361"/>
      <c r="N32" s="361"/>
      <c r="O32" s="361"/>
      <c r="P32" s="361"/>
      <c r="Q32" s="361"/>
      <c r="R32" s="361"/>
      <c r="S32" s="362"/>
      <c r="U32" s="366" t="s">
        <v>51</v>
      </c>
      <c r="V32" s="363" t="s">
        <v>66</v>
      </c>
      <c r="W32" s="363"/>
      <c r="X32" s="363"/>
      <c r="Y32" s="363"/>
      <c r="Z32" s="363"/>
      <c r="AA32" s="363"/>
      <c r="AB32" s="363"/>
      <c r="AC32" s="363"/>
      <c r="AD32" s="363"/>
      <c r="AE32" s="363"/>
      <c r="AF32" s="363"/>
      <c r="AG32" s="363"/>
      <c r="AH32" s="363"/>
      <c r="AI32" s="364"/>
    </row>
    <row r="33" spans="1:36" x14ac:dyDescent="0.25">
      <c r="A33" s="10" t="s">
        <v>6</v>
      </c>
      <c r="B33" s="46">
        <f>B111+B137+B163+B189+B215+B241+B267+B293+B319+B345+B371+B397+B423</f>
        <v>0</v>
      </c>
      <c r="C33" s="46">
        <f t="shared" ref="C33:E33" si="92">C111+C137+C163+C189+C215+C241+C267+C293+C319+C345+C371+C397+C423</f>
        <v>11.068832835414304</v>
      </c>
      <c r="D33" s="46">
        <f t="shared" si="92"/>
        <v>812.69439628350108</v>
      </c>
      <c r="E33" s="46">
        <f t="shared" si="92"/>
        <v>0</v>
      </c>
      <c r="F33" s="371">
        <v>0</v>
      </c>
      <c r="G33" s="46">
        <f t="shared" ref="G33:H48" si="93">G111+G137+G163+G189+G215+G241+G267+G293+G319+G345+G371+G397+G423</f>
        <v>0</v>
      </c>
      <c r="H33" s="46">
        <f t="shared" si="93"/>
        <v>0</v>
      </c>
      <c r="I33" s="48">
        <f>SUM(B33:H33)</f>
        <v>823.76322911891543</v>
      </c>
      <c r="J33" s="8"/>
      <c r="K33" s="31" t="s">
        <v>6</v>
      </c>
      <c r="L33" s="46">
        <f t="shared" ref="L33:R48" si="94">L111+L137+L163+L189+L215+L241+L267+L293+L319+L345+L371+L397+L423</f>
        <v>0</v>
      </c>
      <c r="M33" s="46">
        <f t="shared" si="94"/>
        <v>11.068832835414304</v>
      </c>
      <c r="N33" s="46">
        <f t="shared" si="94"/>
        <v>812.69439628350108</v>
      </c>
      <c r="O33" s="46">
        <f t="shared" si="94"/>
        <v>0</v>
      </c>
      <c r="P33" s="46">
        <f t="shared" si="94"/>
        <v>0</v>
      </c>
      <c r="Q33" s="46">
        <f t="shared" si="94"/>
        <v>0</v>
      </c>
      <c r="R33" s="46">
        <f t="shared" si="94"/>
        <v>0</v>
      </c>
      <c r="S33" s="88">
        <f>SUM(L33:R33)</f>
        <v>823.76322911891543</v>
      </c>
      <c r="T33" s="8"/>
      <c r="U33" s="33" t="s">
        <v>6</v>
      </c>
      <c r="V33" s="89">
        <f t="shared" ref="V33:AH48" si="95">V111+V137+V163+V189+V215+V241+V267+V293+V319+V345+V371+V397+V423</f>
        <v>0</v>
      </c>
      <c r="W33" s="89">
        <f t="shared" si="95"/>
        <v>0</v>
      </c>
      <c r="X33" s="89">
        <f t="shared" si="95"/>
        <v>0</v>
      </c>
      <c r="Y33" s="89">
        <f t="shared" si="95"/>
        <v>11.068832835414304</v>
      </c>
      <c r="Z33" s="89">
        <f t="shared" si="95"/>
        <v>812.69439628350108</v>
      </c>
      <c r="AA33" s="89">
        <f t="shared" si="95"/>
        <v>0</v>
      </c>
      <c r="AB33" s="89">
        <f t="shared" si="95"/>
        <v>0</v>
      </c>
      <c r="AC33" s="90">
        <f t="shared" si="95"/>
        <v>0</v>
      </c>
      <c r="AD33" s="89">
        <f t="shared" si="95"/>
        <v>0</v>
      </c>
      <c r="AE33" s="89">
        <f t="shared" si="95"/>
        <v>0</v>
      </c>
      <c r="AF33" s="89">
        <f t="shared" si="95"/>
        <v>0</v>
      </c>
      <c r="AG33" s="89">
        <f t="shared" si="95"/>
        <v>0</v>
      </c>
      <c r="AH33" s="89">
        <f t="shared" si="95"/>
        <v>0</v>
      </c>
      <c r="AI33" s="92">
        <f>SUM(V33:AC33)</f>
        <v>823.76322911891543</v>
      </c>
      <c r="AJ33" t="str">
        <f>IF(ABS(S33-AI33)&gt;0.001,S33-AI33,"")</f>
        <v/>
      </c>
    </row>
    <row r="34" spans="1:36" x14ac:dyDescent="0.25">
      <c r="A34" s="11" t="s">
        <v>7</v>
      </c>
      <c r="B34" s="52">
        <f t="shared" ref="B34:E49" si="96">B112+B138+B164+B190+B216+B242+B268+B294+B320+B346+B372+B398+B424</f>
        <v>0</v>
      </c>
      <c r="C34" s="52">
        <f t="shared" si="96"/>
        <v>0</v>
      </c>
      <c r="D34" s="52">
        <f t="shared" si="96"/>
        <v>85.361291680000008</v>
      </c>
      <c r="E34" s="52">
        <f t="shared" si="96"/>
        <v>0</v>
      </c>
      <c r="F34" s="372">
        <v>0</v>
      </c>
      <c r="G34" s="52">
        <f t="shared" si="93"/>
        <v>0</v>
      </c>
      <c r="H34" s="52">
        <f t="shared" si="93"/>
        <v>0</v>
      </c>
      <c r="I34" s="54">
        <f t="shared" ref="I34:I53" si="97">SUM(B34:H34)</f>
        <v>85.361291680000008</v>
      </c>
      <c r="J34" s="8"/>
      <c r="K34" s="23" t="s">
        <v>7</v>
      </c>
      <c r="L34" s="55">
        <f t="shared" si="94"/>
        <v>0</v>
      </c>
      <c r="M34" s="55">
        <f t="shared" si="94"/>
        <v>0</v>
      </c>
      <c r="N34" s="55">
        <f t="shared" si="94"/>
        <v>85.361291680000008</v>
      </c>
      <c r="O34" s="55">
        <f t="shared" si="94"/>
        <v>0</v>
      </c>
      <c r="P34" s="55">
        <f t="shared" si="94"/>
        <v>0</v>
      </c>
      <c r="Q34" s="55">
        <f t="shared" si="94"/>
        <v>0</v>
      </c>
      <c r="R34" s="55">
        <f t="shared" si="94"/>
        <v>0</v>
      </c>
      <c r="S34" s="57">
        <f t="shared" ref="S34:S53" si="98">SUM(L34:R34)</f>
        <v>85.361291680000008</v>
      </c>
      <c r="T34" s="8"/>
      <c r="U34" s="34" t="s">
        <v>7</v>
      </c>
      <c r="V34" s="93">
        <f t="shared" si="95"/>
        <v>0</v>
      </c>
      <c r="W34" s="93">
        <f t="shared" si="95"/>
        <v>0</v>
      </c>
      <c r="X34" s="93">
        <f t="shared" si="95"/>
        <v>0</v>
      </c>
      <c r="Y34" s="93">
        <f t="shared" si="95"/>
        <v>0</v>
      </c>
      <c r="Z34" s="93">
        <f t="shared" si="95"/>
        <v>85.361291680000008</v>
      </c>
      <c r="AA34" s="93">
        <f t="shared" si="95"/>
        <v>0</v>
      </c>
      <c r="AB34" s="93">
        <f t="shared" si="95"/>
        <v>0</v>
      </c>
      <c r="AC34" s="94">
        <f t="shared" si="95"/>
        <v>0</v>
      </c>
      <c r="AD34" s="93">
        <f t="shared" si="95"/>
        <v>0</v>
      </c>
      <c r="AE34" s="93">
        <f t="shared" si="95"/>
        <v>0</v>
      </c>
      <c r="AF34" s="93">
        <f t="shared" si="95"/>
        <v>0</v>
      </c>
      <c r="AG34" s="93">
        <f t="shared" si="95"/>
        <v>0</v>
      </c>
      <c r="AH34" s="93">
        <f t="shared" si="95"/>
        <v>0</v>
      </c>
      <c r="AI34" s="95">
        <f t="shared" ref="AI34:AI53" si="99">SUM(V34:AC34)</f>
        <v>85.361291680000008</v>
      </c>
      <c r="AJ34" t="str">
        <f t="shared" ref="AJ34:AJ55" si="100">IF(ABS(S34-AI34)&gt;0.001,S34-AI34,"")</f>
        <v/>
      </c>
    </row>
    <row r="35" spans="1:36" x14ac:dyDescent="0.25">
      <c r="A35" s="12" t="s">
        <v>9</v>
      </c>
      <c r="B35" s="49">
        <f t="shared" si="96"/>
        <v>0</v>
      </c>
      <c r="C35" s="49">
        <f t="shared" si="96"/>
        <v>0</v>
      </c>
      <c r="D35" s="49">
        <f t="shared" si="96"/>
        <v>258.49979843905413</v>
      </c>
      <c r="E35" s="49">
        <f t="shared" si="96"/>
        <v>0</v>
      </c>
      <c r="F35" s="372">
        <v>0</v>
      </c>
      <c r="G35" s="49">
        <f t="shared" si="93"/>
        <v>0</v>
      </c>
      <c r="H35" s="49">
        <f t="shared" si="93"/>
        <v>0</v>
      </c>
      <c r="I35" s="48">
        <f t="shared" si="97"/>
        <v>258.49979843905413</v>
      </c>
      <c r="J35" s="8"/>
      <c r="K35" s="24" t="s">
        <v>9</v>
      </c>
      <c r="L35" s="49">
        <f t="shared" si="94"/>
        <v>0</v>
      </c>
      <c r="M35" s="49">
        <f t="shared" si="94"/>
        <v>0</v>
      </c>
      <c r="N35" s="49">
        <f t="shared" si="94"/>
        <v>258.49979843905413</v>
      </c>
      <c r="O35" s="49">
        <f t="shared" si="94"/>
        <v>0</v>
      </c>
      <c r="P35" s="49">
        <f t="shared" si="94"/>
        <v>0</v>
      </c>
      <c r="Q35" s="49">
        <f t="shared" si="94"/>
        <v>0</v>
      </c>
      <c r="R35" s="49">
        <f t="shared" si="94"/>
        <v>0</v>
      </c>
      <c r="S35" s="51">
        <f t="shared" si="98"/>
        <v>258.49979843905413</v>
      </c>
      <c r="T35" s="8"/>
      <c r="U35" s="35" t="s">
        <v>9</v>
      </c>
      <c r="V35" s="89">
        <f t="shared" si="95"/>
        <v>0</v>
      </c>
      <c r="W35" s="89">
        <f t="shared" si="95"/>
        <v>0</v>
      </c>
      <c r="X35" s="89">
        <f t="shared" si="95"/>
        <v>0</v>
      </c>
      <c r="Y35" s="89">
        <f t="shared" si="95"/>
        <v>0</v>
      </c>
      <c r="Z35" s="89">
        <f t="shared" si="95"/>
        <v>258.49979843905413</v>
      </c>
      <c r="AA35" s="89">
        <f t="shared" si="95"/>
        <v>0</v>
      </c>
      <c r="AB35" s="89">
        <f t="shared" si="95"/>
        <v>0</v>
      </c>
      <c r="AC35" s="90">
        <f t="shared" si="95"/>
        <v>0</v>
      </c>
      <c r="AD35" s="89">
        <f t="shared" si="95"/>
        <v>0</v>
      </c>
      <c r="AE35" s="89">
        <f t="shared" si="95"/>
        <v>0</v>
      </c>
      <c r="AF35" s="89">
        <f t="shared" si="95"/>
        <v>0</v>
      </c>
      <c r="AG35" s="89">
        <f t="shared" si="95"/>
        <v>0</v>
      </c>
      <c r="AH35" s="89">
        <f t="shared" si="95"/>
        <v>0</v>
      </c>
      <c r="AI35" s="92">
        <f t="shared" si="99"/>
        <v>258.49979843905413</v>
      </c>
      <c r="AJ35" t="str">
        <f t="shared" si="100"/>
        <v/>
      </c>
    </row>
    <row r="36" spans="1:36" x14ac:dyDescent="0.25">
      <c r="A36" s="11" t="s">
        <v>54</v>
      </c>
      <c r="B36" s="52">
        <f t="shared" si="96"/>
        <v>0</v>
      </c>
      <c r="C36" s="52">
        <f t="shared" si="96"/>
        <v>0</v>
      </c>
      <c r="D36" s="52">
        <f t="shared" si="96"/>
        <v>23.272324599999997</v>
      </c>
      <c r="E36" s="52">
        <f t="shared" si="96"/>
        <v>0</v>
      </c>
      <c r="F36" s="372">
        <v>0</v>
      </c>
      <c r="G36" s="52">
        <f t="shared" si="93"/>
        <v>0</v>
      </c>
      <c r="H36" s="52">
        <f t="shared" si="93"/>
        <v>0</v>
      </c>
      <c r="I36" s="54">
        <f t="shared" si="97"/>
        <v>23.272324599999997</v>
      </c>
      <c r="J36" s="8"/>
      <c r="K36" s="23" t="s">
        <v>54</v>
      </c>
      <c r="L36" s="55">
        <f t="shared" si="94"/>
        <v>0</v>
      </c>
      <c r="M36" s="55">
        <f t="shared" si="94"/>
        <v>0</v>
      </c>
      <c r="N36" s="55">
        <f t="shared" si="94"/>
        <v>23.272324599999997</v>
      </c>
      <c r="O36" s="55">
        <f t="shared" si="94"/>
        <v>0</v>
      </c>
      <c r="P36" s="55">
        <f t="shared" si="94"/>
        <v>0</v>
      </c>
      <c r="Q36" s="55">
        <f t="shared" si="94"/>
        <v>0</v>
      </c>
      <c r="R36" s="55">
        <f t="shared" si="94"/>
        <v>0</v>
      </c>
      <c r="S36" s="57">
        <f t="shared" si="98"/>
        <v>23.272324599999997</v>
      </c>
      <c r="T36" s="8"/>
      <c r="U36" s="34" t="s">
        <v>54</v>
      </c>
      <c r="V36" s="93">
        <f t="shared" si="95"/>
        <v>0</v>
      </c>
      <c r="W36" s="93">
        <f t="shared" si="95"/>
        <v>0</v>
      </c>
      <c r="X36" s="93">
        <f t="shared" si="95"/>
        <v>0</v>
      </c>
      <c r="Y36" s="93">
        <f t="shared" si="95"/>
        <v>0</v>
      </c>
      <c r="Z36" s="93">
        <f t="shared" si="95"/>
        <v>23.259621366048034</v>
      </c>
      <c r="AA36" s="93">
        <f t="shared" si="95"/>
        <v>0</v>
      </c>
      <c r="AB36" s="93">
        <f t="shared" si="95"/>
        <v>0</v>
      </c>
      <c r="AC36" s="94">
        <f t="shared" si="95"/>
        <v>1.2703233951965065E-2</v>
      </c>
      <c r="AD36" s="93">
        <f t="shared" si="95"/>
        <v>0</v>
      </c>
      <c r="AE36" s="93">
        <f t="shared" si="95"/>
        <v>0</v>
      </c>
      <c r="AF36" s="93">
        <f t="shared" si="95"/>
        <v>0</v>
      </c>
      <c r="AG36" s="93">
        <f t="shared" si="95"/>
        <v>1.2703233951965065E-2</v>
      </c>
      <c r="AH36" s="93">
        <f t="shared" si="95"/>
        <v>0</v>
      </c>
      <c r="AI36" s="95">
        <f t="shared" si="99"/>
        <v>23.272324599999997</v>
      </c>
      <c r="AJ36" t="str">
        <f t="shared" si="100"/>
        <v/>
      </c>
    </row>
    <row r="37" spans="1:36" x14ac:dyDescent="0.25">
      <c r="A37" s="12" t="s">
        <v>15</v>
      </c>
      <c r="B37" s="49">
        <f t="shared" si="96"/>
        <v>420.18277748571438</v>
      </c>
      <c r="C37" s="49">
        <f t="shared" si="96"/>
        <v>258.3534385168698</v>
      </c>
      <c r="D37" s="49">
        <f t="shared" si="96"/>
        <v>427.01485798912256</v>
      </c>
      <c r="E37" s="49">
        <f t="shared" si="96"/>
        <v>0</v>
      </c>
      <c r="F37" s="372">
        <v>0</v>
      </c>
      <c r="G37" s="49">
        <f t="shared" si="93"/>
        <v>0</v>
      </c>
      <c r="H37" s="49">
        <f t="shared" si="93"/>
        <v>0</v>
      </c>
      <c r="I37" s="48">
        <f t="shared" si="97"/>
        <v>1105.5510739917067</v>
      </c>
      <c r="J37" s="8"/>
      <c r="K37" s="24" t="s">
        <v>15</v>
      </c>
      <c r="L37" s="49">
        <f t="shared" si="94"/>
        <v>420.18277748571438</v>
      </c>
      <c r="M37" s="49">
        <f t="shared" si="94"/>
        <v>258.3534385168698</v>
      </c>
      <c r="N37" s="49">
        <f t="shared" si="94"/>
        <v>427.01485798912256</v>
      </c>
      <c r="O37" s="49">
        <f t="shared" si="94"/>
        <v>0</v>
      </c>
      <c r="P37" s="49">
        <f t="shared" si="94"/>
        <v>0</v>
      </c>
      <c r="Q37" s="49">
        <f t="shared" si="94"/>
        <v>0</v>
      </c>
      <c r="R37" s="49">
        <f t="shared" si="94"/>
        <v>0</v>
      </c>
      <c r="S37" s="51">
        <f t="shared" si="98"/>
        <v>1105.5510739917067</v>
      </c>
      <c r="T37" s="8"/>
      <c r="U37" s="35" t="s">
        <v>15</v>
      </c>
      <c r="V37" s="89">
        <f t="shared" si="95"/>
        <v>400.24953936814956</v>
      </c>
      <c r="W37" s="89">
        <f t="shared" si="95"/>
        <v>0</v>
      </c>
      <c r="X37" s="89">
        <f t="shared" si="95"/>
        <v>0</v>
      </c>
      <c r="Y37" s="89">
        <f t="shared" si="95"/>
        <v>258.3534385168698</v>
      </c>
      <c r="Z37" s="89">
        <f t="shared" si="95"/>
        <v>244.96248845727959</v>
      </c>
      <c r="AA37" s="89">
        <f t="shared" si="95"/>
        <v>0</v>
      </c>
      <c r="AB37" s="89">
        <f t="shared" si="95"/>
        <v>0</v>
      </c>
      <c r="AC37" s="90">
        <f t="shared" si="95"/>
        <v>201.98560764940768</v>
      </c>
      <c r="AD37" s="89">
        <f t="shared" si="95"/>
        <v>19.933238117564791</v>
      </c>
      <c r="AE37" s="89">
        <f t="shared" si="95"/>
        <v>0</v>
      </c>
      <c r="AF37" s="89">
        <f t="shared" si="95"/>
        <v>0</v>
      </c>
      <c r="AG37" s="89">
        <f t="shared" si="95"/>
        <v>182.05236953184291</v>
      </c>
      <c r="AH37" s="89">
        <f t="shared" si="95"/>
        <v>0</v>
      </c>
      <c r="AI37" s="92">
        <f t="shared" si="99"/>
        <v>1105.5510739917065</v>
      </c>
      <c r="AJ37" t="str">
        <f t="shared" si="100"/>
        <v/>
      </c>
    </row>
    <row r="38" spans="1:36" x14ac:dyDescent="0.25">
      <c r="A38" s="11" t="s">
        <v>67</v>
      </c>
      <c r="B38" s="52">
        <f t="shared" si="96"/>
        <v>196.4382825250872</v>
      </c>
      <c r="C38" s="52">
        <f t="shared" si="96"/>
        <v>54.376568529143995</v>
      </c>
      <c r="D38" s="52">
        <f t="shared" si="96"/>
        <v>67.964254431064958</v>
      </c>
      <c r="E38" s="52">
        <f t="shared" si="96"/>
        <v>1.7591234568172429</v>
      </c>
      <c r="F38" s="372">
        <v>0</v>
      </c>
      <c r="G38" s="52">
        <f t="shared" si="93"/>
        <v>0</v>
      </c>
      <c r="H38" s="52">
        <f t="shared" si="93"/>
        <v>0</v>
      </c>
      <c r="I38" s="54">
        <f t="shared" si="97"/>
        <v>320.53822894211339</v>
      </c>
      <c r="J38" s="8"/>
      <c r="K38" s="23" t="s">
        <v>67</v>
      </c>
      <c r="L38" s="55">
        <f t="shared" si="94"/>
        <v>196.4382825250872</v>
      </c>
      <c r="M38" s="55">
        <f t="shared" si="94"/>
        <v>54.376568529143995</v>
      </c>
      <c r="N38" s="55">
        <f t="shared" si="94"/>
        <v>67.964254431064958</v>
      </c>
      <c r="O38" s="55">
        <f t="shared" si="94"/>
        <v>1.7591234568172429</v>
      </c>
      <c r="P38" s="55">
        <f t="shared" si="94"/>
        <v>0</v>
      </c>
      <c r="Q38" s="55">
        <f t="shared" si="94"/>
        <v>0</v>
      </c>
      <c r="R38" s="55">
        <f t="shared" si="94"/>
        <v>0</v>
      </c>
      <c r="S38" s="57">
        <f t="shared" si="98"/>
        <v>320.53822894211339</v>
      </c>
      <c r="T38" s="8"/>
      <c r="U38" s="34" t="s">
        <v>55</v>
      </c>
      <c r="V38" s="93">
        <f t="shared" si="95"/>
        <v>193.19023084897705</v>
      </c>
      <c r="W38" s="93">
        <f t="shared" si="95"/>
        <v>1.6823691663429117</v>
      </c>
      <c r="X38" s="93">
        <f t="shared" si="95"/>
        <v>0</v>
      </c>
      <c r="Y38" s="93">
        <f t="shared" si="95"/>
        <v>54.376568529143995</v>
      </c>
      <c r="Z38" s="93">
        <f t="shared" si="95"/>
        <v>50.146286591998631</v>
      </c>
      <c r="AA38" s="93">
        <f t="shared" si="95"/>
        <v>0.39774753842220101</v>
      </c>
      <c r="AB38" s="93">
        <f t="shared" si="95"/>
        <v>0</v>
      </c>
      <c r="AC38" s="94">
        <f t="shared" si="95"/>
        <v>20.745026267228635</v>
      </c>
      <c r="AD38" s="93">
        <f t="shared" si="95"/>
        <v>1.5656825097672755</v>
      </c>
      <c r="AE38" s="93">
        <f t="shared" si="95"/>
        <v>0</v>
      </c>
      <c r="AF38" s="93">
        <f t="shared" si="95"/>
        <v>0</v>
      </c>
      <c r="AG38" s="93">
        <f t="shared" si="95"/>
        <v>17.81796783906632</v>
      </c>
      <c r="AH38" s="93">
        <f t="shared" si="95"/>
        <v>1.3613759183950418</v>
      </c>
      <c r="AI38" s="95">
        <f t="shared" si="99"/>
        <v>320.53822894211345</v>
      </c>
      <c r="AJ38" t="str">
        <f t="shared" si="100"/>
        <v/>
      </c>
    </row>
    <row r="39" spans="1:36" x14ac:dyDescent="0.25">
      <c r="A39" s="12" t="s">
        <v>56</v>
      </c>
      <c r="B39" s="49">
        <f t="shared" si="96"/>
        <v>0</v>
      </c>
      <c r="C39" s="49">
        <f t="shared" si="96"/>
        <v>0</v>
      </c>
      <c r="D39" s="49">
        <f t="shared" si="96"/>
        <v>4.9315613235909801</v>
      </c>
      <c r="E39" s="49">
        <f t="shared" si="96"/>
        <v>1586.0195467666083</v>
      </c>
      <c r="F39" s="372">
        <v>0</v>
      </c>
      <c r="G39" s="49">
        <f t="shared" si="93"/>
        <v>0</v>
      </c>
      <c r="H39" s="49">
        <f t="shared" si="93"/>
        <v>0</v>
      </c>
      <c r="I39" s="48">
        <f t="shared" si="97"/>
        <v>1590.9511080901993</v>
      </c>
      <c r="J39" s="8"/>
      <c r="K39" s="24" t="s">
        <v>56</v>
      </c>
      <c r="L39" s="49">
        <f t="shared" si="94"/>
        <v>0</v>
      </c>
      <c r="M39" s="49">
        <f t="shared" si="94"/>
        <v>0</v>
      </c>
      <c r="N39" s="49">
        <f t="shared" si="94"/>
        <v>4.9315613235909801</v>
      </c>
      <c r="O39" s="49">
        <f t="shared" si="94"/>
        <v>1586.0195467666083</v>
      </c>
      <c r="P39" s="49">
        <f t="shared" si="94"/>
        <v>2225.0273541621241</v>
      </c>
      <c r="Q39" s="49">
        <f t="shared" si="94"/>
        <v>0</v>
      </c>
      <c r="R39" s="49">
        <f t="shared" si="94"/>
        <v>0</v>
      </c>
      <c r="S39" s="51">
        <f t="shared" si="98"/>
        <v>3815.9784622523234</v>
      </c>
      <c r="T39" s="8"/>
      <c r="U39" s="35" t="s">
        <v>56</v>
      </c>
      <c r="V39" s="89">
        <f t="shared" si="95"/>
        <v>0</v>
      </c>
      <c r="W39" s="89">
        <f t="shared" si="95"/>
        <v>0</v>
      </c>
      <c r="X39" s="89">
        <f t="shared" si="95"/>
        <v>0</v>
      </c>
      <c r="Y39" s="89">
        <f t="shared" si="95"/>
        <v>0</v>
      </c>
      <c r="Z39" s="89">
        <f t="shared" si="95"/>
        <v>0</v>
      </c>
      <c r="AA39" s="89">
        <f t="shared" si="95"/>
        <v>1584.8007449829142</v>
      </c>
      <c r="AB39" s="89">
        <f t="shared" si="95"/>
        <v>2225.0273541621241</v>
      </c>
      <c r="AC39" s="90">
        <f t="shared" si="95"/>
        <v>6.1503631072850125</v>
      </c>
      <c r="AD39" s="89">
        <f t="shared" si="95"/>
        <v>0</v>
      </c>
      <c r="AE39" s="89">
        <f t="shared" si="95"/>
        <v>1.218801783694033</v>
      </c>
      <c r="AF39" s="89">
        <f t="shared" si="95"/>
        <v>0</v>
      </c>
      <c r="AG39" s="89">
        <f t="shared" si="95"/>
        <v>4.9315613235909801</v>
      </c>
      <c r="AH39" s="89">
        <f t="shared" si="95"/>
        <v>0</v>
      </c>
      <c r="AI39" s="92">
        <f t="shared" si="99"/>
        <v>3815.9784622523234</v>
      </c>
      <c r="AJ39" t="str">
        <f t="shared" si="100"/>
        <v/>
      </c>
    </row>
    <row r="40" spans="1:36" x14ac:dyDescent="0.25">
      <c r="A40" s="11" t="s">
        <v>11</v>
      </c>
      <c r="B40" s="52">
        <f t="shared" si="96"/>
        <v>0</v>
      </c>
      <c r="C40" s="52">
        <f t="shared" si="96"/>
        <v>5.4137557556936514E-2</v>
      </c>
      <c r="D40" s="52">
        <f t="shared" si="96"/>
        <v>0</v>
      </c>
      <c r="E40" s="52">
        <f t="shared" si="96"/>
        <v>11.091014447853215</v>
      </c>
      <c r="F40" s="372">
        <v>0</v>
      </c>
      <c r="G40" s="52">
        <f t="shared" si="93"/>
        <v>0</v>
      </c>
      <c r="H40" s="52">
        <f t="shared" si="93"/>
        <v>0</v>
      </c>
      <c r="I40" s="54">
        <f t="shared" si="97"/>
        <v>11.145152005410152</v>
      </c>
      <c r="J40" s="8"/>
      <c r="K40" s="23" t="s">
        <v>11</v>
      </c>
      <c r="L40" s="55">
        <f t="shared" si="94"/>
        <v>0</v>
      </c>
      <c r="M40" s="55">
        <f t="shared" si="94"/>
        <v>5.4137557556936514E-2</v>
      </c>
      <c r="N40" s="55">
        <f t="shared" si="94"/>
        <v>0</v>
      </c>
      <c r="O40" s="55">
        <f t="shared" si="94"/>
        <v>11.091014447853215</v>
      </c>
      <c r="P40" s="55">
        <f t="shared" si="94"/>
        <v>76.160009699685105</v>
      </c>
      <c r="Q40" s="55">
        <f t="shared" si="94"/>
        <v>0</v>
      </c>
      <c r="R40" s="55">
        <f t="shared" si="94"/>
        <v>0</v>
      </c>
      <c r="S40" s="57">
        <f t="shared" si="98"/>
        <v>87.305161705095259</v>
      </c>
      <c r="T40" s="8"/>
      <c r="U40" s="34" t="s">
        <v>11</v>
      </c>
      <c r="V40" s="93">
        <f t="shared" si="95"/>
        <v>0</v>
      </c>
      <c r="W40" s="93">
        <f t="shared" si="95"/>
        <v>0</v>
      </c>
      <c r="X40" s="93">
        <f t="shared" si="95"/>
        <v>0</v>
      </c>
      <c r="Y40" s="93">
        <f t="shared" si="95"/>
        <v>5.4137557556936514E-2</v>
      </c>
      <c r="Z40" s="93">
        <f t="shared" si="95"/>
        <v>0</v>
      </c>
      <c r="AA40" s="93">
        <f t="shared" si="95"/>
        <v>11.091014447853215</v>
      </c>
      <c r="AB40" s="93">
        <f t="shared" si="95"/>
        <v>76.160009699685105</v>
      </c>
      <c r="AC40" s="94">
        <f t="shared" si="95"/>
        <v>0</v>
      </c>
      <c r="AD40" s="93">
        <f t="shared" si="95"/>
        <v>0</v>
      </c>
      <c r="AE40" s="93">
        <f t="shared" si="95"/>
        <v>0</v>
      </c>
      <c r="AF40" s="93">
        <f t="shared" si="95"/>
        <v>0</v>
      </c>
      <c r="AG40" s="93">
        <f t="shared" si="95"/>
        <v>0</v>
      </c>
      <c r="AH40" s="93">
        <f t="shared" si="95"/>
        <v>0</v>
      </c>
      <c r="AI40" s="95">
        <f t="shared" si="99"/>
        <v>87.305161705095259</v>
      </c>
      <c r="AJ40" t="str">
        <f t="shared" si="100"/>
        <v/>
      </c>
    </row>
    <row r="41" spans="1:36" x14ac:dyDescent="0.25">
      <c r="A41" s="12" t="s">
        <v>57</v>
      </c>
      <c r="B41" s="49">
        <f t="shared" si="96"/>
        <v>0</v>
      </c>
      <c r="C41" s="49">
        <f t="shared" si="96"/>
        <v>0</v>
      </c>
      <c r="D41" s="49">
        <f t="shared" si="96"/>
        <v>0.68021601588736069</v>
      </c>
      <c r="E41" s="49">
        <f t="shared" si="96"/>
        <v>0</v>
      </c>
      <c r="F41" s="372">
        <v>0</v>
      </c>
      <c r="G41" s="49">
        <f t="shared" si="93"/>
        <v>0</v>
      </c>
      <c r="H41" s="49">
        <f t="shared" si="93"/>
        <v>0</v>
      </c>
      <c r="I41" s="48">
        <f t="shared" si="97"/>
        <v>0.68021601588736069</v>
      </c>
      <c r="J41" s="8"/>
      <c r="K41" s="24" t="s">
        <v>57</v>
      </c>
      <c r="L41" s="49">
        <f t="shared" si="94"/>
        <v>0</v>
      </c>
      <c r="M41" s="49">
        <f t="shared" si="94"/>
        <v>0</v>
      </c>
      <c r="N41" s="49">
        <f t="shared" si="94"/>
        <v>0.68021601588736069</v>
      </c>
      <c r="O41" s="49">
        <f t="shared" si="94"/>
        <v>0</v>
      </c>
      <c r="P41" s="49">
        <f t="shared" si="94"/>
        <v>0</v>
      </c>
      <c r="Q41" s="49">
        <f t="shared" si="94"/>
        <v>0</v>
      </c>
      <c r="R41" s="49">
        <f t="shared" si="94"/>
        <v>0</v>
      </c>
      <c r="S41" s="51">
        <f t="shared" si="98"/>
        <v>0.68021601588736069</v>
      </c>
      <c r="T41" s="8"/>
      <c r="U41" s="35" t="s">
        <v>57</v>
      </c>
      <c r="V41" s="89">
        <f t="shared" si="95"/>
        <v>0</v>
      </c>
      <c r="W41" s="89">
        <f t="shared" si="95"/>
        <v>0</v>
      </c>
      <c r="X41" s="89">
        <f t="shared" si="95"/>
        <v>0</v>
      </c>
      <c r="Y41" s="89">
        <f t="shared" si="95"/>
        <v>0</v>
      </c>
      <c r="Z41" s="89">
        <f t="shared" si="95"/>
        <v>0.68021601588736069</v>
      </c>
      <c r="AA41" s="89">
        <f t="shared" si="95"/>
        <v>0</v>
      </c>
      <c r="AB41" s="89">
        <f t="shared" si="95"/>
        <v>0</v>
      </c>
      <c r="AC41" s="90">
        <f t="shared" si="95"/>
        <v>0</v>
      </c>
      <c r="AD41" s="89">
        <f t="shared" si="95"/>
        <v>0</v>
      </c>
      <c r="AE41" s="89">
        <f t="shared" si="95"/>
        <v>0</v>
      </c>
      <c r="AF41" s="89">
        <f t="shared" si="95"/>
        <v>0</v>
      </c>
      <c r="AG41" s="89">
        <f t="shared" si="95"/>
        <v>0</v>
      </c>
      <c r="AH41" s="89">
        <f t="shared" si="95"/>
        <v>0</v>
      </c>
      <c r="AI41" s="92">
        <f t="shared" si="99"/>
        <v>0.68021601588736069</v>
      </c>
      <c r="AJ41" t="str">
        <f t="shared" si="100"/>
        <v/>
      </c>
    </row>
    <row r="42" spans="1:36" x14ac:dyDescent="0.25">
      <c r="A42" s="11" t="s">
        <v>16</v>
      </c>
      <c r="B42" s="52">
        <f t="shared" si="96"/>
        <v>70.828750189276676</v>
      </c>
      <c r="C42" s="52">
        <f t="shared" si="96"/>
        <v>5.0643401276189639</v>
      </c>
      <c r="D42" s="52">
        <f t="shared" si="96"/>
        <v>77.236673049730683</v>
      </c>
      <c r="E42" s="52">
        <f t="shared" si="96"/>
        <v>18.731452662933929</v>
      </c>
      <c r="F42" s="372">
        <v>0</v>
      </c>
      <c r="G42" s="52">
        <f t="shared" si="93"/>
        <v>0</v>
      </c>
      <c r="H42" s="52">
        <f t="shared" si="93"/>
        <v>0</v>
      </c>
      <c r="I42" s="54">
        <f t="shared" si="97"/>
        <v>171.86121602956024</v>
      </c>
      <c r="J42" s="8"/>
      <c r="K42" s="23" t="s">
        <v>16</v>
      </c>
      <c r="L42" s="55">
        <f t="shared" si="94"/>
        <v>70.828750189276676</v>
      </c>
      <c r="M42" s="55">
        <f t="shared" si="94"/>
        <v>5.0643401276189639</v>
      </c>
      <c r="N42" s="55">
        <f t="shared" si="94"/>
        <v>77.236673049730683</v>
      </c>
      <c r="O42" s="55">
        <f t="shared" si="94"/>
        <v>18.731452662933929</v>
      </c>
      <c r="P42" s="55">
        <f t="shared" si="94"/>
        <v>10.72244691952025</v>
      </c>
      <c r="Q42" s="55">
        <f t="shared" si="94"/>
        <v>0</v>
      </c>
      <c r="R42" s="55">
        <f t="shared" si="94"/>
        <v>0</v>
      </c>
      <c r="S42" s="57">
        <f t="shared" si="98"/>
        <v>182.58366294908049</v>
      </c>
      <c r="T42" s="8"/>
      <c r="U42" s="34" t="s">
        <v>16</v>
      </c>
      <c r="V42" s="93">
        <f t="shared" si="95"/>
        <v>68.882707911128833</v>
      </c>
      <c r="W42" s="93">
        <f t="shared" si="95"/>
        <v>0.11929901074254114</v>
      </c>
      <c r="X42" s="93">
        <f t="shared" si="95"/>
        <v>0</v>
      </c>
      <c r="Y42" s="93">
        <f t="shared" si="95"/>
        <v>5.0643401276189639</v>
      </c>
      <c r="Z42" s="93">
        <f t="shared" si="95"/>
        <v>70.309123195872829</v>
      </c>
      <c r="AA42" s="93">
        <f t="shared" si="95"/>
        <v>8.1454329845471207</v>
      </c>
      <c r="AB42" s="93">
        <f t="shared" si="95"/>
        <v>10.72244691952025</v>
      </c>
      <c r="AC42" s="94">
        <f t="shared" si="95"/>
        <v>19.340312799649965</v>
      </c>
      <c r="AD42" s="93">
        <f t="shared" si="95"/>
        <v>1.8267432674053052</v>
      </c>
      <c r="AE42" s="93">
        <f t="shared" si="95"/>
        <v>0</v>
      </c>
      <c r="AF42" s="93">
        <f t="shared" si="95"/>
        <v>0</v>
      </c>
      <c r="AG42" s="93">
        <f t="shared" si="95"/>
        <v>6.9275498538578519</v>
      </c>
      <c r="AH42" s="93">
        <f t="shared" si="95"/>
        <v>10.586019678386808</v>
      </c>
      <c r="AI42" s="95">
        <f t="shared" si="99"/>
        <v>182.58366294908046</v>
      </c>
      <c r="AJ42" t="str">
        <f>IF(ABS(S42-AI42)&gt;0.1,S42-AI42,"")</f>
        <v/>
      </c>
    </row>
    <row r="43" spans="1:36" x14ac:dyDescent="0.25">
      <c r="A43" s="12" t="s">
        <v>139</v>
      </c>
      <c r="B43" s="49">
        <f t="shared" si="96"/>
        <v>501.77122047042712</v>
      </c>
      <c r="C43" s="49">
        <f t="shared" si="96"/>
        <v>1763.4438320492472</v>
      </c>
      <c r="D43" s="49">
        <f t="shared" si="96"/>
        <v>1764.6747439693079</v>
      </c>
      <c r="E43" s="49">
        <f t="shared" si="96"/>
        <v>0.84786282583122863</v>
      </c>
      <c r="F43" s="372">
        <v>0</v>
      </c>
      <c r="G43" s="49">
        <f t="shared" si="93"/>
        <v>0</v>
      </c>
      <c r="H43" s="49">
        <f t="shared" si="93"/>
        <v>0</v>
      </c>
      <c r="I43" s="48">
        <f t="shared" si="97"/>
        <v>4030.7376593148133</v>
      </c>
      <c r="J43" s="8"/>
      <c r="K43" s="24" t="s">
        <v>139</v>
      </c>
      <c r="L43" s="49">
        <f t="shared" si="94"/>
        <v>501.77122047042712</v>
      </c>
      <c r="M43" s="49">
        <f t="shared" si="94"/>
        <v>1763.4438320492472</v>
      </c>
      <c r="N43" s="49">
        <f t="shared" si="94"/>
        <v>1764.6747439693079</v>
      </c>
      <c r="O43" s="49">
        <f t="shared" si="94"/>
        <v>0.84786282583122863</v>
      </c>
      <c r="P43" s="49">
        <f t="shared" si="94"/>
        <v>5.3051516350891044</v>
      </c>
      <c r="Q43" s="49">
        <f t="shared" si="94"/>
        <v>0</v>
      </c>
      <c r="R43" s="49">
        <f t="shared" si="94"/>
        <v>0</v>
      </c>
      <c r="S43" s="51">
        <f t="shared" si="98"/>
        <v>4036.0428109499026</v>
      </c>
      <c r="T43" s="8"/>
      <c r="U43" s="35" t="s">
        <v>139</v>
      </c>
      <c r="V43" s="89">
        <f t="shared" si="95"/>
        <v>465.38822543691947</v>
      </c>
      <c r="W43" s="89">
        <f t="shared" si="95"/>
        <v>0</v>
      </c>
      <c r="X43" s="89">
        <f t="shared" si="95"/>
        <v>0</v>
      </c>
      <c r="Y43" s="89">
        <f t="shared" si="95"/>
        <v>1763.4438320492472</v>
      </c>
      <c r="Z43" s="89">
        <f t="shared" si="95"/>
        <v>1646.453145158237</v>
      </c>
      <c r="AA43" s="89">
        <f t="shared" si="95"/>
        <v>0.84786282583122863</v>
      </c>
      <c r="AB43" s="89">
        <f t="shared" si="95"/>
        <v>5.3051516350891044</v>
      </c>
      <c r="AC43" s="90">
        <f t="shared" si="95"/>
        <v>154.60459384457837</v>
      </c>
      <c r="AD43" s="89">
        <f t="shared" si="95"/>
        <v>36.38299503350764</v>
      </c>
      <c r="AE43" s="89">
        <f t="shared" si="95"/>
        <v>0</v>
      </c>
      <c r="AF43" s="89">
        <f t="shared" si="95"/>
        <v>0</v>
      </c>
      <c r="AG43" s="89">
        <f t="shared" si="95"/>
        <v>118.22159881107071</v>
      </c>
      <c r="AH43" s="89">
        <f t="shared" si="95"/>
        <v>0</v>
      </c>
      <c r="AI43" s="92">
        <f t="shared" si="99"/>
        <v>4036.0428109499026</v>
      </c>
      <c r="AJ43" t="str">
        <f t="shared" si="100"/>
        <v/>
      </c>
    </row>
    <row r="44" spans="1:36" x14ac:dyDescent="0.25">
      <c r="A44" s="11" t="s">
        <v>24</v>
      </c>
      <c r="B44" s="52">
        <f t="shared" si="96"/>
        <v>750.48278602608707</v>
      </c>
      <c r="C44" s="52">
        <f t="shared" si="96"/>
        <v>25.037997315317192</v>
      </c>
      <c r="D44" s="52">
        <f t="shared" si="96"/>
        <v>1000.7258819601169</v>
      </c>
      <c r="E44" s="52">
        <f t="shared" si="96"/>
        <v>5693.2934858933349</v>
      </c>
      <c r="F44" s="372">
        <v>0</v>
      </c>
      <c r="G44" s="52">
        <f t="shared" si="93"/>
        <v>527.74154298176131</v>
      </c>
      <c r="H44" s="52">
        <f t="shared" si="93"/>
        <v>21.130290058992809</v>
      </c>
      <c r="I44" s="54">
        <f t="shared" si="97"/>
        <v>8018.4119842356104</v>
      </c>
      <c r="J44" s="8"/>
      <c r="K44" s="23" t="s">
        <v>24</v>
      </c>
      <c r="L44" s="55">
        <f t="shared" si="94"/>
        <v>750.48278602608707</v>
      </c>
      <c r="M44" s="55">
        <f t="shared" si="94"/>
        <v>25.037997315317192</v>
      </c>
      <c r="N44" s="55">
        <f t="shared" si="94"/>
        <v>1000.7258819601169</v>
      </c>
      <c r="O44" s="55">
        <f t="shared" si="94"/>
        <v>5693.2934858933349</v>
      </c>
      <c r="P44" s="55">
        <f t="shared" si="94"/>
        <v>71.005378965257776</v>
      </c>
      <c r="Q44" s="55">
        <f t="shared" si="94"/>
        <v>527.74154298176131</v>
      </c>
      <c r="R44" s="55">
        <f t="shared" si="94"/>
        <v>21.130290058992809</v>
      </c>
      <c r="S44" s="57">
        <f t="shared" si="98"/>
        <v>8089.4173632008678</v>
      </c>
      <c r="T44" s="8"/>
      <c r="U44" s="34" t="s">
        <v>24</v>
      </c>
      <c r="V44" s="93">
        <f t="shared" si="95"/>
        <v>34.104849806004552</v>
      </c>
      <c r="W44" s="93">
        <f t="shared" si="95"/>
        <v>413.31826162038988</v>
      </c>
      <c r="X44" s="93">
        <f t="shared" si="95"/>
        <v>527.74154298176131</v>
      </c>
      <c r="Y44" s="93">
        <f t="shared" si="95"/>
        <v>25.037997315317192</v>
      </c>
      <c r="Z44" s="93">
        <f t="shared" si="95"/>
        <v>973.26790831731591</v>
      </c>
      <c r="AA44" s="93">
        <f t="shared" si="95"/>
        <v>5360.71202419152</v>
      </c>
      <c r="AB44" s="93">
        <f t="shared" si="95"/>
        <v>71.005378965257776</v>
      </c>
      <c r="AC44" s="94">
        <f t="shared" si="95"/>
        <v>684.22940000330311</v>
      </c>
      <c r="AD44" s="93">
        <f t="shared" si="95"/>
        <v>303.05967459969247</v>
      </c>
      <c r="AE44" s="93">
        <f t="shared" si="95"/>
        <v>326.13322832919499</v>
      </c>
      <c r="AF44" s="93">
        <f t="shared" si="95"/>
        <v>21.130290058992809</v>
      </c>
      <c r="AG44" s="93">
        <f t="shared" si="95"/>
        <v>27.457973642800869</v>
      </c>
      <c r="AH44" s="93">
        <f t="shared" si="95"/>
        <v>6.4482333726220258</v>
      </c>
      <c r="AI44" s="95">
        <f t="shared" si="99"/>
        <v>8089.4173632008697</v>
      </c>
      <c r="AJ44" t="str">
        <f t="shared" si="100"/>
        <v/>
      </c>
    </row>
    <row r="45" spans="1:36" x14ac:dyDescent="0.25">
      <c r="A45" s="12" t="s">
        <v>23</v>
      </c>
      <c r="B45" s="49">
        <f t="shared" si="96"/>
        <v>313.24086648080777</v>
      </c>
      <c r="C45" s="49">
        <f t="shared" si="96"/>
        <v>0.35791348658227129</v>
      </c>
      <c r="D45" s="49">
        <f t="shared" si="96"/>
        <v>349.09517899715979</v>
      </c>
      <c r="E45" s="49">
        <f t="shared" si="96"/>
        <v>0</v>
      </c>
      <c r="F45" s="372">
        <v>0</v>
      </c>
      <c r="G45" s="49">
        <f t="shared" si="93"/>
        <v>0</v>
      </c>
      <c r="H45" s="49">
        <f t="shared" si="93"/>
        <v>0</v>
      </c>
      <c r="I45" s="48">
        <f t="shared" si="97"/>
        <v>662.69395896454989</v>
      </c>
      <c r="J45" s="8"/>
      <c r="K45" s="24" t="s">
        <v>23</v>
      </c>
      <c r="L45" s="49">
        <f t="shared" si="94"/>
        <v>313.24086648080777</v>
      </c>
      <c r="M45" s="49">
        <f t="shared" si="94"/>
        <v>0.35791348658227129</v>
      </c>
      <c r="N45" s="49">
        <f t="shared" si="94"/>
        <v>349.09517899715979</v>
      </c>
      <c r="O45" s="49">
        <f t="shared" si="94"/>
        <v>0</v>
      </c>
      <c r="P45" s="49">
        <f t="shared" si="94"/>
        <v>0</v>
      </c>
      <c r="Q45" s="49">
        <f t="shared" si="94"/>
        <v>0</v>
      </c>
      <c r="R45" s="49">
        <f t="shared" si="94"/>
        <v>0</v>
      </c>
      <c r="S45" s="51">
        <f t="shared" si="98"/>
        <v>662.69395896454989</v>
      </c>
      <c r="T45" s="8"/>
      <c r="U45" s="35" t="s">
        <v>23</v>
      </c>
      <c r="V45" s="89">
        <f t="shared" si="95"/>
        <v>240.96586777804538</v>
      </c>
      <c r="W45" s="89">
        <f t="shared" si="95"/>
        <v>0</v>
      </c>
      <c r="X45" s="89">
        <f t="shared" si="95"/>
        <v>0</v>
      </c>
      <c r="Y45" s="89">
        <f t="shared" si="95"/>
        <v>0.35791348658227129</v>
      </c>
      <c r="Z45" s="89">
        <f t="shared" si="95"/>
        <v>0.89913726603749744</v>
      </c>
      <c r="AA45" s="89">
        <f t="shared" si="95"/>
        <v>0</v>
      </c>
      <c r="AB45" s="89">
        <f t="shared" si="95"/>
        <v>0</v>
      </c>
      <c r="AC45" s="90">
        <f t="shared" si="95"/>
        <v>420.4710404338847</v>
      </c>
      <c r="AD45" s="89">
        <f t="shared" si="95"/>
        <v>72.274998702762375</v>
      </c>
      <c r="AE45" s="89">
        <f t="shared" si="95"/>
        <v>0</v>
      </c>
      <c r="AF45" s="89">
        <f t="shared" si="95"/>
        <v>0</v>
      </c>
      <c r="AG45" s="89">
        <f t="shared" si="95"/>
        <v>348.19604173112231</v>
      </c>
      <c r="AH45" s="89">
        <f t="shared" si="95"/>
        <v>0</v>
      </c>
      <c r="AI45" s="92">
        <f t="shared" si="99"/>
        <v>662.69395896454989</v>
      </c>
      <c r="AJ45" t="str">
        <f t="shared" si="100"/>
        <v/>
      </c>
    </row>
    <row r="46" spans="1:36" x14ac:dyDescent="0.25">
      <c r="A46" s="11" t="s">
        <v>58</v>
      </c>
      <c r="B46" s="52">
        <f t="shared" si="96"/>
        <v>22.35366220611197</v>
      </c>
      <c r="C46" s="52">
        <f t="shared" si="96"/>
        <v>4.343887847542625</v>
      </c>
      <c r="D46" s="52">
        <f t="shared" si="96"/>
        <v>9.7500723767875712</v>
      </c>
      <c r="E46" s="52">
        <f t="shared" si="96"/>
        <v>0</v>
      </c>
      <c r="F46" s="372">
        <v>0</v>
      </c>
      <c r="G46" s="52">
        <f t="shared" si="93"/>
        <v>0</v>
      </c>
      <c r="H46" s="52">
        <f t="shared" si="93"/>
        <v>0</v>
      </c>
      <c r="I46" s="54">
        <f t="shared" si="97"/>
        <v>36.447622430442166</v>
      </c>
      <c r="J46" s="8"/>
      <c r="K46" s="23" t="s">
        <v>58</v>
      </c>
      <c r="L46" s="55">
        <f t="shared" si="94"/>
        <v>22.35366220611197</v>
      </c>
      <c r="M46" s="55">
        <f t="shared" si="94"/>
        <v>4.343887847542625</v>
      </c>
      <c r="N46" s="55">
        <f t="shared" si="94"/>
        <v>9.7500723767875712</v>
      </c>
      <c r="O46" s="55">
        <f t="shared" si="94"/>
        <v>0</v>
      </c>
      <c r="P46" s="55">
        <f t="shared" si="94"/>
        <v>0</v>
      </c>
      <c r="Q46" s="55">
        <f t="shared" si="94"/>
        <v>0</v>
      </c>
      <c r="R46" s="55">
        <f t="shared" si="94"/>
        <v>0</v>
      </c>
      <c r="S46" s="57">
        <f t="shared" si="98"/>
        <v>36.447622430442166</v>
      </c>
      <c r="T46" s="8"/>
      <c r="U46" s="34" t="s">
        <v>58</v>
      </c>
      <c r="V46" s="93">
        <f t="shared" si="95"/>
        <v>21.64615616290703</v>
      </c>
      <c r="W46" s="93">
        <f t="shared" si="95"/>
        <v>0</v>
      </c>
      <c r="X46" s="93">
        <f t="shared" si="95"/>
        <v>0</v>
      </c>
      <c r="Y46" s="93">
        <f t="shared" si="95"/>
        <v>4.343887847542625</v>
      </c>
      <c r="Z46" s="93">
        <f t="shared" si="95"/>
        <v>9.7500723767875712</v>
      </c>
      <c r="AA46" s="93">
        <f t="shared" si="95"/>
        <v>0</v>
      </c>
      <c r="AB46" s="93">
        <f t="shared" si="95"/>
        <v>0</v>
      </c>
      <c r="AC46" s="94">
        <f t="shared" si="95"/>
        <v>0.70750604320493782</v>
      </c>
      <c r="AD46" s="93">
        <f t="shared" si="95"/>
        <v>0.70750604320493782</v>
      </c>
      <c r="AE46" s="93">
        <f t="shared" si="95"/>
        <v>0</v>
      </c>
      <c r="AF46" s="93">
        <f t="shared" si="95"/>
        <v>0</v>
      </c>
      <c r="AG46" s="93">
        <f t="shared" si="95"/>
        <v>0</v>
      </c>
      <c r="AH46" s="93">
        <f t="shared" si="95"/>
        <v>0</v>
      </c>
      <c r="AI46" s="95">
        <f t="shared" si="99"/>
        <v>36.447622430442159</v>
      </c>
      <c r="AJ46" t="str">
        <f t="shared" si="100"/>
        <v/>
      </c>
    </row>
    <row r="47" spans="1:36" x14ac:dyDescent="0.25">
      <c r="A47" s="12" t="s">
        <v>21</v>
      </c>
      <c r="B47" s="49">
        <f t="shared" si="96"/>
        <v>459.0213233938664</v>
      </c>
      <c r="C47" s="49">
        <f t="shared" si="96"/>
        <v>6967.9180743082597</v>
      </c>
      <c r="D47" s="49">
        <f t="shared" si="96"/>
        <v>1952.0751530710331</v>
      </c>
      <c r="E47" s="49">
        <f t="shared" si="96"/>
        <v>0</v>
      </c>
      <c r="F47" s="372">
        <v>0</v>
      </c>
      <c r="G47" s="49">
        <f t="shared" si="93"/>
        <v>0</v>
      </c>
      <c r="H47" s="49">
        <f t="shared" si="93"/>
        <v>0</v>
      </c>
      <c r="I47" s="48">
        <f t="shared" si="97"/>
        <v>9379.0145507731595</v>
      </c>
      <c r="J47" s="8"/>
      <c r="K47" s="24" t="s">
        <v>21</v>
      </c>
      <c r="L47" s="49">
        <f t="shared" si="94"/>
        <v>459.0213233938664</v>
      </c>
      <c r="M47" s="49">
        <f t="shared" si="94"/>
        <v>6967.9180743082597</v>
      </c>
      <c r="N47" s="49">
        <f t="shared" si="94"/>
        <v>1952.0751530710331</v>
      </c>
      <c r="O47" s="49">
        <f t="shared" si="94"/>
        <v>0</v>
      </c>
      <c r="P47" s="49">
        <f t="shared" si="94"/>
        <v>158.86884219939247</v>
      </c>
      <c r="Q47" s="49">
        <f t="shared" si="94"/>
        <v>0</v>
      </c>
      <c r="R47" s="49">
        <f t="shared" si="94"/>
        <v>0</v>
      </c>
      <c r="S47" s="51">
        <f t="shared" si="98"/>
        <v>9537.8833929725515</v>
      </c>
      <c r="T47" s="8"/>
      <c r="U47" s="35" t="s">
        <v>21</v>
      </c>
      <c r="V47" s="89">
        <f t="shared" si="95"/>
        <v>454.02531745700617</v>
      </c>
      <c r="W47" s="89">
        <f t="shared" si="95"/>
        <v>0</v>
      </c>
      <c r="X47" s="89">
        <f t="shared" si="95"/>
        <v>0</v>
      </c>
      <c r="Y47" s="89">
        <f t="shared" si="95"/>
        <v>6967.9180743082597</v>
      </c>
      <c r="Z47" s="89">
        <f t="shared" si="95"/>
        <v>1149.7710123556333</v>
      </c>
      <c r="AA47" s="89">
        <f t="shared" si="95"/>
        <v>0</v>
      </c>
      <c r="AB47" s="89">
        <f t="shared" si="95"/>
        <v>158.86884219939247</v>
      </c>
      <c r="AC47" s="90">
        <f t="shared" si="95"/>
        <v>807.30014665225997</v>
      </c>
      <c r="AD47" s="89">
        <f t="shared" si="95"/>
        <v>4.9960059368602607</v>
      </c>
      <c r="AE47" s="89">
        <f t="shared" si="95"/>
        <v>0</v>
      </c>
      <c r="AF47" s="89">
        <f t="shared" si="95"/>
        <v>0</v>
      </c>
      <c r="AG47" s="89">
        <f t="shared" si="95"/>
        <v>802.30414071539974</v>
      </c>
      <c r="AH47" s="89">
        <f t="shared" si="95"/>
        <v>0</v>
      </c>
      <c r="AI47" s="92">
        <f t="shared" si="99"/>
        <v>9537.8833929725515</v>
      </c>
      <c r="AJ47" t="str">
        <f t="shared" si="100"/>
        <v/>
      </c>
    </row>
    <row r="48" spans="1:36" x14ac:dyDescent="0.25">
      <c r="A48" s="11" t="s">
        <v>20</v>
      </c>
      <c r="B48" s="52">
        <f t="shared" si="96"/>
        <v>28.674300323910959</v>
      </c>
      <c r="C48" s="52">
        <f t="shared" si="96"/>
        <v>163.59404173637125</v>
      </c>
      <c r="D48" s="52">
        <f t="shared" si="96"/>
        <v>926.62566922612837</v>
      </c>
      <c r="E48" s="52">
        <f t="shared" si="96"/>
        <v>0</v>
      </c>
      <c r="F48" s="372">
        <v>0</v>
      </c>
      <c r="G48" s="52">
        <f t="shared" si="93"/>
        <v>0</v>
      </c>
      <c r="H48" s="52">
        <f t="shared" si="93"/>
        <v>0</v>
      </c>
      <c r="I48" s="54">
        <f t="shared" si="97"/>
        <v>1118.8940112864107</v>
      </c>
      <c r="J48" s="8"/>
      <c r="K48" s="23" t="s">
        <v>20</v>
      </c>
      <c r="L48" s="55">
        <f t="shared" si="94"/>
        <v>28.674300323910959</v>
      </c>
      <c r="M48" s="55">
        <f t="shared" si="94"/>
        <v>163.59404173637125</v>
      </c>
      <c r="N48" s="55">
        <f t="shared" si="94"/>
        <v>926.62566922612837</v>
      </c>
      <c r="O48" s="55">
        <f t="shared" si="94"/>
        <v>0</v>
      </c>
      <c r="P48" s="55">
        <f t="shared" si="94"/>
        <v>0</v>
      </c>
      <c r="Q48" s="55">
        <f t="shared" si="94"/>
        <v>0</v>
      </c>
      <c r="R48" s="55">
        <f t="shared" si="94"/>
        <v>0</v>
      </c>
      <c r="S48" s="57">
        <f t="shared" si="98"/>
        <v>1118.8940112864107</v>
      </c>
      <c r="T48" s="8"/>
      <c r="U48" s="34" t="s">
        <v>59</v>
      </c>
      <c r="V48" s="93">
        <f t="shared" si="95"/>
        <v>28.674300323910959</v>
      </c>
      <c r="W48" s="93">
        <f t="shared" si="95"/>
        <v>0</v>
      </c>
      <c r="X48" s="93">
        <f t="shared" si="95"/>
        <v>0</v>
      </c>
      <c r="Y48" s="93">
        <f t="shared" si="95"/>
        <v>163.59404173637125</v>
      </c>
      <c r="Z48" s="93">
        <f t="shared" si="95"/>
        <v>926.62566922612837</v>
      </c>
      <c r="AA48" s="93">
        <f t="shared" si="95"/>
        <v>0</v>
      </c>
      <c r="AB48" s="93">
        <f t="shared" si="95"/>
        <v>0</v>
      </c>
      <c r="AC48" s="94">
        <f t="shared" si="95"/>
        <v>0</v>
      </c>
      <c r="AD48" s="93">
        <f t="shared" si="95"/>
        <v>0</v>
      </c>
      <c r="AE48" s="93">
        <f t="shared" si="95"/>
        <v>0</v>
      </c>
      <c r="AF48" s="93">
        <f t="shared" si="95"/>
        <v>0</v>
      </c>
      <c r="AG48" s="93">
        <f t="shared" si="95"/>
        <v>0</v>
      </c>
      <c r="AH48" s="93">
        <f t="shared" si="95"/>
        <v>0</v>
      </c>
      <c r="AI48" s="95">
        <f t="shared" si="99"/>
        <v>1118.8940112864107</v>
      </c>
      <c r="AJ48" t="str">
        <f t="shared" si="100"/>
        <v/>
      </c>
    </row>
    <row r="49" spans="1:36" x14ac:dyDescent="0.25">
      <c r="A49" s="13" t="s">
        <v>62</v>
      </c>
      <c r="B49" s="49">
        <f t="shared" si="96"/>
        <v>40.193999999999996</v>
      </c>
      <c r="C49" s="49">
        <f t="shared" si="96"/>
        <v>0</v>
      </c>
      <c r="D49" s="49">
        <f t="shared" si="96"/>
        <v>0</v>
      </c>
      <c r="E49" s="49">
        <f t="shared" si="96"/>
        <v>0</v>
      </c>
      <c r="F49" s="372">
        <v>0</v>
      </c>
      <c r="G49" s="49">
        <f t="shared" ref="G49:H53" si="101">G127+G153+G179+G205+G231+G257+G283+G309+G335+G361+G387+G413+G439</f>
        <v>0</v>
      </c>
      <c r="H49" s="49">
        <f t="shared" si="101"/>
        <v>0</v>
      </c>
      <c r="I49" s="48">
        <f t="shared" si="97"/>
        <v>40.193999999999996</v>
      </c>
      <c r="J49" s="8"/>
      <c r="K49" s="25" t="s">
        <v>62</v>
      </c>
      <c r="L49" s="49">
        <f t="shared" ref="L49:R53" si="102">L127+L153+L179+L205+L231+L257+L283+L309+L335+L361+L387+L413+L439</f>
        <v>40.193999999999996</v>
      </c>
      <c r="M49" s="49">
        <f t="shared" si="102"/>
        <v>0</v>
      </c>
      <c r="N49" s="49">
        <f t="shared" si="102"/>
        <v>0</v>
      </c>
      <c r="O49" s="49">
        <f t="shared" si="102"/>
        <v>0</v>
      </c>
      <c r="P49" s="49">
        <f t="shared" si="102"/>
        <v>0</v>
      </c>
      <c r="Q49" s="49">
        <f t="shared" si="102"/>
        <v>0</v>
      </c>
      <c r="R49" s="49">
        <f t="shared" si="102"/>
        <v>0</v>
      </c>
      <c r="S49" s="51">
        <f t="shared" si="98"/>
        <v>40.193999999999996</v>
      </c>
      <c r="T49" s="8"/>
      <c r="U49" s="36" t="s">
        <v>60</v>
      </c>
      <c r="V49" s="89">
        <f t="shared" ref="V49:AH53" si="103">V127+V153+V179+V205+V231+V257+V283+V309+V335+V361+V387+V413+V439</f>
        <v>40.193999999999996</v>
      </c>
      <c r="W49" s="89">
        <f t="shared" si="103"/>
        <v>0</v>
      </c>
      <c r="X49" s="89">
        <f t="shared" si="103"/>
        <v>0</v>
      </c>
      <c r="Y49" s="89">
        <f t="shared" si="103"/>
        <v>0</v>
      </c>
      <c r="Z49" s="89">
        <f t="shared" si="103"/>
        <v>0</v>
      </c>
      <c r="AA49" s="89">
        <f t="shared" si="103"/>
        <v>0</v>
      </c>
      <c r="AB49" s="89">
        <f t="shared" si="103"/>
        <v>0</v>
      </c>
      <c r="AC49" s="90">
        <f t="shared" si="103"/>
        <v>0</v>
      </c>
      <c r="AD49" s="89">
        <f t="shared" si="103"/>
        <v>0</v>
      </c>
      <c r="AE49" s="89">
        <f t="shared" si="103"/>
        <v>0</v>
      </c>
      <c r="AF49" s="89">
        <f t="shared" si="103"/>
        <v>0</v>
      </c>
      <c r="AG49" s="89">
        <f t="shared" si="103"/>
        <v>0</v>
      </c>
      <c r="AH49" s="89">
        <f t="shared" si="103"/>
        <v>0</v>
      </c>
      <c r="AI49" s="92">
        <f t="shared" si="99"/>
        <v>40.193999999999996</v>
      </c>
      <c r="AJ49" t="str">
        <f t="shared" si="100"/>
        <v/>
      </c>
    </row>
    <row r="50" spans="1:36" ht="14.4" x14ac:dyDescent="0.3">
      <c r="A50" s="14" t="s">
        <v>22</v>
      </c>
      <c r="B50" s="59">
        <f t="shared" ref="B50:E53" si="104">B128+B154+B180+B206+B232+B258+B284+B310+B336+B362+B388+B414+B440</f>
        <v>40.193999999999996</v>
      </c>
      <c r="C50" s="59">
        <f t="shared" si="104"/>
        <v>0</v>
      </c>
      <c r="D50" s="59">
        <f t="shared" si="104"/>
        <v>0</v>
      </c>
      <c r="E50" s="59">
        <f t="shared" si="104"/>
        <v>0</v>
      </c>
      <c r="F50" s="372">
        <v>0</v>
      </c>
      <c r="G50" s="59">
        <f t="shared" si="101"/>
        <v>0</v>
      </c>
      <c r="H50" s="59">
        <f t="shared" si="101"/>
        <v>0</v>
      </c>
      <c r="I50" s="61">
        <f t="shared" si="97"/>
        <v>40.193999999999996</v>
      </c>
      <c r="J50" s="8"/>
      <c r="K50" s="26" t="s">
        <v>22</v>
      </c>
      <c r="L50" s="62">
        <f t="shared" si="102"/>
        <v>40.193999999999996</v>
      </c>
      <c r="M50" s="62">
        <f t="shared" si="102"/>
        <v>0</v>
      </c>
      <c r="N50" s="62">
        <f t="shared" si="102"/>
        <v>0</v>
      </c>
      <c r="O50" s="62">
        <f t="shared" si="102"/>
        <v>0</v>
      </c>
      <c r="P50" s="62">
        <f t="shared" si="102"/>
        <v>0</v>
      </c>
      <c r="Q50" s="62">
        <f t="shared" si="102"/>
        <v>0</v>
      </c>
      <c r="R50" s="62">
        <f t="shared" si="102"/>
        <v>0</v>
      </c>
      <c r="S50" s="64">
        <f t="shared" si="98"/>
        <v>40.193999999999996</v>
      </c>
      <c r="T50" s="8"/>
      <c r="U50" s="37" t="s">
        <v>63</v>
      </c>
      <c r="V50" s="96">
        <f t="shared" si="103"/>
        <v>40.193999999999996</v>
      </c>
      <c r="W50" s="96">
        <f t="shared" si="103"/>
        <v>0</v>
      </c>
      <c r="X50" s="96">
        <f t="shared" si="103"/>
        <v>0</v>
      </c>
      <c r="Y50" s="96">
        <f t="shared" si="103"/>
        <v>0</v>
      </c>
      <c r="Z50" s="96">
        <f t="shared" si="103"/>
        <v>0</v>
      </c>
      <c r="AA50" s="96">
        <f t="shared" si="103"/>
        <v>0</v>
      </c>
      <c r="AB50" s="96">
        <f t="shared" si="103"/>
        <v>0</v>
      </c>
      <c r="AC50" s="268">
        <f t="shared" si="103"/>
        <v>0</v>
      </c>
      <c r="AD50" s="96">
        <f t="shared" si="103"/>
        <v>0</v>
      </c>
      <c r="AE50" s="96">
        <f t="shared" si="103"/>
        <v>0</v>
      </c>
      <c r="AF50" s="96">
        <f t="shared" si="103"/>
        <v>0</v>
      </c>
      <c r="AG50" s="96">
        <f t="shared" si="103"/>
        <v>0</v>
      </c>
      <c r="AH50" s="96">
        <f t="shared" si="103"/>
        <v>0</v>
      </c>
      <c r="AI50" s="98">
        <f t="shared" si="99"/>
        <v>40.193999999999996</v>
      </c>
      <c r="AJ50" t="str">
        <f t="shared" si="100"/>
        <v/>
      </c>
    </row>
    <row r="51" spans="1:36" ht="14.4" x14ac:dyDescent="0.3">
      <c r="A51" s="15" t="s">
        <v>18</v>
      </c>
      <c r="B51" s="65">
        <f t="shared" si="104"/>
        <v>0</v>
      </c>
      <c r="C51" s="65">
        <f t="shared" si="104"/>
        <v>0</v>
      </c>
      <c r="D51" s="65">
        <f t="shared" si="104"/>
        <v>0</v>
      </c>
      <c r="E51" s="65">
        <f t="shared" si="104"/>
        <v>0</v>
      </c>
      <c r="F51" s="372">
        <v>0</v>
      </c>
      <c r="G51" s="65">
        <f t="shared" si="101"/>
        <v>0</v>
      </c>
      <c r="H51" s="65">
        <f t="shared" si="101"/>
        <v>0</v>
      </c>
      <c r="I51" s="67">
        <f t="shared" si="97"/>
        <v>0</v>
      </c>
      <c r="J51" s="8"/>
      <c r="K51" s="27" t="s">
        <v>18</v>
      </c>
      <c r="L51" s="65">
        <f t="shared" si="102"/>
        <v>0</v>
      </c>
      <c r="M51" s="65">
        <f t="shared" si="102"/>
        <v>0</v>
      </c>
      <c r="N51" s="65">
        <f t="shared" si="102"/>
        <v>0</v>
      </c>
      <c r="O51" s="65">
        <f t="shared" si="102"/>
        <v>0</v>
      </c>
      <c r="P51" s="65">
        <f t="shared" si="102"/>
        <v>0</v>
      </c>
      <c r="Q51" s="65">
        <f t="shared" si="102"/>
        <v>0</v>
      </c>
      <c r="R51" s="65">
        <f t="shared" si="102"/>
        <v>0</v>
      </c>
      <c r="S51" s="69">
        <f t="shared" si="98"/>
        <v>0</v>
      </c>
      <c r="T51" s="8"/>
      <c r="U51" s="38" t="s">
        <v>18</v>
      </c>
      <c r="V51" s="99">
        <f t="shared" si="103"/>
        <v>0</v>
      </c>
      <c r="W51" s="99">
        <f t="shared" si="103"/>
        <v>0</v>
      </c>
      <c r="X51" s="99">
        <f t="shared" si="103"/>
        <v>0</v>
      </c>
      <c r="Y51" s="99">
        <f t="shared" si="103"/>
        <v>0</v>
      </c>
      <c r="Z51" s="99">
        <f t="shared" si="103"/>
        <v>0</v>
      </c>
      <c r="AA51" s="99">
        <f t="shared" si="103"/>
        <v>0</v>
      </c>
      <c r="AB51" s="99">
        <f t="shared" si="103"/>
        <v>0</v>
      </c>
      <c r="AC51" s="269">
        <f t="shared" si="103"/>
        <v>0</v>
      </c>
      <c r="AD51" s="99">
        <f t="shared" si="103"/>
        <v>0</v>
      </c>
      <c r="AE51" s="99">
        <f t="shared" si="103"/>
        <v>0</v>
      </c>
      <c r="AF51" s="99">
        <f t="shared" si="103"/>
        <v>0</v>
      </c>
      <c r="AG51" s="99">
        <f t="shared" si="103"/>
        <v>0</v>
      </c>
      <c r="AH51" s="99">
        <f t="shared" si="103"/>
        <v>0</v>
      </c>
      <c r="AI51" s="101">
        <f t="shared" si="99"/>
        <v>0</v>
      </c>
      <c r="AJ51" t="str">
        <f t="shared" si="100"/>
        <v/>
      </c>
    </row>
    <row r="52" spans="1:36" ht="14.4" x14ac:dyDescent="0.3">
      <c r="A52" s="14" t="s">
        <v>19</v>
      </c>
      <c r="B52" s="59">
        <f t="shared" si="104"/>
        <v>0</v>
      </c>
      <c r="C52" s="59">
        <f t="shared" si="104"/>
        <v>0</v>
      </c>
      <c r="D52" s="59">
        <f t="shared" si="104"/>
        <v>0</v>
      </c>
      <c r="E52" s="59">
        <f t="shared" si="104"/>
        <v>0</v>
      </c>
      <c r="F52" s="372">
        <v>0</v>
      </c>
      <c r="G52" s="59">
        <f t="shared" si="101"/>
        <v>0</v>
      </c>
      <c r="H52" s="59">
        <f t="shared" si="101"/>
        <v>0</v>
      </c>
      <c r="I52" s="61">
        <f t="shared" si="97"/>
        <v>0</v>
      </c>
      <c r="J52" s="8"/>
      <c r="K52" s="26" t="s">
        <v>19</v>
      </c>
      <c r="L52" s="62">
        <f t="shared" si="102"/>
        <v>0</v>
      </c>
      <c r="M52" s="62">
        <f t="shared" si="102"/>
        <v>0</v>
      </c>
      <c r="N52" s="62">
        <f t="shared" si="102"/>
        <v>0</v>
      </c>
      <c r="O52" s="62">
        <f t="shared" si="102"/>
        <v>0</v>
      </c>
      <c r="P52" s="62">
        <f t="shared" si="102"/>
        <v>0</v>
      </c>
      <c r="Q52" s="62">
        <f t="shared" si="102"/>
        <v>0</v>
      </c>
      <c r="R52" s="62">
        <f t="shared" si="102"/>
        <v>0</v>
      </c>
      <c r="S52" s="64">
        <f t="shared" si="98"/>
        <v>0</v>
      </c>
      <c r="T52" s="8"/>
      <c r="U52" s="37" t="s">
        <v>19</v>
      </c>
      <c r="V52" s="96">
        <f t="shared" si="103"/>
        <v>0</v>
      </c>
      <c r="W52" s="96">
        <f t="shared" si="103"/>
        <v>0</v>
      </c>
      <c r="X52" s="96">
        <f t="shared" si="103"/>
        <v>0</v>
      </c>
      <c r="Y52" s="96">
        <f t="shared" si="103"/>
        <v>0</v>
      </c>
      <c r="Z52" s="96">
        <f t="shared" si="103"/>
        <v>0</v>
      </c>
      <c r="AA52" s="96">
        <f t="shared" si="103"/>
        <v>0</v>
      </c>
      <c r="AB52" s="96">
        <f t="shared" si="103"/>
        <v>0</v>
      </c>
      <c r="AC52" s="268">
        <f t="shared" si="103"/>
        <v>0</v>
      </c>
      <c r="AD52" s="96">
        <f t="shared" si="103"/>
        <v>0</v>
      </c>
      <c r="AE52" s="96">
        <f t="shared" si="103"/>
        <v>0</v>
      </c>
      <c r="AF52" s="96">
        <f t="shared" si="103"/>
        <v>0</v>
      </c>
      <c r="AG52" s="96">
        <f t="shared" si="103"/>
        <v>0</v>
      </c>
      <c r="AH52" s="96">
        <f t="shared" si="103"/>
        <v>0</v>
      </c>
      <c r="AI52" s="98">
        <f t="shared" si="99"/>
        <v>0</v>
      </c>
      <c r="AJ52" t="str">
        <f t="shared" si="100"/>
        <v/>
      </c>
    </row>
    <row r="53" spans="1:36" ht="15" thickBot="1" x14ac:dyDescent="0.35">
      <c r="A53" s="16" t="s">
        <v>10</v>
      </c>
      <c r="B53" s="70">
        <f t="shared" si="104"/>
        <v>0</v>
      </c>
      <c r="C53" s="70">
        <f t="shared" si="104"/>
        <v>0</v>
      </c>
      <c r="D53" s="70">
        <f t="shared" si="104"/>
        <v>0</v>
      </c>
      <c r="E53" s="70">
        <f t="shared" si="104"/>
        <v>0</v>
      </c>
      <c r="F53" s="373">
        <v>0</v>
      </c>
      <c r="G53" s="70">
        <f t="shared" si="101"/>
        <v>0</v>
      </c>
      <c r="H53" s="70">
        <f t="shared" si="101"/>
        <v>0</v>
      </c>
      <c r="I53" s="72">
        <f t="shared" si="97"/>
        <v>0</v>
      </c>
      <c r="J53" s="8"/>
      <c r="K53" s="28" t="s">
        <v>10</v>
      </c>
      <c r="L53" s="70">
        <f t="shared" si="102"/>
        <v>0</v>
      </c>
      <c r="M53" s="70">
        <f t="shared" si="102"/>
        <v>0</v>
      </c>
      <c r="N53" s="70">
        <f t="shared" si="102"/>
        <v>0</v>
      </c>
      <c r="O53" s="70">
        <f t="shared" si="102"/>
        <v>0</v>
      </c>
      <c r="P53" s="70">
        <f t="shared" si="102"/>
        <v>0</v>
      </c>
      <c r="Q53" s="70">
        <f t="shared" si="102"/>
        <v>0</v>
      </c>
      <c r="R53" s="70">
        <f t="shared" si="102"/>
        <v>0</v>
      </c>
      <c r="S53" s="74">
        <f t="shared" si="98"/>
        <v>0</v>
      </c>
      <c r="T53" s="8"/>
      <c r="U53" s="38" t="s">
        <v>10</v>
      </c>
      <c r="V53" s="99">
        <f t="shared" si="103"/>
        <v>0</v>
      </c>
      <c r="W53" s="99">
        <f t="shared" si="103"/>
        <v>0</v>
      </c>
      <c r="X53" s="99">
        <f t="shared" si="103"/>
        <v>0</v>
      </c>
      <c r="Y53" s="99">
        <f t="shared" si="103"/>
        <v>0</v>
      </c>
      <c r="Z53" s="99">
        <f t="shared" si="103"/>
        <v>0</v>
      </c>
      <c r="AA53" s="99">
        <f t="shared" si="103"/>
        <v>0</v>
      </c>
      <c r="AB53" s="99">
        <f t="shared" si="103"/>
        <v>0</v>
      </c>
      <c r="AC53" s="269">
        <f t="shared" si="103"/>
        <v>0</v>
      </c>
      <c r="AD53" s="99">
        <f t="shared" si="103"/>
        <v>0</v>
      </c>
      <c r="AE53" s="99">
        <f t="shared" si="103"/>
        <v>0</v>
      </c>
      <c r="AF53" s="99">
        <f t="shared" si="103"/>
        <v>0</v>
      </c>
      <c r="AG53" s="99">
        <f t="shared" si="103"/>
        <v>0</v>
      </c>
      <c r="AH53" s="99">
        <f t="shared" si="103"/>
        <v>0</v>
      </c>
      <c r="AI53" s="101">
        <f t="shared" si="99"/>
        <v>0</v>
      </c>
      <c r="AJ53" t="str">
        <f t="shared" si="100"/>
        <v/>
      </c>
    </row>
    <row r="54" spans="1:36" x14ac:dyDescent="0.25">
      <c r="A54" s="17" t="s">
        <v>25</v>
      </c>
      <c r="B54" s="75">
        <f>SUM(B33:B49)</f>
        <v>2803.1879691012896</v>
      </c>
      <c r="C54" s="75">
        <f t="shared" ref="C54:I54" si="105">SUM(C33:C49)</f>
        <v>9253.6130643099241</v>
      </c>
      <c r="D54" s="75">
        <f t="shared" si="105"/>
        <v>7760.6020734124859</v>
      </c>
      <c r="E54" s="75">
        <f t="shared" si="105"/>
        <v>7311.7424860533793</v>
      </c>
      <c r="F54" s="75">
        <f t="shared" si="105"/>
        <v>0</v>
      </c>
      <c r="G54" s="75">
        <f t="shared" si="105"/>
        <v>527.74154298176131</v>
      </c>
      <c r="H54" s="76">
        <f t="shared" si="105"/>
        <v>21.130290058992809</v>
      </c>
      <c r="I54" s="48">
        <f t="shared" si="105"/>
        <v>27678.017425917831</v>
      </c>
      <c r="J54" s="8"/>
      <c r="K54" s="29" t="s">
        <v>25</v>
      </c>
      <c r="L54" s="75">
        <f>SUM(L33:L49)</f>
        <v>2803.1879691012896</v>
      </c>
      <c r="M54" s="75">
        <f t="shared" ref="M54:S54" si="106">SUM(M33:M49)</f>
        <v>9253.6130643099241</v>
      </c>
      <c r="N54" s="75">
        <f t="shared" si="106"/>
        <v>7760.6020734124859</v>
      </c>
      <c r="O54" s="75">
        <f t="shared" si="106"/>
        <v>7311.7424860533793</v>
      </c>
      <c r="P54" s="75">
        <f t="shared" si="106"/>
        <v>2547.0891835810689</v>
      </c>
      <c r="Q54" s="75">
        <f t="shared" si="106"/>
        <v>527.74154298176131</v>
      </c>
      <c r="R54" s="76">
        <f t="shared" si="106"/>
        <v>21.130290058992809</v>
      </c>
      <c r="S54" s="77">
        <f t="shared" si="106"/>
        <v>30225.106609498896</v>
      </c>
      <c r="T54" s="8"/>
      <c r="U54" s="39" t="s">
        <v>61</v>
      </c>
      <c r="V54" s="102">
        <f>SUM(V33:V49)</f>
        <v>1947.3211950930488</v>
      </c>
      <c r="W54" s="102">
        <f t="shared" ref="W54:AH54" si="107">SUM(W33:W49)</f>
        <v>415.11992979747532</v>
      </c>
      <c r="X54" s="102">
        <f t="shared" si="107"/>
        <v>527.74154298176131</v>
      </c>
      <c r="Y54" s="102">
        <f t="shared" si="107"/>
        <v>9253.6130643099241</v>
      </c>
      <c r="Z54" s="102">
        <f t="shared" si="107"/>
        <v>6252.6801667297823</v>
      </c>
      <c r="AA54" s="102">
        <f t="shared" si="107"/>
        <v>6965.9948269710876</v>
      </c>
      <c r="AB54" s="102">
        <f t="shared" si="107"/>
        <v>2547.0891835810689</v>
      </c>
      <c r="AC54" s="102">
        <f t="shared" si="107"/>
        <v>2315.5467000347544</v>
      </c>
      <c r="AD54" s="103">
        <f t="shared" si="107"/>
        <v>440.74684421076512</v>
      </c>
      <c r="AE54" s="103">
        <f t="shared" si="107"/>
        <v>327.352030112889</v>
      </c>
      <c r="AF54" s="103">
        <f t="shared" si="107"/>
        <v>21.130290058992809</v>
      </c>
      <c r="AG54" s="103">
        <f t="shared" si="107"/>
        <v>1507.9219066827036</v>
      </c>
      <c r="AH54" s="103">
        <f t="shared" si="107"/>
        <v>18.395628969403877</v>
      </c>
      <c r="AI54" s="104">
        <f>SUM(V54:AC54)</f>
        <v>30225.106609498907</v>
      </c>
      <c r="AJ54" t="str">
        <f t="shared" si="100"/>
        <v/>
      </c>
    </row>
    <row r="55" spans="1:36" ht="15" thickBot="1" x14ac:dyDescent="0.35">
      <c r="A55" s="18" t="s">
        <v>85</v>
      </c>
      <c r="B55" s="105">
        <f>IF($I54=0,"-",B54/$I54)</f>
        <v>0.10127849570888595</v>
      </c>
      <c r="C55" s="105">
        <f t="shared" ref="C55:H55" si="108">IF($I54=0,"-",C54/$I54)</f>
        <v>0.3343307767284226</v>
      </c>
      <c r="D55" s="105">
        <f t="shared" si="108"/>
        <v>0.2803886547938011</v>
      </c>
      <c r="E55" s="105">
        <f t="shared" si="108"/>
        <v>0.26417146768636063</v>
      </c>
      <c r="F55" s="105">
        <f t="shared" si="108"/>
        <v>0</v>
      </c>
      <c r="G55" s="105">
        <f t="shared" si="108"/>
        <v>1.9067172870827861E-2</v>
      </c>
      <c r="H55" s="106">
        <f t="shared" si="108"/>
        <v>7.6343221170192279E-4</v>
      </c>
      <c r="I55" s="107">
        <f>SUM(B55:H55)</f>
        <v>1</v>
      </c>
      <c r="K55" s="30" t="s">
        <v>85</v>
      </c>
      <c r="L55" s="80">
        <f>IF($S54=0,"-",L54/$S54)</f>
        <v>9.2743691703649003E-2</v>
      </c>
      <c r="M55" s="80">
        <f t="shared" ref="M55:R55" si="109">IF($S54=0,"-",M54/$S54)</f>
        <v>0.30615650703451203</v>
      </c>
      <c r="N55" s="80">
        <f t="shared" si="109"/>
        <v>0.25676012242661694</v>
      </c>
      <c r="O55" s="80">
        <f t="shared" si="109"/>
        <v>0.24190956811234224</v>
      </c>
      <c r="P55" s="80">
        <f t="shared" si="109"/>
        <v>8.427064349148039E-2</v>
      </c>
      <c r="Q55" s="80">
        <f t="shared" si="109"/>
        <v>1.7460369943439902E-2</v>
      </c>
      <c r="R55" s="81">
        <f t="shared" si="109"/>
        <v>6.9909728795967778E-4</v>
      </c>
      <c r="S55" s="82">
        <f>SUM(L55:R55)</f>
        <v>1.0000000000000002</v>
      </c>
      <c r="U55" s="40" t="s">
        <v>85</v>
      </c>
      <c r="V55" s="108">
        <f>+V54/$AI54</f>
        <v>6.4427273003598282E-2</v>
      </c>
      <c r="W55" s="108">
        <f t="shared" ref="W55:AH55" si="110">+W54/$AI54</f>
        <v>1.3734275123020235E-2</v>
      </c>
      <c r="X55" s="108">
        <f t="shared" si="110"/>
        <v>1.7460369943439899E-2</v>
      </c>
      <c r="Y55" s="108">
        <f t="shared" si="110"/>
        <v>0.30615650703451192</v>
      </c>
      <c r="Z55" s="108">
        <f t="shared" si="110"/>
        <v>0.20687040901171674</v>
      </c>
      <c r="AA55" s="108">
        <f t="shared" si="110"/>
        <v>0.23047047995463049</v>
      </c>
      <c r="AB55" s="108">
        <f t="shared" si="110"/>
        <v>8.4270643491480349E-2</v>
      </c>
      <c r="AC55" s="108">
        <f t="shared" si="110"/>
        <v>7.6610042437601944E-2</v>
      </c>
      <c r="AD55" s="108">
        <f t="shared" si="110"/>
        <v>1.458214357703045E-2</v>
      </c>
      <c r="AE55" s="108">
        <f t="shared" si="110"/>
        <v>1.0830467344323986E-2</v>
      </c>
      <c r="AF55" s="108">
        <f t="shared" si="110"/>
        <v>6.9909728795967746E-4</v>
      </c>
      <c r="AG55" s="108">
        <f t="shared" si="110"/>
        <v>4.988971341490011E-2</v>
      </c>
      <c r="AH55" s="108">
        <f t="shared" si="110"/>
        <v>6.0862081338772332E-4</v>
      </c>
      <c r="AI55" s="109">
        <f>SUM(V55:AC55)</f>
        <v>1</v>
      </c>
      <c r="AJ55" t="str">
        <f t="shared" si="100"/>
        <v/>
      </c>
    </row>
    <row r="56" spans="1:36" ht="14.4" thickBot="1" x14ac:dyDescent="0.3"/>
    <row r="57" spans="1:36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  <c r="K57" s="374" t="s">
        <v>50</v>
      </c>
      <c r="L57" s="43" t="s">
        <v>0</v>
      </c>
      <c r="M57" s="43" t="s">
        <v>1</v>
      </c>
      <c r="N57" s="43" t="s">
        <v>2</v>
      </c>
      <c r="O57" s="43" t="s">
        <v>3</v>
      </c>
      <c r="P57" s="43" t="s">
        <v>26</v>
      </c>
      <c r="Q57" s="43" t="s">
        <v>4</v>
      </c>
      <c r="R57" s="43" t="s">
        <v>84</v>
      </c>
      <c r="S57" s="44" t="s">
        <v>5</v>
      </c>
    </row>
    <row r="58" spans="1:36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  <c r="K58" s="375" t="s">
        <v>50</v>
      </c>
      <c r="L58" s="360" t="s">
        <v>66</v>
      </c>
      <c r="M58" s="361"/>
      <c r="N58" s="361"/>
      <c r="O58" s="361"/>
      <c r="P58" s="361"/>
      <c r="Q58" s="361"/>
      <c r="R58" s="361"/>
      <c r="S58" s="362"/>
    </row>
    <row r="59" spans="1:36" x14ac:dyDescent="0.25">
      <c r="A59" s="10" t="s">
        <v>6</v>
      </c>
      <c r="B59" s="376"/>
      <c r="C59" s="377"/>
      <c r="D59" s="377"/>
      <c r="E59" s="378"/>
      <c r="F59" s="46">
        <f>F449+F475+F501+F527+F553</f>
        <v>0.12606233431905609</v>
      </c>
      <c r="G59" s="376"/>
      <c r="H59" s="378"/>
      <c r="I59" s="48">
        <f>SUM(B59:H59)</f>
        <v>0.12606233431905609</v>
      </c>
      <c r="J59" s="8"/>
      <c r="K59" s="31" t="s">
        <v>6</v>
      </c>
      <c r="L59" s="376"/>
      <c r="M59" s="377"/>
      <c r="N59" s="377"/>
      <c r="O59" s="378"/>
      <c r="P59" s="46">
        <f>P449+P475+P501+P527+P553</f>
        <v>0</v>
      </c>
      <c r="Q59" s="376"/>
      <c r="R59" s="385"/>
      <c r="S59" s="88">
        <f>SUM(L59:R59)</f>
        <v>0</v>
      </c>
      <c r="T59" s="8"/>
    </row>
    <row r="60" spans="1:36" x14ac:dyDescent="0.25">
      <c r="A60" s="11" t="s">
        <v>7</v>
      </c>
      <c r="B60" s="379"/>
      <c r="C60" s="380"/>
      <c r="D60" s="380"/>
      <c r="E60" s="381"/>
      <c r="F60" s="52">
        <f t="shared" ref="F60:F79" si="111">F450+F476+F502+F528+F554</f>
        <v>0</v>
      </c>
      <c r="G60" s="379"/>
      <c r="H60" s="381"/>
      <c r="I60" s="54">
        <f t="shared" ref="I60:I79" si="112">SUM(B60:H60)</f>
        <v>0</v>
      </c>
      <c r="J60" s="8"/>
      <c r="K60" s="23" t="s">
        <v>7</v>
      </c>
      <c r="L60" s="379"/>
      <c r="M60" s="380"/>
      <c r="N60" s="380"/>
      <c r="O60" s="381"/>
      <c r="P60" s="55">
        <f t="shared" ref="P60:P79" si="113">P450+P476+P502+P528+P554</f>
        <v>0</v>
      </c>
      <c r="Q60" s="379"/>
      <c r="R60" s="386"/>
      <c r="S60" s="57">
        <f t="shared" ref="S60:S79" si="114">SUM(L60:R60)</f>
        <v>0</v>
      </c>
      <c r="T60" s="8"/>
    </row>
    <row r="61" spans="1:36" x14ac:dyDescent="0.25">
      <c r="A61" s="12" t="s">
        <v>9</v>
      </c>
      <c r="B61" s="379"/>
      <c r="C61" s="380"/>
      <c r="D61" s="380"/>
      <c r="E61" s="381"/>
      <c r="F61" s="49">
        <f t="shared" si="111"/>
        <v>0</v>
      </c>
      <c r="G61" s="379"/>
      <c r="H61" s="381"/>
      <c r="I61" s="48">
        <f t="shared" si="112"/>
        <v>0</v>
      </c>
      <c r="J61" s="8"/>
      <c r="K61" s="24" t="s">
        <v>9</v>
      </c>
      <c r="L61" s="379"/>
      <c r="M61" s="380"/>
      <c r="N61" s="380"/>
      <c r="O61" s="381"/>
      <c r="P61" s="49">
        <f t="shared" si="113"/>
        <v>0</v>
      </c>
      <c r="Q61" s="379"/>
      <c r="R61" s="386"/>
      <c r="S61" s="51">
        <f t="shared" si="114"/>
        <v>0</v>
      </c>
      <c r="T61" s="8"/>
    </row>
    <row r="62" spans="1:36" x14ac:dyDescent="0.25">
      <c r="A62" s="11" t="s">
        <v>54</v>
      </c>
      <c r="B62" s="379"/>
      <c r="C62" s="380"/>
      <c r="D62" s="380"/>
      <c r="E62" s="381"/>
      <c r="F62" s="52">
        <f t="shared" si="111"/>
        <v>0</v>
      </c>
      <c r="G62" s="379"/>
      <c r="H62" s="381"/>
      <c r="I62" s="54">
        <f t="shared" si="112"/>
        <v>0</v>
      </c>
      <c r="J62" s="8"/>
      <c r="K62" s="23" t="s">
        <v>54</v>
      </c>
      <c r="L62" s="379"/>
      <c r="M62" s="380"/>
      <c r="N62" s="380"/>
      <c r="O62" s="381"/>
      <c r="P62" s="55">
        <f t="shared" si="113"/>
        <v>0</v>
      </c>
      <c r="Q62" s="379"/>
      <c r="R62" s="386"/>
      <c r="S62" s="57">
        <f t="shared" si="114"/>
        <v>0</v>
      </c>
      <c r="T62" s="8"/>
    </row>
    <row r="63" spans="1:36" x14ac:dyDescent="0.25">
      <c r="A63" s="12" t="s">
        <v>15</v>
      </c>
      <c r="B63" s="379"/>
      <c r="C63" s="380"/>
      <c r="D63" s="380"/>
      <c r="E63" s="381"/>
      <c r="F63" s="49">
        <f t="shared" si="111"/>
        <v>0</v>
      </c>
      <c r="G63" s="379"/>
      <c r="H63" s="381"/>
      <c r="I63" s="48">
        <f t="shared" si="112"/>
        <v>0</v>
      </c>
      <c r="J63" s="8"/>
      <c r="K63" s="24" t="s">
        <v>15</v>
      </c>
      <c r="L63" s="379"/>
      <c r="M63" s="380"/>
      <c r="N63" s="380"/>
      <c r="O63" s="381"/>
      <c r="P63" s="49">
        <f t="shared" si="113"/>
        <v>0</v>
      </c>
      <c r="Q63" s="379"/>
      <c r="R63" s="386"/>
      <c r="S63" s="51">
        <f t="shared" si="114"/>
        <v>0</v>
      </c>
      <c r="T63" s="8"/>
    </row>
    <row r="64" spans="1:36" x14ac:dyDescent="0.25">
      <c r="A64" s="11" t="s">
        <v>67</v>
      </c>
      <c r="B64" s="379"/>
      <c r="C64" s="380"/>
      <c r="D64" s="380"/>
      <c r="E64" s="381"/>
      <c r="F64" s="52">
        <f t="shared" si="111"/>
        <v>0</v>
      </c>
      <c r="G64" s="379"/>
      <c r="H64" s="381"/>
      <c r="I64" s="54">
        <f t="shared" si="112"/>
        <v>0</v>
      </c>
      <c r="J64" s="8"/>
      <c r="K64" s="23" t="s">
        <v>67</v>
      </c>
      <c r="L64" s="379"/>
      <c r="M64" s="380"/>
      <c r="N64" s="380"/>
      <c r="O64" s="381"/>
      <c r="P64" s="55">
        <f t="shared" si="113"/>
        <v>0</v>
      </c>
      <c r="Q64" s="379"/>
      <c r="R64" s="386"/>
      <c r="S64" s="57">
        <f t="shared" si="114"/>
        <v>0</v>
      </c>
      <c r="T64" s="8"/>
    </row>
    <row r="65" spans="1:20" x14ac:dyDescent="0.25">
      <c r="A65" s="12" t="s">
        <v>56</v>
      </c>
      <c r="B65" s="379"/>
      <c r="C65" s="380"/>
      <c r="D65" s="380"/>
      <c r="E65" s="381"/>
      <c r="F65" s="49">
        <f t="shared" si="111"/>
        <v>16348.906271232667</v>
      </c>
      <c r="G65" s="379"/>
      <c r="H65" s="381"/>
      <c r="I65" s="48">
        <f t="shared" si="112"/>
        <v>16348.906271232667</v>
      </c>
      <c r="J65" s="8"/>
      <c r="K65" s="24" t="s">
        <v>56</v>
      </c>
      <c r="L65" s="379"/>
      <c r="M65" s="380"/>
      <c r="N65" s="380"/>
      <c r="O65" s="381"/>
      <c r="P65" s="49">
        <f t="shared" si="113"/>
        <v>2454.4789495784566</v>
      </c>
      <c r="Q65" s="379"/>
      <c r="R65" s="386"/>
      <c r="S65" s="51">
        <f t="shared" si="114"/>
        <v>2454.4789495784566</v>
      </c>
      <c r="T65" s="8"/>
    </row>
    <row r="66" spans="1:20" x14ac:dyDescent="0.25">
      <c r="A66" s="11" t="s">
        <v>11</v>
      </c>
      <c r="B66" s="379"/>
      <c r="C66" s="380"/>
      <c r="D66" s="380"/>
      <c r="E66" s="381"/>
      <c r="F66" s="52">
        <f t="shared" si="111"/>
        <v>5726.7401183658649</v>
      </c>
      <c r="G66" s="379"/>
      <c r="H66" s="381"/>
      <c r="I66" s="54">
        <f t="shared" si="112"/>
        <v>5726.7401183658649</v>
      </c>
      <c r="J66" s="8"/>
      <c r="K66" s="23" t="s">
        <v>11</v>
      </c>
      <c r="L66" s="379"/>
      <c r="M66" s="380"/>
      <c r="N66" s="380"/>
      <c r="O66" s="381"/>
      <c r="P66" s="55">
        <f t="shared" si="113"/>
        <v>1962.4832993405807</v>
      </c>
      <c r="Q66" s="379"/>
      <c r="R66" s="386"/>
      <c r="S66" s="57">
        <f t="shared" si="114"/>
        <v>1962.4832993405807</v>
      </c>
      <c r="T66" s="8"/>
    </row>
    <row r="67" spans="1:20" x14ac:dyDescent="0.25">
      <c r="A67" s="12" t="s">
        <v>57</v>
      </c>
      <c r="B67" s="379"/>
      <c r="C67" s="380"/>
      <c r="D67" s="380"/>
      <c r="E67" s="381"/>
      <c r="F67" s="49">
        <f t="shared" si="111"/>
        <v>811.34724819398741</v>
      </c>
      <c r="G67" s="379"/>
      <c r="H67" s="381"/>
      <c r="I67" s="48">
        <f t="shared" si="112"/>
        <v>811.34724819398741</v>
      </c>
      <c r="J67" s="8"/>
      <c r="K67" s="24" t="s">
        <v>57</v>
      </c>
      <c r="L67" s="379"/>
      <c r="M67" s="380"/>
      <c r="N67" s="380"/>
      <c r="O67" s="381"/>
      <c r="P67" s="49">
        <f t="shared" si="113"/>
        <v>6.9388939039072284E-15</v>
      </c>
      <c r="Q67" s="379"/>
      <c r="R67" s="386"/>
      <c r="S67" s="51">
        <f t="shared" si="114"/>
        <v>6.9388939039072284E-15</v>
      </c>
      <c r="T67" s="8"/>
    </row>
    <row r="68" spans="1:20" x14ac:dyDescent="0.25">
      <c r="A68" s="11" t="s">
        <v>16</v>
      </c>
      <c r="B68" s="379"/>
      <c r="C68" s="380"/>
      <c r="D68" s="380"/>
      <c r="E68" s="381"/>
      <c r="F68" s="52">
        <f t="shared" si="111"/>
        <v>10.722442756752216</v>
      </c>
      <c r="G68" s="379"/>
      <c r="H68" s="381"/>
      <c r="I68" s="54">
        <f t="shared" si="112"/>
        <v>10.722442756752216</v>
      </c>
      <c r="J68" s="8"/>
      <c r="K68" s="23" t="s">
        <v>16</v>
      </c>
      <c r="L68" s="379"/>
      <c r="M68" s="380"/>
      <c r="N68" s="380"/>
      <c r="O68" s="381"/>
      <c r="P68" s="55">
        <f t="shared" si="113"/>
        <v>-4.1627680218425667E-6</v>
      </c>
      <c r="Q68" s="379"/>
      <c r="R68" s="386"/>
      <c r="S68" s="57">
        <f t="shared" si="114"/>
        <v>-4.1627680218425667E-6</v>
      </c>
      <c r="T68" s="8"/>
    </row>
    <row r="69" spans="1:20" x14ac:dyDescent="0.25">
      <c r="A69" s="12" t="s">
        <v>139</v>
      </c>
      <c r="B69" s="379"/>
      <c r="C69" s="380"/>
      <c r="D69" s="380"/>
      <c r="E69" s="381"/>
      <c r="F69" s="49">
        <f t="shared" si="111"/>
        <v>2184.2490127201286</v>
      </c>
      <c r="G69" s="379"/>
      <c r="H69" s="381"/>
      <c r="I69" s="48">
        <f t="shared" si="112"/>
        <v>2184.2490127201286</v>
      </c>
      <c r="J69" s="8"/>
      <c r="K69" s="24" t="s">
        <v>139</v>
      </c>
      <c r="L69" s="379"/>
      <c r="M69" s="380"/>
      <c r="N69" s="380"/>
      <c r="O69" s="381"/>
      <c r="P69" s="49">
        <f t="shared" si="113"/>
        <v>4.0261640164844152</v>
      </c>
      <c r="Q69" s="379"/>
      <c r="R69" s="386"/>
      <c r="S69" s="51">
        <f t="shared" si="114"/>
        <v>4.0261640164844152</v>
      </c>
      <c r="T69" s="8"/>
    </row>
    <row r="70" spans="1:20" x14ac:dyDescent="0.25">
      <c r="A70" s="11" t="s">
        <v>24</v>
      </c>
      <c r="B70" s="379"/>
      <c r="C70" s="380"/>
      <c r="D70" s="380"/>
      <c r="E70" s="381"/>
      <c r="F70" s="52">
        <f t="shared" si="111"/>
        <v>1448.822139464053</v>
      </c>
      <c r="G70" s="379"/>
      <c r="H70" s="381"/>
      <c r="I70" s="54">
        <f t="shared" si="112"/>
        <v>1448.822139464053</v>
      </c>
      <c r="J70" s="8"/>
      <c r="K70" s="23" t="s">
        <v>24</v>
      </c>
      <c r="L70" s="379"/>
      <c r="M70" s="380"/>
      <c r="N70" s="380"/>
      <c r="O70" s="381"/>
      <c r="P70" s="55">
        <f t="shared" si="113"/>
        <v>-4.8316906031686813E-12</v>
      </c>
      <c r="Q70" s="379"/>
      <c r="R70" s="386"/>
      <c r="S70" s="57">
        <f t="shared" si="114"/>
        <v>-4.8316906031686813E-12</v>
      </c>
      <c r="T70" s="8"/>
    </row>
    <row r="71" spans="1:20" x14ac:dyDescent="0.25">
      <c r="A71" s="12" t="s">
        <v>23</v>
      </c>
      <c r="B71" s="379"/>
      <c r="C71" s="380"/>
      <c r="D71" s="380"/>
      <c r="E71" s="381"/>
      <c r="F71" s="49">
        <f t="shared" si="111"/>
        <v>0</v>
      </c>
      <c r="G71" s="379"/>
      <c r="H71" s="381"/>
      <c r="I71" s="48">
        <f t="shared" si="112"/>
        <v>0</v>
      </c>
      <c r="J71" s="8"/>
      <c r="K71" s="24" t="s">
        <v>23</v>
      </c>
      <c r="L71" s="379"/>
      <c r="M71" s="380"/>
      <c r="N71" s="380"/>
      <c r="O71" s="381"/>
      <c r="P71" s="49">
        <f t="shared" si="113"/>
        <v>8.5265128291212022E-14</v>
      </c>
      <c r="Q71" s="379"/>
      <c r="R71" s="386"/>
      <c r="S71" s="51">
        <f t="shared" si="114"/>
        <v>8.5265128291212022E-14</v>
      </c>
      <c r="T71" s="8"/>
    </row>
    <row r="72" spans="1:20" x14ac:dyDescent="0.25">
      <c r="A72" s="11" t="s">
        <v>58</v>
      </c>
      <c r="B72" s="379"/>
      <c r="C72" s="380"/>
      <c r="D72" s="380"/>
      <c r="E72" s="381"/>
      <c r="F72" s="52">
        <f t="shared" si="111"/>
        <v>0</v>
      </c>
      <c r="G72" s="379"/>
      <c r="H72" s="381"/>
      <c r="I72" s="54">
        <f t="shared" si="112"/>
        <v>0</v>
      </c>
      <c r="J72" s="8"/>
      <c r="K72" s="23" t="s">
        <v>58</v>
      </c>
      <c r="L72" s="379"/>
      <c r="M72" s="380"/>
      <c r="N72" s="380"/>
      <c r="O72" s="381"/>
      <c r="P72" s="55">
        <f t="shared" si="113"/>
        <v>-9.1496255016920713E-13</v>
      </c>
      <c r="Q72" s="379"/>
      <c r="R72" s="386"/>
      <c r="S72" s="57">
        <f t="shared" si="114"/>
        <v>-9.1496255016920713E-13</v>
      </c>
      <c r="T72" s="8"/>
    </row>
    <row r="73" spans="1:20" x14ac:dyDescent="0.25">
      <c r="A73" s="12" t="s">
        <v>21</v>
      </c>
      <c r="B73" s="379"/>
      <c r="C73" s="380"/>
      <c r="D73" s="380"/>
      <c r="E73" s="381"/>
      <c r="F73" s="110">
        <f t="shared" si="111"/>
        <v>1220.6343125275962</v>
      </c>
      <c r="G73" s="379"/>
      <c r="H73" s="381"/>
      <c r="I73" s="48">
        <f t="shared" si="112"/>
        <v>1220.6343125275962</v>
      </c>
      <c r="J73" s="8"/>
      <c r="K73" s="24" t="s">
        <v>21</v>
      </c>
      <c r="L73" s="379"/>
      <c r="M73" s="380"/>
      <c r="N73" s="380"/>
      <c r="O73" s="381"/>
      <c r="P73" s="49">
        <f t="shared" si="113"/>
        <v>407.77197162571292</v>
      </c>
      <c r="Q73" s="379"/>
      <c r="R73" s="386"/>
      <c r="S73" s="51">
        <f t="shared" si="114"/>
        <v>407.77197162571292</v>
      </c>
      <c r="T73" s="8"/>
    </row>
    <row r="74" spans="1:20" x14ac:dyDescent="0.25">
      <c r="A74" s="11" t="s">
        <v>20</v>
      </c>
      <c r="B74" s="379"/>
      <c r="C74" s="380"/>
      <c r="D74" s="380"/>
      <c r="E74" s="381"/>
      <c r="F74" s="52">
        <f t="shared" si="111"/>
        <v>0</v>
      </c>
      <c r="G74" s="379"/>
      <c r="H74" s="381"/>
      <c r="I74" s="54">
        <f t="shared" si="112"/>
        <v>0</v>
      </c>
      <c r="J74" s="8"/>
      <c r="K74" s="23" t="s">
        <v>20</v>
      </c>
      <c r="L74" s="379"/>
      <c r="M74" s="380"/>
      <c r="N74" s="380"/>
      <c r="O74" s="381"/>
      <c r="P74" s="55">
        <f t="shared" si="113"/>
        <v>0</v>
      </c>
      <c r="Q74" s="379"/>
      <c r="R74" s="386"/>
      <c r="S74" s="57">
        <f t="shared" si="114"/>
        <v>0</v>
      </c>
      <c r="T74" s="8"/>
    </row>
    <row r="75" spans="1:20" x14ac:dyDescent="0.25">
      <c r="A75" s="13" t="s">
        <v>62</v>
      </c>
      <c r="B75" s="379"/>
      <c r="C75" s="380"/>
      <c r="D75" s="380"/>
      <c r="E75" s="381"/>
      <c r="F75" s="49">
        <f t="shared" si="111"/>
        <v>0</v>
      </c>
      <c r="G75" s="379"/>
      <c r="H75" s="381"/>
      <c r="I75" s="48">
        <f t="shared" si="112"/>
        <v>0</v>
      </c>
      <c r="J75" s="8"/>
      <c r="K75" s="25" t="s">
        <v>62</v>
      </c>
      <c r="L75" s="379"/>
      <c r="M75" s="380"/>
      <c r="N75" s="380"/>
      <c r="O75" s="381"/>
      <c r="P75" s="49">
        <f t="shared" si="113"/>
        <v>0</v>
      </c>
      <c r="Q75" s="379"/>
      <c r="R75" s="386"/>
      <c r="S75" s="51">
        <f t="shared" si="114"/>
        <v>0</v>
      </c>
      <c r="T75" s="8"/>
    </row>
    <row r="76" spans="1:20" ht="14.4" x14ac:dyDescent="0.3">
      <c r="A76" s="14" t="s">
        <v>22</v>
      </c>
      <c r="B76" s="379"/>
      <c r="C76" s="380"/>
      <c r="D76" s="380"/>
      <c r="E76" s="381"/>
      <c r="F76" s="59">
        <f t="shared" si="111"/>
        <v>0</v>
      </c>
      <c r="G76" s="379"/>
      <c r="H76" s="381"/>
      <c r="I76" s="61">
        <f t="shared" si="112"/>
        <v>0</v>
      </c>
      <c r="J76" s="8"/>
      <c r="K76" s="26" t="s">
        <v>22</v>
      </c>
      <c r="L76" s="379"/>
      <c r="M76" s="380"/>
      <c r="N76" s="380"/>
      <c r="O76" s="381"/>
      <c r="P76" s="62">
        <f t="shared" si="113"/>
        <v>0</v>
      </c>
      <c r="Q76" s="379"/>
      <c r="R76" s="386"/>
      <c r="S76" s="64">
        <f t="shared" si="114"/>
        <v>0</v>
      </c>
      <c r="T76" s="8"/>
    </row>
    <row r="77" spans="1:20" ht="14.4" x14ac:dyDescent="0.3">
      <c r="A77" s="15" t="s">
        <v>18</v>
      </c>
      <c r="B77" s="379"/>
      <c r="C77" s="380"/>
      <c r="D77" s="380"/>
      <c r="E77" s="381"/>
      <c r="F77" s="65">
        <f t="shared" si="111"/>
        <v>0</v>
      </c>
      <c r="G77" s="379"/>
      <c r="H77" s="381"/>
      <c r="I77" s="67">
        <f t="shared" si="112"/>
        <v>0</v>
      </c>
      <c r="J77" s="8"/>
      <c r="K77" s="27" t="s">
        <v>18</v>
      </c>
      <c r="L77" s="379"/>
      <c r="M77" s="380"/>
      <c r="N77" s="380"/>
      <c r="O77" s="381"/>
      <c r="P77" s="65">
        <f t="shared" si="113"/>
        <v>0</v>
      </c>
      <c r="Q77" s="379"/>
      <c r="R77" s="386"/>
      <c r="S77" s="69">
        <f t="shared" si="114"/>
        <v>0</v>
      </c>
      <c r="T77" s="8"/>
    </row>
    <row r="78" spans="1:20" ht="14.4" x14ac:dyDescent="0.3">
      <c r="A78" s="14" t="s">
        <v>19</v>
      </c>
      <c r="B78" s="379"/>
      <c r="C78" s="380"/>
      <c r="D78" s="380"/>
      <c r="E78" s="381"/>
      <c r="F78" s="59">
        <f t="shared" si="111"/>
        <v>0</v>
      </c>
      <c r="G78" s="379"/>
      <c r="H78" s="381"/>
      <c r="I78" s="61">
        <f t="shared" si="112"/>
        <v>0</v>
      </c>
      <c r="J78" s="8"/>
      <c r="K78" s="26" t="s">
        <v>19</v>
      </c>
      <c r="L78" s="379"/>
      <c r="M78" s="380"/>
      <c r="N78" s="380"/>
      <c r="O78" s="381"/>
      <c r="P78" s="62">
        <f t="shared" si="113"/>
        <v>0</v>
      </c>
      <c r="Q78" s="379"/>
      <c r="R78" s="386"/>
      <c r="S78" s="64">
        <f t="shared" si="114"/>
        <v>0</v>
      </c>
      <c r="T78" s="8"/>
    </row>
    <row r="79" spans="1:20" ht="15" thickBot="1" x14ac:dyDescent="0.35">
      <c r="A79" s="16" t="s">
        <v>10</v>
      </c>
      <c r="B79" s="382"/>
      <c r="C79" s="383"/>
      <c r="D79" s="383"/>
      <c r="E79" s="384"/>
      <c r="F79" s="70">
        <f t="shared" si="111"/>
        <v>0</v>
      </c>
      <c r="G79" s="382"/>
      <c r="H79" s="384"/>
      <c r="I79" s="72">
        <f t="shared" si="112"/>
        <v>0</v>
      </c>
      <c r="J79" s="8"/>
      <c r="K79" s="28" t="s">
        <v>10</v>
      </c>
      <c r="L79" s="382"/>
      <c r="M79" s="383"/>
      <c r="N79" s="383"/>
      <c r="O79" s="384"/>
      <c r="P79" s="70">
        <f t="shared" si="113"/>
        <v>0</v>
      </c>
      <c r="Q79" s="382"/>
      <c r="R79" s="387"/>
      <c r="S79" s="74">
        <f t="shared" si="114"/>
        <v>0</v>
      </c>
      <c r="T79" s="8"/>
    </row>
    <row r="80" spans="1:20" x14ac:dyDescent="0.25">
      <c r="A80" s="17" t="s">
        <v>25</v>
      </c>
      <c r="B80" s="75">
        <f>SUM(B59:B75)</f>
        <v>0</v>
      </c>
      <c r="C80" s="75">
        <f t="shared" ref="C80:I80" si="115">SUM(C59:C75)</f>
        <v>0</v>
      </c>
      <c r="D80" s="75">
        <f t="shared" si="115"/>
        <v>0</v>
      </c>
      <c r="E80" s="75">
        <f t="shared" si="115"/>
        <v>0</v>
      </c>
      <c r="F80" s="75">
        <f t="shared" si="115"/>
        <v>27751.547607595367</v>
      </c>
      <c r="G80" s="75">
        <f t="shared" si="115"/>
        <v>0</v>
      </c>
      <c r="H80" s="76">
        <f t="shared" si="115"/>
        <v>0</v>
      </c>
      <c r="I80" s="48">
        <f t="shared" si="115"/>
        <v>27751.547607595367</v>
      </c>
      <c r="J80" s="8"/>
      <c r="K80" s="29" t="s">
        <v>25</v>
      </c>
      <c r="L80" s="75">
        <f>SUM(L59:L75)</f>
        <v>0</v>
      </c>
      <c r="M80" s="75">
        <f t="shared" ref="M80:S80" si="116">SUM(M59:M75)</f>
        <v>0</v>
      </c>
      <c r="N80" s="75">
        <f t="shared" si="116"/>
        <v>0</v>
      </c>
      <c r="O80" s="75">
        <f t="shared" si="116"/>
        <v>0</v>
      </c>
      <c r="P80" s="75">
        <f t="shared" si="116"/>
        <v>4828.7603803984603</v>
      </c>
      <c r="Q80" s="75">
        <f t="shared" si="116"/>
        <v>0</v>
      </c>
      <c r="R80" s="76">
        <f t="shared" si="116"/>
        <v>0</v>
      </c>
      <c r="S80" s="77">
        <f t="shared" si="116"/>
        <v>4828.7603803984603</v>
      </c>
      <c r="T80" s="8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17">IF($I80=0,"-",C80/$I80)</f>
        <v>0</v>
      </c>
      <c r="D81" s="105">
        <f t="shared" si="117"/>
        <v>0</v>
      </c>
      <c r="E81" s="105">
        <f t="shared" si="117"/>
        <v>0</v>
      </c>
      <c r="F81" s="105">
        <f t="shared" si="117"/>
        <v>1</v>
      </c>
      <c r="G81" s="105">
        <f t="shared" si="117"/>
        <v>0</v>
      </c>
      <c r="H81" s="105">
        <f t="shared" si="117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18">IF($S80=0,"-",M80/$S80)</f>
        <v>0</v>
      </c>
      <c r="N81" s="80">
        <f t="shared" si="118"/>
        <v>0</v>
      </c>
      <c r="O81" s="80">
        <f t="shared" si="118"/>
        <v>0</v>
      </c>
      <c r="P81" s="80">
        <f t="shared" si="118"/>
        <v>1</v>
      </c>
      <c r="Q81" s="80">
        <f t="shared" si="118"/>
        <v>0</v>
      </c>
      <c r="R81" s="81">
        <f t="shared" si="118"/>
        <v>0</v>
      </c>
      <c r="S81" s="82">
        <f>SUM(L81:R81)</f>
        <v>1</v>
      </c>
      <c r="BA81" s="83"/>
      <c r="BR81" s="83"/>
    </row>
    <row r="82" spans="1:85" ht="14.4" thickBot="1" x14ac:dyDescent="0.3">
      <c r="A82" s="2"/>
      <c r="B82" s="2"/>
      <c r="C82" s="2"/>
      <c r="D82" s="2"/>
      <c r="E82" s="2"/>
      <c r="F82" s="2"/>
      <c r="G82" s="2"/>
      <c r="H82" s="2"/>
      <c r="I82" s="2"/>
      <c r="K82" s="2"/>
    </row>
    <row r="83" spans="1:85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  <c r="K83" s="419" t="s">
        <v>52</v>
      </c>
      <c r="L83" s="43" t="s">
        <v>0</v>
      </c>
      <c r="M83" s="43" t="s">
        <v>1</v>
      </c>
      <c r="N83" s="43" t="s">
        <v>2</v>
      </c>
      <c r="O83" s="43" t="s">
        <v>3</v>
      </c>
      <c r="P83" s="43" t="s">
        <v>26</v>
      </c>
      <c r="Q83" s="43" t="s">
        <v>4</v>
      </c>
      <c r="R83" s="43" t="s">
        <v>84</v>
      </c>
      <c r="S83" s="44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11"/>
      <c r="BA83"/>
      <c r="BR83"/>
      <c r="CG83"/>
    </row>
    <row r="84" spans="1:85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  <c r="K84" s="420" t="s">
        <v>52</v>
      </c>
      <c r="L84" s="360" t="s">
        <v>66</v>
      </c>
      <c r="M84" s="361"/>
      <c r="N84" s="361"/>
      <c r="O84" s="361"/>
      <c r="P84" s="361"/>
      <c r="Q84" s="361"/>
      <c r="R84" s="361"/>
      <c r="S84" s="362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12"/>
      <c r="BA84"/>
      <c r="BR84"/>
      <c r="CG84"/>
    </row>
    <row r="85" spans="1:85" x14ac:dyDescent="0.25">
      <c r="A85" s="10" t="s">
        <v>6</v>
      </c>
      <c r="B85" s="46">
        <f>B579+B605+B631</f>
        <v>40.044950880092742</v>
      </c>
      <c r="C85" s="46">
        <f t="shared" ref="C85:H85" si="119">C579+C605+C631</f>
        <v>0</v>
      </c>
      <c r="D85" s="46">
        <f t="shared" si="119"/>
        <v>3.2540798886580053</v>
      </c>
      <c r="E85" s="46">
        <f t="shared" si="119"/>
        <v>0</v>
      </c>
      <c r="F85" s="46">
        <f t="shared" si="119"/>
        <v>0</v>
      </c>
      <c r="G85" s="46">
        <f t="shared" si="119"/>
        <v>0</v>
      </c>
      <c r="H85" s="46">
        <f t="shared" si="119"/>
        <v>0</v>
      </c>
      <c r="I85" s="48">
        <f>SUM(B85:H85)</f>
        <v>43.299030768750747</v>
      </c>
      <c r="J85" s="8"/>
      <c r="K85" s="31" t="s">
        <v>6</v>
      </c>
      <c r="L85" s="46">
        <f t="shared" ref="L85:R85" si="120">L579+L605+L631</f>
        <v>40.044950880092742</v>
      </c>
      <c r="M85" s="46">
        <f t="shared" si="120"/>
        <v>0</v>
      </c>
      <c r="N85" s="46">
        <f t="shared" si="120"/>
        <v>3.2540798886580053</v>
      </c>
      <c r="O85" s="46">
        <f t="shared" si="120"/>
        <v>0</v>
      </c>
      <c r="P85" s="46">
        <f t="shared" si="120"/>
        <v>0.12606233431905609</v>
      </c>
      <c r="Q85" s="46">
        <f t="shared" si="120"/>
        <v>0</v>
      </c>
      <c r="R85" s="46">
        <f t="shared" si="120"/>
        <v>0</v>
      </c>
      <c r="S85" s="88">
        <f>SUM(L85:R85)</f>
        <v>43.425093103069806</v>
      </c>
      <c r="T85" s="8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13"/>
      <c r="BA85"/>
      <c r="BR85"/>
      <c r="CG85"/>
    </row>
    <row r="86" spans="1:85" x14ac:dyDescent="0.25">
      <c r="A86" s="11" t="s">
        <v>7</v>
      </c>
      <c r="B86" s="52">
        <f t="shared" ref="B86:H105" si="121">B580+B606+B632</f>
        <v>85.129364271649905</v>
      </c>
      <c r="C86" s="52">
        <f t="shared" si="121"/>
        <v>0</v>
      </c>
      <c r="D86" s="52">
        <f t="shared" si="121"/>
        <v>6.1199104589427575</v>
      </c>
      <c r="E86" s="52">
        <f t="shared" si="121"/>
        <v>0</v>
      </c>
      <c r="F86" s="52">
        <f t="shared" si="121"/>
        <v>0</v>
      </c>
      <c r="G86" s="52">
        <f t="shared" si="121"/>
        <v>0</v>
      </c>
      <c r="H86" s="52">
        <f t="shared" si="121"/>
        <v>0</v>
      </c>
      <c r="I86" s="54">
        <f t="shared" ref="I86:I105" si="122">SUM(B86:H86)</f>
        <v>91.24927473059266</v>
      </c>
      <c r="J86" s="8"/>
      <c r="K86" s="23" t="s">
        <v>7</v>
      </c>
      <c r="L86" s="55">
        <f t="shared" ref="L86:R86" si="123">L580+L606+L632</f>
        <v>85.129364271649905</v>
      </c>
      <c r="M86" s="55">
        <f t="shared" si="123"/>
        <v>0</v>
      </c>
      <c r="N86" s="55">
        <f t="shared" si="123"/>
        <v>6.1199104589427575</v>
      </c>
      <c r="O86" s="55">
        <f t="shared" si="123"/>
        <v>0</v>
      </c>
      <c r="P86" s="55">
        <f t="shared" si="123"/>
        <v>0</v>
      </c>
      <c r="Q86" s="55">
        <f t="shared" si="123"/>
        <v>0</v>
      </c>
      <c r="R86" s="55">
        <f t="shared" si="123"/>
        <v>0</v>
      </c>
      <c r="S86" s="57">
        <f t="shared" ref="S86:S105" si="124">SUM(L86:R86)</f>
        <v>91.24927473059266</v>
      </c>
      <c r="T86" s="8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13"/>
      <c r="BA86"/>
      <c r="BR86"/>
      <c r="CG86"/>
    </row>
    <row r="87" spans="1:85" x14ac:dyDescent="0.25">
      <c r="A87" s="12" t="s">
        <v>9</v>
      </c>
      <c r="B87" s="49">
        <f t="shared" si="121"/>
        <v>88.98760601588684</v>
      </c>
      <c r="C87" s="49">
        <f t="shared" si="121"/>
        <v>0</v>
      </c>
      <c r="D87" s="49">
        <f t="shared" si="121"/>
        <v>6.1004906159275647</v>
      </c>
      <c r="E87" s="49">
        <f t="shared" si="121"/>
        <v>0</v>
      </c>
      <c r="F87" s="49">
        <f t="shared" si="121"/>
        <v>0</v>
      </c>
      <c r="G87" s="49">
        <f t="shared" si="121"/>
        <v>0</v>
      </c>
      <c r="H87" s="49">
        <f t="shared" si="121"/>
        <v>0</v>
      </c>
      <c r="I87" s="48">
        <f t="shared" si="122"/>
        <v>95.088096631814409</v>
      </c>
      <c r="J87" s="8"/>
      <c r="K87" s="24" t="s">
        <v>9</v>
      </c>
      <c r="L87" s="49">
        <f t="shared" ref="L87:R87" si="125">L581+L607+L633</f>
        <v>88.98760601588684</v>
      </c>
      <c r="M87" s="49">
        <f t="shared" si="125"/>
        <v>0</v>
      </c>
      <c r="N87" s="49">
        <f t="shared" si="125"/>
        <v>6.1004906159275647</v>
      </c>
      <c r="O87" s="49">
        <f t="shared" si="125"/>
        <v>0</v>
      </c>
      <c r="P87" s="49">
        <f t="shared" si="125"/>
        <v>0</v>
      </c>
      <c r="Q87" s="49">
        <f t="shared" si="125"/>
        <v>0</v>
      </c>
      <c r="R87" s="49">
        <f t="shared" si="125"/>
        <v>0</v>
      </c>
      <c r="S87" s="51">
        <f t="shared" si="124"/>
        <v>95.088096631814409</v>
      </c>
      <c r="T87" s="8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13"/>
      <c r="BA87"/>
      <c r="BR87"/>
      <c r="CG87"/>
    </row>
    <row r="88" spans="1:85" x14ac:dyDescent="0.25">
      <c r="A88" s="11" t="s">
        <v>54</v>
      </c>
      <c r="B88" s="52">
        <f t="shared" si="121"/>
        <v>0</v>
      </c>
      <c r="C88" s="52">
        <f t="shared" si="121"/>
        <v>0</v>
      </c>
      <c r="D88" s="52">
        <f t="shared" si="121"/>
        <v>0</v>
      </c>
      <c r="E88" s="52">
        <f t="shared" si="121"/>
        <v>0</v>
      </c>
      <c r="F88" s="52">
        <f t="shared" si="121"/>
        <v>0</v>
      </c>
      <c r="G88" s="52">
        <f t="shared" si="121"/>
        <v>0</v>
      </c>
      <c r="H88" s="52">
        <f t="shared" si="121"/>
        <v>0</v>
      </c>
      <c r="I88" s="54">
        <f t="shared" si="122"/>
        <v>0</v>
      </c>
      <c r="J88" s="8"/>
      <c r="K88" s="23" t="s">
        <v>54</v>
      </c>
      <c r="L88" s="55">
        <f t="shared" ref="L88:R88" si="126">L582+L608+L634</f>
        <v>0</v>
      </c>
      <c r="M88" s="55">
        <f t="shared" si="126"/>
        <v>0</v>
      </c>
      <c r="N88" s="55">
        <f t="shared" si="126"/>
        <v>0</v>
      </c>
      <c r="O88" s="55">
        <f t="shared" si="126"/>
        <v>0</v>
      </c>
      <c r="P88" s="55">
        <f t="shared" si="126"/>
        <v>0</v>
      </c>
      <c r="Q88" s="55">
        <f t="shared" si="126"/>
        <v>0</v>
      </c>
      <c r="R88" s="55">
        <f t="shared" si="126"/>
        <v>0</v>
      </c>
      <c r="S88" s="57">
        <f t="shared" si="124"/>
        <v>0</v>
      </c>
      <c r="T88" s="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13"/>
      <c r="BA88"/>
      <c r="BR88"/>
      <c r="CG88"/>
    </row>
    <row r="89" spans="1:85" x14ac:dyDescent="0.25">
      <c r="A89" s="12" t="s">
        <v>15</v>
      </c>
      <c r="B89" s="49">
        <f t="shared" si="121"/>
        <v>476.81749883181442</v>
      </c>
      <c r="C89" s="49">
        <f t="shared" si="121"/>
        <v>12.809316957542679</v>
      </c>
      <c r="D89" s="49">
        <f t="shared" si="121"/>
        <v>51.122003083827579</v>
      </c>
      <c r="E89" s="49">
        <f t="shared" si="121"/>
        <v>5.991570328135527</v>
      </c>
      <c r="F89" s="49">
        <f t="shared" si="121"/>
        <v>0</v>
      </c>
      <c r="G89" s="49">
        <f t="shared" si="121"/>
        <v>0</v>
      </c>
      <c r="H89" s="49">
        <f t="shared" si="121"/>
        <v>0</v>
      </c>
      <c r="I89" s="48">
        <f t="shared" si="122"/>
        <v>546.74038920132023</v>
      </c>
      <c r="J89" s="8"/>
      <c r="K89" s="24" t="s">
        <v>15</v>
      </c>
      <c r="L89" s="49">
        <f t="shared" ref="L89:R89" si="127">L583+L609+L635</f>
        <v>476.81749883181442</v>
      </c>
      <c r="M89" s="49">
        <f t="shared" si="127"/>
        <v>12.809316957542679</v>
      </c>
      <c r="N89" s="49">
        <f t="shared" si="127"/>
        <v>51.122003083827579</v>
      </c>
      <c r="O89" s="49">
        <f t="shared" si="127"/>
        <v>5.991570328135527</v>
      </c>
      <c r="P89" s="49">
        <f t="shared" si="127"/>
        <v>0</v>
      </c>
      <c r="Q89" s="49">
        <f t="shared" si="127"/>
        <v>0</v>
      </c>
      <c r="R89" s="49">
        <f t="shared" si="127"/>
        <v>0</v>
      </c>
      <c r="S89" s="51">
        <f t="shared" si="124"/>
        <v>546.74038920132023</v>
      </c>
      <c r="T89" s="8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13"/>
      <c r="BA89"/>
      <c r="BR89"/>
      <c r="CG89"/>
    </row>
    <row r="90" spans="1:85" x14ac:dyDescent="0.25">
      <c r="A90" s="11" t="s">
        <v>67</v>
      </c>
      <c r="B90" s="52">
        <f t="shared" si="121"/>
        <v>6916.0931296277849</v>
      </c>
      <c r="C90" s="52">
        <f t="shared" si="121"/>
        <v>31.057006310551866</v>
      </c>
      <c r="D90" s="52">
        <f t="shared" si="121"/>
        <v>733.60251893158454</v>
      </c>
      <c r="E90" s="52">
        <f t="shared" si="121"/>
        <v>0</v>
      </c>
      <c r="F90" s="52">
        <f t="shared" si="121"/>
        <v>0</v>
      </c>
      <c r="G90" s="52">
        <f t="shared" si="121"/>
        <v>0</v>
      </c>
      <c r="H90" s="52">
        <f t="shared" si="121"/>
        <v>0</v>
      </c>
      <c r="I90" s="54">
        <f t="shared" si="122"/>
        <v>7680.7526548699207</v>
      </c>
      <c r="J90" s="8"/>
      <c r="K90" s="23" t="s">
        <v>67</v>
      </c>
      <c r="L90" s="55">
        <f t="shared" ref="L90:R90" si="128">L584+L610+L636</f>
        <v>6916.0931296277849</v>
      </c>
      <c r="M90" s="55">
        <f t="shared" si="128"/>
        <v>31.057006310551866</v>
      </c>
      <c r="N90" s="55">
        <f t="shared" si="128"/>
        <v>733.60251893158454</v>
      </c>
      <c r="O90" s="55">
        <f t="shared" si="128"/>
        <v>0</v>
      </c>
      <c r="P90" s="55">
        <f t="shared" si="128"/>
        <v>0</v>
      </c>
      <c r="Q90" s="55">
        <f t="shared" si="128"/>
        <v>0</v>
      </c>
      <c r="R90" s="55">
        <f t="shared" si="128"/>
        <v>0</v>
      </c>
      <c r="S90" s="57">
        <f t="shared" si="124"/>
        <v>7680.7526548699207</v>
      </c>
      <c r="T90" s="8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13"/>
      <c r="BA90"/>
      <c r="BR90"/>
      <c r="CG90"/>
    </row>
    <row r="91" spans="1:85" x14ac:dyDescent="0.25">
      <c r="A91" s="12" t="s">
        <v>56</v>
      </c>
      <c r="B91" s="49">
        <f t="shared" si="121"/>
        <v>0</v>
      </c>
      <c r="C91" s="49">
        <f t="shared" si="121"/>
        <v>0.37516564142702052</v>
      </c>
      <c r="D91" s="49">
        <f t="shared" si="121"/>
        <v>0.13109385218285685</v>
      </c>
      <c r="E91" s="49">
        <f t="shared" si="121"/>
        <v>79.362182671022609</v>
      </c>
      <c r="F91" s="49">
        <f t="shared" si="121"/>
        <v>719.12056061836381</v>
      </c>
      <c r="G91" s="49">
        <f t="shared" si="121"/>
        <v>0</v>
      </c>
      <c r="H91" s="49">
        <f t="shared" si="121"/>
        <v>0</v>
      </c>
      <c r="I91" s="48">
        <f t="shared" si="122"/>
        <v>798.98900278299629</v>
      </c>
      <c r="J91" s="8"/>
      <c r="K91" s="24" t="s">
        <v>56</v>
      </c>
      <c r="L91" s="49">
        <f t="shared" ref="L91:R91" si="129">L585+L611+L637</f>
        <v>0</v>
      </c>
      <c r="M91" s="49">
        <f t="shared" si="129"/>
        <v>0.37516564142702052</v>
      </c>
      <c r="N91" s="49">
        <f t="shared" si="129"/>
        <v>0.13109385218285685</v>
      </c>
      <c r="O91" s="49">
        <f t="shared" si="129"/>
        <v>79.362182671022609</v>
      </c>
      <c r="P91" s="49">
        <f t="shared" si="129"/>
        <v>12388.520528110452</v>
      </c>
      <c r="Q91" s="49">
        <f t="shared" si="129"/>
        <v>0</v>
      </c>
      <c r="R91" s="49">
        <f t="shared" si="129"/>
        <v>0</v>
      </c>
      <c r="S91" s="51">
        <f t="shared" si="124"/>
        <v>12468.388970275084</v>
      </c>
      <c r="T91" s="8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13"/>
      <c r="BA91"/>
      <c r="BR91"/>
      <c r="CG91"/>
    </row>
    <row r="92" spans="1:85" x14ac:dyDescent="0.25">
      <c r="A92" s="11" t="s">
        <v>11</v>
      </c>
      <c r="B92" s="52">
        <f t="shared" si="121"/>
        <v>0</v>
      </c>
      <c r="C92" s="52">
        <f t="shared" si="121"/>
        <v>0</v>
      </c>
      <c r="D92" s="52">
        <f t="shared" si="121"/>
        <v>3.1709333646156558E-2</v>
      </c>
      <c r="E92" s="52">
        <f t="shared" si="121"/>
        <v>20.990353775691126</v>
      </c>
      <c r="F92" s="52">
        <f t="shared" si="121"/>
        <v>0</v>
      </c>
      <c r="G92" s="52">
        <f t="shared" si="121"/>
        <v>0</v>
      </c>
      <c r="H92" s="52">
        <f t="shared" si="121"/>
        <v>0</v>
      </c>
      <c r="I92" s="54">
        <f t="shared" si="122"/>
        <v>21.022063109337282</v>
      </c>
      <c r="J92" s="8"/>
      <c r="K92" s="23" t="s">
        <v>11</v>
      </c>
      <c r="L92" s="55">
        <f t="shared" ref="L92:R92" si="130">L586+L612+L638</f>
        <v>0</v>
      </c>
      <c r="M92" s="55">
        <f t="shared" si="130"/>
        <v>0</v>
      </c>
      <c r="N92" s="55">
        <f t="shared" si="130"/>
        <v>3.1709333646156558E-2</v>
      </c>
      <c r="O92" s="55">
        <f t="shared" si="130"/>
        <v>20.990353775691126</v>
      </c>
      <c r="P92" s="55">
        <f t="shared" si="130"/>
        <v>3688.0968093255997</v>
      </c>
      <c r="Q92" s="55">
        <f t="shared" si="130"/>
        <v>0</v>
      </c>
      <c r="R92" s="55">
        <f t="shared" si="130"/>
        <v>0</v>
      </c>
      <c r="S92" s="57">
        <f t="shared" si="124"/>
        <v>3709.1188724349367</v>
      </c>
      <c r="T92" s="8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13"/>
      <c r="BA92"/>
      <c r="BR92"/>
      <c r="CG92"/>
    </row>
    <row r="93" spans="1:85" x14ac:dyDescent="0.25">
      <c r="A93" s="12" t="s">
        <v>57</v>
      </c>
      <c r="B93" s="49">
        <f t="shared" si="121"/>
        <v>0</v>
      </c>
      <c r="C93" s="49">
        <f t="shared" si="121"/>
        <v>0</v>
      </c>
      <c r="D93" s="49">
        <f t="shared" si="121"/>
        <v>0</v>
      </c>
      <c r="E93" s="49">
        <f t="shared" si="121"/>
        <v>0</v>
      </c>
      <c r="F93" s="49">
        <f t="shared" si="121"/>
        <v>0</v>
      </c>
      <c r="G93" s="49">
        <f t="shared" si="121"/>
        <v>0</v>
      </c>
      <c r="H93" s="49">
        <f t="shared" si="121"/>
        <v>0</v>
      </c>
      <c r="I93" s="48">
        <f t="shared" si="122"/>
        <v>0</v>
      </c>
      <c r="J93" s="8"/>
      <c r="K93" s="24" t="s">
        <v>57</v>
      </c>
      <c r="L93" s="49">
        <f t="shared" ref="L93:R93" si="131">L587+L613+L639</f>
        <v>0</v>
      </c>
      <c r="M93" s="49">
        <f t="shared" si="131"/>
        <v>0</v>
      </c>
      <c r="N93" s="49">
        <f t="shared" si="131"/>
        <v>0</v>
      </c>
      <c r="O93" s="49">
        <f t="shared" si="131"/>
        <v>0</v>
      </c>
      <c r="P93" s="49">
        <f t="shared" si="131"/>
        <v>811.34724819398741</v>
      </c>
      <c r="Q93" s="49">
        <f t="shared" si="131"/>
        <v>0</v>
      </c>
      <c r="R93" s="49">
        <f t="shared" si="131"/>
        <v>0</v>
      </c>
      <c r="S93" s="51">
        <f t="shared" si="124"/>
        <v>811.34724819398741</v>
      </c>
      <c r="T93" s="8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13"/>
      <c r="BA93"/>
      <c r="BR93"/>
      <c r="CG93"/>
    </row>
    <row r="94" spans="1:85" x14ac:dyDescent="0.25">
      <c r="A94" s="11" t="s">
        <v>16</v>
      </c>
      <c r="B94" s="52">
        <f t="shared" si="121"/>
        <v>385.55704849200407</v>
      </c>
      <c r="C94" s="52">
        <f t="shared" si="121"/>
        <v>0.39355398871161484</v>
      </c>
      <c r="D94" s="52">
        <f t="shared" si="121"/>
        <v>47.642009623291486</v>
      </c>
      <c r="E94" s="52">
        <f t="shared" si="121"/>
        <v>2.1879225177710939</v>
      </c>
      <c r="F94" s="52">
        <f t="shared" si="121"/>
        <v>0</v>
      </c>
      <c r="G94" s="52">
        <f t="shared" si="121"/>
        <v>0</v>
      </c>
      <c r="H94" s="52">
        <f t="shared" si="121"/>
        <v>0</v>
      </c>
      <c r="I94" s="54">
        <f t="shared" si="122"/>
        <v>435.78053462177826</v>
      </c>
      <c r="J94" s="8"/>
      <c r="K94" s="23" t="s">
        <v>16</v>
      </c>
      <c r="L94" s="55">
        <f t="shared" ref="L94:R94" si="132">L588+L614+L640</f>
        <v>385.55704849200407</v>
      </c>
      <c r="M94" s="55">
        <f t="shared" si="132"/>
        <v>0.39355398871161484</v>
      </c>
      <c r="N94" s="55">
        <f t="shared" si="132"/>
        <v>47.642009623291486</v>
      </c>
      <c r="O94" s="55">
        <f t="shared" si="132"/>
        <v>2.1879225177710939</v>
      </c>
      <c r="P94" s="55">
        <f t="shared" si="132"/>
        <v>0</v>
      </c>
      <c r="Q94" s="55">
        <f t="shared" si="132"/>
        <v>0</v>
      </c>
      <c r="R94" s="55">
        <f t="shared" si="132"/>
        <v>0</v>
      </c>
      <c r="S94" s="57">
        <f t="shared" si="124"/>
        <v>435.78053462177826</v>
      </c>
      <c r="T94" s="8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13"/>
      <c r="BA94"/>
      <c r="BR94"/>
      <c r="CG94"/>
    </row>
    <row r="95" spans="1:85" x14ac:dyDescent="0.25">
      <c r="A95" s="12" t="s">
        <v>139</v>
      </c>
      <c r="B95" s="49">
        <f t="shared" si="121"/>
        <v>1456.9520347635032</v>
      </c>
      <c r="C95" s="49">
        <f t="shared" si="121"/>
        <v>114.57204206078855</v>
      </c>
      <c r="D95" s="49">
        <f t="shared" si="121"/>
        <v>97.791204161338371</v>
      </c>
      <c r="E95" s="49">
        <f t="shared" si="121"/>
        <v>17.594983591524155</v>
      </c>
      <c r="F95" s="49">
        <f t="shared" si="121"/>
        <v>0</v>
      </c>
      <c r="G95" s="49">
        <f t="shared" si="121"/>
        <v>0</v>
      </c>
      <c r="H95" s="49">
        <f t="shared" si="121"/>
        <v>0</v>
      </c>
      <c r="I95" s="48">
        <f t="shared" si="122"/>
        <v>1686.9102645771543</v>
      </c>
      <c r="J95" s="8"/>
      <c r="K95" s="24" t="s">
        <v>139</v>
      </c>
      <c r="L95" s="49">
        <f t="shared" ref="L95:R95" si="133">L589+L615+L641</f>
        <v>1456.9520347635032</v>
      </c>
      <c r="M95" s="49">
        <f t="shared" si="133"/>
        <v>114.57204206078855</v>
      </c>
      <c r="N95" s="49">
        <f t="shared" si="133"/>
        <v>97.791204161338371</v>
      </c>
      <c r="O95" s="49">
        <f t="shared" si="133"/>
        <v>17.594983591524155</v>
      </c>
      <c r="P95" s="49">
        <f t="shared" si="133"/>
        <v>2174.9176970685548</v>
      </c>
      <c r="Q95" s="49">
        <f t="shared" si="133"/>
        <v>0</v>
      </c>
      <c r="R95" s="49">
        <f t="shared" si="133"/>
        <v>0</v>
      </c>
      <c r="S95" s="51">
        <f t="shared" si="124"/>
        <v>3861.8279616457094</v>
      </c>
      <c r="T95" s="8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13"/>
      <c r="BA95"/>
      <c r="BR95"/>
      <c r="CG95"/>
    </row>
    <row r="96" spans="1:85" x14ac:dyDescent="0.25">
      <c r="A96" s="11" t="s">
        <v>24</v>
      </c>
      <c r="B96" s="52">
        <f t="shared" si="121"/>
        <v>1601.5136418098241</v>
      </c>
      <c r="C96" s="52">
        <f t="shared" si="121"/>
        <v>0.12257568408752445</v>
      </c>
      <c r="D96" s="52">
        <f t="shared" si="121"/>
        <v>2552.1114146028772</v>
      </c>
      <c r="E96" s="52">
        <f t="shared" si="121"/>
        <v>2018.506090850839</v>
      </c>
      <c r="F96" s="52">
        <f t="shared" si="121"/>
        <v>0</v>
      </c>
      <c r="G96" s="52">
        <f t="shared" si="121"/>
        <v>1675.9206481378314</v>
      </c>
      <c r="H96" s="52">
        <f t="shared" si="121"/>
        <v>0.96349474254716139</v>
      </c>
      <c r="I96" s="54">
        <f t="shared" si="122"/>
        <v>7849.1378658280064</v>
      </c>
      <c r="J96" s="8"/>
      <c r="K96" s="23" t="s">
        <v>24</v>
      </c>
      <c r="L96" s="55">
        <f t="shared" ref="L96:R96" si="134">L590+L616+L642</f>
        <v>1601.5136418098241</v>
      </c>
      <c r="M96" s="55">
        <f t="shared" si="134"/>
        <v>0.12257568408752445</v>
      </c>
      <c r="N96" s="55">
        <f t="shared" si="134"/>
        <v>2552.1114146028772</v>
      </c>
      <c r="O96" s="55">
        <f t="shared" si="134"/>
        <v>2018.506090850839</v>
      </c>
      <c r="P96" s="55">
        <f t="shared" si="134"/>
        <v>1377.8167604987952</v>
      </c>
      <c r="Q96" s="55">
        <f t="shared" si="134"/>
        <v>1675.9206481378314</v>
      </c>
      <c r="R96" s="55">
        <f t="shared" si="134"/>
        <v>0.96349474254716139</v>
      </c>
      <c r="S96" s="57">
        <f t="shared" si="124"/>
        <v>9226.9546263268021</v>
      </c>
      <c r="T96" s="8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13"/>
      <c r="BA96"/>
      <c r="BR96"/>
      <c r="CG96"/>
    </row>
    <row r="97" spans="1:85" x14ac:dyDescent="0.25">
      <c r="A97" s="12" t="s">
        <v>23</v>
      </c>
      <c r="B97" s="49">
        <f t="shared" si="121"/>
        <v>4081.8144289057177</v>
      </c>
      <c r="C97" s="49">
        <f t="shared" si="121"/>
        <v>19.077813688393423</v>
      </c>
      <c r="D97" s="49">
        <f t="shared" si="121"/>
        <v>132.88414179919351</v>
      </c>
      <c r="E97" s="49">
        <f t="shared" si="121"/>
        <v>0</v>
      </c>
      <c r="F97" s="49">
        <f t="shared" si="121"/>
        <v>0</v>
      </c>
      <c r="G97" s="49">
        <f t="shared" si="121"/>
        <v>0</v>
      </c>
      <c r="H97" s="49">
        <f t="shared" si="121"/>
        <v>0</v>
      </c>
      <c r="I97" s="48">
        <f t="shared" si="122"/>
        <v>4233.7763843933044</v>
      </c>
      <c r="J97" s="8"/>
      <c r="K97" s="24" t="s">
        <v>23</v>
      </c>
      <c r="L97" s="49">
        <f t="shared" ref="L97:R97" si="135">L591+L617+L643</f>
        <v>4081.8144289057177</v>
      </c>
      <c r="M97" s="49">
        <f t="shared" si="135"/>
        <v>19.077813688393423</v>
      </c>
      <c r="N97" s="49">
        <f t="shared" si="135"/>
        <v>132.88414179919351</v>
      </c>
      <c r="O97" s="49">
        <f t="shared" si="135"/>
        <v>0</v>
      </c>
      <c r="P97" s="49">
        <f t="shared" si="135"/>
        <v>0</v>
      </c>
      <c r="Q97" s="49">
        <f t="shared" si="135"/>
        <v>0</v>
      </c>
      <c r="R97" s="49">
        <f t="shared" si="135"/>
        <v>0</v>
      </c>
      <c r="S97" s="51">
        <f t="shared" si="124"/>
        <v>4233.7763843933044</v>
      </c>
      <c r="T97" s="8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13"/>
      <c r="BA97"/>
      <c r="BR97"/>
      <c r="CG97"/>
    </row>
    <row r="98" spans="1:85" x14ac:dyDescent="0.25">
      <c r="A98" s="11" t="s">
        <v>58</v>
      </c>
      <c r="B98" s="52">
        <f t="shared" si="121"/>
        <v>4857.2455991995803</v>
      </c>
      <c r="C98" s="52">
        <f t="shared" si="121"/>
        <v>9.081389737880734</v>
      </c>
      <c r="D98" s="52">
        <f t="shared" si="121"/>
        <v>637.55740912146098</v>
      </c>
      <c r="E98" s="52">
        <f t="shared" si="121"/>
        <v>0</v>
      </c>
      <c r="F98" s="52">
        <f t="shared" si="121"/>
        <v>0</v>
      </c>
      <c r="G98" s="52">
        <f t="shared" si="121"/>
        <v>0</v>
      </c>
      <c r="H98" s="52">
        <f t="shared" si="121"/>
        <v>0</v>
      </c>
      <c r="I98" s="54">
        <f t="shared" si="122"/>
        <v>5503.8843980589227</v>
      </c>
      <c r="J98" s="8"/>
      <c r="K98" s="23" t="s">
        <v>58</v>
      </c>
      <c r="L98" s="55">
        <f t="shared" ref="L98:R98" si="136">L592+L618+L644</f>
        <v>4857.2455991995803</v>
      </c>
      <c r="M98" s="55">
        <f t="shared" si="136"/>
        <v>9.081389737880734</v>
      </c>
      <c r="N98" s="55">
        <f t="shared" si="136"/>
        <v>637.55740912146098</v>
      </c>
      <c r="O98" s="55">
        <f t="shared" si="136"/>
        <v>0</v>
      </c>
      <c r="P98" s="55">
        <f t="shared" si="136"/>
        <v>0</v>
      </c>
      <c r="Q98" s="55">
        <f t="shared" si="136"/>
        <v>0</v>
      </c>
      <c r="R98" s="55">
        <f t="shared" si="136"/>
        <v>0</v>
      </c>
      <c r="S98" s="57">
        <f t="shared" si="124"/>
        <v>5503.8843980589227</v>
      </c>
      <c r="T98" s="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13"/>
      <c r="BA98"/>
      <c r="BR98"/>
      <c r="CG98"/>
    </row>
    <row r="99" spans="1:85" x14ac:dyDescent="0.25">
      <c r="A99" s="12" t="s">
        <v>21</v>
      </c>
      <c r="B99" s="49">
        <f t="shared" si="121"/>
        <v>707.17533789411846</v>
      </c>
      <c r="C99" s="49">
        <f t="shared" si="121"/>
        <v>0</v>
      </c>
      <c r="D99" s="49">
        <f t="shared" si="121"/>
        <v>174.6108755787854</v>
      </c>
      <c r="E99" s="49">
        <f t="shared" si="121"/>
        <v>3.815072595292281</v>
      </c>
      <c r="F99" s="49">
        <f t="shared" si="121"/>
        <v>193.72452447786779</v>
      </c>
      <c r="G99" s="49">
        <f t="shared" si="121"/>
        <v>0</v>
      </c>
      <c r="H99" s="49">
        <f t="shared" si="121"/>
        <v>0</v>
      </c>
      <c r="I99" s="48">
        <f t="shared" si="122"/>
        <v>1079.3258105460638</v>
      </c>
      <c r="J99" s="8"/>
      <c r="K99" s="24" t="s">
        <v>21</v>
      </c>
      <c r="L99" s="49">
        <f t="shared" ref="L99:R99" si="137">L593+L619+L645</f>
        <v>707.17533789411846</v>
      </c>
      <c r="M99" s="49">
        <f t="shared" si="137"/>
        <v>0</v>
      </c>
      <c r="N99" s="49">
        <f t="shared" si="137"/>
        <v>174.6108755787854</v>
      </c>
      <c r="O99" s="49">
        <f t="shared" si="137"/>
        <v>3.815072595292281</v>
      </c>
      <c r="P99" s="49">
        <f t="shared" si="137"/>
        <v>847.71802318036134</v>
      </c>
      <c r="Q99" s="49">
        <f t="shared" si="137"/>
        <v>0</v>
      </c>
      <c r="R99" s="49">
        <f t="shared" si="137"/>
        <v>0</v>
      </c>
      <c r="S99" s="51">
        <f t="shared" si="124"/>
        <v>1733.3193092485576</v>
      </c>
      <c r="T99" s="8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13"/>
      <c r="BA99"/>
      <c r="BR99"/>
      <c r="CG99"/>
    </row>
    <row r="100" spans="1:85" x14ac:dyDescent="0.25">
      <c r="A100" s="11" t="s">
        <v>20</v>
      </c>
      <c r="B100" s="52">
        <f t="shared" si="121"/>
        <v>2.1707266330528259</v>
      </c>
      <c r="C100" s="52">
        <f t="shared" si="121"/>
        <v>0</v>
      </c>
      <c r="D100" s="52">
        <f t="shared" si="121"/>
        <v>4.0106904325782365E-2</v>
      </c>
      <c r="E100" s="52">
        <f t="shared" si="121"/>
        <v>0</v>
      </c>
      <c r="F100" s="52">
        <f t="shared" si="121"/>
        <v>0</v>
      </c>
      <c r="G100" s="52">
        <f t="shared" si="121"/>
        <v>0</v>
      </c>
      <c r="H100" s="52">
        <f t="shared" si="121"/>
        <v>0</v>
      </c>
      <c r="I100" s="54">
        <f t="shared" si="122"/>
        <v>2.2108335373786083</v>
      </c>
      <c r="J100" s="8"/>
      <c r="K100" s="23" t="s">
        <v>20</v>
      </c>
      <c r="L100" s="55">
        <f t="shared" ref="L100:R100" si="138">L594+L620+L646</f>
        <v>2.1707266330528259</v>
      </c>
      <c r="M100" s="55">
        <f t="shared" si="138"/>
        <v>0</v>
      </c>
      <c r="N100" s="55">
        <f t="shared" si="138"/>
        <v>4.0106904325782365E-2</v>
      </c>
      <c r="O100" s="55">
        <f t="shared" si="138"/>
        <v>0</v>
      </c>
      <c r="P100" s="55">
        <f t="shared" si="138"/>
        <v>0</v>
      </c>
      <c r="Q100" s="55">
        <f t="shared" si="138"/>
        <v>0</v>
      </c>
      <c r="R100" s="55">
        <f t="shared" si="138"/>
        <v>0</v>
      </c>
      <c r="S100" s="57">
        <f t="shared" si="124"/>
        <v>2.2108335373786083</v>
      </c>
      <c r="T100" s="8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13"/>
      <c r="BA100"/>
      <c r="BR100"/>
      <c r="CG100"/>
    </row>
    <row r="101" spans="1:85" x14ac:dyDescent="0.25">
      <c r="A101" s="13" t="s">
        <v>62</v>
      </c>
      <c r="B101" s="49">
        <f t="shared" si="121"/>
        <v>738.58906139645626</v>
      </c>
      <c r="C101" s="49">
        <f t="shared" si="121"/>
        <v>0</v>
      </c>
      <c r="D101" s="49">
        <f t="shared" si="121"/>
        <v>324.71313200580278</v>
      </c>
      <c r="E101" s="49">
        <f t="shared" si="121"/>
        <v>0</v>
      </c>
      <c r="F101" s="49">
        <f t="shared" si="121"/>
        <v>0</v>
      </c>
      <c r="G101" s="49">
        <f t="shared" si="121"/>
        <v>0</v>
      </c>
      <c r="H101" s="49">
        <f t="shared" si="121"/>
        <v>0</v>
      </c>
      <c r="I101" s="48">
        <f t="shared" si="122"/>
        <v>1063.302193402259</v>
      </c>
      <c r="J101" s="8"/>
      <c r="K101" s="25" t="s">
        <v>62</v>
      </c>
      <c r="L101" s="49">
        <f t="shared" ref="L101:R101" si="139">L595+L621+L647</f>
        <v>738.58906139645626</v>
      </c>
      <c r="M101" s="49">
        <f t="shared" si="139"/>
        <v>0</v>
      </c>
      <c r="N101" s="49">
        <f t="shared" si="139"/>
        <v>324.71313200580278</v>
      </c>
      <c r="O101" s="49">
        <f t="shared" si="139"/>
        <v>0</v>
      </c>
      <c r="P101" s="49">
        <f t="shared" si="139"/>
        <v>0</v>
      </c>
      <c r="Q101" s="49">
        <f t="shared" si="139"/>
        <v>0</v>
      </c>
      <c r="R101" s="49">
        <f t="shared" si="139"/>
        <v>0</v>
      </c>
      <c r="S101" s="51">
        <f t="shared" si="124"/>
        <v>1063.302193402259</v>
      </c>
      <c r="T101" s="8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13"/>
      <c r="BA101"/>
      <c r="BR101"/>
      <c r="CG101"/>
    </row>
    <row r="102" spans="1:85" ht="14.4" x14ac:dyDescent="0.3">
      <c r="A102" s="14" t="s">
        <v>22</v>
      </c>
      <c r="B102" s="59">
        <f t="shared" si="121"/>
        <v>738.58906139645626</v>
      </c>
      <c r="C102" s="59">
        <f t="shared" si="121"/>
        <v>0</v>
      </c>
      <c r="D102" s="59">
        <f t="shared" si="121"/>
        <v>324.71313200580278</v>
      </c>
      <c r="E102" s="59">
        <f t="shared" si="121"/>
        <v>0</v>
      </c>
      <c r="F102" s="59">
        <f t="shared" si="121"/>
        <v>0</v>
      </c>
      <c r="G102" s="59">
        <f t="shared" si="121"/>
        <v>0</v>
      </c>
      <c r="H102" s="59">
        <f t="shared" si="121"/>
        <v>0</v>
      </c>
      <c r="I102" s="61">
        <f t="shared" si="122"/>
        <v>1063.302193402259</v>
      </c>
      <c r="J102" s="8"/>
      <c r="K102" s="26" t="s">
        <v>22</v>
      </c>
      <c r="L102" s="62">
        <f t="shared" ref="L102:R102" si="140">L596+L622+L648</f>
        <v>738.58906139645626</v>
      </c>
      <c r="M102" s="62">
        <f t="shared" si="140"/>
        <v>0</v>
      </c>
      <c r="N102" s="62">
        <f t="shared" si="140"/>
        <v>324.71313200580278</v>
      </c>
      <c r="O102" s="62">
        <f t="shared" si="140"/>
        <v>0</v>
      </c>
      <c r="P102" s="62">
        <f t="shared" si="140"/>
        <v>0</v>
      </c>
      <c r="Q102" s="62">
        <f t="shared" si="140"/>
        <v>0</v>
      </c>
      <c r="R102" s="62">
        <f t="shared" si="140"/>
        <v>0</v>
      </c>
      <c r="S102" s="64">
        <f t="shared" si="124"/>
        <v>1063.302193402259</v>
      </c>
      <c r="T102" s="8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14"/>
      <c r="BA102"/>
      <c r="BR102"/>
      <c r="CG102"/>
    </row>
    <row r="103" spans="1:85" ht="14.4" x14ac:dyDescent="0.3">
      <c r="A103" s="15" t="s">
        <v>18</v>
      </c>
      <c r="B103" s="65">
        <f t="shared" si="121"/>
        <v>0</v>
      </c>
      <c r="C103" s="65">
        <f t="shared" si="121"/>
        <v>0</v>
      </c>
      <c r="D103" s="65">
        <f t="shared" si="121"/>
        <v>0</v>
      </c>
      <c r="E103" s="65">
        <f t="shared" si="121"/>
        <v>0</v>
      </c>
      <c r="F103" s="65">
        <f t="shared" si="121"/>
        <v>0</v>
      </c>
      <c r="G103" s="65">
        <f t="shared" si="121"/>
        <v>0</v>
      </c>
      <c r="H103" s="65">
        <f t="shared" si="121"/>
        <v>0</v>
      </c>
      <c r="I103" s="67">
        <f t="shared" si="122"/>
        <v>0</v>
      </c>
      <c r="J103" s="8"/>
      <c r="K103" s="27" t="s">
        <v>18</v>
      </c>
      <c r="L103" s="65">
        <f t="shared" ref="L103:R103" si="141">L597+L623+L649</f>
        <v>0</v>
      </c>
      <c r="M103" s="65">
        <f t="shared" si="141"/>
        <v>0</v>
      </c>
      <c r="N103" s="65">
        <f t="shared" si="141"/>
        <v>0</v>
      </c>
      <c r="O103" s="65">
        <f t="shared" si="141"/>
        <v>0</v>
      </c>
      <c r="P103" s="65">
        <f t="shared" si="141"/>
        <v>0</v>
      </c>
      <c r="Q103" s="65">
        <f t="shared" si="141"/>
        <v>0</v>
      </c>
      <c r="R103" s="65">
        <f t="shared" si="141"/>
        <v>0</v>
      </c>
      <c r="S103" s="69">
        <f t="shared" si="124"/>
        <v>0</v>
      </c>
      <c r="T103" s="8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14"/>
      <c r="BA103"/>
      <c r="BR103"/>
      <c r="CG103"/>
    </row>
    <row r="104" spans="1:85" ht="14.4" x14ac:dyDescent="0.3">
      <c r="A104" s="14" t="s">
        <v>19</v>
      </c>
      <c r="B104" s="59">
        <f t="shared" si="121"/>
        <v>0</v>
      </c>
      <c r="C104" s="59">
        <f t="shared" si="121"/>
        <v>0</v>
      </c>
      <c r="D104" s="59">
        <f t="shared" si="121"/>
        <v>0</v>
      </c>
      <c r="E104" s="59">
        <f t="shared" si="121"/>
        <v>0</v>
      </c>
      <c r="F104" s="59">
        <f t="shared" si="121"/>
        <v>0</v>
      </c>
      <c r="G104" s="59">
        <f t="shared" si="121"/>
        <v>0</v>
      </c>
      <c r="H104" s="59">
        <f t="shared" si="121"/>
        <v>0</v>
      </c>
      <c r="I104" s="61">
        <f t="shared" si="122"/>
        <v>0</v>
      </c>
      <c r="J104" s="8"/>
      <c r="K104" s="26" t="s">
        <v>19</v>
      </c>
      <c r="L104" s="62">
        <f t="shared" ref="L104:R104" si="142">L598+L624+L650</f>
        <v>0</v>
      </c>
      <c r="M104" s="62">
        <f t="shared" si="142"/>
        <v>0</v>
      </c>
      <c r="N104" s="62">
        <f t="shared" si="142"/>
        <v>0</v>
      </c>
      <c r="O104" s="62">
        <f t="shared" si="142"/>
        <v>0</v>
      </c>
      <c r="P104" s="62">
        <f t="shared" si="142"/>
        <v>0</v>
      </c>
      <c r="Q104" s="62">
        <f t="shared" si="142"/>
        <v>0</v>
      </c>
      <c r="R104" s="62">
        <f t="shared" si="142"/>
        <v>0</v>
      </c>
      <c r="S104" s="64">
        <f t="shared" si="124"/>
        <v>0</v>
      </c>
      <c r="T104" s="8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14"/>
      <c r="BA104"/>
      <c r="BR104"/>
      <c r="CG104"/>
    </row>
    <row r="105" spans="1:85" ht="15" thickBot="1" x14ac:dyDescent="0.35">
      <c r="A105" s="16" t="s">
        <v>10</v>
      </c>
      <c r="B105" s="70">
        <f t="shared" si="121"/>
        <v>0</v>
      </c>
      <c r="C105" s="70">
        <f t="shared" si="121"/>
        <v>0</v>
      </c>
      <c r="D105" s="70">
        <f t="shared" si="121"/>
        <v>0</v>
      </c>
      <c r="E105" s="70">
        <f t="shared" si="121"/>
        <v>0</v>
      </c>
      <c r="F105" s="70">
        <f t="shared" si="121"/>
        <v>0</v>
      </c>
      <c r="G105" s="70">
        <f t="shared" si="121"/>
        <v>0</v>
      </c>
      <c r="H105" s="70">
        <f t="shared" si="121"/>
        <v>0</v>
      </c>
      <c r="I105" s="72">
        <f t="shared" si="122"/>
        <v>0</v>
      </c>
      <c r="J105" s="8"/>
      <c r="K105" s="28" t="s">
        <v>10</v>
      </c>
      <c r="L105" s="70">
        <f t="shared" ref="L105:R105" si="143">L599+L625+L651</f>
        <v>0</v>
      </c>
      <c r="M105" s="70">
        <f t="shared" si="143"/>
        <v>0</v>
      </c>
      <c r="N105" s="70">
        <f t="shared" si="143"/>
        <v>0</v>
      </c>
      <c r="O105" s="70">
        <f t="shared" si="143"/>
        <v>0</v>
      </c>
      <c r="P105" s="70">
        <f t="shared" si="143"/>
        <v>0</v>
      </c>
      <c r="Q105" s="70">
        <f t="shared" si="143"/>
        <v>0</v>
      </c>
      <c r="R105" s="70">
        <f t="shared" si="143"/>
        <v>0</v>
      </c>
      <c r="S105" s="74">
        <f t="shared" si="124"/>
        <v>0</v>
      </c>
      <c r="T105" s="8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14"/>
      <c r="BA105"/>
      <c r="BR105"/>
      <c r="CG105"/>
    </row>
    <row r="106" spans="1:85" x14ac:dyDescent="0.25">
      <c r="A106" s="17" t="s">
        <v>25</v>
      </c>
      <c r="B106" s="75">
        <f>SUM(B85:B101)</f>
        <v>21438.090428721483</v>
      </c>
      <c r="C106" s="75">
        <f t="shared" ref="C106:I106" si="144">SUM(C85:C101)</f>
        <v>187.48886406938342</v>
      </c>
      <c r="D106" s="75">
        <f t="shared" si="144"/>
        <v>4767.7120999618446</v>
      </c>
      <c r="E106" s="75">
        <f t="shared" si="144"/>
        <v>2148.4481763302761</v>
      </c>
      <c r="F106" s="75">
        <f t="shared" si="144"/>
        <v>912.84508509623163</v>
      </c>
      <c r="G106" s="75">
        <f t="shared" si="144"/>
        <v>1675.9206481378314</v>
      </c>
      <c r="H106" s="76">
        <f t="shared" si="144"/>
        <v>0.96349474254716139</v>
      </c>
      <c r="I106" s="48">
        <f t="shared" si="144"/>
        <v>31131.468797059595</v>
      </c>
      <c r="J106" s="8"/>
      <c r="K106" s="29" t="s">
        <v>25</v>
      </c>
      <c r="L106" s="75">
        <f>SUM(L85:L101)</f>
        <v>21438.090428721483</v>
      </c>
      <c r="M106" s="75">
        <f t="shared" ref="M106:S106" si="145">SUM(M85:M101)</f>
        <v>187.48886406938342</v>
      </c>
      <c r="N106" s="75">
        <f t="shared" si="145"/>
        <v>4767.7120999618446</v>
      </c>
      <c r="O106" s="75">
        <f t="shared" si="145"/>
        <v>2148.4481763302761</v>
      </c>
      <c r="P106" s="75">
        <f t="shared" si="145"/>
        <v>21288.543128712066</v>
      </c>
      <c r="Q106" s="75">
        <f t="shared" si="145"/>
        <v>1675.9206481378314</v>
      </c>
      <c r="R106" s="76">
        <f t="shared" si="145"/>
        <v>0.96349474254716139</v>
      </c>
      <c r="S106" s="77">
        <f t="shared" si="145"/>
        <v>51507.166840675447</v>
      </c>
      <c r="T106" s="8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13"/>
      <c r="BA106"/>
      <c r="BR106"/>
      <c r="CG106"/>
    </row>
    <row r="107" spans="1:85" s="4" customFormat="1" ht="15" thickBot="1" x14ac:dyDescent="0.35">
      <c r="A107" s="19" t="s">
        <v>85</v>
      </c>
      <c r="B107" s="105">
        <f>IF($I106=0,"-",B106/$I106)</f>
        <v>0.6886308695703538</v>
      </c>
      <c r="C107" s="105">
        <f t="shared" ref="C107:H107" si="146">IF($I106=0,"-",C106/$I106)</f>
        <v>6.0224869340919753E-3</v>
      </c>
      <c r="D107" s="105">
        <f t="shared" si="146"/>
        <v>0.15314767610361388</v>
      </c>
      <c r="E107" s="105">
        <f t="shared" si="146"/>
        <v>6.9012104450824993E-2</v>
      </c>
      <c r="F107" s="105">
        <f t="shared" si="146"/>
        <v>2.9322262018759968E-2</v>
      </c>
      <c r="G107" s="105">
        <f t="shared" si="146"/>
        <v>5.3833651700241146E-2</v>
      </c>
      <c r="H107" s="106">
        <f t="shared" si="146"/>
        <v>3.0949222114382366E-5</v>
      </c>
      <c r="I107" s="107">
        <f>SUM(B107:H107)</f>
        <v>1.0000000000000002</v>
      </c>
      <c r="K107" s="30" t="s">
        <v>85</v>
      </c>
      <c r="L107" s="80">
        <f>IF($S106=0,"-",L106/$S106)</f>
        <v>0.41621567917014074</v>
      </c>
      <c r="M107" s="80">
        <f t="shared" ref="M107:R107" si="147">IF($S106=0,"-",M106/$S106)</f>
        <v>3.6400539103486973E-3</v>
      </c>
      <c r="N107" s="80">
        <f t="shared" si="147"/>
        <v>9.2564052585333817E-2</v>
      </c>
      <c r="O107" s="80">
        <f t="shared" si="147"/>
        <v>4.1711635644335936E-2</v>
      </c>
      <c r="P107" s="80">
        <f t="shared" si="147"/>
        <v>0.41331225214857686</v>
      </c>
      <c r="Q107" s="80">
        <f t="shared" si="147"/>
        <v>3.2537620508654129E-2</v>
      </c>
      <c r="R107" s="81">
        <f t="shared" si="147"/>
        <v>1.8706032609549108E-5</v>
      </c>
      <c r="S107" s="82">
        <f>SUM(L107:R107)</f>
        <v>0.99999999999999967</v>
      </c>
      <c r="AI107" s="115"/>
    </row>
    <row r="108" spans="1:85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  <c r="K108" s="20"/>
      <c r="AI108" s="8"/>
      <c r="BA108"/>
      <c r="BR108"/>
      <c r="CG108"/>
    </row>
    <row r="109" spans="1:85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  <c r="K109" s="369" t="s">
        <v>30</v>
      </c>
      <c r="L109" s="43" t="s">
        <v>0</v>
      </c>
      <c r="M109" s="43" t="s">
        <v>1</v>
      </c>
      <c r="N109" s="43" t="s">
        <v>2</v>
      </c>
      <c r="O109" s="43" t="s">
        <v>3</v>
      </c>
      <c r="P109" s="43" t="s">
        <v>26</v>
      </c>
      <c r="Q109" s="43" t="s">
        <v>4</v>
      </c>
      <c r="R109" s="43" t="s">
        <v>84</v>
      </c>
      <c r="S109" s="44" t="s">
        <v>5</v>
      </c>
      <c r="U109" s="365" t="s">
        <v>30</v>
      </c>
      <c r="V109" s="84" t="s">
        <v>71</v>
      </c>
      <c r="W109" s="84" t="s">
        <v>72</v>
      </c>
      <c r="X109" s="84" t="s">
        <v>4</v>
      </c>
      <c r="Y109" s="84" t="s">
        <v>1</v>
      </c>
      <c r="Z109" s="84" t="s">
        <v>2</v>
      </c>
      <c r="AA109" s="84" t="s">
        <v>3</v>
      </c>
      <c r="AB109" s="84" t="s">
        <v>53</v>
      </c>
      <c r="AC109" s="84" t="s">
        <v>65</v>
      </c>
      <c r="AD109" s="85" t="s">
        <v>73</v>
      </c>
      <c r="AE109" s="85" t="s">
        <v>74</v>
      </c>
      <c r="AF109" s="85" t="s">
        <v>75</v>
      </c>
      <c r="AG109" s="85" t="s">
        <v>76</v>
      </c>
      <c r="AH109" s="85" t="s">
        <v>77</v>
      </c>
      <c r="AI109" s="86" t="s">
        <v>61</v>
      </c>
      <c r="BA109"/>
      <c r="BR109"/>
      <c r="CG109"/>
    </row>
    <row r="110" spans="1:85" ht="15" customHeight="1" x14ac:dyDescent="0.25">
      <c r="A110" s="418" t="s">
        <v>30</v>
      </c>
      <c r="B110" s="357" t="s">
        <v>66</v>
      </c>
      <c r="C110" s="358"/>
      <c r="D110" s="358"/>
      <c r="E110" s="358"/>
      <c r="F110" s="358"/>
      <c r="G110" s="358"/>
      <c r="H110" s="358"/>
      <c r="I110" s="359"/>
      <c r="K110" s="370" t="s">
        <v>30</v>
      </c>
      <c r="L110" s="360" t="s">
        <v>66</v>
      </c>
      <c r="M110" s="361"/>
      <c r="N110" s="361"/>
      <c r="O110" s="361"/>
      <c r="P110" s="361"/>
      <c r="Q110" s="361"/>
      <c r="R110" s="361"/>
      <c r="S110" s="362"/>
      <c r="U110" s="366" t="s">
        <v>30</v>
      </c>
      <c r="V110" s="363" t="s">
        <v>66</v>
      </c>
      <c r="W110" s="363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4"/>
      <c r="BA110"/>
      <c r="BR110"/>
      <c r="CG110"/>
    </row>
    <row r="111" spans="1:85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  <c r="J111" s="8"/>
      <c r="K111" s="31" t="s">
        <v>6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87">
        <v>0</v>
      </c>
      <c r="S111" s="88">
        <f>SUM(L111:R111)</f>
        <v>0</v>
      </c>
      <c r="U111" s="33" t="s">
        <v>6</v>
      </c>
      <c r="V111" s="89">
        <v>0</v>
      </c>
      <c r="W111" s="89">
        <v>0</v>
      </c>
      <c r="X111" s="89">
        <v>0</v>
      </c>
      <c r="Y111" s="89">
        <v>0</v>
      </c>
      <c r="Z111" s="89">
        <v>0</v>
      </c>
      <c r="AA111" s="89">
        <v>0</v>
      </c>
      <c r="AB111" s="89">
        <v>0</v>
      </c>
      <c r="AC111" s="90">
        <v>0</v>
      </c>
      <c r="AD111" s="91">
        <v>0</v>
      </c>
      <c r="AE111" s="91">
        <v>0</v>
      </c>
      <c r="AF111" s="91">
        <v>0</v>
      </c>
      <c r="AG111" s="91">
        <v>0</v>
      </c>
      <c r="AH111" s="91">
        <v>0</v>
      </c>
      <c r="AI111" s="92">
        <f>SUM(V111:AC111)</f>
        <v>0</v>
      </c>
      <c r="BA111"/>
      <c r="BR111"/>
      <c r="CG111"/>
    </row>
    <row r="112" spans="1:85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148">SUM(B112:H112)</f>
        <v>0</v>
      </c>
      <c r="J112" s="8"/>
      <c r="K112" s="23" t="s">
        <v>7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6">
        <v>0</v>
      </c>
      <c r="S112" s="57">
        <f t="shared" ref="S112:S131" si="149">SUM(L112:R112)</f>
        <v>0</v>
      </c>
      <c r="U112" s="34" t="s">
        <v>7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94">
        <v>0</v>
      </c>
      <c r="AD112" s="93">
        <v>0</v>
      </c>
      <c r="AE112" s="93">
        <v>0</v>
      </c>
      <c r="AF112" s="93">
        <v>0</v>
      </c>
      <c r="AG112" s="93">
        <v>0</v>
      </c>
      <c r="AH112" s="93">
        <v>0</v>
      </c>
      <c r="AI112" s="95">
        <f t="shared" ref="AI112:AI131" si="150">SUM(V112:AC112)</f>
        <v>0</v>
      </c>
      <c r="BA112"/>
      <c r="BR112"/>
      <c r="CG112"/>
    </row>
    <row r="113" spans="1:85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148"/>
        <v>0</v>
      </c>
      <c r="J113" s="8"/>
      <c r="K113" s="24" t="s">
        <v>9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50">
        <v>0</v>
      </c>
      <c r="S113" s="51">
        <f t="shared" si="149"/>
        <v>0</v>
      </c>
      <c r="U113" s="35" t="s">
        <v>9</v>
      </c>
      <c r="V113" s="89">
        <v>0</v>
      </c>
      <c r="W113" s="89">
        <v>0</v>
      </c>
      <c r="X113" s="89">
        <v>0</v>
      </c>
      <c r="Y113" s="89">
        <v>0</v>
      </c>
      <c r="Z113" s="89">
        <v>0</v>
      </c>
      <c r="AA113" s="89">
        <v>0</v>
      </c>
      <c r="AB113" s="89">
        <v>0</v>
      </c>
      <c r="AC113" s="90">
        <v>0</v>
      </c>
      <c r="AD113" s="91">
        <v>0</v>
      </c>
      <c r="AE113" s="91">
        <v>0</v>
      </c>
      <c r="AF113" s="91">
        <v>0</v>
      </c>
      <c r="AG113" s="91">
        <v>0</v>
      </c>
      <c r="AH113" s="91">
        <v>0</v>
      </c>
      <c r="AI113" s="92">
        <f t="shared" si="150"/>
        <v>0</v>
      </c>
      <c r="BA113"/>
      <c r="BR113"/>
      <c r="CG113"/>
    </row>
    <row r="114" spans="1:85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148"/>
        <v>0</v>
      </c>
      <c r="J114" s="8"/>
      <c r="K114" s="23" t="s">
        <v>54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6">
        <v>0</v>
      </c>
      <c r="S114" s="57">
        <f t="shared" si="149"/>
        <v>0</v>
      </c>
      <c r="U114" s="34" t="s">
        <v>54</v>
      </c>
      <c r="V114" s="93">
        <v>0</v>
      </c>
      <c r="W114" s="93">
        <v>0</v>
      </c>
      <c r="X114" s="93">
        <v>0</v>
      </c>
      <c r="Y114" s="93">
        <v>0</v>
      </c>
      <c r="Z114" s="93">
        <v>0</v>
      </c>
      <c r="AA114" s="93">
        <v>0</v>
      </c>
      <c r="AB114" s="93">
        <v>0</v>
      </c>
      <c r="AC114" s="94">
        <v>0</v>
      </c>
      <c r="AD114" s="93">
        <v>0</v>
      </c>
      <c r="AE114" s="93">
        <v>0</v>
      </c>
      <c r="AF114" s="93">
        <v>0</v>
      </c>
      <c r="AG114" s="93">
        <v>0</v>
      </c>
      <c r="AH114" s="93">
        <v>0</v>
      </c>
      <c r="AI114" s="95">
        <f t="shared" si="150"/>
        <v>0</v>
      </c>
      <c r="BA114"/>
      <c r="BR114"/>
      <c r="CG114"/>
    </row>
    <row r="115" spans="1:85" x14ac:dyDescent="0.25">
      <c r="A115" s="12" t="s">
        <v>15</v>
      </c>
      <c r="B115" s="49">
        <v>1.0925816490581637</v>
      </c>
      <c r="C115" s="49">
        <v>0</v>
      </c>
      <c r="D115" s="49">
        <v>163.88724735872455</v>
      </c>
      <c r="E115" s="49">
        <v>0</v>
      </c>
      <c r="F115" s="372"/>
      <c r="G115" s="49">
        <v>0</v>
      </c>
      <c r="H115" s="58">
        <v>0</v>
      </c>
      <c r="I115" s="48">
        <f t="shared" si="148"/>
        <v>164.97982900778271</v>
      </c>
      <c r="J115" s="8"/>
      <c r="K115" s="24" t="s">
        <v>15</v>
      </c>
      <c r="L115" s="49">
        <v>1.0925816490581637</v>
      </c>
      <c r="M115" s="49">
        <v>0</v>
      </c>
      <c r="N115" s="49">
        <v>163.88724735872455</v>
      </c>
      <c r="O115" s="49">
        <v>0</v>
      </c>
      <c r="P115" s="49">
        <v>0</v>
      </c>
      <c r="Q115" s="49">
        <v>0</v>
      </c>
      <c r="R115" s="50">
        <v>0</v>
      </c>
      <c r="S115" s="51">
        <f t="shared" si="149"/>
        <v>164.97982900778271</v>
      </c>
      <c r="U115" s="35" t="s">
        <v>15</v>
      </c>
      <c r="V115" s="89">
        <v>1.0925816490581637</v>
      </c>
      <c r="W115" s="89">
        <v>0</v>
      </c>
      <c r="X115" s="89">
        <v>0</v>
      </c>
      <c r="Y115" s="89">
        <v>0</v>
      </c>
      <c r="Z115" s="89">
        <v>0</v>
      </c>
      <c r="AA115" s="89">
        <v>0</v>
      </c>
      <c r="AB115" s="89">
        <v>0</v>
      </c>
      <c r="AC115" s="90">
        <v>163.88724735872455</v>
      </c>
      <c r="AD115" s="91">
        <v>0</v>
      </c>
      <c r="AE115" s="91">
        <v>0</v>
      </c>
      <c r="AF115" s="91">
        <v>0</v>
      </c>
      <c r="AG115" s="91">
        <v>163.88724735872455</v>
      </c>
      <c r="AH115" s="91">
        <v>0</v>
      </c>
      <c r="AI115" s="92">
        <f t="shared" si="150"/>
        <v>164.97982900778271</v>
      </c>
      <c r="BA115"/>
      <c r="BR115"/>
      <c r="CG115"/>
    </row>
    <row r="116" spans="1:85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148"/>
        <v>0</v>
      </c>
      <c r="J116" s="8"/>
      <c r="K116" s="23" t="s">
        <v>67</v>
      </c>
      <c r="L116" s="55">
        <v>0</v>
      </c>
      <c r="M116" s="55">
        <v>0</v>
      </c>
      <c r="N116" s="55">
        <v>0</v>
      </c>
      <c r="O116" s="55">
        <v>0</v>
      </c>
      <c r="P116" s="55">
        <v>0</v>
      </c>
      <c r="Q116" s="55">
        <v>0</v>
      </c>
      <c r="R116" s="56">
        <v>0</v>
      </c>
      <c r="S116" s="57">
        <f t="shared" si="149"/>
        <v>0</v>
      </c>
      <c r="U116" s="34" t="s">
        <v>55</v>
      </c>
      <c r="V116" s="93">
        <v>0</v>
      </c>
      <c r="W116" s="93">
        <v>0</v>
      </c>
      <c r="X116" s="93">
        <v>0</v>
      </c>
      <c r="Y116" s="93">
        <v>0</v>
      </c>
      <c r="Z116" s="93">
        <v>0</v>
      </c>
      <c r="AA116" s="93">
        <v>0</v>
      </c>
      <c r="AB116" s="93">
        <v>0</v>
      </c>
      <c r="AC116" s="94">
        <v>0</v>
      </c>
      <c r="AD116" s="93">
        <v>0</v>
      </c>
      <c r="AE116" s="93">
        <v>0</v>
      </c>
      <c r="AF116" s="93">
        <v>0</v>
      </c>
      <c r="AG116" s="93">
        <v>0</v>
      </c>
      <c r="AH116" s="93">
        <v>0</v>
      </c>
      <c r="AI116" s="95">
        <f t="shared" si="150"/>
        <v>0</v>
      </c>
      <c r="BA116"/>
      <c r="BR116"/>
      <c r="CG116"/>
    </row>
    <row r="117" spans="1:85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0.3257550543952219</v>
      </c>
      <c r="F117" s="372"/>
      <c r="G117" s="49">
        <v>0</v>
      </c>
      <c r="H117" s="58">
        <v>0</v>
      </c>
      <c r="I117" s="48">
        <f t="shared" si="148"/>
        <v>0.3257550543952219</v>
      </c>
      <c r="J117" s="8"/>
      <c r="K117" s="24" t="s">
        <v>56</v>
      </c>
      <c r="L117" s="49">
        <v>0</v>
      </c>
      <c r="M117" s="49">
        <v>0</v>
      </c>
      <c r="N117" s="49">
        <v>0</v>
      </c>
      <c r="O117" s="49">
        <v>0.3257550543952219</v>
      </c>
      <c r="P117" s="49">
        <v>26.437935169101401</v>
      </c>
      <c r="Q117" s="49">
        <v>0</v>
      </c>
      <c r="R117" s="50">
        <v>0</v>
      </c>
      <c r="S117" s="51">
        <f t="shared" si="149"/>
        <v>26.763690223496624</v>
      </c>
      <c r="U117" s="35" t="s">
        <v>56</v>
      </c>
      <c r="V117" s="89">
        <v>0</v>
      </c>
      <c r="W117" s="89">
        <v>0</v>
      </c>
      <c r="X117" s="89">
        <v>0</v>
      </c>
      <c r="Y117" s="89">
        <v>0</v>
      </c>
      <c r="Z117" s="89">
        <v>0</v>
      </c>
      <c r="AA117" s="89">
        <v>0.3257550543952219</v>
      </c>
      <c r="AB117" s="89">
        <v>26.437935169101401</v>
      </c>
      <c r="AC117" s="90">
        <v>0</v>
      </c>
      <c r="AD117" s="89">
        <v>0</v>
      </c>
      <c r="AE117" s="89">
        <v>0</v>
      </c>
      <c r="AF117" s="89">
        <v>0</v>
      </c>
      <c r="AG117" s="89">
        <v>0</v>
      </c>
      <c r="AH117" s="89">
        <v>0</v>
      </c>
      <c r="AI117" s="92">
        <f t="shared" si="150"/>
        <v>26.763690223496624</v>
      </c>
      <c r="BA117"/>
      <c r="BR117"/>
      <c r="CG117"/>
    </row>
    <row r="118" spans="1:85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148"/>
        <v>0</v>
      </c>
      <c r="J118" s="8"/>
      <c r="K118" s="23" t="s">
        <v>11</v>
      </c>
      <c r="L118" s="55">
        <v>0</v>
      </c>
      <c r="M118" s="55">
        <v>0</v>
      </c>
      <c r="N118" s="55">
        <v>0</v>
      </c>
      <c r="O118" s="55">
        <v>0</v>
      </c>
      <c r="P118" s="55">
        <v>0.25716397015036352</v>
      </c>
      <c r="Q118" s="55">
        <v>0</v>
      </c>
      <c r="R118" s="56">
        <v>0</v>
      </c>
      <c r="S118" s="57">
        <f t="shared" si="149"/>
        <v>0.25716397015036352</v>
      </c>
      <c r="U118" s="34" t="s">
        <v>11</v>
      </c>
      <c r="V118" s="93">
        <v>0</v>
      </c>
      <c r="W118" s="93">
        <v>0</v>
      </c>
      <c r="X118" s="93">
        <v>0</v>
      </c>
      <c r="Y118" s="93">
        <v>0</v>
      </c>
      <c r="Z118" s="93">
        <v>0</v>
      </c>
      <c r="AA118" s="93">
        <v>0</v>
      </c>
      <c r="AB118" s="93">
        <v>0.25716397015036352</v>
      </c>
      <c r="AC118" s="94">
        <v>0</v>
      </c>
      <c r="AD118" s="93">
        <v>0</v>
      </c>
      <c r="AE118" s="93">
        <v>0</v>
      </c>
      <c r="AF118" s="93">
        <v>0</v>
      </c>
      <c r="AG118" s="93">
        <v>0</v>
      </c>
      <c r="AH118" s="93">
        <v>0</v>
      </c>
      <c r="AI118" s="95">
        <f t="shared" si="150"/>
        <v>0.25716397015036352</v>
      </c>
      <c r="BA118"/>
      <c r="BR118"/>
      <c r="CG118"/>
    </row>
    <row r="119" spans="1:85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148"/>
        <v>0</v>
      </c>
      <c r="J119" s="8"/>
      <c r="K119" s="24" t="s">
        <v>57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50">
        <v>0</v>
      </c>
      <c r="S119" s="51">
        <f t="shared" si="149"/>
        <v>0</v>
      </c>
      <c r="U119" s="35" t="s">
        <v>57</v>
      </c>
      <c r="V119" s="89">
        <v>0</v>
      </c>
      <c r="W119" s="89">
        <v>0</v>
      </c>
      <c r="X119" s="89">
        <v>0</v>
      </c>
      <c r="Y119" s="89">
        <v>0</v>
      </c>
      <c r="Z119" s="89">
        <v>0</v>
      </c>
      <c r="AA119" s="89">
        <v>0</v>
      </c>
      <c r="AB119" s="89">
        <v>0</v>
      </c>
      <c r="AC119" s="90">
        <v>0</v>
      </c>
      <c r="AD119" s="89">
        <v>0</v>
      </c>
      <c r="AE119" s="89">
        <v>0</v>
      </c>
      <c r="AF119" s="89">
        <v>0</v>
      </c>
      <c r="AG119" s="89">
        <v>0</v>
      </c>
      <c r="AH119" s="89">
        <v>0</v>
      </c>
      <c r="AI119" s="92">
        <f t="shared" si="150"/>
        <v>0</v>
      </c>
      <c r="BA119"/>
      <c r="BR119"/>
      <c r="CG119"/>
    </row>
    <row r="120" spans="1:85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148"/>
        <v>0</v>
      </c>
      <c r="J120" s="8"/>
      <c r="K120" s="23" t="s">
        <v>16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5">
        <v>0</v>
      </c>
      <c r="R120" s="56">
        <v>0</v>
      </c>
      <c r="S120" s="57">
        <f t="shared" si="149"/>
        <v>0</v>
      </c>
      <c r="U120" s="34" t="s">
        <v>16</v>
      </c>
      <c r="V120" s="93">
        <v>0</v>
      </c>
      <c r="W120" s="93">
        <v>0</v>
      </c>
      <c r="X120" s="93">
        <v>0</v>
      </c>
      <c r="Y120" s="93">
        <v>0</v>
      </c>
      <c r="Z120" s="93">
        <v>0</v>
      </c>
      <c r="AA120" s="93">
        <v>0</v>
      </c>
      <c r="AB120" s="93">
        <v>0</v>
      </c>
      <c r="AC120" s="94">
        <v>0</v>
      </c>
      <c r="AD120" s="93">
        <v>0</v>
      </c>
      <c r="AE120" s="93">
        <v>0</v>
      </c>
      <c r="AF120" s="93">
        <v>0</v>
      </c>
      <c r="AG120" s="93">
        <v>0</v>
      </c>
      <c r="AH120" s="93">
        <v>0</v>
      </c>
      <c r="AI120" s="95">
        <f t="shared" si="150"/>
        <v>0</v>
      </c>
      <c r="BA120"/>
      <c r="BR120"/>
      <c r="CG120"/>
    </row>
    <row r="121" spans="1:85" x14ac:dyDescent="0.25">
      <c r="A121" s="12" t="s">
        <v>139</v>
      </c>
      <c r="B121" s="49">
        <v>14.190308483196219</v>
      </c>
      <c r="C121" s="49">
        <v>10.979364913582357</v>
      </c>
      <c r="D121" s="49">
        <v>281.13447535093553</v>
      </c>
      <c r="E121" s="49">
        <v>0</v>
      </c>
      <c r="F121" s="372"/>
      <c r="G121" s="49">
        <v>0</v>
      </c>
      <c r="H121" s="58">
        <v>0</v>
      </c>
      <c r="I121" s="48">
        <f t="shared" si="148"/>
        <v>306.30414874771412</v>
      </c>
      <c r="J121" s="8"/>
      <c r="K121" s="24" t="s">
        <v>139</v>
      </c>
      <c r="L121" s="49">
        <v>14.190308483196219</v>
      </c>
      <c r="M121" s="49">
        <v>10.979364913582357</v>
      </c>
      <c r="N121" s="49">
        <v>281.13447535093553</v>
      </c>
      <c r="O121" s="49">
        <v>0</v>
      </c>
      <c r="P121" s="49">
        <v>0</v>
      </c>
      <c r="Q121" s="49">
        <v>0</v>
      </c>
      <c r="R121" s="50">
        <v>0</v>
      </c>
      <c r="S121" s="51">
        <f t="shared" si="149"/>
        <v>306.30414874771412</v>
      </c>
      <c r="U121" s="35" t="s">
        <v>139</v>
      </c>
      <c r="V121" s="89">
        <v>13.311788995274631</v>
      </c>
      <c r="W121" s="89">
        <v>0</v>
      </c>
      <c r="X121" s="89">
        <v>0</v>
      </c>
      <c r="Y121" s="89">
        <v>10.979364913582357</v>
      </c>
      <c r="Z121" s="89">
        <v>274.43179371021927</v>
      </c>
      <c r="AA121" s="89">
        <v>0</v>
      </c>
      <c r="AB121" s="89">
        <v>0</v>
      </c>
      <c r="AC121" s="90">
        <v>7.5812011286378507</v>
      </c>
      <c r="AD121" s="89">
        <v>0.87851948792158918</v>
      </c>
      <c r="AE121" s="89">
        <v>0</v>
      </c>
      <c r="AF121" s="89">
        <v>0</v>
      </c>
      <c r="AG121" s="89">
        <v>6.7026816407162615</v>
      </c>
      <c r="AH121" s="89">
        <v>0</v>
      </c>
      <c r="AI121" s="92">
        <f t="shared" si="150"/>
        <v>306.30414874771412</v>
      </c>
      <c r="BA121"/>
      <c r="BR121"/>
      <c r="CG121"/>
    </row>
    <row r="122" spans="1:85" x14ac:dyDescent="0.25">
      <c r="A122" s="11" t="s">
        <v>24</v>
      </c>
      <c r="B122" s="52">
        <v>9.9940415009079242</v>
      </c>
      <c r="C122" s="52">
        <v>0.16915672132621834</v>
      </c>
      <c r="D122" s="52">
        <v>123.39878395987178</v>
      </c>
      <c r="E122" s="52">
        <v>177.15844885167368</v>
      </c>
      <c r="F122" s="372"/>
      <c r="G122" s="52">
        <v>14.299117273456179</v>
      </c>
      <c r="H122" s="53">
        <v>0.42502562040927011</v>
      </c>
      <c r="I122" s="54">
        <f t="shared" si="148"/>
        <v>325.44457392764508</v>
      </c>
      <c r="J122" s="8"/>
      <c r="K122" s="23" t="s">
        <v>24</v>
      </c>
      <c r="L122" s="55">
        <v>9.9940415009079242</v>
      </c>
      <c r="M122" s="55">
        <v>0.16915672132621834</v>
      </c>
      <c r="N122" s="55">
        <v>123.39878395987178</v>
      </c>
      <c r="O122" s="55">
        <v>177.15844885167368</v>
      </c>
      <c r="P122" s="55">
        <v>1.5254260723549111</v>
      </c>
      <c r="Q122" s="55">
        <v>14.299117273456179</v>
      </c>
      <c r="R122" s="56">
        <v>0.42502562040927011</v>
      </c>
      <c r="S122" s="57">
        <f t="shared" si="149"/>
        <v>326.96999999999997</v>
      </c>
      <c r="U122" s="34" t="s">
        <v>24</v>
      </c>
      <c r="V122" s="93">
        <v>0.20853174593624463</v>
      </c>
      <c r="W122" s="93">
        <v>4.8891179594341541</v>
      </c>
      <c r="X122" s="93">
        <v>14.299117273456179</v>
      </c>
      <c r="Y122" s="93">
        <v>0.16915672132621834</v>
      </c>
      <c r="Z122" s="93">
        <v>123.39878395987178</v>
      </c>
      <c r="AA122" s="93">
        <v>176.886685414217</v>
      </c>
      <c r="AB122" s="93">
        <v>1.5254260723549111</v>
      </c>
      <c r="AC122" s="94">
        <v>5.5931808534034912</v>
      </c>
      <c r="AD122" s="93">
        <v>4.8963917955375251</v>
      </c>
      <c r="AE122" s="93">
        <v>0.27176343745669607</v>
      </c>
      <c r="AF122" s="93">
        <v>0.42502562040927011</v>
      </c>
      <c r="AG122" s="93">
        <v>0</v>
      </c>
      <c r="AH122" s="93">
        <v>0</v>
      </c>
      <c r="AI122" s="95">
        <f t="shared" si="150"/>
        <v>326.96999999999997</v>
      </c>
      <c r="BA122"/>
      <c r="BR122"/>
      <c r="CG122"/>
    </row>
    <row r="123" spans="1:85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148"/>
        <v>0</v>
      </c>
      <c r="J123" s="8"/>
      <c r="K123" s="24" t="s">
        <v>23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50">
        <v>0</v>
      </c>
      <c r="S123" s="51">
        <f t="shared" si="149"/>
        <v>0</v>
      </c>
      <c r="U123" s="35" t="s">
        <v>23</v>
      </c>
      <c r="V123" s="89">
        <v>0</v>
      </c>
      <c r="W123" s="89">
        <v>0</v>
      </c>
      <c r="X123" s="89">
        <v>0</v>
      </c>
      <c r="Y123" s="89">
        <v>0</v>
      </c>
      <c r="Z123" s="89">
        <v>0</v>
      </c>
      <c r="AA123" s="89">
        <v>0</v>
      </c>
      <c r="AB123" s="89">
        <v>0</v>
      </c>
      <c r="AC123" s="90">
        <v>0</v>
      </c>
      <c r="AD123" s="89">
        <v>0</v>
      </c>
      <c r="AE123" s="89">
        <v>0</v>
      </c>
      <c r="AF123" s="89">
        <v>0</v>
      </c>
      <c r="AG123" s="89">
        <v>0</v>
      </c>
      <c r="AH123" s="89">
        <v>0</v>
      </c>
      <c r="AI123" s="92">
        <f t="shared" si="150"/>
        <v>0</v>
      </c>
      <c r="BA123"/>
      <c r="BR123"/>
      <c r="CG123"/>
    </row>
    <row r="124" spans="1:85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148"/>
        <v>0</v>
      </c>
      <c r="J124" s="8"/>
      <c r="K124" s="23" t="s">
        <v>58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6">
        <v>0</v>
      </c>
      <c r="S124" s="57">
        <f t="shared" si="149"/>
        <v>0</v>
      </c>
      <c r="U124" s="34" t="s">
        <v>58</v>
      </c>
      <c r="V124" s="93">
        <v>0</v>
      </c>
      <c r="W124" s="93">
        <v>0</v>
      </c>
      <c r="X124" s="93">
        <v>0</v>
      </c>
      <c r="Y124" s="93">
        <v>0</v>
      </c>
      <c r="Z124" s="93">
        <v>0</v>
      </c>
      <c r="AA124" s="93">
        <v>0</v>
      </c>
      <c r="AB124" s="93">
        <v>0</v>
      </c>
      <c r="AC124" s="94">
        <v>0</v>
      </c>
      <c r="AD124" s="93">
        <v>0</v>
      </c>
      <c r="AE124" s="93">
        <v>0</v>
      </c>
      <c r="AF124" s="93">
        <v>0</v>
      </c>
      <c r="AG124" s="93">
        <v>0</v>
      </c>
      <c r="AH124" s="93">
        <v>0</v>
      </c>
      <c r="AI124" s="95">
        <f t="shared" si="150"/>
        <v>0</v>
      </c>
      <c r="BA124"/>
      <c r="BR124"/>
      <c r="CG124"/>
    </row>
    <row r="125" spans="1:85" x14ac:dyDescent="0.25">
      <c r="A125" s="12" t="s">
        <v>21</v>
      </c>
      <c r="B125" s="49">
        <v>0</v>
      </c>
      <c r="C125" s="49">
        <v>1.5183484817730564E-2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148"/>
        <v>1.5183484817730564E-2</v>
      </c>
      <c r="J125" s="8"/>
      <c r="K125" s="24" t="s">
        <v>21</v>
      </c>
      <c r="L125" s="49">
        <v>0</v>
      </c>
      <c r="M125" s="49">
        <v>1.5183484817730564E-2</v>
      </c>
      <c r="N125" s="49">
        <v>0</v>
      </c>
      <c r="O125" s="49">
        <v>0</v>
      </c>
      <c r="P125" s="49">
        <v>1.1033037310577702</v>
      </c>
      <c r="Q125" s="49">
        <v>0</v>
      </c>
      <c r="R125" s="50">
        <v>0</v>
      </c>
      <c r="S125" s="51">
        <f t="shared" si="149"/>
        <v>1.1184872158755008</v>
      </c>
      <c r="U125" s="35" t="s">
        <v>21</v>
      </c>
      <c r="V125" s="89">
        <v>0</v>
      </c>
      <c r="W125" s="89">
        <v>0</v>
      </c>
      <c r="X125" s="89">
        <v>0</v>
      </c>
      <c r="Y125" s="89">
        <v>1.5183484817730564E-2</v>
      </c>
      <c r="Z125" s="89">
        <v>0</v>
      </c>
      <c r="AA125" s="89">
        <v>0</v>
      </c>
      <c r="AB125" s="89">
        <v>1.1033037310577702</v>
      </c>
      <c r="AC125" s="90">
        <v>0</v>
      </c>
      <c r="AD125" s="89">
        <v>0</v>
      </c>
      <c r="AE125" s="89">
        <v>0</v>
      </c>
      <c r="AF125" s="89">
        <v>0</v>
      </c>
      <c r="AG125" s="89">
        <v>0</v>
      </c>
      <c r="AH125" s="89">
        <v>0</v>
      </c>
      <c r="AI125" s="92">
        <f t="shared" si="150"/>
        <v>1.1184872158755008</v>
      </c>
      <c r="BA125"/>
      <c r="BR125"/>
      <c r="CG125"/>
    </row>
    <row r="126" spans="1:85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148"/>
        <v>0</v>
      </c>
      <c r="J126" s="8"/>
      <c r="K126" s="23" t="s">
        <v>20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6">
        <v>0</v>
      </c>
      <c r="S126" s="57">
        <f t="shared" si="149"/>
        <v>0</v>
      </c>
      <c r="U126" s="34" t="s">
        <v>59</v>
      </c>
      <c r="V126" s="93">
        <v>0</v>
      </c>
      <c r="W126" s="93">
        <v>0</v>
      </c>
      <c r="X126" s="93">
        <v>0</v>
      </c>
      <c r="Y126" s="93">
        <v>0</v>
      </c>
      <c r="Z126" s="93">
        <v>0</v>
      </c>
      <c r="AA126" s="93">
        <v>0</v>
      </c>
      <c r="AB126" s="93">
        <v>0</v>
      </c>
      <c r="AC126" s="94">
        <v>0</v>
      </c>
      <c r="AD126" s="93">
        <v>0</v>
      </c>
      <c r="AE126" s="93">
        <v>0</v>
      </c>
      <c r="AF126" s="93">
        <v>0</v>
      </c>
      <c r="AG126" s="93">
        <v>0</v>
      </c>
      <c r="AH126" s="93">
        <v>0</v>
      </c>
      <c r="AI126" s="95">
        <f t="shared" si="150"/>
        <v>0</v>
      </c>
      <c r="BA126"/>
      <c r="BR126"/>
      <c r="CG126"/>
    </row>
    <row r="127" spans="1:85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148"/>
        <v>0</v>
      </c>
      <c r="J127" s="8"/>
      <c r="K127" s="25" t="s">
        <v>62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50">
        <v>0</v>
      </c>
      <c r="S127" s="51">
        <f t="shared" si="149"/>
        <v>0</v>
      </c>
      <c r="U127" s="36" t="s">
        <v>60</v>
      </c>
      <c r="V127" s="89">
        <v>0</v>
      </c>
      <c r="W127" s="89">
        <v>0</v>
      </c>
      <c r="X127" s="89">
        <v>0</v>
      </c>
      <c r="Y127" s="89">
        <v>0</v>
      </c>
      <c r="Z127" s="89">
        <v>0</v>
      </c>
      <c r="AA127" s="89">
        <v>0</v>
      </c>
      <c r="AB127" s="89">
        <v>0</v>
      </c>
      <c r="AC127" s="90">
        <v>0</v>
      </c>
      <c r="AD127" s="91">
        <v>0</v>
      </c>
      <c r="AE127" s="91">
        <v>0</v>
      </c>
      <c r="AF127" s="91">
        <v>0</v>
      </c>
      <c r="AG127" s="91">
        <v>0</v>
      </c>
      <c r="AH127" s="91">
        <v>0</v>
      </c>
      <c r="AI127" s="92">
        <f t="shared" si="150"/>
        <v>0</v>
      </c>
      <c r="BA127"/>
      <c r="BR127"/>
      <c r="CG127"/>
    </row>
    <row r="128" spans="1:85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148"/>
        <v>0</v>
      </c>
      <c r="J128" s="8"/>
      <c r="K128" s="26" t="s">
        <v>22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63">
        <v>0</v>
      </c>
      <c r="S128" s="64">
        <f t="shared" si="149"/>
        <v>0</v>
      </c>
      <c r="U128" s="37" t="s">
        <v>63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>
        <v>0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7">
        <v>0</v>
      </c>
      <c r="AI128" s="98">
        <f t="shared" si="150"/>
        <v>0</v>
      </c>
      <c r="BA128"/>
      <c r="BR128"/>
      <c r="CG128"/>
    </row>
    <row r="129" spans="1:85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148"/>
        <v>0</v>
      </c>
      <c r="J129" s="8"/>
      <c r="K129" s="27" t="s">
        <v>18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8">
        <v>0</v>
      </c>
      <c r="S129" s="69">
        <f t="shared" si="149"/>
        <v>0</v>
      </c>
      <c r="U129" s="38" t="s">
        <v>18</v>
      </c>
      <c r="V129" s="99">
        <v>0</v>
      </c>
      <c r="W129" s="99">
        <v>0</v>
      </c>
      <c r="X129" s="99">
        <v>0</v>
      </c>
      <c r="Y129" s="99">
        <v>0</v>
      </c>
      <c r="Z129" s="99">
        <v>0</v>
      </c>
      <c r="AA129" s="99">
        <v>0</v>
      </c>
      <c r="AB129" s="99">
        <v>0</v>
      </c>
      <c r="AC129" s="99">
        <v>0</v>
      </c>
      <c r="AD129" s="100">
        <v>0</v>
      </c>
      <c r="AE129" s="100">
        <v>0</v>
      </c>
      <c r="AF129" s="100">
        <v>0</v>
      </c>
      <c r="AG129" s="100">
        <v>0</v>
      </c>
      <c r="AH129" s="100">
        <v>0</v>
      </c>
      <c r="AI129" s="101">
        <f t="shared" si="150"/>
        <v>0</v>
      </c>
      <c r="BA129"/>
      <c r="BR129"/>
      <c r="CG129"/>
    </row>
    <row r="130" spans="1:85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148"/>
        <v>0</v>
      </c>
      <c r="J130" s="8"/>
      <c r="K130" s="26" t="s">
        <v>19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63">
        <v>0</v>
      </c>
      <c r="S130" s="64">
        <f t="shared" si="149"/>
        <v>0</v>
      </c>
      <c r="U130" s="37" t="s">
        <v>19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>
        <v>0</v>
      </c>
      <c r="AB130" s="96">
        <v>0</v>
      </c>
      <c r="AC130" s="96">
        <v>0</v>
      </c>
      <c r="AD130" s="96">
        <v>0</v>
      </c>
      <c r="AE130" s="96">
        <v>0</v>
      </c>
      <c r="AF130" s="96">
        <v>0</v>
      </c>
      <c r="AG130" s="96">
        <v>0</v>
      </c>
      <c r="AH130" s="97">
        <v>0</v>
      </c>
      <c r="AI130" s="98">
        <f t="shared" si="150"/>
        <v>0</v>
      </c>
      <c r="BA130"/>
      <c r="BR130"/>
      <c r="CG130"/>
    </row>
    <row r="131" spans="1:85" ht="15" thickBot="1" x14ac:dyDescent="0.35">
      <c r="A131" s="16" t="s">
        <v>10</v>
      </c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148"/>
        <v>0</v>
      </c>
      <c r="J131" s="8"/>
      <c r="K131" s="28" t="s">
        <v>10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3">
        <v>0</v>
      </c>
      <c r="S131" s="74">
        <f t="shared" si="149"/>
        <v>0</v>
      </c>
      <c r="U131" s="38" t="s">
        <v>10</v>
      </c>
      <c r="V131" s="99">
        <v>0</v>
      </c>
      <c r="W131" s="99">
        <v>0</v>
      </c>
      <c r="X131" s="99">
        <v>0</v>
      </c>
      <c r="Y131" s="99">
        <v>0</v>
      </c>
      <c r="Z131" s="99">
        <v>0</v>
      </c>
      <c r="AA131" s="99">
        <v>0</v>
      </c>
      <c r="AB131" s="99">
        <v>0</v>
      </c>
      <c r="AC131" s="99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</v>
      </c>
      <c r="AI131" s="101">
        <f t="shared" si="150"/>
        <v>0</v>
      </c>
      <c r="BA131"/>
      <c r="BR131"/>
      <c r="CG131"/>
    </row>
    <row r="132" spans="1:85" x14ac:dyDescent="0.25">
      <c r="A132" s="17" t="s">
        <v>25</v>
      </c>
      <c r="B132" s="75">
        <f>SUM(B111:B127)</f>
        <v>25.276931633162306</v>
      </c>
      <c r="C132" s="75">
        <f t="shared" ref="C132:I132" si="151">SUM(C111:C127)</f>
        <v>11.163705119726306</v>
      </c>
      <c r="D132" s="75">
        <f t="shared" si="151"/>
        <v>568.42050666953185</v>
      </c>
      <c r="E132" s="75">
        <f t="shared" si="151"/>
        <v>177.4842039060689</v>
      </c>
      <c r="F132" s="75">
        <f t="shared" si="151"/>
        <v>0</v>
      </c>
      <c r="G132" s="75">
        <f t="shared" si="151"/>
        <v>14.299117273456179</v>
      </c>
      <c r="H132" s="76">
        <f t="shared" si="151"/>
        <v>0.42502562040927011</v>
      </c>
      <c r="I132" s="48">
        <f t="shared" si="151"/>
        <v>797.06949022235494</v>
      </c>
      <c r="J132" s="8"/>
      <c r="K132" s="29" t="s">
        <v>25</v>
      </c>
      <c r="L132" s="75">
        <f>SUM(L111:L127)</f>
        <v>25.276931633162306</v>
      </c>
      <c r="M132" s="75">
        <f t="shared" ref="M132:S132" si="152">SUM(M111:M127)</f>
        <v>11.163705119726306</v>
      </c>
      <c r="N132" s="75">
        <f t="shared" si="152"/>
        <v>568.42050666953185</v>
      </c>
      <c r="O132" s="75">
        <f t="shared" si="152"/>
        <v>177.4842039060689</v>
      </c>
      <c r="P132" s="75">
        <f t="shared" si="152"/>
        <v>29.323828942664445</v>
      </c>
      <c r="Q132" s="75">
        <f t="shared" si="152"/>
        <v>14.299117273456179</v>
      </c>
      <c r="R132" s="76">
        <f t="shared" si="152"/>
        <v>0.42502562040927011</v>
      </c>
      <c r="S132" s="77">
        <f t="shared" si="152"/>
        <v>826.39331916501931</v>
      </c>
      <c r="U132" s="39" t="s">
        <v>61</v>
      </c>
      <c r="V132" s="102">
        <f>SUM(V111:V127)</f>
        <v>14.612902390269038</v>
      </c>
      <c r="W132" s="102">
        <f t="shared" ref="W132:AH132" si="153">SUM(W111:W127)</f>
        <v>4.8891179594341541</v>
      </c>
      <c r="X132" s="102">
        <f t="shared" si="153"/>
        <v>14.299117273456179</v>
      </c>
      <c r="Y132" s="102">
        <f t="shared" si="153"/>
        <v>11.163705119726306</v>
      </c>
      <c r="Z132" s="102">
        <f t="shared" si="153"/>
        <v>397.83057767009103</v>
      </c>
      <c r="AA132" s="102">
        <f t="shared" si="153"/>
        <v>177.21244046861221</v>
      </c>
      <c r="AB132" s="102">
        <f t="shared" si="153"/>
        <v>29.323828942664445</v>
      </c>
      <c r="AC132" s="102">
        <f t="shared" si="153"/>
        <v>177.06162934076588</v>
      </c>
      <c r="AD132" s="103">
        <f t="shared" si="153"/>
        <v>5.7749112834591143</v>
      </c>
      <c r="AE132" s="103">
        <f t="shared" si="153"/>
        <v>0.27176343745669607</v>
      </c>
      <c r="AF132" s="103">
        <f t="shared" si="153"/>
        <v>0.42502562040927011</v>
      </c>
      <c r="AG132" s="103">
        <f t="shared" si="153"/>
        <v>170.58992899944082</v>
      </c>
      <c r="AH132" s="103">
        <f t="shared" si="153"/>
        <v>0</v>
      </c>
      <c r="AI132" s="104">
        <f>SUM(V132:AC132)</f>
        <v>826.39331916501919</v>
      </c>
      <c r="BA132"/>
      <c r="BR132"/>
      <c r="CG132"/>
    </row>
    <row r="133" spans="1:85" s="4" customFormat="1" ht="15" thickBot="1" x14ac:dyDescent="0.35">
      <c r="A133" s="18" t="s">
        <v>85</v>
      </c>
      <c r="B133" s="105">
        <f>IF($I132=0,"-",B132/$I132)</f>
        <v>3.1712331162131062E-2</v>
      </c>
      <c r="C133" s="105">
        <f t="shared" ref="C133:H133" si="154">IF($I132=0,"-",C132/$I132)</f>
        <v>1.4005937069065354E-2</v>
      </c>
      <c r="D133" s="105">
        <f t="shared" si="154"/>
        <v>0.71313795552626424</v>
      </c>
      <c r="E133" s="105">
        <f t="shared" si="154"/>
        <v>0.22267092905106292</v>
      </c>
      <c r="F133" s="105">
        <f t="shared" si="154"/>
        <v>0</v>
      </c>
      <c r="G133" s="105">
        <f t="shared" si="154"/>
        <v>1.793961185174359E-2</v>
      </c>
      <c r="H133" s="106">
        <f t="shared" si="154"/>
        <v>5.3323533973267825E-4</v>
      </c>
      <c r="I133" s="107">
        <f>SUM(B133:H133)</f>
        <v>0.99999999999999989</v>
      </c>
      <c r="J133"/>
      <c r="K133" s="30" t="s">
        <v>85</v>
      </c>
      <c r="L133" s="80">
        <f>IF($S132=0,"-",L132/$S132)</f>
        <v>3.0587047410671107E-2</v>
      </c>
      <c r="M133" s="80">
        <f t="shared" ref="M133:R133" si="155">IF($S132=0,"-",M132/$S132)</f>
        <v>1.3508948899787836E-2</v>
      </c>
      <c r="N133" s="80">
        <f t="shared" si="155"/>
        <v>0.68783289202272235</v>
      </c>
      <c r="O133" s="80">
        <f t="shared" si="155"/>
        <v>0.21476964998385686</v>
      </c>
      <c r="P133" s="80">
        <f t="shared" si="155"/>
        <v>3.548410697740513E-2</v>
      </c>
      <c r="Q133" s="80">
        <f t="shared" si="155"/>
        <v>1.7303040745663197E-2</v>
      </c>
      <c r="R133" s="81">
        <f t="shared" si="155"/>
        <v>5.1431395989347099E-4</v>
      </c>
      <c r="S133" s="82">
        <f>SUM(L133:R133)</f>
        <v>0.99999999999999989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</row>
    <row r="134" spans="1:85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  <c r="K134" s="20"/>
      <c r="L134" s="2"/>
      <c r="M134" s="2"/>
      <c r="N134" s="2"/>
      <c r="O134" s="2"/>
      <c r="P134" s="2"/>
      <c r="Q134" s="2"/>
      <c r="R134" s="2"/>
      <c r="S134" s="2"/>
      <c r="AI134" s="8"/>
      <c r="BA134"/>
      <c r="BR134"/>
      <c r="CG134"/>
    </row>
    <row r="135" spans="1:85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  <c r="K135" s="369" t="s">
        <v>31</v>
      </c>
      <c r="L135" s="43" t="s">
        <v>0</v>
      </c>
      <c r="M135" s="43" t="s">
        <v>1</v>
      </c>
      <c r="N135" s="43" t="s">
        <v>2</v>
      </c>
      <c r="O135" s="43" t="s">
        <v>3</v>
      </c>
      <c r="P135" s="43" t="s">
        <v>26</v>
      </c>
      <c r="Q135" s="43" t="s">
        <v>4</v>
      </c>
      <c r="R135" s="43" t="s">
        <v>84</v>
      </c>
      <c r="S135" s="44" t="s">
        <v>5</v>
      </c>
      <c r="U135" s="365" t="s">
        <v>31</v>
      </c>
      <c r="V135" s="84" t="s">
        <v>71</v>
      </c>
      <c r="W135" s="84" t="s">
        <v>72</v>
      </c>
      <c r="X135" s="84" t="s">
        <v>4</v>
      </c>
      <c r="Y135" s="84" t="s">
        <v>1</v>
      </c>
      <c r="Z135" s="84" t="s">
        <v>2</v>
      </c>
      <c r="AA135" s="84" t="s">
        <v>3</v>
      </c>
      <c r="AB135" s="84" t="s">
        <v>53</v>
      </c>
      <c r="AC135" s="84" t="s">
        <v>65</v>
      </c>
      <c r="AD135" s="85" t="s">
        <v>73</v>
      </c>
      <c r="AE135" s="85" t="s">
        <v>74</v>
      </c>
      <c r="AF135" s="85" t="s">
        <v>75</v>
      </c>
      <c r="AG135" s="85" t="s">
        <v>76</v>
      </c>
      <c r="AH135" s="85" t="s">
        <v>77</v>
      </c>
      <c r="AI135" s="86" t="s">
        <v>61</v>
      </c>
      <c r="BA135"/>
      <c r="BR135"/>
      <c r="CG135"/>
    </row>
    <row r="136" spans="1:85" ht="15" customHeight="1" x14ac:dyDescent="0.25">
      <c r="A136" s="418" t="s">
        <v>31</v>
      </c>
      <c r="B136" s="357" t="s">
        <v>66</v>
      </c>
      <c r="C136" s="358"/>
      <c r="D136" s="358"/>
      <c r="E136" s="358"/>
      <c r="F136" s="358"/>
      <c r="G136" s="358"/>
      <c r="H136" s="358"/>
      <c r="I136" s="359"/>
      <c r="K136" s="370" t="s">
        <v>31</v>
      </c>
      <c r="L136" s="360" t="s">
        <v>66</v>
      </c>
      <c r="M136" s="361"/>
      <c r="N136" s="361"/>
      <c r="O136" s="361"/>
      <c r="P136" s="361"/>
      <c r="Q136" s="361"/>
      <c r="R136" s="361"/>
      <c r="S136" s="362"/>
      <c r="U136" s="366" t="s">
        <v>31</v>
      </c>
      <c r="V136" s="363" t="s">
        <v>66</v>
      </c>
      <c r="W136" s="363"/>
      <c r="X136" s="363"/>
      <c r="Y136" s="363"/>
      <c r="Z136" s="363"/>
      <c r="AA136" s="363"/>
      <c r="AB136" s="363"/>
      <c r="AC136" s="363"/>
      <c r="AD136" s="363"/>
      <c r="AE136" s="363"/>
      <c r="AF136" s="363"/>
      <c r="AG136" s="363"/>
      <c r="AH136" s="363"/>
      <c r="AI136" s="364"/>
      <c r="BA136"/>
      <c r="BR136"/>
      <c r="CG136"/>
    </row>
    <row r="137" spans="1:85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  <c r="J137" s="8"/>
      <c r="K137" s="31" t="s">
        <v>6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87">
        <v>0</v>
      </c>
      <c r="S137" s="88">
        <f>SUM(L137:R137)</f>
        <v>0</v>
      </c>
      <c r="U137" s="33" t="s">
        <v>6</v>
      </c>
      <c r="V137" s="89">
        <v>0</v>
      </c>
      <c r="W137" s="89">
        <v>0</v>
      </c>
      <c r="X137" s="89">
        <v>0</v>
      </c>
      <c r="Y137" s="89">
        <v>0</v>
      </c>
      <c r="Z137" s="89">
        <v>0</v>
      </c>
      <c r="AA137" s="89">
        <v>0</v>
      </c>
      <c r="AB137" s="89">
        <v>0</v>
      </c>
      <c r="AC137" s="90">
        <v>0</v>
      </c>
      <c r="AD137" s="91">
        <v>0</v>
      </c>
      <c r="AE137" s="91">
        <v>0</v>
      </c>
      <c r="AF137" s="91">
        <v>0</v>
      </c>
      <c r="AG137" s="91">
        <v>0</v>
      </c>
      <c r="AH137" s="91">
        <v>0</v>
      </c>
      <c r="AI137" s="92">
        <f>SUM(V137:AC137)</f>
        <v>0</v>
      </c>
      <c r="BA137"/>
      <c r="BR137"/>
      <c r="CG137"/>
    </row>
    <row r="138" spans="1:85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156">SUM(B138:H138)</f>
        <v>0</v>
      </c>
      <c r="J138" s="8"/>
      <c r="K138" s="23" t="s">
        <v>7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6">
        <v>0</v>
      </c>
      <c r="S138" s="57">
        <f t="shared" ref="S138:S157" si="157">SUM(L138:R138)</f>
        <v>0</v>
      </c>
      <c r="U138" s="34" t="s">
        <v>7</v>
      </c>
      <c r="V138" s="93">
        <v>0</v>
      </c>
      <c r="W138" s="93">
        <v>0</v>
      </c>
      <c r="X138" s="93">
        <v>0</v>
      </c>
      <c r="Y138" s="93">
        <v>0</v>
      </c>
      <c r="Z138" s="93">
        <v>0</v>
      </c>
      <c r="AA138" s="93">
        <v>0</v>
      </c>
      <c r="AB138" s="93">
        <v>0</v>
      </c>
      <c r="AC138" s="94">
        <v>0</v>
      </c>
      <c r="AD138" s="93">
        <v>0</v>
      </c>
      <c r="AE138" s="93">
        <v>0</v>
      </c>
      <c r="AF138" s="93">
        <v>0</v>
      </c>
      <c r="AG138" s="93">
        <v>0</v>
      </c>
      <c r="AH138" s="93">
        <v>0</v>
      </c>
      <c r="AI138" s="95">
        <f t="shared" ref="AI138:AI157" si="158">SUM(V138:AC138)</f>
        <v>0</v>
      </c>
      <c r="BA138"/>
      <c r="BR138"/>
      <c r="CG138"/>
    </row>
    <row r="139" spans="1:85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156"/>
        <v>0</v>
      </c>
      <c r="J139" s="8"/>
      <c r="K139" s="24" t="s">
        <v>9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50">
        <v>0</v>
      </c>
      <c r="S139" s="51">
        <f t="shared" si="157"/>
        <v>0</v>
      </c>
      <c r="U139" s="35" t="s">
        <v>9</v>
      </c>
      <c r="V139" s="89">
        <v>0</v>
      </c>
      <c r="W139" s="89">
        <v>0</v>
      </c>
      <c r="X139" s="89">
        <v>0</v>
      </c>
      <c r="Y139" s="89">
        <v>0</v>
      </c>
      <c r="Z139" s="89">
        <v>0</v>
      </c>
      <c r="AA139" s="89">
        <v>0</v>
      </c>
      <c r="AB139" s="89">
        <v>0</v>
      </c>
      <c r="AC139" s="90">
        <v>0</v>
      </c>
      <c r="AD139" s="91">
        <v>0</v>
      </c>
      <c r="AE139" s="91">
        <v>0</v>
      </c>
      <c r="AF139" s="91">
        <v>0</v>
      </c>
      <c r="AG139" s="91">
        <v>0</v>
      </c>
      <c r="AH139" s="91">
        <v>0</v>
      </c>
      <c r="AI139" s="92">
        <f t="shared" si="158"/>
        <v>0</v>
      </c>
      <c r="BA139"/>
      <c r="BR139"/>
      <c r="CG139"/>
    </row>
    <row r="140" spans="1:85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156"/>
        <v>0</v>
      </c>
      <c r="J140" s="8"/>
      <c r="K140" s="23" t="s">
        <v>54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6">
        <v>0</v>
      </c>
      <c r="S140" s="57">
        <f t="shared" si="157"/>
        <v>0</v>
      </c>
      <c r="U140" s="34" t="s">
        <v>54</v>
      </c>
      <c r="V140" s="93">
        <v>0</v>
      </c>
      <c r="W140" s="93">
        <v>0</v>
      </c>
      <c r="X140" s="93">
        <v>0</v>
      </c>
      <c r="Y140" s="93">
        <v>0</v>
      </c>
      <c r="Z140" s="93">
        <v>0</v>
      </c>
      <c r="AA140" s="93">
        <v>0</v>
      </c>
      <c r="AB140" s="93">
        <v>0</v>
      </c>
      <c r="AC140" s="94">
        <v>0</v>
      </c>
      <c r="AD140" s="93">
        <v>0</v>
      </c>
      <c r="AE140" s="93">
        <v>0</v>
      </c>
      <c r="AF140" s="93">
        <v>0</v>
      </c>
      <c r="AG140" s="93">
        <v>0</v>
      </c>
      <c r="AH140" s="93">
        <v>0</v>
      </c>
      <c r="AI140" s="95">
        <f t="shared" si="158"/>
        <v>0</v>
      </c>
      <c r="BA140"/>
      <c r="BR140"/>
      <c r="CG140"/>
    </row>
    <row r="141" spans="1:85" x14ac:dyDescent="0.25">
      <c r="A141" s="12" t="s">
        <v>15</v>
      </c>
      <c r="B141" s="49">
        <v>9.4416443350110271</v>
      </c>
      <c r="C141" s="49">
        <v>117.44226239537159</v>
      </c>
      <c r="D141" s="49">
        <v>11.97493166720861</v>
      </c>
      <c r="E141" s="49">
        <v>0</v>
      </c>
      <c r="F141" s="372"/>
      <c r="G141" s="49">
        <v>0</v>
      </c>
      <c r="H141" s="58">
        <v>0</v>
      </c>
      <c r="I141" s="48">
        <f t="shared" si="156"/>
        <v>138.85883839759123</v>
      </c>
      <c r="J141" s="8"/>
      <c r="K141" s="24" t="s">
        <v>15</v>
      </c>
      <c r="L141" s="49">
        <v>9.4416443350110271</v>
      </c>
      <c r="M141" s="49">
        <v>117.44226239537159</v>
      </c>
      <c r="N141" s="49">
        <v>11.97493166720861</v>
      </c>
      <c r="O141" s="49">
        <v>0</v>
      </c>
      <c r="P141" s="49">
        <v>0</v>
      </c>
      <c r="Q141" s="49">
        <v>0</v>
      </c>
      <c r="R141" s="50">
        <v>0</v>
      </c>
      <c r="S141" s="51">
        <f t="shared" si="157"/>
        <v>138.85883839759123</v>
      </c>
      <c r="U141" s="35" t="s">
        <v>15</v>
      </c>
      <c r="V141" s="89">
        <v>9.4416443350110271</v>
      </c>
      <c r="W141" s="89">
        <v>0</v>
      </c>
      <c r="X141" s="89">
        <v>0</v>
      </c>
      <c r="Y141" s="89">
        <v>117.44226239537159</v>
      </c>
      <c r="Z141" s="89">
        <v>0.73348840298962448</v>
      </c>
      <c r="AA141" s="89">
        <v>0</v>
      </c>
      <c r="AB141" s="89">
        <v>0</v>
      </c>
      <c r="AC141" s="90">
        <v>11.241443264218985</v>
      </c>
      <c r="AD141" s="91">
        <v>0</v>
      </c>
      <c r="AE141" s="91">
        <v>0</v>
      </c>
      <c r="AF141" s="91">
        <v>0</v>
      </c>
      <c r="AG141" s="91">
        <v>11.241443264218985</v>
      </c>
      <c r="AH141" s="91">
        <v>0</v>
      </c>
      <c r="AI141" s="92">
        <f t="shared" si="158"/>
        <v>138.85883839759123</v>
      </c>
      <c r="BA141"/>
      <c r="BR141"/>
      <c r="CG141"/>
    </row>
    <row r="142" spans="1:85" x14ac:dyDescent="0.25">
      <c r="A142" s="11" t="s">
        <v>67</v>
      </c>
      <c r="B142" s="52">
        <v>5.4846853862510692</v>
      </c>
      <c r="C142" s="52">
        <v>0.79296656186762449</v>
      </c>
      <c r="D142" s="52">
        <v>2.8678957320879084</v>
      </c>
      <c r="E142" s="52">
        <v>0</v>
      </c>
      <c r="F142" s="372"/>
      <c r="G142" s="52">
        <v>0</v>
      </c>
      <c r="H142" s="53">
        <v>0</v>
      </c>
      <c r="I142" s="54">
        <f t="shared" si="156"/>
        <v>9.1455476802066009</v>
      </c>
      <c r="J142" s="8"/>
      <c r="K142" s="23" t="s">
        <v>67</v>
      </c>
      <c r="L142" s="55">
        <v>5.4846853862510692</v>
      </c>
      <c r="M142" s="55">
        <v>0.79296656186762449</v>
      </c>
      <c r="N142" s="55">
        <v>2.8678957320879084</v>
      </c>
      <c r="O142" s="55">
        <v>0</v>
      </c>
      <c r="P142" s="55">
        <v>0</v>
      </c>
      <c r="Q142" s="55">
        <v>0</v>
      </c>
      <c r="R142" s="56">
        <v>0</v>
      </c>
      <c r="S142" s="57">
        <f t="shared" si="157"/>
        <v>9.1455476802066009</v>
      </c>
      <c r="U142" s="34" t="s">
        <v>55</v>
      </c>
      <c r="V142" s="93">
        <v>5.4846853862510692</v>
      </c>
      <c r="W142" s="93">
        <v>0</v>
      </c>
      <c r="X142" s="93">
        <v>0</v>
      </c>
      <c r="Y142" s="93">
        <v>0.79296656186762449</v>
      </c>
      <c r="Z142" s="93">
        <v>1.1013424470383673</v>
      </c>
      <c r="AA142" s="93">
        <v>0</v>
      </c>
      <c r="AB142" s="93">
        <v>0</v>
      </c>
      <c r="AC142" s="94">
        <v>1.7665532850495413</v>
      </c>
      <c r="AD142" s="93">
        <v>0</v>
      </c>
      <c r="AE142" s="93">
        <v>0</v>
      </c>
      <c r="AF142" s="93">
        <v>0</v>
      </c>
      <c r="AG142" s="93">
        <v>1.7665532850495413</v>
      </c>
      <c r="AH142" s="93">
        <v>0</v>
      </c>
      <c r="AI142" s="95">
        <f t="shared" si="158"/>
        <v>9.1455476802066009</v>
      </c>
      <c r="BA142"/>
      <c r="BR142"/>
      <c r="CG142"/>
    </row>
    <row r="143" spans="1:85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 t="shared" si="156"/>
        <v>0</v>
      </c>
      <c r="J143" s="8"/>
      <c r="K143" s="24" t="s">
        <v>56</v>
      </c>
      <c r="L143" s="49">
        <v>0</v>
      </c>
      <c r="M143" s="49">
        <v>0</v>
      </c>
      <c r="N143" s="49">
        <v>0</v>
      </c>
      <c r="O143" s="49">
        <v>0</v>
      </c>
      <c r="P143" s="49">
        <v>8.9006956446382581</v>
      </c>
      <c r="Q143" s="49">
        <v>0</v>
      </c>
      <c r="R143" s="50">
        <v>0</v>
      </c>
      <c r="S143" s="51">
        <f t="shared" si="157"/>
        <v>8.9006956446382581</v>
      </c>
      <c r="U143" s="35" t="s">
        <v>56</v>
      </c>
      <c r="V143" s="89">
        <v>0</v>
      </c>
      <c r="W143" s="89">
        <v>0</v>
      </c>
      <c r="X143" s="89">
        <v>0</v>
      </c>
      <c r="Y143" s="89">
        <v>0</v>
      </c>
      <c r="Z143" s="89">
        <v>0</v>
      </c>
      <c r="AA143" s="89">
        <v>0</v>
      </c>
      <c r="AB143" s="89">
        <v>8.9006956446382581</v>
      </c>
      <c r="AC143" s="90">
        <v>0</v>
      </c>
      <c r="AD143" s="89">
        <v>0</v>
      </c>
      <c r="AE143" s="89">
        <v>0</v>
      </c>
      <c r="AF143" s="89">
        <v>0</v>
      </c>
      <c r="AG143" s="89">
        <v>0</v>
      </c>
      <c r="AH143" s="89">
        <v>0</v>
      </c>
      <c r="AI143" s="92">
        <f t="shared" si="158"/>
        <v>8.9006956446382581</v>
      </c>
      <c r="BA143"/>
      <c r="BR143"/>
      <c r="CG143"/>
    </row>
    <row r="144" spans="1:85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156"/>
        <v>0</v>
      </c>
      <c r="J144" s="8"/>
      <c r="K144" s="23" t="s">
        <v>11</v>
      </c>
      <c r="L144" s="55">
        <v>0</v>
      </c>
      <c r="M144" s="55">
        <v>0</v>
      </c>
      <c r="N144" s="55">
        <v>0</v>
      </c>
      <c r="O144" s="55">
        <v>0</v>
      </c>
      <c r="P144" s="55">
        <v>0.60879859445451401</v>
      </c>
      <c r="Q144" s="55">
        <v>0</v>
      </c>
      <c r="R144" s="56">
        <v>0</v>
      </c>
      <c r="S144" s="57">
        <f t="shared" si="157"/>
        <v>0.60879859445451401</v>
      </c>
      <c r="U144" s="34" t="s">
        <v>11</v>
      </c>
      <c r="V144" s="93">
        <v>0</v>
      </c>
      <c r="W144" s="93">
        <v>0</v>
      </c>
      <c r="X144" s="93">
        <v>0</v>
      </c>
      <c r="Y144" s="93">
        <v>0</v>
      </c>
      <c r="Z144" s="93">
        <v>0</v>
      </c>
      <c r="AA144" s="93">
        <v>0</v>
      </c>
      <c r="AB144" s="93">
        <v>0.60879859445451401</v>
      </c>
      <c r="AC144" s="94">
        <v>0</v>
      </c>
      <c r="AD144" s="93">
        <v>0</v>
      </c>
      <c r="AE144" s="93">
        <v>0</v>
      </c>
      <c r="AF144" s="93">
        <v>0</v>
      </c>
      <c r="AG144" s="93">
        <v>0</v>
      </c>
      <c r="AH144" s="93">
        <v>0</v>
      </c>
      <c r="AI144" s="95">
        <f t="shared" si="158"/>
        <v>0.60879859445451401</v>
      </c>
      <c r="BA144"/>
      <c r="BR144"/>
      <c r="CG144"/>
    </row>
    <row r="145" spans="1:85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156"/>
        <v>0</v>
      </c>
      <c r="J145" s="8"/>
      <c r="K145" s="24" t="s">
        <v>57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50">
        <v>0</v>
      </c>
      <c r="S145" s="51">
        <f t="shared" si="157"/>
        <v>0</v>
      </c>
      <c r="U145" s="35" t="s">
        <v>57</v>
      </c>
      <c r="V145" s="89">
        <v>0</v>
      </c>
      <c r="W145" s="89">
        <v>0</v>
      </c>
      <c r="X145" s="89">
        <v>0</v>
      </c>
      <c r="Y145" s="89">
        <v>0</v>
      </c>
      <c r="Z145" s="89">
        <v>0</v>
      </c>
      <c r="AA145" s="89">
        <v>0</v>
      </c>
      <c r="AB145" s="89">
        <v>0</v>
      </c>
      <c r="AC145" s="90">
        <v>0</v>
      </c>
      <c r="AD145" s="89">
        <v>0</v>
      </c>
      <c r="AE145" s="89">
        <v>0</v>
      </c>
      <c r="AF145" s="89">
        <v>0</v>
      </c>
      <c r="AG145" s="89">
        <v>0</v>
      </c>
      <c r="AH145" s="89">
        <v>0</v>
      </c>
      <c r="AI145" s="92">
        <f t="shared" si="158"/>
        <v>0</v>
      </c>
      <c r="BA145"/>
      <c r="BR145"/>
      <c r="CG145"/>
    </row>
    <row r="146" spans="1:85" x14ac:dyDescent="0.25">
      <c r="A146" s="11" t="s">
        <v>16</v>
      </c>
      <c r="B146" s="52">
        <v>0</v>
      </c>
      <c r="C146" s="52">
        <v>0</v>
      </c>
      <c r="D146" s="52">
        <v>12.052912467528824</v>
      </c>
      <c r="E146" s="52">
        <v>0</v>
      </c>
      <c r="F146" s="372"/>
      <c r="G146" s="52">
        <v>0</v>
      </c>
      <c r="H146" s="53">
        <v>0</v>
      </c>
      <c r="I146" s="54">
        <f t="shared" si="156"/>
        <v>12.052912467528824</v>
      </c>
      <c r="J146" s="8"/>
      <c r="K146" s="23" t="s">
        <v>16</v>
      </c>
      <c r="L146" s="55">
        <v>0</v>
      </c>
      <c r="M146" s="55">
        <v>0</v>
      </c>
      <c r="N146" s="55">
        <v>12.052912467528824</v>
      </c>
      <c r="O146" s="55">
        <v>0</v>
      </c>
      <c r="P146" s="55">
        <v>0</v>
      </c>
      <c r="Q146" s="55">
        <v>0</v>
      </c>
      <c r="R146" s="56">
        <v>0</v>
      </c>
      <c r="S146" s="57">
        <f t="shared" si="157"/>
        <v>12.052912467528824</v>
      </c>
      <c r="U146" s="34" t="s">
        <v>16</v>
      </c>
      <c r="V146" s="93">
        <v>0</v>
      </c>
      <c r="W146" s="93">
        <v>0</v>
      </c>
      <c r="X146" s="93">
        <v>0</v>
      </c>
      <c r="Y146" s="93">
        <v>0</v>
      </c>
      <c r="Z146" s="93">
        <v>12.052912467528824</v>
      </c>
      <c r="AA146" s="93">
        <v>0</v>
      </c>
      <c r="AB146" s="93">
        <v>0</v>
      </c>
      <c r="AC146" s="94">
        <v>0</v>
      </c>
      <c r="AD146" s="93">
        <v>0</v>
      </c>
      <c r="AE146" s="93">
        <v>0</v>
      </c>
      <c r="AF146" s="93">
        <v>0</v>
      </c>
      <c r="AG146" s="93">
        <v>0</v>
      </c>
      <c r="AH146" s="93">
        <v>0</v>
      </c>
      <c r="AI146" s="95">
        <f t="shared" si="158"/>
        <v>12.052912467528824</v>
      </c>
      <c r="BA146"/>
      <c r="BR146"/>
      <c r="CG146"/>
    </row>
    <row r="147" spans="1:85" x14ac:dyDescent="0.25">
      <c r="A147" s="12" t="s">
        <v>139</v>
      </c>
      <c r="B147" s="49">
        <v>52.067044908558053</v>
      </c>
      <c r="C147" s="49">
        <v>211.15979506601835</v>
      </c>
      <c r="D147" s="49">
        <v>47.391819072015124</v>
      </c>
      <c r="E147" s="49">
        <v>0</v>
      </c>
      <c r="F147" s="372"/>
      <c r="G147" s="49">
        <v>0</v>
      </c>
      <c r="H147" s="58">
        <v>0</v>
      </c>
      <c r="I147" s="48">
        <f t="shared" si="156"/>
        <v>310.61865904659157</v>
      </c>
      <c r="J147" s="8"/>
      <c r="K147" s="24" t="s">
        <v>139</v>
      </c>
      <c r="L147" s="49">
        <v>52.067044908558053</v>
      </c>
      <c r="M147" s="49">
        <v>211.15979506601835</v>
      </c>
      <c r="N147" s="49">
        <v>47.391819072015124</v>
      </c>
      <c r="O147" s="49">
        <v>0</v>
      </c>
      <c r="P147" s="49">
        <v>4.9062275362978261E-2</v>
      </c>
      <c r="Q147" s="49">
        <v>0</v>
      </c>
      <c r="R147" s="50">
        <v>0</v>
      </c>
      <c r="S147" s="51">
        <f t="shared" si="157"/>
        <v>310.66772132195456</v>
      </c>
      <c r="U147" s="35" t="s">
        <v>139</v>
      </c>
      <c r="V147" s="89">
        <v>51.152498033374435</v>
      </c>
      <c r="W147" s="89">
        <v>0</v>
      </c>
      <c r="X147" s="89">
        <v>0</v>
      </c>
      <c r="Y147" s="89">
        <v>211.15979506601835</v>
      </c>
      <c r="Z147" s="89">
        <v>47.391819072015124</v>
      </c>
      <c r="AA147" s="89">
        <v>0</v>
      </c>
      <c r="AB147" s="89">
        <v>4.9062275362978261E-2</v>
      </c>
      <c r="AC147" s="90">
        <v>0.91454687518361877</v>
      </c>
      <c r="AD147" s="89">
        <v>0.91454687518361877</v>
      </c>
      <c r="AE147" s="89">
        <v>0</v>
      </c>
      <c r="AF147" s="89">
        <v>0</v>
      </c>
      <c r="AG147" s="89">
        <v>0</v>
      </c>
      <c r="AH147" s="89">
        <v>0</v>
      </c>
      <c r="AI147" s="92">
        <f t="shared" si="158"/>
        <v>310.66772132195456</v>
      </c>
      <c r="BA147"/>
      <c r="BR147"/>
      <c r="CG147"/>
    </row>
    <row r="148" spans="1:85" x14ac:dyDescent="0.25">
      <c r="A148" s="11" t="s">
        <v>24</v>
      </c>
      <c r="B148" s="52">
        <v>261.24381389338942</v>
      </c>
      <c r="C148" s="52">
        <v>11.043667635040867</v>
      </c>
      <c r="D148" s="52">
        <v>3.5408864181560418</v>
      </c>
      <c r="E148" s="52">
        <v>521.51239942608242</v>
      </c>
      <c r="F148" s="372"/>
      <c r="G148" s="52">
        <v>98.016965043569471</v>
      </c>
      <c r="H148" s="53">
        <v>0</v>
      </c>
      <c r="I148" s="54">
        <f t="shared" si="156"/>
        <v>895.35773241623826</v>
      </c>
      <c r="J148" s="8"/>
      <c r="K148" s="23" t="s">
        <v>24</v>
      </c>
      <c r="L148" s="55">
        <v>261.24381389338942</v>
      </c>
      <c r="M148" s="55">
        <v>11.043667635040867</v>
      </c>
      <c r="N148" s="55">
        <v>3.5408864181560418</v>
      </c>
      <c r="O148" s="55">
        <v>521.51239942608242</v>
      </c>
      <c r="P148" s="55">
        <v>10.849127340849709</v>
      </c>
      <c r="Q148" s="55">
        <v>98.016965043569471</v>
      </c>
      <c r="R148" s="56">
        <v>0</v>
      </c>
      <c r="S148" s="57">
        <f t="shared" si="157"/>
        <v>906.20685975708795</v>
      </c>
      <c r="U148" s="34" t="s">
        <v>24</v>
      </c>
      <c r="V148" s="93">
        <v>7.3064231381628018</v>
      </c>
      <c r="W148" s="93">
        <v>180.82535551235199</v>
      </c>
      <c r="X148" s="93">
        <v>98.016965043569471</v>
      </c>
      <c r="Y148" s="93">
        <v>11.043667635040867</v>
      </c>
      <c r="Z148" s="93">
        <v>3.5027137238436552</v>
      </c>
      <c r="AA148" s="93">
        <v>297.71778577755174</v>
      </c>
      <c r="AB148" s="93">
        <v>10.849127340849709</v>
      </c>
      <c r="AC148" s="94">
        <v>296.94482158571765</v>
      </c>
      <c r="AD148" s="93">
        <v>73.112035242874583</v>
      </c>
      <c r="AE148" s="93">
        <v>223.79461364853066</v>
      </c>
      <c r="AF148" s="93">
        <v>0</v>
      </c>
      <c r="AG148" s="93">
        <v>3.8172694312386415E-2</v>
      </c>
      <c r="AH148" s="93">
        <v>0</v>
      </c>
      <c r="AI148" s="95">
        <f t="shared" si="158"/>
        <v>906.20685975708784</v>
      </c>
      <c r="BA148"/>
      <c r="BR148"/>
      <c r="CG148"/>
    </row>
    <row r="149" spans="1:85" x14ac:dyDescent="0.25">
      <c r="A149" s="12" t="s">
        <v>23</v>
      </c>
      <c r="B149" s="49">
        <v>87.280413187849632</v>
      </c>
      <c r="C149" s="49">
        <v>0</v>
      </c>
      <c r="D149" s="49">
        <v>0</v>
      </c>
      <c r="E149" s="49">
        <v>0</v>
      </c>
      <c r="F149" s="372"/>
      <c r="G149" s="49">
        <v>0</v>
      </c>
      <c r="H149" s="58">
        <v>0</v>
      </c>
      <c r="I149" s="48">
        <f t="shared" si="156"/>
        <v>87.280413187849632</v>
      </c>
      <c r="J149" s="8"/>
      <c r="K149" s="24" t="s">
        <v>23</v>
      </c>
      <c r="L149" s="49">
        <v>87.280413187849632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50">
        <v>0</v>
      </c>
      <c r="S149" s="51">
        <f t="shared" si="157"/>
        <v>87.280413187849632</v>
      </c>
      <c r="U149" s="35" t="s">
        <v>23</v>
      </c>
      <c r="V149" s="89">
        <v>17.456082637569928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90">
        <v>69.824330550279711</v>
      </c>
      <c r="AD149" s="89">
        <v>69.824330550279711</v>
      </c>
      <c r="AE149" s="89">
        <v>0</v>
      </c>
      <c r="AF149" s="89">
        <v>0</v>
      </c>
      <c r="AG149" s="89">
        <v>0</v>
      </c>
      <c r="AH149" s="89">
        <v>0</v>
      </c>
      <c r="AI149" s="92">
        <f t="shared" si="158"/>
        <v>87.280413187849632</v>
      </c>
      <c r="BA149"/>
      <c r="BR149"/>
      <c r="CG149"/>
    </row>
    <row r="150" spans="1:85" x14ac:dyDescent="0.25">
      <c r="A150" s="11" t="s">
        <v>58</v>
      </c>
      <c r="B150" s="52">
        <v>0.19126496123428574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156"/>
        <v>0.19126496123428574</v>
      </c>
      <c r="J150" s="8"/>
      <c r="K150" s="23" t="s">
        <v>58</v>
      </c>
      <c r="L150" s="55">
        <v>0.19126496123428574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6">
        <v>0</v>
      </c>
      <c r="S150" s="57">
        <f t="shared" si="157"/>
        <v>0.19126496123428574</v>
      </c>
      <c r="U150" s="34" t="s">
        <v>58</v>
      </c>
      <c r="V150" s="93">
        <v>0.19126496123428574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4">
        <v>0</v>
      </c>
      <c r="AD150" s="93">
        <v>0</v>
      </c>
      <c r="AE150" s="93">
        <v>0</v>
      </c>
      <c r="AF150" s="93">
        <v>0</v>
      </c>
      <c r="AG150" s="93">
        <v>0</v>
      </c>
      <c r="AH150" s="93">
        <v>0</v>
      </c>
      <c r="AI150" s="95">
        <f t="shared" si="158"/>
        <v>0.19126496123428574</v>
      </c>
      <c r="BA150"/>
      <c r="BR150"/>
      <c r="CG150"/>
    </row>
    <row r="151" spans="1:85" x14ac:dyDescent="0.25">
      <c r="A151" s="12" t="s">
        <v>21</v>
      </c>
      <c r="B151" s="49">
        <v>0</v>
      </c>
      <c r="C151" s="49">
        <v>4.1856909714285712E-2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156"/>
        <v>4.1856909714285712E-2</v>
      </c>
      <c r="J151" s="8"/>
      <c r="K151" s="24" t="s">
        <v>21</v>
      </c>
      <c r="L151" s="49">
        <v>0</v>
      </c>
      <c r="M151" s="49">
        <v>4.1856909714285712E-2</v>
      </c>
      <c r="N151" s="49">
        <v>0</v>
      </c>
      <c r="O151" s="49">
        <v>0</v>
      </c>
      <c r="P151" s="49">
        <v>0.3716651427233213</v>
      </c>
      <c r="Q151" s="49">
        <v>0</v>
      </c>
      <c r="R151" s="50">
        <v>0</v>
      </c>
      <c r="S151" s="51">
        <f t="shared" si="157"/>
        <v>0.41352205243760698</v>
      </c>
      <c r="U151" s="35" t="s">
        <v>21</v>
      </c>
      <c r="V151" s="89">
        <v>0</v>
      </c>
      <c r="W151" s="89">
        <v>0</v>
      </c>
      <c r="X151" s="89">
        <v>0</v>
      </c>
      <c r="Y151" s="89">
        <v>4.1856909714285712E-2</v>
      </c>
      <c r="Z151" s="89">
        <v>0</v>
      </c>
      <c r="AA151" s="89">
        <v>0</v>
      </c>
      <c r="AB151" s="89">
        <v>0.3716651427233213</v>
      </c>
      <c r="AC151" s="90">
        <v>0</v>
      </c>
      <c r="AD151" s="89">
        <v>0</v>
      </c>
      <c r="AE151" s="89">
        <v>0</v>
      </c>
      <c r="AF151" s="89">
        <v>0</v>
      </c>
      <c r="AG151" s="89">
        <v>0</v>
      </c>
      <c r="AH151" s="89">
        <v>0</v>
      </c>
      <c r="AI151" s="92">
        <f t="shared" si="158"/>
        <v>0.41352205243760698</v>
      </c>
      <c r="BA151"/>
      <c r="BR151"/>
      <c r="CG151"/>
    </row>
    <row r="152" spans="1:85" x14ac:dyDescent="0.25">
      <c r="A152" s="11" t="s">
        <v>20</v>
      </c>
      <c r="B152" s="52">
        <v>0</v>
      </c>
      <c r="C152" s="52">
        <v>11.43771542101549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156"/>
        <v>11.43771542101549</v>
      </c>
      <c r="J152" s="8"/>
      <c r="K152" s="23" t="s">
        <v>20</v>
      </c>
      <c r="L152" s="55">
        <v>0</v>
      </c>
      <c r="M152" s="55">
        <v>11.43771542101549</v>
      </c>
      <c r="N152" s="55">
        <v>0</v>
      </c>
      <c r="O152" s="55">
        <v>0</v>
      </c>
      <c r="P152" s="55">
        <v>0</v>
      </c>
      <c r="Q152" s="55">
        <v>0</v>
      </c>
      <c r="R152" s="56">
        <v>0</v>
      </c>
      <c r="S152" s="57">
        <f t="shared" si="157"/>
        <v>11.43771542101549</v>
      </c>
      <c r="U152" s="34" t="s">
        <v>59</v>
      </c>
      <c r="V152" s="93">
        <v>0</v>
      </c>
      <c r="W152" s="93">
        <v>0</v>
      </c>
      <c r="X152" s="93">
        <v>0</v>
      </c>
      <c r="Y152" s="93">
        <v>11.43771542101549</v>
      </c>
      <c r="Z152" s="93">
        <v>0</v>
      </c>
      <c r="AA152" s="93">
        <v>0</v>
      </c>
      <c r="AB152" s="93">
        <v>0</v>
      </c>
      <c r="AC152" s="94">
        <v>0</v>
      </c>
      <c r="AD152" s="93">
        <v>0</v>
      </c>
      <c r="AE152" s="93">
        <v>0</v>
      </c>
      <c r="AF152" s="93">
        <v>0</v>
      </c>
      <c r="AG152" s="93">
        <v>0</v>
      </c>
      <c r="AH152" s="93">
        <v>0</v>
      </c>
      <c r="AI152" s="95">
        <f t="shared" si="158"/>
        <v>11.43771542101549</v>
      </c>
      <c r="BA152"/>
      <c r="BR152"/>
      <c r="CG152"/>
    </row>
    <row r="153" spans="1:85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156"/>
        <v>0</v>
      </c>
      <c r="J153" s="8"/>
      <c r="K153" s="25" t="s">
        <v>62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50">
        <v>0</v>
      </c>
      <c r="S153" s="51">
        <f t="shared" si="157"/>
        <v>0</v>
      </c>
      <c r="U153" s="36" t="s">
        <v>60</v>
      </c>
      <c r="V153" s="89">
        <v>0</v>
      </c>
      <c r="W153" s="89">
        <v>0</v>
      </c>
      <c r="X153" s="89">
        <v>0</v>
      </c>
      <c r="Y153" s="89">
        <v>0</v>
      </c>
      <c r="Z153" s="89">
        <v>0</v>
      </c>
      <c r="AA153" s="89">
        <v>0</v>
      </c>
      <c r="AB153" s="89">
        <v>0</v>
      </c>
      <c r="AC153" s="90">
        <v>0</v>
      </c>
      <c r="AD153" s="91">
        <v>0</v>
      </c>
      <c r="AE153" s="91">
        <v>0</v>
      </c>
      <c r="AF153" s="91">
        <v>0</v>
      </c>
      <c r="AG153" s="91">
        <v>0</v>
      </c>
      <c r="AH153" s="91">
        <v>0</v>
      </c>
      <c r="AI153" s="92">
        <f t="shared" si="158"/>
        <v>0</v>
      </c>
      <c r="BA153"/>
      <c r="BR153"/>
      <c r="CG153"/>
    </row>
    <row r="154" spans="1:85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156"/>
        <v>0</v>
      </c>
      <c r="J154" s="8"/>
      <c r="K154" s="26" t="s">
        <v>22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3">
        <v>0</v>
      </c>
      <c r="S154" s="64">
        <f t="shared" si="157"/>
        <v>0</v>
      </c>
      <c r="U154" s="37" t="s">
        <v>63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7">
        <v>0</v>
      </c>
      <c r="AI154" s="98">
        <f t="shared" si="158"/>
        <v>0</v>
      </c>
      <c r="BA154"/>
      <c r="BR154"/>
      <c r="CG154"/>
    </row>
    <row r="155" spans="1:85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156"/>
        <v>0</v>
      </c>
      <c r="J155" s="8"/>
      <c r="K155" s="27" t="s">
        <v>18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8">
        <v>0</v>
      </c>
      <c r="S155" s="69">
        <f t="shared" si="157"/>
        <v>0</v>
      </c>
      <c r="U155" s="38" t="s">
        <v>18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100">
        <v>0</v>
      </c>
      <c r="AE155" s="100">
        <v>0</v>
      </c>
      <c r="AF155" s="100">
        <v>0</v>
      </c>
      <c r="AG155" s="100">
        <v>0</v>
      </c>
      <c r="AH155" s="100">
        <v>0</v>
      </c>
      <c r="AI155" s="101">
        <f t="shared" si="158"/>
        <v>0</v>
      </c>
      <c r="BA155"/>
      <c r="BR155"/>
      <c r="CG155"/>
    </row>
    <row r="156" spans="1:85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156"/>
        <v>0</v>
      </c>
      <c r="J156" s="8"/>
      <c r="K156" s="26" t="s">
        <v>19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3">
        <v>0</v>
      </c>
      <c r="S156" s="64">
        <f t="shared" si="157"/>
        <v>0</v>
      </c>
      <c r="U156" s="37" t="s">
        <v>19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>
        <v>0</v>
      </c>
      <c r="AB156" s="96">
        <v>0</v>
      </c>
      <c r="AC156" s="96">
        <v>0</v>
      </c>
      <c r="AD156" s="96">
        <v>0</v>
      </c>
      <c r="AE156" s="96">
        <v>0</v>
      </c>
      <c r="AF156" s="96">
        <v>0</v>
      </c>
      <c r="AG156" s="96">
        <v>0</v>
      </c>
      <c r="AH156" s="97">
        <v>0</v>
      </c>
      <c r="AI156" s="98">
        <f t="shared" si="158"/>
        <v>0</v>
      </c>
      <c r="BA156"/>
      <c r="BR156"/>
      <c r="CG156"/>
    </row>
    <row r="157" spans="1:85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156"/>
        <v>0</v>
      </c>
      <c r="J157" s="8"/>
      <c r="K157" s="28" t="s">
        <v>10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3">
        <v>0</v>
      </c>
      <c r="S157" s="74">
        <f t="shared" si="157"/>
        <v>0</v>
      </c>
      <c r="U157" s="38" t="s">
        <v>10</v>
      </c>
      <c r="V157" s="99">
        <v>0</v>
      </c>
      <c r="W157" s="99">
        <v>0</v>
      </c>
      <c r="X157" s="99">
        <v>0</v>
      </c>
      <c r="Y157" s="99">
        <v>0</v>
      </c>
      <c r="Z157" s="99">
        <v>0</v>
      </c>
      <c r="AA157" s="99">
        <v>0</v>
      </c>
      <c r="AB157" s="99">
        <v>0</v>
      </c>
      <c r="AC157" s="99">
        <v>0</v>
      </c>
      <c r="AD157" s="100">
        <v>0</v>
      </c>
      <c r="AE157" s="100">
        <v>0</v>
      </c>
      <c r="AF157" s="100">
        <v>0</v>
      </c>
      <c r="AG157" s="100">
        <v>0</v>
      </c>
      <c r="AH157" s="100">
        <v>0</v>
      </c>
      <c r="AI157" s="101">
        <f t="shared" si="158"/>
        <v>0</v>
      </c>
      <c r="BA157"/>
      <c r="BR157"/>
      <c r="CG157"/>
    </row>
    <row r="158" spans="1:85" x14ac:dyDescent="0.25">
      <c r="A158" s="17" t="s">
        <v>25</v>
      </c>
      <c r="B158" s="75">
        <f>SUM(B137:B153)</f>
        <v>415.70886667229354</v>
      </c>
      <c r="C158" s="75">
        <f t="shared" ref="C158:I158" si="159">SUM(C137:C153)</f>
        <v>351.91826398902822</v>
      </c>
      <c r="D158" s="75">
        <f t="shared" si="159"/>
        <v>77.828445356996497</v>
      </c>
      <c r="E158" s="75">
        <f t="shared" si="159"/>
        <v>521.51239942608242</v>
      </c>
      <c r="F158" s="75">
        <f t="shared" si="159"/>
        <v>0</v>
      </c>
      <c r="G158" s="75">
        <f t="shared" si="159"/>
        <v>98.016965043569471</v>
      </c>
      <c r="H158" s="76">
        <f t="shared" si="159"/>
        <v>0</v>
      </c>
      <c r="I158" s="48">
        <f t="shared" si="159"/>
        <v>1464.9849404879706</v>
      </c>
      <c r="J158" s="8"/>
      <c r="K158" s="29" t="s">
        <v>25</v>
      </c>
      <c r="L158" s="75">
        <f>SUM(L137:L153)</f>
        <v>415.70886667229354</v>
      </c>
      <c r="M158" s="75">
        <f t="shared" ref="M158:S158" si="160">SUM(M137:M153)</f>
        <v>351.91826398902822</v>
      </c>
      <c r="N158" s="75">
        <f t="shared" si="160"/>
        <v>77.828445356996497</v>
      </c>
      <c r="O158" s="75">
        <f t="shared" si="160"/>
        <v>521.51239942608242</v>
      </c>
      <c r="P158" s="75">
        <f t="shared" si="160"/>
        <v>20.77934899802878</v>
      </c>
      <c r="Q158" s="75">
        <f t="shared" si="160"/>
        <v>98.016965043569471</v>
      </c>
      <c r="R158" s="76">
        <f t="shared" si="160"/>
        <v>0</v>
      </c>
      <c r="S158" s="77">
        <f t="shared" si="160"/>
        <v>1485.7642894859991</v>
      </c>
      <c r="U158" s="39" t="s">
        <v>61</v>
      </c>
      <c r="V158" s="102">
        <f>SUM(V137:V153)</f>
        <v>91.032598491603551</v>
      </c>
      <c r="W158" s="102">
        <f t="shared" ref="W158:AH158" si="161">SUM(W137:W153)</f>
        <v>180.82535551235199</v>
      </c>
      <c r="X158" s="102">
        <f t="shared" si="161"/>
        <v>98.016965043569471</v>
      </c>
      <c r="Y158" s="102">
        <f t="shared" si="161"/>
        <v>351.91826398902822</v>
      </c>
      <c r="Z158" s="102">
        <f t="shared" si="161"/>
        <v>64.782276113415591</v>
      </c>
      <c r="AA158" s="102">
        <f t="shared" si="161"/>
        <v>297.71778577755174</v>
      </c>
      <c r="AB158" s="102">
        <f t="shared" si="161"/>
        <v>20.77934899802878</v>
      </c>
      <c r="AC158" s="102">
        <f t="shared" si="161"/>
        <v>380.69169556044949</v>
      </c>
      <c r="AD158" s="103">
        <f t="shared" si="161"/>
        <v>143.85091266833791</v>
      </c>
      <c r="AE158" s="103">
        <f t="shared" si="161"/>
        <v>223.79461364853066</v>
      </c>
      <c r="AF158" s="103">
        <f t="shared" si="161"/>
        <v>0</v>
      </c>
      <c r="AG158" s="103">
        <f t="shared" si="161"/>
        <v>13.046169243580913</v>
      </c>
      <c r="AH158" s="103">
        <f t="shared" si="161"/>
        <v>0</v>
      </c>
      <c r="AI158" s="104">
        <f>SUM(V158:AC158)</f>
        <v>1485.7642894859989</v>
      </c>
      <c r="BA158"/>
      <c r="BR158"/>
      <c r="CG158"/>
    </row>
    <row r="159" spans="1:85" s="4" customFormat="1" ht="15" thickBot="1" x14ac:dyDescent="0.35">
      <c r="A159" s="18" t="s">
        <v>85</v>
      </c>
      <c r="B159" s="105">
        <f>IF($I158=0,"-",B158/$I158)</f>
        <v>0.28376323550044508</v>
      </c>
      <c r="C159" s="105">
        <f t="shared" ref="C159:H159" si="162">IF($I158=0,"-",C158/$I158)</f>
        <v>0.24021971438956094</v>
      </c>
      <c r="D159" s="105">
        <f t="shared" si="162"/>
        <v>5.3125764781631606E-2</v>
      </c>
      <c r="E159" s="105">
        <f t="shared" si="162"/>
        <v>0.35598481937457482</v>
      </c>
      <c r="F159" s="105">
        <f t="shared" si="162"/>
        <v>0</v>
      </c>
      <c r="G159" s="105">
        <f t="shared" si="162"/>
        <v>6.690646595378727E-2</v>
      </c>
      <c r="H159" s="106">
        <f t="shared" si="162"/>
        <v>0</v>
      </c>
      <c r="I159" s="107">
        <f>SUM(B159:H159)</f>
        <v>0.99999999999999967</v>
      </c>
      <c r="J159"/>
      <c r="K159" s="30" t="s">
        <v>85</v>
      </c>
      <c r="L159" s="80">
        <f>IF($S158=0,"-",L158/$S158)</f>
        <v>0.27979462799991528</v>
      </c>
      <c r="M159" s="80">
        <f t="shared" ref="M159:R159" si="163">IF($S158=0,"-",M158/$S158)</f>
        <v>0.23686009044595796</v>
      </c>
      <c r="N159" s="80">
        <f t="shared" si="163"/>
        <v>5.2382767514166921E-2</v>
      </c>
      <c r="O159" s="80">
        <f t="shared" si="163"/>
        <v>0.35100614755419912</v>
      </c>
      <c r="P159" s="80">
        <f t="shared" si="163"/>
        <v>1.3985629581403794E-2</v>
      </c>
      <c r="Q159" s="80">
        <f t="shared" si="163"/>
        <v>6.59707369043568E-2</v>
      </c>
      <c r="R159" s="81">
        <f t="shared" si="163"/>
        <v>0</v>
      </c>
      <c r="S159" s="82">
        <f>SUM(L159:R159)</f>
        <v>0.99999999999999989</v>
      </c>
      <c r="U159" s="40" t="s">
        <v>85</v>
      </c>
      <c r="V159" s="108">
        <f>+V158/$AI158</f>
        <v>6.1269879169795052E-2</v>
      </c>
      <c r="W159" s="108">
        <f t="shared" ref="W159:AH159" si="164">+W158/$AI158</f>
        <v>0.12170527774288385</v>
      </c>
      <c r="X159" s="108">
        <f t="shared" si="164"/>
        <v>6.5970736904356814E-2</v>
      </c>
      <c r="Y159" s="108">
        <f t="shared" si="164"/>
        <v>0.23686009044595799</v>
      </c>
      <c r="Z159" s="108">
        <f t="shared" si="164"/>
        <v>4.3601987591064706E-2</v>
      </c>
      <c r="AA159" s="108">
        <f t="shared" si="164"/>
        <v>0.20038022712239731</v>
      </c>
      <c r="AB159" s="108">
        <f t="shared" si="164"/>
        <v>1.3985629581403796E-2</v>
      </c>
      <c r="AC159" s="108">
        <f t="shared" si="164"/>
        <v>0.25622617144214038</v>
      </c>
      <c r="AD159" s="108">
        <f t="shared" si="164"/>
        <v>9.6819471087236333E-2</v>
      </c>
      <c r="AE159" s="108">
        <f t="shared" si="164"/>
        <v>0.15062592043180184</v>
      </c>
      <c r="AF159" s="108">
        <f t="shared" si="164"/>
        <v>0</v>
      </c>
      <c r="AG159" s="108">
        <f t="shared" si="164"/>
        <v>8.7807799231022325E-3</v>
      </c>
      <c r="AH159" s="108">
        <f t="shared" si="164"/>
        <v>0</v>
      </c>
      <c r="AI159" s="109">
        <f>SUM(V159:AC159)</f>
        <v>1</v>
      </c>
    </row>
    <row r="160" spans="1:85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  <c r="K160" s="2"/>
      <c r="AI160" s="8"/>
      <c r="BA160"/>
      <c r="BR160"/>
      <c r="CG160"/>
    </row>
    <row r="161" spans="1:85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  <c r="K161" s="369" t="s">
        <v>32</v>
      </c>
      <c r="L161" s="43" t="s">
        <v>0</v>
      </c>
      <c r="M161" s="43" t="s">
        <v>1</v>
      </c>
      <c r="N161" s="43" t="s">
        <v>2</v>
      </c>
      <c r="O161" s="43" t="s">
        <v>3</v>
      </c>
      <c r="P161" s="43" t="s">
        <v>26</v>
      </c>
      <c r="Q161" s="43" t="s">
        <v>4</v>
      </c>
      <c r="R161" s="43" t="s">
        <v>84</v>
      </c>
      <c r="S161" s="44" t="s">
        <v>5</v>
      </c>
      <c r="U161" s="365" t="s">
        <v>32</v>
      </c>
      <c r="V161" s="84" t="s">
        <v>71</v>
      </c>
      <c r="W161" s="84" t="s">
        <v>72</v>
      </c>
      <c r="X161" s="84" t="s">
        <v>4</v>
      </c>
      <c r="Y161" s="84" t="s">
        <v>1</v>
      </c>
      <c r="Z161" s="84" t="s">
        <v>2</v>
      </c>
      <c r="AA161" s="84" t="s">
        <v>3</v>
      </c>
      <c r="AB161" s="84" t="s">
        <v>53</v>
      </c>
      <c r="AC161" s="84" t="s">
        <v>65</v>
      </c>
      <c r="AD161" s="85" t="s">
        <v>73</v>
      </c>
      <c r="AE161" s="85" t="s">
        <v>74</v>
      </c>
      <c r="AF161" s="85" t="s">
        <v>75</v>
      </c>
      <c r="AG161" s="85" t="s">
        <v>76</v>
      </c>
      <c r="AH161" s="85" t="s">
        <v>77</v>
      </c>
      <c r="AI161" s="86" t="s">
        <v>61</v>
      </c>
      <c r="BA161"/>
      <c r="BR161"/>
      <c r="CG161"/>
    </row>
    <row r="162" spans="1:85" ht="15" customHeight="1" x14ac:dyDescent="0.25">
      <c r="A162" s="418" t="s">
        <v>32</v>
      </c>
      <c r="B162" s="357" t="s">
        <v>66</v>
      </c>
      <c r="C162" s="358"/>
      <c r="D162" s="358"/>
      <c r="E162" s="358"/>
      <c r="F162" s="358"/>
      <c r="G162" s="358"/>
      <c r="H162" s="358"/>
      <c r="I162" s="359"/>
      <c r="K162" s="370" t="s">
        <v>32</v>
      </c>
      <c r="L162" s="360" t="s">
        <v>66</v>
      </c>
      <c r="M162" s="361"/>
      <c r="N162" s="361"/>
      <c r="O162" s="361"/>
      <c r="P162" s="361"/>
      <c r="Q162" s="361"/>
      <c r="R162" s="361"/>
      <c r="S162" s="362"/>
      <c r="U162" s="366" t="s">
        <v>32</v>
      </c>
      <c r="V162" s="363" t="s">
        <v>66</v>
      </c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4"/>
      <c r="BA162"/>
      <c r="BR162"/>
      <c r="CG162"/>
    </row>
    <row r="163" spans="1:85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  <c r="J163" s="8"/>
      <c r="K163" s="31" t="s">
        <v>6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87">
        <v>0</v>
      </c>
      <c r="S163" s="88">
        <f>SUM(L163:R163)</f>
        <v>0</v>
      </c>
      <c r="U163" s="33" t="s">
        <v>6</v>
      </c>
      <c r="V163" s="89">
        <v>0</v>
      </c>
      <c r="W163" s="89">
        <v>0</v>
      </c>
      <c r="X163" s="89">
        <v>0</v>
      </c>
      <c r="Y163" s="89">
        <v>0</v>
      </c>
      <c r="Z163" s="89">
        <v>0</v>
      </c>
      <c r="AA163" s="89">
        <v>0</v>
      </c>
      <c r="AB163" s="89">
        <v>0</v>
      </c>
      <c r="AC163" s="90">
        <v>0</v>
      </c>
      <c r="AD163" s="91">
        <v>0</v>
      </c>
      <c r="AE163" s="91">
        <v>0</v>
      </c>
      <c r="AF163" s="91">
        <v>0</v>
      </c>
      <c r="AG163" s="91">
        <v>0</v>
      </c>
      <c r="AH163" s="91">
        <v>0</v>
      </c>
      <c r="AI163" s="92">
        <f>SUM(V163:AC163)</f>
        <v>0</v>
      </c>
      <c r="BA163"/>
      <c r="BR163"/>
      <c r="CG163"/>
    </row>
    <row r="164" spans="1:85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165">SUM(B164:H164)</f>
        <v>0</v>
      </c>
      <c r="J164" s="8"/>
      <c r="K164" s="23" t="s">
        <v>7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6">
        <v>0</v>
      </c>
      <c r="S164" s="57">
        <f t="shared" ref="S164:S183" si="166">SUM(L164:R164)</f>
        <v>0</v>
      </c>
      <c r="U164" s="34" t="s">
        <v>7</v>
      </c>
      <c r="V164" s="93">
        <v>0</v>
      </c>
      <c r="W164" s="93">
        <v>0</v>
      </c>
      <c r="X164" s="93">
        <v>0</v>
      </c>
      <c r="Y164" s="93">
        <v>0</v>
      </c>
      <c r="Z164" s="93">
        <v>0</v>
      </c>
      <c r="AA164" s="93">
        <v>0</v>
      </c>
      <c r="AB164" s="93">
        <v>0</v>
      </c>
      <c r="AC164" s="94">
        <v>0</v>
      </c>
      <c r="AD164" s="93">
        <v>0</v>
      </c>
      <c r="AE164" s="93">
        <v>0</v>
      </c>
      <c r="AF164" s="93">
        <v>0</v>
      </c>
      <c r="AG164" s="93">
        <v>0</v>
      </c>
      <c r="AH164" s="93">
        <v>0</v>
      </c>
      <c r="AI164" s="95">
        <f t="shared" ref="AI164:AI183" si="167">SUM(V164:AC164)</f>
        <v>0</v>
      </c>
      <c r="BA164"/>
      <c r="BR164"/>
      <c r="CG164"/>
    </row>
    <row r="165" spans="1:85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165"/>
        <v>0</v>
      </c>
      <c r="J165" s="8"/>
      <c r="K165" s="24" t="s">
        <v>9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50">
        <v>0</v>
      </c>
      <c r="S165" s="51">
        <f t="shared" si="166"/>
        <v>0</v>
      </c>
      <c r="U165" s="35" t="s">
        <v>9</v>
      </c>
      <c r="V165" s="89">
        <v>0</v>
      </c>
      <c r="W165" s="89">
        <v>0</v>
      </c>
      <c r="X165" s="89">
        <v>0</v>
      </c>
      <c r="Y165" s="89">
        <v>0</v>
      </c>
      <c r="Z165" s="89">
        <v>0</v>
      </c>
      <c r="AA165" s="89">
        <v>0</v>
      </c>
      <c r="AB165" s="89">
        <v>0</v>
      </c>
      <c r="AC165" s="90">
        <v>0</v>
      </c>
      <c r="AD165" s="91">
        <v>0</v>
      </c>
      <c r="AE165" s="91">
        <v>0</v>
      </c>
      <c r="AF165" s="91">
        <v>0</v>
      </c>
      <c r="AG165" s="91">
        <v>0</v>
      </c>
      <c r="AH165" s="91">
        <v>0</v>
      </c>
      <c r="AI165" s="92">
        <f t="shared" si="167"/>
        <v>0</v>
      </c>
      <c r="BA165"/>
      <c r="BR165"/>
      <c r="CG165"/>
    </row>
    <row r="166" spans="1:85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165"/>
        <v>0</v>
      </c>
      <c r="J166" s="8"/>
      <c r="K166" s="23" t="s">
        <v>54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6">
        <v>0</v>
      </c>
      <c r="S166" s="57">
        <f t="shared" si="166"/>
        <v>0</v>
      </c>
      <c r="U166" s="34" t="s">
        <v>54</v>
      </c>
      <c r="V166" s="93">
        <v>0</v>
      </c>
      <c r="W166" s="93">
        <v>0</v>
      </c>
      <c r="X166" s="93">
        <v>0</v>
      </c>
      <c r="Y166" s="93">
        <v>0</v>
      </c>
      <c r="Z166" s="93">
        <v>0</v>
      </c>
      <c r="AA166" s="93">
        <v>0</v>
      </c>
      <c r="AB166" s="93">
        <v>0</v>
      </c>
      <c r="AC166" s="94">
        <v>0</v>
      </c>
      <c r="AD166" s="93">
        <v>0</v>
      </c>
      <c r="AE166" s="93">
        <v>0</v>
      </c>
      <c r="AF166" s="93">
        <v>0</v>
      </c>
      <c r="AG166" s="93">
        <v>0</v>
      </c>
      <c r="AH166" s="93">
        <v>0</v>
      </c>
      <c r="AI166" s="95">
        <f t="shared" si="167"/>
        <v>0</v>
      </c>
      <c r="BA166"/>
      <c r="BR166"/>
      <c r="CG166"/>
    </row>
    <row r="167" spans="1:85" x14ac:dyDescent="0.25">
      <c r="A167" s="12" t="s">
        <v>15</v>
      </c>
      <c r="B167" s="49">
        <v>13.550194972554294</v>
      </c>
      <c r="C167" s="49">
        <v>0</v>
      </c>
      <c r="D167" s="49">
        <v>83.694849102472404</v>
      </c>
      <c r="E167" s="49">
        <v>0</v>
      </c>
      <c r="F167" s="372"/>
      <c r="G167" s="49">
        <v>0</v>
      </c>
      <c r="H167" s="58">
        <v>0</v>
      </c>
      <c r="I167" s="48">
        <f t="shared" si="165"/>
        <v>97.245044075026698</v>
      </c>
      <c r="J167" s="8"/>
      <c r="K167" s="24" t="s">
        <v>15</v>
      </c>
      <c r="L167" s="49">
        <v>13.550194972554294</v>
      </c>
      <c r="M167" s="49">
        <v>0</v>
      </c>
      <c r="N167" s="49">
        <v>83.694849102472404</v>
      </c>
      <c r="O167" s="49">
        <v>0</v>
      </c>
      <c r="P167" s="49">
        <v>0</v>
      </c>
      <c r="Q167" s="49">
        <v>0</v>
      </c>
      <c r="R167" s="50">
        <v>0</v>
      </c>
      <c r="S167" s="51">
        <f t="shared" si="166"/>
        <v>97.245044075026698</v>
      </c>
      <c r="U167" s="35" t="s">
        <v>15</v>
      </c>
      <c r="V167" s="89">
        <v>13.550194972554294</v>
      </c>
      <c r="W167" s="89">
        <v>0</v>
      </c>
      <c r="X167" s="89">
        <v>0</v>
      </c>
      <c r="Y167" s="89">
        <v>0</v>
      </c>
      <c r="Z167" s="89">
        <v>83.694849102472404</v>
      </c>
      <c r="AA167" s="89">
        <v>0</v>
      </c>
      <c r="AB167" s="89">
        <v>0</v>
      </c>
      <c r="AC167" s="90">
        <v>0</v>
      </c>
      <c r="AD167" s="91">
        <v>0</v>
      </c>
      <c r="AE167" s="91">
        <v>0</v>
      </c>
      <c r="AF167" s="91">
        <v>0</v>
      </c>
      <c r="AG167" s="91">
        <v>0</v>
      </c>
      <c r="AH167" s="91">
        <v>0</v>
      </c>
      <c r="AI167" s="92">
        <f t="shared" si="167"/>
        <v>97.245044075026698</v>
      </c>
      <c r="BA167"/>
      <c r="BR167"/>
      <c r="CG167"/>
    </row>
    <row r="168" spans="1:85" x14ac:dyDescent="0.25">
      <c r="A168" s="11" t="s">
        <v>67</v>
      </c>
      <c r="B168" s="52">
        <v>0.3862740269475452</v>
      </c>
      <c r="C168" s="52">
        <v>0</v>
      </c>
      <c r="D168" s="52">
        <v>1.638423900045502E-2</v>
      </c>
      <c r="E168" s="52">
        <v>0</v>
      </c>
      <c r="F168" s="372"/>
      <c r="G168" s="52">
        <v>0</v>
      </c>
      <c r="H168" s="53">
        <v>0</v>
      </c>
      <c r="I168" s="54">
        <f t="shared" si="165"/>
        <v>0.40265826594800025</v>
      </c>
      <c r="J168" s="8"/>
      <c r="K168" s="23" t="s">
        <v>67</v>
      </c>
      <c r="L168" s="55">
        <v>0.3862740269475452</v>
      </c>
      <c r="M168" s="55">
        <v>0</v>
      </c>
      <c r="N168" s="55">
        <v>1.638423900045502E-2</v>
      </c>
      <c r="O168" s="55">
        <v>0</v>
      </c>
      <c r="P168" s="55">
        <v>0</v>
      </c>
      <c r="Q168" s="55">
        <v>0</v>
      </c>
      <c r="R168" s="56">
        <v>0</v>
      </c>
      <c r="S168" s="57">
        <f t="shared" si="166"/>
        <v>0.40265826594800025</v>
      </c>
      <c r="U168" s="34" t="s">
        <v>55</v>
      </c>
      <c r="V168" s="93">
        <v>0.3862740269475452</v>
      </c>
      <c r="W168" s="93">
        <v>0</v>
      </c>
      <c r="X168" s="93">
        <v>0</v>
      </c>
      <c r="Y168" s="93">
        <v>0</v>
      </c>
      <c r="Z168" s="93">
        <v>1.638423900045502E-2</v>
      </c>
      <c r="AA168" s="93">
        <v>0</v>
      </c>
      <c r="AB168" s="93">
        <v>0</v>
      </c>
      <c r="AC168" s="94">
        <v>0</v>
      </c>
      <c r="AD168" s="93">
        <v>0</v>
      </c>
      <c r="AE168" s="93">
        <v>0</v>
      </c>
      <c r="AF168" s="93">
        <v>0</v>
      </c>
      <c r="AG168" s="93">
        <v>0</v>
      </c>
      <c r="AH168" s="93">
        <v>0</v>
      </c>
      <c r="AI168" s="95">
        <f t="shared" si="167"/>
        <v>0.40265826594800025</v>
      </c>
      <c r="BA168"/>
      <c r="BR168"/>
      <c r="CG168"/>
    </row>
    <row r="169" spans="1:85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0.138199594813186</v>
      </c>
      <c r="F169" s="372"/>
      <c r="G169" s="49">
        <v>0</v>
      </c>
      <c r="H169" s="58">
        <v>0</v>
      </c>
      <c r="I169" s="48">
        <f t="shared" si="165"/>
        <v>0.138199594813186</v>
      </c>
      <c r="J169" s="8"/>
      <c r="K169" s="24" t="s">
        <v>56</v>
      </c>
      <c r="L169" s="49">
        <v>0</v>
      </c>
      <c r="M169" s="49">
        <v>0</v>
      </c>
      <c r="N169" s="49">
        <v>0</v>
      </c>
      <c r="O169" s="49">
        <v>0.138199594813186</v>
      </c>
      <c r="P169" s="49">
        <v>2.0321848415095167</v>
      </c>
      <c r="Q169" s="49">
        <v>0</v>
      </c>
      <c r="R169" s="50">
        <v>0</v>
      </c>
      <c r="S169" s="51">
        <f t="shared" si="166"/>
        <v>2.1703844363227027</v>
      </c>
      <c r="U169" s="35" t="s">
        <v>56</v>
      </c>
      <c r="V169" s="89">
        <v>0</v>
      </c>
      <c r="W169" s="89">
        <v>0</v>
      </c>
      <c r="X169" s="89">
        <v>0</v>
      </c>
      <c r="Y169" s="89">
        <v>0</v>
      </c>
      <c r="Z169" s="89">
        <v>0</v>
      </c>
      <c r="AA169" s="89">
        <v>0.138199594813186</v>
      </c>
      <c r="AB169" s="89">
        <v>2.0321848415095167</v>
      </c>
      <c r="AC169" s="90">
        <v>0</v>
      </c>
      <c r="AD169" s="89">
        <v>0</v>
      </c>
      <c r="AE169" s="89">
        <v>0</v>
      </c>
      <c r="AF169" s="89">
        <v>0</v>
      </c>
      <c r="AG169" s="89">
        <v>0</v>
      </c>
      <c r="AH169" s="89">
        <v>0</v>
      </c>
      <c r="AI169" s="92">
        <f t="shared" si="167"/>
        <v>2.1703844363227027</v>
      </c>
      <c r="BA169"/>
      <c r="BR169"/>
      <c r="CG169"/>
    </row>
    <row r="170" spans="1:85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165"/>
        <v>0</v>
      </c>
      <c r="J170" s="8"/>
      <c r="K170" s="23" t="s">
        <v>11</v>
      </c>
      <c r="L170" s="55">
        <v>0</v>
      </c>
      <c r="M170" s="55">
        <v>0</v>
      </c>
      <c r="N170" s="55">
        <v>0</v>
      </c>
      <c r="O170" s="55">
        <v>0</v>
      </c>
      <c r="P170" s="55">
        <v>3.2541437459601676E-2</v>
      </c>
      <c r="Q170" s="55">
        <v>0</v>
      </c>
      <c r="R170" s="56">
        <v>0</v>
      </c>
      <c r="S170" s="57">
        <f t="shared" si="166"/>
        <v>3.2541437459601676E-2</v>
      </c>
      <c r="U170" s="34" t="s">
        <v>11</v>
      </c>
      <c r="V170" s="93">
        <v>0</v>
      </c>
      <c r="W170" s="93">
        <v>0</v>
      </c>
      <c r="X170" s="93">
        <v>0</v>
      </c>
      <c r="Y170" s="93">
        <v>0</v>
      </c>
      <c r="Z170" s="93">
        <v>0</v>
      </c>
      <c r="AA170" s="93">
        <v>0</v>
      </c>
      <c r="AB170" s="93">
        <v>3.2541437459601676E-2</v>
      </c>
      <c r="AC170" s="94">
        <v>0</v>
      </c>
      <c r="AD170" s="93">
        <v>0</v>
      </c>
      <c r="AE170" s="93">
        <v>0</v>
      </c>
      <c r="AF170" s="93">
        <v>0</v>
      </c>
      <c r="AG170" s="93">
        <v>0</v>
      </c>
      <c r="AH170" s="93">
        <v>0</v>
      </c>
      <c r="AI170" s="95">
        <f t="shared" si="167"/>
        <v>3.2541437459601676E-2</v>
      </c>
      <c r="BA170"/>
      <c r="BR170"/>
      <c r="CG170"/>
    </row>
    <row r="171" spans="1:85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165"/>
        <v>0</v>
      </c>
      <c r="J171" s="8"/>
      <c r="K171" s="24" t="s">
        <v>57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50">
        <v>0</v>
      </c>
      <c r="S171" s="51">
        <f t="shared" si="166"/>
        <v>0</v>
      </c>
      <c r="U171" s="35" t="s">
        <v>57</v>
      </c>
      <c r="V171" s="89">
        <v>0</v>
      </c>
      <c r="W171" s="89">
        <v>0</v>
      </c>
      <c r="X171" s="89">
        <v>0</v>
      </c>
      <c r="Y171" s="89">
        <v>0</v>
      </c>
      <c r="Z171" s="89">
        <v>0</v>
      </c>
      <c r="AA171" s="89">
        <v>0</v>
      </c>
      <c r="AB171" s="89">
        <v>0</v>
      </c>
      <c r="AC171" s="90">
        <v>0</v>
      </c>
      <c r="AD171" s="89">
        <v>0</v>
      </c>
      <c r="AE171" s="89">
        <v>0</v>
      </c>
      <c r="AF171" s="89">
        <v>0</v>
      </c>
      <c r="AG171" s="89">
        <v>0</v>
      </c>
      <c r="AH171" s="89">
        <v>0</v>
      </c>
      <c r="AI171" s="92">
        <f t="shared" si="167"/>
        <v>0</v>
      </c>
      <c r="BA171"/>
      <c r="BR171"/>
      <c r="CG171"/>
    </row>
    <row r="172" spans="1:85" x14ac:dyDescent="0.25">
      <c r="A172" s="11" t="s">
        <v>16</v>
      </c>
      <c r="B172" s="52">
        <v>0.14884478964367054</v>
      </c>
      <c r="C172" s="52">
        <v>0</v>
      </c>
      <c r="D172" s="52">
        <v>8.3472158032170416</v>
      </c>
      <c r="E172" s="52">
        <v>5.6977785475597072E-2</v>
      </c>
      <c r="F172" s="372"/>
      <c r="G172" s="52">
        <v>0</v>
      </c>
      <c r="H172" s="53">
        <v>0</v>
      </c>
      <c r="I172" s="54">
        <f t="shared" si="165"/>
        <v>8.5530383783363089</v>
      </c>
      <c r="J172" s="8"/>
      <c r="K172" s="23" t="s">
        <v>16</v>
      </c>
      <c r="L172" s="55">
        <v>0.14884478964367054</v>
      </c>
      <c r="M172" s="55">
        <v>0</v>
      </c>
      <c r="N172" s="55">
        <v>8.3472158032170416</v>
      </c>
      <c r="O172" s="55">
        <v>5.6977785475597072E-2</v>
      </c>
      <c r="P172" s="55">
        <v>0.14792312376417141</v>
      </c>
      <c r="Q172" s="55">
        <v>0</v>
      </c>
      <c r="R172" s="56">
        <v>0</v>
      </c>
      <c r="S172" s="57">
        <f t="shared" si="166"/>
        <v>8.7009615021004798</v>
      </c>
      <c r="U172" s="34" t="s">
        <v>16</v>
      </c>
      <c r="V172" s="93">
        <v>0.14884478964367054</v>
      </c>
      <c r="W172" s="93">
        <v>0</v>
      </c>
      <c r="X172" s="93">
        <v>0</v>
      </c>
      <c r="Y172" s="93">
        <v>0</v>
      </c>
      <c r="Z172" s="93">
        <v>8.3472158032170416</v>
      </c>
      <c r="AA172" s="93">
        <v>0</v>
      </c>
      <c r="AB172" s="93">
        <v>0.14792312376417141</v>
      </c>
      <c r="AC172" s="94">
        <v>5.6977785475597072E-2</v>
      </c>
      <c r="AD172" s="93">
        <v>0</v>
      </c>
      <c r="AE172" s="93">
        <v>0</v>
      </c>
      <c r="AF172" s="93">
        <v>0</v>
      </c>
      <c r="AG172" s="93">
        <v>0</v>
      </c>
      <c r="AH172" s="93">
        <v>5.6977785475597072E-2</v>
      </c>
      <c r="AI172" s="95">
        <f t="shared" si="167"/>
        <v>8.7009615021004798</v>
      </c>
      <c r="BA172"/>
      <c r="BR172"/>
      <c r="CG172"/>
    </row>
    <row r="173" spans="1:85" x14ac:dyDescent="0.25">
      <c r="A173" s="12" t="s">
        <v>139</v>
      </c>
      <c r="B173" s="49">
        <v>3.3929708247350233E-2</v>
      </c>
      <c r="C173" s="49">
        <v>8.6468869973873125E-2</v>
      </c>
      <c r="D173" s="49">
        <v>1.0722573593485651</v>
      </c>
      <c r="E173" s="49">
        <v>0</v>
      </c>
      <c r="F173" s="372"/>
      <c r="G173" s="49">
        <v>0</v>
      </c>
      <c r="H173" s="58">
        <v>0</v>
      </c>
      <c r="I173" s="48">
        <f t="shared" si="165"/>
        <v>1.1926559375697885</v>
      </c>
      <c r="J173" s="8"/>
      <c r="K173" s="24" t="s">
        <v>139</v>
      </c>
      <c r="L173" s="49">
        <v>3.3929708247350233E-2</v>
      </c>
      <c r="M173" s="49">
        <v>8.6468869973873125E-2</v>
      </c>
      <c r="N173" s="49">
        <v>1.0722573593485651</v>
      </c>
      <c r="O173" s="49">
        <v>0</v>
      </c>
      <c r="P173" s="49">
        <v>0</v>
      </c>
      <c r="Q173" s="49">
        <v>0</v>
      </c>
      <c r="R173" s="50">
        <v>0</v>
      </c>
      <c r="S173" s="51">
        <f t="shared" si="166"/>
        <v>1.1926559375697885</v>
      </c>
      <c r="U173" s="35" t="s">
        <v>139</v>
      </c>
      <c r="V173" s="89">
        <v>3.3929708247350233E-2</v>
      </c>
      <c r="W173" s="89">
        <v>0</v>
      </c>
      <c r="X173" s="89">
        <v>0</v>
      </c>
      <c r="Y173" s="89">
        <v>8.6468869973873125E-2</v>
      </c>
      <c r="Z173" s="89">
        <v>1.0722573593485651</v>
      </c>
      <c r="AA173" s="89">
        <v>0</v>
      </c>
      <c r="AB173" s="89">
        <v>0</v>
      </c>
      <c r="AC173" s="90">
        <v>0</v>
      </c>
      <c r="AD173" s="89">
        <v>0</v>
      </c>
      <c r="AE173" s="89">
        <v>0</v>
      </c>
      <c r="AF173" s="89">
        <v>0</v>
      </c>
      <c r="AG173" s="89">
        <v>0</v>
      </c>
      <c r="AH173" s="89">
        <v>0</v>
      </c>
      <c r="AI173" s="92">
        <f t="shared" si="167"/>
        <v>1.1926559375697885</v>
      </c>
      <c r="BA173"/>
      <c r="BR173"/>
      <c r="CG173"/>
    </row>
    <row r="174" spans="1:85" x14ac:dyDescent="0.25">
      <c r="A174" s="11" t="s">
        <v>24</v>
      </c>
      <c r="B174" s="52">
        <v>0.18670357513283772</v>
      </c>
      <c r="C174" s="52">
        <v>8.6187816743606024E-2</v>
      </c>
      <c r="D174" s="52">
        <v>16.28482320143992</v>
      </c>
      <c r="E174" s="52">
        <v>1.6039606099934869</v>
      </c>
      <c r="F174" s="372"/>
      <c r="G174" s="52">
        <v>0.26677427423679512</v>
      </c>
      <c r="H174" s="53">
        <v>0.17486111850127262</v>
      </c>
      <c r="I174" s="54">
        <f t="shared" si="165"/>
        <v>18.603310596047915</v>
      </c>
      <c r="J174" s="8"/>
      <c r="K174" s="23" t="s">
        <v>24</v>
      </c>
      <c r="L174" s="55">
        <v>0.18670357513283772</v>
      </c>
      <c r="M174" s="55">
        <v>8.6187816743606024E-2</v>
      </c>
      <c r="N174" s="55">
        <v>16.28482320143992</v>
      </c>
      <c r="O174" s="55">
        <v>1.6039606099934869</v>
      </c>
      <c r="P174" s="55">
        <v>9.6963566793451302E-3</v>
      </c>
      <c r="Q174" s="55">
        <v>0.26677427423679512</v>
      </c>
      <c r="R174" s="56">
        <v>0.17486111850127262</v>
      </c>
      <c r="S174" s="57">
        <f t="shared" si="166"/>
        <v>18.613006952727261</v>
      </c>
      <c r="U174" s="34" t="s">
        <v>24</v>
      </c>
      <c r="V174" s="93">
        <v>4.6342947971407776E-2</v>
      </c>
      <c r="W174" s="93">
        <v>6.981389488586115E-2</v>
      </c>
      <c r="X174" s="93">
        <v>0.26677427423679512</v>
      </c>
      <c r="Y174" s="93">
        <v>8.6187816743606024E-2</v>
      </c>
      <c r="Z174" s="93">
        <v>16.209686181009427</v>
      </c>
      <c r="AA174" s="93">
        <v>1.6036369024573218</v>
      </c>
      <c r="AB174" s="93">
        <v>9.6963566793451302E-3</v>
      </c>
      <c r="AC174" s="94">
        <v>0.32086857874350022</v>
      </c>
      <c r="AD174" s="93">
        <v>7.0546732275568791E-2</v>
      </c>
      <c r="AE174" s="93">
        <v>3.2370753616516571E-4</v>
      </c>
      <c r="AF174" s="93">
        <v>0.17486111850127262</v>
      </c>
      <c r="AG174" s="93">
        <v>7.513702043049364E-2</v>
      </c>
      <c r="AH174" s="93">
        <v>0</v>
      </c>
      <c r="AI174" s="95">
        <f t="shared" si="167"/>
        <v>18.613006952727265</v>
      </c>
      <c r="BA174"/>
      <c r="BR174"/>
      <c r="CG174"/>
    </row>
    <row r="175" spans="1:85" x14ac:dyDescent="0.25">
      <c r="A175" s="12" t="s">
        <v>23</v>
      </c>
      <c r="B175" s="49">
        <v>58.136400000000002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165"/>
        <v>58.136400000000002</v>
      </c>
      <c r="J175" s="8"/>
      <c r="K175" s="24" t="s">
        <v>23</v>
      </c>
      <c r="L175" s="49">
        <v>58.136400000000002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50">
        <v>0</v>
      </c>
      <c r="S175" s="51">
        <f t="shared" si="166"/>
        <v>58.136400000000002</v>
      </c>
      <c r="U175" s="35" t="s">
        <v>23</v>
      </c>
      <c r="V175" s="89">
        <v>58.136400000000002</v>
      </c>
      <c r="W175" s="89">
        <v>0</v>
      </c>
      <c r="X175" s="89">
        <v>0</v>
      </c>
      <c r="Y175" s="89">
        <v>0</v>
      </c>
      <c r="Z175" s="89">
        <v>0</v>
      </c>
      <c r="AA175" s="89">
        <v>0</v>
      </c>
      <c r="AB175" s="89">
        <v>0</v>
      </c>
      <c r="AC175" s="90">
        <v>0</v>
      </c>
      <c r="AD175" s="89">
        <v>0</v>
      </c>
      <c r="AE175" s="89">
        <v>0</v>
      </c>
      <c r="AF175" s="89">
        <v>0</v>
      </c>
      <c r="AG175" s="89">
        <v>0</v>
      </c>
      <c r="AH175" s="89">
        <v>0</v>
      </c>
      <c r="AI175" s="92">
        <f t="shared" si="167"/>
        <v>58.136400000000002</v>
      </c>
      <c r="BA175"/>
      <c r="BR175"/>
      <c r="CG175"/>
    </row>
    <row r="176" spans="1:85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165"/>
        <v>0</v>
      </c>
      <c r="J176" s="8"/>
      <c r="K176" s="23" t="s">
        <v>58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6">
        <v>0</v>
      </c>
      <c r="S176" s="57">
        <f t="shared" si="166"/>
        <v>0</v>
      </c>
      <c r="U176" s="34" t="s">
        <v>58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94">
        <v>0</v>
      </c>
      <c r="AD176" s="93">
        <v>0</v>
      </c>
      <c r="AE176" s="93">
        <v>0</v>
      </c>
      <c r="AF176" s="93">
        <v>0</v>
      </c>
      <c r="AG176" s="93">
        <v>0</v>
      </c>
      <c r="AH176" s="93">
        <v>0</v>
      </c>
      <c r="AI176" s="95">
        <f t="shared" si="167"/>
        <v>0</v>
      </c>
      <c r="BA176"/>
      <c r="BR176"/>
      <c r="CG176"/>
    </row>
    <row r="177" spans="1:85" x14ac:dyDescent="0.25">
      <c r="A177" s="12" t="s">
        <v>21</v>
      </c>
      <c r="B177" s="49">
        <v>6.4415008189457057E-3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165"/>
        <v>6.4415008189457057E-3</v>
      </c>
      <c r="J177" s="8"/>
      <c r="K177" s="24" t="s">
        <v>21</v>
      </c>
      <c r="L177" s="49">
        <v>6.4415008189457057E-3</v>
      </c>
      <c r="M177" s="49">
        <v>0</v>
      </c>
      <c r="N177" s="49">
        <v>0</v>
      </c>
      <c r="O177" s="49">
        <v>0</v>
      </c>
      <c r="P177" s="49">
        <v>8.4577009682680837E-2</v>
      </c>
      <c r="Q177" s="49">
        <v>0</v>
      </c>
      <c r="R177" s="50">
        <v>0</v>
      </c>
      <c r="S177" s="51">
        <f t="shared" si="166"/>
        <v>9.1018510501626543E-2</v>
      </c>
      <c r="U177" s="35" t="s">
        <v>21</v>
      </c>
      <c r="V177" s="89">
        <v>6.4415008189457057E-3</v>
      </c>
      <c r="W177" s="89">
        <v>0</v>
      </c>
      <c r="X177" s="89">
        <v>0</v>
      </c>
      <c r="Y177" s="89">
        <v>0</v>
      </c>
      <c r="Z177" s="89">
        <v>0</v>
      </c>
      <c r="AA177" s="89">
        <v>0</v>
      </c>
      <c r="AB177" s="89">
        <v>8.4577009682680837E-2</v>
      </c>
      <c r="AC177" s="90">
        <v>0</v>
      </c>
      <c r="AD177" s="89">
        <v>0</v>
      </c>
      <c r="AE177" s="89">
        <v>0</v>
      </c>
      <c r="AF177" s="89">
        <v>0</v>
      </c>
      <c r="AG177" s="89">
        <v>0</v>
      </c>
      <c r="AH177" s="89">
        <v>0</v>
      </c>
      <c r="AI177" s="92">
        <f t="shared" si="167"/>
        <v>9.1018510501626543E-2</v>
      </c>
      <c r="BA177"/>
      <c r="BR177"/>
      <c r="CG177"/>
    </row>
    <row r="178" spans="1:85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165"/>
        <v>0</v>
      </c>
      <c r="J178" s="8"/>
      <c r="K178" s="23" t="s">
        <v>20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6">
        <v>0</v>
      </c>
      <c r="S178" s="57">
        <f t="shared" si="166"/>
        <v>0</v>
      </c>
      <c r="U178" s="34" t="s">
        <v>59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94">
        <v>0</v>
      </c>
      <c r="AD178" s="93">
        <v>0</v>
      </c>
      <c r="AE178" s="93">
        <v>0</v>
      </c>
      <c r="AF178" s="93">
        <v>0</v>
      </c>
      <c r="AG178" s="93">
        <v>0</v>
      </c>
      <c r="AH178" s="93">
        <v>0</v>
      </c>
      <c r="AI178" s="95">
        <f t="shared" si="167"/>
        <v>0</v>
      </c>
      <c r="BA178"/>
      <c r="BR178"/>
      <c r="CG178"/>
    </row>
    <row r="179" spans="1:85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165"/>
        <v>0</v>
      </c>
      <c r="J179" s="8"/>
      <c r="K179" s="25" t="s">
        <v>62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50">
        <v>0</v>
      </c>
      <c r="S179" s="51">
        <f t="shared" si="166"/>
        <v>0</v>
      </c>
      <c r="U179" s="36" t="s">
        <v>60</v>
      </c>
      <c r="V179" s="89">
        <v>0</v>
      </c>
      <c r="W179" s="89">
        <v>0</v>
      </c>
      <c r="X179" s="89">
        <v>0</v>
      </c>
      <c r="Y179" s="89">
        <v>0</v>
      </c>
      <c r="Z179" s="89">
        <v>0</v>
      </c>
      <c r="AA179" s="89">
        <v>0</v>
      </c>
      <c r="AB179" s="89">
        <v>0</v>
      </c>
      <c r="AC179" s="90">
        <v>0</v>
      </c>
      <c r="AD179" s="91">
        <v>0</v>
      </c>
      <c r="AE179" s="91">
        <v>0</v>
      </c>
      <c r="AF179" s="91">
        <v>0</v>
      </c>
      <c r="AG179" s="91">
        <v>0</v>
      </c>
      <c r="AH179" s="91">
        <v>0</v>
      </c>
      <c r="AI179" s="92">
        <f t="shared" si="167"/>
        <v>0</v>
      </c>
      <c r="BA179"/>
      <c r="BR179"/>
      <c r="CG179"/>
    </row>
    <row r="180" spans="1:85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165"/>
        <v>0</v>
      </c>
      <c r="J180" s="8"/>
      <c r="K180" s="26" t="s">
        <v>22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3">
        <v>0</v>
      </c>
      <c r="S180" s="64">
        <f t="shared" si="166"/>
        <v>0</v>
      </c>
      <c r="U180" s="37" t="s">
        <v>63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0</v>
      </c>
      <c r="AD180" s="96">
        <v>0</v>
      </c>
      <c r="AE180" s="96">
        <v>0</v>
      </c>
      <c r="AF180" s="96">
        <v>0</v>
      </c>
      <c r="AG180" s="96">
        <v>0</v>
      </c>
      <c r="AH180" s="97">
        <v>0</v>
      </c>
      <c r="AI180" s="98">
        <f t="shared" si="167"/>
        <v>0</v>
      </c>
      <c r="BA180"/>
      <c r="BR180"/>
      <c r="CG180"/>
    </row>
    <row r="181" spans="1:85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165"/>
        <v>0</v>
      </c>
      <c r="J181" s="8"/>
      <c r="K181" s="27" t="s">
        <v>18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8">
        <v>0</v>
      </c>
      <c r="S181" s="69">
        <f t="shared" si="166"/>
        <v>0</v>
      </c>
      <c r="U181" s="38" t="s">
        <v>18</v>
      </c>
      <c r="V181" s="99">
        <v>0</v>
      </c>
      <c r="W181" s="99">
        <v>0</v>
      </c>
      <c r="X181" s="99">
        <v>0</v>
      </c>
      <c r="Y181" s="99">
        <v>0</v>
      </c>
      <c r="Z181" s="99">
        <v>0</v>
      </c>
      <c r="AA181" s="99">
        <v>0</v>
      </c>
      <c r="AB181" s="99">
        <v>0</v>
      </c>
      <c r="AC181" s="99">
        <v>0</v>
      </c>
      <c r="AD181" s="100">
        <v>0</v>
      </c>
      <c r="AE181" s="100">
        <v>0</v>
      </c>
      <c r="AF181" s="100">
        <v>0</v>
      </c>
      <c r="AG181" s="100">
        <v>0</v>
      </c>
      <c r="AH181" s="100">
        <v>0</v>
      </c>
      <c r="AI181" s="101">
        <f t="shared" si="167"/>
        <v>0</v>
      </c>
      <c r="BA181"/>
      <c r="BR181"/>
      <c r="CG181"/>
    </row>
    <row r="182" spans="1:85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165"/>
        <v>0</v>
      </c>
      <c r="J182" s="8"/>
      <c r="K182" s="26" t="s">
        <v>19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3">
        <v>0</v>
      </c>
      <c r="S182" s="64">
        <f t="shared" si="166"/>
        <v>0</v>
      </c>
      <c r="U182" s="37" t="s">
        <v>19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7">
        <v>0</v>
      </c>
      <c r="AI182" s="98">
        <f t="shared" si="167"/>
        <v>0</v>
      </c>
      <c r="BA182"/>
      <c r="BR182"/>
      <c r="CG182"/>
    </row>
    <row r="183" spans="1:85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165"/>
        <v>0</v>
      </c>
      <c r="J183" s="8"/>
      <c r="K183" s="28" t="s">
        <v>10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3">
        <v>0</v>
      </c>
      <c r="S183" s="74">
        <f t="shared" si="166"/>
        <v>0</v>
      </c>
      <c r="U183" s="38" t="s">
        <v>10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1">
        <f t="shared" si="167"/>
        <v>0</v>
      </c>
      <c r="BA183"/>
      <c r="BR183"/>
      <c r="CG183"/>
    </row>
    <row r="184" spans="1:85" x14ac:dyDescent="0.25">
      <c r="A184" s="17" t="s">
        <v>25</v>
      </c>
      <c r="B184" s="75">
        <f>SUM(B163:B179)</f>
        <v>72.448788573344657</v>
      </c>
      <c r="C184" s="75">
        <f t="shared" ref="C184:I184" si="168">SUM(C163:C179)</f>
        <v>0.17265668671747914</v>
      </c>
      <c r="D184" s="75">
        <f t="shared" si="168"/>
        <v>109.41552970547839</v>
      </c>
      <c r="E184" s="75">
        <f t="shared" si="168"/>
        <v>1.7991379902822699</v>
      </c>
      <c r="F184" s="75">
        <f t="shared" si="168"/>
        <v>0</v>
      </c>
      <c r="G184" s="75">
        <f t="shared" si="168"/>
        <v>0.26677427423679512</v>
      </c>
      <c r="H184" s="76">
        <f t="shared" si="168"/>
        <v>0.17486111850127262</v>
      </c>
      <c r="I184" s="48">
        <f t="shared" si="168"/>
        <v>184.27774834856083</v>
      </c>
      <c r="J184" s="8"/>
      <c r="K184" s="29" t="s">
        <v>25</v>
      </c>
      <c r="L184" s="75">
        <f>SUM(L163:L179)</f>
        <v>72.448788573344657</v>
      </c>
      <c r="M184" s="75">
        <f t="shared" ref="M184:S184" si="169">SUM(M163:M179)</f>
        <v>0.17265668671747914</v>
      </c>
      <c r="N184" s="75">
        <f t="shared" si="169"/>
        <v>109.41552970547839</v>
      </c>
      <c r="O184" s="75">
        <f t="shared" si="169"/>
        <v>1.7991379902822699</v>
      </c>
      <c r="P184" s="75">
        <f t="shared" si="169"/>
        <v>2.3069227690953156</v>
      </c>
      <c r="Q184" s="75">
        <f t="shared" si="169"/>
        <v>0.26677427423679512</v>
      </c>
      <c r="R184" s="76">
        <f t="shared" si="169"/>
        <v>0.17486111850127262</v>
      </c>
      <c r="S184" s="77">
        <f t="shared" si="169"/>
        <v>186.58467111765614</v>
      </c>
      <c r="U184" s="39" t="s">
        <v>61</v>
      </c>
      <c r="V184" s="102">
        <f>SUM(V163:V179)</f>
        <v>72.308427946183215</v>
      </c>
      <c r="W184" s="102">
        <f t="shared" ref="W184:AH184" si="170">SUM(W163:W179)</f>
        <v>6.981389488586115E-2</v>
      </c>
      <c r="X184" s="102">
        <f t="shared" si="170"/>
        <v>0.26677427423679512</v>
      </c>
      <c r="Y184" s="102">
        <f t="shared" si="170"/>
        <v>0.17265668671747914</v>
      </c>
      <c r="Z184" s="102">
        <f t="shared" si="170"/>
        <v>109.3403926850479</v>
      </c>
      <c r="AA184" s="102">
        <f t="shared" si="170"/>
        <v>1.7418364972705078</v>
      </c>
      <c r="AB184" s="102">
        <f t="shared" si="170"/>
        <v>2.3069227690953156</v>
      </c>
      <c r="AC184" s="102">
        <f t="shared" si="170"/>
        <v>0.37784636421909729</v>
      </c>
      <c r="AD184" s="103">
        <f t="shared" si="170"/>
        <v>7.0546732275568791E-2</v>
      </c>
      <c r="AE184" s="103">
        <f t="shared" si="170"/>
        <v>3.2370753616516571E-4</v>
      </c>
      <c r="AF184" s="103">
        <f t="shared" si="170"/>
        <v>0.17486111850127262</v>
      </c>
      <c r="AG184" s="103">
        <f t="shared" si="170"/>
        <v>7.513702043049364E-2</v>
      </c>
      <c r="AH184" s="103">
        <f t="shared" si="170"/>
        <v>5.6977785475597072E-2</v>
      </c>
      <c r="AI184" s="104">
        <f>SUM(V184:AC184)</f>
        <v>186.58467111765614</v>
      </c>
      <c r="BA184"/>
      <c r="BR184"/>
      <c r="CG184"/>
    </row>
    <row r="185" spans="1:85" s="4" customFormat="1" ht="15" thickBot="1" x14ac:dyDescent="0.35">
      <c r="A185" s="18" t="s">
        <v>85</v>
      </c>
      <c r="B185" s="105">
        <f>IF($I184=0,"-",B184/$I184)</f>
        <v>0.39314995555680426</v>
      </c>
      <c r="C185" s="105">
        <f t="shared" ref="C185:H185" si="171">IF($I184=0,"-",C184/$I184)</f>
        <v>9.3693724969386703E-4</v>
      </c>
      <c r="D185" s="105">
        <f t="shared" si="171"/>
        <v>0.5937533461637442</v>
      </c>
      <c r="E185" s="105">
        <f t="shared" si="171"/>
        <v>9.7631863119968538E-3</v>
      </c>
      <c r="F185" s="105">
        <f t="shared" si="171"/>
        <v>0</v>
      </c>
      <c r="G185" s="105">
        <f t="shared" si="171"/>
        <v>1.4476749180383534E-3</v>
      </c>
      <c r="H185" s="106">
        <f t="shared" si="171"/>
        <v>9.4889979972255414E-4</v>
      </c>
      <c r="I185" s="107">
        <f>SUM(B185:H185)</f>
        <v>1</v>
      </c>
      <c r="J185"/>
      <c r="K185" s="30" t="s">
        <v>85</v>
      </c>
      <c r="L185" s="80">
        <f>IF($S184=0,"-",L184/$S184)</f>
        <v>0.38828907079756869</v>
      </c>
      <c r="M185" s="80">
        <f t="shared" ref="M185:R185" si="172">IF($S184=0,"-",M184/$S184)</f>
        <v>9.2535300827904386E-4</v>
      </c>
      <c r="N185" s="80">
        <f t="shared" si="172"/>
        <v>0.5864122119468399</v>
      </c>
      <c r="O185" s="80">
        <f t="shared" si="172"/>
        <v>9.6424748051664629E-3</v>
      </c>
      <c r="P185" s="80">
        <f t="shared" si="172"/>
        <v>1.2363945844407665E-2</v>
      </c>
      <c r="Q185" s="80">
        <f t="shared" si="172"/>
        <v>1.42977594375142E-3</v>
      </c>
      <c r="R185" s="81">
        <f t="shared" si="172"/>
        <v>9.3716765398701529E-4</v>
      </c>
      <c r="S185" s="82">
        <f>SUM(L185:R185)</f>
        <v>1.0000000000000002</v>
      </c>
      <c r="U185" s="40" t="s">
        <v>85</v>
      </c>
      <c r="V185" s="108">
        <f>+V184/$AI184</f>
        <v>0.38753680842617094</v>
      </c>
      <c r="W185" s="108">
        <f t="shared" ref="W185:AH185" si="173">+W184/$AI184</f>
        <v>3.7416736577378351E-4</v>
      </c>
      <c r="X185" s="108">
        <f t="shared" si="173"/>
        <v>1.42977594375142E-3</v>
      </c>
      <c r="Y185" s="108">
        <f t="shared" si="173"/>
        <v>9.2535300827904386E-4</v>
      </c>
      <c r="Z185" s="108">
        <f t="shared" si="173"/>
        <v>0.58600951530525403</v>
      </c>
      <c r="AA185" s="108">
        <f t="shared" si="173"/>
        <v>9.3353676206988333E-3</v>
      </c>
      <c r="AB185" s="108">
        <f t="shared" si="173"/>
        <v>1.2363945844407665E-2</v>
      </c>
      <c r="AC185" s="108">
        <f t="shared" si="173"/>
        <v>2.0250664856644937E-3</v>
      </c>
      <c r="AD185" s="108">
        <f t="shared" si="173"/>
        <v>3.7809500562392711E-4</v>
      </c>
      <c r="AE185" s="108">
        <f t="shared" si="173"/>
        <v>1.7349095948029029E-6</v>
      </c>
      <c r="AF185" s="108">
        <f t="shared" si="173"/>
        <v>9.3716765398701529E-4</v>
      </c>
      <c r="AG185" s="108">
        <f t="shared" si="173"/>
        <v>4.0269664158592053E-4</v>
      </c>
      <c r="AH185" s="108">
        <f t="shared" si="173"/>
        <v>3.0537227487282783E-4</v>
      </c>
      <c r="AI185" s="109">
        <f>SUM(V185:AC185)</f>
        <v>1.0000000000000004</v>
      </c>
    </row>
    <row r="186" spans="1:85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AI186" s="8"/>
      <c r="BA186"/>
      <c r="BR186"/>
      <c r="CG186"/>
    </row>
    <row r="187" spans="1:85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  <c r="K187" s="369" t="s">
        <v>33</v>
      </c>
      <c r="L187" s="43" t="s">
        <v>0</v>
      </c>
      <c r="M187" s="43" t="s">
        <v>1</v>
      </c>
      <c r="N187" s="43" t="s">
        <v>2</v>
      </c>
      <c r="O187" s="43" t="s">
        <v>3</v>
      </c>
      <c r="P187" s="43" t="s">
        <v>26</v>
      </c>
      <c r="Q187" s="43" t="s">
        <v>4</v>
      </c>
      <c r="R187" s="43" t="s">
        <v>84</v>
      </c>
      <c r="S187" s="44" t="s">
        <v>5</v>
      </c>
      <c r="U187" s="365" t="s">
        <v>33</v>
      </c>
      <c r="V187" s="84" t="s">
        <v>71</v>
      </c>
      <c r="W187" s="84" t="s">
        <v>72</v>
      </c>
      <c r="X187" s="84" t="s">
        <v>4</v>
      </c>
      <c r="Y187" s="84" t="s">
        <v>1</v>
      </c>
      <c r="Z187" s="84" t="s">
        <v>2</v>
      </c>
      <c r="AA187" s="84" t="s">
        <v>3</v>
      </c>
      <c r="AB187" s="84" t="s">
        <v>53</v>
      </c>
      <c r="AC187" s="84" t="s">
        <v>65</v>
      </c>
      <c r="AD187" s="85" t="s">
        <v>73</v>
      </c>
      <c r="AE187" s="85" t="s">
        <v>74</v>
      </c>
      <c r="AF187" s="85" t="s">
        <v>75</v>
      </c>
      <c r="AG187" s="85" t="s">
        <v>76</v>
      </c>
      <c r="AH187" s="85" t="s">
        <v>77</v>
      </c>
      <c r="AI187" s="86" t="s">
        <v>61</v>
      </c>
      <c r="BA187"/>
      <c r="BR187"/>
      <c r="CG187"/>
    </row>
    <row r="188" spans="1:85" ht="15" customHeight="1" x14ac:dyDescent="0.25">
      <c r="A188" s="418" t="s">
        <v>33</v>
      </c>
      <c r="B188" s="357" t="s">
        <v>66</v>
      </c>
      <c r="C188" s="358"/>
      <c r="D188" s="358"/>
      <c r="E188" s="358"/>
      <c r="F188" s="358"/>
      <c r="G188" s="358"/>
      <c r="H188" s="358"/>
      <c r="I188" s="359"/>
      <c r="K188" s="370" t="s">
        <v>33</v>
      </c>
      <c r="L188" s="360" t="s">
        <v>66</v>
      </c>
      <c r="M188" s="361"/>
      <c r="N188" s="361"/>
      <c r="O188" s="361"/>
      <c r="P188" s="361"/>
      <c r="Q188" s="361"/>
      <c r="R188" s="361"/>
      <c r="S188" s="362"/>
      <c r="U188" s="366" t="s">
        <v>33</v>
      </c>
      <c r="V188" s="363" t="s">
        <v>66</v>
      </c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4"/>
      <c r="BA188"/>
      <c r="BR188"/>
      <c r="CG188"/>
    </row>
    <row r="189" spans="1:85" x14ac:dyDescent="0.25">
      <c r="A189" s="10" t="s">
        <v>6</v>
      </c>
      <c r="B189" s="46">
        <v>0</v>
      </c>
      <c r="C189" s="46">
        <v>0</v>
      </c>
      <c r="D189" s="46">
        <v>812.69439628350108</v>
      </c>
      <c r="E189" s="46">
        <v>0</v>
      </c>
      <c r="F189" s="371"/>
      <c r="G189" s="46">
        <v>0</v>
      </c>
      <c r="H189" s="47">
        <v>0</v>
      </c>
      <c r="I189" s="48">
        <f>SUM(B189:H189)</f>
        <v>812.69439628350108</v>
      </c>
      <c r="J189" s="8"/>
      <c r="K189" s="31" t="s">
        <v>6</v>
      </c>
      <c r="L189" s="46">
        <v>0</v>
      </c>
      <c r="M189" s="46">
        <v>0</v>
      </c>
      <c r="N189" s="46">
        <v>812.69439628350108</v>
      </c>
      <c r="O189" s="46">
        <v>0</v>
      </c>
      <c r="P189" s="46">
        <v>0</v>
      </c>
      <c r="Q189" s="46">
        <v>0</v>
      </c>
      <c r="R189" s="87">
        <v>0</v>
      </c>
      <c r="S189" s="88">
        <f>SUM(L189:R189)</f>
        <v>812.69439628350108</v>
      </c>
      <c r="U189" s="33" t="s">
        <v>6</v>
      </c>
      <c r="V189" s="89">
        <v>0</v>
      </c>
      <c r="W189" s="89">
        <v>0</v>
      </c>
      <c r="X189" s="89">
        <v>0</v>
      </c>
      <c r="Y189" s="89">
        <v>0</v>
      </c>
      <c r="Z189" s="89">
        <v>812.69439628350108</v>
      </c>
      <c r="AA189" s="89">
        <v>0</v>
      </c>
      <c r="AB189" s="89">
        <v>0</v>
      </c>
      <c r="AC189" s="90">
        <v>0</v>
      </c>
      <c r="AD189" s="91">
        <v>0</v>
      </c>
      <c r="AE189" s="91">
        <v>0</v>
      </c>
      <c r="AF189" s="91">
        <v>0</v>
      </c>
      <c r="AG189" s="91">
        <v>0</v>
      </c>
      <c r="AH189" s="91">
        <v>0</v>
      </c>
      <c r="AI189" s="92">
        <f>SUM(V189:AC189)</f>
        <v>812.69439628350108</v>
      </c>
      <c r="BA189"/>
      <c r="BR189"/>
      <c r="CG189"/>
    </row>
    <row r="190" spans="1:85" x14ac:dyDescent="0.25">
      <c r="A190" s="11" t="s">
        <v>7</v>
      </c>
      <c r="B190" s="52">
        <v>0</v>
      </c>
      <c r="C190" s="52">
        <v>0</v>
      </c>
      <c r="D190" s="52">
        <v>85.361291680000008</v>
      </c>
      <c r="E190" s="52">
        <v>0</v>
      </c>
      <c r="F190" s="372"/>
      <c r="G190" s="52">
        <v>0</v>
      </c>
      <c r="H190" s="53">
        <v>0</v>
      </c>
      <c r="I190" s="54">
        <f t="shared" ref="I190:I209" si="174">SUM(B190:H190)</f>
        <v>85.361291680000008</v>
      </c>
      <c r="J190" s="8"/>
      <c r="K190" s="23" t="s">
        <v>7</v>
      </c>
      <c r="L190" s="55">
        <v>0</v>
      </c>
      <c r="M190" s="55">
        <v>0</v>
      </c>
      <c r="N190" s="55">
        <v>85.361291680000008</v>
      </c>
      <c r="O190" s="55">
        <v>0</v>
      </c>
      <c r="P190" s="55">
        <v>0</v>
      </c>
      <c r="Q190" s="55">
        <v>0</v>
      </c>
      <c r="R190" s="56">
        <v>0</v>
      </c>
      <c r="S190" s="57">
        <f t="shared" ref="S190:S209" si="175">SUM(L190:R190)</f>
        <v>85.361291680000008</v>
      </c>
      <c r="U190" s="34" t="s">
        <v>7</v>
      </c>
      <c r="V190" s="93">
        <v>0</v>
      </c>
      <c r="W190" s="93">
        <v>0</v>
      </c>
      <c r="X190" s="93">
        <v>0</v>
      </c>
      <c r="Y190" s="93">
        <v>0</v>
      </c>
      <c r="Z190" s="93">
        <v>85.361291680000008</v>
      </c>
      <c r="AA190" s="93">
        <v>0</v>
      </c>
      <c r="AB190" s="93">
        <v>0</v>
      </c>
      <c r="AC190" s="94">
        <v>0</v>
      </c>
      <c r="AD190" s="93">
        <v>0</v>
      </c>
      <c r="AE190" s="93">
        <v>0</v>
      </c>
      <c r="AF190" s="93">
        <v>0</v>
      </c>
      <c r="AG190" s="93">
        <v>0</v>
      </c>
      <c r="AH190" s="93">
        <v>0</v>
      </c>
      <c r="AI190" s="95">
        <f t="shared" ref="AI190:AI209" si="176">SUM(V190:AC190)</f>
        <v>85.361291680000008</v>
      </c>
      <c r="BA190"/>
      <c r="BR190"/>
      <c r="CG190"/>
    </row>
    <row r="191" spans="1:85" x14ac:dyDescent="0.25">
      <c r="A191" s="12" t="s">
        <v>9</v>
      </c>
      <c r="B191" s="49">
        <v>0</v>
      </c>
      <c r="C191" s="49">
        <v>0</v>
      </c>
      <c r="D191" s="49">
        <v>258.49979843905413</v>
      </c>
      <c r="E191" s="49">
        <v>0</v>
      </c>
      <c r="F191" s="372"/>
      <c r="G191" s="49">
        <v>0</v>
      </c>
      <c r="H191" s="58">
        <v>0</v>
      </c>
      <c r="I191" s="48">
        <f t="shared" si="174"/>
        <v>258.49979843905413</v>
      </c>
      <c r="J191" s="8"/>
      <c r="K191" s="24" t="s">
        <v>9</v>
      </c>
      <c r="L191" s="49">
        <v>0</v>
      </c>
      <c r="M191" s="49">
        <v>0</v>
      </c>
      <c r="N191" s="49">
        <v>258.49979843905413</v>
      </c>
      <c r="O191" s="49">
        <v>0</v>
      </c>
      <c r="P191" s="49">
        <v>0</v>
      </c>
      <c r="Q191" s="49">
        <v>0</v>
      </c>
      <c r="R191" s="50">
        <v>0</v>
      </c>
      <c r="S191" s="51">
        <f t="shared" si="175"/>
        <v>258.49979843905413</v>
      </c>
      <c r="U191" s="35" t="s">
        <v>9</v>
      </c>
      <c r="V191" s="89">
        <v>0</v>
      </c>
      <c r="W191" s="89">
        <v>0</v>
      </c>
      <c r="X191" s="89">
        <v>0</v>
      </c>
      <c r="Y191" s="89">
        <v>0</v>
      </c>
      <c r="Z191" s="89">
        <v>258.49979843905413</v>
      </c>
      <c r="AA191" s="89">
        <v>0</v>
      </c>
      <c r="AB191" s="89">
        <v>0</v>
      </c>
      <c r="AC191" s="90">
        <v>0</v>
      </c>
      <c r="AD191" s="91">
        <v>0</v>
      </c>
      <c r="AE191" s="91">
        <v>0</v>
      </c>
      <c r="AF191" s="91">
        <v>0</v>
      </c>
      <c r="AG191" s="91">
        <v>0</v>
      </c>
      <c r="AH191" s="91">
        <v>0</v>
      </c>
      <c r="AI191" s="92">
        <f t="shared" si="176"/>
        <v>258.49979843905413</v>
      </c>
      <c r="BA191"/>
      <c r="BR191"/>
      <c r="CG191"/>
    </row>
    <row r="192" spans="1:85" x14ac:dyDescent="0.25">
      <c r="A192" s="11" t="s">
        <v>54</v>
      </c>
      <c r="B192" s="52">
        <v>0</v>
      </c>
      <c r="C192" s="52">
        <v>0</v>
      </c>
      <c r="D192" s="52">
        <v>23.272324599999997</v>
      </c>
      <c r="E192" s="52">
        <v>0</v>
      </c>
      <c r="F192" s="372"/>
      <c r="G192" s="52">
        <v>0</v>
      </c>
      <c r="H192" s="53">
        <v>0</v>
      </c>
      <c r="I192" s="54">
        <f t="shared" si="174"/>
        <v>23.272324599999997</v>
      </c>
      <c r="J192" s="8"/>
      <c r="K192" s="23" t="s">
        <v>54</v>
      </c>
      <c r="L192" s="55">
        <v>0</v>
      </c>
      <c r="M192" s="55">
        <v>0</v>
      </c>
      <c r="N192" s="55">
        <v>23.272324599999997</v>
      </c>
      <c r="O192" s="55">
        <v>0</v>
      </c>
      <c r="P192" s="55">
        <v>0</v>
      </c>
      <c r="Q192" s="55">
        <v>0</v>
      </c>
      <c r="R192" s="56">
        <v>0</v>
      </c>
      <c r="S192" s="57">
        <f t="shared" si="175"/>
        <v>23.272324599999997</v>
      </c>
      <c r="U192" s="34" t="s">
        <v>54</v>
      </c>
      <c r="V192" s="93">
        <v>0</v>
      </c>
      <c r="W192" s="93">
        <v>0</v>
      </c>
      <c r="X192" s="93">
        <v>0</v>
      </c>
      <c r="Y192" s="93">
        <v>0</v>
      </c>
      <c r="Z192" s="93">
        <v>23.259621366048034</v>
      </c>
      <c r="AA192" s="93">
        <v>0</v>
      </c>
      <c r="AB192" s="93">
        <v>0</v>
      </c>
      <c r="AC192" s="94">
        <v>1.2703233951965065E-2</v>
      </c>
      <c r="AD192" s="93">
        <v>0</v>
      </c>
      <c r="AE192" s="93">
        <v>0</v>
      </c>
      <c r="AF192" s="93">
        <v>0</v>
      </c>
      <c r="AG192" s="93">
        <v>1.2703233951965065E-2</v>
      </c>
      <c r="AH192" s="93">
        <v>0</v>
      </c>
      <c r="AI192" s="95">
        <f t="shared" si="176"/>
        <v>23.272324599999997</v>
      </c>
      <c r="BA192"/>
      <c r="BR192"/>
      <c r="CG192"/>
    </row>
    <row r="193" spans="1:85" x14ac:dyDescent="0.25">
      <c r="A193" s="12" t="s">
        <v>15</v>
      </c>
      <c r="B193" s="49">
        <v>69.415903750744533</v>
      </c>
      <c r="C193" s="49">
        <v>0</v>
      </c>
      <c r="D193" s="49">
        <v>85.96129293791212</v>
      </c>
      <c r="E193" s="49">
        <v>0</v>
      </c>
      <c r="F193" s="372"/>
      <c r="G193" s="49">
        <v>0</v>
      </c>
      <c r="H193" s="58">
        <v>0</v>
      </c>
      <c r="I193" s="48">
        <f t="shared" si="174"/>
        <v>155.37719668865665</v>
      </c>
      <c r="J193" s="8"/>
      <c r="K193" s="24" t="s">
        <v>15</v>
      </c>
      <c r="L193" s="49">
        <v>69.415903750744533</v>
      </c>
      <c r="M193" s="49">
        <v>0</v>
      </c>
      <c r="N193" s="49">
        <v>85.96129293791212</v>
      </c>
      <c r="O193" s="49">
        <v>0</v>
      </c>
      <c r="P193" s="49">
        <v>0</v>
      </c>
      <c r="Q193" s="49">
        <v>0</v>
      </c>
      <c r="R193" s="50">
        <v>0</v>
      </c>
      <c r="S193" s="51">
        <f t="shared" si="175"/>
        <v>155.37719668865665</v>
      </c>
      <c r="U193" s="35" t="s">
        <v>15</v>
      </c>
      <c r="V193" s="89">
        <v>69.415903750744533</v>
      </c>
      <c r="W193" s="89">
        <v>0</v>
      </c>
      <c r="X193" s="89">
        <v>0</v>
      </c>
      <c r="Y193" s="89">
        <v>0</v>
      </c>
      <c r="Z193" s="89">
        <v>85.96129293791212</v>
      </c>
      <c r="AA193" s="89">
        <v>0</v>
      </c>
      <c r="AB193" s="89">
        <v>0</v>
      </c>
      <c r="AC193" s="90">
        <v>0</v>
      </c>
      <c r="AD193" s="91">
        <v>0</v>
      </c>
      <c r="AE193" s="91">
        <v>0</v>
      </c>
      <c r="AF193" s="91">
        <v>0</v>
      </c>
      <c r="AG193" s="91">
        <v>0</v>
      </c>
      <c r="AH193" s="91">
        <v>0</v>
      </c>
      <c r="AI193" s="92">
        <f t="shared" si="176"/>
        <v>155.37719668865665</v>
      </c>
      <c r="BA193"/>
      <c r="BR193"/>
      <c r="CG193"/>
    </row>
    <row r="194" spans="1:85" x14ac:dyDescent="0.25">
      <c r="A194" s="11" t="s">
        <v>67</v>
      </c>
      <c r="B194" s="52">
        <v>16.749338321676618</v>
      </c>
      <c r="C194" s="52">
        <v>10.580518691244293</v>
      </c>
      <c r="D194" s="52">
        <v>48.31840248290694</v>
      </c>
      <c r="E194" s="52">
        <v>0</v>
      </c>
      <c r="F194" s="372"/>
      <c r="G194" s="52">
        <v>0</v>
      </c>
      <c r="H194" s="53">
        <v>0</v>
      </c>
      <c r="I194" s="54">
        <f t="shared" si="174"/>
        <v>75.648259495827858</v>
      </c>
      <c r="J194" s="8"/>
      <c r="K194" s="23" t="s">
        <v>67</v>
      </c>
      <c r="L194" s="55">
        <v>16.749338321676618</v>
      </c>
      <c r="M194" s="55">
        <v>10.580518691244293</v>
      </c>
      <c r="N194" s="55">
        <v>48.31840248290694</v>
      </c>
      <c r="O194" s="55">
        <v>0</v>
      </c>
      <c r="P194" s="55">
        <v>0</v>
      </c>
      <c r="Q194" s="55">
        <v>0</v>
      </c>
      <c r="R194" s="56">
        <v>0</v>
      </c>
      <c r="S194" s="57">
        <f t="shared" si="175"/>
        <v>75.648259495827858</v>
      </c>
      <c r="U194" s="34" t="s">
        <v>55</v>
      </c>
      <c r="V194" s="93">
        <v>16.324999835810395</v>
      </c>
      <c r="W194" s="93">
        <v>0</v>
      </c>
      <c r="X194" s="93">
        <v>0</v>
      </c>
      <c r="Y194" s="93">
        <v>10.580518691244293</v>
      </c>
      <c r="Z194" s="93">
        <v>33.065424638349974</v>
      </c>
      <c r="AA194" s="93">
        <v>0</v>
      </c>
      <c r="AB194" s="93">
        <v>0</v>
      </c>
      <c r="AC194" s="94">
        <v>15.677316330423189</v>
      </c>
      <c r="AD194" s="93">
        <v>0.42433848586622097</v>
      </c>
      <c r="AE194" s="93">
        <v>0</v>
      </c>
      <c r="AF194" s="93">
        <v>0</v>
      </c>
      <c r="AG194" s="93">
        <v>15.252977844556966</v>
      </c>
      <c r="AH194" s="93">
        <v>0</v>
      </c>
      <c r="AI194" s="95">
        <f t="shared" si="176"/>
        <v>75.648259495827858</v>
      </c>
      <c r="BA194"/>
      <c r="BR194"/>
      <c r="CG194"/>
    </row>
    <row r="195" spans="1:85" x14ac:dyDescent="0.25">
      <c r="A195" s="12" t="s">
        <v>56</v>
      </c>
      <c r="B195" s="49">
        <v>0</v>
      </c>
      <c r="C195" s="49">
        <v>0</v>
      </c>
      <c r="D195" s="49">
        <v>9.9740432373836535E-2</v>
      </c>
      <c r="E195" s="49">
        <v>1.3981193808503511</v>
      </c>
      <c r="F195" s="372"/>
      <c r="G195" s="49">
        <v>0</v>
      </c>
      <c r="H195" s="58">
        <v>0</v>
      </c>
      <c r="I195" s="48">
        <f t="shared" si="174"/>
        <v>1.4978598132241876</v>
      </c>
      <c r="J195" s="8"/>
      <c r="K195" s="24" t="s">
        <v>56</v>
      </c>
      <c r="L195" s="49">
        <v>0</v>
      </c>
      <c r="M195" s="49">
        <v>0</v>
      </c>
      <c r="N195" s="49">
        <v>9.9740432373836535E-2</v>
      </c>
      <c r="O195" s="49">
        <v>1.3981193808503511</v>
      </c>
      <c r="P195" s="49">
        <v>228.17359985800326</v>
      </c>
      <c r="Q195" s="49">
        <v>0</v>
      </c>
      <c r="R195" s="50">
        <v>0</v>
      </c>
      <c r="S195" s="51">
        <f t="shared" si="175"/>
        <v>229.67145967122744</v>
      </c>
      <c r="U195" s="35" t="s">
        <v>56</v>
      </c>
      <c r="V195" s="89">
        <v>0</v>
      </c>
      <c r="W195" s="89">
        <v>0</v>
      </c>
      <c r="X195" s="89">
        <v>0</v>
      </c>
      <c r="Y195" s="89">
        <v>0</v>
      </c>
      <c r="Z195" s="89">
        <v>0</v>
      </c>
      <c r="AA195" s="89">
        <v>0.17931759715631815</v>
      </c>
      <c r="AB195" s="89">
        <v>228.17359985800326</v>
      </c>
      <c r="AC195" s="90">
        <v>1.3185422160678695</v>
      </c>
      <c r="AD195" s="89">
        <v>0</v>
      </c>
      <c r="AE195" s="89">
        <v>1.218801783694033</v>
      </c>
      <c r="AF195" s="89">
        <v>0</v>
      </c>
      <c r="AG195" s="89">
        <v>9.9740432373836535E-2</v>
      </c>
      <c r="AH195" s="89">
        <v>0</v>
      </c>
      <c r="AI195" s="92">
        <f t="shared" si="176"/>
        <v>229.67145967122744</v>
      </c>
      <c r="BA195"/>
      <c r="BR195"/>
      <c r="CG195"/>
    </row>
    <row r="196" spans="1:85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174"/>
        <v>0</v>
      </c>
      <c r="J196" s="8"/>
      <c r="K196" s="23" t="s">
        <v>11</v>
      </c>
      <c r="L196" s="55">
        <v>0</v>
      </c>
      <c r="M196" s="55">
        <v>0</v>
      </c>
      <c r="N196" s="55">
        <v>0</v>
      </c>
      <c r="O196" s="55">
        <v>0</v>
      </c>
      <c r="P196" s="55">
        <v>1.1680308628990168</v>
      </c>
      <c r="Q196" s="55">
        <v>0</v>
      </c>
      <c r="R196" s="56">
        <v>0</v>
      </c>
      <c r="S196" s="57">
        <f t="shared" si="175"/>
        <v>1.1680308628990168</v>
      </c>
      <c r="U196" s="34" t="s">
        <v>11</v>
      </c>
      <c r="V196" s="93">
        <v>0</v>
      </c>
      <c r="W196" s="93">
        <v>0</v>
      </c>
      <c r="X196" s="93">
        <v>0</v>
      </c>
      <c r="Y196" s="93">
        <v>0</v>
      </c>
      <c r="Z196" s="93">
        <v>0</v>
      </c>
      <c r="AA196" s="93">
        <v>0</v>
      </c>
      <c r="AB196" s="93">
        <v>1.1680308628990168</v>
      </c>
      <c r="AC196" s="94">
        <v>0</v>
      </c>
      <c r="AD196" s="93">
        <v>0</v>
      </c>
      <c r="AE196" s="93">
        <v>0</v>
      </c>
      <c r="AF196" s="93">
        <v>0</v>
      </c>
      <c r="AG196" s="93">
        <v>0</v>
      </c>
      <c r="AH196" s="93">
        <v>0</v>
      </c>
      <c r="AI196" s="95">
        <f t="shared" si="176"/>
        <v>1.1680308628990168</v>
      </c>
      <c r="BA196"/>
      <c r="BR196"/>
      <c r="CG196"/>
    </row>
    <row r="197" spans="1:85" x14ac:dyDescent="0.25">
      <c r="A197" s="12" t="s">
        <v>57</v>
      </c>
      <c r="B197" s="49">
        <v>0</v>
      </c>
      <c r="C197" s="49">
        <v>0</v>
      </c>
      <c r="D197" s="49">
        <v>0.34996020797962601</v>
      </c>
      <c r="E197" s="49">
        <v>0</v>
      </c>
      <c r="F197" s="372"/>
      <c r="G197" s="49">
        <v>0</v>
      </c>
      <c r="H197" s="58">
        <v>0</v>
      </c>
      <c r="I197" s="48">
        <f t="shared" si="174"/>
        <v>0.34996020797962601</v>
      </c>
      <c r="J197" s="8"/>
      <c r="K197" s="24" t="s">
        <v>57</v>
      </c>
      <c r="L197" s="49">
        <v>0</v>
      </c>
      <c r="M197" s="49">
        <v>0</v>
      </c>
      <c r="N197" s="49">
        <v>0.34996020797962601</v>
      </c>
      <c r="O197" s="49">
        <v>0</v>
      </c>
      <c r="P197" s="49">
        <v>0</v>
      </c>
      <c r="Q197" s="49">
        <v>0</v>
      </c>
      <c r="R197" s="50">
        <v>0</v>
      </c>
      <c r="S197" s="51">
        <f t="shared" si="175"/>
        <v>0.34996020797962601</v>
      </c>
      <c r="U197" s="35" t="s">
        <v>57</v>
      </c>
      <c r="V197" s="89">
        <v>0</v>
      </c>
      <c r="W197" s="89">
        <v>0</v>
      </c>
      <c r="X197" s="89">
        <v>0</v>
      </c>
      <c r="Y197" s="89">
        <v>0</v>
      </c>
      <c r="Z197" s="89">
        <v>0.34996020797962601</v>
      </c>
      <c r="AA197" s="89">
        <v>0</v>
      </c>
      <c r="AB197" s="89">
        <v>0</v>
      </c>
      <c r="AC197" s="90">
        <v>0</v>
      </c>
      <c r="AD197" s="89">
        <v>0</v>
      </c>
      <c r="AE197" s="89">
        <v>0</v>
      </c>
      <c r="AF197" s="89">
        <v>0</v>
      </c>
      <c r="AG197" s="89">
        <v>0</v>
      </c>
      <c r="AH197" s="89">
        <v>0</v>
      </c>
      <c r="AI197" s="92">
        <f t="shared" si="176"/>
        <v>0.34996020797962601</v>
      </c>
      <c r="BA197"/>
      <c r="BR197"/>
      <c r="CG197"/>
    </row>
    <row r="198" spans="1:85" x14ac:dyDescent="0.25">
      <c r="A198" s="11" t="s">
        <v>16</v>
      </c>
      <c r="B198" s="52">
        <v>17.469347820487251</v>
      </c>
      <c r="C198" s="52">
        <v>0</v>
      </c>
      <c r="D198" s="52">
        <v>10.401704052037209</v>
      </c>
      <c r="E198" s="52">
        <v>0</v>
      </c>
      <c r="F198" s="372"/>
      <c r="G198" s="52">
        <v>0</v>
      </c>
      <c r="H198" s="53">
        <v>0</v>
      </c>
      <c r="I198" s="54">
        <f t="shared" si="174"/>
        <v>27.871051872524461</v>
      </c>
      <c r="J198" s="8"/>
      <c r="K198" s="23" t="s">
        <v>16</v>
      </c>
      <c r="L198" s="55">
        <v>17.469347820487251</v>
      </c>
      <c r="M198" s="55">
        <v>0</v>
      </c>
      <c r="N198" s="55">
        <v>10.401704052037209</v>
      </c>
      <c r="O198" s="55">
        <v>0</v>
      </c>
      <c r="P198" s="55">
        <v>3.1293488916090073</v>
      </c>
      <c r="Q198" s="55">
        <v>0</v>
      </c>
      <c r="R198" s="56">
        <v>0</v>
      </c>
      <c r="S198" s="57">
        <f t="shared" si="175"/>
        <v>31.000400764133467</v>
      </c>
      <c r="U198" s="34" t="s">
        <v>16</v>
      </c>
      <c r="V198" s="93">
        <v>17.469347820487251</v>
      </c>
      <c r="W198" s="93">
        <v>0</v>
      </c>
      <c r="X198" s="93">
        <v>0</v>
      </c>
      <c r="Y198" s="93">
        <v>0</v>
      </c>
      <c r="Z198" s="93">
        <v>3.8847755982868297</v>
      </c>
      <c r="AA198" s="93">
        <v>0</v>
      </c>
      <c r="AB198" s="93">
        <v>3.1293488916090073</v>
      </c>
      <c r="AC198" s="94">
        <v>6.5169284537503787</v>
      </c>
      <c r="AD198" s="93">
        <v>0</v>
      </c>
      <c r="AE198" s="93">
        <v>0</v>
      </c>
      <c r="AF198" s="93">
        <v>0</v>
      </c>
      <c r="AG198" s="93">
        <v>6.5169284537503787</v>
      </c>
      <c r="AH198" s="93">
        <v>0</v>
      </c>
      <c r="AI198" s="95">
        <f t="shared" si="176"/>
        <v>31.000400764133463</v>
      </c>
      <c r="BA198"/>
      <c r="BR198"/>
      <c r="CG198"/>
    </row>
    <row r="199" spans="1:85" x14ac:dyDescent="0.25">
      <c r="A199" s="12" t="s">
        <v>139</v>
      </c>
      <c r="B199" s="49">
        <v>99.464106284866773</v>
      </c>
      <c r="C199" s="49">
        <v>140.79033281477481</v>
      </c>
      <c r="D199" s="49">
        <v>1101.6597182499104</v>
      </c>
      <c r="E199" s="49">
        <v>0</v>
      </c>
      <c r="F199" s="372"/>
      <c r="G199" s="49">
        <v>0</v>
      </c>
      <c r="H199" s="58">
        <v>0</v>
      </c>
      <c r="I199" s="48">
        <f t="shared" si="174"/>
        <v>1341.9141573495519</v>
      </c>
      <c r="J199" s="8"/>
      <c r="K199" s="24" t="s">
        <v>139</v>
      </c>
      <c r="L199" s="49">
        <v>99.464106284866773</v>
      </c>
      <c r="M199" s="49">
        <v>140.79033281477481</v>
      </c>
      <c r="N199" s="49">
        <v>1101.6597182499104</v>
      </c>
      <c r="O199" s="49">
        <v>0</v>
      </c>
      <c r="P199" s="49">
        <v>4.2780228495110899</v>
      </c>
      <c r="Q199" s="49">
        <v>0</v>
      </c>
      <c r="R199" s="50">
        <v>0</v>
      </c>
      <c r="S199" s="51">
        <f t="shared" si="175"/>
        <v>1346.1921801990629</v>
      </c>
      <c r="U199" s="35" t="s">
        <v>139</v>
      </c>
      <c r="V199" s="89">
        <v>74.172059897352156</v>
      </c>
      <c r="W199" s="89">
        <v>0</v>
      </c>
      <c r="X199" s="89">
        <v>0</v>
      </c>
      <c r="Y199" s="89">
        <v>140.79033281477481</v>
      </c>
      <c r="Z199" s="89">
        <v>1072.5297956335003</v>
      </c>
      <c r="AA199" s="89">
        <v>0</v>
      </c>
      <c r="AB199" s="89">
        <v>4.2780228495110899</v>
      </c>
      <c r="AC199" s="90">
        <v>54.421969003924737</v>
      </c>
      <c r="AD199" s="89">
        <v>25.292046387514624</v>
      </c>
      <c r="AE199" s="89">
        <v>0</v>
      </c>
      <c r="AF199" s="89">
        <v>0</v>
      </c>
      <c r="AG199" s="89">
        <v>29.129922616410116</v>
      </c>
      <c r="AH199" s="89">
        <v>0</v>
      </c>
      <c r="AI199" s="92">
        <f t="shared" si="176"/>
        <v>1346.1921801990629</v>
      </c>
      <c r="BA199"/>
      <c r="BR199"/>
      <c r="CG199"/>
    </row>
    <row r="200" spans="1:85" x14ac:dyDescent="0.25">
      <c r="A200" s="11" t="s">
        <v>24</v>
      </c>
      <c r="B200" s="52">
        <v>61.994153291072138</v>
      </c>
      <c r="C200" s="52">
        <v>0.61642539339902125</v>
      </c>
      <c r="D200" s="52">
        <v>643.49030833537017</v>
      </c>
      <c r="E200" s="52">
        <v>475.63957049729055</v>
      </c>
      <c r="F200" s="372"/>
      <c r="G200" s="52">
        <v>53.66575462259906</v>
      </c>
      <c r="H200" s="53">
        <v>0</v>
      </c>
      <c r="I200" s="54">
        <f t="shared" si="174"/>
        <v>1235.406212139731</v>
      </c>
      <c r="J200" s="8"/>
      <c r="K200" s="23" t="s">
        <v>24</v>
      </c>
      <c r="L200" s="55">
        <v>61.994153291072138</v>
      </c>
      <c r="M200" s="55">
        <v>0.61642539339902125</v>
      </c>
      <c r="N200" s="55">
        <v>643.49030833537017</v>
      </c>
      <c r="O200" s="55">
        <v>475.63957049729055</v>
      </c>
      <c r="P200" s="55">
        <v>16.523067422292268</v>
      </c>
      <c r="Q200" s="55">
        <v>53.66575462259906</v>
      </c>
      <c r="R200" s="56">
        <v>0</v>
      </c>
      <c r="S200" s="57">
        <f t="shared" si="175"/>
        <v>1251.9292795620233</v>
      </c>
      <c r="U200" s="34" t="s">
        <v>24</v>
      </c>
      <c r="V200" s="93">
        <v>5.8650748441413869</v>
      </c>
      <c r="W200" s="93">
        <v>10.869941702696792</v>
      </c>
      <c r="X200" s="93">
        <v>53.66575462259906</v>
      </c>
      <c r="Y200" s="93">
        <v>0.61642539339902125</v>
      </c>
      <c r="Z200" s="93">
        <v>633.22819200656704</v>
      </c>
      <c r="AA200" s="93">
        <v>475.00082896509235</v>
      </c>
      <c r="AB200" s="93">
        <v>16.523067422292268</v>
      </c>
      <c r="AC200" s="94">
        <v>56.159994605235248</v>
      </c>
      <c r="AD200" s="93">
        <v>45.259136744233963</v>
      </c>
      <c r="AE200" s="93">
        <v>0.4954940642361948</v>
      </c>
      <c r="AF200" s="93">
        <v>0</v>
      </c>
      <c r="AG200" s="93">
        <v>10.262116328803092</v>
      </c>
      <c r="AH200" s="93">
        <v>0.14324746796199708</v>
      </c>
      <c r="AI200" s="95">
        <f t="shared" si="176"/>
        <v>1251.9292795620231</v>
      </c>
      <c r="BA200"/>
      <c r="BR200"/>
      <c r="CG200"/>
    </row>
    <row r="201" spans="1:85" x14ac:dyDescent="0.25">
      <c r="A201" s="12" t="s">
        <v>23</v>
      </c>
      <c r="B201" s="49">
        <v>2.1836865134177286</v>
      </c>
      <c r="C201" s="49">
        <v>0.35791348658227129</v>
      </c>
      <c r="D201" s="49">
        <v>0</v>
      </c>
      <c r="E201" s="49">
        <v>0</v>
      </c>
      <c r="F201" s="372"/>
      <c r="G201" s="49">
        <v>0</v>
      </c>
      <c r="H201" s="58">
        <v>0</v>
      </c>
      <c r="I201" s="48">
        <f t="shared" si="174"/>
        <v>2.5415999999999999</v>
      </c>
      <c r="J201" s="8"/>
      <c r="K201" s="24" t="s">
        <v>23</v>
      </c>
      <c r="L201" s="49">
        <v>2.1836865134177286</v>
      </c>
      <c r="M201" s="49">
        <v>0.35791348658227129</v>
      </c>
      <c r="N201" s="49">
        <v>0</v>
      </c>
      <c r="O201" s="49">
        <v>0</v>
      </c>
      <c r="P201" s="49">
        <v>0</v>
      </c>
      <c r="Q201" s="49">
        <v>0</v>
      </c>
      <c r="R201" s="50">
        <v>0</v>
      </c>
      <c r="S201" s="51">
        <f t="shared" si="175"/>
        <v>2.5415999999999999</v>
      </c>
      <c r="U201" s="35" t="s">
        <v>23</v>
      </c>
      <c r="V201" s="89">
        <v>2.1834814820306452</v>
      </c>
      <c r="W201" s="89">
        <v>0</v>
      </c>
      <c r="X201" s="89">
        <v>0</v>
      </c>
      <c r="Y201" s="89">
        <v>0.35791348658227129</v>
      </c>
      <c r="Z201" s="89">
        <v>0</v>
      </c>
      <c r="AA201" s="89">
        <v>0</v>
      </c>
      <c r="AB201" s="89">
        <v>0</v>
      </c>
      <c r="AC201" s="90">
        <v>2.0503138708324382E-4</v>
      </c>
      <c r="AD201" s="89">
        <v>2.0503138708324382E-4</v>
      </c>
      <c r="AE201" s="89">
        <v>0</v>
      </c>
      <c r="AF201" s="89">
        <v>0</v>
      </c>
      <c r="AG201" s="89">
        <v>0</v>
      </c>
      <c r="AH201" s="89">
        <v>0</v>
      </c>
      <c r="AI201" s="92">
        <f t="shared" si="176"/>
        <v>2.5415999999999999</v>
      </c>
      <c r="BA201"/>
      <c r="BR201"/>
      <c r="CG201"/>
    </row>
    <row r="202" spans="1:85" x14ac:dyDescent="0.25">
      <c r="A202" s="11" t="s">
        <v>58</v>
      </c>
      <c r="B202" s="52">
        <v>1.7075549099890227E-2</v>
      </c>
      <c r="C202" s="52">
        <v>2.8958018834349921E-2</v>
      </c>
      <c r="D202" s="52">
        <v>5.281097659759864E-2</v>
      </c>
      <c r="E202" s="52">
        <v>0</v>
      </c>
      <c r="F202" s="372"/>
      <c r="G202" s="52">
        <v>0</v>
      </c>
      <c r="H202" s="53">
        <v>0</v>
      </c>
      <c r="I202" s="54">
        <f t="shared" si="174"/>
        <v>9.8844544531838788E-2</v>
      </c>
      <c r="J202" s="8"/>
      <c r="K202" s="23" t="s">
        <v>58</v>
      </c>
      <c r="L202" s="55">
        <v>1.7075549099890227E-2</v>
      </c>
      <c r="M202" s="55">
        <v>2.8958018834349921E-2</v>
      </c>
      <c r="N202" s="55">
        <v>5.281097659759864E-2</v>
      </c>
      <c r="O202" s="55">
        <v>0</v>
      </c>
      <c r="P202" s="55">
        <v>0</v>
      </c>
      <c r="Q202" s="55">
        <v>0</v>
      </c>
      <c r="R202" s="56">
        <v>0</v>
      </c>
      <c r="S202" s="57">
        <f t="shared" si="175"/>
        <v>9.8844544531838788E-2</v>
      </c>
      <c r="U202" s="34" t="s">
        <v>58</v>
      </c>
      <c r="V202" s="93">
        <v>1.7075549099890227E-2</v>
      </c>
      <c r="W202" s="93">
        <v>0</v>
      </c>
      <c r="X202" s="93">
        <v>0</v>
      </c>
      <c r="Y202" s="93">
        <v>2.8958018834349921E-2</v>
      </c>
      <c r="Z202" s="93">
        <v>5.281097659759864E-2</v>
      </c>
      <c r="AA202" s="93">
        <v>0</v>
      </c>
      <c r="AB202" s="93">
        <v>0</v>
      </c>
      <c r="AC202" s="94">
        <v>0</v>
      </c>
      <c r="AD202" s="93">
        <v>0</v>
      </c>
      <c r="AE202" s="93">
        <v>0</v>
      </c>
      <c r="AF202" s="93">
        <v>0</v>
      </c>
      <c r="AG202" s="93">
        <v>0</v>
      </c>
      <c r="AH202" s="93">
        <v>0</v>
      </c>
      <c r="AI202" s="95">
        <f t="shared" si="176"/>
        <v>9.8844544531838788E-2</v>
      </c>
      <c r="BA202"/>
      <c r="BR202"/>
      <c r="CG202"/>
    </row>
    <row r="203" spans="1:85" x14ac:dyDescent="0.25">
      <c r="A203" s="12" t="s">
        <v>21</v>
      </c>
      <c r="B203" s="49">
        <v>0</v>
      </c>
      <c r="C203" s="49">
        <v>0</v>
      </c>
      <c r="D203" s="49">
        <v>674.77500542330165</v>
      </c>
      <c r="E203" s="49">
        <v>0</v>
      </c>
      <c r="F203" s="372"/>
      <c r="G203" s="49">
        <v>0</v>
      </c>
      <c r="H203" s="58">
        <v>0</v>
      </c>
      <c r="I203" s="48">
        <f t="shared" si="174"/>
        <v>674.77500542330165</v>
      </c>
      <c r="J203" s="8"/>
      <c r="K203" s="24" t="s">
        <v>21</v>
      </c>
      <c r="L203" s="49">
        <v>0</v>
      </c>
      <c r="M203" s="49">
        <v>0</v>
      </c>
      <c r="N203" s="49">
        <v>674.77500542330165</v>
      </c>
      <c r="O203" s="49">
        <v>0</v>
      </c>
      <c r="P203" s="49">
        <v>9.5247722372086141</v>
      </c>
      <c r="Q203" s="49">
        <v>0</v>
      </c>
      <c r="R203" s="50">
        <v>0</v>
      </c>
      <c r="S203" s="51">
        <f t="shared" si="175"/>
        <v>684.29977766051024</v>
      </c>
      <c r="U203" s="35" t="s">
        <v>21</v>
      </c>
      <c r="V203" s="89">
        <v>0</v>
      </c>
      <c r="W203" s="89">
        <v>0</v>
      </c>
      <c r="X203" s="89">
        <v>0</v>
      </c>
      <c r="Y203" s="89">
        <v>0</v>
      </c>
      <c r="Z203" s="89">
        <v>674.77500542330165</v>
      </c>
      <c r="AA203" s="89">
        <v>0</v>
      </c>
      <c r="AB203" s="89">
        <v>9.5247722372086141</v>
      </c>
      <c r="AC203" s="90">
        <v>0</v>
      </c>
      <c r="AD203" s="89">
        <v>0</v>
      </c>
      <c r="AE203" s="89">
        <v>0</v>
      </c>
      <c r="AF203" s="89">
        <v>0</v>
      </c>
      <c r="AG203" s="89">
        <v>0</v>
      </c>
      <c r="AH203" s="89">
        <v>0</v>
      </c>
      <c r="AI203" s="92">
        <f t="shared" si="176"/>
        <v>684.29977766051024</v>
      </c>
      <c r="BA203"/>
      <c r="BR203"/>
      <c r="CG203"/>
    </row>
    <row r="204" spans="1:85" x14ac:dyDescent="0.25">
      <c r="A204" s="11" t="s">
        <v>20</v>
      </c>
      <c r="B204" s="52">
        <v>0</v>
      </c>
      <c r="C204" s="52">
        <v>0</v>
      </c>
      <c r="D204" s="52">
        <v>872.79095729755477</v>
      </c>
      <c r="E204" s="52">
        <v>0</v>
      </c>
      <c r="F204" s="372"/>
      <c r="G204" s="52">
        <v>0</v>
      </c>
      <c r="H204" s="53">
        <v>0</v>
      </c>
      <c r="I204" s="54">
        <f t="shared" si="174"/>
        <v>872.79095729755477</v>
      </c>
      <c r="J204" s="8"/>
      <c r="K204" s="23" t="s">
        <v>20</v>
      </c>
      <c r="L204" s="55">
        <v>0</v>
      </c>
      <c r="M204" s="55">
        <v>0</v>
      </c>
      <c r="N204" s="55">
        <v>872.79095729755477</v>
      </c>
      <c r="O204" s="55">
        <v>0</v>
      </c>
      <c r="P204" s="55">
        <v>0</v>
      </c>
      <c r="Q204" s="55">
        <v>0</v>
      </c>
      <c r="R204" s="56">
        <v>0</v>
      </c>
      <c r="S204" s="57">
        <f t="shared" si="175"/>
        <v>872.79095729755477</v>
      </c>
      <c r="U204" s="34" t="s">
        <v>59</v>
      </c>
      <c r="V204" s="93">
        <v>0</v>
      </c>
      <c r="W204" s="93">
        <v>0</v>
      </c>
      <c r="X204" s="93">
        <v>0</v>
      </c>
      <c r="Y204" s="93">
        <v>0</v>
      </c>
      <c r="Z204" s="93">
        <v>872.79095729755477</v>
      </c>
      <c r="AA204" s="93">
        <v>0</v>
      </c>
      <c r="AB204" s="93">
        <v>0</v>
      </c>
      <c r="AC204" s="94">
        <v>0</v>
      </c>
      <c r="AD204" s="93">
        <v>0</v>
      </c>
      <c r="AE204" s="93">
        <v>0</v>
      </c>
      <c r="AF204" s="93">
        <v>0</v>
      </c>
      <c r="AG204" s="93">
        <v>0</v>
      </c>
      <c r="AH204" s="93">
        <v>0</v>
      </c>
      <c r="AI204" s="95">
        <f t="shared" si="176"/>
        <v>872.79095729755477</v>
      </c>
      <c r="BA204"/>
      <c r="BR204"/>
      <c r="CG204"/>
    </row>
    <row r="205" spans="1:85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174"/>
        <v>0</v>
      </c>
      <c r="J205" s="8"/>
      <c r="K205" s="25" t="s">
        <v>62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50">
        <v>0</v>
      </c>
      <c r="S205" s="51">
        <f t="shared" si="175"/>
        <v>0</v>
      </c>
      <c r="U205" s="36" t="s">
        <v>60</v>
      </c>
      <c r="V205" s="89">
        <v>0</v>
      </c>
      <c r="W205" s="89">
        <v>0</v>
      </c>
      <c r="X205" s="89">
        <v>0</v>
      </c>
      <c r="Y205" s="89">
        <v>0</v>
      </c>
      <c r="Z205" s="89">
        <v>0</v>
      </c>
      <c r="AA205" s="89">
        <v>0</v>
      </c>
      <c r="AB205" s="89">
        <v>0</v>
      </c>
      <c r="AC205" s="90">
        <v>0</v>
      </c>
      <c r="AD205" s="91">
        <v>0</v>
      </c>
      <c r="AE205" s="91">
        <v>0</v>
      </c>
      <c r="AF205" s="91">
        <v>0</v>
      </c>
      <c r="AG205" s="91">
        <v>0</v>
      </c>
      <c r="AH205" s="91">
        <v>0</v>
      </c>
      <c r="AI205" s="92">
        <f t="shared" si="176"/>
        <v>0</v>
      </c>
      <c r="BA205"/>
      <c r="BR205"/>
      <c r="CG205"/>
    </row>
    <row r="206" spans="1:85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174"/>
        <v>0</v>
      </c>
      <c r="J206" s="8"/>
      <c r="K206" s="26" t="s">
        <v>22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63">
        <v>0</v>
      </c>
      <c r="S206" s="64">
        <f t="shared" si="175"/>
        <v>0</v>
      </c>
      <c r="U206" s="37" t="s">
        <v>63</v>
      </c>
      <c r="V206" s="96">
        <v>0</v>
      </c>
      <c r="W206" s="96">
        <v>0</v>
      </c>
      <c r="X206" s="96">
        <v>0</v>
      </c>
      <c r="Y206" s="96">
        <v>0</v>
      </c>
      <c r="Z206" s="96">
        <v>0</v>
      </c>
      <c r="AA206" s="96">
        <v>0</v>
      </c>
      <c r="AB206" s="96">
        <v>0</v>
      </c>
      <c r="AC206" s="96">
        <v>0</v>
      </c>
      <c r="AD206" s="96">
        <v>0</v>
      </c>
      <c r="AE206" s="96">
        <v>0</v>
      </c>
      <c r="AF206" s="96">
        <v>0</v>
      </c>
      <c r="AG206" s="96">
        <v>0</v>
      </c>
      <c r="AH206" s="97">
        <v>0</v>
      </c>
      <c r="AI206" s="98">
        <f t="shared" si="176"/>
        <v>0</v>
      </c>
      <c r="BA206"/>
      <c r="BR206"/>
      <c r="CG206"/>
    </row>
    <row r="207" spans="1:85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174"/>
        <v>0</v>
      </c>
      <c r="J207" s="8"/>
      <c r="K207" s="27" t="s">
        <v>18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8">
        <v>0</v>
      </c>
      <c r="S207" s="69">
        <f t="shared" si="175"/>
        <v>0</v>
      </c>
      <c r="U207" s="38" t="s">
        <v>18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1">
        <f t="shared" si="176"/>
        <v>0</v>
      </c>
      <c r="BA207"/>
      <c r="BR207"/>
      <c r="CG207"/>
    </row>
    <row r="208" spans="1:85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174"/>
        <v>0</v>
      </c>
      <c r="J208" s="8"/>
      <c r="K208" s="26" t="s">
        <v>19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63">
        <v>0</v>
      </c>
      <c r="S208" s="64">
        <f t="shared" si="175"/>
        <v>0</v>
      </c>
      <c r="U208" s="37" t="s">
        <v>19</v>
      </c>
      <c r="V208" s="96">
        <v>0</v>
      </c>
      <c r="W208" s="96">
        <v>0</v>
      </c>
      <c r="X208" s="96">
        <v>0</v>
      </c>
      <c r="Y208" s="96">
        <v>0</v>
      </c>
      <c r="Z208" s="96">
        <v>0</v>
      </c>
      <c r="AA208" s="96">
        <v>0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7">
        <v>0</v>
      </c>
      <c r="AI208" s="98">
        <f t="shared" si="176"/>
        <v>0</v>
      </c>
      <c r="BA208"/>
      <c r="BR208"/>
      <c r="CG208"/>
    </row>
    <row r="209" spans="1:85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174"/>
        <v>0</v>
      </c>
      <c r="J209" s="8"/>
      <c r="K209" s="28" t="s">
        <v>10</v>
      </c>
      <c r="L209" s="70">
        <v>0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3">
        <v>0</v>
      </c>
      <c r="S209" s="74">
        <f t="shared" si="175"/>
        <v>0</v>
      </c>
      <c r="U209" s="38" t="s">
        <v>10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100">
        <v>0</v>
      </c>
      <c r="AE209" s="100">
        <v>0</v>
      </c>
      <c r="AF209" s="100">
        <v>0</v>
      </c>
      <c r="AG209" s="100">
        <v>0</v>
      </c>
      <c r="AH209" s="100">
        <v>0</v>
      </c>
      <c r="AI209" s="101">
        <f t="shared" si="176"/>
        <v>0</v>
      </c>
      <c r="BA209"/>
      <c r="BR209"/>
      <c r="CG209"/>
    </row>
    <row r="210" spans="1:85" x14ac:dyDescent="0.25">
      <c r="A210" s="17" t="s">
        <v>25</v>
      </c>
      <c r="B210" s="75">
        <f>SUM(B189:B205)</f>
        <v>267.29361153136495</v>
      </c>
      <c r="C210" s="75">
        <f t="shared" ref="C210:I210" si="177">SUM(C189:C205)</f>
        <v>152.37414840483476</v>
      </c>
      <c r="D210" s="75">
        <f t="shared" si="177"/>
        <v>4617.7277113985001</v>
      </c>
      <c r="E210" s="75">
        <f t="shared" si="177"/>
        <v>477.0376898781409</v>
      </c>
      <c r="F210" s="75">
        <f t="shared" si="177"/>
        <v>0</v>
      </c>
      <c r="G210" s="75">
        <f t="shared" si="177"/>
        <v>53.66575462259906</v>
      </c>
      <c r="H210" s="76">
        <f t="shared" si="177"/>
        <v>0</v>
      </c>
      <c r="I210" s="48">
        <f t="shared" si="177"/>
        <v>5568.0989158354396</v>
      </c>
      <c r="J210" s="8"/>
      <c r="K210" s="29" t="s">
        <v>25</v>
      </c>
      <c r="L210" s="75">
        <f>SUM(L189:L205)</f>
        <v>267.29361153136495</v>
      </c>
      <c r="M210" s="75">
        <f t="shared" ref="M210:S210" si="178">SUM(M189:M205)</f>
        <v>152.37414840483476</v>
      </c>
      <c r="N210" s="75">
        <f t="shared" si="178"/>
        <v>4617.7277113985001</v>
      </c>
      <c r="O210" s="75">
        <f t="shared" si="178"/>
        <v>477.0376898781409</v>
      </c>
      <c r="P210" s="75">
        <f t="shared" si="178"/>
        <v>262.79684212152324</v>
      </c>
      <c r="Q210" s="75">
        <f t="shared" si="178"/>
        <v>53.66575462259906</v>
      </c>
      <c r="R210" s="76">
        <f t="shared" si="178"/>
        <v>0</v>
      </c>
      <c r="S210" s="77">
        <f t="shared" si="178"/>
        <v>5830.8957579569615</v>
      </c>
      <c r="U210" s="39" t="s">
        <v>61</v>
      </c>
      <c r="V210" s="102">
        <f>SUM(V189:V205)</f>
        <v>185.44794317966631</v>
      </c>
      <c r="W210" s="102">
        <f t="shared" ref="W210:AH210" si="179">SUM(W189:W205)</f>
        <v>10.869941702696792</v>
      </c>
      <c r="X210" s="102">
        <f t="shared" si="179"/>
        <v>53.66575462259906</v>
      </c>
      <c r="Y210" s="102">
        <f t="shared" si="179"/>
        <v>152.37414840483476</v>
      </c>
      <c r="Z210" s="102">
        <f t="shared" si="179"/>
        <v>4556.4533224886536</v>
      </c>
      <c r="AA210" s="102">
        <f t="shared" si="179"/>
        <v>475.18014656224869</v>
      </c>
      <c r="AB210" s="102">
        <f t="shared" si="179"/>
        <v>262.79684212152324</v>
      </c>
      <c r="AC210" s="102">
        <f t="shared" si="179"/>
        <v>134.10765887474048</v>
      </c>
      <c r="AD210" s="103">
        <f t="shared" si="179"/>
        <v>70.975726649001899</v>
      </c>
      <c r="AE210" s="103">
        <f t="shared" si="179"/>
        <v>1.7142958479302277</v>
      </c>
      <c r="AF210" s="103">
        <f t="shared" si="179"/>
        <v>0</v>
      </c>
      <c r="AG210" s="103">
        <f t="shared" si="179"/>
        <v>61.274388909846351</v>
      </c>
      <c r="AH210" s="103">
        <f t="shared" si="179"/>
        <v>0.14324746796199708</v>
      </c>
      <c r="AI210" s="104">
        <f>SUM(V210:AC210)</f>
        <v>5830.8957579569615</v>
      </c>
      <c r="BA210"/>
      <c r="BR210"/>
      <c r="CG210"/>
    </row>
    <row r="211" spans="1:85" s="4" customFormat="1" ht="15" thickBot="1" x14ac:dyDescent="0.35">
      <c r="A211" s="18" t="s">
        <v>85</v>
      </c>
      <c r="B211" s="105">
        <f>IF($I210=0,"-",B210/$I210)</f>
        <v>4.8004465360913962E-2</v>
      </c>
      <c r="C211" s="105">
        <f t="shared" ref="C211:H211" si="180">IF($I210=0,"-",C210/$I210)</f>
        <v>2.7365560617375002E-2</v>
      </c>
      <c r="D211" s="105">
        <f t="shared" si="180"/>
        <v>0.82931854861016863</v>
      </c>
      <c r="E211" s="105">
        <f t="shared" si="180"/>
        <v>8.5673350471821855E-2</v>
      </c>
      <c r="F211" s="105">
        <f t="shared" si="180"/>
        <v>0</v>
      </c>
      <c r="G211" s="105">
        <f t="shared" si="180"/>
        <v>9.638074939720612E-3</v>
      </c>
      <c r="H211" s="106">
        <f t="shared" si="180"/>
        <v>0</v>
      </c>
      <c r="I211" s="107">
        <f>SUM(B211:H211)</f>
        <v>1.0000000000000002</v>
      </c>
      <c r="J211"/>
      <c r="K211" s="30" t="s">
        <v>85</v>
      </c>
      <c r="L211" s="80">
        <f>IF($S210=0,"-",L210/$S210)</f>
        <v>4.5840917523968856E-2</v>
      </c>
      <c r="M211" s="80">
        <f t="shared" ref="M211:R211" si="181">IF($S210=0,"-",M210/$S210)</f>
        <v>2.6132202448809316E-2</v>
      </c>
      <c r="N211" s="80">
        <f t="shared" si="181"/>
        <v>0.79194139341233338</v>
      </c>
      <c r="O211" s="80">
        <f t="shared" si="181"/>
        <v>8.1812076511085852E-2</v>
      </c>
      <c r="P211" s="80">
        <f t="shared" si="181"/>
        <v>4.5069720507849111E-2</v>
      </c>
      <c r="Q211" s="80">
        <f t="shared" si="181"/>
        <v>9.2036895959537023E-3</v>
      </c>
      <c r="R211" s="81">
        <f t="shared" si="181"/>
        <v>0</v>
      </c>
      <c r="S211" s="82">
        <f>SUM(L211:R211)</f>
        <v>1.0000000000000002</v>
      </c>
      <c r="U211" s="40" t="s">
        <v>85</v>
      </c>
      <c r="V211" s="108">
        <f>+V210/$AI210</f>
        <v>3.1804366066157191E-2</v>
      </c>
      <c r="W211" s="108">
        <f t="shared" ref="W211:AH211" si="182">+W210/$AI210</f>
        <v>1.864197569964005E-3</v>
      </c>
      <c r="X211" s="108">
        <f t="shared" si="182"/>
        <v>9.2036895959537023E-3</v>
      </c>
      <c r="Y211" s="108">
        <f t="shared" si="182"/>
        <v>2.6132202448809316E-2</v>
      </c>
      <c r="Z211" s="108">
        <f t="shared" si="182"/>
        <v>0.78143282123862745</v>
      </c>
      <c r="AA211" s="108">
        <f t="shared" si="182"/>
        <v>8.149350739357808E-2</v>
      </c>
      <c r="AB211" s="108">
        <f t="shared" si="182"/>
        <v>4.5069720507849111E-2</v>
      </c>
      <c r="AC211" s="108">
        <f t="shared" si="182"/>
        <v>2.2999495179061361E-2</v>
      </c>
      <c r="AD211" s="108">
        <f t="shared" si="182"/>
        <v>1.2172353887847669E-2</v>
      </c>
      <c r="AE211" s="108">
        <f t="shared" si="182"/>
        <v>2.9400214291103801E-4</v>
      </c>
      <c r="AF211" s="108">
        <f t="shared" si="182"/>
        <v>0</v>
      </c>
      <c r="AG211" s="108">
        <f t="shared" si="182"/>
        <v>1.050857217370591E-2</v>
      </c>
      <c r="AH211" s="108">
        <f t="shared" si="182"/>
        <v>2.4566974596745038E-5</v>
      </c>
      <c r="AI211" s="109">
        <f>SUM(V211:AC211)</f>
        <v>1.0000000000000002</v>
      </c>
    </row>
    <row r="212" spans="1:85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AI212" s="8"/>
      <c r="BA212"/>
      <c r="BR212"/>
      <c r="CG212"/>
    </row>
    <row r="213" spans="1:85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  <c r="K213" s="369" t="s">
        <v>34</v>
      </c>
      <c r="L213" s="43" t="s">
        <v>0</v>
      </c>
      <c r="M213" s="43" t="s">
        <v>1</v>
      </c>
      <c r="N213" s="43" t="s">
        <v>2</v>
      </c>
      <c r="O213" s="43" t="s">
        <v>3</v>
      </c>
      <c r="P213" s="43" t="s">
        <v>26</v>
      </c>
      <c r="Q213" s="43" t="s">
        <v>4</v>
      </c>
      <c r="R213" s="43" t="s">
        <v>84</v>
      </c>
      <c r="S213" s="44" t="s">
        <v>5</v>
      </c>
      <c r="U213" s="365" t="s">
        <v>34</v>
      </c>
      <c r="V213" s="84" t="s">
        <v>71</v>
      </c>
      <c r="W213" s="84" t="s">
        <v>72</v>
      </c>
      <c r="X213" s="84" t="s">
        <v>4</v>
      </c>
      <c r="Y213" s="84" t="s">
        <v>1</v>
      </c>
      <c r="Z213" s="84" t="s">
        <v>2</v>
      </c>
      <c r="AA213" s="84" t="s">
        <v>3</v>
      </c>
      <c r="AB213" s="84" t="s">
        <v>53</v>
      </c>
      <c r="AC213" s="84" t="s">
        <v>65</v>
      </c>
      <c r="AD213" s="85" t="s">
        <v>73</v>
      </c>
      <c r="AE213" s="85" t="s">
        <v>74</v>
      </c>
      <c r="AF213" s="85" t="s">
        <v>75</v>
      </c>
      <c r="AG213" s="85" t="s">
        <v>76</v>
      </c>
      <c r="AH213" s="85" t="s">
        <v>77</v>
      </c>
      <c r="AI213" s="86" t="s">
        <v>61</v>
      </c>
      <c r="BA213"/>
      <c r="BR213"/>
      <c r="CG213"/>
    </row>
    <row r="214" spans="1:85" ht="15" customHeight="1" x14ac:dyDescent="0.25">
      <c r="A214" s="418" t="s">
        <v>34</v>
      </c>
      <c r="B214" s="357" t="s">
        <v>66</v>
      </c>
      <c r="C214" s="358"/>
      <c r="D214" s="358"/>
      <c r="E214" s="358"/>
      <c r="F214" s="358"/>
      <c r="G214" s="358"/>
      <c r="H214" s="358"/>
      <c r="I214" s="359"/>
      <c r="K214" s="370" t="s">
        <v>34</v>
      </c>
      <c r="L214" s="360" t="s">
        <v>66</v>
      </c>
      <c r="M214" s="361"/>
      <c r="N214" s="361"/>
      <c r="O214" s="361"/>
      <c r="P214" s="361"/>
      <c r="Q214" s="361"/>
      <c r="R214" s="361"/>
      <c r="S214" s="362"/>
      <c r="U214" s="366" t="s">
        <v>34</v>
      </c>
      <c r="V214" s="363" t="s">
        <v>66</v>
      </c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4"/>
      <c r="BA214"/>
      <c r="BR214"/>
      <c r="CG214"/>
    </row>
    <row r="215" spans="1:85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  <c r="J215" s="8"/>
      <c r="K215" s="31" t="s">
        <v>6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87">
        <v>0</v>
      </c>
      <c r="S215" s="88">
        <f>SUM(L215:R215)</f>
        <v>0</v>
      </c>
      <c r="U215" s="33" t="s">
        <v>6</v>
      </c>
      <c r="V215" s="89">
        <v>0</v>
      </c>
      <c r="W215" s="89">
        <v>0</v>
      </c>
      <c r="X215" s="89">
        <v>0</v>
      </c>
      <c r="Y215" s="89">
        <v>0</v>
      </c>
      <c r="Z215" s="89">
        <v>0</v>
      </c>
      <c r="AA215" s="89">
        <v>0</v>
      </c>
      <c r="AB215" s="89">
        <v>0</v>
      </c>
      <c r="AC215" s="90">
        <v>0</v>
      </c>
      <c r="AD215" s="91">
        <v>0</v>
      </c>
      <c r="AE215" s="91">
        <v>0</v>
      </c>
      <c r="AF215" s="91">
        <v>0</v>
      </c>
      <c r="AG215" s="91">
        <v>0</v>
      </c>
      <c r="AH215" s="91">
        <v>0</v>
      </c>
      <c r="AI215" s="92">
        <f>SUM(V215:AC215)</f>
        <v>0</v>
      </c>
      <c r="BA215"/>
      <c r="BR215"/>
      <c r="CG215"/>
    </row>
    <row r="216" spans="1:85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183">SUM(B216:H216)</f>
        <v>0</v>
      </c>
      <c r="J216" s="8"/>
      <c r="K216" s="23" t="s">
        <v>7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6">
        <v>0</v>
      </c>
      <c r="S216" s="57">
        <f t="shared" ref="S216:S235" si="184">SUM(L216:R216)</f>
        <v>0</v>
      </c>
      <c r="U216" s="34" t="s">
        <v>7</v>
      </c>
      <c r="V216" s="93">
        <v>0</v>
      </c>
      <c r="W216" s="93">
        <v>0</v>
      </c>
      <c r="X216" s="93">
        <v>0</v>
      </c>
      <c r="Y216" s="93">
        <v>0</v>
      </c>
      <c r="Z216" s="93">
        <v>0</v>
      </c>
      <c r="AA216" s="93">
        <v>0</v>
      </c>
      <c r="AB216" s="93">
        <v>0</v>
      </c>
      <c r="AC216" s="94">
        <v>0</v>
      </c>
      <c r="AD216" s="93">
        <v>0</v>
      </c>
      <c r="AE216" s="93">
        <v>0</v>
      </c>
      <c r="AF216" s="93">
        <v>0</v>
      </c>
      <c r="AG216" s="93">
        <v>0</v>
      </c>
      <c r="AH216" s="93">
        <v>0</v>
      </c>
      <c r="AI216" s="95">
        <f t="shared" ref="AI216:AI235" si="185">SUM(V216:AC216)</f>
        <v>0</v>
      </c>
      <c r="BA216"/>
      <c r="BR216"/>
      <c r="CG216"/>
    </row>
    <row r="217" spans="1:85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183"/>
        <v>0</v>
      </c>
      <c r="J217" s="8"/>
      <c r="K217" s="24" t="s">
        <v>9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50">
        <v>0</v>
      </c>
      <c r="S217" s="51">
        <f t="shared" si="184"/>
        <v>0</v>
      </c>
      <c r="U217" s="35" t="s">
        <v>9</v>
      </c>
      <c r="V217" s="89">
        <v>0</v>
      </c>
      <c r="W217" s="89">
        <v>0</v>
      </c>
      <c r="X217" s="89">
        <v>0</v>
      </c>
      <c r="Y217" s="89">
        <v>0</v>
      </c>
      <c r="Z217" s="89">
        <v>0</v>
      </c>
      <c r="AA217" s="89">
        <v>0</v>
      </c>
      <c r="AB217" s="89">
        <v>0</v>
      </c>
      <c r="AC217" s="90">
        <v>0</v>
      </c>
      <c r="AD217" s="91">
        <v>0</v>
      </c>
      <c r="AE217" s="91">
        <v>0</v>
      </c>
      <c r="AF217" s="91">
        <v>0</v>
      </c>
      <c r="AG217" s="91">
        <v>0</v>
      </c>
      <c r="AH217" s="91">
        <v>0</v>
      </c>
      <c r="AI217" s="92">
        <f t="shared" si="185"/>
        <v>0</v>
      </c>
      <c r="BA217"/>
      <c r="BR217"/>
      <c r="CG217"/>
    </row>
    <row r="218" spans="1:85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183"/>
        <v>0</v>
      </c>
      <c r="J218" s="8"/>
      <c r="K218" s="23" t="s">
        <v>54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6">
        <v>0</v>
      </c>
      <c r="S218" s="57">
        <f t="shared" si="184"/>
        <v>0</v>
      </c>
      <c r="U218" s="34" t="s">
        <v>54</v>
      </c>
      <c r="V218" s="93">
        <v>0</v>
      </c>
      <c r="W218" s="93">
        <v>0</v>
      </c>
      <c r="X218" s="93">
        <v>0</v>
      </c>
      <c r="Y218" s="93">
        <v>0</v>
      </c>
      <c r="Z218" s="93">
        <v>0</v>
      </c>
      <c r="AA218" s="93">
        <v>0</v>
      </c>
      <c r="AB218" s="93">
        <v>0</v>
      </c>
      <c r="AC218" s="94">
        <v>0</v>
      </c>
      <c r="AD218" s="93">
        <v>0</v>
      </c>
      <c r="AE218" s="93">
        <v>0</v>
      </c>
      <c r="AF218" s="93">
        <v>0</v>
      </c>
      <c r="AG218" s="93">
        <v>0</v>
      </c>
      <c r="AH218" s="93">
        <v>0</v>
      </c>
      <c r="AI218" s="95">
        <f t="shared" si="185"/>
        <v>0</v>
      </c>
      <c r="BA218"/>
      <c r="BR218"/>
      <c r="CG218"/>
    </row>
    <row r="219" spans="1:85" x14ac:dyDescent="0.25">
      <c r="A219" s="12" t="s">
        <v>15</v>
      </c>
      <c r="B219" s="49">
        <v>11.56727171336089</v>
      </c>
      <c r="C219" s="49">
        <v>5.9273817353353371</v>
      </c>
      <c r="D219" s="49">
        <v>1.5659757736667366</v>
      </c>
      <c r="E219" s="49">
        <v>0</v>
      </c>
      <c r="F219" s="372"/>
      <c r="G219" s="49">
        <v>0</v>
      </c>
      <c r="H219" s="58">
        <v>0</v>
      </c>
      <c r="I219" s="48">
        <f t="shared" si="183"/>
        <v>19.060629222362962</v>
      </c>
      <c r="J219" s="8"/>
      <c r="K219" s="24" t="s">
        <v>15</v>
      </c>
      <c r="L219" s="49">
        <v>11.56727171336089</v>
      </c>
      <c r="M219" s="49">
        <v>5.9273817353353371</v>
      </c>
      <c r="N219" s="49">
        <v>1.5659757736667366</v>
      </c>
      <c r="O219" s="49">
        <v>0</v>
      </c>
      <c r="P219" s="49">
        <v>0</v>
      </c>
      <c r="Q219" s="49">
        <v>0</v>
      </c>
      <c r="R219" s="50">
        <v>0</v>
      </c>
      <c r="S219" s="51">
        <f t="shared" si="184"/>
        <v>19.060629222362962</v>
      </c>
      <c r="U219" s="35" t="s">
        <v>15</v>
      </c>
      <c r="V219" s="89">
        <v>11.56727171336089</v>
      </c>
      <c r="W219" s="89">
        <v>0</v>
      </c>
      <c r="X219" s="89">
        <v>0</v>
      </c>
      <c r="Y219" s="89">
        <v>5.9273817353353371</v>
      </c>
      <c r="Z219" s="89">
        <v>1.1053946637647551</v>
      </c>
      <c r="AA219" s="89">
        <v>0</v>
      </c>
      <c r="AB219" s="89">
        <v>0</v>
      </c>
      <c r="AC219" s="90">
        <v>0.46058110990198142</v>
      </c>
      <c r="AD219" s="91">
        <v>0</v>
      </c>
      <c r="AE219" s="91">
        <v>0</v>
      </c>
      <c r="AF219" s="91">
        <v>0</v>
      </c>
      <c r="AG219" s="91">
        <v>0.46058110990198142</v>
      </c>
      <c r="AH219" s="91">
        <v>0</v>
      </c>
      <c r="AI219" s="92">
        <f t="shared" si="185"/>
        <v>19.060629222362962</v>
      </c>
      <c r="BA219"/>
      <c r="BR219"/>
      <c r="CG219"/>
    </row>
    <row r="220" spans="1:85" x14ac:dyDescent="0.25">
      <c r="A220" s="11" t="s">
        <v>67</v>
      </c>
      <c r="B220" s="52">
        <v>0.40792045111787384</v>
      </c>
      <c r="C220" s="52">
        <v>0</v>
      </c>
      <c r="D220" s="52">
        <v>0.40160038231200923</v>
      </c>
      <c r="E220" s="52">
        <v>0</v>
      </c>
      <c r="F220" s="372"/>
      <c r="G220" s="52">
        <v>0</v>
      </c>
      <c r="H220" s="53">
        <v>0</v>
      </c>
      <c r="I220" s="54">
        <f t="shared" si="183"/>
        <v>0.80952083342988312</v>
      </c>
      <c r="J220" s="8"/>
      <c r="K220" s="23" t="s">
        <v>67</v>
      </c>
      <c r="L220" s="55">
        <v>0.40792045111787384</v>
      </c>
      <c r="M220" s="55">
        <v>0</v>
      </c>
      <c r="N220" s="55">
        <v>0.40160038231200923</v>
      </c>
      <c r="O220" s="55">
        <v>0</v>
      </c>
      <c r="P220" s="55">
        <v>0</v>
      </c>
      <c r="Q220" s="55">
        <v>0</v>
      </c>
      <c r="R220" s="56">
        <v>0</v>
      </c>
      <c r="S220" s="57">
        <f t="shared" si="184"/>
        <v>0.80952083342988312</v>
      </c>
      <c r="U220" s="34" t="s">
        <v>55</v>
      </c>
      <c r="V220" s="93">
        <v>0.40792045111787384</v>
      </c>
      <c r="W220" s="93">
        <v>0</v>
      </c>
      <c r="X220" s="93">
        <v>0</v>
      </c>
      <c r="Y220" s="93">
        <v>0</v>
      </c>
      <c r="Z220" s="93">
        <v>0.40160038231200923</v>
      </c>
      <c r="AA220" s="93">
        <v>0</v>
      </c>
      <c r="AB220" s="93">
        <v>0</v>
      </c>
      <c r="AC220" s="94">
        <v>0</v>
      </c>
      <c r="AD220" s="93">
        <v>0</v>
      </c>
      <c r="AE220" s="93">
        <v>0</v>
      </c>
      <c r="AF220" s="93">
        <v>0</v>
      </c>
      <c r="AG220" s="93">
        <v>0</v>
      </c>
      <c r="AH220" s="93">
        <v>0</v>
      </c>
      <c r="AI220" s="95">
        <f t="shared" si="185"/>
        <v>0.80952083342988312</v>
      </c>
      <c r="BA220"/>
      <c r="BR220"/>
      <c r="CG220"/>
    </row>
    <row r="221" spans="1:85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3.0099880213810145E-3</v>
      </c>
      <c r="F221" s="372"/>
      <c r="G221" s="49">
        <v>0</v>
      </c>
      <c r="H221" s="58">
        <v>0</v>
      </c>
      <c r="I221" s="48">
        <f t="shared" si="183"/>
        <v>3.0099880213810145E-3</v>
      </c>
      <c r="J221" s="8"/>
      <c r="K221" s="24" t="s">
        <v>56</v>
      </c>
      <c r="L221" s="49">
        <v>0</v>
      </c>
      <c r="M221" s="49">
        <v>0</v>
      </c>
      <c r="N221" s="49">
        <v>0</v>
      </c>
      <c r="O221" s="49">
        <v>3.0099880213810145E-3</v>
      </c>
      <c r="P221" s="49">
        <v>4.5010420850549604</v>
      </c>
      <c r="Q221" s="49">
        <v>0</v>
      </c>
      <c r="R221" s="50">
        <v>0</v>
      </c>
      <c r="S221" s="51">
        <f t="shared" si="184"/>
        <v>4.5040520730763411</v>
      </c>
      <c r="U221" s="35" t="s">
        <v>56</v>
      </c>
      <c r="V221" s="89">
        <v>0</v>
      </c>
      <c r="W221" s="89">
        <v>0</v>
      </c>
      <c r="X221" s="89">
        <v>0</v>
      </c>
      <c r="Y221" s="89">
        <v>0</v>
      </c>
      <c r="Z221" s="89">
        <v>0</v>
      </c>
      <c r="AA221" s="89">
        <v>3.0099880213810145E-3</v>
      </c>
      <c r="AB221" s="89">
        <v>4.5010420850549604</v>
      </c>
      <c r="AC221" s="90">
        <v>0</v>
      </c>
      <c r="AD221" s="89">
        <v>0</v>
      </c>
      <c r="AE221" s="89">
        <v>0</v>
      </c>
      <c r="AF221" s="89">
        <v>0</v>
      </c>
      <c r="AG221" s="89">
        <v>0</v>
      </c>
      <c r="AH221" s="89">
        <v>0</v>
      </c>
      <c r="AI221" s="92">
        <f t="shared" si="185"/>
        <v>4.5040520730763411</v>
      </c>
      <c r="BA221"/>
      <c r="BR221"/>
      <c r="CG221"/>
    </row>
    <row r="222" spans="1:85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2.4685661923148209E-16</v>
      </c>
      <c r="F222" s="372"/>
      <c r="G222" s="52">
        <v>0</v>
      </c>
      <c r="H222" s="53">
        <v>0</v>
      </c>
      <c r="I222" s="54">
        <f t="shared" si="183"/>
        <v>2.4685661923148209E-16</v>
      </c>
      <c r="J222" s="8"/>
      <c r="K222" s="23" t="s">
        <v>11</v>
      </c>
      <c r="L222" s="55">
        <v>0</v>
      </c>
      <c r="M222" s="55">
        <v>0</v>
      </c>
      <c r="N222" s="55">
        <v>0</v>
      </c>
      <c r="O222" s="55">
        <v>2.4685661923148209E-16</v>
      </c>
      <c r="P222" s="55">
        <v>6.7123799227635075E-2</v>
      </c>
      <c r="Q222" s="55">
        <v>0</v>
      </c>
      <c r="R222" s="56">
        <v>0</v>
      </c>
      <c r="S222" s="57">
        <f t="shared" si="184"/>
        <v>6.7123799227635325E-2</v>
      </c>
      <c r="U222" s="34" t="s">
        <v>11</v>
      </c>
      <c r="V222" s="93">
        <v>0</v>
      </c>
      <c r="W222" s="93">
        <v>0</v>
      </c>
      <c r="X222" s="93">
        <v>0</v>
      </c>
      <c r="Y222" s="93">
        <v>0</v>
      </c>
      <c r="Z222" s="93">
        <v>0</v>
      </c>
      <c r="AA222" s="93">
        <v>2.4685661923148209E-16</v>
      </c>
      <c r="AB222" s="93">
        <v>6.7123799227635075E-2</v>
      </c>
      <c r="AC222" s="94">
        <v>0</v>
      </c>
      <c r="AD222" s="93">
        <v>0</v>
      </c>
      <c r="AE222" s="93">
        <v>0</v>
      </c>
      <c r="AF222" s="93">
        <v>0</v>
      </c>
      <c r="AG222" s="93">
        <v>0</v>
      </c>
      <c r="AH222" s="93">
        <v>0</v>
      </c>
      <c r="AI222" s="95">
        <f t="shared" si="185"/>
        <v>6.7123799227635325E-2</v>
      </c>
      <c r="BA222"/>
      <c r="BR222"/>
      <c r="CG222"/>
    </row>
    <row r="223" spans="1:85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183"/>
        <v>0</v>
      </c>
      <c r="J223" s="8"/>
      <c r="K223" s="24" t="s">
        <v>57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50">
        <v>0</v>
      </c>
      <c r="S223" s="51">
        <f t="shared" si="184"/>
        <v>0</v>
      </c>
      <c r="U223" s="35" t="s">
        <v>57</v>
      </c>
      <c r="V223" s="89">
        <v>0</v>
      </c>
      <c r="W223" s="89">
        <v>0</v>
      </c>
      <c r="X223" s="89">
        <v>0</v>
      </c>
      <c r="Y223" s="89">
        <v>0</v>
      </c>
      <c r="Z223" s="89">
        <v>0</v>
      </c>
      <c r="AA223" s="89">
        <v>0</v>
      </c>
      <c r="AB223" s="89">
        <v>0</v>
      </c>
      <c r="AC223" s="90">
        <v>0</v>
      </c>
      <c r="AD223" s="89">
        <v>0</v>
      </c>
      <c r="AE223" s="89">
        <v>0</v>
      </c>
      <c r="AF223" s="89">
        <v>0</v>
      </c>
      <c r="AG223" s="89">
        <v>0</v>
      </c>
      <c r="AH223" s="89">
        <v>0</v>
      </c>
      <c r="AI223" s="92">
        <f t="shared" si="185"/>
        <v>0</v>
      </c>
      <c r="BA223"/>
      <c r="BR223"/>
      <c r="CG223"/>
    </row>
    <row r="224" spans="1:85" x14ac:dyDescent="0.25">
      <c r="A224" s="11" t="s">
        <v>16</v>
      </c>
      <c r="B224" s="52">
        <v>7.1307315513152778</v>
      </c>
      <c r="C224" s="52">
        <v>0</v>
      </c>
      <c r="D224" s="52">
        <v>28.244577263423952</v>
      </c>
      <c r="E224" s="52">
        <v>1.492744632730663</v>
      </c>
      <c r="F224" s="372"/>
      <c r="G224" s="52">
        <v>0</v>
      </c>
      <c r="H224" s="53">
        <v>0</v>
      </c>
      <c r="I224" s="54">
        <f t="shared" si="183"/>
        <v>36.86805344746989</v>
      </c>
      <c r="J224" s="8"/>
      <c r="K224" s="23" t="s">
        <v>16</v>
      </c>
      <c r="L224" s="55">
        <v>7.1307315513152778</v>
      </c>
      <c r="M224" s="55">
        <v>0</v>
      </c>
      <c r="N224" s="55">
        <v>28.244577263423952</v>
      </c>
      <c r="O224" s="55">
        <v>1.492744632730663</v>
      </c>
      <c r="P224" s="55">
        <v>0</v>
      </c>
      <c r="Q224" s="55">
        <v>0</v>
      </c>
      <c r="R224" s="56">
        <v>0</v>
      </c>
      <c r="S224" s="57">
        <f t="shared" si="184"/>
        <v>36.86805344746989</v>
      </c>
      <c r="U224" s="34" t="s">
        <v>16</v>
      </c>
      <c r="V224" s="93">
        <v>7.1307315513152778</v>
      </c>
      <c r="W224" s="93">
        <v>0</v>
      </c>
      <c r="X224" s="93">
        <v>0</v>
      </c>
      <c r="Y224" s="93">
        <v>0</v>
      </c>
      <c r="Z224" s="93">
        <v>28.244577263423952</v>
      </c>
      <c r="AA224" s="93">
        <v>1.492744632730663</v>
      </c>
      <c r="AB224" s="93">
        <v>0</v>
      </c>
      <c r="AC224" s="94">
        <v>0</v>
      </c>
      <c r="AD224" s="93">
        <v>0</v>
      </c>
      <c r="AE224" s="93">
        <v>0</v>
      </c>
      <c r="AF224" s="93">
        <v>0</v>
      </c>
      <c r="AG224" s="93">
        <v>0</v>
      </c>
      <c r="AH224" s="93">
        <v>0</v>
      </c>
      <c r="AI224" s="95">
        <f t="shared" si="185"/>
        <v>36.86805344746989</v>
      </c>
      <c r="BA224"/>
      <c r="BR224"/>
      <c r="CG224"/>
    </row>
    <row r="225" spans="1:85" x14ac:dyDescent="0.25">
      <c r="A225" s="12" t="s">
        <v>139</v>
      </c>
      <c r="B225" s="49">
        <v>0.45829475485939752</v>
      </c>
      <c r="C225" s="49">
        <v>1.8084943413440815E-2</v>
      </c>
      <c r="D225" s="49">
        <v>3.9345773723544704</v>
      </c>
      <c r="E225" s="49">
        <v>5.0081381760297642E-3</v>
      </c>
      <c r="F225" s="372"/>
      <c r="G225" s="49">
        <v>0</v>
      </c>
      <c r="H225" s="58">
        <v>0</v>
      </c>
      <c r="I225" s="48">
        <f t="shared" si="183"/>
        <v>4.4159652088033381</v>
      </c>
      <c r="J225" s="8"/>
      <c r="K225" s="24" t="s">
        <v>139</v>
      </c>
      <c r="L225" s="49">
        <v>0.45829475485939752</v>
      </c>
      <c r="M225" s="49">
        <v>1.8084943413440815E-2</v>
      </c>
      <c r="N225" s="49">
        <v>3.9345773723544704</v>
      </c>
      <c r="O225" s="49">
        <v>5.0081381760297642E-3</v>
      </c>
      <c r="P225" s="49">
        <v>0</v>
      </c>
      <c r="Q225" s="49">
        <v>0</v>
      </c>
      <c r="R225" s="50">
        <v>0</v>
      </c>
      <c r="S225" s="51">
        <f t="shared" si="184"/>
        <v>4.4159652088033381</v>
      </c>
      <c r="U225" s="35" t="s">
        <v>139</v>
      </c>
      <c r="V225" s="89">
        <v>0.42100291309847154</v>
      </c>
      <c r="W225" s="89">
        <v>0</v>
      </c>
      <c r="X225" s="89">
        <v>0</v>
      </c>
      <c r="Y225" s="89">
        <v>1.8084943413440815E-2</v>
      </c>
      <c r="Z225" s="89">
        <v>1.3160691551859549</v>
      </c>
      <c r="AA225" s="89">
        <v>5.0081381760297642E-3</v>
      </c>
      <c r="AB225" s="89">
        <v>0</v>
      </c>
      <c r="AC225" s="90">
        <v>2.6558000589294419</v>
      </c>
      <c r="AD225" s="89">
        <v>3.7291841760925981E-2</v>
      </c>
      <c r="AE225" s="89">
        <v>0</v>
      </c>
      <c r="AF225" s="89">
        <v>0</v>
      </c>
      <c r="AG225" s="89">
        <v>2.6185082171685155</v>
      </c>
      <c r="AH225" s="89">
        <v>0</v>
      </c>
      <c r="AI225" s="92">
        <f t="shared" si="185"/>
        <v>4.415965208803339</v>
      </c>
      <c r="BA225"/>
      <c r="BR225"/>
      <c r="CG225"/>
    </row>
    <row r="226" spans="1:85" x14ac:dyDescent="0.25">
      <c r="A226" s="11" t="s">
        <v>24</v>
      </c>
      <c r="B226" s="52">
        <v>7.8949719793640813</v>
      </c>
      <c r="C226" s="52">
        <v>0.33213352008094454</v>
      </c>
      <c r="D226" s="52">
        <v>10.065922780494651</v>
      </c>
      <c r="E226" s="52">
        <v>97.247972902950764</v>
      </c>
      <c r="F226" s="372"/>
      <c r="G226" s="52">
        <v>18.614429749472702</v>
      </c>
      <c r="H226" s="53">
        <v>2.050206914079904</v>
      </c>
      <c r="I226" s="54">
        <f t="shared" si="183"/>
        <v>136.20563784644304</v>
      </c>
      <c r="J226" s="8"/>
      <c r="K226" s="23" t="s">
        <v>24</v>
      </c>
      <c r="L226" s="55">
        <v>7.8949719793640813</v>
      </c>
      <c r="M226" s="55">
        <v>0.33213352008094454</v>
      </c>
      <c r="N226" s="55">
        <v>10.065922780494651</v>
      </c>
      <c r="O226" s="55">
        <v>97.247972902950764</v>
      </c>
      <c r="P226" s="55">
        <v>3.0748111555818562</v>
      </c>
      <c r="Q226" s="55">
        <v>18.614429749472702</v>
      </c>
      <c r="R226" s="56">
        <v>2.050206914079904</v>
      </c>
      <c r="S226" s="57">
        <f t="shared" si="184"/>
        <v>139.28044900202488</v>
      </c>
      <c r="U226" s="34" t="s">
        <v>24</v>
      </c>
      <c r="V226" s="93">
        <v>0</v>
      </c>
      <c r="W226" s="93">
        <v>7.0820250056359013</v>
      </c>
      <c r="X226" s="93">
        <v>18.614429749472702</v>
      </c>
      <c r="Y226" s="93">
        <v>0.33213352008094454</v>
      </c>
      <c r="Z226" s="93">
        <v>9.9397765798537918</v>
      </c>
      <c r="AA226" s="93">
        <v>96.295547578529096</v>
      </c>
      <c r="AB226" s="93">
        <v>3.0748111555818562</v>
      </c>
      <c r="AC226" s="94">
        <v>3.9417254128706145</v>
      </c>
      <c r="AD226" s="93">
        <v>0.81294697372817981</v>
      </c>
      <c r="AE226" s="93">
        <v>0.52844253458994783</v>
      </c>
      <c r="AF226" s="93">
        <v>2.050206914079904</v>
      </c>
      <c r="AG226" s="93">
        <v>0.12614620064085927</v>
      </c>
      <c r="AH226" s="93">
        <v>0.42398278983172427</v>
      </c>
      <c r="AI226" s="95">
        <f t="shared" si="185"/>
        <v>139.28044900202494</v>
      </c>
      <c r="BA226"/>
      <c r="BR226"/>
      <c r="CG226"/>
    </row>
    <row r="227" spans="1:85" x14ac:dyDescent="0.25">
      <c r="A227" s="12" t="s">
        <v>23</v>
      </c>
      <c r="B227" s="49">
        <v>0.23040191782154792</v>
      </c>
      <c r="C227" s="49">
        <v>0</v>
      </c>
      <c r="D227" s="49">
        <v>6.3433180285164675E-2</v>
      </c>
      <c r="E227" s="49">
        <v>0</v>
      </c>
      <c r="F227" s="372"/>
      <c r="G227" s="49">
        <v>0</v>
      </c>
      <c r="H227" s="58">
        <v>0</v>
      </c>
      <c r="I227" s="48">
        <f t="shared" si="183"/>
        <v>0.2938350981067126</v>
      </c>
      <c r="J227" s="8"/>
      <c r="K227" s="24" t="s">
        <v>23</v>
      </c>
      <c r="L227" s="49">
        <v>0.23040191782154792</v>
      </c>
      <c r="M227" s="49">
        <v>0</v>
      </c>
      <c r="N227" s="49">
        <v>6.3433180285164675E-2</v>
      </c>
      <c r="O227" s="49">
        <v>0</v>
      </c>
      <c r="P227" s="49">
        <v>0</v>
      </c>
      <c r="Q227" s="49">
        <v>0</v>
      </c>
      <c r="R227" s="50">
        <v>0</v>
      </c>
      <c r="S227" s="51">
        <f t="shared" si="184"/>
        <v>0.2938350981067126</v>
      </c>
      <c r="U227" s="35" t="s">
        <v>23</v>
      </c>
      <c r="V227" s="89">
        <v>0.23040191782154792</v>
      </c>
      <c r="W227" s="89">
        <v>0</v>
      </c>
      <c r="X227" s="89">
        <v>0</v>
      </c>
      <c r="Y227" s="89">
        <v>0</v>
      </c>
      <c r="Z227" s="89">
        <v>0</v>
      </c>
      <c r="AA227" s="89">
        <v>0</v>
      </c>
      <c r="AB227" s="89">
        <v>0</v>
      </c>
      <c r="AC227" s="90">
        <v>6.3433180285164675E-2</v>
      </c>
      <c r="AD227" s="89">
        <v>0</v>
      </c>
      <c r="AE227" s="89">
        <v>0</v>
      </c>
      <c r="AF227" s="89">
        <v>0</v>
      </c>
      <c r="AG227" s="89">
        <v>6.3433180285164675E-2</v>
      </c>
      <c r="AH227" s="89">
        <v>0</v>
      </c>
      <c r="AI227" s="92">
        <f t="shared" si="185"/>
        <v>0.2938350981067126</v>
      </c>
      <c r="BA227"/>
      <c r="BR227"/>
      <c r="CG227"/>
    </row>
    <row r="228" spans="1:85" x14ac:dyDescent="0.25">
      <c r="A228" s="11" t="s">
        <v>58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183"/>
        <v>0</v>
      </c>
      <c r="J228" s="8"/>
      <c r="K228" s="23" t="s">
        <v>58</v>
      </c>
      <c r="L228" s="55">
        <v>0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6">
        <v>0</v>
      </c>
      <c r="S228" s="57">
        <f t="shared" si="184"/>
        <v>0</v>
      </c>
      <c r="U228" s="34" t="s">
        <v>58</v>
      </c>
      <c r="V228" s="93">
        <v>0</v>
      </c>
      <c r="W228" s="93">
        <v>0</v>
      </c>
      <c r="X228" s="93">
        <v>0</v>
      </c>
      <c r="Y228" s="93">
        <v>0</v>
      </c>
      <c r="Z228" s="93">
        <v>0</v>
      </c>
      <c r="AA228" s="93">
        <v>0</v>
      </c>
      <c r="AB228" s="93">
        <v>0</v>
      </c>
      <c r="AC228" s="94">
        <v>0</v>
      </c>
      <c r="AD228" s="93">
        <v>0</v>
      </c>
      <c r="AE228" s="93">
        <v>0</v>
      </c>
      <c r="AF228" s="93">
        <v>0</v>
      </c>
      <c r="AG228" s="93">
        <v>0</v>
      </c>
      <c r="AH228" s="93">
        <v>0</v>
      </c>
      <c r="AI228" s="95">
        <f t="shared" si="185"/>
        <v>0</v>
      </c>
      <c r="BA228"/>
      <c r="BR228"/>
      <c r="CG228"/>
    </row>
    <row r="229" spans="1:85" x14ac:dyDescent="0.25">
      <c r="A229" s="12" t="s">
        <v>21</v>
      </c>
      <c r="B229" s="49">
        <v>7.2896432157766353E-2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183"/>
        <v>7.2896432157766353E-2</v>
      </c>
      <c r="J229" s="8"/>
      <c r="K229" s="24" t="s">
        <v>21</v>
      </c>
      <c r="L229" s="49">
        <v>7.2896432157766353E-2</v>
      </c>
      <c r="M229" s="49">
        <v>0</v>
      </c>
      <c r="N229" s="49">
        <v>0</v>
      </c>
      <c r="O229" s="49">
        <v>0</v>
      </c>
      <c r="P229" s="49">
        <v>0.1879432921026544</v>
      </c>
      <c r="Q229" s="49">
        <v>0</v>
      </c>
      <c r="R229" s="50">
        <v>0</v>
      </c>
      <c r="S229" s="51">
        <f t="shared" si="184"/>
        <v>0.26083972426042074</v>
      </c>
      <c r="U229" s="35" t="s">
        <v>21</v>
      </c>
      <c r="V229" s="89">
        <v>7.2896432157766353E-2</v>
      </c>
      <c r="W229" s="89">
        <v>0</v>
      </c>
      <c r="X229" s="89">
        <v>0</v>
      </c>
      <c r="Y229" s="89">
        <v>0</v>
      </c>
      <c r="Z229" s="89">
        <v>0</v>
      </c>
      <c r="AA229" s="89">
        <v>0</v>
      </c>
      <c r="AB229" s="89">
        <v>0.1879432921026544</v>
      </c>
      <c r="AC229" s="90">
        <v>0</v>
      </c>
      <c r="AD229" s="89">
        <v>0</v>
      </c>
      <c r="AE229" s="89">
        <v>0</v>
      </c>
      <c r="AF229" s="89">
        <v>0</v>
      </c>
      <c r="AG229" s="89">
        <v>0</v>
      </c>
      <c r="AH229" s="89">
        <v>0</v>
      </c>
      <c r="AI229" s="92">
        <f t="shared" si="185"/>
        <v>0.26083972426042074</v>
      </c>
      <c r="BA229"/>
      <c r="BR229"/>
      <c r="CG229"/>
    </row>
    <row r="230" spans="1:85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183"/>
        <v>0</v>
      </c>
      <c r="J230" s="8"/>
      <c r="K230" s="23" t="s">
        <v>20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6">
        <v>0</v>
      </c>
      <c r="S230" s="57">
        <f t="shared" si="184"/>
        <v>0</v>
      </c>
      <c r="U230" s="34" t="s">
        <v>59</v>
      </c>
      <c r="V230" s="93">
        <v>0</v>
      </c>
      <c r="W230" s="93">
        <v>0</v>
      </c>
      <c r="X230" s="93">
        <v>0</v>
      </c>
      <c r="Y230" s="93">
        <v>0</v>
      </c>
      <c r="Z230" s="93">
        <v>0</v>
      </c>
      <c r="AA230" s="93">
        <v>0</v>
      </c>
      <c r="AB230" s="93">
        <v>0</v>
      </c>
      <c r="AC230" s="94">
        <v>0</v>
      </c>
      <c r="AD230" s="93">
        <v>0</v>
      </c>
      <c r="AE230" s="93">
        <v>0</v>
      </c>
      <c r="AF230" s="93">
        <v>0</v>
      </c>
      <c r="AG230" s="93">
        <v>0</v>
      </c>
      <c r="AH230" s="93">
        <v>0</v>
      </c>
      <c r="AI230" s="95">
        <f t="shared" si="185"/>
        <v>0</v>
      </c>
      <c r="BA230"/>
      <c r="BR230"/>
      <c r="CG230"/>
    </row>
    <row r="231" spans="1:85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183"/>
        <v>0</v>
      </c>
      <c r="J231" s="8"/>
      <c r="K231" s="25" t="s">
        <v>62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50">
        <v>0</v>
      </c>
      <c r="S231" s="51">
        <f t="shared" si="184"/>
        <v>0</v>
      </c>
      <c r="U231" s="36" t="s">
        <v>60</v>
      </c>
      <c r="V231" s="89">
        <v>0</v>
      </c>
      <c r="W231" s="89">
        <v>0</v>
      </c>
      <c r="X231" s="89">
        <v>0</v>
      </c>
      <c r="Y231" s="89">
        <v>0</v>
      </c>
      <c r="Z231" s="89">
        <v>0</v>
      </c>
      <c r="AA231" s="89">
        <v>0</v>
      </c>
      <c r="AB231" s="89">
        <v>0</v>
      </c>
      <c r="AC231" s="90">
        <v>0</v>
      </c>
      <c r="AD231" s="91">
        <v>0</v>
      </c>
      <c r="AE231" s="91">
        <v>0</v>
      </c>
      <c r="AF231" s="91">
        <v>0</v>
      </c>
      <c r="AG231" s="91">
        <v>0</v>
      </c>
      <c r="AH231" s="91">
        <v>0</v>
      </c>
      <c r="AI231" s="92">
        <f t="shared" si="185"/>
        <v>0</v>
      </c>
      <c r="BA231"/>
      <c r="BR231"/>
      <c r="CG231"/>
    </row>
    <row r="232" spans="1:85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183"/>
        <v>0</v>
      </c>
      <c r="J232" s="8"/>
      <c r="K232" s="26" t="s">
        <v>22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3">
        <v>0</v>
      </c>
      <c r="S232" s="64">
        <f t="shared" si="184"/>
        <v>0</v>
      </c>
      <c r="U232" s="37" t="s">
        <v>63</v>
      </c>
      <c r="V232" s="96">
        <v>0</v>
      </c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7">
        <v>0</v>
      </c>
      <c r="AI232" s="98">
        <f t="shared" si="185"/>
        <v>0</v>
      </c>
      <c r="BA232"/>
      <c r="BR232"/>
      <c r="CG232"/>
    </row>
    <row r="233" spans="1:85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183"/>
        <v>0</v>
      </c>
      <c r="J233" s="8"/>
      <c r="K233" s="27" t="s">
        <v>18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8">
        <v>0</v>
      </c>
      <c r="S233" s="69">
        <f t="shared" si="184"/>
        <v>0</v>
      </c>
      <c r="U233" s="38" t="s">
        <v>18</v>
      </c>
      <c r="V233" s="99">
        <v>0</v>
      </c>
      <c r="W233" s="99">
        <v>0</v>
      </c>
      <c r="X233" s="99">
        <v>0</v>
      </c>
      <c r="Y233" s="99">
        <v>0</v>
      </c>
      <c r="Z233" s="99">
        <v>0</v>
      </c>
      <c r="AA233" s="99">
        <v>0</v>
      </c>
      <c r="AB233" s="99">
        <v>0</v>
      </c>
      <c r="AC233" s="99">
        <v>0</v>
      </c>
      <c r="AD233" s="100">
        <v>0</v>
      </c>
      <c r="AE233" s="100">
        <v>0</v>
      </c>
      <c r="AF233" s="100">
        <v>0</v>
      </c>
      <c r="AG233" s="100">
        <v>0</v>
      </c>
      <c r="AH233" s="100">
        <v>0</v>
      </c>
      <c r="AI233" s="101">
        <f t="shared" si="185"/>
        <v>0</v>
      </c>
      <c r="BA233"/>
      <c r="BR233"/>
      <c r="CG233"/>
    </row>
    <row r="234" spans="1:85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183"/>
        <v>0</v>
      </c>
      <c r="J234" s="8"/>
      <c r="K234" s="26" t="s">
        <v>19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3">
        <v>0</v>
      </c>
      <c r="S234" s="64">
        <f t="shared" si="184"/>
        <v>0</v>
      </c>
      <c r="U234" s="37" t="s">
        <v>19</v>
      </c>
      <c r="V234" s="96">
        <v>0</v>
      </c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>
        <v>0</v>
      </c>
      <c r="AD234" s="96">
        <v>0</v>
      </c>
      <c r="AE234" s="96">
        <v>0</v>
      </c>
      <c r="AF234" s="96">
        <v>0</v>
      </c>
      <c r="AG234" s="96">
        <v>0</v>
      </c>
      <c r="AH234" s="97">
        <v>0</v>
      </c>
      <c r="AI234" s="98">
        <f t="shared" si="185"/>
        <v>0</v>
      </c>
      <c r="BA234"/>
      <c r="BR234"/>
      <c r="CG234"/>
    </row>
    <row r="235" spans="1:85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183"/>
        <v>0</v>
      </c>
      <c r="J235" s="8"/>
      <c r="K235" s="28" t="s">
        <v>10</v>
      </c>
      <c r="L235" s="70">
        <v>0</v>
      </c>
      <c r="M235" s="70">
        <v>0</v>
      </c>
      <c r="N235" s="70">
        <v>0</v>
      </c>
      <c r="O235" s="70">
        <v>0</v>
      </c>
      <c r="P235" s="70">
        <v>0</v>
      </c>
      <c r="Q235" s="70">
        <v>0</v>
      </c>
      <c r="R235" s="73">
        <v>0</v>
      </c>
      <c r="S235" s="74">
        <f t="shared" si="184"/>
        <v>0</v>
      </c>
      <c r="U235" s="38" t="s">
        <v>10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100">
        <v>0</v>
      </c>
      <c r="AE235" s="100">
        <v>0</v>
      </c>
      <c r="AF235" s="100">
        <v>0</v>
      </c>
      <c r="AG235" s="100">
        <v>0</v>
      </c>
      <c r="AH235" s="100">
        <v>0</v>
      </c>
      <c r="AI235" s="101">
        <f t="shared" si="185"/>
        <v>0</v>
      </c>
      <c r="BA235"/>
      <c r="BR235"/>
      <c r="CG235"/>
    </row>
    <row r="236" spans="1:85" x14ac:dyDescent="0.25">
      <c r="A236" s="17" t="s">
        <v>25</v>
      </c>
      <c r="B236" s="75">
        <f>SUM(B215:B231)</f>
        <v>27.762488799996838</v>
      </c>
      <c r="C236" s="75">
        <f t="shared" ref="C236:I236" si="186">SUM(C215:C231)</f>
        <v>6.2776001988297221</v>
      </c>
      <c r="D236" s="75">
        <f t="shared" si="186"/>
        <v>44.276086752536983</v>
      </c>
      <c r="E236" s="75">
        <f t="shared" si="186"/>
        <v>98.74873566187884</v>
      </c>
      <c r="F236" s="75">
        <f t="shared" si="186"/>
        <v>0</v>
      </c>
      <c r="G236" s="75">
        <f t="shared" si="186"/>
        <v>18.614429749472702</v>
      </c>
      <c r="H236" s="76">
        <f t="shared" si="186"/>
        <v>2.050206914079904</v>
      </c>
      <c r="I236" s="48">
        <f t="shared" si="186"/>
        <v>197.72954807679497</v>
      </c>
      <c r="J236" s="8"/>
      <c r="K236" s="29" t="s">
        <v>25</v>
      </c>
      <c r="L236" s="75">
        <f>SUM(L215:L231)</f>
        <v>27.762488799996838</v>
      </c>
      <c r="M236" s="75">
        <f t="shared" ref="M236:S236" si="187">SUM(M215:M231)</f>
        <v>6.2776001988297221</v>
      </c>
      <c r="N236" s="75">
        <f t="shared" si="187"/>
        <v>44.276086752536983</v>
      </c>
      <c r="O236" s="75">
        <f t="shared" si="187"/>
        <v>98.74873566187884</v>
      </c>
      <c r="P236" s="75">
        <f t="shared" si="187"/>
        <v>7.8309203319671061</v>
      </c>
      <c r="Q236" s="75">
        <f t="shared" si="187"/>
        <v>18.614429749472702</v>
      </c>
      <c r="R236" s="76">
        <f t="shared" si="187"/>
        <v>2.050206914079904</v>
      </c>
      <c r="S236" s="77">
        <f t="shared" si="187"/>
        <v>205.56046840876206</v>
      </c>
      <c r="U236" s="39" t="s">
        <v>61</v>
      </c>
      <c r="V236" s="102">
        <f>SUM(V215:V231)</f>
        <v>19.830224978871829</v>
      </c>
      <c r="W236" s="102">
        <f t="shared" ref="W236:AH236" si="188">SUM(W215:W231)</f>
        <v>7.0820250056359013</v>
      </c>
      <c r="X236" s="102">
        <f t="shared" si="188"/>
        <v>18.614429749472702</v>
      </c>
      <c r="Y236" s="102">
        <f t="shared" si="188"/>
        <v>6.2776001988297221</v>
      </c>
      <c r="Z236" s="102">
        <f t="shared" si="188"/>
        <v>41.007418044540458</v>
      </c>
      <c r="AA236" s="102">
        <f t="shared" si="188"/>
        <v>97.796310337457172</v>
      </c>
      <c r="AB236" s="102">
        <f t="shared" si="188"/>
        <v>7.8309203319671061</v>
      </c>
      <c r="AC236" s="102">
        <f t="shared" si="188"/>
        <v>7.1215397619872025</v>
      </c>
      <c r="AD236" s="103">
        <f t="shared" si="188"/>
        <v>0.85023881548910585</v>
      </c>
      <c r="AE236" s="103">
        <f t="shared" si="188"/>
        <v>0.52844253458994783</v>
      </c>
      <c r="AF236" s="103">
        <f t="shared" si="188"/>
        <v>2.050206914079904</v>
      </c>
      <c r="AG236" s="103">
        <f t="shared" si="188"/>
        <v>3.2686687079965209</v>
      </c>
      <c r="AH236" s="103">
        <f t="shared" si="188"/>
        <v>0.42398278983172427</v>
      </c>
      <c r="AI236" s="104">
        <f>SUM(V236:AC236)</f>
        <v>205.56046840876206</v>
      </c>
      <c r="BA236"/>
      <c r="BR236"/>
      <c r="CG236"/>
    </row>
    <row r="237" spans="1:85" s="4" customFormat="1" ht="15" thickBot="1" x14ac:dyDescent="0.35">
      <c r="A237" s="18" t="s">
        <v>85</v>
      </c>
      <c r="B237" s="105">
        <f>IF($I236=0,"-",B236/$I236)</f>
        <v>0.14040637360489153</v>
      </c>
      <c r="C237" s="105">
        <f t="shared" ref="C237:H237" si="189">IF($I236=0,"-",C236/$I236)</f>
        <v>3.174841726938861E-2</v>
      </c>
      <c r="D237" s="105">
        <f t="shared" si="189"/>
        <v>0.22392245965858812</v>
      </c>
      <c r="E237" s="105">
        <f t="shared" si="189"/>
        <v>0.49941314599842418</v>
      </c>
      <c r="F237" s="105">
        <f t="shared" si="189"/>
        <v>0</v>
      </c>
      <c r="G237" s="105">
        <f t="shared" si="189"/>
        <v>9.4140860233206808E-2</v>
      </c>
      <c r="H237" s="106">
        <f t="shared" si="189"/>
        <v>1.036874323550083E-2</v>
      </c>
      <c r="I237" s="107">
        <f>SUM(B237:H237)</f>
        <v>1</v>
      </c>
      <c r="J237"/>
      <c r="K237" s="30" t="s">
        <v>85</v>
      </c>
      <c r="L237" s="80">
        <f>IF($S236=0,"-",L236/$S236)</f>
        <v>0.13505752839982074</v>
      </c>
      <c r="M237" s="80">
        <f t="shared" ref="M237:R237" si="190">IF($S236=0,"-",M236/$S236)</f>
        <v>3.0538946750921774E-2</v>
      </c>
      <c r="N237" s="80">
        <f t="shared" si="190"/>
        <v>0.21539203084755038</v>
      </c>
      <c r="O237" s="80">
        <f t="shared" si="190"/>
        <v>0.48038777312724618</v>
      </c>
      <c r="P237" s="80">
        <f t="shared" si="190"/>
        <v>3.809545868710091E-2</v>
      </c>
      <c r="Q237" s="80">
        <f t="shared" si="190"/>
        <v>9.0554520981424552E-2</v>
      </c>
      <c r="R237" s="81">
        <f t="shared" si="190"/>
        <v>9.9737412059356517E-3</v>
      </c>
      <c r="S237" s="82">
        <f>SUM(L237:R237)</f>
        <v>1.0000000000000002</v>
      </c>
      <c r="U237" s="40" t="s">
        <v>85</v>
      </c>
      <c r="V237" s="108">
        <f>+V236/$AI236</f>
        <v>9.6469059116166919E-2</v>
      </c>
      <c r="W237" s="108">
        <f t="shared" ref="W237:AH237" si="191">+W236/$AI236</f>
        <v>3.4452271200088529E-2</v>
      </c>
      <c r="X237" s="108">
        <f t="shared" si="191"/>
        <v>9.0554520981424552E-2</v>
      </c>
      <c r="Y237" s="108">
        <f t="shared" si="191"/>
        <v>3.0538946750921774E-2</v>
      </c>
      <c r="Z237" s="108">
        <f t="shared" si="191"/>
        <v>0.19949077934088083</v>
      </c>
      <c r="AA237" s="108">
        <f t="shared" si="191"/>
        <v>0.47575446336786309</v>
      </c>
      <c r="AB237" s="108">
        <f t="shared" si="191"/>
        <v>3.809545868710091E-2</v>
      </c>
      <c r="AC237" s="108">
        <f t="shared" si="191"/>
        <v>3.4644500555553535E-2</v>
      </c>
      <c r="AD237" s="108">
        <f t="shared" si="191"/>
        <v>4.1361980835652942E-3</v>
      </c>
      <c r="AE237" s="108">
        <f t="shared" si="191"/>
        <v>2.5707400779955746E-3</v>
      </c>
      <c r="AF237" s="108">
        <f t="shared" si="191"/>
        <v>9.9737412059356517E-3</v>
      </c>
      <c r="AG237" s="108">
        <f t="shared" si="191"/>
        <v>1.5901251506669524E-2</v>
      </c>
      <c r="AH237" s="108">
        <f t="shared" si="191"/>
        <v>2.0625696813874935E-3</v>
      </c>
      <c r="AI237" s="109">
        <f>SUM(V237:AC237)</f>
        <v>1.0000000000000002</v>
      </c>
    </row>
    <row r="238" spans="1:85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AI238" s="8"/>
      <c r="BA238"/>
      <c r="BR238"/>
      <c r="CG238"/>
    </row>
    <row r="239" spans="1:85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  <c r="K239" s="369" t="s">
        <v>68</v>
      </c>
      <c r="L239" s="43" t="s">
        <v>0</v>
      </c>
      <c r="M239" s="43" t="s">
        <v>1</v>
      </c>
      <c r="N239" s="43" t="s">
        <v>2</v>
      </c>
      <c r="O239" s="43" t="s">
        <v>3</v>
      </c>
      <c r="P239" s="43" t="s">
        <v>26</v>
      </c>
      <c r="Q239" s="43" t="s">
        <v>4</v>
      </c>
      <c r="R239" s="43" t="s">
        <v>84</v>
      </c>
      <c r="S239" s="44" t="s">
        <v>5</v>
      </c>
      <c r="U239" s="365" t="s">
        <v>68</v>
      </c>
      <c r="V239" s="84" t="s">
        <v>71</v>
      </c>
      <c r="W239" s="84" t="s">
        <v>72</v>
      </c>
      <c r="X239" s="84" t="s">
        <v>4</v>
      </c>
      <c r="Y239" s="84" t="s">
        <v>1</v>
      </c>
      <c r="Z239" s="84" t="s">
        <v>2</v>
      </c>
      <c r="AA239" s="84" t="s">
        <v>3</v>
      </c>
      <c r="AB239" s="84" t="s">
        <v>53</v>
      </c>
      <c r="AC239" s="84" t="s">
        <v>65</v>
      </c>
      <c r="AD239" s="85" t="s">
        <v>73</v>
      </c>
      <c r="AE239" s="85" t="s">
        <v>74</v>
      </c>
      <c r="AF239" s="85" t="s">
        <v>75</v>
      </c>
      <c r="AG239" s="85" t="s">
        <v>76</v>
      </c>
      <c r="AH239" s="85" t="s">
        <v>77</v>
      </c>
      <c r="AI239" s="86" t="s">
        <v>61</v>
      </c>
      <c r="BA239"/>
      <c r="BR239"/>
      <c r="CG239"/>
    </row>
    <row r="240" spans="1:85" ht="15" customHeight="1" x14ac:dyDescent="0.25">
      <c r="A240" s="418" t="s">
        <v>68</v>
      </c>
      <c r="B240" s="357" t="s">
        <v>66</v>
      </c>
      <c r="C240" s="358"/>
      <c r="D240" s="358"/>
      <c r="E240" s="358"/>
      <c r="F240" s="358"/>
      <c r="G240" s="358"/>
      <c r="H240" s="358"/>
      <c r="I240" s="359"/>
      <c r="K240" s="370" t="s">
        <v>68</v>
      </c>
      <c r="L240" s="360" t="s">
        <v>66</v>
      </c>
      <c r="M240" s="361"/>
      <c r="N240" s="361"/>
      <c r="O240" s="361"/>
      <c r="P240" s="361"/>
      <c r="Q240" s="361"/>
      <c r="R240" s="361"/>
      <c r="S240" s="362"/>
      <c r="U240" s="366" t="s">
        <v>68</v>
      </c>
      <c r="V240" s="363" t="s">
        <v>66</v>
      </c>
      <c r="W240" s="363"/>
      <c r="X240" s="363"/>
      <c r="Y240" s="363"/>
      <c r="Z240" s="363"/>
      <c r="AA240" s="363"/>
      <c r="AB240" s="363"/>
      <c r="AC240" s="363"/>
      <c r="AD240" s="363"/>
      <c r="AE240" s="363"/>
      <c r="AF240" s="363"/>
      <c r="AG240" s="363"/>
      <c r="AH240" s="363"/>
      <c r="AI240" s="364"/>
      <c r="BA240"/>
      <c r="BR240"/>
      <c r="CG240"/>
    </row>
    <row r="241" spans="1:85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  <c r="J241" s="8"/>
      <c r="K241" s="31" t="s">
        <v>6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87">
        <v>0</v>
      </c>
      <c r="S241" s="88">
        <f>SUM(L241:R241)</f>
        <v>0</v>
      </c>
      <c r="U241" s="33" t="s">
        <v>6</v>
      </c>
      <c r="V241" s="89">
        <v>0</v>
      </c>
      <c r="W241" s="89">
        <v>0</v>
      </c>
      <c r="X241" s="89">
        <v>0</v>
      </c>
      <c r="Y241" s="89">
        <v>0</v>
      </c>
      <c r="Z241" s="89">
        <v>0</v>
      </c>
      <c r="AA241" s="89">
        <v>0</v>
      </c>
      <c r="AB241" s="89">
        <v>0</v>
      </c>
      <c r="AC241" s="90">
        <v>0</v>
      </c>
      <c r="AD241" s="91">
        <v>0</v>
      </c>
      <c r="AE241" s="91">
        <v>0</v>
      </c>
      <c r="AF241" s="91">
        <v>0</v>
      </c>
      <c r="AG241" s="91">
        <v>0</v>
      </c>
      <c r="AH241" s="91">
        <v>0</v>
      </c>
      <c r="AI241" s="92">
        <f>SUM(V241:AC241)</f>
        <v>0</v>
      </c>
      <c r="BA241"/>
      <c r="BR241"/>
      <c r="CG241"/>
    </row>
    <row r="242" spans="1:85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192">SUM(B242:H242)</f>
        <v>0</v>
      </c>
      <c r="J242" s="8"/>
      <c r="K242" s="23" t="s">
        <v>7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6">
        <v>0</v>
      </c>
      <c r="S242" s="57">
        <f t="shared" ref="S242:S261" si="193">SUM(L242:R242)</f>
        <v>0</v>
      </c>
      <c r="U242" s="34" t="s">
        <v>7</v>
      </c>
      <c r="V242" s="93">
        <v>0</v>
      </c>
      <c r="W242" s="93">
        <v>0</v>
      </c>
      <c r="X242" s="93">
        <v>0</v>
      </c>
      <c r="Y242" s="93">
        <v>0</v>
      </c>
      <c r="Z242" s="93">
        <v>0</v>
      </c>
      <c r="AA242" s="93">
        <v>0</v>
      </c>
      <c r="AB242" s="93">
        <v>0</v>
      </c>
      <c r="AC242" s="94">
        <v>0</v>
      </c>
      <c r="AD242" s="93">
        <v>0</v>
      </c>
      <c r="AE242" s="93">
        <v>0</v>
      </c>
      <c r="AF242" s="93">
        <v>0</v>
      </c>
      <c r="AG242" s="93">
        <v>0</v>
      </c>
      <c r="AH242" s="93">
        <v>0</v>
      </c>
      <c r="AI242" s="95">
        <f t="shared" ref="AI242:AI261" si="194">SUM(V242:AC242)</f>
        <v>0</v>
      </c>
      <c r="BA242"/>
      <c r="BR242"/>
      <c r="CG242"/>
    </row>
    <row r="243" spans="1:85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192"/>
        <v>0</v>
      </c>
      <c r="J243" s="8"/>
      <c r="K243" s="24" t="s">
        <v>9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50">
        <v>0</v>
      </c>
      <c r="S243" s="51">
        <f t="shared" si="193"/>
        <v>0</v>
      </c>
      <c r="U243" s="35" t="s">
        <v>9</v>
      </c>
      <c r="V243" s="89">
        <v>0</v>
      </c>
      <c r="W243" s="89">
        <v>0</v>
      </c>
      <c r="X243" s="89">
        <v>0</v>
      </c>
      <c r="Y243" s="89">
        <v>0</v>
      </c>
      <c r="Z243" s="89">
        <v>0</v>
      </c>
      <c r="AA243" s="89">
        <v>0</v>
      </c>
      <c r="AB243" s="89">
        <v>0</v>
      </c>
      <c r="AC243" s="90">
        <v>0</v>
      </c>
      <c r="AD243" s="91">
        <v>0</v>
      </c>
      <c r="AE243" s="91">
        <v>0</v>
      </c>
      <c r="AF243" s="91">
        <v>0</v>
      </c>
      <c r="AG243" s="91">
        <v>0</v>
      </c>
      <c r="AH243" s="91">
        <v>0</v>
      </c>
      <c r="AI243" s="92">
        <f t="shared" si="194"/>
        <v>0</v>
      </c>
      <c r="BA243"/>
      <c r="BR243"/>
      <c r="CG243"/>
    </row>
    <row r="244" spans="1:85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192"/>
        <v>0</v>
      </c>
      <c r="J244" s="8"/>
      <c r="K244" s="23" t="s">
        <v>54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6">
        <v>0</v>
      </c>
      <c r="S244" s="57">
        <f t="shared" si="193"/>
        <v>0</v>
      </c>
      <c r="U244" s="34" t="s">
        <v>54</v>
      </c>
      <c r="V244" s="93">
        <v>0</v>
      </c>
      <c r="W244" s="93">
        <v>0</v>
      </c>
      <c r="X244" s="93">
        <v>0</v>
      </c>
      <c r="Y244" s="93">
        <v>0</v>
      </c>
      <c r="Z244" s="93">
        <v>0</v>
      </c>
      <c r="AA244" s="93">
        <v>0</v>
      </c>
      <c r="AB244" s="93">
        <v>0</v>
      </c>
      <c r="AC244" s="94">
        <v>0</v>
      </c>
      <c r="AD244" s="93">
        <v>0</v>
      </c>
      <c r="AE244" s="93">
        <v>0</v>
      </c>
      <c r="AF244" s="93">
        <v>0</v>
      </c>
      <c r="AG244" s="93">
        <v>0</v>
      </c>
      <c r="AH244" s="93">
        <v>0</v>
      </c>
      <c r="AI244" s="95">
        <f t="shared" si="194"/>
        <v>0</v>
      </c>
      <c r="BA244"/>
      <c r="BR244"/>
      <c r="CG244"/>
    </row>
    <row r="245" spans="1:85" x14ac:dyDescent="0.25">
      <c r="A245" s="12" t="s">
        <v>15</v>
      </c>
      <c r="B245" s="49">
        <v>105.09219151336205</v>
      </c>
      <c r="C245" s="49">
        <v>0.62012334496101817</v>
      </c>
      <c r="D245" s="49">
        <v>2.244546231087682</v>
      </c>
      <c r="E245" s="49">
        <v>0</v>
      </c>
      <c r="F245" s="372"/>
      <c r="G245" s="49">
        <v>0</v>
      </c>
      <c r="H245" s="58">
        <v>0</v>
      </c>
      <c r="I245" s="48">
        <f t="shared" si="192"/>
        <v>107.95686108941075</v>
      </c>
      <c r="J245" s="8"/>
      <c r="K245" s="24" t="s">
        <v>15</v>
      </c>
      <c r="L245" s="49">
        <v>105.09219151336205</v>
      </c>
      <c r="M245" s="49">
        <v>0.62012334496101817</v>
      </c>
      <c r="N245" s="49">
        <v>2.244546231087682</v>
      </c>
      <c r="O245" s="49">
        <v>0</v>
      </c>
      <c r="P245" s="49">
        <v>0</v>
      </c>
      <c r="Q245" s="49">
        <v>0</v>
      </c>
      <c r="R245" s="50">
        <v>0</v>
      </c>
      <c r="S245" s="51">
        <f t="shared" si="193"/>
        <v>107.95686108941075</v>
      </c>
      <c r="U245" s="35" t="s">
        <v>15</v>
      </c>
      <c r="V245" s="89">
        <v>104.91557713046286</v>
      </c>
      <c r="W245" s="89">
        <v>0</v>
      </c>
      <c r="X245" s="89">
        <v>0</v>
      </c>
      <c r="Y245" s="89">
        <v>0.62012334496101817</v>
      </c>
      <c r="Z245" s="89">
        <v>2.1541746083458104</v>
      </c>
      <c r="AA245" s="89">
        <v>0</v>
      </c>
      <c r="AB245" s="89">
        <v>0</v>
      </c>
      <c r="AC245" s="90">
        <v>0.26698600564106084</v>
      </c>
      <c r="AD245" s="91">
        <v>0.17661438289918932</v>
      </c>
      <c r="AE245" s="91">
        <v>0</v>
      </c>
      <c r="AF245" s="91">
        <v>0</v>
      </c>
      <c r="AG245" s="91">
        <v>9.0371622741871535E-2</v>
      </c>
      <c r="AH245" s="91">
        <v>0</v>
      </c>
      <c r="AI245" s="92">
        <f t="shared" si="194"/>
        <v>107.95686108941075</v>
      </c>
      <c r="BA245"/>
      <c r="BR245"/>
      <c r="CG245"/>
    </row>
    <row r="246" spans="1:85" x14ac:dyDescent="0.25">
      <c r="A246" s="11" t="s">
        <v>67</v>
      </c>
      <c r="B246" s="52">
        <v>13.50434794851121</v>
      </c>
      <c r="C246" s="52">
        <v>6.5748751485776566E-2</v>
      </c>
      <c r="D246" s="52">
        <v>0.2264443294147481</v>
      </c>
      <c r="E246" s="52">
        <v>0</v>
      </c>
      <c r="F246" s="372"/>
      <c r="G246" s="52">
        <v>0</v>
      </c>
      <c r="H246" s="53">
        <v>0</v>
      </c>
      <c r="I246" s="54">
        <f t="shared" si="192"/>
        <v>13.796541029411735</v>
      </c>
      <c r="J246" s="8"/>
      <c r="K246" s="23" t="s">
        <v>67</v>
      </c>
      <c r="L246" s="55">
        <v>13.50434794851121</v>
      </c>
      <c r="M246" s="55">
        <v>6.5748751485776566E-2</v>
      </c>
      <c r="N246" s="55">
        <v>0.2264443294147481</v>
      </c>
      <c r="O246" s="55">
        <v>0</v>
      </c>
      <c r="P246" s="55">
        <v>0</v>
      </c>
      <c r="Q246" s="55">
        <v>0</v>
      </c>
      <c r="R246" s="56">
        <v>0</v>
      </c>
      <c r="S246" s="57">
        <f t="shared" si="193"/>
        <v>13.796541029411735</v>
      </c>
      <c r="U246" s="34" t="s">
        <v>55</v>
      </c>
      <c r="V246" s="93">
        <v>13.502924540248619</v>
      </c>
      <c r="W246" s="93">
        <v>0</v>
      </c>
      <c r="X246" s="93">
        <v>0</v>
      </c>
      <c r="Y246" s="93">
        <v>6.5748751485776566E-2</v>
      </c>
      <c r="Z246" s="93">
        <v>0.22529384918208609</v>
      </c>
      <c r="AA246" s="93">
        <v>0</v>
      </c>
      <c r="AB246" s="93">
        <v>0</v>
      </c>
      <c r="AC246" s="94">
        <v>2.5738884952533911E-3</v>
      </c>
      <c r="AD246" s="93">
        <v>1.4234082625913945E-3</v>
      </c>
      <c r="AE246" s="93">
        <v>0</v>
      </c>
      <c r="AF246" s="93">
        <v>0</v>
      </c>
      <c r="AG246" s="93">
        <v>1.1504802326619966E-3</v>
      </c>
      <c r="AH246" s="93">
        <v>0</v>
      </c>
      <c r="AI246" s="95">
        <f t="shared" si="194"/>
        <v>13.796541029411735</v>
      </c>
      <c r="BA246"/>
      <c r="BR246"/>
      <c r="CG246"/>
    </row>
    <row r="247" spans="1:85" x14ac:dyDescent="0.25">
      <c r="A247" s="12" t="s">
        <v>56</v>
      </c>
      <c r="B247" s="49">
        <v>0</v>
      </c>
      <c r="C247" s="49">
        <v>0</v>
      </c>
      <c r="D247" s="49">
        <v>0</v>
      </c>
      <c r="E247" s="49">
        <v>0.86132092454394271</v>
      </c>
      <c r="F247" s="372"/>
      <c r="G247" s="49">
        <v>0</v>
      </c>
      <c r="H247" s="58">
        <v>0</v>
      </c>
      <c r="I247" s="48">
        <f t="shared" si="192"/>
        <v>0.86132092454394271</v>
      </c>
      <c r="J247" s="8"/>
      <c r="K247" s="24" t="s">
        <v>56</v>
      </c>
      <c r="L247" s="49">
        <v>0</v>
      </c>
      <c r="M247" s="49">
        <v>0</v>
      </c>
      <c r="N247" s="49">
        <v>0</v>
      </c>
      <c r="O247" s="49">
        <v>0.86132092454394271</v>
      </c>
      <c r="P247" s="49">
        <v>160.56610649677665</v>
      </c>
      <c r="Q247" s="49">
        <v>0</v>
      </c>
      <c r="R247" s="50">
        <v>0</v>
      </c>
      <c r="S247" s="51">
        <f t="shared" si="193"/>
        <v>161.4274274213206</v>
      </c>
      <c r="U247" s="35" t="s">
        <v>56</v>
      </c>
      <c r="V247" s="89">
        <v>0</v>
      </c>
      <c r="W247" s="89">
        <v>0</v>
      </c>
      <c r="X247" s="89">
        <v>0</v>
      </c>
      <c r="Y247" s="89">
        <v>0</v>
      </c>
      <c r="Z247" s="89">
        <v>0</v>
      </c>
      <c r="AA247" s="89">
        <v>0.86132092454394271</v>
      </c>
      <c r="AB247" s="89">
        <v>160.56610649677665</v>
      </c>
      <c r="AC247" s="90">
        <v>0</v>
      </c>
      <c r="AD247" s="89">
        <v>0</v>
      </c>
      <c r="AE247" s="89">
        <v>0</v>
      </c>
      <c r="AF247" s="89">
        <v>0</v>
      </c>
      <c r="AG247" s="89">
        <v>0</v>
      </c>
      <c r="AH247" s="89">
        <v>0</v>
      </c>
      <c r="AI247" s="92">
        <f t="shared" si="194"/>
        <v>161.4274274213206</v>
      </c>
      <c r="BA247"/>
      <c r="BR247"/>
      <c r="CG247"/>
    </row>
    <row r="248" spans="1:85" x14ac:dyDescent="0.25">
      <c r="A248" s="11" t="s">
        <v>11</v>
      </c>
      <c r="B248" s="52">
        <v>0</v>
      </c>
      <c r="C248" s="52">
        <v>0</v>
      </c>
      <c r="D248" s="52">
        <v>0</v>
      </c>
      <c r="E248" s="52">
        <v>6.9704346872701273E-2</v>
      </c>
      <c r="F248" s="372"/>
      <c r="G248" s="52">
        <v>0</v>
      </c>
      <c r="H248" s="53">
        <v>0</v>
      </c>
      <c r="I248" s="54">
        <f t="shared" si="192"/>
        <v>6.9704346872701273E-2</v>
      </c>
      <c r="J248" s="8"/>
      <c r="K248" s="23" t="s">
        <v>11</v>
      </c>
      <c r="L248" s="55">
        <v>0</v>
      </c>
      <c r="M248" s="55">
        <v>0</v>
      </c>
      <c r="N248" s="55">
        <v>0</v>
      </c>
      <c r="O248" s="55">
        <v>6.9704346872701273E-2</v>
      </c>
      <c r="P248" s="55">
        <v>9.1033944031037421</v>
      </c>
      <c r="Q248" s="55">
        <v>0</v>
      </c>
      <c r="R248" s="56">
        <v>0</v>
      </c>
      <c r="S248" s="57">
        <f t="shared" si="193"/>
        <v>9.1730987499764431</v>
      </c>
      <c r="U248" s="34" t="s">
        <v>11</v>
      </c>
      <c r="V248" s="93">
        <v>0</v>
      </c>
      <c r="W248" s="93">
        <v>0</v>
      </c>
      <c r="X248" s="93">
        <v>0</v>
      </c>
      <c r="Y248" s="93">
        <v>0</v>
      </c>
      <c r="Z248" s="93">
        <v>0</v>
      </c>
      <c r="AA248" s="93">
        <v>6.9704346872701273E-2</v>
      </c>
      <c r="AB248" s="93">
        <v>9.1033944031037421</v>
      </c>
      <c r="AC248" s="94">
        <v>0</v>
      </c>
      <c r="AD248" s="93">
        <v>0</v>
      </c>
      <c r="AE248" s="93">
        <v>0</v>
      </c>
      <c r="AF248" s="93">
        <v>0</v>
      </c>
      <c r="AG248" s="93">
        <v>0</v>
      </c>
      <c r="AH248" s="93">
        <v>0</v>
      </c>
      <c r="AI248" s="95">
        <f t="shared" si="194"/>
        <v>9.1730987499764431</v>
      </c>
      <c r="BA248"/>
      <c r="BR248"/>
      <c r="CG248"/>
    </row>
    <row r="249" spans="1:85" x14ac:dyDescent="0.25">
      <c r="A249" s="12" t="s">
        <v>57</v>
      </c>
      <c r="B249" s="49">
        <v>0</v>
      </c>
      <c r="C249" s="49">
        <v>0</v>
      </c>
      <c r="D249" s="49">
        <v>0.33025580790773462</v>
      </c>
      <c r="E249" s="49">
        <v>0</v>
      </c>
      <c r="F249" s="372"/>
      <c r="G249" s="49">
        <v>0</v>
      </c>
      <c r="H249" s="58">
        <v>0</v>
      </c>
      <c r="I249" s="48">
        <f t="shared" si="192"/>
        <v>0.33025580790773462</v>
      </c>
      <c r="J249" s="8"/>
      <c r="K249" s="24" t="s">
        <v>57</v>
      </c>
      <c r="L249" s="49">
        <v>0</v>
      </c>
      <c r="M249" s="49">
        <v>0</v>
      </c>
      <c r="N249" s="49">
        <v>0.33025580790773462</v>
      </c>
      <c r="O249" s="49">
        <v>0</v>
      </c>
      <c r="P249" s="49">
        <v>0</v>
      </c>
      <c r="Q249" s="49">
        <v>0</v>
      </c>
      <c r="R249" s="50">
        <v>0</v>
      </c>
      <c r="S249" s="51">
        <f t="shared" si="193"/>
        <v>0.33025580790773462</v>
      </c>
      <c r="U249" s="35" t="s">
        <v>57</v>
      </c>
      <c r="V249" s="89">
        <v>0</v>
      </c>
      <c r="W249" s="89">
        <v>0</v>
      </c>
      <c r="X249" s="89">
        <v>0</v>
      </c>
      <c r="Y249" s="89">
        <v>0</v>
      </c>
      <c r="Z249" s="89">
        <v>0.33025580790773462</v>
      </c>
      <c r="AA249" s="89">
        <v>0</v>
      </c>
      <c r="AB249" s="89">
        <v>0</v>
      </c>
      <c r="AC249" s="90">
        <v>0</v>
      </c>
      <c r="AD249" s="89">
        <v>0</v>
      </c>
      <c r="AE249" s="89">
        <v>0</v>
      </c>
      <c r="AF249" s="89">
        <v>0</v>
      </c>
      <c r="AG249" s="89">
        <v>0</v>
      </c>
      <c r="AH249" s="89">
        <v>0</v>
      </c>
      <c r="AI249" s="92">
        <f t="shared" si="194"/>
        <v>0.33025580790773462</v>
      </c>
      <c r="BA249"/>
      <c r="BR249"/>
      <c r="CG249"/>
    </row>
    <row r="250" spans="1:85" x14ac:dyDescent="0.25">
      <c r="A250" s="11" t="s">
        <v>16</v>
      </c>
      <c r="B250" s="52">
        <v>24.901047205415331</v>
      </c>
      <c r="C250" s="52">
        <v>1.1927132246181549</v>
      </c>
      <c r="D250" s="52">
        <v>12.224809178149558</v>
      </c>
      <c r="E250" s="52">
        <v>4.6405769421098197E-2</v>
      </c>
      <c r="F250" s="372"/>
      <c r="G250" s="52">
        <v>0</v>
      </c>
      <c r="H250" s="53">
        <v>0</v>
      </c>
      <c r="I250" s="54">
        <f t="shared" si="192"/>
        <v>38.364975377604146</v>
      </c>
      <c r="J250" s="8"/>
      <c r="K250" s="23" t="s">
        <v>16</v>
      </c>
      <c r="L250" s="55">
        <v>24.901047205415331</v>
      </c>
      <c r="M250" s="55">
        <v>1.1927132246181549</v>
      </c>
      <c r="N250" s="55">
        <v>12.224809178149558</v>
      </c>
      <c r="O250" s="55">
        <v>4.6405769421098197E-2</v>
      </c>
      <c r="P250" s="55">
        <v>0.13803907746905725</v>
      </c>
      <c r="Q250" s="55">
        <v>0</v>
      </c>
      <c r="R250" s="56">
        <v>0</v>
      </c>
      <c r="S250" s="57">
        <f t="shared" si="193"/>
        <v>38.503014455073206</v>
      </c>
      <c r="U250" s="34" t="s">
        <v>16</v>
      </c>
      <c r="V250" s="93">
        <v>24.879474959620858</v>
      </c>
      <c r="W250" s="93">
        <v>0</v>
      </c>
      <c r="X250" s="93">
        <v>0</v>
      </c>
      <c r="Y250" s="93">
        <v>1.1927132246181549</v>
      </c>
      <c r="Z250" s="93">
        <v>12.224809178149558</v>
      </c>
      <c r="AA250" s="93">
        <v>0</v>
      </c>
      <c r="AB250" s="93">
        <v>0.13803907746905725</v>
      </c>
      <c r="AC250" s="94">
        <v>6.7978015215571702E-2</v>
      </c>
      <c r="AD250" s="93">
        <v>2.1572245794473501E-2</v>
      </c>
      <c r="AE250" s="93">
        <v>0</v>
      </c>
      <c r="AF250" s="93">
        <v>0</v>
      </c>
      <c r="AG250" s="93">
        <v>0</v>
      </c>
      <c r="AH250" s="93">
        <v>4.6405769421098197E-2</v>
      </c>
      <c r="AI250" s="95">
        <f t="shared" si="194"/>
        <v>38.503014455073206</v>
      </c>
      <c r="BA250"/>
      <c r="BR250"/>
      <c r="CG250"/>
    </row>
    <row r="251" spans="1:85" x14ac:dyDescent="0.25">
      <c r="A251" s="12" t="s">
        <v>139</v>
      </c>
      <c r="B251" s="49">
        <v>204.88733072663564</v>
      </c>
      <c r="C251" s="49">
        <v>6.0089751398924669</v>
      </c>
      <c r="D251" s="49">
        <v>141.26417416456528</v>
      </c>
      <c r="E251" s="49">
        <v>0.82834187995084918</v>
      </c>
      <c r="F251" s="372"/>
      <c r="G251" s="49">
        <v>0</v>
      </c>
      <c r="H251" s="58">
        <v>0</v>
      </c>
      <c r="I251" s="48">
        <f t="shared" si="192"/>
        <v>352.98882191104423</v>
      </c>
      <c r="J251" s="8"/>
      <c r="K251" s="24" t="s">
        <v>139</v>
      </c>
      <c r="L251" s="49">
        <v>204.88733072663564</v>
      </c>
      <c r="M251" s="49">
        <v>6.0089751398924669</v>
      </c>
      <c r="N251" s="49">
        <v>141.26417416456528</v>
      </c>
      <c r="O251" s="49">
        <v>0.82834187995084918</v>
      </c>
      <c r="P251" s="49">
        <v>9.1092265344688145E-2</v>
      </c>
      <c r="Q251" s="49">
        <v>0</v>
      </c>
      <c r="R251" s="50">
        <v>0</v>
      </c>
      <c r="S251" s="51">
        <f t="shared" si="193"/>
        <v>353.07991417638891</v>
      </c>
      <c r="U251" s="35" t="s">
        <v>139</v>
      </c>
      <c r="V251" s="89">
        <v>199.17856256824089</v>
      </c>
      <c r="W251" s="89">
        <v>0</v>
      </c>
      <c r="X251" s="89">
        <v>0</v>
      </c>
      <c r="Y251" s="89">
        <v>6.0089751398924669</v>
      </c>
      <c r="Z251" s="89">
        <v>141.1186086329194</v>
      </c>
      <c r="AA251" s="89">
        <v>0.82834187995084918</v>
      </c>
      <c r="AB251" s="89">
        <v>9.1092265344688145E-2</v>
      </c>
      <c r="AC251" s="90">
        <v>5.8543336900406429</v>
      </c>
      <c r="AD251" s="89">
        <v>5.7087681583947587</v>
      </c>
      <c r="AE251" s="89">
        <v>0</v>
      </c>
      <c r="AF251" s="89">
        <v>0</v>
      </c>
      <c r="AG251" s="89">
        <v>0.14556553164588418</v>
      </c>
      <c r="AH251" s="89">
        <v>0</v>
      </c>
      <c r="AI251" s="92">
        <f t="shared" si="194"/>
        <v>353.07991417638897</v>
      </c>
      <c r="BA251"/>
      <c r="BR251"/>
      <c r="CG251"/>
    </row>
    <row r="252" spans="1:85" x14ac:dyDescent="0.25">
      <c r="A252" s="11" t="s">
        <v>24</v>
      </c>
      <c r="B252" s="52">
        <v>164.7600559450637</v>
      </c>
      <c r="C252" s="52">
        <v>7.2459557420702989</v>
      </c>
      <c r="D252" s="52">
        <v>118.35290523266741</v>
      </c>
      <c r="E252" s="52">
        <v>788.4593926858181</v>
      </c>
      <c r="F252" s="372"/>
      <c r="G252" s="52">
        <v>123.25758369259772</v>
      </c>
      <c r="H252" s="53">
        <v>18.480196406002364</v>
      </c>
      <c r="I252" s="54">
        <f t="shared" si="192"/>
        <v>1220.5560897042196</v>
      </c>
      <c r="J252" s="8"/>
      <c r="K252" s="23" t="s">
        <v>24</v>
      </c>
      <c r="L252" s="55">
        <v>164.7600559450637</v>
      </c>
      <c r="M252" s="55">
        <v>7.2459557420702989</v>
      </c>
      <c r="N252" s="55">
        <v>118.35290523266741</v>
      </c>
      <c r="O252" s="55">
        <v>788.4593926858181</v>
      </c>
      <c r="P252" s="55">
        <v>22.418581206813126</v>
      </c>
      <c r="Q252" s="55">
        <v>123.25758369259772</v>
      </c>
      <c r="R252" s="56">
        <v>18.480196406002364</v>
      </c>
      <c r="S252" s="57">
        <f t="shared" si="193"/>
        <v>1242.9746709110327</v>
      </c>
      <c r="U252" s="34" t="s">
        <v>24</v>
      </c>
      <c r="V252" s="93">
        <v>6.1007195298979919</v>
      </c>
      <c r="W252" s="93">
        <v>61.292660564523089</v>
      </c>
      <c r="X252" s="93">
        <v>123.25758369259772</v>
      </c>
      <c r="Y252" s="93">
        <v>7.2459557420702989</v>
      </c>
      <c r="Z252" s="93">
        <v>117.00437267347604</v>
      </c>
      <c r="AA252" s="93">
        <v>731.296429327228</v>
      </c>
      <c r="AB252" s="93">
        <v>22.418581206813126</v>
      </c>
      <c r="AC252" s="94">
        <v>174.35836817442652</v>
      </c>
      <c r="AD252" s="93">
        <v>97.366675850642608</v>
      </c>
      <c r="AE252" s="93">
        <v>54.57617451457363</v>
      </c>
      <c r="AF252" s="93">
        <v>18.480196406002364</v>
      </c>
      <c r="AG252" s="93">
        <v>1.3485325591913664</v>
      </c>
      <c r="AH252" s="93">
        <v>2.5867888440164739</v>
      </c>
      <c r="AI252" s="95">
        <f t="shared" si="194"/>
        <v>1242.9746709110327</v>
      </c>
      <c r="BA252"/>
      <c r="BR252"/>
      <c r="CG252"/>
    </row>
    <row r="253" spans="1:85" x14ac:dyDescent="0.25">
      <c r="A253" s="12" t="s">
        <v>23</v>
      </c>
      <c r="B253" s="49">
        <v>35.484549220271354</v>
      </c>
      <c r="C253" s="49">
        <v>0</v>
      </c>
      <c r="D253" s="49">
        <v>0.65206228707265701</v>
      </c>
      <c r="E253" s="49">
        <v>0</v>
      </c>
      <c r="F253" s="372"/>
      <c r="G253" s="49">
        <v>0</v>
      </c>
      <c r="H253" s="58">
        <v>0</v>
      </c>
      <c r="I253" s="48">
        <f t="shared" si="192"/>
        <v>36.136611507344014</v>
      </c>
      <c r="J253" s="8"/>
      <c r="K253" s="24" t="s">
        <v>23</v>
      </c>
      <c r="L253" s="49">
        <v>35.484549220271354</v>
      </c>
      <c r="M253" s="49">
        <v>0</v>
      </c>
      <c r="N253" s="49">
        <v>0.65206228707265701</v>
      </c>
      <c r="O253" s="49">
        <v>0</v>
      </c>
      <c r="P253" s="49">
        <v>0</v>
      </c>
      <c r="Q253" s="49">
        <v>0</v>
      </c>
      <c r="R253" s="50">
        <v>0</v>
      </c>
      <c r="S253" s="51">
        <f t="shared" si="193"/>
        <v>36.136611507344014</v>
      </c>
      <c r="U253" s="35" t="s">
        <v>23</v>
      </c>
      <c r="V253" s="89">
        <v>35.199895582028944</v>
      </c>
      <c r="W253" s="89">
        <v>0</v>
      </c>
      <c r="X253" s="89">
        <v>0</v>
      </c>
      <c r="Y253" s="89">
        <v>0</v>
      </c>
      <c r="Z253" s="89">
        <v>0.65206228707265701</v>
      </c>
      <c r="AA253" s="89">
        <v>0</v>
      </c>
      <c r="AB253" s="89">
        <v>0</v>
      </c>
      <c r="AC253" s="90">
        <v>0.28465363824241091</v>
      </c>
      <c r="AD253" s="89">
        <v>0.28465363824241091</v>
      </c>
      <c r="AE253" s="89">
        <v>0</v>
      </c>
      <c r="AF253" s="89">
        <v>0</v>
      </c>
      <c r="AG253" s="89">
        <v>0</v>
      </c>
      <c r="AH253" s="89">
        <v>0</v>
      </c>
      <c r="AI253" s="92">
        <f t="shared" si="194"/>
        <v>36.136611507344014</v>
      </c>
      <c r="BA253"/>
      <c r="BR253"/>
      <c r="CG253"/>
    </row>
    <row r="254" spans="1:85" x14ac:dyDescent="0.25">
      <c r="A254" s="11" t="s">
        <v>58</v>
      </c>
      <c r="B254" s="52">
        <v>0.15521532243943326</v>
      </c>
      <c r="C254" s="52">
        <v>0.26322598496171928</v>
      </c>
      <c r="D254" s="52">
        <v>0.48004738898793792</v>
      </c>
      <c r="E254" s="52">
        <v>0</v>
      </c>
      <c r="F254" s="372"/>
      <c r="G254" s="52">
        <v>0</v>
      </c>
      <c r="H254" s="53">
        <v>0</v>
      </c>
      <c r="I254" s="54">
        <f t="shared" si="192"/>
        <v>0.89848869638909046</v>
      </c>
      <c r="J254" s="8"/>
      <c r="K254" s="23" t="s">
        <v>58</v>
      </c>
      <c r="L254" s="55">
        <v>0.15521532243943326</v>
      </c>
      <c r="M254" s="55">
        <v>0.26322598496171928</v>
      </c>
      <c r="N254" s="55">
        <v>0.48004738898793792</v>
      </c>
      <c r="O254" s="55">
        <v>0</v>
      </c>
      <c r="P254" s="55">
        <v>0</v>
      </c>
      <c r="Q254" s="55">
        <v>0</v>
      </c>
      <c r="R254" s="56">
        <v>0</v>
      </c>
      <c r="S254" s="57">
        <f t="shared" si="193"/>
        <v>0.89848869638909046</v>
      </c>
      <c r="U254" s="34" t="s">
        <v>58</v>
      </c>
      <c r="V254" s="93">
        <v>0.15521532243943326</v>
      </c>
      <c r="W254" s="93">
        <v>0</v>
      </c>
      <c r="X254" s="93">
        <v>0</v>
      </c>
      <c r="Y254" s="93">
        <v>0.26322598496171928</v>
      </c>
      <c r="Z254" s="93">
        <v>0.48004738898793792</v>
      </c>
      <c r="AA254" s="93">
        <v>0</v>
      </c>
      <c r="AB254" s="93">
        <v>0</v>
      </c>
      <c r="AC254" s="94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5">
        <f t="shared" si="194"/>
        <v>0.89848869638909046</v>
      </c>
      <c r="BA254"/>
      <c r="BR254"/>
      <c r="CG254"/>
    </row>
    <row r="255" spans="1:85" x14ac:dyDescent="0.25">
      <c r="A255" s="12" t="s">
        <v>21</v>
      </c>
      <c r="B255" s="49">
        <v>1.131566632764025</v>
      </c>
      <c r="C255" s="49">
        <v>0</v>
      </c>
      <c r="D255" s="49">
        <v>42.591108516537851</v>
      </c>
      <c r="E255" s="49">
        <v>0</v>
      </c>
      <c r="F255" s="372"/>
      <c r="G255" s="49">
        <v>0</v>
      </c>
      <c r="H255" s="58">
        <v>0</v>
      </c>
      <c r="I255" s="48">
        <f t="shared" si="192"/>
        <v>43.722675149301878</v>
      </c>
      <c r="J255" s="8"/>
      <c r="K255" s="24" t="s">
        <v>21</v>
      </c>
      <c r="L255" s="49">
        <v>1.131566632764025</v>
      </c>
      <c r="M255" s="49">
        <v>0</v>
      </c>
      <c r="N255" s="49">
        <v>42.591108516537851</v>
      </c>
      <c r="O255" s="49">
        <v>0</v>
      </c>
      <c r="P255" s="49">
        <v>6.7029879836897592</v>
      </c>
      <c r="Q255" s="49">
        <v>0</v>
      </c>
      <c r="R255" s="50">
        <v>0</v>
      </c>
      <c r="S255" s="51">
        <f t="shared" si="193"/>
        <v>50.425663132991637</v>
      </c>
      <c r="U255" s="35" t="s">
        <v>21</v>
      </c>
      <c r="V255" s="89">
        <v>1.131566632764025</v>
      </c>
      <c r="W255" s="89">
        <v>0</v>
      </c>
      <c r="X255" s="89">
        <v>0</v>
      </c>
      <c r="Y255" s="89">
        <v>0</v>
      </c>
      <c r="Z255" s="89">
        <v>42.576562054912408</v>
      </c>
      <c r="AA255" s="89">
        <v>0</v>
      </c>
      <c r="AB255" s="89">
        <v>6.7029879836897592</v>
      </c>
      <c r="AC255" s="90">
        <v>1.4546461625444438E-2</v>
      </c>
      <c r="AD255" s="89">
        <v>0</v>
      </c>
      <c r="AE255" s="89">
        <v>0</v>
      </c>
      <c r="AF255" s="89">
        <v>0</v>
      </c>
      <c r="AG255" s="89">
        <v>1.4546461625444438E-2</v>
      </c>
      <c r="AH255" s="89">
        <v>0</v>
      </c>
      <c r="AI255" s="92">
        <f t="shared" si="194"/>
        <v>50.425663132991637</v>
      </c>
      <c r="BA255"/>
      <c r="BR255"/>
      <c r="CG255"/>
    </row>
    <row r="256" spans="1:85" x14ac:dyDescent="0.25">
      <c r="A256" s="11" t="s">
        <v>20</v>
      </c>
      <c r="B256" s="52">
        <v>25.847944454272294</v>
      </c>
      <c r="C256" s="52">
        <v>0</v>
      </c>
      <c r="D256" s="52">
        <v>6.4619861135680736</v>
      </c>
      <c r="E256" s="52">
        <v>0</v>
      </c>
      <c r="F256" s="372"/>
      <c r="G256" s="52">
        <v>0</v>
      </c>
      <c r="H256" s="53">
        <v>0</v>
      </c>
      <c r="I256" s="54">
        <f t="shared" si="192"/>
        <v>32.309930567840368</v>
      </c>
      <c r="J256" s="8"/>
      <c r="K256" s="23" t="s">
        <v>20</v>
      </c>
      <c r="L256" s="55">
        <v>25.847944454272294</v>
      </c>
      <c r="M256" s="55">
        <v>0</v>
      </c>
      <c r="N256" s="55">
        <v>6.4619861135680736</v>
      </c>
      <c r="O256" s="55">
        <v>0</v>
      </c>
      <c r="P256" s="55">
        <v>0</v>
      </c>
      <c r="Q256" s="55">
        <v>0</v>
      </c>
      <c r="R256" s="56">
        <v>0</v>
      </c>
      <c r="S256" s="57">
        <f t="shared" si="193"/>
        <v>32.309930567840368</v>
      </c>
      <c r="U256" s="34" t="s">
        <v>59</v>
      </c>
      <c r="V256" s="93">
        <v>25.847944454272294</v>
      </c>
      <c r="W256" s="93">
        <v>0</v>
      </c>
      <c r="X256" s="93">
        <v>0</v>
      </c>
      <c r="Y256" s="93">
        <v>0</v>
      </c>
      <c r="Z256" s="93">
        <v>6.4619861135680736</v>
      </c>
      <c r="AA256" s="93">
        <v>0</v>
      </c>
      <c r="AB256" s="93">
        <v>0</v>
      </c>
      <c r="AC256" s="94">
        <v>0</v>
      </c>
      <c r="AD256" s="93">
        <v>0</v>
      </c>
      <c r="AE256" s="93">
        <v>0</v>
      </c>
      <c r="AF256" s="93">
        <v>0</v>
      </c>
      <c r="AG256" s="93">
        <v>0</v>
      </c>
      <c r="AH256" s="93">
        <v>0</v>
      </c>
      <c r="AI256" s="95">
        <f t="shared" si="194"/>
        <v>32.309930567840368</v>
      </c>
      <c r="BA256"/>
      <c r="BR256"/>
      <c r="CG256"/>
    </row>
    <row r="257" spans="1:85" x14ac:dyDescent="0.25">
      <c r="A257" s="13" t="s">
        <v>62</v>
      </c>
      <c r="B257" s="49">
        <v>40.193999999999996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192"/>
        <v>40.193999999999996</v>
      </c>
      <c r="J257" s="8"/>
      <c r="K257" s="25" t="s">
        <v>62</v>
      </c>
      <c r="L257" s="49">
        <v>40.193999999999996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50">
        <v>0</v>
      </c>
      <c r="S257" s="51">
        <f t="shared" si="193"/>
        <v>40.193999999999996</v>
      </c>
      <c r="U257" s="36" t="s">
        <v>60</v>
      </c>
      <c r="V257" s="89">
        <v>40.193999999999996</v>
      </c>
      <c r="W257" s="89">
        <v>0</v>
      </c>
      <c r="X257" s="89">
        <v>0</v>
      </c>
      <c r="Y257" s="89">
        <v>0</v>
      </c>
      <c r="Z257" s="89">
        <v>0</v>
      </c>
      <c r="AA257" s="89">
        <v>0</v>
      </c>
      <c r="AB257" s="89">
        <v>0</v>
      </c>
      <c r="AC257" s="90">
        <v>0</v>
      </c>
      <c r="AD257" s="91">
        <v>0</v>
      </c>
      <c r="AE257" s="91">
        <v>0</v>
      </c>
      <c r="AF257" s="91">
        <v>0</v>
      </c>
      <c r="AG257" s="91">
        <v>0</v>
      </c>
      <c r="AH257" s="91">
        <v>0</v>
      </c>
      <c r="AI257" s="92">
        <f t="shared" si="194"/>
        <v>40.193999999999996</v>
      </c>
      <c r="BA257"/>
      <c r="BR257"/>
      <c r="CG257"/>
    </row>
    <row r="258" spans="1:85" ht="14.4" x14ac:dyDescent="0.3">
      <c r="A258" s="14" t="s">
        <v>22</v>
      </c>
      <c r="B258" s="59">
        <v>40.193999999999996</v>
      </c>
      <c r="C258" s="59">
        <v>0</v>
      </c>
      <c r="D258" s="59">
        <v>0</v>
      </c>
      <c r="E258" s="59">
        <v>0</v>
      </c>
      <c r="F258" s="372"/>
      <c r="G258" s="59">
        <v>0</v>
      </c>
      <c r="H258" s="60">
        <v>0</v>
      </c>
      <c r="I258" s="61">
        <f t="shared" si="192"/>
        <v>40.193999999999996</v>
      </c>
      <c r="J258" s="8"/>
      <c r="K258" s="26" t="s">
        <v>22</v>
      </c>
      <c r="L258" s="62">
        <v>40.193999999999996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3">
        <v>0</v>
      </c>
      <c r="S258" s="64">
        <f t="shared" si="193"/>
        <v>40.193999999999996</v>
      </c>
      <c r="U258" s="37" t="s">
        <v>63</v>
      </c>
      <c r="V258" s="96">
        <v>40.193999999999996</v>
      </c>
      <c r="W258" s="96">
        <v>0</v>
      </c>
      <c r="X258" s="96">
        <v>0</v>
      </c>
      <c r="Y258" s="96">
        <v>0</v>
      </c>
      <c r="Z258" s="96">
        <v>0</v>
      </c>
      <c r="AA258" s="96">
        <v>0</v>
      </c>
      <c r="AB258" s="96">
        <v>0</v>
      </c>
      <c r="AC258" s="96">
        <v>0</v>
      </c>
      <c r="AD258" s="96">
        <v>0</v>
      </c>
      <c r="AE258" s="96">
        <v>0</v>
      </c>
      <c r="AF258" s="96">
        <v>0</v>
      </c>
      <c r="AG258" s="96">
        <v>0</v>
      </c>
      <c r="AH258" s="97">
        <v>0</v>
      </c>
      <c r="AI258" s="98">
        <f t="shared" si="194"/>
        <v>40.193999999999996</v>
      </c>
      <c r="BA258"/>
      <c r="BR258"/>
      <c r="CG258"/>
    </row>
    <row r="259" spans="1:85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192"/>
        <v>0</v>
      </c>
      <c r="J259" s="8"/>
      <c r="K259" s="27" t="s">
        <v>18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68">
        <v>0</v>
      </c>
      <c r="S259" s="69">
        <f t="shared" si="193"/>
        <v>0</v>
      </c>
      <c r="U259" s="38" t="s">
        <v>18</v>
      </c>
      <c r="V259" s="99">
        <v>0</v>
      </c>
      <c r="W259" s="99">
        <v>0</v>
      </c>
      <c r="X259" s="99">
        <v>0</v>
      </c>
      <c r="Y259" s="99">
        <v>0</v>
      </c>
      <c r="Z259" s="99">
        <v>0</v>
      </c>
      <c r="AA259" s="99">
        <v>0</v>
      </c>
      <c r="AB259" s="99">
        <v>0</v>
      </c>
      <c r="AC259" s="99">
        <v>0</v>
      </c>
      <c r="AD259" s="100">
        <v>0</v>
      </c>
      <c r="AE259" s="100">
        <v>0</v>
      </c>
      <c r="AF259" s="100">
        <v>0</v>
      </c>
      <c r="AG259" s="100">
        <v>0</v>
      </c>
      <c r="AH259" s="100">
        <v>0</v>
      </c>
      <c r="AI259" s="101">
        <f t="shared" si="194"/>
        <v>0</v>
      </c>
      <c r="BA259"/>
      <c r="BR259"/>
      <c r="CG259"/>
    </row>
    <row r="260" spans="1:85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192"/>
        <v>0</v>
      </c>
      <c r="J260" s="8"/>
      <c r="K260" s="26" t="s">
        <v>19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3">
        <v>0</v>
      </c>
      <c r="S260" s="64">
        <f t="shared" si="193"/>
        <v>0</v>
      </c>
      <c r="U260" s="37" t="s">
        <v>19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>
        <v>0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7">
        <v>0</v>
      </c>
      <c r="AI260" s="98">
        <f t="shared" si="194"/>
        <v>0</v>
      </c>
      <c r="BA260"/>
      <c r="BR260"/>
      <c r="CG260"/>
    </row>
    <row r="261" spans="1:85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 t="shared" si="192"/>
        <v>0</v>
      </c>
      <c r="J261" s="8"/>
      <c r="K261" s="28" t="s">
        <v>10</v>
      </c>
      <c r="L261" s="70">
        <v>0</v>
      </c>
      <c r="M261" s="70">
        <v>0</v>
      </c>
      <c r="N261" s="70">
        <v>0</v>
      </c>
      <c r="O261" s="70">
        <v>0</v>
      </c>
      <c r="P261" s="70">
        <v>0</v>
      </c>
      <c r="Q261" s="70">
        <v>0</v>
      </c>
      <c r="R261" s="73">
        <v>0</v>
      </c>
      <c r="S261" s="74">
        <f t="shared" si="193"/>
        <v>0</v>
      </c>
      <c r="U261" s="38" t="s">
        <v>10</v>
      </c>
      <c r="V261" s="99">
        <v>0</v>
      </c>
      <c r="W261" s="99">
        <v>0</v>
      </c>
      <c r="X261" s="99">
        <v>0</v>
      </c>
      <c r="Y261" s="99">
        <v>0</v>
      </c>
      <c r="Z261" s="99">
        <v>0</v>
      </c>
      <c r="AA261" s="99">
        <v>0</v>
      </c>
      <c r="AB261" s="99">
        <v>0</v>
      </c>
      <c r="AC261" s="99">
        <v>0</v>
      </c>
      <c r="AD261" s="100">
        <v>0</v>
      </c>
      <c r="AE261" s="100">
        <v>0</v>
      </c>
      <c r="AF261" s="100">
        <v>0</v>
      </c>
      <c r="AG261" s="100">
        <v>0</v>
      </c>
      <c r="AH261" s="100">
        <v>0</v>
      </c>
      <c r="AI261" s="101">
        <f t="shared" si="194"/>
        <v>0</v>
      </c>
      <c r="BA261"/>
      <c r="BR261"/>
      <c r="CG261"/>
    </row>
    <row r="262" spans="1:85" x14ac:dyDescent="0.25">
      <c r="A262" s="17" t="s">
        <v>25</v>
      </c>
      <c r="B262" s="75">
        <f>SUM(B241:B257)</f>
        <v>615.95824896873501</v>
      </c>
      <c r="C262" s="75">
        <f t="shared" ref="C262:I262" si="195">SUM(C241:C257)</f>
        <v>15.396742187989435</v>
      </c>
      <c r="D262" s="75">
        <f t="shared" si="195"/>
        <v>324.82833924995896</v>
      </c>
      <c r="E262" s="75">
        <f t="shared" si="195"/>
        <v>790.26516560660673</v>
      </c>
      <c r="F262" s="75">
        <f t="shared" si="195"/>
        <v>0</v>
      </c>
      <c r="G262" s="75">
        <f t="shared" si="195"/>
        <v>123.25758369259772</v>
      </c>
      <c r="H262" s="76">
        <f t="shared" si="195"/>
        <v>18.480196406002364</v>
      </c>
      <c r="I262" s="48">
        <f t="shared" si="195"/>
        <v>1888.1862761118903</v>
      </c>
      <c r="J262" s="8"/>
      <c r="K262" s="29" t="s">
        <v>25</v>
      </c>
      <c r="L262" s="75">
        <f>SUM(L241:L257)</f>
        <v>615.95824896873501</v>
      </c>
      <c r="M262" s="75">
        <f t="shared" ref="M262:S262" si="196">SUM(M241:M257)</f>
        <v>15.396742187989435</v>
      </c>
      <c r="N262" s="75">
        <f t="shared" si="196"/>
        <v>324.82833924995896</v>
      </c>
      <c r="O262" s="75">
        <f t="shared" si="196"/>
        <v>790.26516560660673</v>
      </c>
      <c r="P262" s="75">
        <f t="shared" si="196"/>
        <v>199.020201433197</v>
      </c>
      <c r="Q262" s="75">
        <f t="shared" si="196"/>
        <v>123.25758369259772</v>
      </c>
      <c r="R262" s="76">
        <f t="shared" si="196"/>
        <v>18.480196406002364</v>
      </c>
      <c r="S262" s="77">
        <f t="shared" si="196"/>
        <v>2087.2064775450872</v>
      </c>
      <c r="U262" s="39" t="s">
        <v>61</v>
      </c>
      <c r="V262" s="102">
        <f>SUM(V241:V257)</f>
        <v>451.10588071997597</v>
      </c>
      <c r="W262" s="102">
        <f t="shared" ref="W262:AH262" si="197">SUM(W241:W257)</f>
        <v>61.292660564523089</v>
      </c>
      <c r="X262" s="102">
        <f t="shared" si="197"/>
        <v>123.25758369259772</v>
      </c>
      <c r="Y262" s="102">
        <f t="shared" si="197"/>
        <v>15.396742187989435</v>
      </c>
      <c r="Z262" s="102">
        <f t="shared" si="197"/>
        <v>323.22817259452177</v>
      </c>
      <c r="AA262" s="102">
        <f t="shared" si="197"/>
        <v>733.05579647859554</v>
      </c>
      <c r="AB262" s="102">
        <f t="shared" si="197"/>
        <v>199.020201433197</v>
      </c>
      <c r="AC262" s="102">
        <f t="shared" si="197"/>
        <v>180.84943987368692</v>
      </c>
      <c r="AD262" s="103">
        <f t="shared" si="197"/>
        <v>103.55970768423603</v>
      </c>
      <c r="AE262" s="103">
        <f t="shared" si="197"/>
        <v>54.57617451457363</v>
      </c>
      <c r="AF262" s="103">
        <f t="shared" si="197"/>
        <v>18.480196406002364</v>
      </c>
      <c r="AG262" s="103">
        <f t="shared" si="197"/>
        <v>1.6001666554372285</v>
      </c>
      <c r="AH262" s="103">
        <f t="shared" si="197"/>
        <v>2.6331946134375723</v>
      </c>
      <c r="AI262" s="104">
        <f>SUM(V262:AC262)</f>
        <v>2087.2064775450872</v>
      </c>
      <c r="BA262"/>
      <c r="BR262"/>
      <c r="CG262"/>
    </row>
    <row r="263" spans="1:85" s="4" customFormat="1" ht="15" thickBot="1" x14ac:dyDescent="0.35">
      <c r="A263" s="18" t="s">
        <v>85</v>
      </c>
      <c r="B263" s="105">
        <f>IF($I262=0,"-",B262/$I262)</f>
        <v>0.32621688694671697</v>
      </c>
      <c r="C263" s="105">
        <f t="shared" ref="C263:H263" si="198">IF($I262=0,"-",C262/$I262)</f>
        <v>8.1542496006771388E-3</v>
      </c>
      <c r="D263" s="105">
        <f t="shared" si="198"/>
        <v>0.17203193528068533</v>
      </c>
      <c r="E263" s="105">
        <f t="shared" si="198"/>
        <v>0.41853135763379373</v>
      </c>
      <c r="F263" s="105">
        <f t="shared" si="198"/>
        <v>0</v>
      </c>
      <c r="G263" s="105">
        <f t="shared" si="198"/>
        <v>6.5278296560023152E-2</v>
      </c>
      <c r="H263" s="106">
        <f t="shared" si="198"/>
        <v>9.7872739781036631E-3</v>
      </c>
      <c r="I263" s="107">
        <f>SUM(B263:H263)</f>
        <v>0.99999999999999989</v>
      </c>
      <c r="J263"/>
      <c r="K263" s="30" t="s">
        <v>85</v>
      </c>
      <c r="L263" s="80">
        <f>IF($S262=0,"-",L262/$S262)</f>
        <v>0.2951113153372385</v>
      </c>
      <c r="M263" s="80">
        <f t="shared" ref="M263:R263" si="199">IF($S262=0,"-",M262/$S262)</f>
        <v>7.376722118119643E-3</v>
      </c>
      <c r="N263" s="80">
        <f t="shared" si="199"/>
        <v>0.15562827288271586</v>
      </c>
      <c r="O263" s="80">
        <f t="shared" si="199"/>
        <v>0.37862337727894274</v>
      </c>
      <c r="P263" s="80">
        <f t="shared" si="199"/>
        <v>9.5352426113241517E-2</v>
      </c>
      <c r="Q263" s="80">
        <f t="shared" si="199"/>
        <v>5.9053852610485277E-2</v>
      </c>
      <c r="R263" s="81">
        <f t="shared" si="199"/>
        <v>8.8540336592564835E-3</v>
      </c>
      <c r="S263" s="82">
        <f>SUM(L263:R263)</f>
        <v>1</v>
      </c>
      <c r="U263" s="40" t="s">
        <v>85</v>
      </c>
      <c r="V263" s="108">
        <f>+V262/$AI262</f>
        <v>0.21612901530017953</v>
      </c>
      <c r="W263" s="108">
        <f t="shared" ref="W263:AH263" si="200">+W262/$AI262</f>
        <v>2.9365882687664793E-2</v>
      </c>
      <c r="X263" s="108">
        <f t="shared" si="200"/>
        <v>5.9053852610485277E-2</v>
      </c>
      <c r="Y263" s="108">
        <f t="shared" si="200"/>
        <v>7.376722118119643E-3</v>
      </c>
      <c r="Z263" s="108">
        <f t="shared" si="200"/>
        <v>0.15486161818292818</v>
      </c>
      <c r="AA263" s="108">
        <f t="shared" si="200"/>
        <v>0.35121383742579931</v>
      </c>
      <c r="AB263" s="108">
        <f t="shared" si="200"/>
        <v>9.5352426113241517E-2</v>
      </c>
      <c r="AC263" s="108">
        <f t="shared" si="200"/>
        <v>8.6646645561581845E-2</v>
      </c>
      <c r="AD263" s="108">
        <f t="shared" si="200"/>
        <v>4.9616417349394204E-2</v>
      </c>
      <c r="AE263" s="108">
        <f t="shared" si="200"/>
        <v>2.6147951868549475E-2</v>
      </c>
      <c r="AF263" s="108">
        <f t="shared" si="200"/>
        <v>8.8540336592564835E-3</v>
      </c>
      <c r="AG263" s="108">
        <f t="shared" si="200"/>
        <v>7.6665469978767938E-4</v>
      </c>
      <c r="AH263" s="108">
        <f t="shared" si="200"/>
        <v>1.2615879845939634E-3</v>
      </c>
      <c r="AI263" s="109">
        <f>SUM(V263:AC263)</f>
        <v>1</v>
      </c>
    </row>
    <row r="264" spans="1:85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AI264" s="8"/>
      <c r="BA264"/>
      <c r="BR264"/>
      <c r="CG264"/>
    </row>
    <row r="265" spans="1:85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  <c r="K265" s="369" t="s">
        <v>35</v>
      </c>
      <c r="L265" s="43" t="s">
        <v>0</v>
      </c>
      <c r="M265" s="43" t="s">
        <v>1</v>
      </c>
      <c r="N265" s="43" t="s">
        <v>2</v>
      </c>
      <c r="O265" s="43" t="s">
        <v>3</v>
      </c>
      <c r="P265" s="43" t="s">
        <v>26</v>
      </c>
      <c r="Q265" s="43" t="s">
        <v>4</v>
      </c>
      <c r="R265" s="43" t="s">
        <v>84</v>
      </c>
      <c r="S265" s="44" t="s">
        <v>5</v>
      </c>
      <c r="U265" s="365" t="s">
        <v>35</v>
      </c>
      <c r="V265" s="84" t="s">
        <v>71</v>
      </c>
      <c r="W265" s="84" t="s">
        <v>72</v>
      </c>
      <c r="X265" s="84" t="s">
        <v>4</v>
      </c>
      <c r="Y265" s="84" t="s">
        <v>1</v>
      </c>
      <c r="Z265" s="84" t="s">
        <v>2</v>
      </c>
      <c r="AA265" s="84" t="s">
        <v>3</v>
      </c>
      <c r="AB265" s="84" t="s">
        <v>53</v>
      </c>
      <c r="AC265" s="84" t="s">
        <v>65</v>
      </c>
      <c r="AD265" s="85" t="s">
        <v>73</v>
      </c>
      <c r="AE265" s="85" t="s">
        <v>74</v>
      </c>
      <c r="AF265" s="85" t="s">
        <v>75</v>
      </c>
      <c r="AG265" s="85" t="s">
        <v>76</v>
      </c>
      <c r="AH265" s="85" t="s">
        <v>77</v>
      </c>
      <c r="AI265" s="86" t="s">
        <v>61</v>
      </c>
      <c r="BA265"/>
      <c r="BR265"/>
      <c r="CG265"/>
    </row>
    <row r="266" spans="1:85" ht="15" customHeight="1" x14ac:dyDescent="0.25">
      <c r="A266" s="418" t="s">
        <v>35</v>
      </c>
      <c r="B266" s="357" t="s">
        <v>66</v>
      </c>
      <c r="C266" s="358"/>
      <c r="D266" s="358"/>
      <c r="E266" s="358"/>
      <c r="F266" s="358"/>
      <c r="G266" s="358"/>
      <c r="H266" s="358"/>
      <c r="I266" s="359"/>
      <c r="K266" s="370" t="s">
        <v>35</v>
      </c>
      <c r="L266" s="360" t="s">
        <v>66</v>
      </c>
      <c r="M266" s="361"/>
      <c r="N266" s="361"/>
      <c r="O266" s="361"/>
      <c r="P266" s="361"/>
      <c r="Q266" s="361"/>
      <c r="R266" s="361"/>
      <c r="S266" s="362"/>
      <c r="U266" s="366" t="s">
        <v>35</v>
      </c>
      <c r="V266" s="363" t="s">
        <v>66</v>
      </c>
      <c r="W266" s="363"/>
      <c r="X266" s="363"/>
      <c r="Y266" s="363"/>
      <c r="Z266" s="363"/>
      <c r="AA266" s="363"/>
      <c r="AB266" s="363"/>
      <c r="AC266" s="363"/>
      <c r="AD266" s="363"/>
      <c r="AE266" s="363"/>
      <c r="AF266" s="363"/>
      <c r="AG266" s="363"/>
      <c r="AH266" s="363"/>
      <c r="AI266" s="364"/>
      <c r="BA266"/>
      <c r="BR266"/>
      <c r="CG266"/>
    </row>
    <row r="267" spans="1:85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  <c r="J267" s="8"/>
      <c r="K267" s="31" t="s">
        <v>6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87">
        <v>0</v>
      </c>
      <c r="S267" s="88">
        <f>SUM(L267:R267)</f>
        <v>0</v>
      </c>
      <c r="U267" s="33" t="s">
        <v>6</v>
      </c>
      <c r="V267" s="89">
        <v>0</v>
      </c>
      <c r="W267" s="89">
        <v>0</v>
      </c>
      <c r="X267" s="89">
        <v>0</v>
      </c>
      <c r="Y267" s="89">
        <v>0</v>
      </c>
      <c r="Z267" s="89">
        <v>0</v>
      </c>
      <c r="AA267" s="89">
        <v>0</v>
      </c>
      <c r="AB267" s="89">
        <v>0</v>
      </c>
      <c r="AC267" s="90">
        <v>0</v>
      </c>
      <c r="AD267" s="91">
        <v>0</v>
      </c>
      <c r="AE267" s="91">
        <v>0</v>
      </c>
      <c r="AF267" s="91">
        <v>0</v>
      </c>
      <c r="AG267" s="91">
        <v>0</v>
      </c>
      <c r="AH267" s="91">
        <v>0</v>
      </c>
      <c r="AI267" s="92">
        <f>SUM(V267:AC267)</f>
        <v>0</v>
      </c>
      <c r="BA267"/>
      <c r="BR267"/>
      <c r="CG267"/>
    </row>
    <row r="268" spans="1:85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201">SUM(B268:H268)</f>
        <v>0</v>
      </c>
      <c r="J268" s="8"/>
      <c r="K268" s="23" t="s">
        <v>7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6">
        <v>0</v>
      </c>
      <c r="S268" s="57">
        <f t="shared" ref="S268:S287" si="202">SUM(L268:R268)</f>
        <v>0</v>
      </c>
      <c r="U268" s="34" t="s">
        <v>7</v>
      </c>
      <c r="V268" s="93">
        <v>0</v>
      </c>
      <c r="W268" s="93">
        <v>0</v>
      </c>
      <c r="X268" s="93">
        <v>0</v>
      </c>
      <c r="Y268" s="93">
        <v>0</v>
      </c>
      <c r="Z268" s="93">
        <v>0</v>
      </c>
      <c r="AA268" s="93">
        <v>0</v>
      </c>
      <c r="AB268" s="93">
        <v>0</v>
      </c>
      <c r="AC268" s="94">
        <v>0</v>
      </c>
      <c r="AD268" s="93">
        <v>0</v>
      </c>
      <c r="AE268" s="93">
        <v>0</v>
      </c>
      <c r="AF268" s="93">
        <v>0</v>
      </c>
      <c r="AG268" s="93">
        <v>0</v>
      </c>
      <c r="AH268" s="93">
        <v>0</v>
      </c>
      <c r="AI268" s="95">
        <f t="shared" ref="AI268:AI287" si="203">SUM(V268:AC268)</f>
        <v>0</v>
      </c>
      <c r="BA268"/>
      <c r="BR268"/>
      <c r="CG268"/>
    </row>
    <row r="269" spans="1:85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201"/>
        <v>0</v>
      </c>
      <c r="J269" s="8"/>
      <c r="K269" s="24" t="s">
        <v>9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50">
        <v>0</v>
      </c>
      <c r="S269" s="51">
        <f t="shared" si="202"/>
        <v>0</v>
      </c>
      <c r="U269" s="35" t="s">
        <v>9</v>
      </c>
      <c r="V269" s="89">
        <v>0</v>
      </c>
      <c r="W269" s="89">
        <v>0</v>
      </c>
      <c r="X269" s="89">
        <v>0</v>
      </c>
      <c r="Y269" s="89">
        <v>0</v>
      </c>
      <c r="Z269" s="89">
        <v>0</v>
      </c>
      <c r="AA269" s="89">
        <v>0</v>
      </c>
      <c r="AB269" s="89">
        <v>0</v>
      </c>
      <c r="AC269" s="90">
        <v>0</v>
      </c>
      <c r="AD269" s="91">
        <v>0</v>
      </c>
      <c r="AE269" s="91">
        <v>0</v>
      </c>
      <c r="AF269" s="91">
        <v>0</v>
      </c>
      <c r="AG269" s="91">
        <v>0</v>
      </c>
      <c r="AH269" s="91">
        <v>0</v>
      </c>
      <c r="AI269" s="92">
        <f t="shared" si="203"/>
        <v>0</v>
      </c>
      <c r="BA269"/>
      <c r="BR269"/>
      <c r="CG269"/>
    </row>
    <row r="270" spans="1:85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201"/>
        <v>0</v>
      </c>
      <c r="J270" s="8"/>
      <c r="K270" s="23" t="s">
        <v>54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6">
        <v>0</v>
      </c>
      <c r="S270" s="57">
        <f t="shared" si="202"/>
        <v>0</v>
      </c>
      <c r="U270" s="34" t="s">
        <v>54</v>
      </c>
      <c r="V270" s="93">
        <v>0</v>
      </c>
      <c r="W270" s="93">
        <v>0</v>
      </c>
      <c r="X270" s="93">
        <v>0</v>
      </c>
      <c r="Y270" s="93">
        <v>0</v>
      </c>
      <c r="Z270" s="93">
        <v>0</v>
      </c>
      <c r="AA270" s="93">
        <v>0</v>
      </c>
      <c r="AB270" s="93">
        <v>0</v>
      </c>
      <c r="AC270" s="94">
        <v>0</v>
      </c>
      <c r="AD270" s="93">
        <v>0</v>
      </c>
      <c r="AE270" s="93">
        <v>0</v>
      </c>
      <c r="AF270" s="93">
        <v>0</v>
      </c>
      <c r="AG270" s="93">
        <v>0</v>
      </c>
      <c r="AH270" s="93">
        <v>0</v>
      </c>
      <c r="AI270" s="95">
        <f t="shared" si="203"/>
        <v>0</v>
      </c>
      <c r="BA270"/>
      <c r="BR270"/>
      <c r="CG270"/>
    </row>
    <row r="271" spans="1:85" x14ac:dyDescent="0.25">
      <c r="A271" s="12" t="s">
        <v>15</v>
      </c>
      <c r="B271" s="49">
        <v>0.35311148085198152</v>
      </c>
      <c r="C271" s="49">
        <v>1.9130703445324821</v>
      </c>
      <c r="D271" s="49">
        <v>0.68712502327290581</v>
      </c>
      <c r="E271" s="49">
        <v>0</v>
      </c>
      <c r="F271" s="372"/>
      <c r="G271" s="49">
        <v>0</v>
      </c>
      <c r="H271" s="58">
        <v>0</v>
      </c>
      <c r="I271" s="48">
        <f t="shared" si="201"/>
        <v>2.9533068486573693</v>
      </c>
      <c r="J271" s="8"/>
      <c r="K271" s="24" t="s">
        <v>15</v>
      </c>
      <c r="L271" s="49">
        <v>0.35311148085198152</v>
      </c>
      <c r="M271" s="49">
        <v>1.9130703445324821</v>
      </c>
      <c r="N271" s="49">
        <v>0.68712502327290581</v>
      </c>
      <c r="O271" s="49">
        <v>0</v>
      </c>
      <c r="P271" s="49">
        <v>0</v>
      </c>
      <c r="Q271" s="49">
        <v>0</v>
      </c>
      <c r="R271" s="50">
        <v>0</v>
      </c>
      <c r="S271" s="51">
        <f t="shared" si="202"/>
        <v>2.9533068486573693</v>
      </c>
      <c r="U271" s="35" t="s">
        <v>15</v>
      </c>
      <c r="V271" s="89">
        <v>0.35311148085198152</v>
      </c>
      <c r="W271" s="89">
        <v>0</v>
      </c>
      <c r="X271" s="89">
        <v>0</v>
      </c>
      <c r="Y271" s="89">
        <v>1.9130703445324821</v>
      </c>
      <c r="Z271" s="89">
        <v>0.68712502327290581</v>
      </c>
      <c r="AA271" s="89">
        <v>0</v>
      </c>
      <c r="AB271" s="89">
        <v>0</v>
      </c>
      <c r="AC271" s="90">
        <v>0</v>
      </c>
      <c r="AD271" s="91">
        <v>0</v>
      </c>
      <c r="AE271" s="91">
        <v>0</v>
      </c>
      <c r="AF271" s="91">
        <v>0</v>
      </c>
      <c r="AG271" s="91">
        <v>0</v>
      </c>
      <c r="AH271" s="91">
        <v>0</v>
      </c>
      <c r="AI271" s="92">
        <f t="shared" si="203"/>
        <v>2.9533068486573693</v>
      </c>
      <c r="BA271"/>
      <c r="BR271"/>
      <c r="CG271"/>
    </row>
    <row r="272" spans="1:85" x14ac:dyDescent="0.25">
      <c r="A272" s="11" t="s">
        <v>67</v>
      </c>
      <c r="B272" s="52">
        <v>1.5541941430198212</v>
      </c>
      <c r="C272" s="52">
        <v>0.2457527193707994</v>
      </c>
      <c r="D272" s="52">
        <v>4.345627354727549</v>
      </c>
      <c r="E272" s="52">
        <v>0.22237624118674776</v>
      </c>
      <c r="F272" s="372"/>
      <c r="G272" s="52">
        <v>0</v>
      </c>
      <c r="H272" s="53">
        <v>0</v>
      </c>
      <c r="I272" s="54">
        <f t="shared" si="201"/>
        <v>6.3679504583049171</v>
      </c>
      <c r="J272" s="8"/>
      <c r="K272" s="23" t="s">
        <v>67</v>
      </c>
      <c r="L272" s="55">
        <v>1.5541941430198212</v>
      </c>
      <c r="M272" s="55">
        <v>0.2457527193707994</v>
      </c>
      <c r="N272" s="55">
        <v>4.345627354727549</v>
      </c>
      <c r="O272" s="55">
        <v>0.22237624118674776</v>
      </c>
      <c r="P272" s="55">
        <v>0</v>
      </c>
      <c r="Q272" s="55">
        <v>0</v>
      </c>
      <c r="R272" s="56">
        <v>0</v>
      </c>
      <c r="S272" s="57">
        <f t="shared" si="202"/>
        <v>6.3679504583049171</v>
      </c>
      <c r="U272" s="34" t="s">
        <v>55</v>
      </c>
      <c r="V272" s="93">
        <v>1.5541941430198212</v>
      </c>
      <c r="W272" s="93">
        <v>0</v>
      </c>
      <c r="X272" s="93">
        <v>0</v>
      </c>
      <c r="Y272" s="93">
        <v>0.2457527193707994</v>
      </c>
      <c r="Z272" s="93">
        <v>4.345627354727549</v>
      </c>
      <c r="AA272" s="93">
        <v>0.22237624118674776</v>
      </c>
      <c r="AB272" s="93">
        <v>0</v>
      </c>
      <c r="AC272" s="94">
        <v>0</v>
      </c>
      <c r="AD272" s="93">
        <v>0</v>
      </c>
      <c r="AE272" s="93">
        <v>0</v>
      </c>
      <c r="AF272" s="93">
        <v>0</v>
      </c>
      <c r="AG272" s="93">
        <v>0</v>
      </c>
      <c r="AH272" s="93">
        <v>0</v>
      </c>
      <c r="AI272" s="95">
        <f t="shared" si="203"/>
        <v>6.3679504583049171</v>
      </c>
      <c r="BA272"/>
      <c r="BR272"/>
      <c r="CG272"/>
    </row>
    <row r="273" spans="1:85" x14ac:dyDescent="0.25">
      <c r="A273" s="12" t="s">
        <v>56</v>
      </c>
      <c r="B273" s="49">
        <v>0</v>
      </c>
      <c r="C273" s="49">
        <v>0</v>
      </c>
      <c r="D273" s="49">
        <v>0</v>
      </c>
      <c r="E273" s="49">
        <v>20.34621677670982</v>
      </c>
      <c r="F273" s="372"/>
      <c r="G273" s="49">
        <v>0</v>
      </c>
      <c r="H273" s="58">
        <v>0</v>
      </c>
      <c r="I273" s="48">
        <f t="shared" si="201"/>
        <v>20.34621677670982</v>
      </c>
      <c r="J273" s="8"/>
      <c r="K273" s="24" t="s">
        <v>56</v>
      </c>
      <c r="L273" s="49">
        <v>0</v>
      </c>
      <c r="M273" s="49">
        <v>0</v>
      </c>
      <c r="N273" s="49">
        <v>0</v>
      </c>
      <c r="O273" s="49">
        <v>20.34621677670982</v>
      </c>
      <c r="P273" s="49">
        <v>278.54768442618348</v>
      </c>
      <c r="Q273" s="49">
        <v>0</v>
      </c>
      <c r="R273" s="50">
        <v>0</v>
      </c>
      <c r="S273" s="51">
        <f t="shared" si="202"/>
        <v>298.89390120289329</v>
      </c>
      <c r="U273" s="35" t="s">
        <v>56</v>
      </c>
      <c r="V273" s="89">
        <v>0</v>
      </c>
      <c r="W273" s="89">
        <v>0</v>
      </c>
      <c r="X273" s="89">
        <v>0</v>
      </c>
      <c r="Y273" s="89">
        <v>0</v>
      </c>
      <c r="Z273" s="89">
        <v>0</v>
      </c>
      <c r="AA273" s="89">
        <v>20.34621677670982</v>
      </c>
      <c r="AB273" s="89">
        <v>278.54768442618348</v>
      </c>
      <c r="AC273" s="90">
        <v>0</v>
      </c>
      <c r="AD273" s="89">
        <v>0</v>
      </c>
      <c r="AE273" s="89">
        <v>0</v>
      </c>
      <c r="AF273" s="89">
        <v>0</v>
      </c>
      <c r="AG273" s="89">
        <v>0</v>
      </c>
      <c r="AH273" s="89">
        <v>0</v>
      </c>
      <c r="AI273" s="92">
        <f t="shared" si="203"/>
        <v>298.89390120289329</v>
      </c>
      <c r="BA273"/>
      <c r="BR273"/>
      <c r="CG273"/>
    </row>
    <row r="274" spans="1:85" x14ac:dyDescent="0.25">
      <c r="A274" s="11" t="s">
        <v>11</v>
      </c>
      <c r="B274" s="52">
        <v>0</v>
      </c>
      <c r="C274" s="52">
        <v>0</v>
      </c>
      <c r="D274" s="52">
        <v>0</v>
      </c>
      <c r="E274" s="52">
        <v>4.4549861822408615E-3</v>
      </c>
      <c r="F274" s="372"/>
      <c r="G274" s="52">
        <v>0</v>
      </c>
      <c r="H274" s="53">
        <v>0</v>
      </c>
      <c r="I274" s="54">
        <f t="shared" si="201"/>
        <v>4.4549861822408615E-3</v>
      </c>
      <c r="J274" s="8"/>
      <c r="K274" s="23" t="s">
        <v>11</v>
      </c>
      <c r="L274" s="55">
        <v>0</v>
      </c>
      <c r="M274" s="55">
        <v>0</v>
      </c>
      <c r="N274" s="55">
        <v>0</v>
      </c>
      <c r="O274" s="55">
        <v>4.4549861822408615E-3</v>
      </c>
      <c r="P274" s="55">
        <v>0.12723168145453448</v>
      </c>
      <c r="Q274" s="55">
        <v>0</v>
      </c>
      <c r="R274" s="56">
        <v>0</v>
      </c>
      <c r="S274" s="57">
        <f t="shared" si="202"/>
        <v>0.13168666763677533</v>
      </c>
      <c r="U274" s="34" t="s">
        <v>11</v>
      </c>
      <c r="V274" s="93">
        <v>0</v>
      </c>
      <c r="W274" s="93">
        <v>0</v>
      </c>
      <c r="X274" s="93">
        <v>0</v>
      </c>
      <c r="Y274" s="93">
        <v>0</v>
      </c>
      <c r="Z274" s="93">
        <v>0</v>
      </c>
      <c r="AA274" s="93">
        <v>4.4549861822408615E-3</v>
      </c>
      <c r="AB274" s="93">
        <v>0.12723168145453448</v>
      </c>
      <c r="AC274" s="94">
        <v>0</v>
      </c>
      <c r="AD274" s="93">
        <v>0</v>
      </c>
      <c r="AE274" s="93">
        <v>0</v>
      </c>
      <c r="AF274" s="93">
        <v>0</v>
      </c>
      <c r="AG274" s="93">
        <v>0</v>
      </c>
      <c r="AH274" s="93">
        <v>0</v>
      </c>
      <c r="AI274" s="95">
        <f t="shared" si="203"/>
        <v>0.13168666763677533</v>
      </c>
      <c r="BA274"/>
      <c r="BR274"/>
      <c r="CG274"/>
    </row>
    <row r="275" spans="1:85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201"/>
        <v>0</v>
      </c>
      <c r="J275" s="8"/>
      <c r="K275" s="24" t="s">
        <v>57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50">
        <v>0</v>
      </c>
      <c r="S275" s="51">
        <f t="shared" si="202"/>
        <v>0</v>
      </c>
      <c r="U275" s="35" t="s">
        <v>57</v>
      </c>
      <c r="V275" s="89">
        <v>0</v>
      </c>
      <c r="W275" s="89">
        <v>0</v>
      </c>
      <c r="X275" s="89">
        <v>0</v>
      </c>
      <c r="Y275" s="89">
        <v>0</v>
      </c>
      <c r="Z275" s="89">
        <v>0</v>
      </c>
      <c r="AA275" s="89">
        <v>0</v>
      </c>
      <c r="AB275" s="89">
        <v>0</v>
      </c>
      <c r="AC275" s="90">
        <v>0</v>
      </c>
      <c r="AD275" s="89">
        <v>0</v>
      </c>
      <c r="AE275" s="89">
        <v>0</v>
      </c>
      <c r="AF275" s="89">
        <v>0</v>
      </c>
      <c r="AG275" s="89">
        <v>0</v>
      </c>
      <c r="AH275" s="89">
        <v>0</v>
      </c>
      <c r="AI275" s="92">
        <f t="shared" si="203"/>
        <v>0</v>
      </c>
      <c r="BA275"/>
      <c r="BR275"/>
      <c r="CG275"/>
    </row>
    <row r="276" spans="1:85" x14ac:dyDescent="0.25">
      <c r="A276" s="11" t="s">
        <v>16</v>
      </c>
      <c r="B276" s="52">
        <v>0.18838058635347169</v>
      </c>
      <c r="C276" s="52">
        <v>0</v>
      </c>
      <c r="D276" s="52">
        <v>2.5456835993712388</v>
      </c>
      <c r="E276" s="52">
        <v>0</v>
      </c>
      <c r="F276" s="372"/>
      <c r="G276" s="52">
        <v>0</v>
      </c>
      <c r="H276" s="53">
        <v>0</v>
      </c>
      <c r="I276" s="54">
        <f t="shared" si="201"/>
        <v>2.7340641857247103</v>
      </c>
      <c r="J276" s="8"/>
      <c r="K276" s="23" t="s">
        <v>16</v>
      </c>
      <c r="L276" s="55">
        <v>0.18838058635347169</v>
      </c>
      <c r="M276" s="55">
        <v>0</v>
      </c>
      <c r="N276" s="55">
        <v>2.5456835993712388</v>
      </c>
      <c r="O276" s="55">
        <v>0</v>
      </c>
      <c r="P276" s="55">
        <v>2.9618304876373598</v>
      </c>
      <c r="Q276" s="55">
        <v>0</v>
      </c>
      <c r="R276" s="56">
        <v>0</v>
      </c>
      <c r="S276" s="57">
        <f t="shared" si="202"/>
        <v>5.6958946733620701</v>
      </c>
      <c r="U276" s="34" t="s">
        <v>16</v>
      </c>
      <c r="V276" s="93">
        <v>0.18838058635347169</v>
      </c>
      <c r="W276" s="93">
        <v>0</v>
      </c>
      <c r="X276" s="93">
        <v>0</v>
      </c>
      <c r="Y276" s="93">
        <v>0</v>
      </c>
      <c r="Z276" s="93">
        <v>2.5456835993712388</v>
      </c>
      <c r="AA276" s="93">
        <v>0</v>
      </c>
      <c r="AB276" s="93">
        <v>2.9618304876373598</v>
      </c>
      <c r="AC276" s="94">
        <v>0</v>
      </c>
      <c r="AD276" s="93">
        <v>0</v>
      </c>
      <c r="AE276" s="93">
        <v>0</v>
      </c>
      <c r="AF276" s="93">
        <v>0</v>
      </c>
      <c r="AG276" s="93">
        <v>0</v>
      </c>
      <c r="AH276" s="93">
        <v>0</v>
      </c>
      <c r="AI276" s="95">
        <f t="shared" si="203"/>
        <v>5.6958946733620701</v>
      </c>
      <c r="BA276"/>
      <c r="BR276"/>
      <c r="CG276"/>
    </row>
    <row r="277" spans="1:85" x14ac:dyDescent="0.25">
      <c r="A277" s="12" t="s">
        <v>139</v>
      </c>
      <c r="B277" s="49">
        <v>5.3414648163540489E-2</v>
      </c>
      <c r="C277" s="49">
        <v>0.62034851038557703</v>
      </c>
      <c r="D277" s="49">
        <v>2.3286530595914212</v>
      </c>
      <c r="E277" s="49">
        <v>0</v>
      </c>
      <c r="F277" s="372"/>
      <c r="G277" s="49">
        <v>0</v>
      </c>
      <c r="H277" s="58">
        <v>0</v>
      </c>
      <c r="I277" s="48">
        <f t="shared" si="201"/>
        <v>3.0024162181405387</v>
      </c>
      <c r="J277" s="8"/>
      <c r="K277" s="24" t="s">
        <v>139</v>
      </c>
      <c r="L277" s="49">
        <v>5.3414648163540489E-2</v>
      </c>
      <c r="M277" s="49">
        <v>0.62034851038557703</v>
      </c>
      <c r="N277" s="49">
        <v>2.3286530595914212</v>
      </c>
      <c r="O277" s="49">
        <v>0</v>
      </c>
      <c r="P277" s="49">
        <v>0</v>
      </c>
      <c r="Q277" s="49">
        <v>0</v>
      </c>
      <c r="R277" s="50">
        <v>0</v>
      </c>
      <c r="S277" s="51">
        <f t="shared" si="202"/>
        <v>3.0024162181405387</v>
      </c>
      <c r="U277" s="35" t="s">
        <v>139</v>
      </c>
      <c r="V277" s="89">
        <v>5.2724605326626608E-2</v>
      </c>
      <c r="W277" s="89">
        <v>0</v>
      </c>
      <c r="X277" s="89">
        <v>0</v>
      </c>
      <c r="Y277" s="89">
        <v>0.62034851038557703</v>
      </c>
      <c r="Z277" s="89">
        <v>1.8443119923615698</v>
      </c>
      <c r="AA277" s="89">
        <v>0</v>
      </c>
      <c r="AB277" s="89">
        <v>0</v>
      </c>
      <c r="AC277" s="90">
        <v>0.4850311100667653</v>
      </c>
      <c r="AD277" s="89">
        <v>6.9004283691387878E-4</v>
      </c>
      <c r="AE277" s="89">
        <v>0</v>
      </c>
      <c r="AF277" s="89">
        <v>0</v>
      </c>
      <c r="AG277" s="89">
        <v>0.48434106722985149</v>
      </c>
      <c r="AH277" s="89">
        <v>0</v>
      </c>
      <c r="AI277" s="92">
        <f t="shared" si="203"/>
        <v>3.0024162181405387</v>
      </c>
      <c r="BA277"/>
      <c r="BR277"/>
      <c r="CG277"/>
    </row>
    <row r="278" spans="1:85" x14ac:dyDescent="0.25">
      <c r="A278" s="11" t="s">
        <v>24</v>
      </c>
      <c r="B278" s="52">
        <v>13.329330059982839</v>
      </c>
      <c r="C278" s="52">
        <v>0</v>
      </c>
      <c r="D278" s="52">
        <v>2.0001163086456701</v>
      </c>
      <c r="E278" s="52">
        <v>1159.9061682823331</v>
      </c>
      <c r="F278" s="372"/>
      <c r="G278" s="52">
        <v>11.58253893669327</v>
      </c>
      <c r="H278" s="53">
        <v>0</v>
      </c>
      <c r="I278" s="54">
        <f t="shared" si="201"/>
        <v>1186.8181535876547</v>
      </c>
      <c r="J278" s="8"/>
      <c r="K278" s="23" t="s">
        <v>24</v>
      </c>
      <c r="L278" s="55">
        <v>13.329330059982839</v>
      </c>
      <c r="M278" s="55">
        <v>0</v>
      </c>
      <c r="N278" s="55">
        <v>2.0001163086456701</v>
      </c>
      <c r="O278" s="55">
        <v>1159.9061682823331</v>
      </c>
      <c r="P278" s="55">
        <v>1.1655729441300819</v>
      </c>
      <c r="Q278" s="55">
        <v>11.58253893669327</v>
      </c>
      <c r="R278" s="56">
        <v>0</v>
      </c>
      <c r="S278" s="57">
        <f t="shared" si="202"/>
        <v>1187.9837265317849</v>
      </c>
      <c r="U278" s="34" t="s">
        <v>24</v>
      </c>
      <c r="V278" s="93">
        <v>6.913908449248388</v>
      </c>
      <c r="W278" s="93">
        <v>3.5845531171425598</v>
      </c>
      <c r="X278" s="93">
        <v>11.58253893669327</v>
      </c>
      <c r="Y278" s="93">
        <v>0</v>
      </c>
      <c r="Z278" s="93">
        <v>0</v>
      </c>
      <c r="AA278" s="93">
        <v>1157.9060519736875</v>
      </c>
      <c r="AB278" s="93">
        <v>1.1655729441300819</v>
      </c>
      <c r="AC278" s="94">
        <v>6.8311011108832309</v>
      </c>
      <c r="AD278" s="93">
        <v>2.8308684935918911</v>
      </c>
      <c r="AE278" s="93">
        <v>2.0001163086456701</v>
      </c>
      <c r="AF278" s="93">
        <v>0</v>
      </c>
      <c r="AG278" s="93">
        <v>2.0001163086456701</v>
      </c>
      <c r="AH278" s="93">
        <v>0</v>
      </c>
      <c r="AI278" s="95">
        <f t="shared" si="203"/>
        <v>1187.9837265317851</v>
      </c>
      <c r="BA278"/>
      <c r="BR278"/>
      <c r="CG278"/>
    </row>
    <row r="279" spans="1:85" x14ac:dyDescent="0.25">
      <c r="A279" s="12" t="s">
        <v>23</v>
      </c>
      <c r="B279" s="49">
        <v>0.58262203125000023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201"/>
        <v>0.58262203125000023</v>
      </c>
      <c r="J279" s="8"/>
      <c r="K279" s="24" t="s">
        <v>23</v>
      </c>
      <c r="L279" s="49">
        <v>0.58262203125000023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50">
        <v>0</v>
      </c>
      <c r="S279" s="51">
        <f t="shared" si="202"/>
        <v>0.58262203125000023</v>
      </c>
      <c r="U279" s="35" t="s">
        <v>23</v>
      </c>
      <c r="V279" s="89">
        <v>0.58262203125000023</v>
      </c>
      <c r="W279" s="89">
        <v>0</v>
      </c>
      <c r="X279" s="89">
        <v>0</v>
      </c>
      <c r="Y279" s="89">
        <v>0</v>
      </c>
      <c r="Z279" s="89">
        <v>0</v>
      </c>
      <c r="AA279" s="89">
        <v>0</v>
      </c>
      <c r="AB279" s="89">
        <v>0</v>
      </c>
      <c r="AC279" s="90">
        <v>0</v>
      </c>
      <c r="AD279" s="89">
        <v>0</v>
      </c>
      <c r="AE279" s="89">
        <v>0</v>
      </c>
      <c r="AF279" s="89">
        <v>0</v>
      </c>
      <c r="AG279" s="89">
        <v>0</v>
      </c>
      <c r="AH279" s="89">
        <v>0</v>
      </c>
      <c r="AI279" s="92">
        <f t="shared" si="203"/>
        <v>0.58262203125000023</v>
      </c>
      <c r="BA279"/>
      <c r="BR279"/>
      <c r="CG279"/>
    </row>
    <row r="280" spans="1:85" x14ac:dyDescent="0.25">
      <c r="A280" s="11" t="s">
        <v>58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201"/>
        <v>0</v>
      </c>
      <c r="J280" s="8"/>
      <c r="K280" s="23" t="s">
        <v>58</v>
      </c>
      <c r="L280" s="55">
        <v>0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6">
        <v>0</v>
      </c>
      <c r="S280" s="57">
        <f t="shared" si="202"/>
        <v>0</v>
      </c>
      <c r="U280" s="34" t="s">
        <v>58</v>
      </c>
      <c r="V280" s="93">
        <v>0</v>
      </c>
      <c r="W280" s="93">
        <v>0</v>
      </c>
      <c r="X280" s="93">
        <v>0</v>
      </c>
      <c r="Y280" s="93">
        <v>0</v>
      </c>
      <c r="Z280" s="93">
        <v>0</v>
      </c>
      <c r="AA280" s="93">
        <v>0</v>
      </c>
      <c r="AB280" s="93">
        <v>0</v>
      </c>
      <c r="AC280" s="94">
        <v>0</v>
      </c>
      <c r="AD280" s="93">
        <v>0</v>
      </c>
      <c r="AE280" s="93">
        <v>0</v>
      </c>
      <c r="AF280" s="93">
        <v>0</v>
      </c>
      <c r="AG280" s="93">
        <v>0</v>
      </c>
      <c r="AH280" s="93">
        <v>0</v>
      </c>
      <c r="AI280" s="95">
        <f t="shared" si="203"/>
        <v>0</v>
      </c>
      <c r="BA280"/>
      <c r="BR280"/>
      <c r="CG280"/>
    </row>
    <row r="281" spans="1:85" x14ac:dyDescent="0.25">
      <c r="A281" s="12" t="s">
        <v>21</v>
      </c>
      <c r="B281" s="49">
        <v>1.1905849847511247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201"/>
        <v>1.1905849847511247</v>
      </c>
      <c r="J281" s="8"/>
      <c r="K281" s="24" t="s">
        <v>21</v>
      </c>
      <c r="L281" s="49">
        <v>1.1905849847511247</v>
      </c>
      <c r="M281" s="49">
        <v>0</v>
      </c>
      <c r="N281" s="49">
        <v>0</v>
      </c>
      <c r="O281" s="49">
        <v>0</v>
      </c>
      <c r="P281" s="49">
        <v>11.589958574304354</v>
      </c>
      <c r="Q281" s="49">
        <v>0</v>
      </c>
      <c r="R281" s="50">
        <v>0</v>
      </c>
      <c r="S281" s="51">
        <f t="shared" si="202"/>
        <v>12.780543559055479</v>
      </c>
      <c r="U281" s="35" t="s">
        <v>21</v>
      </c>
      <c r="V281" s="89">
        <v>0</v>
      </c>
      <c r="W281" s="89">
        <v>0</v>
      </c>
      <c r="X281" s="89">
        <v>0</v>
      </c>
      <c r="Y281" s="89">
        <v>0</v>
      </c>
      <c r="Z281" s="89">
        <v>0</v>
      </c>
      <c r="AA281" s="89">
        <v>0</v>
      </c>
      <c r="AB281" s="89">
        <v>11.589958574304354</v>
      </c>
      <c r="AC281" s="90">
        <v>1.1905849847511247</v>
      </c>
      <c r="AD281" s="89">
        <v>1.1905849847511247</v>
      </c>
      <c r="AE281" s="89">
        <v>0</v>
      </c>
      <c r="AF281" s="89">
        <v>0</v>
      </c>
      <c r="AG281" s="89">
        <v>0</v>
      </c>
      <c r="AH281" s="89">
        <v>0</v>
      </c>
      <c r="AI281" s="92">
        <f t="shared" si="203"/>
        <v>12.780543559055479</v>
      </c>
      <c r="BA281"/>
      <c r="BR281"/>
      <c r="CG281"/>
    </row>
    <row r="282" spans="1:85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201"/>
        <v>0</v>
      </c>
      <c r="J282" s="8"/>
      <c r="K282" s="23" t="s">
        <v>20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6">
        <v>0</v>
      </c>
      <c r="S282" s="57">
        <f t="shared" si="202"/>
        <v>0</v>
      </c>
      <c r="U282" s="34" t="s">
        <v>59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94">
        <v>0</v>
      </c>
      <c r="AD282" s="93">
        <v>0</v>
      </c>
      <c r="AE282" s="93">
        <v>0</v>
      </c>
      <c r="AF282" s="93">
        <v>0</v>
      </c>
      <c r="AG282" s="93">
        <v>0</v>
      </c>
      <c r="AH282" s="93">
        <v>0</v>
      </c>
      <c r="AI282" s="95">
        <f t="shared" si="203"/>
        <v>0</v>
      </c>
      <c r="BA282"/>
      <c r="BR282"/>
      <c r="CG282"/>
    </row>
    <row r="283" spans="1:85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201"/>
        <v>0</v>
      </c>
      <c r="J283" s="8"/>
      <c r="K283" s="25" t="s">
        <v>62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50">
        <v>0</v>
      </c>
      <c r="S283" s="51">
        <f t="shared" si="202"/>
        <v>0</v>
      </c>
      <c r="U283" s="36" t="s">
        <v>60</v>
      </c>
      <c r="V283" s="89">
        <v>0</v>
      </c>
      <c r="W283" s="89">
        <v>0</v>
      </c>
      <c r="X283" s="89">
        <v>0</v>
      </c>
      <c r="Y283" s="89">
        <v>0</v>
      </c>
      <c r="Z283" s="89">
        <v>0</v>
      </c>
      <c r="AA283" s="89">
        <v>0</v>
      </c>
      <c r="AB283" s="89">
        <v>0</v>
      </c>
      <c r="AC283" s="90">
        <v>0</v>
      </c>
      <c r="AD283" s="91">
        <v>0</v>
      </c>
      <c r="AE283" s="91">
        <v>0</v>
      </c>
      <c r="AF283" s="91">
        <v>0</v>
      </c>
      <c r="AG283" s="91">
        <v>0</v>
      </c>
      <c r="AH283" s="91">
        <v>0</v>
      </c>
      <c r="AI283" s="92">
        <f t="shared" si="203"/>
        <v>0</v>
      </c>
      <c r="BA283"/>
      <c r="BR283"/>
      <c r="CG283"/>
    </row>
    <row r="284" spans="1:85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201"/>
        <v>0</v>
      </c>
      <c r="J284" s="8"/>
      <c r="K284" s="26" t="s">
        <v>22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3">
        <v>0</v>
      </c>
      <c r="S284" s="64">
        <f t="shared" si="202"/>
        <v>0</v>
      </c>
      <c r="U284" s="37" t="s">
        <v>63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>
        <v>0</v>
      </c>
      <c r="AB284" s="96">
        <v>0</v>
      </c>
      <c r="AC284" s="96">
        <v>0</v>
      </c>
      <c r="AD284" s="96">
        <v>0</v>
      </c>
      <c r="AE284" s="96">
        <v>0</v>
      </c>
      <c r="AF284" s="96">
        <v>0</v>
      </c>
      <c r="AG284" s="96">
        <v>0</v>
      </c>
      <c r="AH284" s="97">
        <v>0</v>
      </c>
      <c r="AI284" s="98">
        <f t="shared" si="203"/>
        <v>0</v>
      </c>
      <c r="BA284"/>
      <c r="BR284"/>
      <c r="CG284"/>
    </row>
    <row r="285" spans="1:85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201"/>
        <v>0</v>
      </c>
      <c r="J285" s="8"/>
      <c r="K285" s="27" t="s">
        <v>18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8">
        <v>0</v>
      </c>
      <c r="S285" s="69">
        <f t="shared" si="202"/>
        <v>0</v>
      </c>
      <c r="U285" s="38" t="s">
        <v>18</v>
      </c>
      <c r="V285" s="99">
        <v>0</v>
      </c>
      <c r="W285" s="99">
        <v>0</v>
      </c>
      <c r="X285" s="99">
        <v>0</v>
      </c>
      <c r="Y285" s="99">
        <v>0</v>
      </c>
      <c r="Z285" s="99">
        <v>0</v>
      </c>
      <c r="AA285" s="99">
        <v>0</v>
      </c>
      <c r="AB285" s="99">
        <v>0</v>
      </c>
      <c r="AC285" s="99">
        <v>0</v>
      </c>
      <c r="AD285" s="100">
        <v>0</v>
      </c>
      <c r="AE285" s="100">
        <v>0</v>
      </c>
      <c r="AF285" s="100">
        <v>0</v>
      </c>
      <c r="AG285" s="100">
        <v>0</v>
      </c>
      <c r="AH285" s="100">
        <v>0</v>
      </c>
      <c r="AI285" s="101">
        <f t="shared" si="203"/>
        <v>0</v>
      </c>
      <c r="BA285"/>
      <c r="BR285"/>
      <c r="CG285"/>
    </row>
    <row r="286" spans="1:85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201"/>
        <v>0</v>
      </c>
      <c r="J286" s="8"/>
      <c r="K286" s="26" t="s">
        <v>19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3">
        <v>0</v>
      </c>
      <c r="S286" s="64">
        <f t="shared" si="202"/>
        <v>0</v>
      </c>
      <c r="U286" s="37" t="s">
        <v>19</v>
      </c>
      <c r="V286" s="96">
        <v>0</v>
      </c>
      <c r="W286" s="96">
        <v>0</v>
      </c>
      <c r="X286" s="96">
        <v>0</v>
      </c>
      <c r="Y286" s="96">
        <v>0</v>
      </c>
      <c r="Z286" s="96">
        <v>0</v>
      </c>
      <c r="AA286" s="96">
        <v>0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7">
        <v>0</v>
      </c>
      <c r="AI286" s="98">
        <f t="shared" si="203"/>
        <v>0</v>
      </c>
      <c r="BA286"/>
      <c r="BR286"/>
      <c r="CG286"/>
    </row>
    <row r="287" spans="1:85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 t="shared" si="201"/>
        <v>0</v>
      </c>
      <c r="J287" s="8"/>
      <c r="K287" s="28" t="s">
        <v>10</v>
      </c>
      <c r="L287" s="70">
        <v>0</v>
      </c>
      <c r="M287" s="70">
        <v>0</v>
      </c>
      <c r="N287" s="70">
        <v>0</v>
      </c>
      <c r="O287" s="70">
        <v>0</v>
      </c>
      <c r="P287" s="70">
        <v>0</v>
      </c>
      <c r="Q287" s="70">
        <v>0</v>
      </c>
      <c r="R287" s="73">
        <v>0</v>
      </c>
      <c r="S287" s="74">
        <f t="shared" si="202"/>
        <v>0</v>
      </c>
      <c r="U287" s="38" t="s">
        <v>10</v>
      </c>
      <c r="V287" s="99">
        <v>0</v>
      </c>
      <c r="W287" s="99">
        <v>0</v>
      </c>
      <c r="X287" s="99">
        <v>0</v>
      </c>
      <c r="Y287" s="99">
        <v>0</v>
      </c>
      <c r="Z287" s="99">
        <v>0</v>
      </c>
      <c r="AA287" s="99">
        <v>0</v>
      </c>
      <c r="AB287" s="99">
        <v>0</v>
      </c>
      <c r="AC287" s="99">
        <v>0</v>
      </c>
      <c r="AD287" s="100">
        <v>0</v>
      </c>
      <c r="AE287" s="100">
        <v>0</v>
      </c>
      <c r="AF287" s="100">
        <v>0</v>
      </c>
      <c r="AG287" s="100">
        <v>0</v>
      </c>
      <c r="AH287" s="100">
        <v>0</v>
      </c>
      <c r="AI287" s="101">
        <f t="shared" si="203"/>
        <v>0</v>
      </c>
      <c r="BA287"/>
      <c r="BR287"/>
      <c r="CG287"/>
    </row>
    <row r="288" spans="1:85" ht="15" thickBot="1" x14ac:dyDescent="0.35">
      <c r="A288" s="17" t="s">
        <v>25</v>
      </c>
      <c r="B288" s="75">
        <f>SUM(B267:B283)</f>
        <v>17.251637934372781</v>
      </c>
      <c r="C288" s="75">
        <f t="shared" ref="C288:I288" si="204">SUM(C267:C283)</f>
        <v>2.779171574288859</v>
      </c>
      <c r="D288" s="75">
        <f t="shared" si="204"/>
        <v>11.907205345608784</v>
      </c>
      <c r="E288" s="75">
        <f t="shared" si="204"/>
        <v>1180.4792162864119</v>
      </c>
      <c r="F288" s="75">
        <f t="shared" si="204"/>
        <v>0</v>
      </c>
      <c r="G288" s="75">
        <f t="shared" si="204"/>
        <v>11.58253893669327</v>
      </c>
      <c r="H288" s="76">
        <f t="shared" si="204"/>
        <v>0</v>
      </c>
      <c r="I288" s="48">
        <f t="shared" si="204"/>
        <v>1223.9997700773752</v>
      </c>
      <c r="J288" s="8"/>
      <c r="K288" s="29" t="s">
        <v>25</v>
      </c>
      <c r="L288" s="75">
        <f>SUM(L267:L283)</f>
        <v>17.251637934372781</v>
      </c>
      <c r="M288" s="75">
        <f t="shared" ref="M288:S288" si="205">SUM(M267:M283)</f>
        <v>2.779171574288859</v>
      </c>
      <c r="N288" s="75">
        <f t="shared" si="205"/>
        <v>11.907205345608784</v>
      </c>
      <c r="O288" s="75">
        <f t="shared" si="205"/>
        <v>1180.4792162864119</v>
      </c>
      <c r="P288" s="75">
        <f t="shared" si="205"/>
        <v>294.39227811370984</v>
      </c>
      <c r="Q288" s="75">
        <f t="shared" si="205"/>
        <v>11.58253893669327</v>
      </c>
      <c r="R288" s="76">
        <f t="shared" si="205"/>
        <v>0</v>
      </c>
      <c r="S288" s="77">
        <f t="shared" si="205"/>
        <v>1518.3920481910855</v>
      </c>
      <c r="U288" s="40" t="s">
        <v>85</v>
      </c>
      <c r="V288" s="102">
        <f>SUM(V267:V283)</f>
        <v>9.6449412960502894</v>
      </c>
      <c r="W288" s="102">
        <f t="shared" ref="W288:AH288" si="206">SUM(W267:W283)</f>
        <v>3.5845531171425598</v>
      </c>
      <c r="X288" s="102">
        <f t="shared" si="206"/>
        <v>11.58253893669327</v>
      </c>
      <c r="Y288" s="102">
        <f t="shared" si="206"/>
        <v>2.779171574288859</v>
      </c>
      <c r="Z288" s="102">
        <f t="shared" si="206"/>
        <v>9.4227479697332637</v>
      </c>
      <c r="AA288" s="102">
        <f t="shared" si="206"/>
        <v>1178.4790999777663</v>
      </c>
      <c r="AB288" s="102">
        <f t="shared" si="206"/>
        <v>294.39227811370984</v>
      </c>
      <c r="AC288" s="102">
        <f t="shared" si="206"/>
        <v>8.506717205701122</v>
      </c>
      <c r="AD288" s="103">
        <f t="shared" si="206"/>
        <v>4.0221435211799301</v>
      </c>
      <c r="AE288" s="103">
        <f t="shared" si="206"/>
        <v>2.0001163086456701</v>
      </c>
      <c r="AF288" s="103">
        <f t="shared" si="206"/>
        <v>0</v>
      </c>
      <c r="AG288" s="103">
        <f t="shared" si="206"/>
        <v>2.4844573758755217</v>
      </c>
      <c r="AH288" s="103">
        <f t="shared" si="206"/>
        <v>0</v>
      </c>
      <c r="AI288" s="104">
        <f>SUM(V288:AC288)</f>
        <v>1518.3920481910855</v>
      </c>
      <c r="BA288"/>
      <c r="BR288"/>
      <c r="CG288"/>
    </row>
    <row r="289" spans="1:85" s="4" customFormat="1" ht="15" thickBot="1" x14ac:dyDescent="0.35">
      <c r="A289" s="18" t="s">
        <v>85</v>
      </c>
      <c r="B289" s="105">
        <f>IF($I288=0,"-",B288/$I288)</f>
        <v>1.4094478084160277E-2</v>
      </c>
      <c r="C289" s="105">
        <f t="shared" ref="C289:H289" si="207">IF($I288=0,"-",C288/$I288)</f>
        <v>2.2705654381889088E-3</v>
      </c>
      <c r="D289" s="105">
        <f t="shared" si="207"/>
        <v>9.7281107698705439E-3</v>
      </c>
      <c r="E289" s="105">
        <f t="shared" si="207"/>
        <v>0.96444398532181741</v>
      </c>
      <c r="F289" s="105">
        <f t="shared" si="207"/>
        <v>0</v>
      </c>
      <c r="G289" s="105">
        <f t="shared" si="207"/>
        <v>9.4628603859632093E-3</v>
      </c>
      <c r="H289" s="106">
        <f t="shared" si="207"/>
        <v>0</v>
      </c>
      <c r="I289" s="107">
        <f>SUM(B289:H289)</f>
        <v>1.0000000000000002</v>
      </c>
      <c r="J289"/>
      <c r="K289" s="30" t="s">
        <v>85</v>
      </c>
      <c r="L289" s="80">
        <f>IF($S288=0,"-",L288/$S288)</f>
        <v>1.1361781007036538E-2</v>
      </c>
      <c r="M289" s="80">
        <f t="shared" ref="M289:R289" si="208">IF($S288=0,"-",M288/$S288)</f>
        <v>1.8303385990461325E-3</v>
      </c>
      <c r="N289" s="80">
        <f t="shared" si="208"/>
        <v>7.8419834717879753E-3</v>
      </c>
      <c r="O289" s="80">
        <f t="shared" si="208"/>
        <v>0.7774535026660333</v>
      </c>
      <c r="P289" s="80">
        <f t="shared" si="208"/>
        <v>0.19388423330089871</v>
      </c>
      <c r="Q289" s="80">
        <f t="shared" si="208"/>
        <v>7.6281609551972834E-3</v>
      </c>
      <c r="R289" s="81">
        <f t="shared" si="208"/>
        <v>0</v>
      </c>
      <c r="S289" s="82">
        <f>SUM(L289:R289)</f>
        <v>0.99999999999999989</v>
      </c>
      <c r="U289" s="40"/>
      <c r="V289" s="108">
        <f>+V288/$AI288</f>
        <v>6.3520757419275554E-3</v>
      </c>
      <c r="W289" s="108">
        <f t="shared" ref="W289:AH289" si="209">+W288/$AI288</f>
        <v>2.3607559861848365E-3</v>
      </c>
      <c r="X289" s="108">
        <f t="shared" si="209"/>
        <v>7.6281609551972834E-3</v>
      </c>
      <c r="Y289" s="108">
        <f t="shared" si="209"/>
        <v>1.8303385990461325E-3</v>
      </c>
      <c r="Z289" s="108">
        <f t="shared" si="209"/>
        <v>6.2057411199952731E-3</v>
      </c>
      <c r="AA289" s="108">
        <f t="shared" si="209"/>
        <v>0.77613624319340346</v>
      </c>
      <c r="AB289" s="108">
        <f t="shared" si="209"/>
        <v>0.19388423330089871</v>
      </c>
      <c r="AC289" s="108">
        <f t="shared" si="209"/>
        <v>5.6024511033467787E-3</v>
      </c>
      <c r="AD289" s="108">
        <f t="shared" si="209"/>
        <v>2.648949278924144E-3</v>
      </c>
      <c r="AE289" s="108">
        <f t="shared" si="209"/>
        <v>1.3172594726299312E-3</v>
      </c>
      <c r="AF289" s="108">
        <f t="shared" si="209"/>
        <v>0</v>
      </c>
      <c r="AG289" s="108">
        <f t="shared" si="209"/>
        <v>1.6362423517927035E-3</v>
      </c>
      <c r="AH289" s="108">
        <f t="shared" si="209"/>
        <v>0</v>
      </c>
      <c r="AI289" s="109">
        <f>SUM(V289:AC289)</f>
        <v>1</v>
      </c>
    </row>
    <row r="290" spans="1:85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AI290" s="8"/>
      <c r="BA290"/>
      <c r="BR290"/>
      <c r="CG290"/>
    </row>
    <row r="291" spans="1:85" ht="29.2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  <c r="K291" s="369" t="s">
        <v>36</v>
      </c>
      <c r="L291" s="43" t="s">
        <v>0</v>
      </c>
      <c r="M291" s="43" t="s">
        <v>1</v>
      </c>
      <c r="N291" s="43" t="s">
        <v>2</v>
      </c>
      <c r="O291" s="43" t="s">
        <v>3</v>
      </c>
      <c r="P291" s="43" t="s">
        <v>26</v>
      </c>
      <c r="Q291" s="43" t="s">
        <v>4</v>
      </c>
      <c r="R291" s="43" t="s">
        <v>84</v>
      </c>
      <c r="S291" s="44" t="s">
        <v>5</v>
      </c>
      <c r="U291" s="365" t="s">
        <v>36</v>
      </c>
      <c r="V291" s="84" t="s">
        <v>71</v>
      </c>
      <c r="W291" s="84" t="s">
        <v>72</v>
      </c>
      <c r="X291" s="84" t="s">
        <v>4</v>
      </c>
      <c r="Y291" s="84" t="s">
        <v>1</v>
      </c>
      <c r="Z291" s="84" t="s">
        <v>2</v>
      </c>
      <c r="AA291" s="84" t="s">
        <v>3</v>
      </c>
      <c r="AB291" s="84" t="s">
        <v>53</v>
      </c>
      <c r="AC291" s="84" t="s">
        <v>65</v>
      </c>
      <c r="AD291" s="85" t="s">
        <v>73</v>
      </c>
      <c r="AE291" s="85" t="s">
        <v>74</v>
      </c>
      <c r="AF291" s="85" t="s">
        <v>75</v>
      </c>
      <c r="AG291" s="85" t="s">
        <v>76</v>
      </c>
      <c r="AH291" s="85" t="s">
        <v>77</v>
      </c>
      <c r="AI291" s="86" t="s">
        <v>61</v>
      </c>
      <c r="BA291"/>
      <c r="BR291"/>
      <c r="CG291"/>
    </row>
    <row r="292" spans="1:85" ht="15" customHeight="1" x14ac:dyDescent="0.25">
      <c r="A292" s="418" t="s">
        <v>36</v>
      </c>
      <c r="B292" s="357" t="s">
        <v>66</v>
      </c>
      <c r="C292" s="358"/>
      <c r="D292" s="358"/>
      <c r="E292" s="358"/>
      <c r="F292" s="358"/>
      <c r="G292" s="358"/>
      <c r="H292" s="358"/>
      <c r="I292" s="359"/>
      <c r="K292" s="370" t="s">
        <v>36</v>
      </c>
      <c r="L292" s="360" t="s">
        <v>66</v>
      </c>
      <c r="M292" s="361"/>
      <c r="N292" s="361"/>
      <c r="O292" s="361"/>
      <c r="P292" s="361"/>
      <c r="Q292" s="361"/>
      <c r="R292" s="361"/>
      <c r="S292" s="362"/>
      <c r="U292" s="366" t="s">
        <v>36</v>
      </c>
      <c r="V292" s="363" t="s">
        <v>66</v>
      </c>
      <c r="W292" s="363"/>
      <c r="X292" s="363"/>
      <c r="Y292" s="363"/>
      <c r="Z292" s="363"/>
      <c r="AA292" s="363"/>
      <c r="AB292" s="363"/>
      <c r="AC292" s="363"/>
      <c r="AD292" s="363"/>
      <c r="AE292" s="363"/>
      <c r="AF292" s="363"/>
      <c r="AG292" s="363"/>
      <c r="AH292" s="363"/>
      <c r="AI292" s="364"/>
      <c r="BA292"/>
      <c r="BR292"/>
      <c r="CG292"/>
    </row>
    <row r="293" spans="1:85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  <c r="J293" s="8"/>
      <c r="K293" s="31" t="s">
        <v>6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87">
        <v>0</v>
      </c>
      <c r="S293" s="88">
        <f>SUM(L293:R293)</f>
        <v>0</v>
      </c>
      <c r="U293" s="33" t="s">
        <v>6</v>
      </c>
      <c r="V293" s="89">
        <v>0</v>
      </c>
      <c r="W293" s="89">
        <v>0</v>
      </c>
      <c r="X293" s="89">
        <v>0</v>
      </c>
      <c r="Y293" s="89">
        <v>0</v>
      </c>
      <c r="Z293" s="89">
        <v>0</v>
      </c>
      <c r="AA293" s="89">
        <v>0</v>
      </c>
      <c r="AB293" s="89">
        <v>0</v>
      </c>
      <c r="AC293" s="90">
        <v>0</v>
      </c>
      <c r="AD293" s="91">
        <v>0</v>
      </c>
      <c r="AE293" s="91">
        <v>0</v>
      </c>
      <c r="AF293" s="91">
        <v>0</v>
      </c>
      <c r="AG293" s="91">
        <v>0</v>
      </c>
      <c r="AH293" s="91">
        <v>0</v>
      </c>
      <c r="AI293" s="92">
        <f>SUM(V293:AC293)</f>
        <v>0</v>
      </c>
      <c r="BA293"/>
      <c r="BR293"/>
      <c r="CG293"/>
    </row>
    <row r="294" spans="1:85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210">SUM(B294:H294)</f>
        <v>0</v>
      </c>
      <c r="J294" s="8"/>
      <c r="K294" s="23" t="s">
        <v>7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6">
        <v>0</v>
      </c>
      <c r="S294" s="57">
        <f t="shared" ref="S294:S313" si="211">SUM(L294:R294)</f>
        <v>0</v>
      </c>
      <c r="U294" s="34" t="s">
        <v>7</v>
      </c>
      <c r="V294" s="93">
        <v>0</v>
      </c>
      <c r="W294" s="93">
        <v>0</v>
      </c>
      <c r="X294" s="93">
        <v>0</v>
      </c>
      <c r="Y294" s="93">
        <v>0</v>
      </c>
      <c r="Z294" s="93">
        <v>0</v>
      </c>
      <c r="AA294" s="93">
        <v>0</v>
      </c>
      <c r="AB294" s="93">
        <v>0</v>
      </c>
      <c r="AC294" s="94">
        <v>0</v>
      </c>
      <c r="AD294" s="93">
        <v>0</v>
      </c>
      <c r="AE294" s="93">
        <v>0</v>
      </c>
      <c r="AF294" s="93">
        <v>0</v>
      </c>
      <c r="AG294" s="93">
        <v>0</v>
      </c>
      <c r="AH294" s="93">
        <v>0</v>
      </c>
      <c r="AI294" s="95">
        <f t="shared" ref="AI294:AI313" si="212">SUM(V294:AC294)</f>
        <v>0</v>
      </c>
      <c r="BA294"/>
      <c r="BR294"/>
      <c r="CG294"/>
    </row>
    <row r="295" spans="1:85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210"/>
        <v>0</v>
      </c>
      <c r="J295" s="8"/>
      <c r="K295" s="24" t="s">
        <v>9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50">
        <v>0</v>
      </c>
      <c r="S295" s="51">
        <f t="shared" si="211"/>
        <v>0</v>
      </c>
      <c r="U295" s="35" t="s">
        <v>9</v>
      </c>
      <c r="V295" s="89">
        <v>0</v>
      </c>
      <c r="W295" s="89">
        <v>0</v>
      </c>
      <c r="X295" s="89">
        <v>0</v>
      </c>
      <c r="Y295" s="89">
        <v>0</v>
      </c>
      <c r="Z295" s="89">
        <v>0</v>
      </c>
      <c r="AA295" s="89">
        <v>0</v>
      </c>
      <c r="AB295" s="89">
        <v>0</v>
      </c>
      <c r="AC295" s="90">
        <v>0</v>
      </c>
      <c r="AD295" s="91">
        <v>0</v>
      </c>
      <c r="AE295" s="91">
        <v>0</v>
      </c>
      <c r="AF295" s="91">
        <v>0</v>
      </c>
      <c r="AG295" s="91">
        <v>0</v>
      </c>
      <c r="AH295" s="91">
        <v>0</v>
      </c>
      <c r="AI295" s="92">
        <f t="shared" si="212"/>
        <v>0</v>
      </c>
      <c r="BA295"/>
      <c r="BR295"/>
      <c r="CG295"/>
    </row>
    <row r="296" spans="1:85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210"/>
        <v>0</v>
      </c>
      <c r="J296" s="8"/>
      <c r="K296" s="23" t="s">
        <v>54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6">
        <v>0</v>
      </c>
      <c r="S296" s="57">
        <f t="shared" si="211"/>
        <v>0</v>
      </c>
      <c r="U296" s="34" t="s">
        <v>54</v>
      </c>
      <c r="V296" s="93">
        <v>0</v>
      </c>
      <c r="W296" s="93">
        <v>0</v>
      </c>
      <c r="X296" s="93">
        <v>0</v>
      </c>
      <c r="Y296" s="93">
        <v>0</v>
      </c>
      <c r="Z296" s="93">
        <v>0</v>
      </c>
      <c r="AA296" s="93">
        <v>0</v>
      </c>
      <c r="AB296" s="93">
        <v>0</v>
      </c>
      <c r="AC296" s="94">
        <v>0</v>
      </c>
      <c r="AD296" s="93">
        <v>0</v>
      </c>
      <c r="AE296" s="93">
        <v>0</v>
      </c>
      <c r="AF296" s="93">
        <v>0</v>
      </c>
      <c r="AG296" s="93">
        <v>0</v>
      </c>
      <c r="AH296" s="93">
        <v>0</v>
      </c>
      <c r="AI296" s="95">
        <f t="shared" si="212"/>
        <v>0</v>
      </c>
      <c r="BA296"/>
      <c r="BR296"/>
      <c r="CG296"/>
    </row>
    <row r="297" spans="1:85" x14ac:dyDescent="0.25">
      <c r="A297" s="12" t="s">
        <v>15</v>
      </c>
      <c r="B297" s="49">
        <v>33.893962578612509</v>
      </c>
      <c r="C297" s="49">
        <v>81.733447859177275</v>
      </c>
      <c r="D297" s="49">
        <v>10.782409707988847</v>
      </c>
      <c r="E297" s="49">
        <v>0</v>
      </c>
      <c r="F297" s="372"/>
      <c r="G297" s="49">
        <v>0</v>
      </c>
      <c r="H297" s="58">
        <v>0</v>
      </c>
      <c r="I297" s="48">
        <f t="shared" si="210"/>
        <v>126.40982014577864</v>
      </c>
      <c r="J297" s="8"/>
      <c r="K297" s="24" t="s">
        <v>15</v>
      </c>
      <c r="L297" s="49">
        <v>33.893962578612509</v>
      </c>
      <c r="M297" s="49">
        <v>81.733447859177275</v>
      </c>
      <c r="N297" s="49">
        <v>10.782409707988847</v>
      </c>
      <c r="O297" s="49">
        <v>0</v>
      </c>
      <c r="P297" s="49">
        <v>0</v>
      </c>
      <c r="Q297" s="49">
        <v>0</v>
      </c>
      <c r="R297" s="50">
        <v>0</v>
      </c>
      <c r="S297" s="51">
        <f t="shared" si="211"/>
        <v>126.40982014577864</v>
      </c>
      <c r="U297" s="35" t="s">
        <v>15</v>
      </c>
      <c r="V297" s="89">
        <v>33.715458436879338</v>
      </c>
      <c r="W297" s="89">
        <v>0</v>
      </c>
      <c r="X297" s="89">
        <v>0</v>
      </c>
      <c r="Y297" s="89">
        <v>81.733447859177275</v>
      </c>
      <c r="Z297" s="89">
        <v>9.3254988880148151</v>
      </c>
      <c r="AA297" s="89">
        <v>0</v>
      </c>
      <c r="AB297" s="89">
        <v>0</v>
      </c>
      <c r="AC297" s="90">
        <v>1.6354149617072031</v>
      </c>
      <c r="AD297" s="91">
        <v>0.17850414173317095</v>
      </c>
      <c r="AE297" s="91">
        <v>0</v>
      </c>
      <c r="AF297" s="91">
        <v>0</v>
      </c>
      <c r="AG297" s="91">
        <v>1.4569108199740322</v>
      </c>
      <c r="AH297" s="91">
        <v>0</v>
      </c>
      <c r="AI297" s="92">
        <f t="shared" si="212"/>
        <v>126.40982014577862</v>
      </c>
      <c r="BA297"/>
      <c r="BR297"/>
      <c r="CG297"/>
    </row>
    <row r="298" spans="1:85" x14ac:dyDescent="0.25">
      <c r="A298" s="11" t="s">
        <v>67</v>
      </c>
      <c r="B298" s="52">
        <v>22.385954759250897</v>
      </c>
      <c r="C298" s="52">
        <v>40.434622724410197</v>
      </c>
      <c r="D298" s="52">
        <v>11.666761267765335</v>
      </c>
      <c r="E298" s="52">
        <v>0.17537129723545322</v>
      </c>
      <c r="F298" s="372"/>
      <c r="G298" s="52">
        <v>0</v>
      </c>
      <c r="H298" s="53">
        <v>0</v>
      </c>
      <c r="I298" s="54">
        <f t="shared" si="210"/>
        <v>74.662710048661893</v>
      </c>
      <c r="J298" s="8"/>
      <c r="K298" s="23" t="s">
        <v>67</v>
      </c>
      <c r="L298" s="55">
        <v>22.385954759250897</v>
      </c>
      <c r="M298" s="55">
        <v>40.434622724410197</v>
      </c>
      <c r="N298" s="55">
        <v>11.666761267765335</v>
      </c>
      <c r="O298" s="55">
        <v>0.17537129723545322</v>
      </c>
      <c r="P298" s="55">
        <v>0</v>
      </c>
      <c r="Q298" s="55">
        <v>0</v>
      </c>
      <c r="R298" s="56">
        <v>0</v>
      </c>
      <c r="S298" s="57">
        <f t="shared" si="211"/>
        <v>74.662710048661893</v>
      </c>
      <c r="U298" s="34" t="s">
        <v>55</v>
      </c>
      <c r="V298" s="93">
        <v>21.26270160045782</v>
      </c>
      <c r="W298" s="93">
        <v>0</v>
      </c>
      <c r="X298" s="93">
        <v>0</v>
      </c>
      <c r="Y298" s="93">
        <v>40.434622724410197</v>
      </c>
      <c r="Z298" s="93">
        <v>10.871501460922779</v>
      </c>
      <c r="AA298" s="93">
        <v>0.17537129723545322</v>
      </c>
      <c r="AB298" s="93">
        <v>0</v>
      </c>
      <c r="AC298" s="94">
        <v>1.9185129656356323</v>
      </c>
      <c r="AD298" s="93">
        <v>1.1232531587930779</v>
      </c>
      <c r="AE298" s="93">
        <v>0</v>
      </c>
      <c r="AF298" s="93">
        <v>0</v>
      </c>
      <c r="AG298" s="93">
        <v>0.79525980684255426</v>
      </c>
      <c r="AH298" s="93">
        <v>0</v>
      </c>
      <c r="AI298" s="95">
        <f t="shared" si="212"/>
        <v>74.662710048661893</v>
      </c>
      <c r="BA298"/>
      <c r="BR298"/>
      <c r="CG298"/>
    </row>
    <row r="299" spans="1:85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0.42313963512605529</v>
      </c>
      <c r="F299" s="372"/>
      <c r="G299" s="49">
        <v>0</v>
      </c>
      <c r="H299" s="58">
        <v>0</v>
      </c>
      <c r="I299" s="48">
        <f t="shared" si="210"/>
        <v>0.42313963512605529</v>
      </c>
      <c r="J299" s="8"/>
      <c r="K299" s="24" t="s">
        <v>56</v>
      </c>
      <c r="L299" s="49">
        <v>0</v>
      </c>
      <c r="M299" s="49">
        <v>0</v>
      </c>
      <c r="N299" s="49">
        <v>0</v>
      </c>
      <c r="O299" s="49">
        <v>0.42313963512605529</v>
      </c>
      <c r="P299" s="49">
        <v>158.22190345948457</v>
      </c>
      <c r="Q299" s="49">
        <v>0</v>
      </c>
      <c r="R299" s="50">
        <v>0</v>
      </c>
      <c r="S299" s="51">
        <f t="shared" si="211"/>
        <v>158.64504309461063</v>
      </c>
      <c r="U299" s="35" t="s">
        <v>56</v>
      </c>
      <c r="V299" s="89">
        <v>0</v>
      </c>
      <c r="W299" s="89">
        <v>0</v>
      </c>
      <c r="X299" s="89">
        <v>0</v>
      </c>
      <c r="Y299" s="89">
        <v>0</v>
      </c>
      <c r="Z299" s="89">
        <v>0</v>
      </c>
      <c r="AA299" s="89">
        <v>0.42313963512605529</v>
      </c>
      <c r="AB299" s="89">
        <v>158.22190345948457</v>
      </c>
      <c r="AC299" s="90">
        <v>0</v>
      </c>
      <c r="AD299" s="89">
        <v>0</v>
      </c>
      <c r="AE299" s="89">
        <v>0</v>
      </c>
      <c r="AF299" s="89">
        <v>0</v>
      </c>
      <c r="AG299" s="89">
        <v>0</v>
      </c>
      <c r="AH299" s="89">
        <v>0</v>
      </c>
      <c r="AI299" s="92">
        <f t="shared" si="212"/>
        <v>158.64504309461063</v>
      </c>
      <c r="BA299"/>
      <c r="BR299"/>
      <c r="CG299"/>
    </row>
    <row r="300" spans="1:85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210"/>
        <v>0</v>
      </c>
      <c r="J300" s="8"/>
      <c r="K300" s="23" t="s">
        <v>11</v>
      </c>
      <c r="L300" s="55">
        <v>0</v>
      </c>
      <c r="M300" s="55">
        <v>0</v>
      </c>
      <c r="N300" s="55">
        <v>0</v>
      </c>
      <c r="O300" s="55">
        <v>0</v>
      </c>
      <c r="P300" s="55">
        <v>2.2425605507340247</v>
      </c>
      <c r="Q300" s="55">
        <v>0</v>
      </c>
      <c r="R300" s="56">
        <v>0</v>
      </c>
      <c r="S300" s="57">
        <f t="shared" si="211"/>
        <v>2.2425605507340247</v>
      </c>
      <c r="U300" s="34" t="s">
        <v>11</v>
      </c>
      <c r="V300" s="93">
        <v>0</v>
      </c>
      <c r="W300" s="93">
        <v>0</v>
      </c>
      <c r="X300" s="93">
        <v>0</v>
      </c>
      <c r="Y300" s="93">
        <v>0</v>
      </c>
      <c r="Z300" s="93">
        <v>0</v>
      </c>
      <c r="AA300" s="93">
        <v>0</v>
      </c>
      <c r="AB300" s="93">
        <v>2.2425605507340247</v>
      </c>
      <c r="AC300" s="94">
        <v>0</v>
      </c>
      <c r="AD300" s="93">
        <v>0</v>
      </c>
      <c r="AE300" s="93">
        <v>0</v>
      </c>
      <c r="AF300" s="93">
        <v>0</v>
      </c>
      <c r="AG300" s="93">
        <v>0</v>
      </c>
      <c r="AH300" s="93">
        <v>0</v>
      </c>
      <c r="AI300" s="95">
        <f t="shared" si="212"/>
        <v>2.2425605507340247</v>
      </c>
      <c r="BA300"/>
      <c r="BR300"/>
      <c r="CG300"/>
    </row>
    <row r="301" spans="1:85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210"/>
        <v>0</v>
      </c>
      <c r="J301" s="8"/>
      <c r="K301" s="24" t="s">
        <v>57</v>
      </c>
      <c r="L301" s="49">
        <v>0</v>
      </c>
      <c r="M301" s="49">
        <v>0</v>
      </c>
      <c r="N301" s="49">
        <v>0</v>
      </c>
      <c r="O301" s="49">
        <v>0</v>
      </c>
      <c r="P301" s="49">
        <v>0</v>
      </c>
      <c r="Q301" s="49">
        <v>0</v>
      </c>
      <c r="R301" s="50">
        <v>0</v>
      </c>
      <c r="S301" s="51">
        <f t="shared" si="211"/>
        <v>0</v>
      </c>
      <c r="U301" s="35" t="s">
        <v>57</v>
      </c>
      <c r="V301" s="89">
        <v>0</v>
      </c>
      <c r="W301" s="89">
        <v>0</v>
      </c>
      <c r="X301" s="89">
        <v>0</v>
      </c>
      <c r="Y301" s="89">
        <v>0</v>
      </c>
      <c r="Z301" s="89">
        <v>0</v>
      </c>
      <c r="AA301" s="89">
        <v>0</v>
      </c>
      <c r="AB301" s="89">
        <v>0</v>
      </c>
      <c r="AC301" s="90">
        <v>0</v>
      </c>
      <c r="AD301" s="89">
        <v>0</v>
      </c>
      <c r="AE301" s="89">
        <v>0</v>
      </c>
      <c r="AF301" s="89">
        <v>0</v>
      </c>
      <c r="AG301" s="89">
        <v>0</v>
      </c>
      <c r="AH301" s="89">
        <v>0</v>
      </c>
      <c r="AI301" s="92">
        <f t="shared" si="212"/>
        <v>0</v>
      </c>
      <c r="BA301"/>
      <c r="BR301"/>
      <c r="CG301"/>
    </row>
    <row r="302" spans="1:85" x14ac:dyDescent="0.25">
      <c r="A302" s="11" t="s">
        <v>16</v>
      </c>
      <c r="B302" s="52">
        <v>0.77533565227039392</v>
      </c>
      <c r="C302" s="52">
        <v>0.13504957354187408</v>
      </c>
      <c r="D302" s="52">
        <v>3.3765069754345691</v>
      </c>
      <c r="E302" s="52">
        <v>6.6526883518164572</v>
      </c>
      <c r="F302" s="372"/>
      <c r="G302" s="52">
        <v>0</v>
      </c>
      <c r="H302" s="53">
        <v>0</v>
      </c>
      <c r="I302" s="54">
        <f t="shared" si="210"/>
        <v>10.939580553063294</v>
      </c>
      <c r="J302" s="8"/>
      <c r="K302" s="23" t="s">
        <v>16</v>
      </c>
      <c r="L302" s="55">
        <v>0.77533565227039392</v>
      </c>
      <c r="M302" s="55">
        <v>0.13504957354187408</v>
      </c>
      <c r="N302" s="55">
        <v>3.3765069754345691</v>
      </c>
      <c r="O302" s="55">
        <v>6.6526883518164572</v>
      </c>
      <c r="P302" s="55">
        <v>0.55469431844728345</v>
      </c>
      <c r="Q302" s="55">
        <v>0</v>
      </c>
      <c r="R302" s="56">
        <v>0</v>
      </c>
      <c r="S302" s="57">
        <f t="shared" si="211"/>
        <v>11.494274871510578</v>
      </c>
      <c r="U302" s="34" t="s">
        <v>16</v>
      </c>
      <c r="V302" s="93">
        <v>0.61137441276371196</v>
      </c>
      <c r="W302" s="93">
        <v>0</v>
      </c>
      <c r="X302" s="93">
        <v>0</v>
      </c>
      <c r="Y302" s="93">
        <v>0.13504957354187408</v>
      </c>
      <c r="Z302" s="93">
        <v>2.9674048756389593</v>
      </c>
      <c r="AA302" s="93">
        <v>6.6526883518164572</v>
      </c>
      <c r="AB302" s="93">
        <v>0.55469431844728345</v>
      </c>
      <c r="AC302" s="94">
        <v>0.5730633393022917</v>
      </c>
      <c r="AD302" s="93">
        <v>0.16396123950668196</v>
      </c>
      <c r="AE302" s="93">
        <v>0</v>
      </c>
      <c r="AF302" s="93">
        <v>0</v>
      </c>
      <c r="AG302" s="93">
        <v>0.40910209979560974</v>
      </c>
      <c r="AH302" s="93">
        <v>0</v>
      </c>
      <c r="AI302" s="95">
        <f t="shared" si="212"/>
        <v>11.49427487151058</v>
      </c>
      <c r="BA302"/>
      <c r="BR302"/>
      <c r="CG302"/>
    </row>
    <row r="303" spans="1:85" x14ac:dyDescent="0.25">
      <c r="A303" s="12" t="s">
        <v>139</v>
      </c>
      <c r="B303" s="49">
        <v>20.15675106581849</v>
      </c>
      <c r="C303" s="49">
        <v>220.21969805021112</v>
      </c>
      <c r="D303" s="49">
        <v>45.738783365385046</v>
      </c>
      <c r="E303" s="49">
        <v>0</v>
      </c>
      <c r="F303" s="372"/>
      <c r="G303" s="49">
        <v>0</v>
      </c>
      <c r="H303" s="58">
        <v>0</v>
      </c>
      <c r="I303" s="48">
        <f t="shared" si="210"/>
        <v>286.11523248141464</v>
      </c>
      <c r="J303" s="8"/>
      <c r="K303" s="24" t="s">
        <v>139</v>
      </c>
      <c r="L303" s="49">
        <v>20.15675106581849</v>
      </c>
      <c r="M303" s="49">
        <v>220.21969805021112</v>
      </c>
      <c r="N303" s="49">
        <v>45.738783365385046</v>
      </c>
      <c r="O303" s="49">
        <v>0</v>
      </c>
      <c r="P303" s="49">
        <v>0.32083518503319558</v>
      </c>
      <c r="Q303" s="49">
        <v>0</v>
      </c>
      <c r="R303" s="50">
        <v>0</v>
      </c>
      <c r="S303" s="51">
        <f t="shared" si="211"/>
        <v>286.43606766644785</v>
      </c>
      <c r="U303" s="35" t="s">
        <v>139</v>
      </c>
      <c r="V303" s="89">
        <v>18.09740032830431</v>
      </c>
      <c r="W303" s="89">
        <v>0</v>
      </c>
      <c r="X303" s="89">
        <v>0</v>
      </c>
      <c r="Y303" s="89">
        <v>220.21969805021112</v>
      </c>
      <c r="Z303" s="89">
        <v>40.710331964112385</v>
      </c>
      <c r="AA303" s="89">
        <v>0</v>
      </c>
      <c r="AB303" s="89">
        <v>0.32083518503319558</v>
      </c>
      <c r="AC303" s="90">
        <v>7.0878021387868415</v>
      </c>
      <c r="AD303" s="89">
        <v>2.0593507375141811</v>
      </c>
      <c r="AE303" s="89">
        <v>0</v>
      </c>
      <c r="AF303" s="89">
        <v>0</v>
      </c>
      <c r="AG303" s="89">
        <v>5.02845140127266</v>
      </c>
      <c r="AH303" s="89">
        <v>0</v>
      </c>
      <c r="AI303" s="92">
        <f t="shared" si="212"/>
        <v>286.43606766644785</v>
      </c>
      <c r="BA303"/>
      <c r="BR303"/>
      <c r="CG303"/>
    </row>
    <row r="304" spans="1:85" x14ac:dyDescent="0.25">
      <c r="A304" s="11" t="s">
        <v>24</v>
      </c>
      <c r="B304" s="52">
        <v>37.82741484205431</v>
      </c>
      <c r="C304" s="52">
        <v>1.3724306633111625</v>
      </c>
      <c r="D304" s="52">
        <v>4.7568216632826825</v>
      </c>
      <c r="E304" s="52">
        <v>234.6003252610617</v>
      </c>
      <c r="F304" s="372"/>
      <c r="G304" s="52">
        <v>15.786624306476936</v>
      </c>
      <c r="H304" s="53">
        <v>0</v>
      </c>
      <c r="I304" s="54">
        <f t="shared" si="210"/>
        <v>294.34361673618679</v>
      </c>
      <c r="J304" s="8"/>
      <c r="K304" s="23" t="s">
        <v>24</v>
      </c>
      <c r="L304" s="55">
        <v>37.82741484205431</v>
      </c>
      <c r="M304" s="55">
        <v>1.3724306633111625</v>
      </c>
      <c r="N304" s="55">
        <v>4.7568216632826825</v>
      </c>
      <c r="O304" s="55">
        <v>234.6003252610617</v>
      </c>
      <c r="P304" s="55">
        <v>3.6287708112427186</v>
      </c>
      <c r="Q304" s="55">
        <v>15.786624306476936</v>
      </c>
      <c r="R304" s="56">
        <v>0</v>
      </c>
      <c r="S304" s="57">
        <f t="shared" si="211"/>
        <v>297.97238754742949</v>
      </c>
      <c r="U304" s="34" t="s">
        <v>24</v>
      </c>
      <c r="V304" s="93">
        <v>0.7586880845117453</v>
      </c>
      <c r="W304" s="93">
        <v>21.483144578723849</v>
      </c>
      <c r="X304" s="93">
        <v>15.786624306476936</v>
      </c>
      <c r="Y304" s="93">
        <v>1.3724306633111625</v>
      </c>
      <c r="Z304" s="93">
        <v>2.0414714022955125</v>
      </c>
      <c r="AA304" s="93">
        <v>207.20910882516256</v>
      </c>
      <c r="AB304" s="93">
        <v>3.6287708112427186</v>
      </c>
      <c r="AC304" s="94">
        <v>45.692148875705016</v>
      </c>
      <c r="AD304" s="93">
        <v>15.585582178818715</v>
      </c>
      <c r="AE304" s="93">
        <v>27.391216435899125</v>
      </c>
      <c r="AF304" s="93">
        <v>0</v>
      </c>
      <c r="AG304" s="93">
        <v>2.7153502609871705</v>
      </c>
      <c r="AH304" s="93">
        <v>0</v>
      </c>
      <c r="AI304" s="95">
        <f t="shared" si="212"/>
        <v>297.97238754742955</v>
      </c>
      <c r="BA304"/>
      <c r="BR304"/>
      <c r="CG304"/>
    </row>
    <row r="305" spans="1:85" x14ac:dyDescent="0.25">
      <c r="A305" s="12" t="s">
        <v>23</v>
      </c>
      <c r="B305" s="49">
        <v>0.9108031602584834</v>
      </c>
      <c r="C305" s="49">
        <v>0</v>
      </c>
      <c r="D305" s="49">
        <v>5.8062620056737515</v>
      </c>
      <c r="E305" s="49">
        <v>0</v>
      </c>
      <c r="F305" s="372"/>
      <c r="G305" s="49">
        <v>0</v>
      </c>
      <c r="H305" s="58">
        <v>0</v>
      </c>
      <c r="I305" s="48">
        <f t="shared" si="210"/>
        <v>6.7170651659322349</v>
      </c>
      <c r="J305" s="8"/>
      <c r="K305" s="24" t="s">
        <v>23</v>
      </c>
      <c r="L305" s="49">
        <v>0.9108031602584834</v>
      </c>
      <c r="M305" s="49">
        <v>0</v>
      </c>
      <c r="N305" s="49">
        <v>5.8062620056737515</v>
      </c>
      <c r="O305" s="49">
        <v>0</v>
      </c>
      <c r="P305" s="49">
        <v>0</v>
      </c>
      <c r="Q305" s="49">
        <v>0</v>
      </c>
      <c r="R305" s="50">
        <v>0</v>
      </c>
      <c r="S305" s="51">
        <f t="shared" si="211"/>
        <v>6.7170651659322349</v>
      </c>
      <c r="U305" s="35" t="s">
        <v>23</v>
      </c>
      <c r="V305" s="89">
        <v>0.71823909852776091</v>
      </c>
      <c r="W305" s="89">
        <v>0</v>
      </c>
      <c r="X305" s="89">
        <v>0</v>
      </c>
      <c r="Y305" s="89">
        <v>0</v>
      </c>
      <c r="Z305" s="89">
        <v>0.24707497896484046</v>
      </c>
      <c r="AA305" s="89">
        <v>0</v>
      </c>
      <c r="AB305" s="89">
        <v>0</v>
      </c>
      <c r="AC305" s="90">
        <v>5.751751088439633</v>
      </c>
      <c r="AD305" s="89">
        <v>0.19256406173072252</v>
      </c>
      <c r="AE305" s="89">
        <v>0</v>
      </c>
      <c r="AF305" s="89">
        <v>0</v>
      </c>
      <c r="AG305" s="89">
        <v>5.5591870267089112</v>
      </c>
      <c r="AH305" s="89">
        <v>0</v>
      </c>
      <c r="AI305" s="92">
        <f t="shared" si="212"/>
        <v>6.717065165932234</v>
      </c>
      <c r="BA305"/>
      <c r="BR305"/>
      <c r="CG305"/>
    </row>
    <row r="306" spans="1:85" x14ac:dyDescent="0.25">
      <c r="A306" s="11" t="s">
        <v>58</v>
      </c>
      <c r="B306" s="52">
        <v>1.0848425995809046</v>
      </c>
      <c r="C306" s="52">
        <v>0</v>
      </c>
      <c r="D306" s="52">
        <v>0.87259078661942335</v>
      </c>
      <c r="E306" s="52">
        <v>0</v>
      </c>
      <c r="F306" s="372"/>
      <c r="G306" s="52">
        <v>0</v>
      </c>
      <c r="H306" s="53">
        <v>0</v>
      </c>
      <c r="I306" s="54">
        <f t="shared" si="210"/>
        <v>1.9574333862003279</v>
      </c>
      <c r="J306" s="8"/>
      <c r="K306" s="23" t="s">
        <v>58</v>
      </c>
      <c r="L306" s="55">
        <v>1.0848425995809046</v>
      </c>
      <c r="M306" s="55">
        <v>0</v>
      </c>
      <c r="N306" s="55">
        <v>0.87259078661942335</v>
      </c>
      <c r="O306" s="55">
        <v>0</v>
      </c>
      <c r="P306" s="55">
        <v>0</v>
      </c>
      <c r="Q306" s="55">
        <v>0</v>
      </c>
      <c r="R306" s="56">
        <v>0</v>
      </c>
      <c r="S306" s="57">
        <f t="shared" si="211"/>
        <v>1.9574333862003279</v>
      </c>
      <c r="U306" s="34" t="s">
        <v>58</v>
      </c>
      <c r="V306" s="93">
        <v>0.3773365563759668</v>
      </c>
      <c r="W306" s="93">
        <v>0</v>
      </c>
      <c r="X306" s="93">
        <v>0</v>
      </c>
      <c r="Y306" s="93">
        <v>0</v>
      </c>
      <c r="Z306" s="93">
        <v>0.87259078661942335</v>
      </c>
      <c r="AA306" s="93">
        <v>0</v>
      </c>
      <c r="AB306" s="93">
        <v>0</v>
      </c>
      <c r="AC306" s="94">
        <v>0.70750604320493782</v>
      </c>
      <c r="AD306" s="93">
        <v>0.70750604320493782</v>
      </c>
      <c r="AE306" s="93">
        <v>0</v>
      </c>
      <c r="AF306" s="93">
        <v>0</v>
      </c>
      <c r="AG306" s="93">
        <v>0</v>
      </c>
      <c r="AH306" s="93">
        <v>0</v>
      </c>
      <c r="AI306" s="95">
        <f t="shared" si="212"/>
        <v>1.9574333862003279</v>
      </c>
      <c r="BA306"/>
      <c r="BR306"/>
      <c r="CG306"/>
    </row>
    <row r="307" spans="1:85" x14ac:dyDescent="0.25">
      <c r="A307" s="12" t="s">
        <v>21</v>
      </c>
      <c r="B307" s="49">
        <v>11.92349613911426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210"/>
        <v>11.92349613911426</v>
      </c>
      <c r="J307" s="8"/>
      <c r="K307" s="24" t="s">
        <v>21</v>
      </c>
      <c r="L307" s="49">
        <v>11.92349613911426</v>
      </c>
      <c r="M307" s="49">
        <v>0</v>
      </c>
      <c r="N307" s="49">
        <v>0</v>
      </c>
      <c r="O307" s="49">
        <v>0</v>
      </c>
      <c r="P307" s="49">
        <v>6.6059912792208459</v>
      </c>
      <c r="Q307" s="49">
        <v>0</v>
      </c>
      <c r="R307" s="50">
        <v>0</v>
      </c>
      <c r="S307" s="51">
        <f t="shared" si="211"/>
        <v>18.529487418335105</v>
      </c>
      <c r="U307" s="35" t="s">
        <v>21</v>
      </c>
      <c r="V307" s="89">
        <v>11.92349613911426</v>
      </c>
      <c r="W307" s="89">
        <v>0</v>
      </c>
      <c r="X307" s="89">
        <v>0</v>
      </c>
      <c r="Y307" s="89">
        <v>0</v>
      </c>
      <c r="Z307" s="89">
        <v>0</v>
      </c>
      <c r="AA307" s="89">
        <v>0</v>
      </c>
      <c r="AB307" s="89">
        <v>6.6059912792208459</v>
      </c>
      <c r="AC307" s="90">
        <v>0</v>
      </c>
      <c r="AD307" s="89">
        <v>0</v>
      </c>
      <c r="AE307" s="89">
        <v>0</v>
      </c>
      <c r="AF307" s="89">
        <v>0</v>
      </c>
      <c r="AG307" s="89">
        <v>0</v>
      </c>
      <c r="AH307" s="89">
        <v>0</v>
      </c>
      <c r="AI307" s="92">
        <f t="shared" si="212"/>
        <v>18.529487418335105</v>
      </c>
      <c r="BA307"/>
      <c r="BR307"/>
      <c r="CG307"/>
    </row>
    <row r="308" spans="1:85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210"/>
        <v>0</v>
      </c>
      <c r="J308" s="8"/>
      <c r="K308" s="23" t="s">
        <v>20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6">
        <v>0</v>
      </c>
      <c r="S308" s="57">
        <f t="shared" si="211"/>
        <v>0</v>
      </c>
      <c r="U308" s="34" t="s">
        <v>59</v>
      </c>
      <c r="V308" s="93">
        <v>0</v>
      </c>
      <c r="W308" s="93">
        <v>0</v>
      </c>
      <c r="X308" s="93">
        <v>0</v>
      </c>
      <c r="Y308" s="93">
        <v>0</v>
      </c>
      <c r="Z308" s="93">
        <v>0</v>
      </c>
      <c r="AA308" s="93">
        <v>0</v>
      </c>
      <c r="AB308" s="93">
        <v>0</v>
      </c>
      <c r="AC308" s="94">
        <v>0</v>
      </c>
      <c r="AD308" s="93">
        <v>0</v>
      </c>
      <c r="AE308" s="93">
        <v>0</v>
      </c>
      <c r="AF308" s="93">
        <v>0</v>
      </c>
      <c r="AG308" s="93">
        <v>0</v>
      </c>
      <c r="AH308" s="93">
        <v>0</v>
      </c>
      <c r="AI308" s="95">
        <f t="shared" si="212"/>
        <v>0</v>
      </c>
      <c r="BA308"/>
      <c r="BR308"/>
      <c r="CG308"/>
    </row>
    <row r="309" spans="1:85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210"/>
        <v>0</v>
      </c>
      <c r="J309" s="8"/>
      <c r="K309" s="25" t="s">
        <v>62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50">
        <v>0</v>
      </c>
      <c r="S309" s="51">
        <f t="shared" si="211"/>
        <v>0</v>
      </c>
      <c r="U309" s="36" t="s">
        <v>60</v>
      </c>
      <c r="V309" s="89">
        <v>0</v>
      </c>
      <c r="W309" s="89">
        <v>0</v>
      </c>
      <c r="X309" s="89">
        <v>0</v>
      </c>
      <c r="Y309" s="89">
        <v>0</v>
      </c>
      <c r="Z309" s="89">
        <v>0</v>
      </c>
      <c r="AA309" s="89">
        <v>0</v>
      </c>
      <c r="AB309" s="89">
        <v>0</v>
      </c>
      <c r="AC309" s="90">
        <v>0</v>
      </c>
      <c r="AD309" s="91">
        <v>0</v>
      </c>
      <c r="AE309" s="91">
        <v>0</v>
      </c>
      <c r="AF309" s="91">
        <v>0</v>
      </c>
      <c r="AG309" s="91">
        <v>0</v>
      </c>
      <c r="AH309" s="91">
        <v>0</v>
      </c>
      <c r="AI309" s="92">
        <f t="shared" si="212"/>
        <v>0</v>
      </c>
      <c r="BA309"/>
      <c r="BR309"/>
      <c r="CG309"/>
    </row>
    <row r="310" spans="1:85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210"/>
        <v>0</v>
      </c>
      <c r="J310" s="8"/>
      <c r="K310" s="26" t="s">
        <v>22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3">
        <v>0</v>
      </c>
      <c r="S310" s="64">
        <f t="shared" si="211"/>
        <v>0</v>
      </c>
      <c r="U310" s="37" t="s">
        <v>63</v>
      </c>
      <c r="V310" s="96">
        <v>0</v>
      </c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>
        <v>0</v>
      </c>
      <c r="AD310" s="96">
        <v>0</v>
      </c>
      <c r="AE310" s="96">
        <v>0</v>
      </c>
      <c r="AF310" s="96">
        <v>0</v>
      </c>
      <c r="AG310" s="96">
        <v>0</v>
      </c>
      <c r="AH310" s="97">
        <v>0</v>
      </c>
      <c r="AI310" s="98">
        <f t="shared" si="212"/>
        <v>0</v>
      </c>
      <c r="BA310"/>
      <c r="BR310"/>
      <c r="CG310"/>
    </row>
    <row r="311" spans="1:85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210"/>
        <v>0</v>
      </c>
      <c r="J311" s="8"/>
      <c r="K311" s="27" t="s">
        <v>18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8">
        <v>0</v>
      </c>
      <c r="S311" s="69">
        <f t="shared" si="211"/>
        <v>0</v>
      </c>
      <c r="U311" s="38" t="s">
        <v>18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100">
        <v>0</v>
      </c>
      <c r="AE311" s="100">
        <v>0</v>
      </c>
      <c r="AF311" s="100">
        <v>0</v>
      </c>
      <c r="AG311" s="100">
        <v>0</v>
      </c>
      <c r="AH311" s="100">
        <v>0</v>
      </c>
      <c r="AI311" s="101">
        <f t="shared" si="212"/>
        <v>0</v>
      </c>
      <c r="BA311"/>
      <c r="BR311"/>
      <c r="CG311"/>
    </row>
    <row r="312" spans="1:85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210"/>
        <v>0</v>
      </c>
      <c r="J312" s="8"/>
      <c r="K312" s="26" t="s">
        <v>19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3">
        <v>0</v>
      </c>
      <c r="S312" s="64">
        <f t="shared" si="211"/>
        <v>0</v>
      </c>
      <c r="U312" s="37" t="s">
        <v>19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>
        <v>0</v>
      </c>
      <c r="AB312" s="96">
        <v>0</v>
      </c>
      <c r="AC312" s="96">
        <v>0</v>
      </c>
      <c r="AD312" s="96">
        <v>0</v>
      </c>
      <c r="AE312" s="96">
        <v>0</v>
      </c>
      <c r="AF312" s="96">
        <v>0</v>
      </c>
      <c r="AG312" s="96">
        <v>0</v>
      </c>
      <c r="AH312" s="97">
        <v>0</v>
      </c>
      <c r="AI312" s="98">
        <f t="shared" si="212"/>
        <v>0</v>
      </c>
      <c r="BA312"/>
      <c r="BR312"/>
      <c r="CG312"/>
    </row>
    <row r="313" spans="1:85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 t="shared" si="210"/>
        <v>0</v>
      </c>
      <c r="J313" s="8"/>
      <c r="K313" s="28" t="s">
        <v>10</v>
      </c>
      <c r="L313" s="70">
        <v>0</v>
      </c>
      <c r="M313" s="70">
        <v>0</v>
      </c>
      <c r="N313" s="70">
        <v>0</v>
      </c>
      <c r="O313" s="70">
        <v>0</v>
      </c>
      <c r="P313" s="70">
        <v>0</v>
      </c>
      <c r="Q313" s="70">
        <v>0</v>
      </c>
      <c r="R313" s="73">
        <v>0</v>
      </c>
      <c r="S313" s="74">
        <f t="shared" si="211"/>
        <v>0</v>
      </c>
      <c r="U313" s="38" t="s">
        <v>10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100">
        <v>0</v>
      </c>
      <c r="AE313" s="100">
        <v>0</v>
      </c>
      <c r="AF313" s="100">
        <v>0</v>
      </c>
      <c r="AG313" s="100">
        <v>0</v>
      </c>
      <c r="AH313" s="100">
        <v>0</v>
      </c>
      <c r="AI313" s="101">
        <f t="shared" si="212"/>
        <v>0</v>
      </c>
      <c r="BA313"/>
      <c r="BR313"/>
      <c r="CG313"/>
    </row>
    <row r="314" spans="1:85" x14ac:dyDescent="0.25">
      <c r="A314" s="17" t="s">
        <v>25</v>
      </c>
      <c r="B314" s="75">
        <f>SUM(B293:B309)</f>
        <v>128.95856079696026</v>
      </c>
      <c r="C314" s="75">
        <f t="shared" ref="C314:I314" si="213">SUM(C293:C309)</f>
        <v>343.89524887065164</v>
      </c>
      <c r="D314" s="75">
        <f t="shared" si="213"/>
        <v>83.000135772149648</v>
      </c>
      <c r="E314" s="75">
        <f t="shared" si="213"/>
        <v>241.85152454523967</v>
      </c>
      <c r="F314" s="75">
        <f t="shared" si="213"/>
        <v>0</v>
      </c>
      <c r="G314" s="75">
        <f t="shared" si="213"/>
        <v>15.786624306476936</v>
      </c>
      <c r="H314" s="76">
        <f t="shared" si="213"/>
        <v>0</v>
      </c>
      <c r="I314" s="48">
        <f t="shared" si="213"/>
        <v>813.49209429147822</v>
      </c>
      <c r="J314" s="8"/>
      <c r="K314" s="29" t="s">
        <v>25</v>
      </c>
      <c r="L314" s="75">
        <f>SUM(L293:L309)</f>
        <v>128.95856079696026</v>
      </c>
      <c r="M314" s="75">
        <f t="shared" ref="M314:S314" si="214">SUM(M293:M309)</f>
        <v>343.89524887065164</v>
      </c>
      <c r="N314" s="75">
        <f t="shared" si="214"/>
        <v>83.000135772149648</v>
      </c>
      <c r="O314" s="75">
        <f t="shared" si="214"/>
        <v>241.85152454523967</v>
      </c>
      <c r="P314" s="75">
        <f t="shared" si="214"/>
        <v>171.57475560416265</v>
      </c>
      <c r="Q314" s="75">
        <f t="shared" si="214"/>
        <v>15.786624306476936</v>
      </c>
      <c r="R314" s="76">
        <f t="shared" si="214"/>
        <v>0</v>
      </c>
      <c r="S314" s="77">
        <f t="shared" si="214"/>
        <v>985.06684989564076</v>
      </c>
      <c r="U314" s="39" t="s">
        <v>61</v>
      </c>
      <c r="V314" s="102">
        <f>SUM(V293:V309)</f>
        <v>87.46469465693491</v>
      </c>
      <c r="W314" s="102">
        <f t="shared" ref="W314:AH314" si="215">SUM(W293:W309)</f>
        <v>21.483144578723849</v>
      </c>
      <c r="X314" s="102">
        <f t="shared" si="215"/>
        <v>15.786624306476936</v>
      </c>
      <c r="Y314" s="102">
        <f t="shared" si="215"/>
        <v>343.89524887065164</v>
      </c>
      <c r="Z314" s="102">
        <f t="shared" si="215"/>
        <v>67.035874356568726</v>
      </c>
      <c r="AA314" s="102">
        <f t="shared" si="215"/>
        <v>214.46030810934053</v>
      </c>
      <c r="AB314" s="102">
        <f t="shared" si="215"/>
        <v>171.57475560416265</v>
      </c>
      <c r="AC314" s="102">
        <f t="shared" si="215"/>
        <v>63.366199412781555</v>
      </c>
      <c r="AD314" s="103">
        <f t="shared" si="215"/>
        <v>20.010721561301484</v>
      </c>
      <c r="AE314" s="103">
        <f t="shared" si="215"/>
        <v>27.391216435899125</v>
      </c>
      <c r="AF314" s="103">
        <f t="shared" si="215"/>
        <v>0</v>
      </c>
      <c r="AG314" s="103">
        <f t="shared" si="215"/>
        <v>15.964261415580939</v>
      </c>
      <c r="AH314" s="103">
        <f t="shared" si="215"/>
        <v>0</v>
      </c>
      <c r="AI314" s="104">
        <f>SUM(V314:AC314)</f>
        <v>985.06684989564087</v>
      </c>
      <c r="BA314"/>
      <c r="BR314"/>
      <c r="CG314"/>
    </row>
    <row r="315" spans="1:85" s="4" customFormat="1" ht="15" thickBot="1" x14ac:dyDescent="0.35">
      <c r="A315" s="18" t="s">
        <v>85</v>
      </c>
      <c r="B315" s="105">
        <f>IF($I314=0,"-",B314/$I314)</f>
        <v>0.15852466385586506</v>
      </c>
      <c r="C315" s="105">
        <f t="shared" ref="C315:H315" si="216">IF($I314=0,"-",C314/$I314)</f>
        <v>0.42273950943576383</v>
      </c>
      <c r="D315" s="105">
        <f t="shared" si="216"/>
        <v>0.10202943133017134</v>
      </c>
      <c r="E315" s="105">
        <f t="shared" si="216"/>
        <v>0.29730039940447545</v>
      </c>
      <c r="F315" s="105">
        <f t="shared" si="216"/>
        <v>0</v>
      </c>
      <c r="G315" s="105">
        <f t="shared" si="216"/>
        <v>1.9405995973724253E-2</v>
      </c>
      <c r="H315" s="106">
        <f t="shared" si="216"/>
        <v>0</v>
      </c>
      <c r="I315" s="107">
        <f>SUM(B315:H315)</f>
        <v>0.99999999999999978</v>
      </c>
      <c r="J315"/>
      <c r="K315" s="30" t="s">
        <v>85</v>
      </c>
      <c r="L315" s="80">
        <f>IF($S314=0,"-",L314/$S314)</f>
        <v>0.13091351192116787</v>
      </c>
      <c r="M315" s="80">
        <f t="shared" ref="M315:R315" si="217">IF($S314=0,"-",M314/$S314)</f>
        <v>0.34910853908755973</v>
      </c>
      <c r="N315" s="80">
        <f t="shared" si="217"/>
        <v>8.4258378790173269E-2</v>
      </c>
      <c r="O315" s="80">
        <f t="shared" si="217"/>
        <v>0.24551787989907661</v>
      </c>
      <c r="P315" s="80">
        <f t="shared" si="217"/>
        <v>0.17417574819652037</v>
      </c>
      <c r="Q315" s="80">
        <f t="shared" si="217"/>
        <v>1.6025942105502171E-2</v>
      </c>
      <c r="R315" s="81">
        <f t="shared" si="217"/>
        <v>0</v>
      </c>
      <c r="S315" s="82">
        <f>SUM(L315:R315)</f>
        <v>1</v>
      </c>
      <c r="U315" s="40" t="s">
        <v>85</v>
      </c>
      <c r="V315" s="108">
        <f>+V314/$AI314</f>
        <v>8.879061828768374E-2</v>
      </c>
      <c r="W315" s="108">
        <f t="shared" ref="W315:AH315" si="218">+W314/$AI314</f>
        <v>2.180881894563785E-2</v>
      </c>
      <c r="X315" s="108">
        <f t="shared" si="218"/>
        <v>1.6025942105502167E-2</v>
      </c>
      <c r="Y315" s="108">
        <f t="shared" si="218"/>
        <v>0.34910853908755968</v>
      </c>
      <c r="Z315" s="108">
        <f t="shared" si="218"/>
        <v>6.8052106680547203E-2</v>
      </c>
      <c r="AA315" s="108">
        <f t="shared" si="218"/>
        <v>0.21771142550585343</v>
      </c>
      <c r="AB315" s="108">
        <f t="shared" si="218"/>
        <v>0.17417574819652035</v>
      </c>
      <c r="AC315" s="108">
        <f t="shared" si="218"/>
        <v>6.4326801190695476E-2</v>
      </c>
      <c r="AD315" s="108">
        <f t="shared" si="218"/>
        <v>2.0314074687846254E-2</v>
      </c>
      <c r="AE315" s="108">
        <f t="shared" si="218"/>
        <v>2.7806454393223143E-2</v>
      </c>
      <c r="AF315" s="108">
        <f t="shared" si="218"/>
        <v>0</v>
      </c>
      <c r="AG315" s="108">
        <f t="shared" si="218"/>
        <v>1.6206272109626073E-2</v>
      </c>
      <c r="AH315" s="108">
        <f t="shared" si="218"/>
        <v>0</v>
      </c>
      <c r="AI315" s="109">
        <f>SUM(V315:AC315)</f>
        <v>0.99999999999999989</v>
      </c>
    </row>
    <row r="316" spans="1:85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AI316" s="8"/>
      <c r="BA316"/>
      <c r="BR316"/>
      <c r="CG316"/>
    </row>
    <row r="317" spans="1:85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  <c r="K317" s="369" t="s">
        <v>37</v>
      </c>
      <c r="L317" s="43" t="s">
        <v>0</v>
      </c>
      <c r="M317" s="43" t="s">
        <v>1</v>
      </c>
      <c r="N317" s="43" t="s">
        <v>2</v>
      </c>
      <c r="O317" s="43" t="s">
        <v>3</v>
      </c>
      <c r="P317" s="43" t="s">
        <v>26</v>
      </c>
      <c r="Q317" s="43" t="s">
        <v>4</v>
      </c>
      <c r="R317" s="43" t="s">
        <v>84</v>
      </c>
      <c r="S317" s="44" t="s">
        <v>5</v>
      </c>
      <c r="U317" s="365" t="s">
        <v>37</v>
      </c>
      <c r="V317" s="84" t="s">
        <v>71</v>
      </c>
      <c r="W317" s="84" t="s">
        <v>72</v>
      </c>
      <c r="X317" s="84" t="s">
        <v>4</v>
      </c>
      <c r="Y317" s="84" t="s">
        <v>1</v>
      </c>
      <c r="Z317" s="84" t="s">
        <v>2</v>
      </c>
      <c r="AA317" s="84" t="s">
        <v>3</v>
      </c>
      <c r="AB317" s="84" t="s">
        <v>53</v>
      </c>
      <c r="AC317" s="84" t="s">
        <v>65</v>
      </c>
      <c r="AD317" s="85" t="s">
        <v>73</v>
      </c>
      <c r="AE317" s="85" t="s">
        <v>74</v>
      </c>
      <c r="AF317" s="85" t="s">
        <v>75</v>
      </c>
      <c r="AG317" s="85" t="s">
        <v>76</v>
      </c>
      <c r="AH317" s="85" t="s">
        <v>77</v>
      </c>
      <c r="AI317" s="86" t="s">
        <v>61</v>
      </c>
      <c r="BA317"/>
      <c r="BR317"/>
      <c r="CG317"/>
    </row>
    <row r="318" spans="1:85" ht="15" customHeight="1" x14ac:dyDescent="0.25">
      <c r="A318" s="418" t="s">
        <v>37</v>
      </c>
      <c r="B318" s="357" t="s">
        <v>66</v>
      </c>
      <c r="C318" s="358"/>
      <c r="D318" s="358"/>
      <c r="E318" s="358"/>
      <c r="F318" s="358"/>
      <c r="G318" s="358"/>
      <c r="H318" s="358"/>
      <c r="I318" s="359"/>
      <c r="K318" s="370" t="s">
        <v>37</v>
      </c>
      <c r="L318" s="360" t="s">
        <v>66</v>
      </c>
      <c r="M318" s="361"/>
      <c r="N318" s="361"/>
      <c r="O318" s="361"/>
      <c r="P318" s="361"/>
      <c r="Q318" s="361"/>
      <c r="R318" s="361"/>
      <c r="S318" s="362"/>
      <c r="U318" s="366" t="s">
        <v>37</v>
      </c>
      <c r="V318" s="363" t="s">
        <v>66</v>
      </c>
      <c r="W318" s="363"/>
      <c r="X318" s="363"/>
      <c r="Y318" s="363"/>
      <c r="Z318" s="363"/>
      <c r="AA318" s="363"/>
      <c r="AB318" s="363"/>
      <c r="AC318" s="363"/>
      <c r="AD318" s="363"/>
      <c r="AE318" s="363"/>
      <c r="AF318" s="363"/>
      <c r="AG318" s="363"/>
      <c r="AH318" s="363"/>
      <c r="AI318" s="364"/>
      <c r="BA318"/>
      <c r="BR318"/>
      <c r="CG318"/>
    </row>
    <row r="319" spans="1:85" x14ac:dyDescent="0.25">
      <c r="A319" s="10" t="s">
        <v>6</v>
      </c>
      <c r="B319" s="46">
        <v>0</v>
      </c>
      <c r="C319" s="46">
        <v>11.068832835414304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11.068832835414304</v>
      </c>
      <c r="J319" s="8"/>
      <c r="K319" s="31" t="s">
        <v>6</v>
      </c>
      <c r="L319" s="46">
        <v>0</v>
      </c>
      <c r="M319" s="46">
        <v>11.068832835414304</v>
      </c>
      <c r="N319" s="46">
        <v>0</v>
      </c>
      <c r="O319" s="46">
        <v>0</v>
      </c>
      <c r="P319" s="46">
        <v>0</v>
      </c>
      <c r="Q319" s="46">
        <v>0</v>
      </c>
      <c r="R319" s="87">
        <v>0</v>
      </c>
      <c r="S319" s="88">
        <f>SUM(L319:R319)</f>
        <v>11.068832835414304</v>
      </c>
      <c r="U319" s="33" t="s">
        <v>6</v>
      </c>
      <c r="V319" s="89">
        <v>0</v>
      </c>
      <c r="W319" s="89">
        <v>0</v>
      </c>
      <c r="X319" s="89">
        <v>0</v>
      </c>
      <c r="Y319" s="89">
        <v>11.068832835414304</v>
      </c>
      <c r="Z319" s="89">
        <v>0</v>
      </c>
      <c r="AA319" s="89">
        <v>0</v>
      </c>
      <c r="AB319" s="89">
        <v>0</v>
      </c>
      <c r="AC319" s="90">
        <v>0</v>
      </c>
      <c r="AD319" s="91">
        <v>0</v>
      </c>
      <c r="AE319" s="91">
        <v>0</v>
      </c>
      <c r="AF319" s="91">
        <v>0</v>
      </c>
      <c r="AG319" s="91">
        <v>0</v>
      </c>
      <c r="AH319" s="91">
        <v>0</v>
      </c>
      <c r="AI319" s="92">
        <f>SUM(V319:AC319)</f>
        <v>11.068832835414304</v>
      </c>
      <c r="BA319"/>
      <c r="BR319"/>
      <c r="CG319"/>
    </row>
    <row r="320" spans="1:85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219">SUM(B320:H320)</f>
        <v>0</v>
      </c>
      <c r="J320" s="8"/>
      <c r="K320" s="23" t="s">
        <v>7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6">
        <v>0</v>
      </c>
      <c r="S320" s="57">
        <f t="shared" ref="S320:S339" si="220">SUM(L320:R320)</f>
        <v>0</v>
      </c>
      <c r="U320" s="34" t="s">
        <v>7</v>
      </c>
      <c r="V320" s="93">
        <v>0</v>
      </c>
      <c r="W320" s="93">
        <v>0</v>
      </c>
      <c r="X320" s="93">
        <v>0</v>
      </c>
      <c r="Y320" s="93">
        <v>0</v>
      </c>
      <c r="Z320" s="93">
        <v>0</v>
      </c>
      <c r="AA320" s="93">
        <v>0</v>
      </c>
      <c r="AB320" s="93">
        <v>0</v>
      </c>
      <c r="AC320" s="94">
        <v>0</v>
      </c>
      <c r="AD320" s="93">
        <v>0</v>
      </c>
      <c r="AE320" s="93">
        <v>0</v>
      </c>
      <c r="AF320" s="93">
        <v>0</v>
      </c>
      <c r="AG320" s="93">
        <v>0</v>
      </c>
      <c r="AH320" s="93">
        <v>0</v>
      </c>
      <c r="AI320" s="95">
        <f t="shared" ref="AI320:AI339" si="221">SUM(V320:AC320)</f>
        <v>0</v>
      </c>
      <c r="BA320"/>
      <c r="BR320"/>
      <c r="CG320"/>
    </row>
    <row r="321" spans="1:85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219"/>
        <v>0</v>
      </c>
      <c r="J321" s="8"/>
      <c r="K321" s="24" t="s">
        <v>9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50">
        <v>0</v>
      </c>
      <c r="S321" s="51">
        <f t="shared" si="220"/>
        <v>0</v>
      </c>
      <c r="U321" s="35" t="s">
        <v>9</v>
      </c>
      <c r="V321" s="89">
        <v>0</v>
      </c>
      <c r="W321" s="89">
        <v>0</v>
      </c>
      <c r="X321" s="89">
        <v>0</v>
      </c>
      <c r="Y321" s="89">
        <v>0</v>
      </c>
      <c r="Z321" s="89">
        <v>0</v>
      </c>
      <c r="AA321" s="89">
        <v>0</v>
      </c>
      <c r="AB321" s="89">
        <v>0</v>
      </c>
      <c r="AC321" s="90">
        <v>0</v>
      </c>
      <c r="AD321" s="91">
        <v>0</v>
      </c>
      <c r="AE321" s="91">
        <v>0</v>
      </c>
      <c r="AF321" s="91">
        <v>0</v>
      </c>
      <c r="AG321" s="91">
        <v>0</v>
      </c>
      <c r="AH321" s="91">
        <v>0</v>
      </c>
      <c r="AI321" s="92">
        <f t="shared" si="221"/>
        <v>0</v>
      </c>
      <c r="BA321"/>
      <c r="BR321"/>
      <c r="CG321"/>
    </row>
    <row r="322" spans="1:85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219"/>
        <v>0</v>
      </c>
      <c r="J322" s="8"/>
      <c r="K322" s="23" t="s">
        <v>54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6">
        <v>0</v>
      </c>
      <c r="S322" s="57">
        <f t="shared" si="220"/>
        <v>0</v>
      </c>
      <c r="U322" s="34" t="s">
        <v>54</v>
      </c>
      <c r="V322" s="93">
        <v>0</v>
      </c>
      <c r="W322" s="93">
        <v>0</v>
      </c>
      <c r="X322" s="93">
        <v>0</v>
      </c>
      <c r="Y322" s="93">
        <v>0</v>
      </c>
      <c r="Z322" s="93">
        <v>0</v>
      </c>
      <c r="AA322" s="93">
        <v>0</v>
      </c>
      <c r="AB322" s="93">
        <v>0</v>
      </c>
      <c r="AC322" s="94">
        <v>0</v>
      </c>
      <c r="AD322" s="93">
        <v>0</v>
      </c>
      <c r="AE322" s="93">
        <v>0</v>
      </c>
      <c r="AF322" s="93">
        <v>0</v>
      </c>
      <c r="AG322" s="93">
        <v>0</v>
      </c>
      <c r="AH322" s="93">
        <v>0</v>
      </c>
      <c r="AI322" s="95">
        <f t="shared" si="221"/>
        <v>0</v>
      </c>
      <c r="BA322"/>
      <c r="BR322"/>
      <c r="CG322"/>
    </row>
    <row r="323" spans="1:85" x14ac:dyDescent="0.25">
      <c r="A323" s="12" t="s">
        <v>15</v>
      </c>
      <c r="B323" s="49">
        <v>15.708604862887707</v>
      </c>
      <c r="C323" s="49">
        <v>42.54249094723135</v>
      </c>
      <c r="D323" s="49">
        <v>23.806559412322986</v>
      </c>
      <c r="E323" s="49">
        <v>0</v>
      </c>
      <c r="F323" s="372"/>
      <c r="G323" s="49">
        <v>0</v>
      </c>
      <c r="H323" s="58">
        <v>0</v>
      </c>
      <c r="I323" s="48">
        <f t="shared" si="219"/>
        <v>82.057655222442037</v>
      </c>
      <c r="J323" s="8"/>
      <c r="K323" s="24" t="s">
        <v>15</v>
      </c>
      <c r="L323" s="49">
        <v>15.708604862887707</v>
      </c>
      <c r="M323" s="49">
        <v>42.54249094723135</v>
      </c>
      <c r="N323" s="49">
        <v>23.806559412322986</v>
      </c>
      <c r="O323" s="49">
        <v>0</v>
      </c>
      <c r="P323" s="49">
        <v>0</v>
      </c>
      <c r="Q323" s="49">
        <v>0</v>
      </c>
      <c r="R323" s="50">
        <v>0</v>
      </c>
      <c r="S323" s="51">
        <f t="shared" si="220"/>
        <v>82.057655222442037</v>
      </c>
      <c r="U323" s="35" t="s">
        <v>15</v>
      </c>
      <c r="V323" s="89">
        <v>15.708604862887707</v>
      </c>
      <c r="W323" s="89">
        <v>0</v>
      </c>
      <c r="X323" s="89">
        <v>0</v>
      </c>
      <c r="Y323" s="89">
        <v>42.54249094723135</v>
      </c>
      <c r="Z323" s="89">
        <v>23.806559412322986</v>
      </c>
      <c r="AA323" s="89">
        <v>0</v>
      </c>
      <c r="AB323" s="89">
        <v>0</v>
      </c>
      <c r="AC323" s="90">
        <v>0</v>
      </c>
      <c r="AD323" s="91">
        <v>0</v>
      </c>
      <c r="AE323" s="91">
        <v>0</v>
      </c>
      <c r="AF323" s="91">
        <v>0</v>
      </c>
      <c r="AG323" s="91">
        <v>0</v>
      </c>
      <c r="AH323" s="91">
        <v>0</v>
      </c>
      <c r="AI323" s="92">
        <f t="shared" si="221"/>
        <v>82.057655222442037</v>
      </c>
      <c r="BA323"/>
      <c r="BR323"/>
      <c r="CG323"/>
    </row>
    <row r="324" spans="1:85" x14ac:dyDescent="0.25">
      <c r="A324" s="11" t="s">
        <v>67</v>
      </c>
      <c r="B324" s="52">
        <v>0.67667409689150848</v>
      </c>
      <c r="C324" s="52">
        <v>3.004158540231947E-5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219"/>
        <v>0.6767041384769108</v>
      </c>
      <c r="J324" s="8"/>
      <c r="K324" s="23" t="s">
        <v>67</v>
      </c>
      <c r="L324" s="55">
        <v>0.67667409689150848</v>
      </c>
      <c r="M324" s="55">
        <v>3.004158540231947E-5</v>
      </c>
      <c r="N324" s="55">
        <v>0</v>
      </c>
      <c r="O324" s="55">
        <v>0</v>
      </c>
      <c r="P324" s="55">
        <v>0</v>
      </c>
      <c r="Q324" s="55">
        <v>0</v>
      </c>
      <c r="R324" s="56">
        <v>0</v>
      </c>
      <c r="S324" s="57">
        <f t="shared" si="220"/>
        <v>0.6767041384769108</v>
      </c>
      <c r="U324" s="34" t="s">
        <v>55</v>
      </c>
      <c r="V324" s="93">
        <v>0.67634374519846363</v>
      </c>
      <c r="W324" s="93">
        <v>0</v>
      </c>
      <c r="X324" s="93">
        <v>0</v>
      </c>
      <c r="Y324" s="93">
        <v>3.004158540231947E-5</v>
      </c>
      <c r="Z324" s="93">
        <v>0</v>
      </c>
      <c r="AA324" s="93">
        <v>0</v>
      </c>
      <c r="AB324" s="93">
        <v>0</v>
      </c>
      <c r="AC324" s="94">
        <v>3.3035169304489805E-4</v>
      </c>
      <c r="AD324" s="93">
        <v>3.3035169304489805E-4</v>
      </c>
      <c r="AE324" s="93">
        <v>0</v>
      </c>
      <c r="AF324" s="93">
        <v>0</v>
      </c>
      <c r="AG324" s="93">
        <v>0</v>
      </c>
      <c r="AH324" s="93">
        <v>0</v>
      </c>
      <c r="AI324" s="95">
        <f t="shared" si="221"/>
        <v>0.6767041384769108</v>
      </c>
      <c r="BA324"/>
      <c r="BR324"/>
      <c r="CG324"/>
    </row>
    <row r="325" spans="1:85" x14ac:dyDescent="0.25">
      <c r="A325" s="12" t="s">
        <v>56</v>
      </c>
      <c r="B325" s="49">
        <v>0</v>
      </c>
      <c r="C325" s="49">
        <v>0</v>
      </c>
      <c r="D325" s="49">
        <v>0</v>
      </c>
      <c r="E325" s="49">
        <v>1.1761351364120218</v>
      </c>
      <c r="F325" s="372"/>
      <c r="G325" s="49">
        <v>0</v>
      </c>
      <c r="H325" s="58">
        <v>0</v>
      </c>
      <c r="I325" s="48">
        <f t="shared" si="219"/>
        <v>1.1761351364120218</v>
      </c>
      <c r="J325" s="8"/>
      <c r="K325" s="24" t="s">
        <v>56</v>
      </c>
      <c r="L325" s="49">
        <v>0</v>
      </c>
      <c r="M325" s="49">
        <v>0</v>
      </c>
      <c r="N325" s="49">
        <v>0</v>
      </c>
      <c r="O325" s="49">
        <v>1.1761351364120218</v>
      </c>
      <c r="P325" s="49">
        <v>18.350876527213131</v>
      </c>
      <c r="Q325" s="49">
        <v>0</v>
      </c>
      <c r="R325" s="50">
        <v>0</v>
      </c>
      <c r="S325" s="51">
        <f t="shared" si="220"/>
        <v>19.527011663625153</v>
      </c>
      <c r="U325" s="35" t="s">
        <v>56</v>
      </c>
      <c r="V325" s="89">
        <v>0</v>
      </c>
      <c r="W325" s="89">
        <v>0</v>
      </c>
      <c r="X325" s="89">
        <v>0</v>
      </c>
      <c r="Y325" s="89">
        <v>0</v>
      </c>
      <c r="Z325" s="89">
        <v>0</v>
      </c>
      <c r="AA325" s="89">
        <v>1.1761351364120218</v>
      </c>
      <c r="AB325" s="89">
        <v>18.350876527213131</v>
      </c>
      <c r="AC325" s="90">
        <v>0</v>
      </c>
      <c r="AD325" s="89">
        <v>0</v>
      </c>
      <c r="AE325" s="89">
        <v>0</v>
      </c>
      <c r="AF325" s="89">
        <v>0</v>
      </c>
      <c r="AG325" s="89">
        <v>0</v>
      </c>
      <c r="AH325" s="89">
        <v>0</v>
      </c>
      <c r="AI325" s="92">
        <f t="shared" si="221"/>
        <v>19.527011663625153</v>
      </c>
      <c r="BA325"/>
      <c r="BR325"/>
      <c r="CG325"/>
    </row>
    <row r="326" spans="1:85" x14ac:dyDescent="0.25">
      <c r="A326" s="11" t="s">
        <v>11</v>
      </c>
      <c r="B326" s="52">
        <v>0</v>
      </c>
      <c r="C326" s="52">
        <v>0</v>
      </c>
      <c r="D326" s="52">
        <v>0</v>
      </c>
      <c r="E326" s="52">
        <v>0</v>
      </c>
      <c r="F326" s="372"/>
      <c r="G326" s="52">
        <v>0</v>
      </c>
      <c r="H326" s="53">
        <v>0</v>
      </c>
      <c r="I326" s="54">
        <f t="shared" si="219"/>
        <v>0</v>
      </c>
      <c r="J326" s="8"/>
      <c r="K326" s="23" t="s">
        <v>11</v>
      </c>
      <c r="L326" s="55">
        <v>0</v>
      </c>
      <c r="M326" s="55">
        <v>0</v>
      </c>
      <c r="N326" s="55">
        <v>0</v>
      </c>
      <c r="O326" s="55">
        <v>0</v>
      </c>
      <c r="P326" s="55">
        <v>3.6346559768570019</v>
      </c>
      <c r="Q326" s="55">
        <v>0</v>
      </c>
      <c r="R326" s="56">
        <v>0</v>
      </c>
      <c r="S326" s="57">
        <f t="shared" si="220"/>
        <v>3.6346559768570019</v>
      </c>
      <c r="U326" s="34" t="s">
        <v>11</v>
      </c>
      <c r="V326" s="93">
        <v>0</v>
      </c>
      <c r="W326" s="93">
        <v>0</v>
      </c>
      <c r="X326" s="93">
        <v>0</v>
      </c>
      <c r="Y326" s="93">
        <v>0</v>
      </c>
      <c r="Z326" s="93">
        <v>0</v>
      </c>
      <c r="AA326" s="93">
        <v>0</v>
      </c>
      <c r="AB326" s="93">
        <v>3.6346559768570019</v>
      </c>
      <c r="AC326" s="94">
        <v>0</v>
      </c>
      <c r="AD326" s="93">
        <v>0</v>
      </c>
      <c r="AE326" s="93">
        <v>0</v>
      </c>
      <c r="AF326" s="93">
        <v>0</v>
      </c>
      <c r="AG326" s="93">
        <v>0</v>
      </c>
      <c r="AH326" s="93">
        <v>0</v>
      </c>
      <c r="AI326" s="95">
        <f t="shared" si="221"/>
        <v>3.6346559768570019</v>
      </c>
      <c r="BA326"/>
      <c r="BR326"/>
      <c r="CG326"/>
    </row>
    <row r="327" spans="1:85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219"/>
        <v>0</v>
      </c>
      <c r="J327" s="8"/>
      <c r="K327" s="24" t="s">
        <v>57</v>
      </c>
      <c r="L327" s="49">
        <v>0</v>
      </c>
      <c r="M327" s="49">
        <v>0</v>
      </c>
      <c r="N327" s="49">
        <v>0</v>
      </c>
      <c r="O327" s="49">
        <v>0</v>
      </c>
      <c r="P327" s="49">
        <v>0</v>
      </c>
      <c r="Q327" s="49">
        <v>0</v>
      </c>
      <c r="R327" s="50">
        <v>0</v>
      </c>
      <c r="S327" s="51">
        <f t="shared" si="220"/>
        <v>0</v>
      </c>
      <c r="U327" s="35" t="s">
        <v>57</v>
      </c>
      <c r="V327" s="89">
        <v>0</v>
      </c>
      <c r="W327" s="89">
        <v>0</v>
      </c>
      <c r="X327" s="89">
        <v>0</v>
      </c>
      <c r="Y327" s="89">
        <v>0</v>
      </c>
      <c r="Z327" s="89">
        <v>0</v>
      </c>
      <c r="AA327" s="89">
        <v>0</v>
      </c>
      <c r="AB327" s="89">
        <v>0</v>
      </c>
      <c r="AC327" s="90">
        <v>0</v>
      </c>
      <c r="AD327" s="89">
        <v>0</v>
      </c>
      <c r="AE327" s="89">
        <v>0</v>
      </c>
      <c r="AF327" s="89">
        <v>0</v>
      </c>
      <c r="AG327" s="89">
        <v>0</v>
      </c>
      <c r="AH327" s="89">
        <v>0</v>
      </c>
      <c r="AI327" s="92">
        <f t="shared" si="221"/>
        <v>0</v>
      </c>
      <c r="BA327"/>
      <c r="BR327"/>
      <c r="CG327"/>
    </row>
    <row r="328" spans="1:85" x14ac:dyDescent="0.25">
      <c r="A328" s="11" t="s">
        <v>16</v>
      </c>
      <c r="B328" s="52">
        <v>0.11929901074254114</v>
      </c>
      <c r="C328" s="52">
        <v>0</v>
      </c>
      <c r="D328" s="52">
        <v>1.5193003118634345E-3</v>
      </c>
      <c r="E328" s="52">
        <v>0</v>
      </c>
      <c r="F328" s="372"/>
      <c r="G328" s="52">
        <v>0</v>
      </c>
      <c r="H328" s="53">
        <v>0</v>
      </c>
      <c r="I328" s="54">
        <f t="shared" si="219"/>
        <v>0.12081831105440458</v>
      </c>
      <c r="J328" s="8"/>
      <c r="K328" s="23" t="s">
        <v>16</v>
      </c>
      <c r="L328" s="55">
        <v>0.11929901074254114</v>
      </c>
      <c r="M328" s="55">
        <v>0</v>
      </c>
      <c r="N328" s="55">
        <v>1.5193003118634345E-3</v>
      </c>
      <c r="O328" s="55">
        <v>0</v>
      </c>
      <c r="P328" s="55">
        <v>4.435477477477477E-3</v>
      </c>
      <c r="Q328" s="55">
        <v>0</v>
      </c>
      <c r="R328" s="56">
        <v>0</v>
      </c>
      <c r="S328" s="57">
        <f t="shared" si="220"/>
        <v>0.12525378853188204</v>
      </c>
      <c r="U328" s="34" t="s">
        <v>16</v>
      </c>
      <c r="V328" s="93">
        <v>0</v>
      </c>
      <c r="W328" s="93">
        <v>0.11929901074254114</v>
      </c>
      <c r="X328" s="93">
        <v>0</v>
      </c>
      <c r="Y328" s="93">
        <v>0</v>
      </c>
      <c r="Z328" s="93">
        <v>0</v>
      </c>
      <c r="AA328" s="93">
        <v>0</v>
      </c>
      <c r="AB328" s="93">
        <v>4.435477477477477E-3</v>
      </c>
      <c r="AC328" s="94">
        <v>1.5193003118634345E-3</v>
      </c>
      <c r="AD328" s="93">
        <v>0</v>
      </c>
      <c r="AE328" s="93">
        <v>0</v>
      </c>
      <c r="AF328" s="93">
        <v>0</v>
      </c>
      <c r="AG328" s="93">
        <v>1.5193003118634345E-3</v>
      </c>
      <c r="AH328" s="93">
        <v>0</v>
      </c>
      <c r="AI328" s="95">
        <f t="shared" si="221"/>
        <v>0.12525378853188204</v>
      </c>
      <c r="BA328"/>
      <c r="BR328"/>
      <c r="CG328"/>
    </row>
    <row r="329" spans="1:85" x14ac:dyDescent="0.25">
      <c r="A329" s="12" t="s">
        <v>139</v>
      </c>
      <c r="B329" s="49">
        <v>44.633038775184097</v>
      </c>
      <c r="C329" s="49">
        <v>483.22249667446454</v>
      </c>
      <c r="D329" s="49">
        <v>99.857013082019094</v>
      </c>
      <c r="E329" s="49">
        <v>0</v>
      </c>
      <c r="F329" s="372"/>
      <c r="G329" s="49">
        <v>0</v>
      </c>
      <c r="H329" s="58">
        <v>0</v>
      </c>
      <c r="I329" s="48">
        <f t="shared" si="219"/>
        <v>627.71254853166772</v>
      </c>
      <c r="J329" s="8"/>
      <c r="K329" s="24" t="s">
        <v>139</v>
      </c>
      <c r="L329" s="49">
        <v>44.633038775184097</v>
      </c>
      <c r="M329" s="49">
        <v>483.22249667446454</v>
      </c>
      <c r="N329" s="49">
        <v>99.857013082019094</v>
      </c>
      <c r="O329" s="49">
        <v>0</v>
      </c>
      <c r="P329" s="49">
        <v>0.52836688876280868</v>
      </c>
      <c r="Q329" s="49">
        <v>0</v>
      </c>
      <c r="R329" s="50">
        <v>0</v>
      </c>
      <c r="S329" s="51">
        <f t="shared" si="220"/>
        <v>628.2409154204305</v>
      </c>
      <c r="U329" s="35" t="s">
        <v>139</v>
      </c>
      <c r="V329" s="89">
        <v>43.761894482407726</v>
      </c>
      <c r="W329" s="89">
        <v>0</v>
      </c>
      <c r="X329" s="89">
        <v>0</v>
      </c>
      <c r="Y329" s="89">
        <v>483.22249667446454</v>
      </c>
      <c r="Z329" s="89">
        <v>28.750828579882228</v>
      </c>
      <c r="AA329" s="89">
        <v>0</v>
      </c>
      <c r="AB329" s="89">
        <v>0.52836688876280868</v>
      </c>
      <c r="AC329" s="90">
        <v>71.977328794913248</v>
      </c>
      <c r="AD329" s="89">
        <v>0.87114429277636896</v>
      </c>
      <c r="AE329" s="89">
        <v>0</v>
      </c>
      <c r="AF329" s="89">
        <v>0</v>
      </c>
      <c r="AG329" s="89">
        <v>71.10618450213687</v>
      </c>
      <c r="AH329" s="89">
        <v>0</v>
      </c>
      <c r="AI329" s="92">
        <f t="shared" si="221"/>
        <v>628.24091542043038</v>
      </c>
      <c r="BA329"/>
      <c r="BR329"/>
      <c r="CG329"/>
    </row>
    <row r="330" spans="1:85" x14ac:dyDescent="0.25">
      <c r="A330" s="11" t="s">
        <v>24</v>
      </c>
      <c r="B330" s="52">
        <v>70.657115862593216</v>
      </c>
      <c r="C330" s="52">
        <v>4.096134645642743</v>
      </c>
      <c r="D330" s="52">
        <v>8.5756329152947703</v>
      </c>
      <c r="E330" s="52">
        <v>1030.3167398696835</v>
      </c>
      <c r="F330" s="372"/>
      <c r="G330" s="52">
        <v>50.325404932265663</v>
      </c>
      <c r="H330" s="53">
        <v>0</v>
      </c>
      <c r="I330" s="54">
        <f t="shared" si="219"/>
        <v>1163.9710282254798</v>
      </c>
      <c r="J330" s="8"/>
      <c r="K330" s="23" t="s">
        <v>24</v>
      </c>
      <c r="L330" s="55">
        <v>70.657115862593216</v>
      </c>
      <c r="M330" s="55">
        <v>4.096134645642743</v>
      </c>
      <c r="N330" s="55">
        <v>8.5756329152947703</v>
      </c>
      <c r="O330" s="55">
        <v>1030.3167398696835</v>
      </c>
      <c r="P330" s="55">
        <v>8.5625569752283486</v>
      </c>
      <c r="Q330" s="55">
        <v>50.325404932265663</v>
      </c>
      <c r="R330" s="56">
        <v>0</v>
      </c>
      <c r="S330" s="57">
        <f t="shared" si="220"/>
        <v>1172.5335852007081</v>
      </c>
      <c r="U330" s="34" t="s">
        <v>24</v>
      </c>
      <c r="V330" s="93">
        <v>2.046490341357714</v>
      </c>
      <c r="W330" s="93">
        <v>21.168493804698496</v>
      </c>
      <c r="X330" s="93">
        <v>50.325404932265663</v>
      </c>
      <c r="Y330" s="93">
        <v>4.096134645642743</v>
      </c>
      <c r="Z330" s="93">
        <v>7.0899235698200141E-2</v>
      </c>
      <c r="AA330" s="93">
        <v>1015.4391031112401</v>
      </c>
      <c r="AB330" s="93">
        <v>8.5625569752283486</v>
      </c>
      <c r="AC330" s="94">
        <v>70.824502154577019</v>
      </c>
      <c r="AD330" s="93">
        <v>47.442131716537006</v>
      </c>
      <c r="AE330" s="93">
        <v>14.877636758443444</v>
      </c>
      <c r="AF330" s="93">
        <v>0</v>
      </c>
      <c r="AG330" s="93">
        <v>8.5047336795965709</v>
      </c>
      <c r="AH330" s="93">
        <v>0</v>
      </c>
      <c r="AI330" s="95">
        <f t="shared" si="221"/>
        <v>1172.5335852007081</v>
      </c>
      <c r="BA330"/>
      <c r="BR330"/>
      <c r="CG330"/>
    </row>
    <row r="331" spans="1:85" x14ac:dyDescent="0.25">
      <c r="A331" s="12" t="s">
        <v>23</v>
      </c>
      <c r="B331" s="49">
        <v>7.7334378503465366</v>
      </c>
      <c r="C331" s="49">
        <v>0</v>
      </c>
      <c r="D331" s="49">
        <v>0</v>
      </c>
      <c r="E331" s="49">
        <v>0</v>
      </c>
      <c r="F331" s="372"/>
      <c r="G331" s="49">
        <v>0</v>
      </c>
      <c r="H331" s="58">
        <v>0</v>
      </c>
      <c r="I331" s="48">
        <f t="shared" si="219"/>
        <v>7.7334378503465366</v>
      </c>
      <c r="J331" s="8"/>
      <c r="K331" s="24" t="s">
        <v>23</v>
      </c>
      <c r="L331" s="49">
        <v>7.7334378503465366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50">
        <v>0</v>
      </c>
      <c r="S331" s="51">
        <f t="shared" si="220"/>
        <v>7.7334378503465366</v>
      </c>
      <c r="U331" s="35" t="s">
        <v>23</v>
      </c>
      <c r="V331" s="89">
        <v>7.1746563805541745</v>
      </c>
      <c r="W331" s="89">
        <v>0</v>
      </c>
      <c r="X331" s="89">
        <v>0</v>
      </c>
      <c r="Y331" s="89">
        <v>0</v>
      </c>
      <c r="Z331" s="89">
        <v>0</v>
      </c>
      <c r="AA331" s="89">
        <v>0</v>
      </c>
      <c r="AB331" s="89">
        <v>0</v>
      </c>
      <c r="AC331" s="90">
        <v>0.5587814697923621</v>
      </c>
      <c r="AD331" s="89">
        <v>0.5587814697923621</v>
      </c>
      <c r="AE331" s="89">
        <v>0</v>
      </c>
      <c r="AF331" s="89">
        <v>0</v>
      </c>
      <c r="AG331" s="89">
        <v>0</v>
      </c>
      <c r="AH331" s="89">
        <v>0</v>
      </c>
      <c r="AI331" s="92">
        <f t="shared" si="221"/>
        <v>7.7334378503465366</v>
      </c>
      <c r="BA331"/>
      <c r="BR331"/>
      <c r="CG331"/>
    </row>
    <row r="332" spans="1:85" x14ac:dyDescent="0.25">
      <c r="A332" s="11" t="s">
        <v>58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219"/>
        <v>0</v>
      </c>
      <c r="J332" s="8"/>
      <c r="K332" s="23" t="s">
        <v>58</v>
      </c>
      <c r="L332" s="55">
        <v>0</v>
      </c>
      <c r="M332" s="55">
        <v>0</v>
      </c>
      <c r="N332" s="55">
        <v>0</v>
      </c>
      <c r="O332" s="55">
        <v>0</v>
      </c>
      <c r="P332" s="55">
        <v>0</v>
      </c>
      <c r="Q332" s="55">
        <v>0</v>
      </c>
      <c r="R332" s="56">
        <v>0</v>
      </c>
      <c r="S332" s="57">
        <f t="shared" si="220"/>
        <v>0</v>
      </c>
      <c r="U332" s="34" t="s">
        <v>58</v>
      </c>
      <c r="V332" s="93">
        <v>0</v>
      </c>
      <c r="W332" s="93">
        <v>0</v>
      </c>
      <c r="X332" s="93">
        <v>0</v>
      </c>
      <c r="Y332" s="93">
        <v>0</v>
      </c>
      <c r="Z332" s="93">
        <v>0</v>
      </c>
      <c r="AA332" s="93">
        <v>0</v>
      </c>
      <c r="AB332" s="93">
        <v>0</v>
      </c>
      <c r="AC332" s="94">
        <v>0</v>
      </c>
      <c r="AD332" s="93">
        <v>0</v>
      </c>
      <c r="AE332" s="93">
        <v>0</v>
      </c>
      <c r="AF332" s="93">
        <v>0</v>
      </c>
      <c r="AG332" s="93">
        <v>0</v>
      </c>
      <c r="AH332" s="93">
        <v>0</v>
      </c>
      <c r="AI332" s="95">
        <f t="shared" si="221"/>
        <v>0</v>
      </c>
      <c r="BA332"/>
      <c r="BR332"/>
      <c r="CG332"/>
    </row>
    <row r="333" spans="1:85" x14ac:dyDescent="0.25">
      <c r="A333" s="12" t="s">
        <v>21</v>
      </c>
      <c r="B333" s="49">
        <v>0</v>
      </c>
      <c r="C333" s="49">
        <v>4376.5447707745434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219"/>
        <v>4376.5447707745434</v>
      </c>
      <c r="J333" s="8"/>
      <c r="K333" s="24" t="s">
        <v>21</v>
      </c>
      <c r="L333" s="49">
        <v>0</v>
      </c>
      <c r="M333" s="49">
        <v>4376.5447707745434</v>
      </c>
      <c r="N333" s="49">
        <v>0</v>
      </c>
      <c r="O333" s="49">
        <v>0</v>
      </c>
      <c r="P333" s="49">
        <v>0.76388655544672035</v>
      </c>
      <c r="Q333" s="49">
        <v>0</v>
      </c>
      <c r="R333" s="50">
        <v>0</v>
      </c>
      <c r="S333" s="51">
        <f t="shared" si="220"/>
        <v>4377.3086573299897</v>
      </c>
      <c r="U333" s="35" t="s">
        <v>21</v>
      </c>
      <c r="V333" s="89">
        <v>0</v>
      </c>
      <c r="W333" s="89">
        <v>0</v>
      </c>
      <c r="X333" s="89">
        <v>0</v>
      </c>
      <c r="Y333" s="89">
        <v>4376.5447707745434</v>
      </c>
      <c r="Z333" s="89">
        <v>0</v>
      </c>
      <c r="AA333" s="89">
        <v>0</v>
      </c>
      <c r="AB333" s="89">
        <v>0.76388655544672035</v>
      </c>
      <c r="AC333" s="90">
        <v>0</v>
      </c>
      <c r="AD333" s="89">
        <v>0</v>
      </c>
      <c r="AE333" s="89">
        <v>0</v>
      </c>
      <c r="AF333" s="89">
        <v>0</v>
      </c>
      <c r="AG333" s="89">
        <v>0</v>
      </c>
      <c r="AH333" s="89">
        <v>0</v>
      </c>
      <c r="AI333" s="92">
        <f t="shared" si="221"/>
        <v>4377.3086573299897</v>
      </c>
      <c r="BA333"/>
      <c r="BR333"/>
      <c r="CG333"/>
    </row>
    <row r="334" spans="1:85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219"/>
        <v>0</v>
      </c>
      <c r="J334" s="8"/>
      <c r="K334" s="23" t="s">
        <v>20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6">
        <v>0</v>
      </c>
      <c r="S334" s="57">
        <f t="shared" si="220"/>
        <v>0</v>
      </c>
      <c r="U334" s="34" t="s">
        <v>59</v>
      </c>
      <c r="V334" s="93">
        <v>0</v>
      </c>
      <c r="W334" s="93">
        <v>0</v>
      </c>
      <c r="X334" s="93">
        <v>0</v>
      </c>
      <c r="Y334" s="93">
        <v>0</v>
      </c>
      <c r="Z334" s="93">
        <v>0</v>
      </c>
      <c r="AA334" s="93">
        <v>0</v>
      </c>
      <c r="AB334" s="93">
        <v>0</v>
      </c>
      <c r="AC334" s="94">
        <v>0</v>
      </c>
      <c r="AD334" s="93">
        <v>0</v>
      </c>
      <c r="AE334" s="93">
        <v>0</v>
      </c>
      <c r="AF334" s="93">
        <v>0</v>
      </c>
      <c r="AG334" s="93">
        <v>0</v>
      </c>
      <c r="AH334" s="93">
        <v>0</v>
      </c>
      <c r="AI334" s="95">
        <f t="shared" si="221"/>
        <v>0</v>
      </c>
      <c r="BA334"/>
      <c r="BR334"/>
      <c r="CG334"/>
    </row>
    <row r="335" spans="1:85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219"/>
        <v>0</v>
      </c>
      <c r="J335" s="8"/>
      <c r="K335" s="25" t="s">
        <v>62</v>
      </c>
      <c r="L335" s="49">
        <v>0</v>
      </c>
      <c r="M335" s="49">
        <v>0</v>
      </c>
      <c r="N335" s="49">
        <v>0</v>
      </c>
      <c r="O335" s="49">
        <v>0</v>
      </c>
      <c r="P335" s="49">
        <v>0</v>
      </c>
      <c r="Q335" s="49">
        <v>0</v>
      </c>
      <c r="R335" s="50">
        <v>0</v>
      </c>
      <c r="S335" s="51">
        <f t="shared" si="220"/>
        <v>0</v>
      </c>
      <c r="U335" s="36" t="s">
        <v>60</v>
      </c>
      <c r="V335" s="89">
        <v>0</v>
      </c>
      <c r="W335" s="89">
        <v>0</v>
      </c>
      <c r="X335" s="89">
        <v>0</v>
      </c>
      <c r="Y335" s="89">
        <v>0</v>
      </c>
      <c r="Z335" s="89">
        <v>0</v>
      </c>
      <c r="AA335" s="89">
        <v>0</v>
      </c>
      <c r="AB335" s="89">
        <v>0</v>
      </c>
      <c r="AC335" s="90">
        <v>0</v>
      </c>
      <c r="AD335" s="91">
        <v>0</v>
      </c>
      <c r="AE335" s="91">
        <v>0</v>
      </c>
      <c r="AF335" s="91">
        <v>0</v>
      </c>
      <c r="AG335" s="91">
        <v>0</v>
      </c>
      <c r="AH335" s="91">
        <v>0</v>
      </c>
      <c r="AI335" s="92">
        <f t="shared" si="221"/>
        <v>0</v>
      </c>
      <c r="BA335"/>
      <c r="BR335"/>
      <c r="CG335"/>
    </row>
    <row r="336" spans="1:85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219"/>
        <v>0</v>
      </c>
      <c r="J336" s="8"/>
      <c r="K336" s="26" t="s">
        <v>22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3">
        <v>0</v>
      </c>
      <c r="S336" s="64">
        <f t="shared" si="220"/>
        <v>0</v>
      </c>
      <c r="U336" s="37" t="s">
        <v>63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>
        <v>0</v>
      </c>
      <c r="AB336" s="96">
        <v>0</v>
      </c>
      <c r="AC336" s="96">
        <v>0</v>
      </c>
      <c r="AD336" s="96">
        <v>0</v>
      </c>
      <c r="AE336" s="96">
        <v>0</v>
      </c>
      <c r="AF336" s="96">
        <v>0</v>
      </c>
      <c r="AG336" s="96">
        <v>0</v>
      </c>
      <c r="AH336" s="97">
        <v>0</v>
      </c>
      <c r="AI336" s="98">
        <f t="shared" si="221"/>
        <v>0</v>
      </c>
      <c r="BA336"/>
      <c r="BR336"/>
      <c r="CG336"/>
    </row>
    <row r="337" spans="1:85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219"/>
        <v>0</v>
      </c>
      <c r="J337" s="8"/>
      <c r="K337" s="27" t="s">
        <v>18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8">
        <v>0</v>
      </c>
      <c r="S337" s="69">
        <f t="shared" si="220"/>
        <v>0</v>
      </c>
      <c r="U337" s="38" t="s">
        <v>18</v>
      </c>
      <c r="V337" s="99">
        <v>0</v>
      </c>
      <c r="W337" s="99">
        <v>0</v>
      </c>
      <c r="X337" s="99">
        <v>0</v>
      </c>
      <c r="Y337" s="99">
        <v>0</v>
      </c>
      <c r="Z337" s="99">
        <v>0</v>
      </c>
      <c r="AA337" s="99">
        <v>0</v>
      </c>
      <c r="AB337" s="99">
        <v>0</v>
      </c>
      <c r="AC337" s="99">
        <v>0</v>
      </c>
      <c r="AD337" s="100">
        <v>0</v>
      </c>
      <c r="AE337" s="100">
        <v>0</v>
      </c>
      <c r="AF337" s="100">
        <v>0</v>
      </c>
      <c r="AG337" s="100">
        <v>0</v>
      </c>
      <c r="AH337" s="100">
        <v>0</v>
      </c>
      <c r="AI337" s="101">
        <f t="shared" si="221"/>
        <v>0</v>
      </c>
      <c r="BA337"/>
      <c r="BR337"/>
      <c r="CG337"/>
    </row>
    <row r="338" spans="1:85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219"/>
        <v>0</v>
      </c>
      <c r="J338" s="8"/>
      <c r="K338" s="26" t="s">
        <v>19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3">
        <v>0</v>
      </c>
      <c r="S338" s="64">
        <f t="shared" si="220"/>
        <v>0</v>
      </c>
      <c r="U338" s="37" t="s">
        <v>19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>
        <v>0</v>
      </c>
      <c r="AB338" s="96">
        <v>0</v>
      </c>
      <c r="AC338" s="96">
        <v>0</v>
      </c>
      <c r="AD338" s="96">
        <v>0</v>
      </c>
      <c r="AE338" s="96">
        <v>0</v>
      </c>
      <c r="AF338" s="96">
        <v>0</v>
      </c>
      <c r="AG338" s="96">
        <v>0</v>
      </c>
      <c r="AH338" s="97">
        <v>0</v>
      </c>
      <c r="AI338" s="98">
        <f t="shared" si="221"/>
        <v>0</v>
      </c>
      <c r="BA338"/>
      <c r="BR338"/>
      <c r="CG338"/>
    </row>
    <row r="339" spans="1:85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 t="shared" si="219"/>
        <v>0</v>
      </c>
      <c r="J339" s="8"/>
      <c r="K339" s="28" t="s">
        <v>10</v>
      </c>
      <c r="L339" s="70">
        <v>0</v>
      </c>
      <c r="M339" s="70">
        <v>0</v>
      </c>
      <c r="N339" s="70">
        <v>0</v>
      </c>
      <c r="O339" s="70">
        <v>0</v>
      </c>
      <c r="P339" s="70">
        <v>0</v>
      </c>
      <c r="Q339" s="70">
        <v>0</v>
      </c>
      <c r="R339" s="73">
        <v>0</v>
      </c>
      <c r="S339" s="74">
        <f t="shared" si="220"/>
        <v>0</v>
      </c>
      <c r="U339" s="38" t="s">
        <v>10</v>
      </c>
      <c r="V339" s="99">
        <v>0</v>
      </c>
      <c r="W339" s="99">
        <v>0</v>
      </c>
      <c r="X339" s="99">
        <v>0</v>
      </c>
      <c r="Y339" s="99">
        <v>0</v>
      </c>
      <c r="Z339" s="99">
        <v>0</v>
      </c>
      <c r="AA339" s="99">
        <v>0</v>
      </c>
      <c r="AB339" s="99">
        <v>0</v>
      </c>
      <c r="AC339" s="99">
        <v>0</v>
      </c>
      <c r="AD339" s="100">
        <v>0</v>
      </c>
      <c r="AE339" s="100">
        <v>0</v>
      </c>
      <c r="AF339" s="100">
        <v>0</v>
      </c>
      <c r="AG339" s="100">
        <v>0</v>
      </c>
      <c r="AH339" s="100">
        <v>0</v>
      </c>
      <c r="AI339" s="101">
        <f t="shared" si="221"/>
        <v>0</v>
      </c>
      <c r="BA339"/>
      <c r="BR339"/>
      <c r="CG339"/>
    </row>
    <row r="340" spans="1:85" x14ac:dyDescent="0.25">
      <c r="A340" s="17" t="s">
        <v>25</v>
      </c>
      <c r="B340" s="75">
        <f>SUM(B319:B335)</f>
        <v>139.5281704586456</v>
      </c>
      <c r="C340" s="75">
        <f t="shared" ref="C340:I340" si="222">SUM(C319:C335)</f>
        <v>4917.4747559188818</v>
      </c>
      <c r="D340" s="75">
        <f t="shared" si="222"/>
        <v>132.24072470994872</v>
      </c>
      <c r="E340" s="75">
        <f t="shared" si="222"/>
        <v>1031.4928750060956</v>
      </c>
      <c r="F340" s="75">
        <f t="shared" si="222"/>
        <v>0</v>
      </c>
      <c r="G340" s="75">
        <f t="shared" si="222"/>
        <v>50.325404932265663</v>
      </c>
      <c r="H340" s="76">
        <f t="shared" si="222"/>
        <v>0</v>
      </c>
      <c r="I340" s="48">
        <f t="shared" si="222"/>
        <v>6271.0619310258371</v>
      </c>
      <c r="J340" s="8"/>
      <c r="K340" s="29" t="s">
        <v>25</v>
      </c>
      <c r="L340" s="75">
        <f>SUM(L319:L335)</f>
        <v>139.5281704586456</v>
      </c>
      <c r="M340" s="75">
        <f t="shared" ref="M340:S340" si="223">SUM(M319:M335)</f>
        <v>4917.4747559188818</v>
      </c>
      <c r="N340" s="75">
        <f t="shared" si="223"/>
        <v>132.24072470994872</v>
      </c>
      <c r="O340" s="75">
        <f t="shared" si="223"/>
        <v>1031.4928750060956</v>
      </c>
      <c r="P340" s="75">
        <f t="shared" si="223"/>
        <v>31.844778400985486</v>
      </c>
      <c r="Q340" s="75">
        <f t="shared" si="223"/>
        <v>50.325404932265663</v>
      </c>
      <c r="R340" s="76">
        <f t="shared" si="223"/>
        <v>0</v>
      </c>
      <c r="S340" s="77">
        <f t="shared" si="223"/>
        <v>6302.9067094268221</v>
      </c>
      <c r="U340" s="39" t="s">
        <v>61</v>
      </c>
      <c r="V340" s="102">
        <f>SUM(V319:V335)</f>
        <v>69.367989812405781</v>
      </c>
      <c r="W340" s="102">
        <f t="shared" ref="W340:AH340" si="224">SUM(W319:W335)</f>
        <v>21.287792815441037</v>
      </c>
      <c r="X340" s="102">
        <f t="shared" si="224"/>
        <v>50.325404932265663</v>
      </c>
      <c r="Y340" s="102">
        <f t="shared" si="224"/>
        <v>4917.4747559188818</v>
      </c>
      <c r="Z340" s="102">
        <f t="shared" si="224"/>
        <v>52.628287227903414</v>
      </c>
      <c r="AA340" s="102">
        <f t="shared" si="224"/>
        <v>1016.6152382476521</v>
      </c>
      <c r="AB340" s="102">
        <f t="shared" si="224"/>
        <v>31.844778400985486</v>
      </c>
      <c r="AC340" s="102">
        <f t="shared" si="224"/>
        <v>143.36246207128752</v>
      </c>
      <c r="AD340" s="103">
        <f t="shared" si="224"/>
        <v>48.872387830798786</v>
      </c>
      <c r="AE340" s="103">
        <f t="shared" si="224"/>
        <v>14.877636758443444</v>
      </c>
      <c r="AF340" s="103">
        <f t="shared" si="224"/>
        <v>0</v>
      </c>
      <c r="AG340" s="103">
        <f t="shared" si="224"/>
        <v>79.612437482045308</v>
      </c>
      <c r="AH340" s="103">
        <f t="shared" si="224"/>
        <v>0</v>
      </c>
      <c r="AI340" s="104">
        <f>SUM(V340:AC340)</f>
        <v>6302.906709426823</v>
      </c>
      <c r="BA340"/>
      <c r="BR340"/>
      <c r="CG340"/>
    </row>
    <row r="341" spans="1:85" s="4" customFormat="1" ht="15" thickBot="1" x14ac:dyDescent="0.35">
      <c r="A341" s="18" t="s">
        <v>85</v>
      </c>
      <c r="B341" s="105">
        <f>IF($I340=0,"-",B340/$I340)</f>
        <v>2.2249528388220082E-2</v>
      </c>
      <c r="C341" s="105">
        <f t="shared" ref="C341:H341" si="225">IF($I340=0,"-",C340/$I340)</f>
        <v>0.78415343525629444</v>
      </c>
      <c r="D341" s="105">
        <f t="shared" si="225"/>
        <v>2.1087453156170062E-2</v>
      </c>
      <c r="E341" s="105">
        <f t="shared" si="225"/>
        <v>0.1644845620010264</v>
      </c>
      <c r="F341" s="105">
        <f t="shared" si="225"/>
        <v>0</v>
      </c>
      <c r="G341" s="105">
        <f t="shared" si="225"/>
        <v>8.0250211982890278E-3</v>
      </c>
      <c r="H341" s="106">
        <f t="shared" si="225"/>
        <v>0</v>
      </c>
      <c r="I341" s="107">
        <f>SUM(B341:H341)</f>
        <v>1</v>
      </c>
      <c r="J341"/>
      <c r="K341" s="30" t="s">
        <v>85</v>
      </c>
      <c r="L341" s="80">
        <f>IF($S340=0,"-",L340/$S340)</f>
        <v>2.2137114967918366E-2</v>
      </c>
      <c r="M341" s="80">
        <f t="shared" ref="M341:R341" si="226">IF($S340=0,"-",M340/$S340)</f>
        <v>0.7801915818560593</v>
      </c>
      <c r="N341" s="80">
        <f t="shared" si="226"/>
        <v>2.0980910999708342E-2</v>
      </c>
      <c r="O341" s="80">
        <f t="shared" si="226"/>
        <v>0.16365352091652619</v>
      </c>
      <c r="P341" s="80">
        <f t="shared" si="226"/>
        <v>5.0523956436412821E-3</v>
      </c>
      <c r="Q341" s="80">
        <f t="shared" si="226"/>
        <v>7.9844756161466628E-3</v>
      </c>
      <c r="R341" s="81">
        <f t="shared" si="226"/>
        <v>0</v>
      </c>
      <c r="S341" s="82">
        <f>SUM(L341:R341)</f>
        <v>1</v>
      </c>
      <c r="U341" s="40" t="s">
        <v>85</v>
      </c>
      <c r="V341" s="108">
        <f>+V340/$AI340</f>
        <v>1.1005714190352343E-2</v>
      </c>
      <c r="W341" s="108">
        <f t="shared" ref="W341:AH341" si="227">+W340/$AI340</f>
        <v>3.3774564334900204E-3</v>
      </c>
      <c r="X341" s="108">
        <f t="shared" si="227"/>
        <v>7.9844756161466628E-3</v>
      </c>
      <c r="Y341" s="108">
        <f t="shared" si="227"/>
        <v>0.78019158185605919</v>
      </c>
      <c r="Z341" s="108">
        <f t="shared" si="227"/>
        <v>8.3498439139501959E-3</v>
      </c>
      <c r="AA341" s="108">
        <f t="shared" si="227"/>
        <v>0.16129308033818282</v>
      </c>
      <c r="AB341" s="108">
        <f t="shared" si="227"/>
        <v>5.0523956436412821E-3</v>
      </c>
      <c r="AC341" s="108">
        <f t="shared" si="227"/>
        <v>2.2745452008177462E-2</v>
      </c>
      <c r="AD341" s="108">
        <f t="shared" si="227"/>
        <v>7.7539443440759999E-3</v>
      </c>
      <c r="AE341" s="108">
        <f t="shared" si="227"/>
        <v>2.3604405783433204E-3</v>
      </c>
      <c r="AF341" s="108">
        <f t="shared" si="227"/>
        <v>0</v>
      </c>
      <c r="AG341" s="108">
        <f t="shared" si="227"/>
        <v>1.2631067085758143E-2</v>
      </c>
      <c r="AH341" s="108">
        <f t="shared" si="227"/>
        <v>0</v>
      </c>
      <c r="AI341" s="109">
        <f>SUM(V341:AC341)</f>
        <v>0.99999999999999989</v>
      </c>
    </row>
    <row r="342" spans="1:85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AI342" s="8"/>
      <c r="BA342"/>
      <c r="BR342"/>
      <c r="CG342"/>
    </row>
    <row r="343" spans="1:85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  <c r="K343" s="369" t="s">
        <v>38</v>
      </c>
      <c r="L343" s="43" t="s">
        <v>0</v>
      </c>
      <c r="M343" s="43" t="s">
        <v>1</v>
      </c>
      <c r="N343" s="43" t="s">
        <v>2</v>
      </c>
      <c r="O343" s="43" t="s">
        <v>3</v>
      </c>
      <c r="P343" s="43" t="s">
        <v>26</v>
      </c>
      <c r="Q343" s="43" t="s">
        <v>4</v>
      </c>
      <c r="R343" s="43" t="s">
        <v>84</v>
      </c>
      <c r="S343" s="44" t="s">
        <v>5</v>
      </c>
      <c r="U343" s="365" t="s">
        <v>38</v>
      </c>
      <c r="V343" s="84" t="s">
        <v>71</v>
      </c>
      <c r="W343" s="84" t="s">
        <v>72</v>
      </c>
      <c r="X343" s="84" t="s">
        <v>4</v>
      </c>
      <c r="Y343" s="84" t="s">
        <v>1</v>
      </c>
      <c r="Z343" s="84" t="s">
        <v>2</v>
      </c>
      <c r="AA343" s="84" t="s">
        <v>3</v>
      </c>
      <c r="AB343" s="84" t="s">
        <v>53</v>
      </c>
      <c r="AC343" s="84" t="s">
        <v>65</v>
      </c>
      <c r="AD343" s="85" t="s">
        <v>73</v>
      </c>
      <c r="AE343" s="85" t="s">
        <v>74</v>
      </c>
      <c r="AF343" s="85" t="s">
        <v>75</v>
      </c>
      <c r="AG343" s="85" t="s">
        <v>76</v>
      </c>
      <c r="AH343" s="85" t="s">
        <v>77</v>
      </c>
      <c r="AI343" s="86" t="s">
        <v>61</v>
      </c>
      <c r="BA343"/>
      <c r="BR343"/>
      <c r="CG343"/>
    </row>
    <row r="344" spans="1:85" ht="15" customHeight="1" x14ac:dyDescent="0.25">
      <c r="A344" s="418" t="s">
        <v>38</v>
      </c>
      <c r="B344" s="357" t="s">
        <v>66</v>
      </c>
      <c r="C344" s="358"/>
      <c r="D344" s="358"/>
      <c r="E344" s="358"/>
      <c r="F344" s="358"/>
      <c r="G344" s="358"/>
      <c r="H344" s="358"/>
      <c r="I344" s="359"/>
      <c r="K344" s="370" t="s">
        <v>38</v>
      </c>
      <c r="L344" s="360" t="s">
        <v>66</v>
      </c>
      <c r="M344" s="361"/>
      <c r="N344" s="361"/>
      <c r="O344" s="361"/>
      <c r="P344" s="361"/>
      <c r="Q344" s="361"/>
      <c r="R344" s="361"/>
      <c r="S344" s="362"/>
      <c r="U344" s="366" t="s">
        <v>38</v>
      </c>
      <c r="V344" s="363" t="s">
        <v>66</v>
      </c>
      <c r="W344" s="363"/>
      <c r="X344" s="363"/>
      <c r="Y344" s="363"/>
      <c r="Z344" s="363"/>
      <c r="AA344" s="363"/>
      <c r="AB344" s="363"/>
      <c r="AC344" s="363"/>
      <c r="AD344" s="363"/>
      <c r="AE344" s="363"/>
      <c r="AF344" s="363"/>
      <c r="AG344" s="363"/>
      <c r="AH344" s="363"/>
      <c r="AI344" s="364"/>
      <c r="BA344"/>
      <c r="BR344"/>
      <c r="CG344"/>
    </row>
    <row r="345" spans="1:85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  <c r="J345" s="8"/>
      <c r="K345" s="31" t="s">
        <v>6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87">
        <v>0</v>
      </c>
      <c r="S345" s="88">
        <f>SUM(L345:R345)</f>
        <v>0</v>
      </c>
      <c r="U345" s="33" t="s">
        <v>6</v>
      </c>
      <c r="V345" s="89">
        <v>0</v>
      </c>
      <c r="W345" s="89">
        <v>0</v>
      </c>
      <c r="X345" s="89">
        <v>0</v>
      </c>
      <c r="Y345" s="89">
        <v>0</v>
      </c>
      <c r="Z345" s="89">
        <v>0</v>
      </c>
      <c r="AA345" s="89">
        <v>0</v>
      </c>
      <c r="AB345" s="89">
        <v>0</v>
      </c>
      <c r="AC345" s="90">
        <v>0</v>
      </c>
      <c r="AD345" s="91">
        <v>0</v>
      </c>
      <c r="AE345" s="91">
        <v>0</v>
      </c>
      <c r="AF345" s="91">
        <v>0</v>
      </c>
      <c r="AG345" s="91">
        <v>0</v>
      </c>
      <c r="AH345" s="91">
        <v>0</v>
      </c>
      <c r="AI345" s="92">
        <f>SUM(V345:AC345)</f>
        <v>0</v>
      </c>
      <c r="BA345"/>
      <c r="BR345"/>
      <c r="CG345"/>
    </row>
    <row r="346" spans="1:85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228">SUM(B346:H346)</f>
        <v>0</v>
      </c>
      <c r="J346" s="8"/>
      <c r="K346" s="23" t="s">
        <v>7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6">
        <v>0</v>
      </c>
      <c r="S346" s="57">
        <f t="shared" ref="S346:S365" si="229">SUM(L346:R346)</f>
        <v>0</v>
      </c>
      <c r="U346" s="34" t="s">
        <v>7</v>
      </c>
      <c r="V346" s="93">
        <v>0</v>
      </c>
      <c r="W346" s="93">
        <v>0</v>
      </c>
      <c r="X346" s="93">
        <v>0</v>
      </c>
      <c r="Y346" s="93">
        <v>0</v>
      </c>
      <c r="Z346" s="93">
        <v>0</v>
      </c>
      <c r="AA346" s="93">
        <v>0</v>
      </c>
      <c r="AB346" s="93">
        <v>0</v>
      </c>
      <c r="AC346" s="94">
        <v>0</v>
      </c>
      <c r="AD346" s="93">
        <v>0</v>
      </c>
      <c r="AE346" s="93">
        <v>0</v>
      </c>
      <c r="AF346" s="93">
        <v>0</v>
      </c>
      <c r="AG346" s="93">
        <v>0</v>
      </c>
      <c r="AH346" s="93">
        <v>0</v>
      </c>
      <c r="AI346" s="95">
        <f t="shared" ref="AI346:AI365" si="230">SUM(V346:AC346)</f>
        <v>0</v>
      </c>
      <c r="BA346"/>
      <c r="BR346"/>
      <c r="CG346"/>
    </row>
    <row r="347" spans="1:85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228"/>
        <v>0</v>
      </c>
      <c r="J347" s="8"/>
      <c r="K347" s="24" t="s">
        <v>9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50">
        <v>0</v>
      </c>
      <c r="S347" s="51">
        <f t="shared" si="229"/>
        <v>0</v>
      </c>
      <c r="U347" s="35" t="s">
        <v>9</v>
      </c>
      <c r="V347" s="89">
        <v>0</v>
      </c>
      <c r="W347" s="89">
        <v>0</v>
      </c>
      <c r="X347" s="89">
        <v>0</v>
      </c>
      <c r="Y347" s="89">
        <v>0</v>
      </c>
      <c r="Z347" s="89">
        <v>0</v>
      </c>
      <c r="AA347" s="89">
        <v>0</v>
      </c>
      <c r="AB347" s="89">
        <v>0</v>
      </c>
      <c r="AC347" s="90">
        <v>0</v>
      </c>
      <c r="AD347" s="91">
        <v>0</v>
      </c>
      <c r="AE347" s="91">
        <v>0</v>
      </c>
      <c r="AF347" s="91">
        <v>0</v>
      </c>
      <c r="AG347" s="91">
        <v>0</v>
      </c>
      <c r="AH347" s="91">
        <v>0</v>
      </c>
      <c r="AI347" s="92">
        <f t="shared" si="230"/>
        <v>0</v>
      </c>
      <c r="BA347"/>
      <c r="BR347"/>
      <c r="CG347"/>
    </row>
    <row r="348" spans="1:85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228"/>
        <v>0</v>
      </c>
      <c r="J348" s="8"/>
      <c r="K348" s="23" t="s">
        <v>54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6">
        <v>0</v>
      </c>
      <c r="S348" s="57">
        <f t="shared" si="229"/>
        <v>0</v>
      </c>
      <c r="U348" s="34" t="s">
        <v>54</v>
      </c>
      <c r="V348" s="93">
        <v>0</v>
      </c>
      <c r="W348" s="93">
        <v>0</v>
      </c>
      <c r="X348" s="93">
        <v>0</v>
      </c>
      <c r="Y348" s="93">
        <v>0</v>
      </c>
      <c r="Z348" s="93">
        <v>0</v>
      </c>
      <c r="AA348" s="93">
        <v>0</v>
      </c>
      <c r="AB348" s="93">
        <v>0</v>
      </c>
      <c r="AC348" s="94">
        <v>0</v>
      </c>
      <c r="AD348" s="93">
        <v>0</v>
      </c>
      <c r="AE348" s="93">
        <v>0</v>
      </c>
      <c r="AF348" s="93">
        <v>0</v>
      </c>
      <c r="AG348" s="93">
        <v>0</v>
      </c>
      <c r="AH348" s="93">
        <v>0</v>
      </c>
      <c r="AI348" s="95">
        <f t="shared" si="230"/>
        <v>0</v>
      </c>
      <c r="BA348"/>
      <c r="BR348"/>
      <c r="CG348"/>
    </row>
    <row r="349" spans="1:85" x14ac:dyDescent="0.25">
      <c r="A349" s="12" t="s">
        <v>15</v>
      </c>
      <c r="B349" s="49">
        <v>43.204195798835116</v>
      </c>
      <c r="C349" s="49">
        <v>0</v>
      </c>
      <c r="D349" s="49">
        <v>39.437509995106673</v>
      </c>
      <c r="E349" s="49">
        <v>0</v>
      </c>
      <c r="F349" s="372"/>
      <c r="G349" s="49">
        <v>0</v>
      </c>
      <c r="H349" s="58">
        <v>0</v>
      </c>
      <c r="I349" s="48">
        <f t="shared" si="228"/>
        <v>82.641705793941782</v>
      </c>
      <c r="J349" s="8"/>
      <c r="K349" s="24" t="s">
        <v>15</v>
      </c>
      <c r="L349" s="49">
        <v>43.204195798835116</v>
      </c>
      <c r="M349" s="49">
        <v>0</v>
      </c>
      <c r="N349" s="49">
        <v>39.437509995106673</v>
      </c>
      <c r="O349" s="49">
        <v>0</v>
      </c>
      <c r="P349" s="49">
        <v>0</v>
      </c>
      <c r="Q349" s="49">
        <v>0</v>
      </c>
      <c r="R349" s="50">
        <v>0</v>
      </c>
      <c r="S349" s="51">
        <f t="shared" si="229"/>
        <v>82.641705793941782</v>
      </c>
      <c r="U349" s="35" t="s">
        <v>15</v>
      </c>
      <c r="V349" s="89">
        <v>43.204195798835116</v>
      </c>
      <c r="W349" s="89">
        <v>0</v>
      </c>
      <c r="X349" s="89">
        <v>0</v>
      </c>
      <c r="Y349" s="89">
        <v>0</v>
      </c>
      <c r="Z349" s="89">
        <v>34.657205753275562</v>
      </c>
      <c r="AA349" s="89">
        <v>0</v>
      </c>
      <c r="AB349" s="89">
        <v>0</v>
      </c>
      <c r="AC349" s="90">
        <v>4.7803042418311117</v>
      </c>
      <c r="AD349" s="91">
        <v>0</v>
      </c>
      <c r="AE349" s="91">
        <v>0</v>
      </c>
      <c r="AF349" s="91">
        <v>0</v>
      </c>
      <c r="AG349" s="91">
        <v>4.7803042418311117</v>
      </c>
      <c r="AH349" s="91">
        <v>0</v>
      </c>
      <c r="AI349" s="92">
        <f t="shared" si="230"/>
        <v>82.641705793941796</v>
      </c>
      <c r="BA349"/>
      <c r="BR349"/>
      <c r="CG349"/>
    </row>
    <row r="350" spans="1:85" x14ac:dyDescent="0.25">
      <c r="A350" s="11" t="s">
        <v>67</v>
      </c>
      <c r="B350" s="52">
        <v>1.0385752838401927</v>
      </c>
      <c r="C350" s="52">
        <v>0</v>
      </c>
      <c r="D350" s="52">
        <v>2.0264223845957532E-3</v>
      </c>
      <c r="E350" s="52">
        <v>0</v>
      </c>
      <c r="F350" s="372"/>
      <c r="G350" s="52">
        <v>0</v>
      </c>
      <c r="H350" s="53">
        <v>0</v>
      </c>
      <c r="I350" s="54">
        <f t="shared" si="228"/>
        <v>1.0406017062247885</v>
      </c>
      <c r="J350" s="8"/>
      <c r="K350" s="23" t="s">
        <v>67</v>
      </c>
      <c r="L350" s="55">
        <v>1.0385752838401927</v>
      </c>
      <c r="M350" s="55">
        <v>0</v>
      </c>
      <c r="N350" s="55">
        <v>2.0264223845957532E-3</v>
      </c>
      <c r="O350" s="55">
        <v>0</v>
      </c>
      <c r="P350" s="55">
        <v>0</v>
      </c>
      <c r="Q350" s="55">
        <v>0</v>
      </c>
      <c r="R350" s="56">
        <v>0</v>
      </c>
      <c r="S350" s="57">
        <f t="shared" si="229"/>
        <v>1.0406017062247885</v>
      </c>
      <c r="U350" s="34" t="s">
        <v>55</v>
      </c>
      <c r="V350" s="93">
        <v>1.0385752838401927</v>
      </c>
      <c r="W350" s="93">
        <v>0</v>
      </c>
      <c r="X350" s="93">
        <v>0</v>
      </c>
      <c r="Y350" s="93">
        <v>0</v>
      </c>
      <c r="Z350" s="93">
        <v>0</v>
      </c>
      <c r="AA350" s="93">
        <v>0</v>
      </c>
      <c r="AB350" s="93">
        <v>0</v>
      </c>
      <c r="AC350" s="94">
        <v>2.0264223845957532E-3</v>
      </c>
      <c r="AD350" s="93">
        <v>0</v>
      </c>
      <c r="AE350" s="93">
        <v>0</v>
      </c>
      <c r="AF350" s="93">
        <v>0</v>
      </c>
      <c r="AG350" s="93">
        <v>2.0264223845957532E-3</v>
      </c>
      <c r="AH350" s="93">
        <v>0</v>
      </c>
      <c r="AI350" s="95">
        <f t="shared" si="230"/>
        <v>1.0406017062247885</v>
      </c>
      <c r="BA350"/>
      <c r="BR350"/>
      <c r="CG350"/>
    </row>
    <row r="351" spans="1:85" x14ac:dyDescent="0.25">
      <c r="A351" s="12" t="s">
        <v>56</v>
      </c>
      <c r="B351" s="49">
        <v>0</v>
      </c>
      <c r="C351" s="49">
        <v>0</v>
      </c>
      <c r="D351" s="49">
        <v>4.8318208912171432</v>
      </c>
      <c r="E351" s="49">
        <v>0</v>
      </c>
      <c r="F351" s="372"/>
      <c r="G351" s="49">
        <v>0</v>
      </c>
      <c r="H351" s="58">
        <v>0</v>
      </c>
      <c r="I351" s="48">
        <f t="shared" si="228"/>
        <v>4.8318208912171432</v>
      </c>
      <c r="J351" s="8"/>
      <c r="K351" s="24" t="s">
        <v>56</v>
      </c>
      <c r="L351" s="49">
        <v>0</v>
      </c>
      <c r="M351" s="49">
        <v>0</v>
      </c>
      <c r="N351" s="49">
        <v>4.8318208912171432</v>
      </c>
      <c r="O351" s="49">
        <v>0</v>
      </c>
      <c r="P351" s="49">
        <v>280.84682442299669</v>
      </c>
      <c r="Q351" s="49">
        <v>0</v>
      </c>
      <c r="R351" s="50">
        <v>0</v>
      </c>
      <c r="S351" s="51">
        <f t="shared" si="229"/>
        <v>285.67864531421384</v>
      </c>
      <c r="U351" s="35" t="s">
        <v>56</v>
      </c>
      <c r="V351" s="89">
        <v>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280.84682442299669</v>
      </c>
      <c r="AC351" s="90">
        <v>4.8318208912171432</v>
      </c>
      <c r="AD351" s="89">
        <v>0</v>
      </c>
      <c r="AE351" s="89">
        <v>0</v>
      </c>
      <c r="AF351" s="89">
        <v>0</v>
      </c>
      <c r="AG351" s="89">
        <v>4.8318208912171432</v>
      </c>
      <c r="AH351" s="89">
        <v>0</v>
      </c>
      <c r="AI351" s="92">
        <f t="shared" si="230"/>
        <v>285.67864531421384</v>
      </c>
      <c r="BA351"/>
      <c r="BR351"/>
      <c r="CG351"/>
    </row>
    <row r="352" spans="1:85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0</v>
      </c>
      <c r="F352" s="372"/>
      <c r="G352" s="52">
        <v>0</v>
      </c>
      <c r="H352" s="53">
        <v>0</v>
      </c>
      <c r="I352" s="54">
        <f t="shared" si="228"/>
        <v>0</v>
      </c>
      <c r="J352" s="8"/>
      <c r="K352" s="23" t="s">
        <v>11</v>
      </c>
      <c r="L352" s="55">
        <v>0</v>
      </c>
      <c r="M352" s="55">
        <v>0</v>
      </c>
      <c r="N352" s="55">
        <v>0</v>
      </c>
      <c r="O352" s="55">
        <v>0</v>
      </c>
      <c r="P352" s="55">
        <v>1.9521997400839448</v>
      </c>
      <c r="Q352" s="55">
        <v>0</v>
      </c>
      <c r="R352" s="56">
        <v>0</v>
      </c>
      <c r="S352" s="57">
        <f t="shared" si="229"/>
        <v>1.9521997400839448</v>
      </c>
      <c r="U352" s="34" t="s">
        <v>11</v>
      </c>
      <c r="V352" s="93">
        <v>0</v>
      </c>
      <c r="W352" s="93">
        <v>0</v>
      </c>
      <c r="X352" s="93">
        <v>0</v>
      </c>
      <c r="Y352" s="93">
        <v>0</v>
      </c>
      <c r="Z352" s="93">
        <v>0</v>
      </c>
      <c r="AA352" s="93">
        <v>0</v>
      </c>
      <c r="AB352" s="93">
        <v>1.9521997400839448</v>
      </c>
      <c r="AC352" s="94">
        <v>0</v>
      </c>
      <c r="AD352" s="93">
        <v>0</v>
      </c>
      <c r="AE352" s="93">
        <v>0</v>
      </c>
      <c r="AF352" s="93">
        <v>0</v>
      </c>
      <c r="AG352" s="93">
        <v>0</v>
      </c>
      <c r="AH352" s="93">
        <v>0</v>
      </c>
      <c r="AI352" s="95">
        <f t="shared" si="230"/>
        <v>1.9521997400839448</v>
      </c>
      <c r="BA352"/>
      <c r="BR352"/>
      <c r="CG352"/>
    </row>
    <row r="353" spans="1:85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228"/>
        <v>0</v>
      </c>
      <c r="J353" s="8"/>
      <c r="K353" s="24" t="s">
        <v>57</v>
      </c>
      <c r="L353" s="49">
        <v>0</v>
      </c>
      <c r="M353" s="49">
        <v>0</v>
      </c>
      <c r="N353" s="49">
        <v>0</v>
      </c>
      <c r="O353" s="49">
        <v>0</v>
      </c>
      <c r="P353" s="49">
        <v>0</v>
      </c>
      <c r="Q353" s="49">
        <v>0</v>
      </c>
      <c r="R353" s="50">
        <v>0</v>
      </c>
      <c r="S353" s="51">
        <f t="shared" si="229"/>
        <v>0</v>
      </c>
      <c r="U353" s="35" t="s">
        <v>57</v>
      </c>
      <c r="V353" s="89">
        <v>0</v>
      </c>
      <c r="W353" s="89">
        <v>0</v>
      </c>
      <c r="X353" s="89">
        <v>0</v>
      </c>
      <c r="Y353" s="89">
        <v>0</v>
      </c>
      <c r="Z353" s="89">
        <v>0</v>
      </c>
      <c r="AA353" s="89">
        <v>0</v>
      </c>
      <c r="AB353" s="89">
        <v>0</v>
      </c>
      <c r="AC353" s="90">
        <v>0</v>
      </c>
      <c r="AD353" s="89">
        <v>0</v>
      </c>
      <c r="AE353" s="89">
        <v>0</v>
      </c>
      <c r="AF353" s="89">
        <v>0</v>
      </c>
      <c r="AG353" s="89">
        <v>0</v>
      </c>
      <c r="AH353" s="89">
        <v>0</v>
      </c>
      <c r="AI353" s="92">
        <f t="shared" si="230"/>
        <v>0</v>
      </c>
      <c r="BA353"/>
      <c r="BR353"/>
      <c r="CG353"/>
    </row>
    <row r="354" spans="1:85" x14ac:dyDescent="0.25">
      <c r="A354" s="11" t="s">
        <v>16</v>
      </c>
      <c r="B354" s="52">
        <v>0</v>
      </c>
      <c r="C354" s="52">
        <v>3.7365773294589344</v>
      </c>
      <c r="D354" s="52">
        <v>0</v>
      </c>
      <c r="E354" s="52">
        <v>0</v>
      </c>
      <c r="F354" s="372"/>
      <c r="G354" s="52">
        <v>0</v>
      </c>
      <c r="H354" s="53">
        <v>0</v>
      </c>
      <c r="I354" s="54">
        <f t="shared" si="228"/>
        <v>3.7365773294589344</v>
      </c>
      <c r="J354" s="8"/>
      <c r="K354" s="23" t="s">
        <v>16</v>
      </c>
      <c r="L354" s="55">
        <v>0</v>
      </c>
      <c r="M354" s="55">
        <v>3.7365773294589344</v>
      </c>
      <c r="N354" s="55">
        <v>0</v>
      </c>
      <c r="O354" s="55">
        <v>0</v>
      </c>
      <c r="P354" s="55">
        <v>1.9799870564716298</v>
      </c>
      <c r="Q354" s="55">
        <v>0</v>
      </c>
      <c r="R354" s="56">
        <v>0</v>
      </c>
      <c r="S354" s="57">
        <f t="shared" si="229"/>
        <v>5.7165643859305639</v>
      </c>
      <c r="U354" s="34" t="s">
        <v>16</v>
      </c>
      <c r="V354" s="93">
        <v>0</v>
      </c>
      <c r="W354" s="93">
        <v>0</v>
      </c>
      <c r="X354" s="93">
        <v>0</v>
      </c>
      <c r="Y354" s="93">
        <v>3.7365773294589344</v>
      </c>
      <c r="Z354" s="93">
        <v>0</v>
      </c>
      <c r="AA354" s="93">
        <v>0</v>
      </c>
      <c r="AB354" s="93">
        <v>1.9799870564716298</v>
      </c>
      <c r="AC354" s="94">
        <v>0</v>
      </c>
      <c r="AD354" s="93">
        <v>0</v>
      </c>
      <c r="AE354" s="93">
        <v>0</v>
      </c>
      <c r="AF354" s="93">
        <v>0</v>
      </c>
      <c r="AG354" s="93">
        <v>0</v>
      </c>
      <c r="AH354" s="93">
        <v>0</v>
      </c>
      <c r="AI354" s="95">
        <f t="shared" si="230"/>
        <v>5.7165643859305639</v>
      </c>
      <c r="BA354"/>
      <c r="BR354"/>
      <c r="CG354"/>
    </row>
    <row r="355" spans="1:85" x14ac:dyDescent="0.25">
      <c r="A355" s="12" t="s">
        <v>139</v>
      </c>
      <c r="B355" s="49">
        <v>18.862649654568148</v>
      </c>
      <c r="C355" s="49">
        <v>654.51575882067164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228"/>
        <v>673.37840847523978</v>
      </c>
      <c r="J355" s="8"/>
      <c r="K355" s="24" t="s">
        <v>139</v>
      </c>
      <c r="L355" s="49">
        <v>18.862649654568148</v>
      </c>
      <c r="M355" s="49">
        <v>654.51575882067164</v>
      </c>
      <c r="N355" s="49">
        <v>0</v>
      </c>
      <c r="O355" s="49">
        <v>0</v>
      </c>
      <c r="P355" s="49">
        <v>0</v>
      </c>
      <c r="Q355" s="49">
        <v>0</v>
      </c>
      <c r="R355" s="50">
        <v>0</v>
      </c>
      <c r="S355" s="51">
        <f t="shared" si="229"/>
        <v>673.37840847523978</v>
      </c>
      <c r="U355" s="35" t="s">
        <v>139</v>
      </c>
      <c r="V355" s="89">
        <v>18.862649654568148</v>
      </c>
      <c r="W355" s="89">
        <v>0</v>
      </c>
      <c r="X355" s="89">
        <v>0</v>
      </c>
      <c r="Y355" s="89">
        <v>654.51575882067164</v>
      </c>
      <c r="Z355" s="89">
        <v>0</v>
      </c>
      <c r="AA355" s="89">
        <v>0</v>
      </c>
      <c r="AB355" s="89">
        <v>0</v>
      </c>
      <c r="AC355" s="90">
        <v>0</v>
      </c>
      <c r="AD355" s="89">
        <v>0</v>
      </c>
      <c r="AE355" s="89">
        <v>0</v>
      </c>
      <c r="AF355" s="89">
        <v>0</v>
      </c>
      <c r="AG355" s="89">
        <v>0</v>
      </c>
      <c r="AH355" s="89">
        <v>0</v>
      </c>
      <c r="AI355" s="92">
        <f t="shared" si="230"/>
        <v>673.37840847523978</v>
      </c>
      <c r="BA355"/>
      <c r="BR355"/>
      <c r="CG355"/>
    </row>
    <row r="356" spans="1:85" x14ac:dyDescent="0.25">
      <c r="A356" s="11" t="s">
        <v>24</v>
      </c>
      <c r="B356" s="52">
        <v>8.2449876837244762</v>
      </c>
      <c r="C356" s="52">
        <v>0</v>
      </c>
      <c r="D356" s="52">
        <v>62.238855029515761</v>
      </c>
      <c r="E356" s="52">
        <v>947.20028685231387</v>
      </c>
      <c r="F356" s="372"/>
      <c r="G356" s="52">
        <v>26.988290194024597</v>
      </c>
      <c r="H356" s="53">
        <v>0</v>
      </c>
      <c r="I356" s="54">
        <f t="shared" si="228"/>
        <v>1044.6724197595788</v>
      </c>
      <c r="J356" s="8"/>
      <c r="K356" s="23" t="s">
        <v>24</v>
      </c>
      <c r="L356" s="55">
        <v>8.2449876837244762</v>
      </c>
      <c r="M356" s="55">
        <v>0</v>
      </c>
      <c r="N356" s="55">
        <v>62.238855029515761</v>
      </c>
      <c r="O356" s="55">
        <v>947.20028685231387</v>
      </c>
      <c r="P356" s="55">
        <v>1.0917261530072064</v>
      </c>
      <c r="Q356" s="55">
        <v>26.988290194024597</v>
      </c>
      <c r="R356" s="56">
        <v>0</v>
      </c>
      <c r="S356" s="57">
        <f t="shared" si="229"/>
        <v>1045.7641459125859</v>
      </c>
      <c r="U356" s="34" t="s">
        <v>24</v>
      </c>
      <c r="V356" s="93">
        <v>0.58278230618789351</v>
      </c>
      <c r="W356" s="93">
        <v>1.3051227909026779</v>
      </c>
      <c r="X356" s="93">
        <v>26.988290194024597</v>
      </c>
      <c r="Y356" s="93">
        <v>0</v>
      </c>
      <c r="Z356" s="93">
        <v>61.122920186955369</v>
      </c>
      <c r="AA356" s="93">
        <v>946.86506913857079</v>
      </c>
      <c r="AB356" s="93">
        <v>1.0917261530072064</v>
      </c>
      <c r="AC356" s="94">
        <v>7.8082351429373338</v>
      </c>
      <c r="AD356" s="93">
        <v>6.3570825866339042</v>
      </c>
      <c r="AE356" s="93">
        <v>0.33521771374303488</v>
      </c>
      <c r="AF356" s="93">
        <v>0</v>
      </c>
      <c r="AG356" s="93">
        <v>1.1159348425603954</v>
      </c>
      <c r="AH356" s="93">
        <v>0</v>
      </c>
      <c r="AI356" s="95">
        <f t="shared" si="230"/>
        <v>1045.7641459125857</v>
      </c>
      <c r="BA356"/>
      <c r="BR356"/>
      <c r="CG356"/>
    </row>
    <row r="357" spans="1:85" x14ac:dyDescent="0.25">
      <c r="A357" s="12" t="s">
        <v>23</v>
      </c>
      <c r="B357" s="49">
        <v>90.982601356626262</v>
      </c>
      <c r="C357" s="49">
        <v>0</v>
      </c>
      <c r="D357" s="49">
        <v>342.57342152412821</v>
      </c>
      <c r="E357" s="49">
        <v>0</v>
      </c>
      <c r="F357" s="372"/>
      <c r="G357" s="49">
        <v>0</v>
      </c>
      <c r="H357" s="58">
        <v>0</v>
      </c>
      <c r="I357" s="48">
        <f t="shared" si="228"/>
        <v>433.55602288075448</v>
      </c>
      <c r="J357" s="8"/>
      <c r="K357" s="24" t="s">
        <v>23</v>
      </c>
      <c r="L357" s="49">
        <v>90.982601356626262</v>
      </c>
      <c r="M357" s="49">
        <v>0</v>
      </c>
      <c r="N357" s="49">
        <v>342.57342152412821</v>
      </c>
      <c r="O357" s="49">
        <v>0</v>
      </c>
      <c r="P357" s="49">
        <v>0</v>
      </c>
      <c r="Q357" s="49">
        <v>0</v>
      </c>
      <c r="R357" s="50">
        <v>0</v>
      </c>
      <c r="S357" s="51">
        <f t="shared" si="229"/>
        <v>433.55602288075448</v>
      </c>
      <c r="U357" s="35" t="s">
        <v>23</v>
      </c>
      <c r="V357" s="89">
        <v>90.982601356626262</v>
      </c>
      <c r="W357" s="89">
        <v>0</v>
      </c>
      <c r="X357" s="89">
        <v>0</v>
      </c>
      <c r="Y357" s="89">
        <v>0</v>
      </c>
      <c r="Z357" s="89">
        <v>0</v>
      </c>
      <c r="AA357" s="89">
        <v>0</v>
      </c>
      <c r="AB357" s="89">
        <v>0</v>
      </c>
      <c r="AC357" s="90">
        <v>342.57342152412821</v>
      </c>
      <c r="AD357" s="89">
        <v>0</v>
      </c>
      <c r="AE357" s="89">
        <v>0</v>
      </c>
      <c r="AF357" s="89">
        <v>0</v>
      </c>
      <c r="AG357" s="89">
        <v>342.57342152412821</v>
      </c>
      <c r="AH357" s="89">
        <v>0</v>
      </c>
      <c r="AI357" s="92">
        <f t="shared" si="230"/>
        <v>433.55602288075448</v>
      </c>
      <c r="BA357"/>
      <c r="BR357"/>
      <c r="CG357"/>
    </row>
    <row r="358" spans="1:85" x14ac:dyDescent="0.25">
      <c r="A358" s="11" t="s">
        <v>58</v>
      </c>
      <c r="B358" s="52">
        <v>2.330582313712906</v>
      </c>
      <c r="C358" s="52">
        <v>3.9523792845955983</v>
      </c>
      <c r="D358" s="52">
        <v>7.20798653725641</v>
      </c>
      <c r="E358" s="52">
        <v>0</v>
      </c>
      <c r="F358" s="372"/>
      <c r="G358" s="52">
        <v>0</v>
      </c>
      <c r="H358" s="53">
        <v>0</v>
      </c>
      <c r="I358" s="54">
        <f t="shared" si="228"/>
        <v>13.490948135564913</v>
      </c>
      <c r="J358" s="8"/>
      <c r="K358" s="23" t="s">
        <v>58</v>
      </c>
      <c r="L358" s="55">
        <v>2.330582313712906</v>
      </c>
      <c r="M358" s="55">
        <v>3.9523792845955983</v>
      </c>
      <c r="N358" s="55">
        <v>7.20798653725641</v>
      </c>
      <c r="O358" s="55">
        <v>0</v>
      </c>
      <c r="P358" s="55">
        <v>0</v>
      </c>
      <c r="Q358" s="55">
        <v>0</v>
      </c>
      <c r="R358" s="56">
        <v>0</v>
      </c>
      <c r="S358" s="57">
        <f t="shared" si="229"/>
        <v>13.490948135564913</v>
      </c>
      <c r="U358" s="34" t="s">
        <v>58</v>
      </c>
      <c r="V358" s="93">
        <v>2.330582313712906</v>
      </c>
      <c r="W358" s="93">
        <v>0</v>
      </c>
      <c r="X358" s="93">
        <v>0</v>
      </c>
      <c r="Y358" s="93">
        <v>3.9523792845955983</v>
      </c>
      <c r="Z358" s="93">
        <v>7.20798653725641</v>
      </c>
      <c r="AA358" s="93">
        <v>0</v>
      </c>
      <c r="AB358" s="93">
        <v>0</v>
      </c>
      <c r="AC358" s="94">
        <v>0</v>
      </c>
      <c r="AD358" s="93">
        <v>0</v>
      </c>
      <c r="AE358" s="93">
        <v>0</v>
      </c>
      <c r="AF358" s="93">
        <v>0</v>
      </c>
      <c r="AG358" s="93">
        <v>0</v>
      </c>
      <c r="AH358" s="93">
        <v>0</v>
      </c>
      <c r="AI358" s="95">
        <f t="shared" si="230"/>
        <v>13.490948135564913</v>
      </c>
      <c r="BA358"/>
      <c r="BR358"/>
      <c r="CG358"/>
    </row>
    <row r="359" spans="1:85" x14ac:dyDescent="0.25">
      <c r="A359" s="12" t="s">
        <v>21</v>
      </c>
      <c r="B359" s="49">
        <v>55.37565653792511</v>
      </c>
      <c r="C359" s="49">
        <v>2591.3162631391838</v>
      </c>
      <c r="D359" s="49">
        <v>1145.3845005661958</v>
      </c>
      <c r="E359" s="49">
        <v>0</v>
      </c>
      <c r="F359" s="372"/>
      <c r="G359" s="49">
        <v>0</v>
      </c>
      <c r="H359" s="58">
        <v>0</v>
      </c>
      <c r="I359" s="48">
        <f t="shared" si="228"/>
        <v>3792.0764202433047</v>
      </c>
      <c r="J359" s="8"/>
      <c r="K359" s="24" t="s">
        <v>21</v>
      </c>
      <c r="L359" s="49">
        <v>55.37565653792511</v>
      </c>
      <c r="M359" s="49">
        <v>2591.3162631391838</v>
      </c>
      <c r="N359" s="49">
        <v>1145.3845005661958</v>
      </c>
      <c r="O359" s="49">
        <v>0</v>
      </c>
      <c r="P359" s="49">
        <v>11.717470290581499</v>
      </c>
      <c r="Q359" s="49">
        <v>0</v>
      </c>
      <c r="R359" s="50">
        <v>0</v>
      </c>
      <c r="S359" s="51">
        <f t="shared" si="229"/>
        <v>3803.793890533886</v>
      </c>
      <c r="U359" s="35" t="s">
        <v>21</v>
      </c>
      <c r="V359" s="89">
        <v>55.37565653792511</v>
      </c>
      <c r="W359" s="89">
        <v>0</v>
      </c>
      <c r="X359" s="89">
        <v>0</v>
      </c>
      <c r="Y359" s="89">
        <v>2591.3162631391838</v>
      </c>
      <c r="Z359" s="89">
        <v>349.3603259962909</v>
      </c>
      <c r="AA359" s="89">
        <v>0</v>
      </c>
      <c r="AB359" s="89">
        <v>11.717470290581499</v>
      </c>
      <c r="AC359" s="90">
        <v>796.02417456990486</v>
      </c>
      <c r="AD359" s="89">
        <v>0</v>
      </c>
      <c r="AE359" s="89">
        <v>0</v>
      </c>
      <c r="AF359" s="89">
        <v>0</v>
      </c>
      <c r="AG359" s="89">
        <v>796.02417456990486</v>
      </c>
      <c r="AH359" s="89">
        <v>0</v>
      </c>
      <c r="AI359" s="92">
        <f t="shared" si="230"/>
        <v>3803.793890533886</v>
      </c>
      <c r="BA359"/>
      <c r="BR359"/>
      <c r="CG359"/>
    </row>
    <row r="360" spans="1:85" x14ac:dyDescent="0.25">
      <c r="A360" s="11" t="s">
        <v>20</v>
      </c>
      <c r="B360" s="52">
        <v>2.8263558696386633</v>
      </c>
      <c r="C360" s="52">
        <v>152.15632631535576</v>
      </c>
      <c r="D360" s="52">
        <v>47.372725815005545</v>
      </c>
      <c r="E360" s="52">
        <v>0</v>
      </c>
      <c r="F360" s="372"/>
      <c r="G360" s="52">
        <v>0</v>
      </c>
      <c r="H360" s="53">
        <v>0</v>
      </c>
      <c r="I360" s="54">
        <f t="shared" si="228"/>
        <v>202.35540799999995</v>
      </c>
      <c r="J360" s="8"/>
      <c r="K360" s="23" t="s">
        <v>20</v>
      </c>
      <c r="L360" s="55">
        <v>2.8263558696386633</v>
      </c>
      <c r="M360" s="55">
        <v>152.15632631535576</v>
      </c>
      <c r="N360" s="55">
        <v>47.372725815005545</v>
      </c>
      <c r="O360" s="55">
        <v>0</v>
      </c>
      <c r="P360" s="55">
        <v>0</v>
      </c>
      <c r="Q360" s="55">
        <v>0</v>
      </c>
      <c r="R360" s="56">
        <v>0</v>
      </c>
      <c r="S360" s="57">
        <f t="shared" si="229"/>
        <v>202.35540799999995</v>
      </c>
      <c r="U360" s="34" t="s">
        <v>59</v>
      </c>
      <c r="V360" s="93">
        <v>2.8263558696386633</v>
      </c>
      <c r="W360" s="93">
        <v>0</v>
      </c>
      <c r="X360" s="93">
        <v>0</v>
      </c>
      <c r="Y360" s="93">
        <v>152.15632631535576</v>
      </c>
      <c r="Z360" s="93">
        <v>47.372725815005545</v>
      </c>
      <c r="AA360" s="93">
        <v>0</v>
      </c>
      <c r="AB360" s="93">
        <v>0</v>
      </c>
      <c r="AC360" s="94">
        <v>0</v>
      </c>
      <c r="AD360" s="93">
        <v>0</v>
      </c>
      <c r="AE360" s="93">
        <v>0</v>
      </c>
      <c r="AF360" s="93">
        <v>0</v>
      </c>
      <c r="AG360" s="93">
        <v>0</v>
      </c>
      <c r="AH360" s="93">
        <v>0</v>
      </c>
      <c r="AI360" s="95">
        <f t="shared" si="230"/>
        <v>202.35540799999995</v>
      </c>
      <c r="BA360"/>
      <c r="BR360"/>
      <c r="CG360"/>
    </row>
    <row r="361" spans="1:85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228"/>
        <v>0</v>
      </c>
      <c r="J361" s="8"/>
      <c r="K361" s="25" t="s">
        <v>62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50">
        <v>0</v>
      </c>
      <c r="S361" s="51">
        <f t="shared" si="229"/>
        <v>0</v>
      </c>
      <c r="U361" s="36" t="s">
        <v>60</v>
      </c>
      <c r="V361" s="89">
        <v>0</v>
      </c>
      <c r="W361" s="89">
        <v>0</v>
      </c>
      <c r="X361" s="89">
        <v>0</v>
      </c>
      <c r="Y361" s="89">
        <v>0</v>
      </c>
      <c r="Z361" s="89">
        <v>0</v>
      </c>
      <c r="AA361" s="89">
        <v>0</v>
      </c>
      <c r="AB361" s="89">
        <v>0</v>
      </c>
      <c r="AC361" s="90">
        <v>0</v>
      </c>
      <c r="AD361" s="91">
        <v>0</v>
      </c>
      <c r="AE361" s="91">
        <v>0</v>
      </c>
      <c r="AF361" s="91">
        <v>0</v>
      </c>
      <c r="AG361" s="91">
        <v>0</v>
      </c>
      <c r="AH361" s="91">
        <v>0</v>
      </c>
      <c r="AI361" s="92">
        <f t="shared" si="230"/>
        <v>0</v>
      </c>
      <c r="BA361"/>
      <c r="BR361"/>
      <c r="CG361"/>
    </row>
    <row r="362" spans="1:85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228"/>
        <v>0</v>
      </c>
      <c r="J362" s="8"/>
      <c r="K362" s="26" t="s">
        <v>22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3">
        <v>0</v>
      </c>
      <c r="S362" s="64">
        <f t="shared" si="229"/>
        <v>0</v>
      </c>
      <c r="U362" s="37" t="s">
        <v>63</v>
      </c>
      <c r="V362" s="96">
        <v>0</v>
      </c>
      <c r="W362" s="96">
        <v>0</v>
      </c>
      <c r="X362" s="96">
        <v>0</v>
      </c>
      <c r="Y362" s="96">
        <v>0</v>
      </c>
      <c r="Z362" s="96">
        <v>0</v>
      </c>
      <c r="AA362" s="96">
        <v>0</v>
      </c>
      <c r="AB362" s="96">
        <v>0</v>
      </c>
      <c r="AC362" s="96">
        <v>0</v>
      </c>
      <c r="AD362" s="96">
        <v>0</v>
      </c>
      <c r="AE362" s="96">
        <v>0</v>
      </c>
      <c r="AF362" s="96">
        <v>0</v>
      </c>
      <c r="AG362" s="96">
        <v>0</v>
      </c>
      <c r="AH362" s="97">
        <v>0</v>
      </c>
      <c r="AI362" s="98">
        <f t="shared" si="230"/>
        <v>0</v>
      </c>
      <c r="BA362"/>
      <c r="BR362"/>
      <c r="CG362"/>
    </row>
    <row r="363" spans="1:85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228"/>
        <v>0</v>
      </c>
      <c r="J363" s="8"/>
      <c r="K363" s="27" t="s">
        <v>18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8">
        <v>0</v>
      </c>
      <c r="S363" s="69">
        <f t="shared" si="229"/>
        <v>0</v>
      </c>
      <c r="U363" s="38" t="s">
        <v>18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100">
        <v>0</v>
      </c>
      <c r="AE363" s="100">
        <v>0</v>
      </c>
      <c r="AF363" s="100">
        <v>0</v>
      </c>
      <c r="AG363" s="100">
        <v>0</v>
      </c>
      <c r="AH363" s="100">
        <v>0</v>
      </c>
      <c r="AI363" s="101">
        <f t="shared" si="230"/>
        <v>0</v>
      </c>
      <c r="BA363"/>
      <c r="BR363"/>
      <c r="CG363"/>
    </row>
    <row r="364" spans="1:85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228"/>
        <v>0</v>
      </c>
      <c r="J364" s="8"/>
      <c r="K364" s="26" t="s">
        <v>19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3">
        <v>0</v>
      </c>
      <c r="S364" s="64">
        <f t="shared" si="229"/>
        <v>0</v>
      </c>
      <c r="U364" s="37" t="s">
        <v>19</v>
      </c>
      <c r="V364" s="96">
        <v>0</v>
      </c>
      <c r="W364" s="96">
        <v>0</v>
      </c>
      <c r="X364" s="96">
        <v>0</v>
      </c>
      <c r="Y364" s="96">
        <v>0</v>
      </c>
      <c r="Z364" s="96">
        <v>0</v>
      </c>
      <c r="AA364" s="96">
        <v>0</v>
      </c>
      <c r="AB364" s="96">
        <v>0</v>
      </c>
      <c r="AC364" s="96">
        <v>0</v>
      </c>
      <c r="AD364" s="96">
        <v>0</v>
      </c>
      <c r="AE364" s="96">
        <v>0</v>
      </c>
      <c r="AF364" s="96">
        <v>0</v>
      </c>
      <c r="AG364" s="96">
        <v>0</v>
      </c>
      <c r="AH364" s="97">
        <v>0</v>
      </c>
      <c r="AI364" s="98">
        <f t="shared" si="230"/>
        <v>0</v>
      </c>
      <c r="BA364"/>
      <c r="BR364"/>
      <c r="CG364"/>
    </row>
    <row r="365" spans="1:85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 t="shared" si="228"/>
        <v>0</v>
      </c>
      <c r="J365" s="8"/>
      <c r="K365" s="28" t="s">
        <v>10</v>
      </c>
      <c r="L365" s="70">
        <v>0</v>
      </c>
      <c r="M365" s="70">
        <v>0</v>
      </c>
      <c r="N365" s="70">
        <v>0</v>
      </c>
      <c r="O365" s="70">
        <v>0</v>
      </c>
      <c r="P365" s="70">
        <v>0</v>
      </c>
      <c r="Q365" s="70">
        <v>0</v>
      </c>
      <c r="R365" s="73">
        <v>0</v>
      </c>
      <c r="S365" s="74">
        <f t="shared" si="229"/>
        <v>0</v>
      </c>
      <c r="U365" s="38" t="s">
        <v>10</v>
      </c>
      <c r="V365" s="99">
        <v>0</v>
      </c>
      <c r="W365" s="99">
        <v>0</v>
      </c>
      <c r="X365" s="99">
        <v>0</v>
      </c>
      <c r="Y365" s="99">
        <v>0</v>
      </c>
      <c r="Z365" s="99">
        <v>0</v>
      </c>
      <c r="AA365" s="99">
        <v>0</v>
      </c>
      <c r="AB365" s="99">
        <v>0</v>
      </c>
      <c r="AC365" s="99">
        <v>0</v>
      </c>
      <c r="AD365" s="100">
        <v>0</v>
      </c>
      <c r="AE365" s="100">
        <v>0</v>
      </c>
      <c r="AF365" s="100">
        <v>0</v>
      </c>
      <c r="AG365" s="100">
        <v>0</v>
      </c>
      <c r="AH365" s="100">
        <v>0</v>
      </c>
      <c r="AI365" s="101">
        <f t="shared" si="230"/>
        <v>0</v>
      </c>
      <c r="BA365"/>
      <c r="BR365"/>
      <c r="CG365"/>
    </row>
    <row r="366" spans="1:85" x14ac:dyDescent="0.25">
      <c r="A366" s="17" t="s">
        <v>25</v>
      </c>
      <c r="B366" s="75">
        <f>SUM(B345:B361)</f>
        <v>222.86560449887091</v>
      </c>
      <c r="C366" s="75">
        <f t="shared" ref="C366:I366" si="231">SUM(C345:C361)</f>
        <v>3405.6773048892655</v>
      </c>
      <c r="D366" s="75">
        <f t="shared" si="231"/>
        <v>1649.0488467808102</v>
      </c>
      <c r="E366" s="75">
        <f t="shared" si="231"/>
        <v>947.20028685231387</v>
      </c>
      <c r="F366" s="75">
        <f t="shared" si="231"/>
        <v>0</v>
      </c>
      <c r="G366" s="75">
        <f t="shared" si="231"/>
        <v>26.988290194024597</v>
      </c>
      <c r="H366" s="76">
        <f t="shared" si="231"/>
        <v>0</v>
      </c>
      <c r="I366" s="48">
        <f t="shared" si="231"/>
        <v>6251.7803332152862</v>
      </c>
      <c r="J366" s="8"/>
      <c r="K366" s="29" t="s">
        <v>25</v>
      </c>
      <c r="L366" s="75">
        <f>SUM(L345:L361)</f>
        <v>222.86560449887091</v>
      </c>
      <c r="M366" s="75">
        <f t="shared" ref="M366:S366" si="232">SUM(M345:M361)</f>
        <v>3405.6773048892655</v>
      </c>
      <c r="N366" s="75">
        <f t="shared" si="232"/>
        <v>1649.0488467808102</v>
      </c>
      <c r="O366" s="75">
        <f t="shared" si="232"/>
        <v>947.20028685231387</v>
      </c>
      <c r="P366" s="75">
        <f t="shared" si="232"/>
        <v>297.58820766314096</v>
      </c>
      <c r="Q366" s="75">
        <f t="shared" si="232"/>
        <v>26.988290194024597</v>
      </c>
      <c r="R366" s="76">
        <f t="shared" si="232"/>
        <v>0</v>
      </c>
      <c r="S366" s="77">
        <f t="shared" si="232"/>
        <v>6549.3685408784268</v>
      </c>
      <c r="U366" s="39" t="s">
        <v>61</v>
      </c>
      <c r="V366" s="102">
        <f>SUM(V345:V361)</f>
        <v>215.20339912133429</v>
      </c>
      <c r="W366" s="102">
        <f t="shared" ref="W366:AH366" si="233">SUM(W345:W361)</f>
        <v>1.3051227909026779</v>
      </c>
      <c r="X366" s="102">
        <f t="shared" si="233"/>
        <v>26.988290194024597</v>
      </c>
      <c r="Y366" s="102">
        <f t="shared" si="233"/>
        <v>3405.6773048892655</v>
      </c>
      <c r="Z366" s="102">
        <f t="shared" si="233"/>
        <v>499.72116428878377</v>
      </c>
      <c r="AA366" s="102">
        <f t="shared" si="233"/>
        <v>946.86506913857079</v>
      </c>
      <c r="AB366" s="102">
        <f t="shared" si="233"/>
        <v>297.58820766314096</v>
      </c>
      <c r="AC366" s="102">
        <f t="shared" si="233"/>
        <v>1156.0199827924032</v>
      </c>
      <c r="AD366" s="103">
        <f t="shared" si="233"/>
        <v>6.3570825866339042</v>
      </c>
      <c r="AE366" s="103">
        <f t="shared" si="233"/>
        <v>0.33521771374303488</v>
      </c>
      <c r="AF366" s="103">
        <f t="shared" si="233"/>
        <v>0</v>
      </c>
      <c r="AG366" s="103">
        <f t="shared" si="233"/>
        <v>1149.3276824920263</v>
      </c>
      <c r="AH366" s="103">
        <f t="shared" si="233"/>
        <v>0</v>
      </c>
      <c r="AI366" s="104">
        <f>SUM(V366:AC366)</f>
        <v>6549.3685408784258</v>
      </c>
      <c r="BA366"/>
      <c r="BR366"/>
      <c r="CG366"/>
    </row>
    <row r="367" spans="1:85" s="4" customFormat="1" ht="15" thickBot="1" x14ac:dyDescent="0.35">
      <c r="A367" s="18" t="s">
        <v>85</v>
      </c>
      <c r="B367" s="105">
        <f>IF($I366=0,"-",B366/$I366)</f>
        <v>3.5648342171397326E-2</v>
      </c>
      <c r="C367" s="105">
        <f t="shared" ref="C367:H367" si="234">IF($I366=0,"-",C366/$I366)</f>
        <v>0.54475319402940825</v>
      </c>
      <c r="D367" s="105">
        <f t="shared" si="234"/>
        <v>0.26377267896306678</v>
      </c>
      <c r="E367" s="105">
        <f t="shared" si="234"/>
        <v>0.15150888808743052</v>
      </c>
      <c r="F367" s="105">
        <f t="shared" si="234"/>
        <v>0</v>
      </c>
      <c r="G367" s="105">
        <f t="shared" si="234"/>
        <v>4.3168967486969488E-3</v>
      </c>
      <c r="H367" s="106">
        <f t="shared" si="234"/>
        <v>0</v>
      </c>
      <c r="I367" s="107">
        <f>SUM(B367:H367)</f>
        <v>0.99999999999999989</v>
      </c>
      <c r="J367"/>
      <c r="K367" s="30" t="s">
        <v>85</v>
      </c>
      <c r="L367" s="80">
        <f>IF($S366=0,"-",L366/$S366)</f>
        <v>3.40285636863824E-2</v>
      </c>
      <c r="M367" s="80">
        <f t="shared" ref="M367:R367" si="235">IF($S366=0,"-",M366/$S366)</f>
        <v>0.52000086476008311</v>
      </c>
      <c r="N367" s="80">
        <f t="shared" si="235"/>
        <v>0.25178745652930279</v>
      </c>
      <c r="O367" s="80">
        <f t="shared" si="235"/>
        <v>0.14462467349948085</v>
      </c>
      <c r="P367" s="80">
        <f t="shared" si="235"/>
        <v>4.5437694612193449E-2</v>
      </c>
      <c r="Q367" s="80">
        <f t="shared" si="235"/>
        <v>4.1207469125572865E-3</v>
      </c>
      <c r="R367" s="81">
        <f t="shared" si="235"/>
        <v>0</v>
      </c>
      <c r="S367" s="82">
        <f>SUM(L367:R367)</f>
        <v>0.99999999999999989</v>
      </c>
      <c r="U367" s="40" t="s">
        <v>85</v>
      </c>
      <c r="V367" s="108">
        <f>+V366/$AI366</f>
        <v>3.2858648551860298E-2</v>
      </c>
      <c r="W367" s="108">
        <f t="shared" ref="W367:AH367" si="236">+W366/$AI366</f>
        <v>1.9927459918565369E-4</v>
      </c>
      <c r="X367" s="108">
        <f t="shared" si="236"/>
        <v>4.1207469125572873E-3</v>
      </c>
      <c r="Y367" s="108">
        <f t="shared" si="236"/>
        <v>0.52000086476008311</v>
      </c>
      <c r="Z367" s="108">
        <f t="shared" si="236"/>
        <v>7.6300663364679014E-2</v>
      </c>
      <c r="AA367" s="108">
        <f t="shared" si="236"/>
        <v>0.14457349028820626</v>
      </c>
      <c r="AB367" s="108">
        <f t="shared" si="236"/>
        <v>4.5437694612193456E-2</v>
      </c>
      <c r="AC367" s="108">
        <f t="shared" si="236"/>
        <v>0.17650861691123484</v>
      </c>
      <c r="AD367" s="108">
        <f t="shared" si="236"/>
        <v>9.706405353364446E-4</v>
      </c>
      <c r="AE367" s="108">
        <f t="shared" si="236"/>
        <v>5.1183211274605451E-5</v>
      </c>
      <c r="AF367" s="108">
        <f t="shared" si="236"/>
        <v>0</v>
      </c>
      <c r="AG367" s="108">
        <f t="shared" si="236"/>
        <v>0.17548679316462379</v>
      </c>
      <c r="AH367" s="108">
        <f t="shared" si="236"/>
        <v>0</v>
      </c>
      <c r="AI367" s="109">
        <f>SUM(V367:AC367)</f>
        <v>1</v>
      </c>
    </row>
    <row r="368" spans="1:85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AI368" s="8"/>
      <c r="BA368"/>
      <c r="BR368"/>
      <c r="CG368"/>
    </row>
    <row r="369" spans="1:85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  <c r="K369" s="369" t="s">
        <v>39</v>
      </c>
      <c r="L369" s="43" t="s">
        <v>0</v>
      </c>
      <c r="M369" s="43" t="s">
        <v>1</v>
      </c>
      <c r="N369" s="43" t="s">
        <v>2</v>
      </c>
      <c r="O369" s="43" t="s">
        <v>3</v>
      </c>
      <c r="P369" s="43" t="s">
        <v>26</v>
      </c>
      <c r="Q369" s="43" t="s">
        <v>4</v>
      </c>
      <c r="R369" s="43" t="s">
        <v>84</v>
      </c>
      <c r="S369" s="44" t="s">
        <v>5</v>
      </c>
      <c r="U369" s="365" t="s">
        <v>39</v>
      </c>
      <c r="V369" s="84" t="s">
        <v>71</v>
      </c>
      <c r="W369" s="84" t="s">
        <v>72</v>
      </c>
      <c r="X369" s="84" t="s">
        <v>4</v>
      </c>
      <c r="Y369" s="84" t="s">
        <v>1</v>
      </c>
      <c r="Z369" s="84" t="s">
        <v>2</v>
      </c>
      <c r="AA369" s="84" t="s">
        <v>3</v>
      </c>
      <c r="AB369" s="84" t="s">
        <v>53</v>
      </c>
      <c r="AC369" s="84" t="s">
        <v>65</v>
      </c>
      <c r="AD369" s="85" t="s">
        <v>73</v>
      </c>
      <c r="AE369" s="85" t="s">
        <v>74</v>
      </c>
      <c r="AF369" s="85" t="s">
        <v>75</v>
      </c>
      <c r="AG369" s="85" t="s">
        <v>76</v>
      </c>
      <c r="AH369" s="85" t="s">
        <v>77</v>
      </c>
      <c r="AI369" s="86" t="s">
        <v>61</v>
      </c>
      <c r="BA369"/>
      <c r="BR369"/>
      <c r="CG369"/>
    </row>
    <row r="370" spans="1:85" ht="15" customHeight="1" x14ac:dyDescent="0.25">
      <c r="A370" s="418" t="s">
        <v>39</v>
      </c>
      <c r="B370" s="357" t="s">
        <v>66</v>
      </c>
      <c r="C370" s="358"/>
      <c r="D370" s="358"/>
      <c r="E370" s="358"/>
      <c r="F370" s="358"/>
      <c r="G370" s="358"/>
      <c r="H370" s="358"/>
      <c r="I370" s="359"/>
      <c r="K370" s="370" t="s">
        <v>39</v>
      </c>
      <c r="L370" s="360" t="s">
        <v>66</v>
      </c>
      <c r="M370" s="361"/>
      <c r="N370" s="361"/>
      <c r="O370" s="361"/>
      <c r="P370" s="361"/>
      <c r="Q370" s="361"/>
      <c r="R370" s="361"/>
      <c r="S370" s="362"/>
      <c r="U370" s="366" t="s">
        <v>39</v>
      </c>
      <c r="V370" s="363" t="s">
        <v>66</v>
      </c>
      <c r="W370" s="363"/>
      <c r="X370" s="363"/>
      <c r="Y370" s="363"/>
      <c r="Z370" s="363"/>
      <c r="AA370" s="363"/>
      <c r="AB370" s="363"/>
      <c r="AC370" s="363"/>
      <c r="AD370" s="363"/>
      <c r="AE370" s="363"/>
      <c r="AF370" s="363"/>
      <c r="AG370" s="363"/>
      <c r="AH370" s="363"/>
      <c r="AI370" s="364"/>
      <c r="BA370"/>
      <c r="BR370"/>
      <c r="CG370"/>
    </row>
    <row r="371" spans="1:85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  <c r="J371" s="8"/>
      <c r="K371" s="31" t="s">
        <v>6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87">
        <v>0</v>
      </c>
      <c r="S371" s="88">
        <f>SUM(L371:R371)</f>
        <v>0</v>
      </c>
      <c r="U371" s="33" t="s">
        <v>6</v>
      </c>
      <c r="V371" s="89">
        <v>0</v>
      </c>
      <c r="W371" s="89">
        <v>0</v>
      </c>
      <c r="X371" s="89">
        <v>0</v>
      </c>
      <c r="Y371" s="89">
        <v>0</v>
      </c>
      <c r="Z371" s="89">
        <v>0</v>
      </c>
      <c r="AA371" s="89">
        <v>0</v>
      </c>
      <c r="AB371" s="89">
        <v>0</v>
      </c>
      <c r="AC371" s="90">
        <v>0</v>
      </c>
      <c r="AD371" s="91">
        <v>0</v>
      </c>
      <c r="AE371" s="91">
        <v>0</v>
      </c>
      <c r="AF371" s="91">
        <v>0</v>
      </c>
      <c r="AG371" s="91">
        <v>0</v>
      </c>
      <c r="AH371" s="91">
        <v>0</v>
      </c>
      <c r="AI371" s="92">
        <f>SUM(V371:AC371)</f>
        <v>0</v>
      </c>
      <c r="BA371"/>
      <c r="BR371"/>
      <c r="CG371"/>
    </row>
    <row r="372" spans="1:85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237">SUM(B372:H372)</f>
        <v>0</v>
      </c>
      <c r="J372" s="8"/>
      <c r="K372" s="23" t="s">
        <v>7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6">
        <v>0</v>
      </c>
      <c r="S372" s="57">
        <f t="shared" ref="S372:S391" si="238">SUM(L372:R372)</f>
        <v>0</v>
      </c>
      <c r="U372" s="34" t="s">
        <v>7</v>
      </c>
      <c r="V372" s="93">
        <v>0</v>
      </c>
      <c r="W372" s="93">
        <v>0</v>
      </c>
      <c r="X372" s="93">
        <v>0</v>
      </c>
      <c r="Y372" s="93">
        <v>0</v>
      </c>
      <c r="Z372" s="93">
        <v>0</v>
      </c>
      <c r="AA372" s="93">
        <v>0</v>
      </c>
      <c r="AB372" s="93">
        <v>0</v>
      </c>
      <c r="AC372" s="94">
        <v>0</v>
      </c>
      <c r="AD372" s="93">
        <v>0</v>
      </c>
      <c r="AE372" s="93">
        <v>0</v>
      </c>
      <c r="AF372" s="93">
        <v>0</v>
      </c>
      <c r="AG372" s="93">
        <v>0</v>
      </c>
      <c r="AH372" s="93">
        <v>0</v>
      </c>
      <c r="AI372" s="95">
        <f t="shared" ref="AI372:AI391" si="239">SUM(V372:AC372)</f>
        <v>0</v>
      </c>
      <c r="BA372"/>
      <c r="BR372"/>
      <c r="CG372"/>
    </row>
    <row r="373" spans="1:85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237"/>
        <v>0</v>
      </c>
      <c r="J373" s="8"/>
      <c r="K373" s="24" t="s">
        <v>9</v>
      </c>
      <c r="L373" s="49">
        <v>0</v>
      </c>
      <c r="M373" s="49">
        <v>0</v>
      </c>
      <c r="N373" s="49">
        <v>0</v>
      </c>
      <c r="O373" s="49">
        <v>0</v>
      </c>
      <c r="P373" s="49">
        <v>0</v>
      </c>
      <c r="Q373" s="49">
        <v>0</v>
      </c>
      <c r="R373" s="50">
        <v>0</v>
      </c>
      <c r="S373" s="51">
        <f t="shared" si="238"/>
        <v>0</v>
      </c>
      <c r="U373" s="35" t="s">
        <v>9</v>
      </c>
      <c r="V373" s="89">
        <v>0</v>
      </c>
      <c r="W373" s="89">
        <v>0</v>
      </c>
      <c r="X373" s="89">
        <v>0</v>
      </c>
      <c r="Y373" s="89">
        <v>0</v>
      </c>
      <c r="Z373" s="89">
        <v>0</v>
      </c>
      <c r="AA373" s="89">
        <v>0</v>
      </c>
      <c r="AB373" s="89">
        <v>0</v>
      </c>
      <c r="AC373" s="90">
        <v>0</v>
      </c>
      <c r="AD373" s="91">
        <v>0</v>
      </c>
      <c r="AE373" s="91">
        <v>0</v>
      </c>
      <c r="AF373" s="91">
        <v>0</v>
      </c>
      <c r="AG373" s="91">
        <v>0</v>
      </c>
      <c r="AH373" s="91">
        <v>0</v>
      </c>
      <c r="AI373" s="92">
        <f t="shared" si="239"/>
        <v>0</v>
      </c>
      <c r="BA373"/>
      <c r="BR373"/>
      <c r="CG373"/>
    </row>
    <row r="374" spans="1:85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237"/>
        <v>0</v>
      </c>
      <c r="J374" s="8"/>
      <c r="K374" s="23" t="s">
        <v>54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6">
        <v>0</v>
      </c>
      <c r="S374" s="57">
        <f t="shared" si="238"/>
        <v>0</v>
      </c>
      <c r="U374" s="34" t="s">
        <v>54</v>
      </c>
      <c r="V374" s="93">
        <v>0</v>
      </c>
      <c r="W374" s="93">
        <v>0</v>
      </c>
      <c r="X374" s="93">
        <v>0</v>
      </c>
      <c r="Y374" s="93">
        <v>0</v>
      </c>
      <c r="Z374" s="93">
        <v>0</v>
      </c>
      <c r="AA374" s="93">
        <v>0</v>
      </c>
      <c r="AB374" s="93">
        <v>0</v>
      </c>
      <c r="AC374" s="94">
        <v>0</v>
      </c>
      <c r="AD374" s="93">
        <v>0</v>
      </c>
      <c r="AE374" s="93">
        <v>0</v>
      </c>
      <c r="AF374" s="93">
        <v>0</v>
      </c>
      <c r="AG374" s="93">
        <v>0</v>
      </c>
      <c r="AH374" s="93">
        <v>0</v>
      </c>
      <c r="AI374" s="95">
        <f t="shared" si="239"/>
        <v>0</v>
      </c>
      <c r="BA374"/>
      <c r="BR374"/>
      <c r="CG374"/>
    </row>
    <row r="375" spans="1:85" x14ac:dyDescent="0.25">
      <c r="A375" s="12" t="s">
        <v>15</v>
      </c>
      <c r="B375" s="49">
        <v>39.679315367511968</v>
      </c>
      <c r="C375" s="49">
        <v>0.8164011442958542</v>
      </c>
      <c r="D375" s="49">
        <v>0.8164011442958542</v>
      </c>
      <c r="E375" s="49">
        <v>0</v>
      </c>
      <c r="F375" s="372"/>
      <c r="G375" s="49">
        <v>0</v>
      </c>
      <c r="H375" s="58">
        <v>0</v>
      </c>
      <c r="I375" s="48">
        <f t="shared" si="237"/>
        <v>41.312117656103673</v>
      </c>
      <c r="J375" s="8"/>
      <c r="K375" s="24" t="s">
        <v>15</v>
      </c>
      <c r="L375" s="49">
        <v>39.679315367511968</v>
      </c>
      <c r="M375" s="49">
        <v>0.8164011442958542</v>
      </c>
      <c r="N375" s="49">
        <v>0.8164011442958542</v>
      </c>
      <c r="O375" s="49">
        <v>0</v>
      </c>
      <c r="P375" s="49">
        <v>0</v>
      </c>
      <c r="Q375" s="49">
        <v>0</v>
      </c>
      <c r="R375" s="50">
        <v>0</v>
      </c>
      <c r="S375" s="51">
        <f t="shared" si="238"/>
        <v>41.312117656103673</v>
      </c>
      <c r="U375" s="35" t="s">
        <v>15</v>
      </c>
      <c r="V375" s="89">
        <v>39.679315367511968</v>
      </c>
      <c r="W375" s="89">
        <v>0</v>
      </c>
      <c r="X375" s="89">
        <v>0</v>
      </c>
      <c r="Y375" s="89">
        <v>0.8164011442958542</v>
      </c>
      <c r="Z375" s="89">
        <v>0.8164011442958542</v>
      </c>
      <c r="AA375" s="89">
        <v>0</v>
      </c>
      <c r="AB375" s="89">
        <v>0</v>
      </c>
      <c r="AC375" s="90">
        <v>0</v>
      </c>
      <c r="AD375" s="91">
        <v>0</v>
      </c>
      <c r="AE375" s="91">
        <v>0</v>
      </c>
      <c r="AF375" s="91">
        <v>0</v>
      </c>
      <c r="AG375" s="91">
        <v>0</v>
      </c>
      <c r="AH375" s="91">
        <v>0</v>
      </c>
      <c r="AI375" s="92">
        <f t="shared" si="239"/>
        <v>41.312117656103673</v>
      </c>
      <c r="BA375"/>
      <c r="BR375"/>
      <c r="CG375"/>
    </row>
    <row r="376" spans="1:85" x14ac:dyDescent="0.25">
      <c r="A376" s="11" t="s">
        <v>67</v>
      </c>
      <c r="B376" s="52">
        <v>131.08975186480623</v>
      </c>
      <c r="C376" s="52">
        <v>0.64706506397804286</v>
      </c>
      <c r="D376" s="52">
        <v>0</v>
      </c>
      <c r="E376" s="52">
        <v>1.3613759183950418</v>
      </c>
      <c r="F376" s="372"/>
      <c r="G376" s="52">
        <v>0</v>
      </c>
      <c r="H376" s="53">
        <v>0</v>
      </c>
      <c r="I376" s="54">
        <f t="shared" si="237"/>
        <v>133.09819284717932</v>
      </c>
      <c r="J376" s="8"/>
      <c r="K376" s="23" t="s">
        <v>67</v>
      </c>
      <c r="L376" s="55">
        <v>131.08975186480623</v>
      </c>
      <c r="M376" s="55">
        <v>0.64706506397804286</v>
      </c>
      <c r="N376" s="55">
        <v>0</v>
      </c>
      <c r="O376" s="55">
        <v>1.3613759183950418</v>
      </c>
      <c r="P376" s="55">
        <v>0</v>
      </c>
      <c r="Q376" s="55">
        <v>0</v>
      </c>
      <c r="R376" s="56">
        <v>0</v>
      </c>
      <c r="S376" s="57">
        <f t="shared" si="238"/>
        <v>133.09819284717932</v>
      </c>
      <c r="U376" s="34" t="s">
        <v>55</v>
      </c>
      <c r="V376" s="93">
        <v>129.40738269846332</v>
      </c>
      <c r="W376" s="93">
        <v>1.6823691663429117</v>
      </c>
      <c r="X376" s="93">
        <v>0</v>
      </c>
      <c r="Y376" s="93">
        <v>0.64706506397804286</v>
      </c>
      <c r="Z376" s="93">
        <v>0</v>
      </c>
      <c r="AA376" s="93">
        <v>0</v>
      </c>
      <c r="AB376" s="93">
        <v>0</v>
      </c>
      <c r="AC376" s="94">
        <v>1.3613759183950418</v>
      </c>
      <c r="AD376" s="93">
        <v>0</v>
      </c>
      <c r="AE376" s="93">
        <v>0</v>
      </c>
      <c r="AF376" s="93">
        <v>0</v>
      </c>
      <c r="AG376" s="93">
        <v>0</v>
      </c>
      <c r="AH376" s="93">
        <v>1.3613759183950418</v>
      </c>
      <c r="AI376" s="95">
        <f t="shared" si="239"/>
        <v>133.09819284717932</v>
      </c>
      <c r="BA376"/>
      <c r="BR376"/>
      <c r="CG376"/>
    </row>
    <row r="377" spans="1:85" x14ac:dyDescent="0.25">
      <c r="A377" s="12" t="s">
        <v>56</v>
      </c>
      <c r="B377" s="49">
        <v>0</v>
      </c>
      <c r="C377" s="49">
        <v>0</v>
      </c>
      <c r="D377" s="49">
        <v>0</v>
      </c>
      <c r="E377" s="49">
        <v>1561.3417522005921</v>
      </c>
      <c r="F377" s="372"/>
      <c r="G377" s="49">
        <v>0</v>
      </c>
      <c r="H377" s="58">
        <v>0</v>
      </c>
      <c r="I377" s="48">
        <f t="shared" si="237"/>
        <v>1561.3417522005921</v>
      </c>
      <c r="J377" s="8"/>
      <c r="K377" s="24" t="s">
        <v>56</v>
      </c>
      <c r="L377" s="49">
        <v>0</v>
      </c>
      <c r="M377" s="49">
        <v>0</v>
      </c>
      <c r="N377" s="49">
        <v>0</v>
      </c>
      <c r="O377" s="49">
        <v>1561.3417522005921</v>
      </c>
      <c r="P377" s="49">
        <v>984.56828086382052</v>
      </c>
      <c r="Q377" s="49">
        <v>0</v>
      </c>
      <c r="R377" s="50">
        <v>0</v>
      </c>
      <c r="S377" s="51">
        <f t="shared" si="238"/>
        <v>2545.9100330644123</v>
      </c>
      <c r="U377" s="35" t="s">
        <v>56</v>
      </c>
      <c r="V377" s="89">
        <v>0</v>
      </c>
      <c r="W377" s="89">
        <v>0</v>
      </c>
      <c r="X377" s="89">
        <v>0</v>
      </c>
      <c r="Y377" s="89">
        <v>0</v>
      </c>
      <c r="Z377" s="89">
        <v>0</v>
      </c>
      <c r="AA377" s="89">
        <v>1561.3417522005921</v>
      </c>
      <c r="AB377" s="89">
        <v>984.56828086382052</v>
      </c>
      <c r="AC377" s="90">
        <v>0</v>
      </c>
      <c r="AD377" s="89">
        <v>0</v>
      </c>
      <c r="AE377" s="89">
        <v>0</v>
      </c>
      <c r="AF377" s="89">
        <v>0</v>
      </c>
      <c r="AG377" s="89">
        <v>0</v>
      </c>
      <c r="AH377" s="89">
        <v>0</v>
      </c>
      <c r="AI377" s="92">
        <f t="shared" si="239"/>
        <v>2545.9100330644123</v>
      </c>
      <c r="BA377"/>
      <c r="BR377"/>
      <c r="CG377"/>
    </row>
    <row r="378" spans="1:85" x14ac:dyDescent="0.25">
      <c r="A378" s="11" t="s">
        <v>11</v>
      </c>
      <c r="B378" s="52">
        <v>0</v>
      </c>
      <c r="C378" s="52">
        <v>0</v>
      </c>
      <c r="D378" s="52">
        <v>0</v>
      </c>
      <c r="E378" s="52">
        <v>11.016855114798274</v>
      </c>
      <c r="F378" s="372"/>
      <c r="G378" s="52">
        <v>0</v>
      </c>
      <c r="H378" s="53">
        <v>0</v>
      </c>
      <c r="I378" s="54">
        <f t="shared" si="237"/>
        <v>11.016855114798274</v>
      </c>
      <c r="J378" s="8"/>
      <c r="K378" s="23" t="s">
        <v>11</v>
      </c>
      <c r="L378" s="55">
        <v>0</v>
      </c>
      <c r="M378" s="55">
        <v>0</v>
      </c>
      <c r="N378" s="55">
        <v>0</v>
      </c>
      <c r="O378" s="55">
        <v>11.016855114798274</v>
      </c>
      <c r="P378" s="55">
        <v>52.819556380437874</v>
      </c>
      <c r="Q378" s="55">
        <v>0</v>
      </c>
      <c r="R378" s="56">
        <v>0</v>
      </c>
      <c r="S378" s="57">
        <f t="shared" si="238"/>
        <v>63.836411495236149</v>
      </c>
      <c r="U378" s="34" t="s">
        <v>11</v>
      </c>
      <c r="V378" s="93">
        <v>0</v>
      </c>
      <c r="W378" s="93">
        <v>0</v>
      </c>
      <c r="X378" s="93">
        <v>0</v>
      </c>
      <c r="Y378" s="93">
        <v>0</v>
      </c>
      <c r="Z378" s="93">
        <v>0</v>
      </c>
      <c r="AA378" s="93">
        <v>11.016855114798274</v>
      </c>
      <c r="AB378" s="93">
        <v>52.819556380437874</v>
      </c>
      <c r="AC378" s="94">
        <v>0</v>
      </c>
      <c r="AD378" s="93">
        <v>0</v>
      </c>
      <c r="AE378" s="93">
        <v>0</v>
      </c>
      <c r="AF378" s="93">
        <v>0</v>
      </c>
      <c r="AG378" s="93">
        <v>0</v>
      </c>
      <c r="AH378" s="93">
        <v>0</v>
      </c>
      <c r="AI378" s="95">
        <f t="shared" si="239"/>
        <v>63.836411495236149</v>
      </c>
      <c r="BA378"/>
      <c r="BR378"/>
      <c r="CG378"/>
    </row>
    <row r="379" spans="1:85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237"/>
        <v>0</v>
      </c>
      <c r="J379" s="8"/>
      <c r="K379" s="24" t="s">
        <v>57</v>
      </c>
      <c r="L379" s="49">
        <v>0</v>
      </c>
      <c r="M379" s="49">
        <v>0</v>
      </c>
      <c r="N379" s="49">
        <v>0</v>
      </c>
      <c r="O379" s="49">
        <v>0</v>
      </c>
      <c r="P379" s="49">
        <v>0</v>
      </c>
      <c r="Q379" s="49">
        <v>0</v>
      </c>
      <c r="R379" s="50">
        <v>0</v>
      </c>
      <c r="S379" s="51">
        <f t="shared" si="238"/>
        <v>0</v>
      </c>
      <c r="U379" s="35" t="s">
        <v>57</v>
      </c>
      <c r="V379" s="89">
        <v>0</v>
      </c>
      <c r="W379" s="89">
        <v>0</v>
      </c>
      <c r="X379" s="89">
        <v>0</v>
      </c>
      <c r="Y379" s="89">
        <v>0</v>
      </c>
      <c r="Z379" s="89">
        <v>0</v>
      </c>
      <c r="AA379" s="89">
        <v>0</v>
      </c>
      <c r="AB379" s="89">
        <v>0</v>
      </c>
      <c r="AC379" s="90">
        <v>0</v>
      </c>
      <c r="AD379" s="89">
        <v>0</v>
      </c>
      <c r="AE379" s="89">
        <v>0</v>
      </c>
      <c r="AF379" s="89">
        <v>0</v>
      </c>
      <c r="AG379" s="89">
        <v>0</v>
      </c>
      <c r="AH379" s="89">
        <v>0</v>
      </c>
      <c r="AI379" s="92">
        <f t="shared" si="239"/>
        <v>0</v>
      </c>
      <c r="BA379"/>
      <c r="BR379"/>
      <c r="CG379"/>
    </row>
    <row r="380" spans="1:85" x14ac:dyDescent="0.25">
      <c r="A380" s="11" t="s">
        <v>16</v>
      </c>
      <c r="B380" s="52">
        <v>20.095763573048732</v>
      </c>
      <c r="C380" s="52">
        <v>0</v>
      </c>
      <c r="D380" s="52">
        <v>0</v>
      </c>
      <c r="E380" s="52">
        <v>10.482636123490114</v>
      </c>
      <c r="F380" s="372"/>
      <c r="G380" s="52">
        <v>0</v>
      </c>
      <c r="H380" s="53">
        <v>0</v>
      </c>
      <c r="I380" s="54">
        <f t="shared" si="237"/>
        <v>30.578399696538845</v>
      </c>
      <c r="J380" s="8"/>
      <c r="K380" s="23" t="s">
        <v>16</v>
      </c>
      <c r="L380" s="55">
        <v>20.095763573048732</v>
      </c>
      <c r="M380" s="55">
        <v>0</v>
      </c>
      <c r="N380" s="55">
        <v>0</v>
      </c>
      <c r="O380" s="55">
        <v>10.482636123490114</v>
      </c>
      <c r="P380" s="55">
        <v>1.6849751168450067</v>
      </c>
      <c r="Q380" s="55">
        <v>0</v>
      </c>
      <c r="R380" s="56">
        <v>0</v>
      </c>
      <c r="S380" s="57">
        <f t="shared" si="238"/>
        <v>32.263374813383855</v>
      </c>
      <c r="U380" s="34" t="s">
        <v>16</v>
      </c>
      <c r="V380" s="93">
        <v>18.454553790944583</v>
      </c>
      <c r="W380" s="93">
        <v>0</v>
      </c>
      <c r="X380" s="93">
        <v>0</v>
      </c>
      <c r="Y380" s="93">
        <v>0</v>
      </c>
      <c r="Z380" s="93">
        <v>0</v>
      </c>
      <c r="AA380" s="93">
        <v>0</v>
      </c>
      <c r="AB380" s="93">
        <v>1.6849751168450067</v>
      </c>
      <c r="AC380" s="94">
        <v>12.123845905594264</v>
      </c>
      <c r="AD380" s="93">
        <v>1.6412097821041498</v>
      </c>
      <c r="AE380" s="93">
        <v>0</v>
      </c>
      <c r="AF380" s="93">
        <v>0</v>
      </c>
      <c r="AG380" s="93">
        <v>0</v>
      </c>
      <c r="AH380" s="93">
        <v>10.482636123490114</v>
      </c>
      <c r="AI380" s="95">
        <f t="shared" si="239"/>
        <v>32.263374813383855</v>
      </c>
      <c r="BA380"/>
      <c r="BR380"/>
      <c r="CG380"/>
    </row>
    <row r="381" spans="1:85" x14ac:dyDescent="0.25">
      <c r="A381" s="12" t="s">
        <v>139</v>
      </c>
      <c r="B381" s="49">
        <v>33.870640473978199</v>
      </c>
      <c r="C381" s="49">
        <v>0</v>
      </c>
      <c r="D381" s="49">
        <v>25.808446180420464</v>
      </c>
      <c r="E381" s="49">
        <v>1.451280770434973E-2</v>
      </c>
      <c r="F381" s="372"/>
      <c r="G381" s="49">
        <v>0</v>
      </c>
      <c r="H381" s="58">
        <v>0</v>
      </c>
      <c r="I381" s="48">
        <f t="shared" si="237"/>
        <v>59.693599462103009</v>
      </c>
      <c r="J381" s="8"/>
      <c r="K381" s="24" t="s">
        <v>139</v>
      </c>
      <c r="L381" s="49">
        <v>33.870640473978199</v>
      </c>
      <c r="M381" s="49">
        <v>0</v>
      </c>
      <c r="N381" s="49">
        <v>25.808446180420464</v>
      </c>
      <c r="O381" s="49">
        <v>1.451280770434973E-2</v>
      </c>
      <c r="P381" s="49">
        <v>3.0896157091355372E-2</v>
      </c>
      <c r="Q381" s="49">
        <v>0</v>
      </c>
      <c r="R381" s="50">
        <v>0</v>
      </c>
      <c r="S381" s="51">
        <f t="shared" si="238"/>
        <v>59.724495619194364</v>
      </c>
      <c r="U381" s="35" t="s">
        <v>139</v>
      </c>
      <c r="V381" s="89">
        <v>33.708876099949713</v>
      </c>
      <c r="W381" s="89">
        <v>0</v>
      </c>
      <c r="X381" s="89">
        <v>0</v>
      </c>
      <c r="Y381" s="89">
        <v>0</v>
      </c>
      <c r="Z381" s="89">
        <v>25.808446180420464</v>
      </c>
      <c r="AA381" s="89">
        <v>1.451280770434973E-2</v>
      </c>
      <c r="AB381" s="89">
        <v>3.0896157091355372E-2</v>
      </c>
      <c r="AC381" s="90">
        <v>0.16176437402848787</v>
      </c>
      <c r="AD381" s="89">
        <v>0.16176437402848787</v>
      </c>
      <c r="AE381" s="89">
        <v>0</v>
      </c>
      <c r="AF381" s="89">
        <v>0</v>
      </c>
      <c r="AG381" s="89">
        <v>0</v>
      </c>
      <c r="AH381" s="89">
        <v>0</v>
      </c>
      <c r="AI381" s="92">
        <f t="shared" si="239"/>
        <v>59.724495619194371</v>
      </c>
      <c r="BA381"/>
      <c r="BR381"/>
      <c r="CG381"/>
    </row>
    <row r="382" spans="1:85" x14ac:dyDescent="0.25">
      <c r="A382" s="11" t="s">
        <v>24</v>
      </c>
      <c r="B382" s="52">
        <v>15.421788907689294</v>
      </c>
      <c r="C382" s="52">
        <v>2.6360605004756318E-3</v>
      </c>
      <c r="D382" s="52">
        <v>4.6905835329250474</v>
      </c>
      <c r="E382" s="52">
        <v>55.519869679099749</v>
      </c>
      <c r="F382" s="372"/>
      <c r="G382" s="52">
        <v>60.869531407850559</v>
      </c>
      <c r="H382" s="53">
        <v>0</v>
      </c>
      <c r="I382" s="54">
        <f t="shared" si="237"/>
        <v>136.50440958806513</v>
      </c>
      <c r="J382" s="8"/>
      <c r="K382" s="23" t="s">
        <v>24</v>
      </c>
      <c r="L382" s="55">
        <v>15.421788907689294</v>
      </c>
      <c r="M382" s="55">
        <v>2.6360605004756318E-3</v>
      </c>
      <c r="N382" s="55">
        <v>4.6905835329250474</v>
      </c>
      <c r="O382" s="55">
        <v>55.519869679099749</v>
      </c>
      <c r="P382" s="55">
        <v>1.4728850007996925</v>
      </c>
      <c r="Q382" s="55">
        <v>60.869531407850559</v>
      </c>
      <c r="R382" s="56">
        <v>0</v>
      </c>
      <c r="S382" s="57">
        <f t="shared" si="238"/>
        <v>137.97729458886482</v>
      </c>
      <c r="U382" s="34" t="s">
        <v>24</v>
      </c>
      <c r="V382" s="93">
        <v>4.145170422917734</v>
      </c>
      <c r="W382" s="93">
        <v>7.313612807726952</v>
      </c>
      <c r="X382" s="93">
        <v>60.869531407850559</v>
      </c>
      <c r="Y382" s="93">
        <v>2.6360605004756318E-3</v>
      </c>
      <c r="Z382" s="93">
        <v>4.6905835329250474</v>
      </c>
      <c r="AA382" s="93">
        <v>52.225655408287921</v>
      </c>
      <c r="AB382" s="93">
        <v>1.4728850007996925</v>
      </c>
      <c r="AC382" s="94">
        <v>7.2572199478564379</v>
      </c>
      <c r="AD382" s="93">
        <v>3.9630056770446074</v>
      </c>
      <c r="AE382" s="93">
        <v>0</v>
      </c>
      <c r="AF382" s="93">
        <v>0</v>
      </c>
      <c r="AG382" s="93">
        <v>0</v>
      </c>
      <c r="AH382" s="93">
        <v>3.2942142708118305</v>
      </c>
      <c r="AI382" s="95">
        <f t="shared" si="239"/>
        <v>137.97729458886482</v>
      </c>
      <c r="BA382"/>
      <c r="BR382"/>
      <c r="CG382"/>
    </row>
    <row r="383" spans="1:85" x14ac:dyDescent="0.25">
      <c r="A383" s="12" t="s">
        <v>23</v>
      </c>
      <c r="B383" s="49">
        <v>18.903845547017248</v>
      </c>
      <c r="C383" s="49">
        <v>0</v>
      </c>
      <c r="D383" s="49">
        <v>0</v>
      </c>
      <c r="E383" s="49">
        <v>0</v>
      </c>
      <c r="F383" s="372"/>
      <c r="G383" s="49">
        <v>0</v>
      </c>
      <c r="H383" s="58">
        <v>0</v>
      </c>
      <c r="I383" s="48">
        <f t="shared" si="237"/>
        <v>18.903845547017248</v>
      </c>
      <c r="J383" s="8"/>
      <c r="K383" s="24" t="s">
        <v>23</v>
      </c>
      <c r="L383" s="49">
        <v>18.903845547017248</v>
      </c>
      <c r="M383" s="49">
        <v>0</v>
      </c>
      <c r="N383" s="49">
        <v>0</v>
      </c>
      <c r="O383" s="49">
        <v>0</v>
      </c>
      <c r="P383" s="49">
        <v>0</v>
      </c>
      <c r="Q383" s="49">
        <v>0</v>
      </c>
      <c r="R383" s="50">
        <v>0</v>
      </c>
      <c r="S383" s="51">
        <f t="shared" si="238"/>
        <v>18.903845547017248</v>
      </c>
      <c r="U383" s="35" t="s">
        <v>23</v>
      </c>
      <c r="V383" s="89">
        <v>18.903845547017248</v>
      </c>
      <c r="W383" s="89">
        <v>0</v>
      </c>
      <c r="X383" s="89">
        <v>0</v>
      </c>
      <c r="Y383" s="89">
        <v>0</v>
      </c>
      <c r="Z383" s="89">
        <v>0</v>
      </c>
      <c r="AA383" s="89">
        <v>0</v>
      </c>
      <c r="AB383" s="89">
        <v>0</v>
      </c>
      <c r="AC383" s="90">
        <v>0</v>
      </c>
      <c r="AD383" s="89">
        <v>0</v>
      </c>
      <c r="AE383" s="89">
        <v>0</v>
      </c>
      <c r="AF383" s="89">
        <v>0</v>
      </c>
      <c r="AG383" s="89">
        <v>0</v>
      </c>
      <c r="AH383" s="89">
        <v>0</v>
      </c>
      <c r="AI383" s="92">
        <f t="shared" si="239"/>
        <v>18.903845547017248</v>
      </c>
      <c r="BA383"/>
      <c r="BR383"/>
      <c r="CG383"/>
    </row>
    <row r="384" spans="1:85" x14ac:dyDescent="0.25">
      <c r="A384" s="11" t="s">
        <v>58</v>
      </c>
      <c r="B384" s="52">
        <v>16.9843470318791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237"/>
        <v>16.9843470318791</v>
      </c>
      <c r="J384" s="8"/>
      <c r="K384" s="23" t="s">
        <v>58</v>
      </c>
      <c r="L384" s="55">
        <v>16.9843470318791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6">
        <v>0</v>
      </c>
      <c r="S384" s="57">
        <f t="shared" si="238"/>
        <v>16.9843470318791</v>
      </c>
      <c r="U384" s="34" t="s">
        <v>58</v>
      </c>
      <c r="V384" s="93">
        <v>16.9843470318791</v>
      </c>
      <c r="W384" s="93">
        <v>0</v>
      </c>
      <c r="X384" s="93">
        <v>0</v>
      </c>
      <c r="Y384" s="93">
        <v>0</v>
      </c>
      <c r="Z384" s="93">
        <v>0</v>
      </c>
      <c r="AA384" s="93">
        <v>0</v>
      </c>
      <c r="AB384" s="93">
        <v>0</v>
      </c>
      <c r="AC384" s="94">
        <v>0</v>
      </c>
      <c r="AD384" s="93">
        <v>0</v>
      </c>
      <c r="AE384" s="93">
        <v>0</v>
      </c>
      <c r="AF384" s="93">
        <v>0</v>
      </c>
      <c r="AG384" s="93">
        <v>0</v>
      </c>
      <c r="AH384" s="93">
        <v>0</v>
      </c>
      <c r="AI384" s="95">
        <f t="shared" si="239"/>
        <v>16.9843470318791</v>
      </c>
      <c r="BA384"/>
      <c r="BR384"/>
      <c r="CG384"/>
    </row>
    <row r="385" spans="1:85" x14ac:dyDescent="0.25">
      <c r="A385" s="12" t="s">
        <v>21</v>
      </c>
      <c r="B385" s="49">
        <v>372.28618314298262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237"/>
        <v>372.28618314298262</v>
      </c>
      <c r="J385" s="8"/>
      <c r="K385" s="24" t="s">
        <v>21</v>
      </c>
      <c r="L385" s="49">
        <v>372.28618314298262</v>
      </c>
      <c r="M385" s="49">
        <v>0</v>
      </c>
      <c r="N385" s="49">
        <v>0</v>
      </c>
      <c r="O385" s="49">
        <v>0</v>
      </c>
      <c r="P385" s="49">
        <v>107.13129172405741</v>
      </c>
      <c r="Q385" s="49">
        <v>0</v>
      </c>
      <c r="R385" s="50">
        <v>0</v>
      </c>
      <c r="S385" s="51">
        <f t="shared" si="238"/>
        <v>479.41747486704003</v>
      </c>
      <c r="U385" s="35" t="s">
        <v>21</v>
      </c>
      <c r="V385" s="89">
        <v>368.78991137279002</v>
      </c>
      <c r="W385" s="89">
        <v>0</v>
      </c>
      <c r="X385" s="89">
        <v>0</v>
      </c>
      <c r="Y385" s="89">
        <v>0</v>
      </c>
      <c r="Z385" s="89">
        <v>0</v>
      </c>
      <c r="AA385" s="89">
        <v>0</v>
      </c>
      <c r="AB385" s="89">
        <v>107.13129172405741</v>
      </c>
      <c r="AC385" s="90">
        <v>3.4962717701926267</v>
      </c>
      <c r="AD385" s="89">
        <v>3.4962717701926267</v>
      </c>
      <c r="AE385" s="89">
        <v>0</v>
      </c>
      <c r="AF385" s="89">
        <v>0</v>
      </c>
      <c r="AG385" s="89">
        <v>0</v>
      </c>
      <c r="AH385" s="89">
        <v>0</v>
      </c>
      <c r="AI385" s="92">
        <f t="shared" si="239"/>
        <v>479.41747486704003</v>
      </c>
      <c r="BA385"/>
      <c r="BR385"/>
      <c r="CG385"/>
    </row>
    <row r="386" spans="1:85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237"/>
        <v>0</v>
      </c>
      <c r="J386" s="8"/>
      <c r="K386" s="23" t="s">
        <v>20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6">
        <v>0</v>
      </c>
      <c r="S386" s="57">
        <f t="shared" si="238"/>
        <v>0</v>
      </c>
      <c r="U386" s="34" t="s">
        <v>59</v>
      </c>
      <c r="V386" s="93">
        <v>0</v>
      </c>
      <c r="W386" s="93">
        <v>0</v>
      </c>
      <c r="X386" s="93">
        <v>0</v>
      </c>
      <c r="Y386" s="93">
        <v>0</v>
      </c>
      <c r="Z386" s="93">
        <v>0</v>
      </c>
      <c r="AA386" s="93">
        <v>0</v>
      </c>
      <c r="AB386" s="93">
        <v>0</v>
      </c>
      <c r="AC386" s="94">
        <v>0</v>
      </c>
      <c r="AD386" s="93">
        <v>0</v>
      </c>
      <c r="AE386" s="93">
        <v>0</v>
      </c>
      <c r="AF386" s="93">
        <v>0</v>
      </c>
      <c r="AG386" s="93">
        <v>0</v>
      </c>
      <c r="AH386" s="93">
        <v>0</v>
      </c>
      <c r="AI386" s="95">
        <f t="shared" si="239"/>
        <v>0</v>
      </c>
      <c r="BA386"/>
      <c r="BR386"/>
      <c r="CG386"/>
    </row>
    <row r="387" spans="1:85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237"/>
        <v>0</v>
      </c>
      <c r="J387" s="8"/>
      <c r="K387" s="25" t="s">
        <v>62</v>
      </c>
      <c r="L387" s="49">
        <v>0</v>
      </c>
      <c r="M387" s="49">
        <v>0</v>
      </c>
      <c r="N387" s="49">
        <v>0</v>
      </c>
      <c r="O387" s="49">
        <v>0</v>
      </c>
      <c r="P387" s="49">
        <v>0</v>
      </c>
      <c r="Q387" s="49">
        <v>0</v>
      </c>
      <c r="R387" s="50">
        <v>0</v>
      </c>
      <c r="S387" s="51">
        <f t="shared" si="238"/>
        <v>0</v>
      </c>
      <c r="U387" s="36" t="s">
        <v>60</v>
      </c>
      <c r="V387" s="89">
        <v>0</v>
      </c>
      <c r="W387" s="89">
        <v>0</v>
      </c>
      <c r="X387" s="89">
        <v>0</v>
      </c>
      <c r="Y387" s="89">
        <v>0</v>
      </c>
      <c r="Z387" s="89">
        <v>0</v>
      </c>
      <c r="AA387" s="89">
        <v>0</v>
      </c>
      <c r="AB387" s="89">
        <v>0</v>
      </c>
      <c r="AC387" s="90">
        <v>0</v>
      </c>
      <c r="AD387" s="91">
        <v>0</v>
      </c>
      <c r="AE387" s="91">
        <v>0</v>
      </c>
      <c r="AF387" s="91">
        <v>0</v>
      </c>
      <c r="AG387" s="91">
        <v>0</v>
      </c>
      <c r="AH387" s="91">
        <v>0</v>
      </c>
      <c r="AI387" s="92">
        <f t="shared" si="239"/>
        <v>0</v>
      </c>
      <c r="BA387"/>
      <c r="BR387"/>
      <c r="CG387"/>
    </row>
    <row r="388" spans="1:85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237"/>
        <v>0</v>
      </c>
      <c r="J388" s="8"/>
      <c r="K388" s="26" t="s">
        <v>22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63">
        <v>0</v>
      </c>
      <c r="S388" s="64">
        <f t="shared" si="238"/>
        <v>0</v>
      </c>
      <c r="U388" s="37" t="s">
        <v>63</v>
      </c>
      <c r="V388" s="96">
        <v>0</v>
      </c>
      <c r="W388" s="96">
        <v>0</v>
      </c>
      <c r="X388" s="96">
        <v>0</v>
      </c>
      <c r="Y388" s="96">
        <v>0</v>
      </c>
      <c r="Z388" s="96">
        <v>0</v>
      </c>
      <c r="AA388" s="96">
        <v>0</v>
      </c>
      <c r="AB388" s="96">
        <v>0</v>
      </c>
      <c r="AC388" s="96">
        <v>0</v>
      </c>
      <c r="AD388" s="96">
        <v>0</v>
      </c>
      <c r="AE388" s="96">
        <v>0</v>
      </c>
      <c r="AF388" s="96">
        <v>0</v>
      </c>
      <c r="AG388" s="96">
        <v>0</v>
      </c>
      <c r="AH388" s="97">
        <v>0</v>
      </c>
      <c r="AI388" s="98">
        <f t="shared" si="239"/>
        <v>0</v>
      </c>
      <c r="BA388"/>
      <c r="BR388"/>
      <c r="CG388"/>
    </row>
    <row r="389" spans="1:85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237"/>
        <v>0</v>
      </c>
      <c r="J389" s="8"/>
      <c r="K389" s="27" t="s">
        <v>18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8">
        <v>0</v>
      </c>
      <c r="S389" s="69">
        <f t="shared" si="238"/>
        <v>0</v>
      </c>
      <c r="U389" s="38" t="s">
        <v>18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100">
        <v>0</v>
      </c>
      <c r="AE389" s="100">
        <v>0</v>
      </c>
      <c r="AF389" s="100">
        <v>0</v>
      </c>
      <c r="AG389" s="100">
        <v>0</v>
      </c>
      <c r="AH389" s="100">
        <v>0</v>
      </c>
      <c r="AI389" s="101">
        <f t="shared" si="239"/>
        <v>0</v>
      </c>
      <c r="BA389"/>
      <c r="BR389"/>
      <c r="CG389"/>
    </row>
    <row r="390" spans="1:85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237"/>
        <v>0</v>
      </c>
      <c r="J390" s="8"/>
      <c r="K390" s="26" t="s">
        <v>19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63">
        <v>0</v>
      </c>
      <c r="S390" s="64">
        <f t="shared" si="238"/>
        <v>0</v>
      </c>
      <c r="U390" s="37" t="s">
        <v>19</v>
      </c>
      <c r="V390" s="96">
        <v>0</v>
      </c>
      <c r="W390" s="96">
        <v>0</v>
      </c>
      <c r="X390" s="96">
        <v>0</v>
      </c>
      <c r="Y390" s="96">
        <v>0</v>
      </c>
      <c r="Z390" s="96">
        <v>0</v>
      </c>
      <c r="AA390" s="96">
        <v>0</v>
      </c>
      <c r="AB390" s="96">
        <v>0</v>
      </c>
      <c r="AC390" s="96">
        <v>0</v>
      </c>
      <c r="AD390" s="96">
        <v>0</v>
      </c>
      <c r="AE390" s="96">
        <v>0</v>
      </c>
      <c r="AF390" s="96">
        <v>0</v>
      </c>
      <c r="AG390" s="96">
        <v>0</v>
      </c>
      <c r="AH390" s="97">
        <v>0</v>
      </c>
      <c r="AI390" s="98">
        <f t="shared" si="239"/>
        <v>0</v>
      </c>
      <c r="BA390"/>
      <c r="BR390"/>
      <c r="CG390"/>
    </row>
    <row r="391" spans="1:85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 t="shared" si="237"/>
        <v>0</v>
      </c>
      <c r="J391" s="8"/>
      <c r="K391" s="28" t="s">
        <v>10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3">
        <v>0</v>
      </c>
      <c r="S391" s="74">
        <f t="shared" si="238"/>
        <v>0</v>
      </c>
      <c r="U391" s="38" t="s">
        <v>10</v>
      </c>
      <c r="V391" s="99">
        <v>0</v>
      </c>
      <c r="W391" s="99">
        <v>0</v>
      </c>
      <c r="X391" s="99">
        <v>0</v>
      </c>
      <c r="Y391" s="99">
        <v>0</v>
      </c>
      <c r="Z391" s="99">
        <v>0</v>
      </c>
      <c r="AA391" s="99">
        <v>0</v>
      </c>
      <c r="AB391" s="99">
        <v>0</v>
      </c>
      <c r="AC391" s="99">
        <v>0</v>
      </c>
      <c r="AD391" s="100">
        <v>0</v>
      </c>
      <c r="AE391" s="100">
        <v>0</v>
      </c>
      <c r="AF391" s="100">
        <v>0</v>
      </c>
      <c r="AG391" s="100">
        <v>0</v>
      </c>
      <c r="AH391" s="100">
        <v>0</v>
      </c>
      <c r="AI391" s="101">
        <f t="shared" si="239"/>
        <v>0</v>
      </c>
      <c r="BA391"/>
      <c r="BR391"/>
      <c r="CG391"/>
    </row>
    <row r="392" spans="1:85" x14ac:dyDescent="0.25">
      <c r="A392" s="17" t="s">
        <v>25</v>
      </c>
      <c r="B392" s="75">
        <f>SUM(B371:B387)</f>
        <v>648.33163590891343</v>
      </c>
      <c r="C392" s="75">
        <f t="shared" ref="C392:I392" si="240">SUM(C371:C387)</f>
        <v>1.4661022687743728</v>
      </c>
      <c r="D392" s="75">
        <f t="shared" si="240"/>
        <v>31.315430857641363</v>
      </c>
      <c r="E392" s="75">
        <f t="shared" si="240"/>
        <v>1639.7370018440793</v>
      </c>
      <c r="F392" s="75">
        <f t="shared" si="240"/>
        <v>0</v>
      </c>
      <c r="G392" s="75">
        <f t="shared" si="240"/>
        <v>60.869531407850559</v>
      </c>
      <c r="H392" s="76">
        <f t="shared" si="240"/>
        <v>0</v>
      </c>
      <c r="I392" s="48">
        <f t="shared" si="240"/>
        <v>2381.7197022872592</v>
      </c>
      <c r="J392" s="8"/>
      <c r="K392" s="29" t="s">
        <v>25</v>
      </c>
      <c r="L392" s="75">
        <f>SUM(L371:L387)</f>
        <v>648.33163590891343</v>
      </c>
      <c r="M392" s="75">
        <f t="shared" ref="M392:S392" si="241">SUM(M371:M387)</f>
        <v>1.4661022687743728</v>
      </c>
      <c r="N392" s="75">
        <f t="shared" si="241"/>
        <v>31.315430857641363</v>
      </c>
      <c r="O392" s="75">
        <f t="shared" si="241"/>
        <v>1639.7370018440793</v>
      </c>
      <c r="P392" s="75">
        <f t="shared" si="241"/>
        <v>1147.7078852430518</v>
      </c>
      <c r="Q392" s="75">
        <f t="shared" si="241"/>
        <v>60.869531407850559</v>
      </c>
      <c r="R392" s="76">
        <f t="shared" si="241"/>
        <v>0</v>
      </c>
      <c r="S392" s="77">
        <f t="shared" si="241"/>
        <v>3529.427587530311</v>
      </c>
      <c r="U392" s="39" t="s">
        <v>61</v>
      </c>
      <c r="V392" s="102">
        <f>SUM(V371:V387)</f>
        <v>630.07340233147374</v>
      </c>
      <c r="W392" s="102">
        <f t="shared" ref="W392:AH392" si="242">SUM(W371:W387)</f>
        <v>8.9959819740698634</v>
      </c>
      <c r="X392" s="102">
        <f t="shared" si="242"/>
        <v>60.869531407850559</v>
      </c>
      <c r="Y392" s="102">
        <f t="shared" si="242"/>
        <v>1.4661022687743728</v>
      </c>
      <c r="Z392" s="102">
        <f t="shared" si="242"/>
        <v>31.315430857641363</v>
      </c>
      <c r="AA392" s="102">
        <f t="shared" si="242"/>
        <v>1624.5987755313824</v>
      </c>
      <c r="AB392" s="102">
        <f t="shared" si="242"/>
        <v>1147.7078852430518</v>
      </c>
      <c r="AC392" s="102">
        <f t="shared" si="242"/>
        <v>24.400477916066862</v>
      </c>
      <c r="AD392" s="103">
        <f t="shared" si="242"/>
        <v>9.2622516033698723</v>
      </c>
      <c r="AE392" s="103">
        <f t="shared" si="242"/>
        <v>0</v>
      </c>
      <c r="AF392" s="103">
        <f t="shared" si="242"/>
        <v>0</v>
      </c>
      <c r="AG392" s="103">
        <f t="shared" si="242"/>
        <v>0</v>
      </c>
      <c r="AH392" s="103">
        <f t="shared" si="242"/>
        <v>15.138226312696986</v>
      </c>
      <c r="AI392" s="104">
        <f>SUM(V392:AC392)</f>
        <v>3529.427587530311</v>
      </c>
      <c r="BA392"/>
      <c r="BR392"/>
      <c r="CG392"/>
    </row>
    <row r="393" spans="1:85" s="4" customFormat="1" ht="15" thickBot="1" x14ac:dyDescent="0.35">
      <c r="A393" s="18" t="s">
        <v>85</v>
      </c>
      <c r="B393" s="105">
        <f>IF($I392=0,"-",B392/$I392)</f>
        <v>0.27221156011192038</v>
      </c>
      <c r="C393" s="105">
        <f t="shared" ref="C393:H393" si="243">IF($I392=0,"-",C392/$I392)</f>
        <v>6.1556457183707094E-4</v>
      </c>
      <c r="D393" s="105">
        <f t="shared" si="243"/>
        <v>1.3148243610517191E-2</v>
      </c>
      <c r="E393" s="105">
        <f t="shared" si="243"/>
        <v>0.68846766488490452</v>
      </c>
      <c r="F393" s="105">
        <f t="shared" si="243"/>
        <v>0</v>
      </c>
      <c r="G393" s="105">
        <f t="shared" si="243"/>
        <v>2.5556966820820749E-2</v>
      </c>
      <c r="H393" s="106">
        <f t="shared" si="243"/>
        <v>0</v>
      </c>
      <c r="I393" s="107">
        <f>SUM(B393:H393)</f>
        <v>0.99999999999999989</v>
      </c>
      <c r="J393"/>
      <c r="K393" s="30" t="s">
        <v>85</v>
      </c>
      <c r="L393" s="80">
        <f>IF($S392=0,"-",L392/$S392)</f>
        <v>0.18369313998663969</v>
      </c>
      <c r="M393" s="80">
        <f t="shared" ref="M393:R393" si="244">IF($S392=0,"-",M392/$S392)</f>
        <v>4.1539378055359573E-4</v>
      </c>
      <c r="N393" s="80">
        <f t="shared" si="244"/>
        <v>8.87266563231974E-3</v>
      </c>
      <c r="O393" s="80">
        <f t="shared" si="244"/>
        <v>0.46459006770315192</v>
      </c>
      <c r="P393" s="80">
        <f t="shared" si="244"/>
        <v>0.32518244298253229</v>
      </c>
      <c r="Q393" s="80">
        <f t="shared" si="244"/>
        <v>1.7246289914802738E-2</v>
      </c>
      <c r="R393" s="81">
        <f t="shared" si="244"/>
        <v>0</v>
      </c>
      <c r="S393" s="82">
        <f>SUM(L393:R393)</f>
        <v>1</v>
      </c>
      <c r="U393" s="40" t="s">
        <v>85</v>
      </c>
      <c r="V393" s="108">
        <f>+V392/$AI392</f>
        <v>0.17851999699825619</v>
      </c>
      <c r="W393" s="108">
        <f t="shared" ref="W393:AH393" si="245">+W392/$AI392</f>
        <v>2.5488501324841548E-3</v>
      </c>
      <c r="X393" s="108">
        <f t="shared" si="245"/>
        <v>1.7246289914802738E-2</v>
      </c>
      <c r="Y393" s="108">
        <f t="shared" si="245"/>
        <v>4.1539378055359573E-4</v>
      </c>
      <c r="Z393" s="108">
        <f t="shared" si="245"/>
        <v>8.87266563231974E-3</v>
      </c>
      <c r="AA393" s="108">
        <f t="shared" si="245"/>
        <v>0.46030092281003065</v>
      </c>
      <c r="AB393" s="108">
        <f t="shared" si="245"/>
        <v>0.32518244298253229</v>
      </c>
      <c r="AC393" s="108">
        <f t="shared" si="245"/>
        <v>6.9134377490206291E-3</v>
      </c>
      <c r="AD393" s="108">
        <f t="shared" si="245"/>
        <v>2.6242928558993499E-3</v>
      </c>
      <c r="AE393" s="108">
        <f t="shared" si="245"/>
        <v>0</v>
      </c>
      <c r="AF393" s="108">
        <f t="shared" si="245"/>
        <v>0</v>
      </c>
      <c r="AG393" s="108">
        <f t="shared" si="245"/>
        <v>0</v>
      </c>
      <c r="AH393" s="108">
        <f t="shared" si="245"/>
        <v>4.2891448931212783E-3</v>
      </c>
      <c r="AI393" s="109">
        <f>SUM(V393:AC393)</f>
        <v>1</v>
      </c>
    </row>
    <row r="394" spans="1:85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AI394" s="8"/>
      <c r="BA394"/>
      <c r="BR394"/>
      <c r="CG394"/>
    </row>
    <row r="395" spans="1:85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  <c r="K395" s="369" t="s">
        <v>40</v>
      </c>
      <c r="L395" s="43" t="s">
        <v>0</v>
      </c>
      <c r="M395" s="43" t="s">
        <v>1</v>
      </c>
      <c r="N395" s="43" t="s">
        <v>2</v>
      </c>
      <c r="O395" s="43" t="s">
        <v>3</v>
      </c>
      <c r="P395" s="43" t="s">
        <v>26</v>
      </c>
      <c r="Q395" s="43" t="s">
        <v>4</v>
      </c>
      <c r="R395" s="43" t="s">
        <v>84</v>
      </c>
      <c r="S395" s="44" t="s">
        <v>5</v>
      </c>
      <c r="U395" s="365" t="s">
        <v>40</v>
      </c>
      <c r="V395" s="84" t="s">
        <v>71</v>
      </c>
      <c r="W395" s="84" t="s">
        <v>72</v>
      </c>
      <c r="X395" s="84" t="s">
        <v>4</v>
      </c>
      <c r="Y395" s="84" t="s">
        <v>1</v>
      </c>
      <c r="Z395" s="84" t="s">
        <v>2</v>
      </c>
      <c r="AA395" s="84" t="s">
        <v>3</v>
      </c>
      <c r="AB395" s="84" t="s">
        <v>53</v>
      </c>
      <c r="AC395" s="84" t="s">
        <v>65</v>
      </c>
      <c r="AD395" s="85" t="s">
        <v>73</v>
      </c>
      <c r="AE395" s="85" t="s">
        <v>74</v>
      </c>
      <c r="AF395" s="85" t="s">
        <v>75</v>
      </c>
      <c r="AG395" s="85" t="s">
        <v>76</v>
      </c>
      <c r="AH395" s="85" t="s">
        <v>77</v>
      </c>
      <c r="AI395" s="86" t="s">
        <v>61</v>
      </c>
      <c r="BA395"/>
      <c r="BR395"/>
      <c r="CG395"/>
    </row>
    <row r="396" spans="1:85" ht="15" customHeight="1" x14ac:dyDescent="0.25">
      <c r="A396" s="418" t="s">
        <v>40</v>
      </c>
      <c r="B396" s="357" t="s">
        <v>66</v>
      </c>
      <c r="C396" s="358"/>
      <c r="D396" s="358"/>
      <c r="E396" s="358"/>
      <c r="F396" s="358"/>
      <c r="G396" s="358"/>
      <c r="H396" s="358"/>
      <c r="I396" s="359"/>
      <c r="K396" s="370" t="s">
        <v>40</v>
      </c>
      <c r="L396" s="360" t="s">
        <v>66</v>
      </c>
      <c r="M396" s="361"/>
      <c r="N396" s="361"/>
      <c r="O396" s="361"/>
      <c r="P396" s="361"/>
      <c r="Q396" s="361"/>
      <c r="R396" s="361"/>
      <c r="S396" s="362"/>
      <c r="U396" s="366" t="s">
        <v>40</v>
      </c>
      <c r="V396" s="363" t="s">
        <v>66</v>
      </c>
      <c r="W396" s="363"/>
      <c r="X396" s="363"/>
      <c r="Y396" s="363"/>
      <c r="Z396" s="363"/>
      <c r="AA396" s="363"/>
      <c r="AB396" s="363"/>
      <c r="AC396" s="363"/>
      <c r="AD396" s="363"/>
      <c r="AE396" s="363"/>
      <c r="AF396" s="363"/>
      <c r="AG396" s="363"/>
      <c r="AH396" s="363"/>
      <c r="AI396" s="364"/>
      <c r="BA396"/>
      <c r="BR396"/>
      <c r="CG396"/>
    </row>
    <row r="397" spans="1:85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  <c r="J397" s="8"/>
      <c r="K397" s="31" t="s">
        <v>6</v>
      </c>
      <c r="L397" s="46">
        <v>0</v>
      </c>
      <c r="M397" s="46">
        <v>0</v>
      </c>
      <c r="N397" s="46">
        <v>0</v>
      </c>
      <c r="O397" s="46">
        <v>0</v>
      </c>
      <c r="P397" s="46">
        <v>0</v>
      </c>
      <c r="Q397" s="46">
        <v>0</v>
      </c>
      <c r="R397" s="87">
        <v>0</v>
      </c>
      <c r="S397" s="88">
        <f>SUM(L397:R397)</f>
        <v>0</v>
      </c>
      <c r="U397" s="33" t="s">
        <v>6</v>
      </c>
      <c r="V397" s="89">
        <v>0</v>
      </c>
      <c r="W397" s="89">
        <v>0</v>
      </c>
      <c r="X397" s="89">
        <v>0</v>
      </c>
      <c r="Y397" s="89">
        <v>0</v>
      </c>
      <c r="Z397" s="89">
        <v>0</v>
      </c>
      <c r="AA397" s="89">
        <v>0</v>
      </c>
      <c r="AB397" s="89">
        <v>0</v>
      </c>
      <c r="AC397" s="90">
        <v>0</v>
      </c>
      <c r="AD397" s="91">
        <v>0</v>
      </c>
      <c r="AE397" s="91">
        <v>0</v>
      </c>
      <c r="AF397" s="91">
        <v>0</v>
      </c>
      <c r="AG397" s="91">
        <v>0</v>
      </c>
      <c r="AH397" s="91">
        <v>0</v>
      </c>
      <c r="AI397" s="92">
        <f>SUM(V397:AC397)</f>
        <v>0</v>
      </c>
      <c r="BA397"/>
      <c r="BR397"/>
      <c r="CG397"/>
    </row>
    <row r="398" spans="1:85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246">SUM(B398:H398)</f>
        <v>0</v>
      </c>
      <c r="J398" s="8"/>
      <c r="K398" s="23" t="s">
        <v>7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6">
        <v>0</v>
      </c>
      <c r="S398" s="57">
        <f t="shared" ref="S398:S417" si="247">SUM(L398:R398)</f>
        <v>0</v>
      </c>
      <c r="U398" s="34" t="s">
        <v>7</v>
      </c>
      <c r="V398" s="93">
        <v>0</v>
      </c>
      <c r="W398" s="93">
        <v>0</v>
      </c>
      <c r="X398" s="93">
        <v>0</v>
      </c>
      <c r="Y398" s="93">
        <v>0</v>
      </c>
      <c r="Z398" s="93">
        <v>0</v>
      </c>
      <c r="AA398" s="93">
        <v>0</v>
      </c>
      <c r="AB398" s="93">
        <v>0</v>
      </c>
      <c r="AC398" s="94">
        <v>0</v>
      </c>
      <c r="AD398" s="93">
        <v>0</v>
      </c>
      <c r="AE398" s="93">
        <v>0</v>
      </c>
      <c r="AF398" s="93">
        <v>0</v>
      </c>
      <c r="AG398" s="93">
        <v>0</v>
      </c>
      <c r="AH398" s="93">
        <v>0</v>
      </c>
      <c r="AI398" s="95">
        <f t="shared" ref="AI398:AI417" si="248">SUM(V398:AC398)</f>
        <v>0</v>
      </c>
      <c r="BA398"/>
      <c r="BR398"/>
      <c r="CG398"/>
    </row>
    <row r="399" spans="1:85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246"/>
        <v>0</v>
      </c>
      <c r="J399" s="8"/>
      <c r="K399" s="24" t="s">
        <v>9</v>
      </c>
      <c r="L399" s="49">
        <v>0</v>
      </c>
      <c r="M399" s="49">
        <v>0</v>
      </c>
      <c r="N399" s="49">
        <v>0</v>
      </c>
      <c r="O399" s="49">
        <v>0</v>
      </c>
      <c r="P399" s="49">
        <v>0</v>
      </c>
      <c r="Q399" s="49">
        <v>0</v>
      </c>
      <c r="R399" s="50">
        <v>0</v>
      </c>
      <c r="S399" s="51">
        <f t="shared" si="247"/>
        <v>0</v>
      </c>
      <c r="U399" s="35" t="s">
        <v>9</v>
      </c>
      <c r="V399" s="89">
        <v>0</v>
      </c>
      <c r="W399" s="89">
        <v>0</v>
      </c>
      <c r="X399" s="89">
        <v>0</v>
      </c>
      <c r="Y399" s="89">
        <v>0</v>
      </c>
      <c r="Z399" s="89">
        <v>0</v>
      </c>
      <c r="AA399" s="89">
        <v>0</v>
      </c>
      <c r="AB399" s="89">
        <v>0</v>
      </c>
      <c r="AC399" s="90">
        <v>0</v>
      </c>
      <c r="AD399" s="91">
        <v>0</v>
      </c>
      <c r="AE399" s="91">
        <v>0</v>
      </c>
      <c r="AF399" s="91">
        <v>0</v>
      </c>
      <c r="AG399" s="91">
        <v>0</v>
      </c>
      <c r="AH399" s="91">
        <v>0</v>
      </c>
      <c r="AI399" s="92">
        <f t="shared" si="248"/>
        <v>0</v>
      </c>
      <c r="BA399"/>
      <c r="BR399"/>
      <c r="CG399"/>
    </row>
    <row r="400" spans="1:85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246"/>
        <v>0</v>
      </c>
      <c r="J400" s="8"/>
      <c r="K400" s="23" t="s">
        <v>54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6">
        <v>0</v>
      </c>
      <c r="S400" s="57">
        <f t="shared" si="247"/>
        <v>0</v>
      </c>
      <c r="U400" s="34" t="s">
        <v>54</v>
      </c>
      <c r="V400" s="93">
        <v>0</v>
      </c>
      <c r="W400" s="93">
        <v>0</v>
      </c>
      <c r="X400" s="93">
        <v>0</v>
      </c>
      <c r="Y400" s="93">
        <v>0</v>
      </c>
      <c r="Z400" s="93">
        <v>0</v>
      </c>
      <c r="AA400" s="93">
        <v>0</v>
      </c>
      <c r="AB400" s="93">
        <v>0</v>
      </c>
      <c r="AC400" s="94">
        <v>0</v>
      </c>
      <c r="AD400" s="93">
        <v>0</v>
      </c>
      <c r="AE400" s="93">
        <v>0</v>
      </c>
      <c r="AF400" s="93">
        <v>0</v>
      </c>
      <c r="AG400" s="93">
        <v>0</v>
      </c>
      <c r="AH400" s="93">
        <v>0</v>
      </c>
      <c r="AI400" s="95">
        <f t="shared" si="248"/>
        <v>0</v>
      </c>
      <c r="BA400"/>
      <c r="BR400"/>
      <c r="CG400"/>
    </row>
    <row r="401" spans="1:85" x14ac:dyDescent="0.25">
      <c r="A401" s="12" t="s">
        <v>15</v>
      </c>
      <c r="B401" s="49">
        <v>16.876425345762918</v>
      </c>
      <c r="C401" s="49">
        <v>7.3582607459648761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246"/>
        <v>24.234686091727795</v>
      </c>
      <c r="J401" s="8"/>
      <c r="K401" s="24" t="s">
        <v>15</v>
      </c>
      <c r="L401" s="49">
        <v>16.876425345762918</v>
      </c>
      <c r="M401" s="49">
        <v>7.3582607459648761</v>
      </c>
      <c r="N401" s="49">
        <v>0</v>
      </c>
      <c r="O401" s="49">
        <v>0</v>
      </c>
      <c r="P401" s="49">
        <v>0</v>
      </c>
      <c r="Q401" s="49">
        <v>0</v>
      </c>
      <c r="R401" s="50">
        <v>0</v>
      </c>
      <c r="S401" s="51">
        <f t="shared" si="247"/>
        <v>24.234686091727795</v>
      </c>
      <c r="U401" s="35" t="s">
        <v>15</v>
      </c>
      <c r="V401" s="89">
        <v>16.876425345762918</v>
      </c>
      <c r="W401" s="89">
        <v>0</v>
      </c>
      <c r="X401" s="89">
        <v>0</v>
      </c>
      <c r="Y401" s="89">
        <v>7.3582607459648761</v>
      </c>
      <c r="Z401" s="89">
        <v>0</v>
      </c>
      <c r="AA401" s="89">
        <v>0</v>
      </c>
      <c r="AB401" s="89">
        <v>0</v>
      </c>
      <c r="AC401" s="90">
        <v>0</v>
      </c>
      <c r="AD401" s="91">
        <v>0</v>
      </c>
      <c r="AE401" s="91">
        <v>0</v>
      </c>
      <c r="AF401" s="91">
        <v>0</v>
      </c>
      <c r="AG401" s="91">
        <v>0</v>
      </c>
      <c r="AH401" s="91">
        <v>0</v>
      </c>
      <c r="AI401" s="92">
        <f t="shared" si="248"/>
        <v>24.234686091727795</v>
      </c>
      <c r="BA401"/>
      <c r="BR401"/>
      <c r="CG401"/>
    </row>
    <row r="402" spans="1:85" x14ac:dyDescent="0.25">
      <c r="A402" s="11" t="s">
        <v>67</v>
      </c>
      <c r="B402" s="52">
        <v>0.78291143383912631</v>
      </c>
      <c r="C402" s="52">
        <v>0.49422725971979498</v>
      </c>
      <c r="D402" s="52">
        <v>0.1191122204654117</v>
      </c>
      <c r="E402" s="52">
        <v>0</v>
      </c>
      <c r="F402" s="372"/>
      <c r="G402" s="52">
        <v>0</v>
      </c>
      <c r="H402" s="53">
        <v>0</v>
      </c>
      <c r="I402" s="54">
        <f t="shared" si="246"/>
        <v>1.3962509140243329</v>
      </c>
      <c r="J402" s="8"/>
      <c r="K402" s="23" t="s">
        <v>67</v>
      </c>
      <c r="L402" s="55">
        <v>0.78291143383912631</v>
      </c>
      <c r="M402" s="55">
        <v>0.49422725971979498</v>
      </c>
      <c r="N402" s="55">
        <v>0.1191122204654117</v>
      </c>
      <c r="O402" s="55">
        <v>0</v>
      </c>
      <c r="P402" s="55">
        <v>0</v>
      </c>
      <c r="Q402" s="55">
        <v>0</v>
      </c>
      <c r="R402" s="56">
        <v>0</v>
      </c>
      <c r="S402" s="57">
        <f t="shared" si="247"/>
        <v>1.3962509140243329</v>
      </c>
      <c r="U402" s="34" t="s">
        <v>55</v>
      </c>
      <c r="V402" s="93">
        <v>0.78291143383912631</v>
      </c>
      <c r="W402" s="93">
        <v>0</v>
      </c>
      <c r="X402" s="93">
        <v>0</v>
      </c>
      <c r="Y402" s="93">
        <v>0.49422725971979498</v>
      </c>
      <c r="Z402" s="93">
        <v>0.1191122204654117</v>
      </c>
      <c r="AA402" s="93">
        <v>0</v>
      </c>
      <c r="AB402" s="93">
        <v>0</v>
      </c>
      <c r="AC402" s="94">
        <v>0</v>
      </c>
      <c r="AD402" s="93">
        <v>0</v>
      </c>
      <c r="AE402" s="93">
        <v>0</v>
      </c>
      <c r="AF402" s="93">
        <v>0</v>
      </c>
      <c r="AG402" s="93">
        <v>0</v>
      </c>
      <c r="AH402" s="93">
        <v>0</v>
      </c>
      <c r="AI402" s="95">
        <f t="shared" si="248"/>
        <v>1.3962509140243329</v>
      </c>
      <c r="BA402"/>
      <c r="BR402"/>
      <c r="CG402"/>
    </row>
    <row r="403" spans="1:85" x14ac:dyDescent="0.25">
      <c r="A403" s="12" t="s">
        <v>56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 t="shared" si="246"/>
        <v>0</v>
      </c>
      <c r="J403" s="8"/>
      <c r="K403" s="24" t="s">
        <v>56</v>
      </c>
      <c r="L403" s="49">
        <v>0</v>
      </c>
      <c r="M403" s="49">
        <v>0</v>
      </c>
      <c r="N403" s="49">
        <v>0</v>
      </c>
      <c r="O403" s="49">
        <v>0</v>
      </c>
      <c r="P403" s="49">
        <v>5.63997165815268</v>
      </c>
      <c r="Q403" s="49">
        <v>0</v>
      </c>
      <c r="R403" s="50">
        <v>0</v>
      </c>
      <c r="S403" s="51">
        <f t="shared" si="247"/>
        <v>5.63997165815268</v>
      </c>
      <c r="U403" s="35" t="s">
        <v>56</v>
      </c>
      <c r="V403" s="89">
        <v>0</v>
      </c>
      <c r="W403" s="89">
        <v>0</v>
      </c>
      <c r="X403" s="89">
        <v>0</v>
      </c>
      <c r="Y403" s="89">
        <v>0</v>
      </c>
      <c r="Z403" s="89">
        <v>0</v>
      </c>
      <c r="AA403" s="89">
        <v>0</v>
      </c>
      <c r="AB403" s="89">
        <v>5.63997165815268</v>
      </c>
      <c r="AC403" s="90">
        <v>0</v>
      </c>
      <c r="AD403" s="89">
        <v>0</v>
      </c>
      <c r="AE403" s="89">
        <v>0</v>
      </c>
      <c r="AF403" s="89">
        <v>0</v>
      </c>
      <c r="AG403" s="89">
        <v>0</v>
      </c>
      <c r="AH403" s="89">
        <v>0</v>
      </c>
      <c r="AI403" s="92">
        <f t="shared" si="248"/>
        <v>5.63997165815268</v>
      </c>
      <c r="BA403"/>
      <c r="BR403"/>
      <c r="CG403"/>
    </row>
    <row r="404" spans="1:85" x14ac:dyDescent="0.25">
      <c r="A404" s="11" t="s">
        <v>11</v>
      </c>
      <c r="B404" s="52">
        <v>0</v>
      </c>
      <c r="C404" s="52">
        <v>5.4137557556936514E-2</v>
      </c>
      <c r="D404" s="52">
        <v>0</v>
      </c>
      <c r="E404" s="52">
        <v>0</v>
      </c>
      <c r="F404" s="372"/>
      <c r="G404" s="52">
        <v>0</v>
      </c>
      <c r="H404" s="53">
        <v>0</v>
      </c>
      <c r="I404" s="54">
        <f t="shared" si="246"/>
        <v>5.4137557556936514E-2</v>
      </c>
      <c r="J404" s="8"/>
      <c r="K404" s="23" t="s">
        <v>11</v>
      </c>
      <c r="L404" s="55">
        <v>0</v>
      </c>
      <c r="M404" s="55">
        <v>5.4137557556936514E-2</v>
      </c>
      <c r="N404" s="55">
        <v>0</v>
      </c>
      <c r="O404" s="55">
        <v>0</v>
      </c>
      <c r="P404" s="55">
        <v>0.55574557362235955</v>
      </c>
      <c r="Q404" s="55">
        <v>0</v>
      </c>
      <c r="R404" s="56">
        <v>0</v>
      </c>
      <c r="S404" s="57">
        <f t="shared" si="247"/>
        <v>0.60988313117929605</v>
      </c>
      <c r="U404" s="34" t="s">
        <v>11</v>
      </c>
      <c r="V404" s="93">
        <v>0</v>
      </c>
      <c r="W404" s="93">
        <v>0</v>
      </c>
      <c r="X404" s="93">
        <v>0</v>
      </c>
      <c r="Y404" s="93">
        <v>5.4137557556936514E-2</v>
      </c>
      <c r="Z404" s="93">
        <v>0</v>
      </c>
      <c r="AA404" s="93">
        <v>0</v>
      </c>
      <c r="AB404" s="93">
        <v>0.55574557362235955</v>
      </c>
      <c r="AC404" s="94">
        <v>0</v>
      </c>
      <c r="AD404" s="93">
        <v>0</v>
      </c>
      <c r="AE404" s="93">
        <v>0</v>
      </c>
      <c r="AF404" s="93">
        <v>0</v>
      </c>
      <c r="AG404" s="93">
        <v>0</v>
      </c>
      <c r="AH404" s="93">
        <v>0</v>
      </c>
      <c r="AI404" s="95">
        <f t="shared" si="248"/>
        <v>0.60988313117929605</v>
      </c>
      <c r="BA404"/>
      <c r="BR404"/>
      <c r="CG404"/>
    </row>
    <row r="405" spans="1:85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246"/>
        <v>0</v>
      </c>
      <c r="J405" s="8"/>
      <c r="K405" s="24" t="s">
        <v>57</v>
      </c>
      <c r="L405" s="49">
        <v>0</v>
      </c>
      <c r="M405" s="49">
        <v>0</v>
      </c>
      <c r="N405" s="49">
        <v>0</v>
      </c>
      <c r="O405" s="49">
        <v>0</v>
      </c>
      <c r="P405" s="49">
        <v>0</v>
      </c>
      <c r="Q405" s="49">
        <v>0</v>
      </c>
      <c r="R405" s="50">
        <v>0</v>
      </c>
      <c r="S405" s="51">
        <f t="shared" si="247"/>
        <v>0</v>
      </c>
      <c r="U405" s="35" t="s">
        <v>57</v>
      </c>
      <c r="V405" s="89">
        <v>0</v>
      </c>
      <c r="W405" s="89">
        <v>0</v>
      </c>
      <c r="X405" s="89">
        <v>0</v>
      </c>
      <c r="Y405" s="89">
        <v>0</v>
      </c>
      <c r="Z405" s="89">
        <v>0</v>
      </c>
      <c r="AA405" s="89">
        <v>0</v>
      </c>
      <c r="AB405" s="89">
        <v>0</v>
      </c>
      <c r="AC405" s="90">
        <v>0</v>
      </c>
      <c r="AD405" s="89">
        <v>0</v>
      </c>
      <c r="AE405" s="89">
        <v>0</v>
      </c>
      <c r="AF405" s="89">
        <v>0</v>
      </c>
      <c r="AG405" s="89">
        <v>0</v>
      </c>
      <c r="AH405" s="89">
        <v>0</v>
      </c>
      <c r="AI405" s="92">
        <f t="shared" si="248"/>
        <v>0</v>
      </c>
      <c r="BA405"/>
      <c r="BR405"/>
      <c r="CG405"/>
    </row>
    <row r="406" spans="1:85" x14ac:dyDescent="0.25">
      <c r="A406" s="11" t="s">
        <v>16</v>
      </c>
      <c r="B406" s="52">
        <v>0</v>
      </c>
      <c r="C406" s="52">
        <v>0</v>
      </c>
      <c r="D406" s="52">
        <v>4.1744410256410264E-2</v>
      </c>
      <c r="E406" s="52">
        <v>0</v>
      </c>
      <c r="F406" s="372"/>
      <c r="G406" s="52">
        <v>0</v>
      </c>
      <c r="H406" s="53">
        <v>0</v>
      </c>
      <c r="I406" s="54">
        <f t="shared" si="246"/>
        <v>4.1744410256410264E-2</v>
      </c>
      <c r="J406" s="8"/>
      <c r="K406" s="23" t="s">
        <v>16</v>
      </c>
      <c r="L406" s="55">
        <v>0</v>
      </c>
      <c r="M406" s="55">
        <v>0</v>
      </c>
      <c r="N406" s="55">
        <v>4.1744410256410264E-2</v>
      </c>
      <c r="O406" s="55">
        <v>0</v>
      </c>
      <c r="P406" s="55">
        <v>0</v>
      </c>
      <c r="Q406" s="55">
        <v>0</v>
      </c>
      <c r="R406" s="56">
        <v>0</v>
      </c>
      <c r="S406" s="57">
        <f t="shared" si="247"/>
        <v>4.1744410256410264E-2</v>
      </c>
      <c r="U406" s="34" t="s">
        <v>16</v>
      </c>
      <c r="V406" s="93">
        <v>0</v>
      </c>
      <c r="W406" s="93">
        <v>0</v>
      </c>
      <c r="X406" s="93">
        <v>0</v>
      </c>
      <c r="Y406" s="93">
        <v>0</v>
      </c>
      <c r="Z406" s="93">
        <v>4.1744410256410264E-2</v>
      </c>
      <c r="AA406" s="93">
        <v>0</v>
      </c>
      <c r="AB406" s="93">
        <v>0</v>
      </c>
      <c r="AC406" s="94">
        <v>0</v>
      </c>
      <c r="AD406" s="93">
        <v>0</v>
      </c>
      <c r="AE406" s="93">
        <v>0</v>
      </c>
      <c r="AF406" s="93">
        <v>0</v>
      </c>
      <c r="AG406" s="93">
        <v>0</v>
      </c>
      <c r="AH406" s="93">
        <v>0</v>
      </c>
      <c r="AI406" s="95">
        <f t="shared" si="248"/>
        <v>4.1744410256410264E-2</v>
      </c>
      <c r="BA406"/>
      <c r="BR406"/>
      <c r="CG406"/>
    </row>
    <row r="407" spans="1:85" x14ac:dyDescent="0.25">
      <c r="A407" s="12" t="s">
        <v>139</v>
      </c>
      <c r="B407" s="49">
        <v>1.8180763872595169</v>
      </c>
      <c r="C407" s="49">
        <v>13.428721917972089</v>
      </c>
      <c r="D407" s="49">
        <v>5.3061383329804688</v>
      </c>
      <c r="E407" s="49">
        <v>0</v>
      </c>
      <c r="F407" s="372"/>
      <c r="G407" s="49">
        <v>0</v>
      </c>
      <c r="H407" s="58">
        <v>0</v>
      </c>
      <c r="I407" s="48">
        <f t="shared" si="246"/>
        <v>20.552936638212074</v>
      </c>
      <c r="J407" s="8"/>
      <c r="K407" s="24" t="s">
        <v>139</v>
      </c>
      <c r="L407" s="49">
        <v>1.8180763872595169</v>
      </c>
      <c r="M407" s="49">
        <v>13.428721917972089</v>
      </c>
      <c r="N407" s="49">
        <v>5.3061383329804688</v>
      </c>
      <c r="O407" s="49">
        <v>0</v>
      </c>
      <c r="P407" s="49">
        <v>0</v>
      </c>
      <c r="Q407" s="49">
        <v>0</v>
      </c>
      <c r="R407" s="50">
        <v>0</v>
      </c>
      <c r="S407" s="51">
        <f t="shared" si="247"/>
        <v>20.552936638212074</v>
      </c>
      <c r="U407" s="35" t="s">
        <v>139</v>
      </c>
      <c r="V407" s="89">
        <v>1.8180763872595169</v>
      </c>
      <c r="W407" s="89">
        <v>0</v>
      </c>
      <c r="X407" s="89">
        <v>0</v>
      </c>
      <c r="Y407" s="89">
        <v>13.428721917972089</v>
      </c>
      <c r="Z407" s="89">
        <v>2.3001944984899279</v>
      </c>
      <c r="AA407" s="89">
        <v>0</v>
      </c>
      <c r="AB407" s="89">
        <v>0</v>
      </c>
      <c r="AC407" s="90">
        <v>3.0059438344905409</v>
      </c>
      <c r="AD407" s="89">
        <v>0</v>
      </c>
      <c r="AE407" s="89">
        <v>0</v>
      </c>
      <c r="AF407" s="89">
        <v>0</v>
      </c>
      <c r="AG407" s="89">
        <v>3.0059438344905409</v>
      </c>
      <c r="AH407" s="89">
        <v>0</v>
      </c>
      <c r="AI407" s="92">
        <f t="shared" si="248"/>
        <v>20.552936638212074</v>
      </c>
      <c r="BA407"/>
      <c r="BR407"/>
      <c r="CG407"/>
    </row>
    <row r="408" spans="1:85" x14ac:dyDescent="0.25">
      <c r="A408" s="11" t="s">
        <v>24</v>
      </c>
      <c r="B408" s="52">
        <v>2.9898669544816254</v>
      </c>
      <c r="C408" s="52">
        <v>7.3075783799635169E-2</v>
      </c>
      <c r="D408" s="52">
        <v>0.58895601943277387</v>
      </c>
      <c r="E408" s="52">
        <v>21.868541689843717</v>
      </c>
      <c r="F408" s="372"/>
      <c r="G408" s="52">
        <v>3.0440761686877162</v>
      </c>
      <c r="H408" s="53">
        <v>0</v>
      </c>
      <c r="I408" s="54">
        <f t="shared" si="246"/>
        <v>28.56451661624547</v>
      </c>
      <c r="J408" s="8"/>
      <c r="K408" s="23" t="s">
        <v>24</v>
      </c>
      <c r="L408" s="55">
        <v>2.9898669544816254</v>
      </c>
      <c r="M408" s="55">
        <v>7.3075783799635169E-2</v>
      </c>
      <c r="N408" s="55">
        <v>0.58895601943277387</v>
      </c>
      <c r="O408" s="55">
        <v>21.868541689843717</v>
      </c>
      <c r="P408" s="55">
        <v>0.30327924433832809</v>
      </c>
      <c r="Q408" s="55">
        <v>3.0440761686877162</v>
      </c>
      <c r="R408" s="56">
        <v>0</v>
      </c>
      <c r="S408" s="57">
        <f t="shared" si="247"/>
        <v>28.867795860583797</v>
      </c>
      <c r="U408" s="34" t="s">
        <v>24</v>
      </c>
      <c r="V408" s="93">
        <v>0</v>
      </c>
      <c r="W408" s="93">
        <v>2.3077937290278374</v>
      </c>
      <c r="X408" s="93">
        <v>3.0440761686877162</v>
      </c>
      <c r="Y408" s="93">
        <v>7.3075783799635169E-2</v>
      </c>
      <c r="Z408" s="93">
        <v>0.58895601943277387</v>
      </c>
      <c r="AA408" s="93">
        <v>20.976976127949406</v>
      </c>
      <c r="AB408" s="93">
        <v>0.30327924433832809</v>
      </c>
      <c r="AC408" s="94">
        <v>1.5736387873481008</v>
      </c>
      <c r="AD408" s="93">
        <v>0.68207322545378779</v>
      </c>
      <c r="AE408" s="93">
        <v>0.89156556189431235</v>
      </c>
      <c r="AF408" s="93">
        <v>0</v>
      </c>
      <c r="AG408" s="93">
        <v>0</v>
      </c>
      <c r="AH408" s="93">
        <v>0</v>
      </c>
      <c r="AI408" s="95">
        <f t="shared" si="248"/>
        <v>28.867795860583797</v>
      </c>
      <c r="BA408"/>
      <c r="BR408"/>
      <c r="CG408"/>
    </row>
    <row r="409" spans="1:85" x14ac:dyDescent="0.25">
      <c r="A409" s="12" t="s">
        <v>23</v>
      </c>
      <c r="B409" s="49">
        <v>1.781853426622785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246"/>
        <v>1.781853426622785</v>
      </c>
      <c r="J409" s="8"/>
      <c r="K409" s="24" t="s">
        <v>23</v>
      </c>
      <c r="L409" s="49">
        <v>1.781853426622785</v>
      </c>
      <c r="M409" s="49">
        <v>0</v>
      </c>
      <c r="N409" s="49">
        <v>0</v>
      </c>
      <c r="O409" s="49">
        <v>0</v>
      </c>
      <c r="P409" s="49">
        <v>0</v>
      </c>
      <c r="Q409" s="49">
        <v>0</v>
      </c>
      <c r="R409" s="50">
        <v>0</v>
      </c>
      <c r="S409" s="51">
        <f t="shared" si="247"/>
        <v>1.781853426622785</v>
      </c>
      <c r="U409" s="35" t="s">
        <v>23</v>
      </c>
      <c r="V409" s="89">
        <v>1.781853426622785</v>
      </c>
      <c r="W409" s="89">
        <v>0</v>
      </c>
      <c r="X409" s="89">
        <v>0</v>
      </c>
      <c r="Y409" s="89">
        <v>0</v>
      </c>
      <c r="Z409" s="89">
        <v>0</v>
      </c>
      <c r="AA409" s="89">
        <v>0</v>
      </c>
      <c r="AB409" s="89">
        <v>0</v>
      </c>
      <c r="AC409" s="90">
        <v>0</v>
      </c>
      <c r="AD409" s="89">
        <v>0</v>
      </c>
      <c r="AE409" s="89">
        <v>0</v>
      </c>
      <c r="AF409" s="89">
        <v>0</v>
      </c>
      <c r="AG409" s="89">
        <v>0</v>
      </c>
      <c r="AH409" s="89">
        <v>0</v>
      </c>
      <c r="AI409" s="92">
        <f t="shared" si="248"/>
        <v>1.781853426622785</v>
      </c>
      <c r="BA409"/>
      <c r="BR409"/>
      <c r="CG409"/>
    </row>
    <row r="410" spans="1:85" x14ac:dyDescent="0.25">
      <c r="A410" s="11" t="s">
        <v>58</v>
      </c>
      <c r="B410" s="52">
        <v>9.2148659470655273E-2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246"/>
        <v>9.2148659470655273E-2</v>
      </c>
      <c r="J410" s="8"/>
      <c r="K410" s="23" t="s">
        <v>58</v>
      </c>
      <c r="L410" s="55">
        <v>9.2148659470655273E-2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6">
        <v>0</v>
      </c>
      <c r="S410" s="57">
        <f t="shared" si="247"/>
        <v>9.2148659470655273E-2</v>
      </c>
      <c r="U410" s="34" t="s">
        <v>58</v>
      </c>
      <c r="V410" s="93">
        <v>9.2148659470655273E-2</v>
      </c>
      <c r="W410" s="93">
        <v>0</v>
      </c>
      <c r="X410" s="93">
        <v>0</v>
      </c>
      <c r="Y410" s="93">
        <v>0</v>
      </c>
      <c r="Z410" s="93">
        <v>0</v>
      </c>
      <c r="AA410" s="93">
        <v>0</v>
      </c>
      <c r="AB410" s="93">
        <v>0</v>
      </c>
      <c r="AC410" s="94">
        <v>0</v>
      </c>
      <c r="AD410" s="93">
        <v>0</v>
      </c>
      <c r="AE410" s="93">
        <v>0</v>
      </c>
      <c r="AF410" s="93">
        <v>0</v>
      </c>
      <c r="AG410" s="93">
        <v>0</v>
      </c>
      <c r="AH410" s="93">
        <v>0</v>
      </c>
      <c r="AI410" s="95">
        <f t="shared" si="248"/>
        <v>9.2148659470655273E-2</v>
      </c>
      <c r="BA410"/>
      <c r="BR410"/>
      <c r="CG410"/>
    </row>
    <row r="411" spans="1:85" x14ac:dyDescent="0.25">
      <c r="A411" s="12" t="s">
        <v>21</v>
      </c>
      <c r="B411" s="49">
        <v>0.25810351325935893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246"/>
        <v>0.25810351325935893</v>
      </c>
      <c r="J411" s="8"/>
      <c r="K411" s="24" t="s">
        <v>21</v>
      </c>
      <c r="L411" s="49">
        <v>0.25810351325935893</v>
      </c>
      <c r="M411" s="49">
        <v>0</v>
      </c>
      <c r="N411" s="49">
        <v>0</v>
      </c>
      <c r="O411" s="49">
        <v>0</v>
      </c>
      <c r="P411" s="49">
        <v>0.23550753277869163</v>
      </c>
      <c r="Q411" s="49">
        <v>0</v>
      </c>
      <c r="R411" s="50">
        <v>0</v>
      </c>
      <c r="S411" s="51">
        <f t="shared" si="247"/>
        <v>0.49361104603805056</v>
      </c>
      <c r="U411" s="35" t="s">
        <v>21</v>
      </c>
      <c r="V411" s="89">
        <v>0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0.23550753277869163</v>
      </c>
      <c r="AC411" s="90">
        <v>0.25810351325935893</v>
      </c>
      <c r="AD411" s="89">
        <v>0.25810351325935893</v>
      </c>
      <c r="AE411" s="89">
        <v>0</v>
      </c>
      <c r="AF411" s="89">
        <v>0</v>
      </c>
      <c r="AG411" s="89">
        <v>0</v>
      </c>
      <c r="AH411" s="89">
        <v>0</v>
      </c>
      <c r="AI411" s="92">
        <f t="shared" si="248"/>
        <v>0.49361104603805056</v>
      </c>
      <c r="BA411"/>
      <c r="BR411"/>
      <c r="CG411"/>
    </row>
    <row r="412" spans="1:85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246"/>
        <v>0</v>
      </c>
      <c r="J412" s="8"/>
      <c r="K412" s="23" t="s">
        <v>20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6">
        <v>0</v>
      </c>
      <c r="S412" s="57">
        <f t="shared" si="247"/>
        <v>0</v>
      </c>
      <c r="U412" s="34" t="s">
        <v>59</v>
      </c>
      <c r="V412" s="93">
        <v>0</v>
      </c>
      <c r="W412" s="93">
        <v>0</v>
      </c>
      <c r="X412" s="93">
        <v>0</v>
      </c>
      <c r="Y412" s="93">
        <v>0</v>
      </c>
      <c r="Z412" s="93">
        <v>0</v>
      </c>
      <c r="AA412" s="93">
        <v>0</v>
      </c>
      <c r="AB412" s="93">
        <v>0</v>
      </c>
      <c r="AC412" s="94">
        <v>0</v>
      </c>
      <c r="AD412" s="93">
        <v>0</v>
      </c>
      <c r="AE412" s="93">
        <v>0</v>
      </c>
      <c r="AF412" s="93">
        <v>0</v>
      </c>
      <c r="AG412" s="93">
        <v>0</v>
      </c>
      <c r="AH412" s="93">
        <v>0</v>
      </c>
      <c r="AI412" s="95">
        <f t="shared" si="248"/>
        <v>0</v>
      </c>
      <c r="BA412"/>
      <c r="BR412"/>
      <c r="CG412"/>
    </row>
    <row r="413" spans="1:85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246"/>
        <v>0</v>
      </c>
      <c r="J413" s="8"/>
      <c r="K413" s="25" t="s">
        <v>62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50">
        <v>0</v>
      </c>
      <c r="S413" s="51">
        <f t="shared" si="247"/>
        <v>0</v>
      </c>
      <c r="U413" s="36" t="s">
        <v>60</v>
      </c>
      <c r="V413" s="89">
        <v>0</v>
      </c>
      <c r="W413" s="89">
        <v>0</v>
      </c>
      <c r="X413" s="89">
        <v>0</v>
      </c>
      <c r="Y413" s="89">
        <v>0</v>
      </c>
      <c r="Z413" s="89">
        <v>0</v>
      </c>
      <c r="AA413" s="89">
        <v>0</v>
      </c>
      <c r="AB413" s="89">
        <v>0</v>
      </c>
      <c r="AC413" s="90">
        <v>0</v>
      </c>
      <c r="AD413" s="91">
        <v>0</v>
      </c>
      <c r="AE413" s="91">
        <v>0</v>
      </c>
      <c r="AF413" s="91">
        <v>0</v>
      </c>
      <c r="AG413" s="91">
        <v>0</v>
      </c>
      <c r="AH413" s="91">
        <v>0</v>
      </c>
      <c r="AI413" s="92">
        <f t="shared" si="248"/>
        <v>0</v>
      </c>
      <c r="BA413"/>
      <c r="BR413"/>
      <c r="CG413"/>
    </row>
    <row r="414" spans="1:85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246"/>
        <v>0</v>
      </c>
      <c r="J414" s="8"/>
      <c r="K414" s="26" t="s">
        <v>22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63">
        <v>0</v>
      </c>
      <c r="S414" s="64">
        <f t="shared" si="247"/>
        <v>0</v>
      </c>
      <c r="U414" s="37" t="s">
        <v>63</v>
      </c>
      <c r="V414" s="96">
        <v>0</v>
      </c>
      <c r="W414" s="96">
        <v>0</v>
      </c>
      <c r="X414" s="96">
        <v>0</v>
      </c>
      <c r="Y414" s="96">
        <v>0</v>
      </c>
      <c r="Z414" s="96">
        <v>0</v>
      </c>
      <c r="AA414" s="96">
        <v>0</v>
      </c>
      <c r="AB414" s="96">
        <v>0</v>
      </c>
      <c r="AC414" s="96">
        <v>0</v>
      </c>
      <c r="AD414" s="96">
        <v>0</v>
      </c>
      <c r="AE414" s="96">
        <v>0</v>
      </c>
      <c r="AF414" s="96">
        <v>0</v>
      </c>
      <c r="AG414" s="96">
        <v>0</v>
      </c>
      <c r="AH414" s="97">
        <v>0</v>
      </c>
      <c r="AI414" s="98">
        <f t="shared" si="248"/>
        <v>0</v>
      </c>
      <c r="BA414"/>
      <c r="BR414"/>
      <c r="CG414"/>
    </row>
    <row r="415" spans="1:85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246"/>
        <v>0</v>
      </c>
      <c r="J415" s="8"/>
      <c r="K415" s="27" t="s">
        <v>18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8">
        <v>0</v>
      </c>
      <c r="S415" s="69">
        <f t="shared" si="247"/>
        <v>0</v>
      </c>
      <c r="U415" s="38" t="s">
        <v>18</v>
      </c>
      <c r="V415" s="99">
        <v>0</v>
      </c>
      <c r="W415" s="99">
        <v>0</v>
      </c>
      <c r="X415" s="99">
        <v>0</v>
      </c>
      <c r="Y415" s="99">
        <v>0</v>
      </c>
      <c r="Z415" s="99">
        <v>0</v>
      </c>
      <c r="AA415" s="99">
        <v>0</v>
      </c>
      <c r="AB415" s="99">
        <v>0</v>
      </c>
      <c r="AC415" s="99">
        <v>0</v>
      </c>
      <c r="AD415" s="100">
        <v>0</v>
      </c>
      <c r="AE415" s="100">
        <v>0</v>
      </c>
      <c r="AF415" s="100">
        <v>0</v>
      </c>
      <c r="AG415" s="100">
        <v>0</v>
      </c>
      <c r="AH415" s="100">
        <v>0</v>
      </c>
      <c r="AI415" s="101">
        <f t="shared" si="248"/>
        <v>0</v>
      </c>
      <c r="BA415"/>
      <c r="BR415"/>
      <c r="CG415"/>
    </row>
    <row r="416" spans="1:85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246"/>
        <v>0</v>
      </c>
      <c r="J416" s="8"/>
      <c r="K416" s="26" t="s">
        <v>19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63">
        <v>0</v>
      </c>
      <c r="S416" s="64">
        <f t="shared" si="247"/>
        <v>0</v>
      </c>
      <c r="U416" s="37" t="s">
        <v>19</v>
      </c>
      <c r="V416" s="96">
        <v>0</v>
      </c>
      <c r="W416" s="96">
        <v>0</v>
      </c>
      <c r="X416" s="96">
        <v>0</v>
      </c>
      <c r="Y416" s="96">
        <v>0</v>
      </c>
      <c r="Z416" s="96">
        <v>0</v>
      </c>
      <c r="AA416" s="96">
        <v>0</v>
      </c>
      <c r="AB416" s="96">
        <v>0</v>
      </c>
      <c r="AC416" s="96">
        <v>0</v>
      </c>
      <c r="AD416" s="96">
        <v>0</v>
      </c>
      <c r="AE416" s="96">
        <v>0</v>
      </c>
      <c r="AF416" s="96">
        <v>0</v>
      </c>
      <c r="AG416" s="96">
        <v>0</v>
      </c>
      <c r="AH416" s="97">
        <v>0</v>
      </c>
      <c r="AI416" s="98">
        <f t="shared" si="248"/>
        <v>0</v>
      </c>
      <c r="BA416"/>
      <c r="BR416"/>
      <c r="CG416"/>
    </row>
    <row r="417" spans="1:85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 t="shared" si="246"/>
        <v>0</v>
      </c>
      <c r="J417" s="8"/>
      <c r="K417" s="28" t="s">
        <v>10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s="70">
        <v>0</v>
      </c>
      <c r="R417" s="73">
        <v>0</v>
      </c>
      <c r="S417" s="74">
        <f t="shared" si="247"/>
        <v>0</v>
      </c>
      <c r="U417" s="38" t="s">
        <v>10</v>
      </c>
      <c r="V417" s="99">
        <v>0</v>
      </c>
      <c r="W417" s="99">
        <v>0</v>
      </c>
      <c r="X417" s="99">
        <v>0</v>
      </c>
      <c r="Y417" s="99">
        <v>0</v>
      </c>
      <c r="Z417" s="99">
        <v>0</v>
      </c>
      <c r="AA417" s="99">
        <v>0</v>
      </c>
      <c r="AB417" s="99">
        <v>0</v>
      </c>
      <c r="AC417" s="99">
        <v>0</v>
      </c>
      <c r="AD417" s="100">
        <v>0</v>
      </c>
      <c r="AE417" s="100">
        <v>0</v>
      </c>
      <c r="AF417" s="100">
        <v>0</v>
      </c>
      <c r="AG417" s="100">
        <v>0</v>
      </c>
      <c r="AH417" s="100">
        <v>0</v>
      </c>
      <c r="AI417" s="101">
        <f t="shared" si="248"/>
        <v>0</v>
      </c>
      <c r="BA417"/>
      <c r="BR417"/>
      <c r="CG417"/>
    </row>
    <row r="418" spans="1:85" x14ac:dyDescent="0.25">
      <c r="A418" s="17" t="s">
        <v>25</v>
      </c>
      <c r="B418" s="75">
        <f>SUM(B397:B413)</f>
        <v>24.599385720695988</v>
      </c>
      <c r="C418" s="75">
        <f t="shared" ref="C418:I418" si="249">SUM(C397:C413)</f>
        <v>21.408423265013329</v>
      </c>
      <c r="D418" s="75">
        <f t="shared" si="249"/>
        <v>6.0559509831350651</v>
      </c>
      <c r="E418" s="75">
        <f t="shared" si="249"/>
        <v>21.868541689843717</v>
      </c>
      <c r="F418" s="75">
        <f t="shared" si="249"/>
        <v>0</v>
      </c>
      <c r="G418" s="75">
        <f t="shared" si="249"/>
        <v>3.0440761686877162</v>
      </c>
      <c r="H418" s="76">
        <f t="shared" si="249"/>
        <v>0</v>
      </c>
      <c r="I418" s="48">
        <f t="shared" si="249"/>
        <v>76.976377827375813</v>
      </c>
      <c r="J418" s="8"/>
      <c r="K418" s="29" t="s">
        <v>25</v>
      </c>
      <c r="L418" s="75">
        <f>SUM(L397:L413)</f>
        <v>24.599385720695988</v>
      </c>
      <c r="M418" s="75">
        <f t="shared" ref="M418:S418" si="250">SUM(M397:M413)</f>
        <v>21.408423265013329</v>
      </c>
      <c r="N418" s="75">
        <f t="shared" si="250"/>
        <v>6.0559509831350651</v>
      </c>
      <c r="O418" s="75">
        <f t="shared" si="250"/>
        <v>21.868541689843717</v>
      </c>
      <c r="P418" s="75">
        <f t="shared" si="250"/>
        <v>6.7345040088920589</v>
      </c>
      <c r="Q418" s="75">
        <f t="shared" si="250"/>
        <v>3.0440761686877162</v>
      </c>
      <c r="R418" s="76">
        <f t="shared" si="250"/>
        <v>0</v>
      </c>
      <c r="S418" s="77">
        <f t="shared" si="250"/>
        <v>83.710881836267873</v>
      </c>
      <c r="U418" s="39" t="s">
        <v>61</v>
      </c>
      <c r="V418" s="102">
        <f>SUM(V397:V413)</f>
        <v>21.351415252955</v>
      </c>
      <c r="W418" s="102">
        <f t="shared" ref="W418:AH418" si="251">SUM(W397:W413)</f>
        <v>2.3077937290278374</v>
      </c>
      <c r="X418" s="102">
        <f t="shared" si="251"/>
        <v>3.0440761686877162</v>
      </c>
      <c r="Y418" s="102">
        <f t="shared" si="251"/>
        <v>21.408423265013329</v>
      </c>
      <c r="Z418" s="102">
        <f t="shared" si="251"/>
        <v>3.0500071486445233</v>
      </c>
      <c r="AA418" s="102">
        <f t="shared" si="251"/>
        <v>20.976976127949406</v>
      </c>
      <c r="AB418" s="102">
        <f t="shared" si="251"/>
        <v>6.7345040088920589</v>
      </c>
      <c r="AC418" s="102">
        <f t="shared" si="251"/>
        <v>4.8376861350980001</v>
      </c>
      <c r="AD418" s="103">
        <f t="shared" si="251"/>
        <v>0.94017673871314678</v>
      </c>
      <c r="AE418" s="103">
        <f t="shared" si="251"/>
        <v>0.89156556189431235</v>
      </c>
      <c r="AF418" s="103">
        <f t="shared" si="251"/>
        <v>0</v>
      </c>
      <c r="AG418" s="103">
        <f t="shared" si="251"/>
        <v>3.0059438344905409</v>
      </c>
      <c r="AH418" s="103">
        <f t="shared" si="251"/>
        <v>0</v>
      </c>
      <c r="AI418" s="104">
        <f>SUM(V418:AC418)</f>
        <v>83.710881836267859</v>
      </c>
      <c r="BA418"/>
      <c r="BR418"/>
      <c r="CG418"/>
    </row>
    <row r="419" spans="1:85" s="4" customFormat="1" ht="15" thickBot="1" x14ac:dyDescent="0.35">
      <c r="A419" s="18" t="s">
        <v>85</v>
      </c>
      <c r="B419" s="105">
        <f>IF($I418=0,"-",B418/$I418)</f>
        <v>0.31957058015722173</v>
      </c>
      <c r="C419" s="105">
        <f t="shared" ref="C419:H419" si="252">IF($I418=0,"-",C418/$I418)</f>
        <v>0.27811679205045237</v>
      </c>
      <c r="D419" s="105">
        <f t="shared" si="252"/>
        <v>7.8672849438510883E-2</v>
      </c>
      <c r="E419" s="105">
        <f t="shared" si="252"/>
        <v>0.284094189764102</v>
      </c>
      <c r="F419" s="105">
        <f t="shared" si="252"/>
        <v>0</v>
      </c>
      <c r="G419" s="105">
        <f t="shared" si="252"/>
        <v>3.9545588589713083E-2</v>
      </c>
      <c r="H419" s="106">
        <f t="shared" si="252"/>
        <v>0</v>
      </c>
      <c r="I419" s="107">
        <f>SUM(B419:H419)</f>
        <v>1.0000000000000002</v>
      </c>
      <c r="J419"/>
      <c r="K419" s="30" t="s">
        <v>85</v>
      </c>
      <c r="L419" s="80">
        <f>IF($S418=0,"-",L418/$S418)</f>
        <v>0.29386126607542518</v>
      </c>
      <c r="M419" s="80">
        <f t="shared" ref="M419:R419" si="253">IF($S418=0,"-",M418/$S418)</f>
        <v>0.25574241717924534</v>
      </c>
      <c r="N419" s="80">
        <f t="shared" si="253"/>
        <v>7.2343652943234374E-2</v>
      </c>
      <c r="O419" s="80">
        <f t="shared" si="253"/>
        <v>0.26123893584847097</v>
      </c>
      <c r="P419" s="80">
        <f t="shared" si="253"/>
        <v>8.044956475388991E-2</v>
      </c>
      <c r="Q419" s="80">
        <f t="shared" si="253"/>
        <v>3.6364163199734269E-2</v>
      </c>
      <c r="R419" s="81">
        <f t="shared" si="253"/>
        <v>0</v>
      </c>
      <c r="S419" s="82">
        <f>SUM(L419:R419)</f>
        <v>1</v>
      </c>
      <c r="U419" s="40" t="s">
        <v>85</v>
      </c>
      <c r="V419" s="108">
        <f>+V418/$AI418</f>
        <v>0.25506140640970371</v>
      </c>
      <c r="W419" s="108">
        <f t="shared" ref="W419:AH419" si="254">+W418/$AI418</f>
        <v>2.756862284095522E-2</v>
      </c>
      <c r="X419" s="108">
        <f t="shared" si="254"/>
        <v>3.6364163199734276E-2</v>
      </c>
      <c r="Y419" s="108">
        <f t="shared" si="254"/>
        <v>0.2557424171792454</v>
      </c>
      <c r="Z419" s="108">
        <f t="shared" si="254"/>
        <v>3.6435013964016126E-2</v>
      </c>
      <c r="AA419" s="108">
        <f t="shared" si="254"/>
        <v>0.25058840222205259</v>
      </c>
      <c r="AB419" s="108">
        <f t="shared" si="254"/>
        <v>8.0449564753889924E-2</v>
      </c>
      <c r="AC419" s="108">
        <f t="shared" si="254"/>
        <v>5.7790409430402936E-2</v>
      </c>
      <c r="AD419" s="108">
        <f t="shared" si="254"/>
        <v>1.1231236824766238E-2</v>
      </c>
      <c r="AE419" s="108">
        <f t="shared" si="254"/>
        <v>1.065053362641845E-2</v>
      </c>
      <c r="AF419" s="108">
        <f t="shared" si="254"/>
        <v>0</v>
      </c>
      <c r="AG419" s="108">
        <f t="shared" si="254"/>
        <v>3.5908638979218248E-2</v>
      </c>
      <c r="AH419" s="108">
        <f t="shared" si="254"/>
        <v>0</v>
      </c>
      <c r="AI419" s="109">
        <f>SUM(V419:AC419)</f>
        <v>1.0000000000000002</v>
      </c>
    </row>
    <row r="420" spans="1:85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AI420" s="8"/>
      <c r="BA420"/>
      <c r="BR420"/>
      <c r="CG420"/>
    </row>
    <row r="421" spans="1:85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  <c r="K421" s="369" t="s">
        <v>41</v>
      </c>
      <c r="L421" s="43" t="s">
        <v>0</v>
      </c>
      <c r="M421" s="43" t="s">
        <v>1</v>
      </c>
      <c r="N421" s="43" t="s">
        <v>2</v>
      </c>
      <c r="O421" s="43" t="s">
        <v>3</v>
      </c>
      <c r="P421" s="43" t="s">
        <v>26</v>
      </c>
      <c r="Q421" s="43" t="s">
        <v>4</v>
      </c>
      <c r="R421" s="43" t="s">
        <v>84</v>
      </c>
      <c r="S421" s="44" t="s">
        <v>5</v>
      </c>
      <c r="U421" s="365" t="s">
        <v>41</v>
      </c>
      <c r="V421" s="84" t="s">
        <v>71</v>
      </c>
      <c r="W421" s="84" t="s">
        <v>72</v>
      </c>
      <c r="X421" s="84" t="s">
        <v>4</v>
      </c>
      <c r="Y421" s="84" t="s">
        <v>1</v>
      </c>
      <c r="Z421" s="84" t="s">
        <v>2</v>
      </c>
      <c r="AA421" s="84" t="s">
        <v>3</v>
      </c>
      <c r="AB421" s="84" t="s">
        <v>53</v>
      </c>
      <c r="AC421" s="84" t="s">
        <v>65</v>
      </c>
      <c r="AD421" s="85" t="s">
        <v>73</v>
      </c>
      <c r="AE421" s="85" t="s">
        <v>74</v>
      </c>
      <c r="AF421" s="85" t="s">
        <v>75</v>
      </c>
      <c r="AG421" s="85" t="s">
        <v>76</v>
      </c>
      <c r="AH421" s="85" t="s">
        <v>77</v>
      </c>
      <c r="AI421" s="86" t="s">
        <v>61</v>
      </c>
      <c r="BA421"/>
      <c r="BR421"/>
      <c r="CG421"/>
    </row>
    <row r="422" spans="1:85" ht="15" customHeight="1" x14ac:dyDescent="0.25">
      <c r="A422" s="418" t="s">
        <v>41</v>
      </c>
      <c r="B422" s="357" t="s">
        <v>66</v>
      </c>
      <c r="C422" s="358"/>
      <c r="D422" s="358"/>
      <c r="E422" s="358"/>
      <c r="F422" s="358"/>
      <c r="G422" s="358"/>
      <c r="H422" s="358"/>
      <c r="I422" s="359"/>
      <c r="K422" s="370" t="s">
        <v>41</v>
      </c>
      <c r="L422" s="360" t="s">
        <v>66</v>
      </c>
      <c r="M422" s="361"/>
      <c r="N422" s="361"/>
      <c r="O422" s="361"/>
      <c r="P422" s="361"/>
      <c r="Q422" s="361"/>
      <c r="R422" s="361"/>
      <c r="S422" s="362"/>
      <c r="U422" s="366" t="s">
        <v>41</v>
      </c>
      <c r="V422" s="363" t="s">
        <v>66</v>
      </c>
      <c r="W422" s="363"/>
      <c r="X422" s="363"/>
      <c r="Y422" s="363"/>
      <c r="Z422" s="363"/>
      <c r="AA422" s="363"/>
      <c r="AB422" s="363"/>
      <c r="AC422" s="363"/>
      <c r="AD422" s="363"/>
      <c r="AE422" s="363"/>
      <c r="AF422" s="363"/>
      <c r="AG422" s="363"/>
      <c r="AH422" s="363"/>
      <c r="AI422" s="364"/>
      <c r="BA422"/>
      <c r="BR422"/>
      <c r="CG422"/>
    </row>
    <row r="423" spans="1:85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  <c r="J423" s="8"/>
      <c r="K423" s="31" t="s">
        <v>6</v>
      </c>
      <c r="L423" s="46">
        <v>0</v>
      </c>
      <c r="M423" s="46">
        <v>0</v>
      </c>
      <c r="N423" s="46">
        <v>0</v>
      </c>
      <c r="O423" s="46">
        <v>0</v>
      </c>
      <c r="P423" s="46">
        <v>0</v>
      </c>
      <c r="Q423" s="46">
        <v>0</v>
      </c>
      <c r="R423" s="87">
        <v>0</v>
      </c>
      <c r="S423" s="88">
        <f>SUM(L423:R423)</f>
        <v>0</v>
      </c>
      <c r="U423" s="33" t="s">
        <v>6</v>
      </c>
      <c r="V423" s="89">
        <v>0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0">
        <v>0</v>
      </c>
      <c r="AD423" s="91">
        <v>0</v>
      </c>
      <c r="AE423" s="91">
        <v>0</v>
      </c>
      <c r="AF423" s="91">
        <v>0</v>
      </c>
      <c r="AG423" s="91">
        <v>0</v>
      </c>
      <c r="AH423" s="91">
        <v>0</v>
      </c>
      <c r="AI423" s="92">
        <f>SUM(V423:AC423)</f>
        <v>0</v>
      </c>
      <c r="BA423"/>
      <c r="BR423"/>
      <c r="CG423"/>
    </row>
    <row r="424" spans="1:85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255">SUM(B424:H424)</f>
        <v>0</v>
      </c>
      <c r="J424" s="8"/>
      <c r="K424" s="23" t="s">
        <v>7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6">
        <v>0</v>
      </c>
      <c r="S424" s="57">
        <f t="shared" ref="S424:S443" si="256">SUM(L424:R424)</f>
        <v>0</v>
      </c>
      <c r="U424" s="34" t="s">
        <v>7</v>
      </c>
      <c r="V424" s="93">
        <v>0</v>
      </c>
      <c r="W424" s="93">
        <v>0</v>
      </c>
      <c r="X424" s="93">
        <v>0</v>
      </c>
      <c r="Y424" s="93">
        <v>0</v>
      </c>
      <c r="Z424" s="93">
        <v>0</v>
      </c>
      <c r="AA424" s="93">
        <v>0</v>
      </c>
      <c r="AB424" s="93">
        <v>0</v>
      </c>
      <c r="AC424" s="94">
        <v>0</v>
      </c>
      <c r="AD424" s="93">
        <v>0</v>
      </c>
      <c r="AE424" s="93">
        <v>0</v>
      </c>
      <c r="AF424" s="93">
        <v>0</v>
      </c>
      <c r="AG424" s="93">
        <v>0</v>
      </c>
      <c r="AH424" s="93">
        <v>0</v>
      </c>
      <c r="AI424" s="95">
        <f t="shared" ref="AI424:AI443" si="257">SUM(V424:AC424)</f>
        <v>0</v>
      </c>
      <c r="BA424"/>
      <c r="BR424"/>
      <c r="CG424"/>
    </row>
    <row r="425" spans="1:85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255"/>
        <v>0</v>
      </c>
      <c r="J425" s="8"/>
      <c r="K425" s="24" t="s">
        <v>9</v>
      </c>
      <c r="L425" s="49">
        <v>0</v>
      </c>
      <c r="M425" s="49">
        <v>0</v>
      </c>
      <c r="N425" s="49">
        <v>0</v>
      </c>
      <c r="O425" s="49">
        <v>0</v>
      </c>
      <c r="P425" s="49">
        <v>0</v>
      </c>
      <c r="Q425" s="49">
        <v>0</v>
      </c>
      <c r="R425" s="50">
        <v>0</v>
      </c>
      <c r="S425" s="51">
        <f t="shared" si="256"/>
        <v>0</v>
      </c>
      <c r="U425" s="35" t="s">
        <v>9</v>
      </c>
      <c r="V425" s="89">
        <v>0</v>
      </c>
      <c r="W425" s="89">
        <v>0</v>
      </c>
      <c r="X425" s="89">
        <v>0</v>
      </c>
      <c r="Y425" s="89">
        <v>0</v>
      </c>
      <c r="Z425" s="89">
        <v>0</v>
      </c>
      <c r="AA425" s="89">
        <v>0</v>
      </c>
      <c r="AB425" s="89">
        <v>0</v>
      </c>
      <c r="AC425" s="90">
        <v>0</v>
      </c>
      <c r="AD425" s="91">
        <v>0</v>
      </c>
      <c r="AE425" s="91">
        <v>0</v>
      </c>
      <c r="AF425" s="91">
        <v>0</v>
      </c>
      <c r="AG425" s="91">
        <v>0</v>
      </c>
      <c r="AH425" s="91">
        <v>0</v>
      </c>
      <c r="AI425" s="92">
        <f t="shared" si="257"/>
        <v>0</v>
      </c>
      <c r="BA425"/>
      <c r="BR425"/>
      <c r="CG425"/>
    </row>
    <row r="426" spans="1:85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255"/>
        <v>0</v>
      </c>
      <c r="J426" s="8"/>
      <c r="K426" s="23" t="s">
        <v>54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6">
        <v>0</v>
      </c>
      <c r="S426" s="57">
        <f t="shared" si="256"/>
        <v>0</v>
      </c>
      <c r="U426" s="34" t="s">
        <v>54</v>
      </c>
      <c r="V426" s="93">
        <v>0</v>
      </c>
      <c r="W426" s="93">
        <v>0</v>
      </c>
      <c r="X426" s="93">
        <v>0</v>
      </c>
      <c r="Y426" s="93">
        <v>0</v>
      </c>
      <c r="Z426" s="93">
        <v>0</v>
      </c>
      <c r="AA426" s="93">
        <v>0</v>
      </c>
      <c r="AB426" s="93">
        <v>0</v>
      </c>
      <c r="AC426" s="94">
        <v>0</v>
      </c>
      <c r="AD426" s="93">
        <v>0</v>
      </c>
      <c r="AE426" s="93">
        <v>0</v>
      </c>
      <c r="AF426" s="93">
        <v>0</v>
      </c>
      <c r="AG426" s="93">
        <v>0</v>
      </c>
      <c r="AH426" s="93">
        <v>0</v>
      </c>
      <c r="AI426" s="95">
        <f t="shared" si="257"/>
        <v>0</v>
      </c>
      <c r="BA426"/>
      <c r="BR426"/>
      <c r="CG426"/>
    </row>
    <row r="427" spans="1:85" x14ac:dyDescent="0.25">
      <c r="A427" s="12" t="s">
        <v>15</v>
      </c>
      <c r="B427" s="49">
        <v>60.30737411716121</v>
      </c>
      <c r="C427" s="49">
        <v>0</v>
      </c>
      <c r="D427" s="49">
        <v>2.156009635063151</v>
      </c>
      <c r="E427" s="49">
        <v>0</v>
      </c>
      <c r="F427" s="372"/>
      <c r="G427" s="49">
        <v>0</v>
      </c>
      <c r="H427" s="58">
        <v>0</v>
      </c>
      <c r="I427" s="48">
        <f t="shared" si="255"/>
        <v>62.46338375222436</v>
      </c>
      <c r="J427" s="8"/>
      <c r="K427" s="24" t="s">
        <v>15</v>
      </c>
      <c r="L427" s="49">
        <v>60.30737411716121</v>
      </c>
      <c r="M427" s="49">
        <v>0</v>
      </c>
      <c r="N427" s="49">
        <v>2.156009635063151</v>
      </c>
      <c r="O427" s="49">
        <v>0</v>
      </c>
      <c r="P427" s="49">
        <v>0</v>
      </c>
      <c r="Q427" s="49">
        <v>0</v>
      </c>
      <c r="R427" s="50">
        <v>0</v>
      </c>
      <c r="S427" s="51">
        <f t="shared" si="256"/>
        <v>62.46338375222436</v>
      </c>
      <c r="U427" s="35" t="s">
        <v>15</v>
      </c>
      <c r="V427" s="89">
        <v>40.729254524228779</v>
      </c>
      <c r="W427" s="89">
        <v>0</v>
      </c>
      <c r="X427" s="89">
        <v>0</v>
      </c>
      <c r="Y427" s="89">
        <v>0</v>
      </c>
      <c r="Z427" s="89">
        <v>2.0204985206128021</v>
      </c>
      <c r="AA427" s="89">
        <v>0</v>
      </c>
      <c r="AB427" s="89">
        <v>0</v>
      </c>
      <c r="AC427" s="90">
        <v>19.71363070738278</v>
      </c>
      <c r="AD427" s="91">
        <v>19.578119592932431</v>
      </c>
      <c r="AE427" s="91">
        <v>0</v>
      </c>
      <c r="AF427" s="91">
        <v>0</v>
      </c>
      <c r="AG427" s="91">
        <v>0.13551111445034897</v>
      </c>
      <c r="AH427" s="91">
        <v>0</v>
      </c>
      <c r="AI427" s="92">
        <f t="shared" si="257"/>
        <v>62.46338375222436</v>
      </c>
      <c r="BA427"/>
      <c r="BR427"/>
      <c r="CG427"/>
    </row>
    <row r="428" spans="1:85" x14ac:dyDescent="0.25">
      <c r="A428" s="11" t="s">
        <v>67</v>
      </c>
      <c r="B428" s="52">
        <v>2.3776548089351177</v>
      </c>
      <c r="C428" s="52">
        <v>1.1156367154820666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255"/>
        <v>3.4932915244171845</v>
      </c>
      <c r="J428" s="8"/>
      <c r="K428" s="23" t="s">
        <v>67</v>
      </c>
      <c r="L428" s="55">
        <v>2.3776548089351177</v>
      </c>
      <c r="M428" s="55">
        <v>1.1156367154820666</v>
      </c>
      <c r="N428" s="55">
        <v>0</v>
      </c>
      <c r="O428" s="55">
        <v>0</v>
      </c>
      <c r="P428" s="55">
        <v>0</v>
      </c>
      <c r="Q428" s="55">
        <v>0</v>
      </c>
      <c r="R428" s="56">
        <v>0</v>
      </c>
      <c r="S428" s="57">
        <f t="shared" si="256"/>
        <v>3.4932915244171845</v>
      </c>
      <c r="U428" s="34" t="s">
        <v>55</v>
      </c>
      <c r="V428" s="93">
        <v>2.3613177037827771</v>
      </c>
      <c r="W428" s="93">
        <v>0</v>
      </c>
      <c r="X428" s="93">
        <v>0</v>
      </c>
      <c r="Y428" s="93">
        <v>1.1156367154820666</v>
      </c>
      <c r="Z428" s="93">
        <v>0</v>
      </c>
      <c r="AA428" s="93">
        <v>0</v>
      </c>
      <c r="AB428" s="93">
        <v>0</v>
      </c>
      <c r="AC428" s="94">
        <v>1.6337105152340509E-2</v>
      </c>
      <c r="AD428" s="93">
        <v>1.6337105152340509E-2</v>
      </c>
      <c r="AE428" s="93">
        <v>0</v>
      </c>
      <c r="AF428" s="93">
        <v>0</v>
      </c>
      <c r="AG428" s="93">
        <v>0</v>
      </c>
      <c r="AH428" s="93">
        <v>0</v>
      </c>
      <c r="AI428" s="95">
        <f t="shared" si="257"/>
        <v>3.493291524417184</v>
      </c>
      <c r="BA428"/>
      <c r="BR428"/>
      <c r="CG428"/>
    </row>
    <row r="429" spans="1:85" x14ac:dyDescent="0.25">
      <c r="A429" s="12" t="s">
        <v>56</v>
      </c>
      <c r="B429" s="49">
        <v>0</v>
      </c>
      <c r="C429" s="49">
        <v>0</v>
      </c>
      <c r="D429" s="49">
        <v>0</v>
      </c>
      <c r="E429" s="49">
        <v>5.8980751442431383E-3</v>
      </c>
      <c r="F429" s="372"/>
      <c r="G429" s="49">
        <v>0</v>
      </c>
      <c r="H429" s="58">
        <v>0</v>
      </c>
      <c r="I429" s="48">
        <f t="shared" si="255"/>
        <v>5.8980751442431383E-3</v>
      </c>
      <c r="J429" s="8"/>
      <c r="K429" s="24" t="s">
        <v>56</v>
      </c>
      <c r="L429" s="49">
        <v>0</v>
      </c>
      <c r="M429" s="49">
        <v>0</v>
      </c>
      <c r="N429" s="49">
        <v>0</v>
      </c>
      <c r="O429" s="49">
        <v>5.8980751442431383E-3</v>
      </c>
      <c r="P429" s="49">
        <v>68.240248709189089</v>
      </c>
      <c r="Q429" s="49">
        <v>0</v>
      </c>
      <c r="R429" s="50">
        <v>0</v>
      </c>
      <c r="S429" s="51">
        <f t="shared" si="256"/>
        <v>68.246146784333334</v>
      </c>
      <c r="U429" s="35" t="s">
        <v>56</v>
      </c>
      <c r="V429" s="89">
        <v>0</v>
      </c>
      <c r="W429" s="89">
        <v>0</v>
      </c>
      <c r="X429" s="89">
        <v>0</v>
      </c>
      <c r="Y429" s="89">
        <v>0</v>
      </c>
      <c r="Z429" s="89">
        <v>0</v>
      </c>
      <c r="AA429" s="89">
        <v>5.8980751442431383E-3</v>
      </c>
      <c r="AB429" s="89">
        <v>68.240248709189089</v>
      </c>
      <c r="AC429" s="90">
        <v>0</v>
      </c>
      <c r="AD429" s="89">
        <v>0</v>
      </c>
      <c r="AE429" s="89">
        <v>0</v>
      </c>
      <c r="AF429" s="89">
        <v>0</v>
      </c>
      <c r="AG429" s="89">
        <v>0</v>
      </c>
      <c r="AH429" s="89">
        <v>0</v>
      </c>
      <c r="AI429" s="92">
        <f t="shared" si="257"/>
        <v>68.246146784333334</v>
      </c>
      <c r="BA429"/>
      <c r="BR429"/>
      <c r="CG429"/>
    </row>
    <row r="430" spans="1:85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255"/>
        <v>0</v>
      </c>
      <c r="J430" s="8"/>
      <c r="K430" s="23" t="s">
        <v>11</v>
      </c>
      <c r="L430" s="55">
        <v>0</v>
      </c>
      <c r="M430" s="55">
        <v>0</v>
      </c>
      <c r="N430" s="55">
        <v>0</v>
      </c>
      <c r="O430" s="55">
        <v>0</v>
      </c>
      <c r="P430" s="55">
        <v>3.5910067292004855</v>
      </c>
      <c r="Q430" s="55">
        <v>0</v>
      </c>
      <c r="R430" s="56">
        <v>0</v>
      </c>
      <c r="S430" s="57">
        <f t="shared" si="256"/>
        <v>3.5910067292004855</v>
      </c>
      <c r="U430" s="34" t="s">
        <v>11</v>
      </c>
      <c r="V430" s="93">
        <v>0</v>
      </c>
      <c r="W430" s="93">
        <v>0</v>
      </c>
      <c r="X430" s="93">
        <v>0</v>
      </c>
      <c r="Y430" s="93">
        <v>0</v>
      </c>
      <c r="Z430" s="93">
        <v>0</v>
      </c>
      <c r="AA430" s="93">
        <v>0</v>
      </c>
      <c r="AB430" s="93">
        <v>3.5910067292004855</v>
      </c>
      <c r="AC430" s="94">
        <v>0</v>
      </c>
      <c r="AD430" s="93">
        <v>0</v>
      </c>
      <c r="AE430" s="93">
        <v>0</v>
      </c>
      <c r="AF430" s="93">
        <v>0</v>
      </c>
      <c r="AG430" s="93">
        <v>0</v>
      </c>
      <c r="AH430" s="93">
        <v>0</v>
      </c>
      <c r="AI430" s="95">
        <f t="shared" si="257"/>
        <v>3.5910067292004855</v>
      </c>
      <c r="BA430"/>
      <c r="BR430"/>
      <c r="CG430"/>
    </row>
    <row r="431" spans="1:85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255"/>
        <v>0</v>
      </c>
      <c r="J431" s="8"/>
      <c r="K431" s="24" t="s">
        <v>57</v>
      </c>
      <c r="L431" s="49">
        <v>0</v>
      </c>
      <c r="M431" s="49">
        <v>0</v>
      </c>
      <c r="N431" s="49">
        <v>0</v>
      </c>
      <c r="O431" s="49">
        <v>0</v>
      </c>
      <c r="P431" s="49">
        <v>0</v>
      </c>
      <c r="Q431" s="49">
        <v>0</v>
      </c>
      <c r="R431" s="50">
        <v>0</v>
      </c>
      <c r="S431" s="51">
        <f t="shared" si="256"/>
        <v>0</v>
      </c>
      <c r="U431" s="35" t="s">
        <v>57</v>
      </c>
      <c r="V431" s="89">
        <v>0</v>
      </c>
      <c r="W431" s="89">
        <v>0</v>
      </c>
      <c r="X431" s="89">
        <v>0</v>
      </c>
      <c r="Y431" s="89">
        <v>0</v>
      </c>
      <c r="Z431" s="89">
        <v>0</v>
      </c>
      <c r="AA431" s="89">
        <v>0</v>
      </c>
      <c r="AB431" s="89">
        <v>0</v>
      </c>
      <c r="AC431" s="90">
        <v>0</v>
      </c>
      <c r="AD431" s="89">
        <v>0</v>
      </c>
      <c r="AE431" s="89">
        <v>0</v>
      </c>
      <c r="AF431" s="89">
        <v>0</v>
      </c>
      <c r="AG431" s="89">
        <v>0</v>
      </c>
      <c r="AH431" s="89">
        <v>0</v>
      </c>
      <c r="AI431" s="92">
        <f t="shared" si="257"/>
        <v>0</v>
      </c>
      <c r="BA431"/>
      <c r="BR431"/>
      <c r="CG431"/>
    </row>
    <row r="432" spans="1:85" x14ac:dyDescent="0.25">
      <c r="A432" s="11" t="s">
        <v>16</v>
      </c>
      <c r="B432" s="52">
        <v>0</v>
      </c>
      <c r="C432" s="52">
        <v>0</v>
      </c>
      <c r="D432" s="52">
        <v>0</v>
      </c>
      <c r="E432" s="52">
        <v>0</v>
      </c>
      <c r="F432" s="372"/>
      <c r="G432" s="52">
        <v>0</v>
      </c>
      <c r="H432" s="53">
        <v>0</v>
      </c>
      <c r="I432" s="54">
        <f t="shared" si="255"/>
        <v>0</v>
      </c>
      <c r="J432" s="8"/>
      <c r="K432" s="23" t="s">
        <v>16</v>
      </c>
      <c r="L432" s="55">
        <v>0</v>
      </c>
      <c r="M432" s="55">
        <v>0</v>
      </c>
      <c r="N432" s="55">
        <v>0</v>
      </c>
      <c r="O432" s="55">
        <v>0</v>
      </c>
      <c r="P432" s="55">
        <v>0.1212133697992565</v>
      </c>
      <c r="Q432" s="55">
        <v>0</v>
      </c>
      <c r="R432" s="56">
        <v>0</v>
      </c>
      <c r="S432" s="57">
        <f t="shared" si="256"/>
        <v>0.1212133697992565</v>
      </c>
      <c r="U432" s="34" t="s">
        <v>16</v>
      </c>
      <c r="V432" s="93">
        <v>0</v>
      </c>
      <c r="W432" s="93">
        <v>0</v>
      </c>
      <c r="X432" s="93">
        <v>0</v>
      </c>
      <c r="Y432" s="93">
        <v>0</v>
      </c>
      <c r="Z432" s="93">
        <v>0</v>
      </c>
      <c r="AA432" s="93">
        <v>0</v>
      </c>
      <c r="AB432" s="93">
        <v>0.1212133697992565</v>
      </c>
      <c r="AC432" s="94">
        <v>0</v>
      </c>
      <c r="AD432" s="93">
        <v>0</v>
      </c>
      <c r="AE432" s="93">
        <v>0</v>
      </c>
      <c r="AF432" s="93">
        <v>0</v>
      </c>
      <c r="AG432" s="93">
        <v>0</v>
      </c>
      <c r="AH432" s="93">
        <v>0</v>
      </c>
      <c r="AI432" s="95">
        <f t="shared" si="257"/>
        <v>0.1212133697992565</v>
      </c>
      <c r="BA432"/>
      <c r="BR432"/>
      <c r="CG432"/>
    </row>
    <row r="433" spans="1:85" x14ac:dyDescent="0.25">
      <c r="A433" s="12" t="s">
        <v>139</v>
      </c>
      <c r="B433" s="49">
        <v>11.275634599091672</v>
      </c>
      <c r="C433" s="49">
        <v>22.393786327887128</v>
      </c>
      <c r="D433" s="49">
        <v>9.1786883797819012</v>
      </c>
      <c r="E433" s="49">
        <v>0</v>
      </c>
      <c r="F433" s="372"/>
      <c r="G433" s="49">
        <v>0</v>
      </c>
      <c r="H433" s="58">
        <v>0</v>
      </c>
      <c r="I433" s="48">
        <f t="shared" si="255"/>
        <v>42.848109306760705</v>
      </c>
      <c r="J433" s="8"/>
      <c r="K433" s="24" t="s">
        <v>139</v>
      </c>
      <c r="L433" s="49">
        <v>11.275634599091672</v>
      </c>
      <c r="M433" s="49">
        <v>22.393786327887128</v>
      </c>
      <c r="N433" s="49">
        <v>9.1786883797819012</v>
      </c>
      <c r="O433" s="49">
        <v>0</v>
      </c>
      <c r="P433" s="49">
        <v>6.8760139829887853E-3</v>
      </c>
      <c r="Q433" s="49">
        <v>0</v>
      </c>
      <c r="R433" s="50">
        <v>0</v>
      </c>
      <c r="S433" s="51">
        <f t="shared" si="256"/>
        <v>42.854985320743694</v>
      </c>
      <c r="U433" s="35" t="s">
        <v>139</v>
      </c>
      <c r="V433" s="89">
        <v>10.816761763515498</v>
      </c>
      <c r="W433" s="89">
        <v>0</v>
      </c>
      <c r="X433" s="89">
        <v>0</v>
      </c>
      <c r="Y433" s="89">
        <v>22.393786327887128</v>
      </c>
      <c r="Z433" s="89">
        <v>9.1786883797819012</v>
      </c>
      <c r="AA433" s="89">
        <v>0</v>
      </c>
      <c r="AB433" s="89">
        <v>6.8760139829887853E-3</v>
      </c>
      <c r="AC433" s="90">
        <v>0.45887283557617436</v>
      </c>
      <c r="AD433" s="89">
        <v>0.45887283557617436</v>
      </c>
      <c r="AE433" s="89">
        <v>0</v>
      </c>
      <c r="AF433" s="89">
        <v>0</v>
      </c>
      <c r="AG433" s="89">
        <v>0</v>
      </c>
      <c r="AH433" s="89">
        <v>0</v>
      </c>
      <c r="AI433" s="92">
        <f t="shared" si="257"/>
        <v>42.854985320743694</v>
      </c>
      <c r="BA433"/>
      <c r="BR433"/>
      <c r="CG433"/>
    </row>
    <row r="434" spans="1:85" x14ac:dyDescent="0.25">
      <c r="A434" s="11" t="s">
        <v>24</v>
      </c>
      <c r="B434" s="52">
        <v>95.938541530631213</v>
      </c>
      <c r="C434" s="52">
        <v>1.9333340222428276E-4</v>
      </c>
      <c r="D434" s="52">
        <v>2.7412865630201182</v>
      </c>
      <c r="E434" s="52">
        <v>182.25980928519147</v>
      </c>
      <c r="F434" s="372"/>
      <c r="G434" s="52">
        <v>51.024452379830691</v>
      </c>
      <c r="H434" s="53">
        <v>0</v>
      </c>
      <c r="I434" s="54">
        <f t="shared" si="255"/>
        <v>331.96428309207568</v>
      </c>
      <c r="J434" s="8"/>
      <c r="K434" s="23" t="s">
        <v>24</v>
      </c>
      <c r="L434" s="55">
        <v>95.938541530631213</v>
      </c>
      <c r="M434" s="55">
        <v>1.9333340222428276E-4</v>
      </c>
      <c r="N434" s="55">
        <v>2.7412865630201182</v>
      </c>
      <c r="O434" s="55">
        <v>182.25980928519147</v>
      </c>
      <c r="P434" s="55">
        <v>0.37987828194019291</v>
      </c>
      <c r="Q434" s="55">
        <v>51.024452379830691</v>
      </c>
      <c r="R434" s="56">
        <v>0</v>
      </c>
      <c r="S434" s="57">
        <f t="shared" si="256"/>
        <v>332.34416137401587</v>
      </c>
      <c r="U434" s="34" t="s">
        <v>24</v>
      </c>
      <c r="V434" s="93">
        <v>0.13071799567124326</v>
      </c>
      <c r="W434" s="93">
        <v>91.12662615263983</v>
      </c>
      <c r="X434" s="93">
        <v>51.024452379830691</v>
      </c>
      <c r="Y434" s="93">
        <v>1.9333340222428276E-4</v>
      </c>
      <c r="Z434" s="93">
        <v>1.4695528153872524</v>
      </c>
      <c r="AA434" s="93">
        <v>181.2891456415453</v>
      </c>
      <c r="AB434" s="93">
        <v>0.37987828194019291</v>
      </c>
      <c r="AC434" s="94">
        <v>6.9235947735991727</v>
      </c>
      <c r="AD434" s="93">
        <v>4.6811973823201365</v>
      </c>
      <c r="AE434" s="93">
        <v>0.97066364364617086</v>
      </c>
      <c r="AF434" s="93">
        <v>0</v>
      </c>
      <c r="AG434" s="93">
        <v>1.2717337476328661</v>
      </c>
      <c r="AH434" s="93">
        <v>0</v>
      </c>
      <c r="AI434" s="95">
        <f t="shared" si="257"/>
        <v>332.34416137401593</v>
      </c>
      <c r="BA434"/>
      <c r="BR434"/>
      <c r="CG434"/>
    </row>
    <row r="435" spans="1:85" x14ac:dyDescent="0.25">
      <c r="A435" s="12" t="s">
        <v>23</v>
      </c>
      <c r="B435" s="49">
        <v>9.0302522693261853</v>
      </c>
      <c r="C435" s="49">
        <v>0</v>
      </c>
      <c r="D435" s="49">
        <v>0</v>
      </c>
      <c r="E435" s="49">
        <v>0</v>
      </c>
      <c r="F435" s="372"/>
      <c r="G435" s="49">
        <v>0</v>
      </c>
      <c r="H435" s="58">
        <v>0</v>
      </c>
      <c r="I435" s="48">
        <f t="shared" si="255"/>
        <v>9.0302522693261853</v>
      </c>
      <c r="J435" s="8"/>
      <c r="K435" s="24" t="s">
        <v>23</v>
      </c>
      <c r="L435" s="49">
        <v>9.0302522693261853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50">
        <v>0</v>
      </c>
      <c r="S435" s="51">
        <f t="shared" si="256"/>
        <v>9.0302522693261853</v>
      </c>
      <c r="U435" s="35" t="s">
        <v>23</v>
      </c>
      <c r="V435" s="89">
        <v>7.6157883179961035</v>
      </c>
      <c r="W435" s="89">
        <v>0</v>
      </c>
      <c r="X435" s="89">
        <v>0</v>
      </c>
      <c r="Y435" s="89">
        <v>0</v>
      </c>
      <c r="Z435" s="89">
        <v>0</v>
      </c>
      <c r="AA435" s="89">
        <v>0</v>
      </c>
      <c r="AB435" s="89">
        <v>0</v>
      </c>
      <c r="AC435" s="90">
        <v>1.4144639513300821</v>
      </c>
      <c r="AD435" s="89">
        <v>1.4144639513300821</v>
      </c>
      <c r="AE435" s="89">
        <v>0</v>
      </c>
      <c r="AF435" s="89">
        <v>0</v>
      </c>
      <c r="AG435" s="89">
        <v>0</v>
      </c>
      <c r="AH435" s="89">
        <v>0</v>
      </c>
      <c r="AI435" s="92">
        <f t="shared" si="257"/>
        <v>9.0302522693261853</v>
      </c>
      <c r="BA435"/>
      <c r="BR435"/>
      <c r="CG435"/>
    </row>
    <row r="436" spans="1:85" x14ac:dyDescent="0.25">
      <c r="A436" s="11" t="s">
        <v>58</v>
      </c>
      <c r="B436" s="52">
        <v>1.4981857686947917</v>
      </c>
      <c r="C436" s="52">
        <v>9.932455915095792E-2</v>
      </c>
      <c r="D436" s="52">
        <v>1.1366366873262013</v>
      </c>
      <c r="E436" s="52">
        <v>0</v>
      </c>
      <c r="F436" s="372"/>
      <c r="G436" s="52">
        <v>0</v>
      </c>
      <c r="H436" s="53">
        <v>0</v>
      </c>
      <c r="I436" s="54">
        <f t="shared" si="255"/>
        <v>2.7341470151719509</v>
      </c>
      <c r="J436" s="8"/>
      <c r="K436" s="23" t="s">
        <v>58</v>
      </c>
      <c r="L436" s="55">
        <v>1.4981857686947917</v>
      </c>
      <c r="M436" s="55">
        <v>9.932455915095792E-2</v>
      </c>
      <c r="N436" s="55">
        <v>1.1366366873262013</v>
      </c>
      <c r="O436" s="55">
        <v>0</v>
      </c>
      <c r="P436" s="55">
        <v>0</v>
      </c>
      <c r="Q436" s="55">
        <v>0</v>
      </c>
      <c r="R436" s="56">
        <v>0</v>
      </c>
      <c r="S436" s="57">
        <f t="shared" si="256"/>
        <v>2.7341470151719509</v>
      </c>
      <c r="U436" s="34" t="s">
        <v>58</v>
      </c>
      <c r="V436" s="93">
        <v>1.4981857686947917</v>
      </c>
      <c r="W436" s="93">
        <v>0</v>
      </c>
      <c r="X436" s="93">
        <v>0</v>
      </c>
      <c r="Y436" s="93">
        <v>9.932455915095792E-2</v>
      </c>
      <c r="Z436" s="93">
        <v>1.1366366873262013</v>
      </c>
      <c r="AA436" s="93">
        <v>0</v>
      </c>
      <c r="AB436" s="93">
        <v>0</v>
      </c>
      <c r="AC436" s="94">
        <v>0</v>
      </c>
      <c r="AD436" s="93">
        <v>0</v>
      </c>
      <c r="AE436" s="93">
        <v>0</v>
      </c>
      <c r="AF436" s="93">
        <v>0</v>
      </c>
      <c r="AG436" s="93">
        <v>0</v>
      </c>
      <c r="AH436" s="93">
        <v>0</v>
      </c>
      <c r="AI436" s="95">
        <f t="shared" si="257"/>
        <v>2.7341470151719509</v>
      </c>
      <c r="BA436"/>
      <c r="BR436"/>
      <c r="CG436"/>
    </row>
    <row r="437" spans="1:85" x14ac:dyDescent="0.25">
      <c r="A437" s="12" t="s">
        <v>21</v>
      </c>
      <c r="B437" s="49">
        <v>16.776394510093176</v>
      </c>
      <c r="C437" s="49">
        <v>0</v>
      </c>
      <c r="D437" s="49">
        <v>89.324538564997923</v>
      </c>
      <c r="E437" s="49">
        <v>0</v>
      </c>
      <c r="F437" s="372"/>
      <c r="G437" s="49">
        <v>0</v>
      </c>
      <c r="H437" s="58">
        <v>0</v>
      </c>
      <c r="I437" s="48">
        <f t="shared" si="255"/>
        <v>106.10093307509109</v>
      </c>
      <c r="J437" s="8"/>
      <c r="K437" s="24" t="s">
        <v>21</v>
      </c>
      <c r="L437" s="49">
        <v>16.776394510093176</v>
      </c>
      <c r="M437" s="49">
        <v>0</v>
      </c>
      <c r="N437" s="49">
        <v>89.324538564997923</v>
      </c>
      <c r="O437" s="49">
        <v>0</v>
      </c>
      <c r="P437" s="49">
        <v>2.8494868465381948</v>
      </c>
      <c r="Q437" s="49">
        <v>0</v>
      </c>
      <c r="R437" s="50">
        <v>0</v>
      </c>
      <c r="S437" s="51">
        <f t="shared" si="256"/>
        <v>108.95041992162929</v>
      </c>
      <c r="U437" s="35" t="s">
        <v>21</v>
      </c>
      <c r="V437" s="89">
        <v>16.725348841436027</v>
      </c>
      <c r="W437" s="89">
        <v>0</v>
      </c>
      <c r="X437" s="89">
        <v>0</v>
      </c>
      <c r="Y437" s="89">
        <v>0</v>
      </c>
      <c r="Z437" s="89">
        <v>83.05911888112847</v>
      </c>
      <c r="AA437" s="89">
        <v>0</v>
      </c>
      <c r="AB437" s="89">
        <v>2.8494868465381948</v>
      </c>
      <c r="AC437" s="90">
        <v>6.3164653525266088</v>
      </c>
      <c r="AD437" s="89">
        <v>5.1045668657150427E-2</v>
      </c>
      <c r="AE437" s="89">
        <v>0</v>
      </c>
      <c r="AF437" s="89">
        <v>0</v>
      </c>
      <c r="AG437" s="89">
        <v>6.2654196838694576</v>
      </c>
      <c r="AH437" s="89">
        <v>0</v>
      </c>
      <c r="AI437" s="92">
        <f t="shared" si="257"/>
        <v>108.9504199216293</v>
      </c>
      <c r="BA437"/>
      <c r="BR437"/>
      <c r="CG437"/>
    </row>
    <row r="438" spans="1:85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255"/>
        <v>0</v>
      </c>
      <c r="J438" s="8"/>
      <c r="K438" s="23" t="s">
        <v>20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6">
        <v>0</v>
      </c>
      <c r="S438" s="57">
        <f t="shared" si="256"/>
        <v>0</v>
      </c>
      <c r="U438" s="34" t="s">
        <v>59</v>
      </c>
      <c r="V438" s="93">
        <v>0</v>
      </c>
      <c r="W438" s="93">
        <v>0</v>
      </c>
      <c r="X438" s="93">
        <v>0</v>
      </c>
      <c r="Y438" s="93">
        <v>0</v>
      </c>
      <c r="Z438" s="93">
        <v>0</v>
      </c>
      <c r="AA438" s="93">
        <v>0</v>
      </c>
      <c r="AB438" s="93">
        <v>0</v>
      </c>
      <c r="AC438" s="94">
        <v>0</v>
      </c>
      <c r="AD438" s="93">
        <v>0</v>
      </c>
      <c r="AE438" s="93">
        <v>0</v>
      </c>
      <c r="AF438" s="93">
        <v>0</v>
      </c>
      <c r="AG438" s="93">
        <v>0</v>
      </c>
      <c r="AH438" s="93">
        <v>0</v>
      </c>
      <c r="AI438" s="95">
        <f t="shared" si="257"/>
        <v>0</v>
      </c>
      <c r="BA438"/>
      <c r="BR438"/>
      <c r="CG438"/>
    </row>
    <row r="439" spans="1:85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255"/>
        <v>0</v>
      </c>
      <c r="J439" s="8"/>
      <c r="K439" s="25" t="s">
        <v>62</v>
      </c>
      <c r="L439" s="49">
        <v>0</v>
      </c>
      <c r="M439" s="49">
        <v>0</v>
      </c>
      <c r="N439" s="49">
        <v>0</v>
      </c>
      <c r="O439" s="49">
        <v>0</v>
      </c>
      <c r="P439" s="49">
        <v>0</v>
      </c>
      <c r="Q439" s="49">
        <v>0</v>
      </c>
      <c r="R439" s="50">
        <v>0</v>
      </c>
      <c r="S439" s="51">
        <f t="shared" si="256"/>
        <v>0</v>
      </c>
      <c r="U439" s="36" t="s">
        <v>60</v>
      </c>
      <c r="V439" s="89">
        <v>0</v>
      </c>
      <c r="W439" s="89">
        <v>0</v>
      </c>
      <c r="X439" s="89">
        <v>0</v>
      </c>
      <c r="Y439" s="89">
        <v>0</v>
      </c>
      <c r="Z439" s="89">
        <v>0</v>
      </c>
      <c r="AA439" s="89">
        <v>0</v>
      </c>
      <c r="AB439" s="89">
        <v>0</v>
      </c>
      <c r="AC439" s="90">
        <v>0</v>
      </c>
      <c r="AD439" s="91">
        <v>0</v>
      </c>
      <c r="AE439" s="91">
        <v>0</v>
      </c>
      <c r="AF439" s="91">
        <v>0</v>
      </c>
      <c r="AG439" s="91">
        <v>0</v>
      </c>
      <c r="AH439" s="91">
        <v>0</v>
      </c>
      <c r="AI439" s="92">
        <f t="shared" si="257"/>
        <v>0</v>
      </c>
      <c r="BA439"/>
      <c r="BR439"/>
      <c r="CG439"/>
    </row>
    <row r="440" spans="1:85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255"/>
        <v>0</v>
      </c>
      <c r="J440" s="8"/>
      <c r="K440" s="26" t="s">
        <v>22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63">
        <v>0</v>
      </c>
      <c r="S440" s="64">
        <f t="shared" si="256"/>
        <v>0</v>
      </c>
      <c r="U440" s="37" t="s">
        <v>63</v>
      </c>
      <c r="V440" s="96">
        <v>0</v>
      </c>
      <c r="W440" s="96">
        <v>0</v>
      </c>
      <c r="X440" s="96">
        <v>0</v>
      </c>
      <c r="Y440" s="96">
        <v>0</v>
      </c>
      <c r="Z440" s="96">
        <v>0</v>
      </c>
      <c r="AA440" s="96">
        <v>0</v>
      </c>
      <c r="AB440" s="96">
        <v>0</v>
      </c>
      <c r="AC440" s="96">
        <v>0</v>
      </c>
      <c r="AD440" s="96">
        <v>0</v>
      </c>
      <c r="AE440" s="96">
        <v>0</v>
      </c>
      <c r="AF440" s="96">
        <v>0</v>
      </c>
      <c r="AG440" s="96">
        <v>0</v>
      </c>
      <c r="AH440" s="97">
        <v>0</v>
      </c>
      <c r="AI440" s="98">
        <f t="shared" si="257"/>
        <v>0</v>
      </c>
      <c r="BA440"/>
      <c r="BR440"/>
      <c r="CG440"/>
    </row>
    <row r="441" spans="1:85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255"/>
        <v>0</v>
      </c>
      <c r="J441" s="8"/>
      <c r="K441" s="27" t="s">
        <v>18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8">
        <v>0</v>
      </c>
      <c r="S441" s="69">
        <f t="shared" si="256"/>
        <v>0</v>
      </c>
      <c r="U441" s="38" t="s">
        <v>18</v>
      </c>
      <c r="V441" s="99">
        <v>0</v>
      </c>
      <c r="W441" s="99">
        <v>0</v>
      </c>
      <c r="X441" s="99">
        <v>0</v>
      </c>
      <c r="Y441" s="99">
        <v>0</v>
      </c>
      <c r="Z441" s="99">
        <v>0</v>
      </c>
      <c r="AA441" s="99">
        <v>0</v>
      </c>
      <c r="AB441" s="99">
        <v>0</v>
      </c>
      <c r="AC441" s="99">
        <v>0</v>
      </c>
      <c r="AD441" s="100">
        <v>0</v>
      </c>
      <c r="AE441" s="100">
        <v>0</v>
      </c>
      <c r="AF441" s="100">
        <v>0</v>
      </c>
      <c r="AG441" s="100">
        <v>0</v>
      </c>
      <c r="AH441" s="100">
        <v>0</v>
      </c>
      <c r="AI441" s="101">
        <f t="shared" si="257"/>
        <v>0</v>
      </c>
      <c r="BA441"/>
      <c r="BR441"/>
      <c r="CG441"/>
    </row>
    <row r="442" spans="1:85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255"/>
        <v>0</v>
      </c>
      <c r="J442" s="8"/>
      <c r="K442" s="26" t="s">
        <v>19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63">
        <v>0</v>
      </c>
      <c r="S442" s="64">
        <f t="shared" si="256"/>
        <v>0</v>
      </c>
      <c r="U442" s="37" t="s">
        <v>19</v>
      </c>
      <c r="V442" s="96">
        <v>0</v>
      </c>
      <c r="W442" s="96">
        <v>0</v>
      </c>
      <c r="X442" s="96">
        <v>0</v>
      </c>
      <c r="Y442" s="96">
        <v>0</v>
      </c>
      <c r="Z442" s="96">
        <v>0</v>
      </c>
      <c r="AA442" s="96">
        <v>0</v>
      </c>
      <c r="AB442" s="96">
        <v>0</v>
      </c>
      <c r="AC442" s="96">
        <v>0</v>
      </c>
      <c r="AD442" s="96">
        <v>0</v>
      </c>
      <c r="AE442" s="96">
        <v>0</v>
      </c>
      <c r="AF442" s="96">
        <v>0</v>
      </c>
      <c r="AG442" s="96">
        <v>0</v>
      </c>
      <c r="AH442" s="97">
        <v>0</v>
      </c>
      <c r="AI442" s="98">
        <f t="shared" si="257"/>
        <v>0</v>
      </c>
      <c r="BA442"/>
      <c r="BR442"/>
      <c r="CG442"/>
    </row>
    <row r="443" spans="1:85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 t="shared" si="255"/>
        <v>0</v>
      </c>
      <c r="J443" s="8"/>
      <c r="K443" s="28" t="s">
        <v>10</v>
      </c>
      <c r="L443" s="70">
        <v>0</v>
      </c>
      <c r="M443" s="70">
        <v>0</v>
      </c>
      <c r="N443" s="70">
        <v>0</v>
      </c>
      <c r="O443" s="70">
        <v>0</v>
      </c>
      <c r="P443" s="70">
        <v>0</v>
      </c>
      <c r="Q443" s="70">
        <v>0</v>
      </c>
      <c r="R443" s="73">
        <v>0</v>
      </c>
      <c r="S443" s="74">
        <f t="shared" si="256"/>
        <v>0</v>
      </c>
      <c r="U443" s="38" t="s">
        <v>10</v>
      </c>
      <c r="V443" s="99">
        <v>0</v>
      </c>
      <c r="W443" s="99">
        <v>0</v>
      </c>
      <c r="X443" s="99">
        <v>0</v>
      </c>
      <c r="Y443" s="99">
        <v>0</v>
      </c>
      <c r="Z443" s="99">
        <v>0</v>
      </c>
      <c r="AA443" s="99">
        <v>0</v>
      </c>
      <c r="AB443" s="99">
        <v>0</v>
      </c>
      <c r="AC443" s="99">
        <v>0</v>
      </c>
      <c r="AD443" s="100">
        <v>0</v>
      </c>
      <c r="AE443" s="100">
        <v>0</v>
      </c>
      <c r="AF443" s="100">
        <v>0</v>
      </c>
      <c r="AG443" s="100">
        <v>0</v>
      </c>
      <c r="AH443" s="100">
        <v>0</v>
      </c>
      <c r="AI443" s="101">
        <f t="shared" si="257"/>
        <v>0</v>
      </c>
      <c r="AJ443" s="45"/>
    </row>
    <row r="444" spans="1:85" x14ac:dyDescent="0.25">
      <c r="A444" s="17" t="s">
        <v>25</v>
      </c>
      <c r="B444" s="75">
        <f>SUM(B423:B439)</f>
        <v>197.20403760393336</v>
      </c>
      <c r="C444" s="75">
        <f t="shared" ref="C444:I444" si="258">SUM(C423:C439)</f>
        <v>23.608940935922373</v>
      </c>
      <c r="D444" s="75">
        <f t="shared" si="258"/>
        <v>104.5371598301893</v>
      </c>
      <c r="E444" s="75">
        <f t="shared" si="258"/>
        <v>182.26570736033571</v>
      </c>
      <c r="F444" s="75">
        <f t="shared" si="258"/>
        <v>0</v>
      </c>
      <c r="G444" s="75">
        <f t="shared" si="258"/>
        <v>51.024452379830691</v>
      </c>
      <c r="H444" s="76">
        <f t="shared" si="258"/>
        <v>0</v>
      </c>
      <c r="I444" s="48">
        <f t="shared" si="258"/>
        <v>558.64029811021146</v>
      </c>
      <c r="J444" s="8"/>
      <c r="K444" s="29" t="s">
        <v>25</v>
      </c>
      <c r="L444" s="75">
        <f>SUM(L423:L439)</f>
        <v>197.20403760393336</v>
      </c>
      <c r="M444" s="75">
        <f t="shared" ref="M444:S444" si="259">SUM(M423:M439)</f>
        <v>23.608940935922373</v>
      </c>
      <c r="N444" s="75">
        <f t="shared" si="259"/>
        <v>104.5371598301893</v>
      </c>
      <c r="O444" s="75">
        <f t="shared" si="259"/>
        <v>182.26570736033571</v>
      </c>
      <c r="P444" s="75">
        <f t="shared" si="259"/>
        <v>75.188709950650207</v>
      </c>
      <c r="Q444" s="75">
        <f t="shared" si="259"/>
        <v>51.024452379830691</v>
      </c>
      <c r="R444" s="76">
        <f t="shared" si="259"/>
        <v>0</v>
      </c>
      <c r="S444" s="77">
        <f t="shared" si="259"/>
        <v>633.82900806086161</v>
      </c>
      <c r="U444" s="39" t="s">
        <v>61</v>
      </c>
      <c r="V444" s="102">
        <f>SUM(V423:V439)</f>
        <v>79.87737491532522</v>
      </c>
      <c r="W444" s="102">
        <f t="shared" ref="W444:AH444" si="260">SUM(W423:W439)</f>
        <v>91.12662615263983</v>
      </c>
      <c r="X444" s="102">
        <f t="shared" si="260"/>
        <v>51.024452379830691</v>
      </c>
      <c r="Y444" s="102">
        <f t="shared" si="260"/>
        <v>23.608940935922373</v>
      </c>
      <c r="Z444" s="102">
        <f t="shared" si="260"/>
        <v>96.864495284236625</v>
      </c>
      <c r="AA444" s="102">
        <f t="shared" si="260"/>
        <v>181.29504371668955</v>
      </c>
      <c r="AB444" s="102">
        <f t="shared" si="260"/>
        <v>75.188709950650207</v>
      </c>
      <c r="AC444" s="102">
        <f t="shared" si="260"/>
        <v>34.843364725567156</v>
      </c>
      <c r="AD444" s="103">
        <f t="shared" si="260"/>
        <v>26.200036535968312</v>
      </c>
      <c r="AE444" s="103">
        <f t="shared" si="260"/>
        <v>0.97066364364617086</v>
      </c>
      <c r="AF444" s="103">
        <f t="shared" si="260"/>
        <v>0</v>
      </c>
      <c r="AG444" s="103">
        <f t="shared" si="260"/>
        <v>7.6726645459526726</v>
      </c>
      <c r="AH444" s="103">
        <f t="shared" si="260"/>
        <v>0</v>
      </c>
      <c r="AI444" s="104">
        <f>SUM(V444:AC444)</f>
        <v>633.82900806086172</v>
      </c>
    </row>
    <row r="445" spans="1:85" s="4" customFormat="1" ht="15" thickBot="1" x14ac:dyDescent="0.35">
      <c r="A445" s="18" t="s">
        <v>85</v>
      </c>
      <c r="B445" s="105">
        <f>IF($I444=0,"-",B444/$I444)</f>
        <v>0.35300718238738288</v>
      </c>
      <c r="C445" s="105">
        <f t="shared" ref="C445:H445" si="261">IF($I444=0,"-",C444/$I444)</f>
        <v>4.2261435517250631E-2</v>
      </c>
      <c r="D445" s="105">
        <f t="shared" si="261"/>
        <v>0.18712785343954128</v>
      </c>
      <c r="E445" s="105">
        <f t="shared" si="261"/>
        <v>0.32626666564676898</v>
      </c>
      <c r="F445" s="105">
        <f t="shared" si="261"/>
        <v>0</v>
      </c>
      <c r="G445" s="105">
        <f t="shared" si="261"/>
        <v>9.1336863009056177E-2</v>
      </c>
      <c r="H445" s="106">
        <f t="shared" si="261"/>
        <v>0</v>
      </c>
      <c r="I445" s="107">
        <f>SUM(B445:H445)</f>
        <v>1</v>
      </c>
      <c r="J445"/>
      <c r="K445" s="30" t="s">
        <v>85</v>
      </c>
      <c r="L445" s="80">
        <f>IF($S444=0,"-",L444/$S444)</f>
        <v>0.31113129108315818</v>
      </c>
      <c r="M445" s="80">
        <f t="shared" ref="M445:R445" si="262">IF($S444=0,"-",M444/$S444)</f>
        <v>3.7248123130482209E-2</v>
      </c>
      <c r="N445" s="80">
        <f t="shared" si="262"/>
        <v>0.16492959220975165</v>
      </c>
      <c r="O445" s="80">
        <f t="shared" si="262"/>
        <v>0.28756289952389519</v>
      </c>
      <c r="P445" s="80">
        <f t="shared" si="262"/>
        <v>0.11862617361215885</v>
      </c>
      <c r="Q445" s="80">
        <f t="shared" si="262"/>
        <v>8.0501920440553917E-2</v>
      </c>
      <c r="R445" s="81">
        <f t="shared" si="262"/>
        <v>0</v>
      </c>
      <c r="S445" s="82">
        <f>SUM(L445:R445)</f>
        <v>1</v>
      </c>
      <c r="U445" s="40" t="s">
        <v>85</v>
      </c>
      <c r="V445" s="108">
        <f>+V444/$AI444</f>
        <v>0.12602353931339036</v>
      </c>
      <c r="W445" s="108">
        <f t="shared" ref="W445:AH445" si="263">+W444/$AI444</f>
        <v>0.14377162451342024</v>
      </c>
      <c r="X445" s="108">
        <f t="shared" si="263"/>
        <v>8.0501920440553904E-2</v>
      </c>
      <c r="Y445" s="108">
        <f t="shared" si="263"/>
        <v>3.7248123130482202E-2</v>
      </c>
      <c r="Z445" s="108">
        <f t="shared" si="263"/>
        <v>0.1528243328284771</v>
      </c>
      <c r="AA445" s="108">
        <f t="shared" si="263"/>
        <v>0.28603147128173279</v>
      </c>
      <c r="AB445" s="108">
        <f t="shared" si="263"/>
        <v>0.11862617361215884</v>
      </c>
      <c r="AC445" s="108">
        <f t="shared" si="263"/>
        <v>5.4972814879784448E-2</v>
      </c>
      <c r="AD445" s="108">
        <f t="shared" si="263"/>
        <v>4.1336127256347541E-2</v>
      </c>
      <c r="AE445" s="108">
        <f t="shared" si="263"/>
        <v>1.5314282421623807E-3</v>
      </c>
      <c r="AF445" s="108">
        <f t="shared" si="263"/>
        <v>0</v>
      </c>
      <c r="AG445" s="108">
        <f t="shared" si="263"/>
        <v>1.2105259381274524E-2</v>
      </c>
      <c r="AH445" s="108">
        <f t="shared" si="263"/>
        <v>0</v>
      </c>
      <c r="AI445" s="109">
        <f>SUM(V445:AC445)</f>
        <v>0.99999999999999989</v>
      </c>
      <c r="AJ445"/>
      <c r="BA445" s="83"/>
      <c r="BR445" s="83"/>
    </row>
    <row r="446" spans="1:85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5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  <c r="K447" s="374" t="s">
        <v>42</v>
      </c>
      <c r="L447" s="43" t="s">
        <v>0</v>
      </c>
      <c r="M447" s="43" t="s">
        <v>1</v>
      </c>
      <c r="N447" s="43" t="s">
        <v>2</v>
      </c>
      <c r="O447" s="43" t="s">
        <v>3</v>
      </c>
      <c r="P447" s="43" t="s">
        <v>26</v>
      </c>
      <c r="Q447" s="43" t="s">
        <v>4</v>
      </c>
      <c r="R447" s="43" t="s">
        <v>84</v>
      </c>
      <c r="S447" s="44" t="s">
        <v>5</v>
      </c>
    </row>
    <row r="448" spans="1:85" ht="15" customHeight="1" x14ac:dyDescent="0.25">
      <c r="A448" s="424" t="s">
        <v>42</v>
      </c>
      <c r="B448" s="357" t="s">
        <v>66</v>
      </c>
      <c r="C448" s="358"/>
      <c r="D448" s="358"/>
      <c r="E448" s="358"/>
      <c r="F448" s="358"/>
      <c r="G448" s="358"/>
      <c r="H448" s="358"/>
      <c r="I448" s="359"/>
      <c r="K448" s="375" t="s">
        <v>42</v>
      </c>
      <c r="L448" s="360" t="s">
        <v>66</v>
      </c>
      <c r="M448" s="361"/>
      <c r="N448" s="361"/>
      <c r="O448" s="361"/>
      <c r="P448" s="361"/>
      <c r="Q448" s="361"/>
      <c r="R448" s="361"/>
      <c r="S448" s="362"/>
    </row>
    <row r="449" spans="1:19" x14ac:dyDescent="0.25">
      <c r="A449" s="10" t="s">
        <v>6</v>
      </c>
      <c r="B449" s="376"/>
      <c r="C449" s="377"/>
      <c r="D449" s="377"/>
      <c r="E449" s="378"/>
      <c r="F449" s="46">
        <v>0.12606233431905609</v>
      </c>
      <c r="G449" s="376"/>
      <c r="H449" s="378"/>
      <c r="I449" s="48">
        <f>SUM(B449:H449)</f>
        <v>0.12606233431905609</v>
      </c>
      <c r="J449" s="8"/>
      <c r="K449" s="31" t="s">
        <v>6</v>
      </c>
      <c r="L449" s="376"/>
      <c r="M449" s="377"/>
      <c r="N449" s="377"/>
      <c r="O449" s="378"/>
      <c r="P449" s="46">
        <v>0</v>
      </c>
      <c r="Q449" s="376"/>
      <c r="R449" s="385"/>
      <c r="S449" s="88">
        <f>SUM(L449:R449)</f>
        <v>0</v>
      </c>
    </row>
    <row r="450" spans="1:1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264">SUM(B450:H450)</f>
        <v>0</v>
      </c>
      <c r="J450" s="8"/>
      <c r="K450" s="23" t="s">
        <v>7</v>
      </c>
      <c r="L450" s="379"/>
      <c r="M450" s="380"/>
      <c r="N450" s="380"/>
      <c r="O450" s="381"/>
      <c r="P450" s="55">
        <v>0</v>
      </c>
      <c r="Q450" s="379"/>
      <c r="R450" s="386"/>
      <c r="S450" s="57">
        <f t="shared" ref="S450:S469" si="265">SUM(L450:R450)</f>
        <v>0</v>
      </c>
    </row>
    <row r="451" spans="1:1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264"/>
        <v>0</v>
      </c>
      <c r="J451" s="8"/>
      <c r="K451" s="24" t="s">
        <v>9</v>
      </c>
      <c r="L451" s="379"/>
      <c r="M451" s="380"/>
      <c r="N451" s="380"/>
      <c r="O451" s="381"/>
      <c r="P451" s="49">
        <v>0</v>
      </c>
      <c r="Q451" s="379"/>
      <c r="R451" s="386"/>
      <c r="S451" s="51">
        <f t="shared" si="265"/>
        <v>0</v>
      </c>
    </row>
    <row r="452" spans="1:1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264"/>
        <v>0</v>
      </c>
      <c r="J452" s="8"/>
      <c r="K452" s="23" t="s">
        <v>54</v>
      </c>
      <c r="L452" s="379"/>
      <c r="M452" s="380"/>
      <c r="N452" s="380"/>
      <c r="O452" s="381"/>
      <c r="P452" s="55">
        <v>0</v>
      </c>
      <c r="Q452" s="379"/>
      <c r="R452" s="386"/>
      <c r="S452" s="57">
        <f t="shared" si="265"/>
        <v>0</v>
      </c>
    </row>
    <row r="453" spans="1:1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264"/>
        <v>0</v>
      </c>
      <c r="J453" s="8"/>
      <c r="K453" s="24" t="s">
        <v>15</v>
      </c>
      <c r="L453" s="379"/>
      <c r="M453" s="380"/>
      <c r="N453" s="380"/>
      <c r="O453" s="381"/>
      <c r="P453" s="49">
        <v>0</v>
      </c>
      <c r="Q453" s="379"/>
      <c r="R453" s="386"/>
      <c r="S453" s="51">
        <f t="shared" si="265"/>
        <v>0</v>
      </c>
    </row>
    <row r="454" spans="1:1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264"/>
        <v>0</v>
      </c>
      <c r="J454" s="8"/>
      <c r="K454" s="23" t="s">
        <v>67</v>
      </c>
      <c r="L454" s="379"/>
      <c r="M454" s="380"/>
      <c r="N454" s="380"/>
      <c r="O454" s="381"/>
      <c r="P454" s="55">
        <v>0</v>
      </c>
      <c r="Q454" s="379"/>
      <c r="R454" s="386"/>
      <c r="S454" s="57">
        <f t="shared" si="265"/>
        <v>0</v>
      </c>
    </row>
    <row r="455" spans="1:19" x14ac:dyDescent="0.25">
      <c r="A455" s="12" t="s">
        <v>56</v>
      </c>
      <c r="B455" s="379"/>
      <c r="C455" s="380"/>
      <c r="D455" s="380"/>
      <c r="E455" s="381"/>
      <c r="F455" s="49">
        <v>292.01153434719419</v>
      </c>
      <c r="G455" s="379"/>
      <c r="H455" s="381"/>
      <c r="I455" s="48">
        <f t="shared" si="264"/>
        <v>292.01153434719419</v>
      </c>
      <c r="J455" s="8"/>
      <c r="K455" s="24" t="s">
        <v>56</v>
      </c>
      <c r="L455" s="379"/>
      <c r="M455" s="380"/>
      <c r="N455" s="380"/>
      <c r="O455" s="381"/>
      <c r="P455" s="49">
        <v>0</v>
      </c>
      <c r="Q455" s="379"/>
      <c r="R455" s="386"/>
      <c r="S455" s="51">
        <f t="shared" si="265"/>
        <v>0</v>
      </c>
    </row>
    <row r="456" spans="1:1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264"/>
        <v>0</v>
      </c>
      <c r="J456" s="8"/>
      <c r="K456" s="23" t="s">
        <v>11</v>
      </c>
      <c r="L456" s="379"/>
      <c r="M456" s="380"/>
      <c r="N456" s="380"/>
      <c r="O456" s="381"/>
      <c r="P456" s="55">
        <v>0</v>
      </c>
      <c r="Q456" s="379"/>
      <c r="R456" s="386"/>
      <c r="S456" s="57">
        <f t="shared" si="265"/>
        <v>0</v>
      </c>
    </row>
    <row r="457" spans="1:1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264"/>
        <v>0</v>
      </c>
      <c r="J457" s="8"/>
      <c r="K457" s="24" t="s">
        <v>57</v>
      </c>
      <c r="L457" s="379"/>
      <c r="M457" s="380"/>
      <c r="N457" s="380"/>
      <c r="O457" s="381"/>
      <c r="P457" s="49">
        <v>0</v>
      </c>
      <c r="Q457" s="379"/>
      <c r="R457" s="386"/>
      <c r="S457" s="51">
        <f t="shared" si="265"/>
        <v>0</v>
      </c>
    </row>
    <row r="458" spans="1:1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264"/>
        <v>0</v>
      </c>
      <c r="J458" s="8"/>
      <c r="K458" s="23" t="s">
        <v>16</v>
      </c>
      <c r="L458" s="379"/>
      <c r="M458" s="380"/>
      <c r="N458" s="380"/>
      <c r="O458" s="381"/>
      <c r="P458" s="55">
        <v>0</v>
      </c>
      <c r="Q458" s="379"/>
      <c r="R458" s="386"/>
      <c r="S458" s="57">
        <f t="shared" si="265"/>
        <v>0</v>
      </c>
    </row>
    <row r="459" spans="1:1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264"/>
        <v>0</v>
      </c>
      <c r="J459" s="8"/>
      <c r="K459" s="24" t="s">
        <v>139</v>
      </c>
      <c r="L459" s="379"/>
      <c r="M459" s="380"/>
      <c r="N459" s="380"/>
      <c r="O459" s="381"/>
      <c r="P459" s="49">
        <v>0</v>
      </c>
      <c r="Q459" s="379"/>
      <c r="R459" s="386"/>
      <c r="S459" s="51">
        <f t="shared" si="265"/>
        <v>0</v>
      </c>
    </row>
    <row r="460" spans="1:19" x14ac:dyDescent="0.25">
      <c r="A460" s="11" t="s">
        <v>24</v>
      </c>
      <c r="B460" s="379"/>
      <c r="C460" s="380"/>
      <c r="D460" s="380"/>
      <c r="E460" s="381"/>
      <c r="F460" s="52">
        <v>931.10683328674895</v>
      </c>
      <c r="G460" s="379"/>
      <c r="H460" s="381"/>
      <c r="I460" s="54">
        <f t="shared" si="264"/>
        <v>931.10683328674895</v>
      </c>
      <c r="J460" s="8"/>
      <c r="K460" s="23" t="s">
        <v>24</v>
      </c>
      <c r="L460" s="379"/>
      <c r="M460" s="380"/>
      <c r="N460" s="380"/>
      <c r="O460" s="381"/>
      <c r="P460" s="55">
        <v>0</v>
      </c>
      <c r="Q460" s="379"/>
      <c r="R460" s="386"/>
      <c r="S460" s="57">
        <f t="shared" si="265"/>
        <v>0</v>
      </c>
    </row>
    <row r="461" spans="1:1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264"/>
        <v>0</v>
      </c>
      <c r="J461" s="8"/>
      <c r="K461" s="24" t="s">
        <v>23</v>
      </c>
      <c r="L461" s="379"/>
      <c r="M461" s="380"/>
      <c r="N461" s="380"/>
      <c r="O461" s="381"/>
      <c r="P461" s="49">
        <v>0</v>
      </c>
      <c r="Q461" s="379"/>
      <c r="R461" s="386"/>
      <c r="S461" s="51">
        <f t="shared" si="265"/>
        <v>0</v>
      </c>
    </row>
    <row r="462" spans="1:1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264"/>
        <v>0</v>
      </c>
      <c r="J462" s="8"/>
      <c r="K462" s="23" t="s">
        <v>58</v>
      </c>
      <c r="L462" s="379"/>
      <c r="M462" s="380"/>
      <c r="N462" s="380"/>
      <c r="O462" s="381"/>
      <c r="P462" s="55">
        <v>0</v>
      </c>
      <c r="Q462" s="379"/>
      <c r="R462" s="386"/>
      <c r="S462" s="57">
        <f t="shared" si="265"/>
        <v>0</v>
      </c>
    </row>
    <row r="463" spans="1:19" x14ac:dyDescent="0.25">
      <c r="A463" s="12" t="s">
        <v>21</v>
      </c>
      <c r="B463" s="379"/>
      <c r="C463" s="380"/>
      <c r="D463" s="380"/>
      <c r="E463" s="381"/>
      <c r="F463" s="49">
        <v>13.610695025421107</v>
      </c>
      <c r="G463" s="379"/>
      <c r="H463" s="381"/>
      <c r="I463" s="48">
        <f t="shared" si="264"/>
        <v>13.610695025421107</v>
      </c>
      <c r="J463" s="8"/>
      <c r="K463" s="24" t="s">
        <v>21</v>
      </c>
      <c r="L463" s="379"/>
      <c r="M463" s="380"/>
      <c r="N463" s="380"/>
      <c r="O463" s="381"/>
      <c r="P463" s="49">
        <v>0</v>
      </c>
      <c r="Q463" s="379"/>
      <c r="R463" s="386"/>
      <c r="S463" s="51">
        <f t="shared" si="265"/>
        <v>0</v>
      </c>
    </row>
    <row r="464" spans="1:1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264"/>
        <v>0</v>
      </c>
      <c r="J464" s="8"/>
      <c r="K464" s="23" t="s">
        <v>20</v>
      </c>
      <c r="L464" s="379"/>
      <c r="M464" s="380"/>
      <c r="N464" s="380"/>
      <c r="O464" s="381"/>
      <c r="P464" s="55">
        <v>0</v>
      </c>
      <c r="Q464" s="379"/>
      <c r="R464" s="386"/>
      <c r="S464" s="57">
        <f t="shared" si="265"/>
        <v>0</v>
      </c>
    </row>
    <row r="465" spans="1:19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264"/>
        <v>0</v>
      </c>
      <c r="J465" s="8"/>
      <c r="K465" s="25" t="s">
        <v>62</v>
      </c>
      <c r="L465" s="379"/>
      <c r="M465" s="380"/>
      <c r="N465" s="380"/>
      <c r="O465" s="381"/>
      <c r="P465" s="49">
        <v>0</v>
      </c>
      <c r="Q465" s="379"/>
      <c r="R465" s="386"/>
      <c r="S465" s="51">
        <f t="shared" si="265"/>
        <v>0</v>
      </c>
    </row>
    <row r="466" spans="1:19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264"/>
        <v>0</v>
      </c>
      <c r="J466" s="8"/>
      <c r="K466" s="26" t="s">
        <v>22</v>
      </c>
      <c r="L466" s="379"/>
      <c r="M466" s="380"/>
      <c r="N466" s="380"/>
      <c r="O466" s="381"/>
      <c r="P466" s="62">
        <v>0</v>
      </c>
      <c r="Q466" s="379"/>
      <c r="R466" s="386"/>
      <c r="S466" s="64">
        <f t="shared" si="265"/>
        <v>0</v>
      </c>
    </row>
    <row r="467" spans="1:19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264"/>
        <v>0</v>
      </c>
      <c r="J467" s="8"/>
      <c r="K467" s="27" t="s">
        <v>18</v>
      </c>
      <c r="L467" s="379"/>
      <c r="M467" s="380"/>
      <c r="N467" s="380"/>
      <c r="O467" s="381"/>
      <c r="P467" s="65">
        <v>0</v>
      </c>
      <c r="Q467" s="379"/>
      <c r="R467" s="386"/>
      <c r="S467" s="69">
        <f t="shared" si="265"/>
        <v>0</v>
      </c>
    </row>
    <row r="468" spans="1:19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264"/>
        <v>0</v>
      </c>
      <c r="J468" s="8"/>
      <c r="K468" s="26" t="s">
        <v>19</v>
      </c>
      <c r="L468" s="379"/>
      <c r="M468" s="380"/>
      <c r="N468" s="380"/>
      <c r="O468" s="381"/>
      <c r="P468" s="62">
        <v>0</v>
      </c>
      <c r="Q468" s="379"/>
      <c r="R468" s="386"/>
      <c r="S468" s="64">
        <f t="shared" si="265"/>
        <v>0</v>
      </c>
    </row>
    <row r="469" spans="1:19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264"/>
        <v>0</v>
      </c>
      <c r="J469" s="8"/>
      <c r="K469" s="28" t="s">
        <v>10</v>
      </c>
      <c r="L469" s="382"/>
      <c r="M469" s="383"/>
      <c r="N469" s="383"/>
      <c r="O469" s="384"/>
      <c r="P469" s="70">
        <v>0</v>
      </c>
      <c r="Q469" s="382"/>
      <c r="R469" s="387"/>
      <c r="S469" s="74">
        <f t="shared" si="265"/>
        <v>0</v>
      </c>
    </row>
    <row r="470" spans="1:19" x14ac:dyDescent="0.25">
      <c r="A470" s="17" t="s">
        <v>25</v>
      </c>
      <c r="B470" s="75">
        <f>SUM(B449:B465)</f>
        <v>0</v>
      </c>
      <c r="C470" s="75">
        <f t="shared" ref="C470:I470" si="266">SUM(C449:C465)</f>
        <v>0</v>
      </c>
      <c r="D470" s="75">
        <f t="shared" si="266"/>
        <v>0</v>
      </c>
      <c r="E470" s="75">
        <f t="shared" si="266"/>
        <v>0</v>
      </c>
      <c r="F470" s="75">
        <f t="shared" si="266"/>
        <v>1236.8551249936834</v>
      </c>
      <c r="G470" s="75">
        <f t="shared" si="266"/>
        <v>0</v>
      </c>
      <c r="H470" s="76">
        <f t="shared" si="266"/>
        <v>0</v>
      </c>
      <c r="I470" s="48">
        <f t="shared" si="266"/>
        <v>1236.8551249936834</v>
      </c>
      <c r="J470" s="8"/>
      <c r="K470" s="29" t="s">
        <v>25</v>
      </c>
      <c r="L470" s="75">
        <f>SUM(L449:L465)</f>
        <v>0</v>
      </c>
      <c r="M470" s="75">
        <f t="shared" ref="M470:S470" si="267">SUM(M449:M465)</f>
        <v>0</v>
      </c>
      <c r="N470" s="75">
        <f t="shared" si="267"/>
        <v>0</v>
      </c>
      <c r="O470" s="75">
        <f t="shared" si="267"/>
        <v>0</v>
      </c>
      <c r="P470" s="75">
        <f t="shared" si="267"/>
        <v>0</v>
      </c>
      <c r="Q470" s="75">
        <f t="shared" si="267"/>
        <v>0</v>
      </c>
      <c r="R470" s="76">
        <f t="shared" si="267"/>
        <v>0</v>
      </c>
      <c r="S470" s="77">
        <f t="shared" si="267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268">IF($I470=0,"-",C470/$I470)</f>
        <v>0</v>
      </c>
      <c r="D471" s="105">
        <f t="shared" si="268"/>
        <v>0</v>
      </c>
      <c r="E471" s="105">
        <f t="shared" si="268"/>
        <v>0</v>
      </c>
      <c r="F471" s="105">
        <f t="shared" si="268"/>
        <v>1</v>
      </c>
      <c r="G471" s="105">
        <f t="shared" si="268"/>
        <v>0</v>
      </c>
      <c r="H471" s="106">
        <f t="shared" si="268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269">IF($S470=0,"-",M470/$S470)</f>
        <v>-</v>
      </c>
      <c r="N471" s="80" t="str">
        <f t="shared" si="269"/>
        <v>-</v>
      </c>
      <c r="O471" s="80" t="str">
        <f t="shared" si="269"/>
        <v>-</v>
      </c>
      <c r="P471" s="80" t="str">
        <f t="shared" si="269"/>
        <v>-</v>
      </c>
      <c r="Q471" s="80" t="str">
        <f t="shared" si="269"/>
        <v>-</v>
      </c>
      <c r="R471" s="81" t="str">
        <f t="shared" si="269"/>
        <v>-</v>
      </c>
      <c r="S471" s="82">
        <f>SUM(L471:R471)</f>
        <v>0</v>
      </c>
    </row>
    <row r="472" spans="1:1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  <c r="K473" s="374" t="s">
        <v>43</v>
      </c>
      <c r="L473" s="43" t="s">
        <v>0</v>
      </c>
      <c r="M473" s="43" t="s">
        <v>1</v>
      </c>
      <c r="N473" s="43" t="s">
        <v>2</v>
      </c>
      <c r="O473" s="43" t="s">
        <v>3</v>
      </c>
      <c r="P473" s="43" t="s">
        <v>26</v>
      </c>
      <c r="Q473" s="43" t="s">
        <v>4</v>
      </c>
      <c r="R473" s="43" t="s">
        <v>84</v>
      </c>
      <c r="S473" s="44" t="s">
        <v>5</v>
      </c>
    </row>
    <row r="474" spans="1:19" ht="15" customHeight="1" x14ac:dyDescent="0.25">
      <c r="A474" s="424" t="s">
        <v>43</v>
      </c>
      <c r="B474" s="357" t="s">
        <v>66</v>
      </c>
      <c r="C474" s="358"/>
      <c r="D474" s="358"/>
      <c r="E474" s="358"/>
      <c r="F474" s="358"/>
      <c r="G474" s="358"/>
      <c r="H474" s="358"/>
      <c r="I474" s="359"/>
      <c r="K474" s="375" t="s">
        <v>43</v>
      </c>
      <c r="L474" s="360" t="s">
        <v>66</v>
      </c>
      <c r="M474" s="361"/>
      <c r="N474" s="361"/>
      <c r="O474" s="361"/>
      <c r="P474" s="361"/>
      <c r="Q474" s="361"/>
      <c r="R474" s="361"/>
      <c r="S474" s="362"/>
    </row>
    <row r="475" spans="1:1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  <c r="J475" s="8"/>
      <c r="K475" s="31" t="s">
        <v>6</v>
      </c>
      <c r="L475" s="376"/>
      <c r="M475" s="377"/>
      <c r="N475" s="377"/>
      <c r="O475" s="378"/>
      <c r="P475" s="46">
        <v>0</v>
      </c>
      <c r="Q475" s="376"/>
      <c r="R475" s="385"/>
      <c r="S475" s="88">
        <f>SUM(L475:R475)</f>
        <v>0</v>
      </c>
    </row>
    <row r="476" spans="1:1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270">SUM(B476:H476)</f>
        <v>0</v>
      </c>
      <c r="J476" s="8"/>
      <c r="K476" s="23" t="s">
        <v>7</v>
      </c>
      <c r="L476" s="379"/>
      <c r="M476" s="380"/>
      <c r="N476" s="380"/>
      <c r="O476" s="381"/>
      <c r="P476" s="55">
        <v>0</v>
      </c>
      <c r="Q476" s="379"/>
      <c r="R476" s="386"/>
      <c r="S476" s="57">
        <f t="shared" ref="S476:S495" si="271">SUM(L476:R476)</f>
        <v>0</v>
      </c>
    </row>
    <row r="477" spans="1:19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270"/>
        <v>0</v>
      </c>
      <c r="J477" s="8"/>
      <c r="K477" s="24" t="s">
        <v>9</v>
      </c>
      <c r="L477" s="379"/>
      <c r="M477" s="380"/>
      <c r="N477" s="380"/>
      <c r="O477" s="381"/>
      <c r="P477" s="49">
        <v>0</v>
      </c>
      <c r="Q477" s="379"/>
      <c r="R477" s="386"/>
      <c r="S477" s="51">
        <f t="shared" si="271"/>
        <v>0</v>
      </c>
    </row>
    <row r="478" spans="1:19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270"/>
        <v>0</v>
      </c>
      <c r="J478" s="8"/>
      <c r="K478" s="23" t="s">
        <v>54</v>
      </c>
      <c r="L478" s="379"/>
      <c r="M478" s="380"/>
      <c r="N478" s="380"/>
      <c r="O478" s="381"/>
      <c r="P478" s="55">
        <v>0</v>
      </c>
      <c r="Q478" s="379"/>
      <c r="R478" s="386"/>
      <c r="S478" s="57">
        <f t="shared" si="271"/>
        <v>0</v>
      </c>
    </row>
    <row r="479" spans="1:19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270"/>
        <v>0</v>
      </c>
      <c r="J479" s="8"/>
      <c r="K479" s="24" t="s">
        <v>15</v>
      </c>
      <c r="L479" s="379"/>
      <c r="M479" s="380"/>
      <c r="N479" s="380"/>
      <c r="O479" s="381"/>
      <c r="P479" s="49">
        <v>0</v>
      </c>
      <c r="Q479" s="379"/>
      <c r="R479" s="386"/>
      <c r="S479" s="51">
        <f t="shared" si="271"/>
        <v>0</v>
      </c>
    </row>
    <row r="480" spans="1:19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270"/>
        <v>0</v>
      </c>
      <c r="J480" s="8"/>
      <c r="K480" s="23" t="s">
        <v>67</v>
      </c>
      <c r="L480" s="379"/>
      <c r="M480" s="380"/>
      <c r="N480" s="380"/>
      <c r="O480" s="381"/>
      <c r="P480" s="55">
        <v>0</v>
      </c>
      <c r="Q480" s="379"/>
      <c r="R480" s="386"/>
      <c r="S480" s="57">
        <f t="shared" si="271"/>
        <v>0</v>
      </c>
    </row>
    <row r="481" spans="1:19" x14ac:dyDescent="0.25">
      <c r="A481" s="12" t="s">
        <v>56</v>
      </c>
      <c r="B481" s="379"/>
      <c r="C481" s="380"/>
      <c r="D481" s="380"/>
      <c r="E481" s="381"/>
      <c r="F481" s="49">
        <v>16048.523419051404</v>
      </c>
      <c r="G481" s="379"/>
      <c r="H481" s="381"/>
      <c r="I481" s="48">
        <f t="shared" si="270"/>
        <v>16048.523419051404</v>
      </c>
      <c r="J481" s="8"/>
      <c r="K481" s="24" t="s">
        <v>56</v>
      </c>
      <c r="L481" s="379"/>
      <c r="M481" s="380"/>
      <c r="N481" s="380"/>
      <c r="O481" s="381"/>
      <c r="P481" s="49">
        <v>2454.4789495784566</v>
      </c>
      <c r="Q481" s="379"/>
      <c r="R481" s="386"/>
      <c r="S481" s="51">
        <f t="shared" si="271"/>
        <v>2454.4789495784566</v>
      </c>
    </row>
    <row r="482" spans="1:19" x14ac:dyDescent="0.25">
      <c r="A482" s="11" t="s">
        <v>11</v>
      </c>
      <c r="B482" s="379"/>
      <c r="C482" s="380"/>
      <c r="D482" s="380"/>
      <c r="E482" s="381"/>
      <c r="F482" s="52">
        <v>5716.4125874516685</v>
      </c>
      <c r="G482" s="379"/>
      <c r="H482" s="381"/>
      <c r="I482" s="54">
        <f t="shared" si="270"/>
        <v>5716.4125874516685</v>
      </c>
      <c r="J482" s="8"/>
      <c r="K482" s="23" t="s">
        <v>11</v>
      </c>
      <c r="L482" s="379"/>
      <c r="M482" s="380"/>
      <c r="N482" s="380"/>
      <c r="O482" s="381"/>
      <c r="P482" s="55">
        <v>1962.4832993405807</v>
      </c>
      <c r="Q482" s="379"/>
      <c r="R482" s="386"/>
      <c r="S482" s="57">
        <f t="shared" si="271"/>
        <v>1962.4832993405807</v>
      </c>
    </row>
    <row r="483" spans="1:1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270"/>
        <v>0</v>
      </c>
      <c r="J483" s="8"/>
      <c r="K483" s="24" t="s">
        <v>57</v>
      </c>
      <c r="L483" s="379"/>
      <c r="M483" s="380"/>
      <c r="N483" s="380"/>
      <c r="O483" s="381"/>
      <c r="P483" s="49">
        <v>6.9388939039072284E-15</v>
      </c>
      <c r="Q483" s="379"/>
      <c r="R483" s="386"/>
      <c r="S483" s="51">
        <f t="shared" si="271"/>
        <v>6.9388939039072284E-15</v>
      </c>
    </row>
    <row r="484" spans="1:19" x14ac:dyDescent="0.25">
      <c r="A484" s="11" t="s">
        <v>16</v>
      </c>
      <c r="B484" s="379"/>
      <c r="C484" s="380"/>
      <c r="D484" s="380"/>
      <c r="E484" s="381"/>
      <c r="F484" s="52">
        <v>10.722442756752216</v>
      </c>
      <c r="G484" s="379"/>
      <c r="H484" s="381"/>
      <c r="I484" s="54">
        <f t="shared" si="270"/>
        <v>10.722442756752216</v>
      </c>
      <c r="J484" s="8"/>
      <c r="K484" s="23" t="s">
        <v>16</v>
      </c>
      <c r="L484" s="379"/>
      <c r="M484" s="380"/>
      <c r="N484" s="380"/>
      <c r="O484" s="381"/>
      <c r="P484" s="55">
        <v>-4.1627680218425667E-6</v>
      </c>
      <c r="Q484" s="379"/>
      <c r="R484" s="386"/>
      <c r="S484" s="57">
        <f t="shared" si="271"/>
        <v>-4.1627680218425667E-6</v>
      </c>
    </row>
    <row r="485" spans="1:19" x14ac:dyDescent="0.25">
      <c r="A485" s="12" t="s">
        <v>139</v>
      </c>
      <c r="B485" s="379"/>
      <c r="C485" s="380"/>
      <c r="D485" s="380"/>
      <c r="E485" s="381"/>
      <c r="F485" s="49">
        <v>9.3313156515737088</v>
      </c>
      <c r="G485" s="379"/>
      <c r="H485" s="381"/>
      <c r="I485" s="48">
        <f t="shared" si="270"/>
        <v>9.3313156515737088</v>
      </c>
      <c r="J485" s="8"/>
      <c r="K485" s="24" t="s">
        <v>139</v>
      </c>
      <c r="L485" s="379"/>
      <c r="M485" s="380"/>
      <c r="N485" s="380"/>
      <c r="O485" s="381"/>
      <c r="P485" s="49">
        <v>4.0261640164844152</v>
      </c>
      <c r="Q485" s="379"/>
      <c r="R485" s="386"/>
      <c r="S485" s="51">
        <f t="shared" si="271"/>
        <v>4.0261640164844152</v>
      </c>
    </row>
    <row r="486" spans="1:19" x14ac:dyDescent="0.25">
      <c r="A486" s="11" t="s">
        <v>24</v>
      </c>
      <c r="B486" s="379"/>
      <c r="C486" s="380"/>
      <c r="D486" s="380"/>
      <c r="E486" s="381"/>
      <c r="F486" s="52">
        <v>213.40730617730398</v>
      </c>
      <c r="G486" s="379"/>
      <c r="H486" s="381"/>
      <c r="I486" s="54">
        <f t="shared" si="270"/>
        <v>213.40730617730398</v>
      </c>
      <c r="J486" s="8"/>
      <c r="K486" s="23" t="s">
        <v>24</v>
      </c>
      <c r="L486" s="379"/>
      <c r="M486" s="380"/>
      <c r="N486" s="380"/>
      <c r="O486" s="381"/>
      <c r="P486" s="55">
        <v>-4.8316906031686813E-12</v>
      </c>
      <c r="Q486" s="379"/>
      <c r="R486" s="386"/>
      <c r="S486" s="57">
        <f t="shared" si="271"/>
        <v>-4.8316906031686813E-12</v>
      </c>
    </row>
    <row r="487" spans="1:1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270"/>
        <v>0</v>
      </c>
      <c r="J487" s="8"/>
      <c r="K487" s="24" t="s">
        <v>23</v>
      </c>
      <c r="L487" s="379"/>
      <c r="M487" s="380"/>
      <c r="N487" s="380"/>
      <c r="O487" s="381"/>
      <c r="P487" s="49">
        <v>8.5265128291212022E-14</v>
      </c>
      <c r="Q487" s="379"/>
      <c r="R487" s="386"/>
      <c r="S487" s="51">
        <f t="shared" si="271"/>
        <v>8.5265128291212022E-14</v>
      </c>
    </row>
    <row r="488" spans="1:1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270"/>
        <v>0</v>
      </c>
      <c r="J488" s="8"/>
      <c r="K488" s="23" t="s">
        <v>58</v>
      </c>
      <c r="L488" s="379"/>
      <c r="M488" s="380"/>
      <c r="N488" s="380"/>
      <c r="O488" s="381"/>
      <c r="P488" s="55">
        <v>-9.1496255016920713E-13</v>
      </c>
      <c r="Q488" s="379"/>
      <c r="R488" s="386"/>
      <c r="S488" s="57">
        <f t="shared" si="271"/>
        <v>-9.1496255016920713E-13</v>
      </c>
    </row>
    <row r="489" spans="1:19" x14ac:dyDescent="0.25">
      <c r="A489" s="12" t="s">
        <v>21</v>
      </c>
      <c r="B489" s="379"/>
      <c r="C489" s="380"/>
      <c r="D489" s="380"/>
      <c r="E489" s="381"/>
      <c r="F489" s="49">
        <v>1207.0236175021751</v>
      </c>
      <c r="G489" s="379"/>
      <c r="H489" s="381"/>
      <c r="I489" s="48">
        <f t="shared" si="270"/>
        <v>1207.0236175021751</v>
      </c>
      <c r="J489" s="8"/>
      <c r="K489" s="24" t="s">
        <v>21</v>
      </c>
      <c r="L489" s="379"/>
      <c r="M489" s="380"/>
      <c r="N489" s="380"/>
      <c r="O489" s="381"/>
      <c r="P489" s="49">
        <v>407.77197162571292</v>
      </c>
      <c r="Q489" s="379"/>
      <c r="R489" s="386"/>
      <c r="S489" s="51">
        <f t="shared" si="271"/>
        <v>407.77197162571292</v>
      </c>
    </row>
    <row r="490" spans="1:1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270"/>
        <v>0</v>
      </c>
      <c r="J490" s="8"/>
      <c r="K490" s="23" t="s">
        <v>20</v>
      </c>
      <c r="L490" s="379"/>
      <c r="M490" s="380"/>
      <c r="N490" s="380"/>
      <c r="O490" s="381"/>
      <c r="P490" s="55">
        <v>0</v>
      </c>
      <c r="Q490" s="379"/>
      <c r="R490" s="386"/>
      <c r="S490" s="57">
        <f t="shared" si="271"/>
        <v>0</v>
      </c>
    </row>
    <row r="491" spans="1:1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270"/>
        <v>0</v>
      </c>
      <c r="J491" s="8"/>
      <c r="K491" s="25" t="s">
        <v>62</v>
      </c>
      <c r="L491" s="379"/>
      <c r="M491" s="380"/>
      <c r="N491" s="380"/>
      <c r="O491" s="381"/>
      <c r="P491" s="49">
        <v>0</v>
      </c>
      <c r="Q491" s="379"/>
      <c r="R491" s="386"/>
      <c r="S491" s="51">
        <f t="shared" si="271"/>
        <v>0</v>
      </c>
    </row>
    <row r="492" spans="1:19" ht="14.4" x14ac:dyDescent="0.3">
      <c r="A492" s="14" t="s">
        <v>22</v>
      </c>
      <c r="B492" s="379"/>
      <c r="C492" s="380"/>
      <c r="D492" s="380"/>
      <c r="E492" s="381"/>
      <c r="F492" s="59">
        <v>0</v>
      </c>
      <c r="G492" s="379"/>
      <c r="H492" s="381"/>
      <c r="I492" s="61">
        <f t="shared" si="270"/>
        <v>0</v>
      </c>
      <c r="J492" s="8"/>
      <c r="K492" s="26" t="s">
        <v>22</v>
      </c>
      <c r="L492" s="379"/>
      <c r="M492" s="380"/>
      <c r="N492" s="380"/>
      <c r="O492" s="381"/>
      <c r="P492" s="62">
        <v>0</v>
      </c>
      <c r="Q492" s="379"/>
      <c r="R492" s="386"/>
      <c r="S492" s="64">
        <f t="shared" si="271"/>
        <v>0</v>
      </c>
    </row>
    <row r="493" spans="1:19" ht="14.4" x14ac:dyDescent="0.3">
      <c r="A493" s="15" t="s">
        <v>18</v>
      </c>
      <c r="B493" s="379"/>
      <c r="C493" s="380"/>
      <c r="D493" s="380"/>
      <c r="E493" s="381"/>
      <c r="F493" s="65">
        <v>0</v>
      </c>
      <c r="G493" s="379"/>
      <c r="H493" s="381"/>
      <c r="I493" s="67">
        <f t="shared" si="270"/>
        <v>0</v>
      </c>
      <c r="J493" s="8"/>
      <c r="K493" s="27" t="s">
        <v>18</v>
      </c>
      <c r="L493" s="379"/>
      <c r="M493" s="380"/>
      <c r="N493" s="380"/>
      <c r="O493" s="381"/>
      <c r="P493" s="65">
        <v>0</v>
      </c>
      <c r="Q493" s="379"/>
      <c r="R493" s="386"/>
      <c r="S493" s="69">
        <f t="shared" si="271"/>
        <v>0</v>
      </c>
    </row>
    <row r="494" spans="1:19" ht="14.4" x14ac:dyDescent="0.3">
      <c r="A494" s="14" t="s">
        <v>19</v>
      </c>
      <c r="B494" s="379"/>
      <c r="C494" s="380"/>
      <c r="D494" s="380"/>
      <c r="E494" s="381"/>
      <c r="F494" s="59">
        <v>0</v>
      </c>
      <c r="G494" s="379"/>
      <c r="H494" s="381"/>
      <c r="I494" s="61">
        <f t="shared" si="270"/>
        <v>0</v>
      </c>
      <c r="J494" s="8"/>
      <c r="K494" s="26" t="s">
        <v>19</v>
      </c>
      <c r="L494" s="379"/>
      <c r="M494" s="380"/>
      <c r="N494" s="380"/>
      <c r="O494" s="381"/>
      <c r="P494" s="62">
        <v>0</v>
      </c>
      <c r="Q494" s="379"/>
      <c r="R494" s="386"/>
      <c r="S494" s="64">
        <f t="shared" si="271"/>
        <v>0</v>
      </c>
    </row>
    <row r="495" spans="1:19" ht="15" thickBot="1" x14ac:dyDescent="0.35">
      <c r="A495" s="16" t="s">
        <v>10</v>
      </c>
      <c r="B495" s="382"/>
      <c r="C495" s="383"/>
      <c r="D495" s="383"/>
      <c r="E495" s="384"/>
      <c r="F495" s="70">
        <v>0</v>
      </c>
      <c r="G495" s="382"/>
      <c r="H495" s="384"/>
      <c r="I495" s="72">
        <f t="shared" si="270"/>
        <v>0</v>
      </c>
      <c r="J495" s="8"/>
      <c r="K495" s="28" t="s">
        <v>10</v>
      </c>
      <c r="L495" s="382"/>
      <c r="M495" s="383"/>
      <c r="N495" s="383"/>
      <c r="O495" s="384"/>
      <c r="P495" s="70">
        <v>0</v>
      </c>
      <c r="Q495" s="382"/>
      <c r="R495" s="387"/>
      <c r="S495" s="74">
        <f t="shared" si="271"/>
        <v>0</v>
      </c>
    </row>
    <row r="496" spans="1:19" x14ac:dyDescent="0.25">
      <c r="A496" s="17" t="s">
        <v>25</v>
      </c>
      <c r="B496" s="75">
        <f>SUM(B475:B491)</f>
        <v>0</v>
      </c>
      <c r="C496" s="75">
        <f t="shared" ref="C496:I496" si="272">SUM(C475:C491)</f>
        <v>0</v>
      </c>
      <c r="D496" s="75">
        <f t="shared" si="272"/>
        <v>0</v>
      </c>
      <c r="E496" s="75">
        <f t="shared" si="272"/>
        <v>0</v>
      </c>
      <c r="F496" s="75">
        <f t="shared" si="272"/>
        <v>23205.420688590875</v>
      </c>
      <c r="G496" s="75">
        <f t="shared" si="272"/>
        <v>0</v>
      </c>
      <c r="H496" s="76">
        <f t="shared" si="272"/>
        <v>0</v>
      </c>
      <c r="I496" s="48">
        <f t="shared" si="272"/>
        <v>23205.420688590875</v>
      </c>
      <c r="J496" s="8"/>
      <c r="K496" s="29" t="s">
        <v>25</v>
      </c>
      <c r="L496" s="75">
        <f>SUM(L475:L491)</f>
        <v>0</v>
      </c>
      <c r="M496" s="75">
        <f t="shared" ref="M496:S496" si="273">SUM(M475:M491)</f>
        <v>0</v>
      </c>
      <c r="N496" s="75">
        <f t="shared" si="273"/>
        <v>0</v>
      </c>
      <c r="O496" s="75">
        <f t="shared" si="273"/>
        <v>0</v>
      </c>
      <c r="P496" s="75">
        <f t="shared" si="273"/>
        <v>4828.7603803984603</v>
      </c>
      <c r="Q496" s="75">
        <f t="shared" si="273"/>
        <v>0</v>
      </c>
      <c r="R496" s="76">
        <f t="shared" si="273"/>
        <v>0</v>
      </c>
      <c r="S496" s="77">
        <f t="shared" si="273"/>
        <v>4828.7603803984603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274">IF($I496=0,"-",C496/$I496)</f>
        <v>0</v>
      </c>
      <c r="D497" s="105">
        <f t="shared" si="274"/>
        <v>0</v>
      </c>
      <c r="E497" s="105">
        <f t="shared" si="274"/>
        <v>0</v>
      </c>
      <c r="F497" s="105">
        <f t="shared" si="274"/>
        <v>1</v>
      </c>
      <c r="G497" s="105">
        <f t="shared" si="274"/>
        <v>0</v>
      </c>
      <c r="H497" s="106">
        <f t="shared" si="274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275">IF($S496=0,"-",M496/$S496)</f>
        <v>0</v>
      </c>
      <c r="N497" s="80">
        <f t="shared" si="275"/>
        <v>0</v>
      </c>
      <c r="O497" s="80">
        <f t="shared" si="275"/>
        <v>0</v>
      </c>
      <c r="P497" s="80">
        <f t="shared" si="275"/>
        <v>1</v>
      </c>
      <c r="Q497" s="80">
        <f t="shared" si="275"/>
        <v>0</v>
      </c>
      <c r="R497" s="81">
        <f t="shared" si="275"/>
        <v>0</v>
      </c>
      <c r="S497" s="82">
        <f>SUM(L497:R497)</f>
        <v>1</v>
      </c>
    </row>
    <row r="498" spans="1:1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  <c r="K499" s="374" t="s">
        <v>44</v>
      </c>
      <c r="L499" s="43" t="s">
        <v>0</v>
      </c>
      <c r="M499" s="43" t="s">
        <v>1</v>
      </c>
      <c r="N499" s="43" t="s">
        <v>2</v>
      </c>
      <c r="O499" s="43" t="s">
        <v>3</v>
      </c>
      <c r="P499" s="43" t="s">
        <v>26</v>
      </c>
      <c r="Q499" s="43" t="s">
        <v>4</v>
      </c>
      <c r="R499" s="43" t="s">
        <v>84</v>
      </c>
      <c r="S499" s="44" t="s">
        <v>5</v>
      </c>
    </row>
    <row r="500" spans="1:19" ht="15" customHeight="1" x14ac:dyDescent="0.25">
      <c r="A500" s="424" t="s">
        <v>44</v>
      </c>
      <c r="B500" s="357" t="s">
        <v>66</v>
      </c>
      <c r="C500" s="358"/>
      <c r="D500" s="358"/>
      <c r="E500" s="358"/>
      <c r="F500" s="358"/>
      <c r="G500" s="358"/>
      <c r="H500" s="358"/>
      <c r="I500" s="359"/>
      <c r="K500" s="375" t="s">
        <v>44</v>
      </c>
      <c r="L500" s="360" t="s">
        <v>66</v>
      </c>
      <c r="M500" s="361"/>
      <c r="N500" s="361"/>
      <c r="O500" s="361"/>
      <c r="P500" s="361"/>
      <c r="Q500" s="361"/>
      <c r="R500" s="361"/>
      <c r="S500" s="362"/>
    </row>
    <row r="501" spans="1:1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  <c r="J501" s="8"/>
      <c r="K501" s="31" t="s">
        <v>6</v>
      </c>
      <c r="L501" s="376"/>
      <c r="M501" s="377"/>
      <c r="N501" s="377"/>
      <c r="O501" s="378"/>
      <c r="P501" s="46">
        <v>0</v>
      </c>
      <c r="Q501" s="376"/>
      <c r="R501" s="385"/>
      <c r="S501" s="88">
        <f>SUM(L501:R501)</f>
        <v>0</v>
      </c>
    </row>
    <row r="502" spans="1:1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276">SUM(B502:H502)</f>
        <v>0</v>
      </c>
      <c r="J502" s="8"/>
      <c r="K502" s="23" t="s">
        <v>7</v>
      </c>
      <c r="L502" s="379"/>
      <c r="M502" s="380"/>
      <c r="N502" s="380"/>
      <c r="O502" s="381"/>
      <c r="P502" s="55">
        <v>0</v>
      </c>
      <c r="Q502" s="379"/>
      <c r="R502" s="386"/>
      <c r="S502" s="57">
        <f t="shared" ref="S502:S521" si="277">SUM(L502:R502)</f>
        <v>0</v>
      </c>
    </row>
    <row r="503" spans="1:19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276"/>
        <v>0</v>
      </c>
      <c r="J503" s="8"/>
      <c r="K503" s="24" t="s">
        <v>9</v>
      </c>
      <c r="L503" s="379"/>
      <c r="M503" s="380"/>
      <c r="N503" s="380"/>
      <c r="O503" s="381"/>
      <c r="P503" s="49">
        <v>0</v>
      </c>
      <c r="Q503" s="379"/>
      <c r="R503" s="386"/>
      <c r="S503" s="51">
        <f t="shared" si="277"/>
        <v>0</v>
      </c>
    </row>
    <row r="504" spans="1:19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276"/>
        <v>0</v>
      </c>
      <c r="J504" s="8"/>
      <c r="K504" s="23" t="s">
        <v>54</v>
      </c>
      <c r="L504" s="379"/>
      <c r="M504" s="380"/>
      <c r="N504" s="380"/>
      <c r="O504" s="381"/>
      <c r="P504" s="55">
        <v>0</v>
      </c>
      <c r="Q504" s="379"/>
      <c r="R504" s="386"/>
      <c r="S504" s="57">
        <f t="shared" si="277"/>
        <v>0</v>
      </c>
    </row>
    <row r="505" spans="1:19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276"/>
        <v>0</v>
      </c>
      <c r="J505" s="8"/>
      <c r="K505" s="24" t="s">
        <v>15</v>
      </c>
      <c r="L505" s="379"/>
      <c r="M505" s="380"/>
      <c r="N505" s="380"/>
      <c r="O505" s="381"/>
      <c r="P505" s="49">
        <v>0</v>
      </c>
      <c r="Q505" s="379"/>
      <c r="R505" s="386"/>
      <c r="S505" s="51">
        <f t="shared" si="277"/>
        <v>0</v>
      </c>
    </row>
    <row r="506" spans="1:19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276"/>
        <v>0</v>
      </c>
      <c r="J506" s="8"/>
      <c r="K506" s="23" t="s">
        <v>67</v>
      </c>
      <c r="L506" s="379"/>
      <c r="M506" s="380"/>
      <c r="N506" s="380"/>
      <c r="O506" s="381"/>
      <c r="P506" s="55">
        <v>0</v>
      </c>
      <c r="Q506" s="379"/>
      <c r="R506" s="386"/>
      <c r="S506" s="57">
        <f t="shared" si="277"/>
        <v>0</v>
      </c>
    </row>
    <row r="507" spans="1:19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276"/>
        <v>0</v>
      </c>
      <c r="J507" s="8"/>
      <c r="K507" s="24" t="s">
        <v>56</v>
      </c>
      <c r="L507" s="379"/>
      <c r="M507" s="380"/>
      <c r="N507" s="380"/>
      <c r="O507" s="381"/>
      <c r="P507" s="49">
        <v>0</v>
      </c>
      <c r="Q507" s="379"/>
      <c r="R507" s="386"/>
      <c r="S507" s="51">
        <f t="shared" si="277"/>
        <v>0</v>
      </c>
    </row>
    <row r="508" spans="1:19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276"/>
        <v>0</v>
      </c>
      <c r="J508" s="8"/>
      <c r="K508" s="23" t="s">
        <v>11</v>
      </c>
      <c r="L508" s="379"/>
      <c r="M508" s="380"/>
      <c r="N508" s="380"/>
      <c r="O508" s="381"/>
      <c r="P508" s="55">
        <v>0</v>
      </c>
      <c r="Q508" s="379"/>
      <c r="R508" s="386"/>
      <c r="S508" s="57">
        <f t="shared" si="277"/>
        <v>0</v>
      </c>
    </row>
    <row r="509" spans="1:19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276"/>
        <v>0</v>
      </c>
      <c r="J509" s="8"/>
      <c r="K509" s="24" t="s">
        <v>57</v>
      </c>
      <c r="L509" s="379"/>
      <c r="M509" s="380"/>
      <c r="N509" s="380"/>
      <c r="O509" s="381"/>
      <c r="P509" s="49">
        <v>0</v>
      </c>
      <c r="Q509" s="379"/>
      <c r="R509" s="386"/>
      <c r="S509" s="51">
        <f t="shared" si="277"/>
        <v>0</v>
      </c>
    </row>
    <row r="510" spans="1:19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276"/>
        <v>0</v>
      </c>
      <c r="J510" s="8"/>
      <c r="K510" s="23" t="s">
        <v>16</v>
      </c>
      <c r="L510" s="379"/>
      <c r="M510" s="380"/>
      <c r="N510" s="380"/>
      <c r="O510" s="381"/>
      <c r="P510" s="55">
        <v>0</v>
      </c>
      <c r="Q510" s="379"/>
      <c r="R510" s="386"/>
      <c r="S510" s="57">
        <f t="shared" si="277"/>
        <v>0</v>
      </c>
    </row>
    <row r="511" spans="1:19" x14ac:dyDescent="0.25">
      <c r="A511" s="12" t="s">
        <v>139</v>
      </c>
      <c r="B511" s="379"/>
      <c r="C511" s="380"/>
      <c r="D511" s="380"/>
      <c r="E511" s="381"/>
      <c r="F511" s="49">
        <v>2174.9176970685548</v>
      </c>
      <c r="G511" s="379"/>
      <c r="H511" s="381"/>
      <c r="I511" s="48">
        <f t="shared" si="276"/>
        <v>2174.9176970685548</v>
      </c>
      <c r="J511" s="8"/>
      <c r="K511" s="24" t="s">
        <v>139</v>
      </c>
      <c r="L511" s="379"/>
      <c r="M511" s="380"/>
      <c r="N511" s="380"/>
      <c r="O511" s="381"/>
      <c r="P511" s="49">
        <v>0</v>
      </c>
      <c r="Q511" s="379"/>
      <c r="R511" s="386"/>
      <c r="S511" s="51">
        <f t="shared" si="277"/>
        <v>0</v>
      </c>
    </row>
    <row r="512" spans="1:19" x14ac:dyDescent="0.25">
      <c r="A512" s="11" t="s">
        <v>24</v>
      </c>
      <c r="B512" s="379"/>
      <c r="C512" s="380"/>
      <c r="D512" s="380"/>
      <c r="E512" s="381"/>
      <c r="F512" s="52">
        <v>304.30799999999999</v>
      </c>
      <c r="G512" s="379"/>
      <c r="H512" s="381"/>
      <c r="I512" s="54">
        <f t="shared" si="276"/>
        <v>304.30799999999999</v>
      </c>
      <c r="J512" s="8"/>
      <c r="K512" s="23" t="s">
        <v>24</v>
      </c>
      <c r="L512" s="379"/>
      <c r="M512" s="380"/>
      <c r="N512" s="380"/>
      <c r="O512" s="381"/>
      <c r="P512" s="55">
        <v>0</v>
      </c>
      <c r="Q512" s="379"/>
      <c r="R512" s="386"/>
      <c r="S512" s="57">
        <f t="shared" si="277"/>
        <v>0</v>
      </c>
    </row>
    <row r="513" spans="1:19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276"/>
        <v>0</v>
      </c>
      <c r="J513" s="8"/>
      <c r="K513" s="24" t="s">
        <v>23</v>
      </c>
      <c r="L513" s="379"/>
      <c r="M513" s="380"/>
      <c r="N513" s="380"/>
      <c r="O513" s="381"/>
      <c r="P513" s="49">
        <v>0</v>
      </c>
      <c r="Q513" s="379"/>
      <c r="R513" s="386"/>
      <c r="S513" s="51">
        <f t="shared" si="277"/>
        <v>0</v>
      </c>
    </row>
    <row r="514" spans="1:19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276"/>
        <v>0</v>
      </c>
      <c r="J514" s="8"/>
      <c r="K514" s="23" t="s">
        <v>58</v>
      </c>
      <c r="L514" s="379"/>
      <c r="M514" s="380"/>
      <c r="N514" s="380"/>
      <c r="O514" s="381"/>
      <c r="P514" s="55">
        <v>0</v>
      </c>
      <c r="Q514" s="379"/>
      <c r="R514" s="386"/>
      <c r="S514" s="57">
        <f t="shared" si="277"/>
        <v>0</v>
      </c>
    </row>
    <row r="515" spans="1:19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276"/>
        <v>0</v>
      </c>
      <c r="J515" s="8"/>
      <c r="K515" s="24" t="s">
        <v>21</v>
      </c>
      <c r="L515" s="379"/>
      <c r="M515" s="380"/>
      <c r="N515" s="380"/>
      <c r="O515" s="381"/>
      <c r="P515" s="49">
        <v>0</v>
      </c>
      <c r="Q515" s="379"/>
      <c r="R515" s="386"/>
      <c r="S515" s="51">
        <f t="shared" si="277"/>
        <v>0</v>
      </c>
    </row>
    <row r="516" spans="1:1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276"/>
        <v>0</v>
      </c>
      <c r="J516" s="8"/>
      <c r="K516" s="23" t="s">
        <v>20</v>
      </c>
      <c r="L516" s="379"/>
      <c r="M516" s="380"/>
      <c r="N516" s="380"/>
      <c r="O516" s="381"/>
      <c r="P516" s="55">
        <v>0</v>
      </c>
      <c r="Q516" s="379"/>
      <c r="R516" s="386"/>
      <c r="S516" s="57">
        <f t="shared" si="277"/>
        <v>0</v>
      </c>
    </row>
    <row r="517" spans="1:19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276"/>
        <v>0</v>
      </c>
      <c r="J517" s="8"/>
      <c r="K517" s="25" t="s">
        <v>62</v>
      </c>
      <c r="L517" s="379"/>
      <c r="M517" s="380"/>
      <c r="N517" s="380"/>
      <c r="O517" s="381"/>
      <c r="P517" s="49">
        <v>0</v>
      </c>
      <c r="Q517" s="379"/>
      <c r="R517" s="386"/>
      <c r="S517" s="51">
        <f t="shared" si="277"/>
        <v>0</v>
      </c>
    </row>
    <row r="518" spans="1:19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276"/>
        <v>0</v>
      </c>
      <c r="J518" s="8"/>
      <c r="K518" s="26" t="s">
        <v>22</v>
      </c>
      <c r="L518" s="379"/>
      <c r="M518" s="380"/>
      <c r="N518" s="380"/>
      <c r="O518" s="381"/>
      <c r="P518" s="62">
        <v>0</v>
      </c>
      <c r="Q518" s="379"/>
      <c r="R518" s="386"/>
      <c r="S518" s="64">
        <f t="shared" si="277"/>
        <v>0</v>
      </c>
    </row>
    <row r="519" spans="1:19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276"/>
        <v>0</v>
      </c>
      <c r="J519" s="8"/>
      <c r="K519" s="27" t="s">
        <v>18</v>
      </c>
      <c r="L519" s="379"/>
      <c r="M519" s="380"/>
      <c r="N519" s="380"/>
      <c r="O519" s="381"/>
      <c r="P519" s="65">
        <v>0</v>
      </c>
      <c r="Q519" s="379"/>
      <c r="R519" s="386"/>
      <c r="S519" s="69">
        <f t="shared" si="277"/>
        <v>0</v>
      </c>
    </row>
    <row r="520" spans="1:19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276"/>
        <v>0</v>
      </c>
      <c r="J520" s="8"/>
      <c r="K520" s="26" t="s">
        <v>19</v>
      </c>
      <c r="L520" s="379"/>
      <c r="M520" s="380"/>
      <c r="N520" s="380"/>
      <c r="O520" s="381"/>
      <c r="P520" s="62">
        <v>0</v>
      </c>
      <c r="Q520" s="379"/>
      <c r="R520" s="386"/>
      <c r="S520" s="64">
        <f t="shared" si="277"/>
        <v>0</v>
      </c>
    </row>
    <row r="521" spans="1:19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276"/>
        <v>0</v>
      </c>
      <c r="J521" s="8"/>
      <c r="K521" s="28" t="s">
        <v>10</v>
      </c>
      <c r="L521" s="382"/>
      <c r="M521" s="383"/>
      <c r="N521" s="383"/>
      <c r="O521" s="384"/>
      <c r="P521" s="70">
        <v>0</v>
      </c>
      <c r="Q521" s="382"/>
      <c r="R521" s="387"/>
      <c r="S521" s="74">
        <f t="shared" si="277"/>
        <v>0</v>
      </c>
    </row>
    <row r="522" spans="1:19" x14ac:dyDescent="0.25">
      <c r="A522" s="17" t="s">
        <v>25</v>
      </c>
      <c r="B522" s="75">
        <f>SUM(B501:B517)</f>
        <v>0</v>
      </c>
      <c r="C522" s="75">
        <f t="shared" ref="C522:I522" si="278">SUM(C501:C517)</f>
        <v>0</v>
      </c>
      <c r="D522" s="75">
        <f t="shared" si="278"/>
        <v>0</v>
      </c>
      <c r="E522" s="75">
        <f t="shared" si="278"/>
        <v>0</v>
      </c>
      <c r="F522" s="75">
        <f t="shared" si="278"/>
        <v>2479.2256970685548</v>
      </c>
      <c r="G522" s="75">
        <f t="shared" si="278"/>
        <v>0</v>
      </c>
      <c r="H522" s="76">
        <f t="shared" si="278"/>
        <v>0</v>
      </c>
      <c r="I522" s="48">
        <f t="shared" si="278"/>
        <v>2479.2256970685548</v>
      </c>
      <c r="J522" s="8"/>
      <c r="K522" s="29" t="s">
        <v>25</v>
      </c>
      <c r="L522" s="75">
        <f>SUM(L501:L517)</f>
        <v>0</v>
      </c>
      <c r="M522" s="75">
        <f t="shared" ref="M522:S522" si="279">SUM(M501:M517)</f>
        <v>0</v>
      </c>
      <c r="N522" s="75">
        <f t="shared" si="279"/>
        <v>0</v>
      </c>
      <c r="O522" s="75">
        <f t="shared" si="279"/>
        <v>0</v>
      </c>
      <c r="P522" s="75">
        <f t="shared" si="279"/>
        <v>0</v>
      </c>
      <c r="Q522" s="75">
        <f t="shared" si="279"/>
        <v>0</v>
      </c>
      <c r="R522" s="76">
        <f t="shared" si="279"/>
        <v>0</v>
      </c>
      <c r="S522" s="77">
        <f t="shared" si="279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80">IF($I522=0,"-",C522/$I522)</f>
        <v>0</v>
      </c>
      <c r="D523" s="105">
        <f t="shared" si="280"/>
        <v>0</v>
      </c>
      <c r="E523" s="105">
        <f t="shared" si="280"/>
        <v>0</v>
      </c>
      <c r="F523" s="105">
        <f t="shared" si="280"/>
        <v>1</v>
      </c>
      <c r="G523" s="105">
        <f t="shared" si="280"/>
        <v>0</v>
      </c>
      <c r="H523" s="106">
        <f t="shared" si="280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281">IF($S522=0,"-",M522/$S522)</f>
        <v>-</v>
      </c>
      <c r="N523" s="80" t="str">
        <f t="shared" si="281"/>
        <v>-</v>
      </c>
      <c r="O523" s="80" t="str">
        <f t="shared" si="281"/>
        <v>-</v>
      </c>
      <c r="P523" s="80" t="str">
        <f t="shared" si="281"/>
        <v>-</v>
      </c>
      <c r="Q523" s="80" t="str">
        <f t="shared" si="281"/>
        <v>-</v>
      </c>
      <c r="R523" s="81" t="str">
        <f t="shared" si="281"/>
        <v>-</v>
      </c>
      <c r="S523" s="82">
        <f>SUM(L523:R523)</f>
        <v>0</v>
      </c>
    </row>
    <row r="524" spans="1:1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  <c r="K525" s="374" t="s">
        <v>45</v>
      </c>
      <c r="L525" s="43" t="s">
        <v>0</v>
      </c>
      <c r="M525" s="43" t="s">
        <v>1</v>
      </c>
      <c r="N525" s="43" t="s">
        <v>2</v>
      </c>
      <c r="O525" s="43" t="s">
        <v>3</v>
      </c>
      <c r="P525" s="43" t="s">
        <v>26</v>
      </c>
      <c r="Q525" s="43" t="s">
        <v>4</v>
      </c>
      <c r="R525" s="43" t="s">
        <v>84</v>
      </c>
      <c r="S525" s="44" t="s">
        <v>5</v>
      </c>
    </row>
    <row r="526" spans="1:19" ht="15" customHeight="1" x14ac:dyDescent="0.25">
      <c r="A526" s="424" t="s">
        <v>45</v>
      </c>
      <c r="B526" s="357" t="s">
        <v>66</v>
      </c>
      <c r="C526" s="358"/>
      <c r="D526" s="358"/>
      <c r="E526" s="358"/>
      <c r="F526" s="358"/>
      <c r="G526" s="358"/>
      <c r="H526" s="358"/>
      <c r="I526" s="359"/>
      <c r="K526" s="375" t="s">
        <v>45</v>
      </c>
      <c r="L526" s="360" t="s">
        <v>66</v>
      </c>
      <c r="M526" s="361"/>
      <c r="N526" s="361"/>
      <c r="O526" s="361"/>
      <c r="P526" s="361"/>
      <c r="Q526" s="361"/>
      <c r="R526" s="361"/>
      <c r="S526" s="362"/>
    </row>
    <row r="527" spans="1:1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  <c r="J527" s="8"/>
      <c r="K527" s="31" t="s">
        <v>6</v>
      </c>
      <c r="L527" s="376"/>
      <c r="M527" s="377"/>
      <c r="N527" s="377"/>
      <c r="O527" s="378"/>
      <c r="P527" s="46">
        <v>0</v>
      </c>
      <c r="Q527" s="376"/>
      <c r="R527" s="385"/>
      <c r="S527" s="88">
        <f>SUM(L527:R527)</f>
        <v>0</v>
      </c>
    </row>
    <row r="528" spans="1:1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282">SUM(B528:H528)</f>
        <v>0</v>
      </c>
      <c r="J528" s="8"/>
      <c r="K528" s="23" t="s">
        <v>7</v>
      </c>
      <c r="L528" s="379"/>
      <c r="M528" s="380"/>
      <c r="N528" s="380"/>
      <c r="O528" s="381"/>
      <c r="P528" s="55">
        <v>0</v>
      </c>
      <c r="Q528" s="379"/>
      <c r="R528" s="386"/>
      <c r="S528" s="57">
        <f t="shared" ref="S528:S547" si="283">SUM(L528:R528)</f>
        <v>0</v>
      </c>
    </row>
    <row r="529" spans="1:1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282"/>
        <v>0</v>
      </c>
      <c r="J529" s="8"/>
      <c r="K529" s="24" t="s">
        <v>9</v>
      </c>
      <c r="L529" s="379"/>
      <c r="M529" s="380"/>
      <c r="N529" s="380"/>
      <c r="O529" s="381"/>
      <c r="P529" s="49">
        <v>0</v>
      </c>
      <c r="Q529" s="379"/>
      <c r="R529" s="386"/>
      <c r="S529" s="51">
        <f t="shared" si="283"/>
        <v>0</v>
      </c>
    </row>
    <row r="530" spans="1:1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282"/>
        <v>0</v>
      </c>
      <c r="J530" s="8"/>
      <c r="K530" s="23" t="s">
        <v>54</v>
      </c>
      <c r="L530" s="379"/>
      <c r="M530" s="380"/>
      <c r="N530" s="380"/>
      <c r="O530" s="381"/>
      <c r="P530" s="55">
        <v>0</v>
      </c>
      <c r="Q530" s="379"/>
      <c r="R530" s="386"/>
      <c r="S530" s="57">
        <f t="shared" si="283"/>
        <v>0</v>
      </c>
    </row>
    <row r="531" spans="1:1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282"/>
        <v>0</v>
      </c>
      <c r="J531" s="8"/>
      <c r="K531" s="24" t="s">
        <v>15</v>
      </c>
      <c r="L531" s="379"/>
      <c r="M531" s="380"/>
      <c r="N531" s="380"/>
      <c r="O531" s="381"/>
      <c r="P531" s="49">
        <v>0</v>
      </c>
      <c r="Q531" s="379"/>
      <c r="R531" s="386"/>
      <c r="S531" s="51">
        <f t="shared" si="283"/>
        <v>0</v>
      </c>
    </row>
    <row r="532" spans="1:1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282"/>
        <v>0</v>
      </c>
      <c r="J532" s="8"/>
      <c r="K532" s="23" t="s">
        <v>67</v>
      </c>
      <c r="L532" s="379"/>
      <c r="M532" s="380"/>
      <c r="N532" s="380"/>
      <c r="O532" s="381"/>
      <c r="P532" s="55">
        <v>0</v>
      </c>
      <c r="Q532" s="379"/>
      <c r="R532" s="386"/>
      <c r="S532" s="57">
        <f t="shared" si="283"/>
        <v>0</v>
      </c>
    </row>
    <row r="533" spans="1:19" x14ac:dyDescent="0.25">
      <c r="A533" s="12" t="s">
        <v>56</v>
      </c>
      <c r="B533" s="379"/>
      <c r="C533" s="380"/>
      <c r="D533" s="380"/>
      <c r="E533" s="381"/>
      <c r="F533" s="49">
        <v>8.3713178340691154</v>
      </c>
      <c r="G533" s="379"/>
      <c r="H533" s="381"/>
      <c r="I533" s="48">
        <f t="shared" si="282"/>
        <v>8.3713178340691154</v>
      </c>
      <c r="J533" s="8"/>
      <c r="K533" s="24" t="s">
        <v>56</v>
      </c>
      <c r="L533" s="379"/>
      <c r="M533" s="380"/>
      <c r="N533" s="380"/>
      <c r="O533" s="381"/>
      <c r="P533" s="49">
        <v>0</v>
      </c>
      <c r="Q533" s="379"/>
      <c r="R533" s="386"/>
      <c r="S533" s="51">
        <f t="shared" si="283"/>
        <v>0</v>
      </c>
    </row>
    <row r="534" spans="1:19" x14ac:dyDescent="0.25">
      <c r="A534" s="11" t="s">
        <v>11</v>
      </c>
      <c r="B534" s="379"/>
      <c r="C534" s="380"/>
      <c r="D534" s="380"/>
      <c r="E534" s="381"/>
      <c r="F534" s="52">
        <v>0.9178775072387847</v>
      </c>
      <c r="G534" s="379"/>
      <c r="H534" s="381"/>
      <c r="I534" s="54">
        <f t="shared" si="282"/>
        <v>0.9178775072387847</v>
      </c>
      <c r="J534" s="8"/>
      <c r="K534" s="23" t="s">
        <v>11</v>
      </c>
      <c r="L534" s="379"/>
      <c r="M534" s="380"/>
      <c r="N534" s="380"/>
      <c r="O534" s="381"/>
      <c r="P534" s="55">
        <v>0</v>
      </c>
      <c r="Q534" s="379"/>
      <c r="R534" s="386"/>
      <c r="S534" s="57">
        <f t="shared" si="283"/>
        <v>0</v>
      </c>
    </row>
    <row r="535" spans="1:1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282"/>
        <v>0</v>
      </c>
      <c r="J535" s="8"/>
      <c r="K535" s="24" t="s">
        <v>57</v>
      </c>
      <c r="L535" s="379"/>
      <c r="M535" s="380"/>
      <c r="N535" s="380"/>
      <c r="O535" s="381"/>
      <c r="P535" s="49">
        <v>0</v>
      </c>
      <c r="Q535" s="379"/>
      <c r="R535" s="386"/>
      <c r="S535" s="51">
        <f t="shared" si="283"/>
        <v>0</v>
      </c>
    </row>
    <row r="536" spans="1:1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282"/>
        <v>0</v>
      </c>
      <c r="J536" s="8"/>
      <c r="K536" s="23" t="s">
        <v>16</v>
      </c>
      <c r="L536" s="379"/>
      <c r="M536" s="380"/>
      <c r="N536" s="380"/>
      <c r="O536" s="381"/>
      <c r="P536" s="55">
        <v>0</v>
      </c>
      <c r="Q536" s="379"/>
      <c r="R536" s="386"/>
      <c r="S536" s="57">
        <f t="shared" si="283"/>
        <v>0</v>
      </c>
    </row>
    <row r="537" spans="1:1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282"/>
        <v>0</v>
      </c>
      <c r="J537" s="8"/>
      <c r="K537" s="24" t="s">
        <v>139</v>
      </c>
      <c r="L537" s="379"/>
      <c r="M537" s="380"/>
      <c r="N537" s="380"/>
      <c r="O537" s="381"/>
      <c r="P537" s="49">
        <v>0</v>
      </c>
      <c r="Q537" s="379"/>
      <c r="R537" s="386"/>
      <c r="S537" s="51">
        <f t="shared" si="283"/>
        <v>0</v>
      </c>
    </row>
    <row r="538" spans="1:1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282"/>
        <v>0</v>
      </c>
      <c r="J538" s="8"/>
      <c r="K538" s="23" t="s">
        <v>24</v>
      </c>
      <c r="L538" s="379"/>
      <c r="M538" s="380"/>
      <c r="N538" s="380"/>
      <c r="O538" s="381"/>
      <c r="P538" s="55">
        <v>0</v>
      </c>
      <c r="Q538" s="379"/>
      <c r="R538" s="386"/>
      <c r="S538" s="57">
        <f t="shared" si="283"/>
        <v>0</v>
      </c>
    </row>
    <row r="539" spans="1:1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282"/>
        <v>0</v>
      </c>
      <c r="J539" s="8"/>
      <c r="K539" s="24" t="s">
        <v>23</v>
      </c>
      <c r="L539" s="379"/>
      <c r="M539" s="380"/>
      <c r="N539" s="380"/>
      <c r="O539" s="381"/>
      <c r="P539" s="49">
        <v>0</v>
      </c>
      <c r="Q539" s="379"/>
      <c r="R539" s="386"/>
      <c r="S539" s="51">
        <f t="shared" si="283"/>
        <v>0</v>
      </c>
    </row>
    <row r="540" spans="1:1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282"/>
        <v>0</v>
      </c>
      <c r="J540" s="8"/>
      <c r="K540" s="23" t="s">
        <v>58</v>
      </c>
      <c r="L540" s="379"/>
      <c r="M540" s="380"/>
      <c r="N540" s="380"/>
      <c r="O540" s="381"/>
      <c r="P540" s="55">
        <v>0</v>
      </c>
      <c r="Q540" s="379"/>
      <c r="R540" s="386"/>
      <c r="S540" s="57">
        <f t="shared" si="283"/>
        <v>0</v>
      </c>
    </row>
    <row r="541" spans="1:1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282"/>
        <v>0</v>
      </c>
      <c r="J541" s="8"/>
      <c r="K541" s="24" t="s">
        <v>21</v>
      </c>
      <c r="L541" s="379"/>
      <c r="M541" s="380"/>
      <c r="N541" s="380"/>
      <c r="O541" s="381"/>
      <c r="P541" s="49">
        <v>0</v>
      </c>
      <c r="Q541" s="379"/>
      <c r="R541" s="386"/>
      <c r="S541" s="51">
        <f t="shared" si="283"/>
        <v>0</v>
      </c>
    </row>
    <row r="542" spans="1:1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282"/>
        <v>0</v>
      </c>
      <c r="J542" s="8"/>
      <c r="K542" s="23" t="s">
        <v>20</v>
      </c>
      <c r="L542" s="379"/>
      <c r="M542" s="380"/>
      <c r="N542" s="380"/>
      <c r="O542" s="381"/>
      <c r="P542" s="55">
        <v>0</v>
      </c>
      <c r="Q542" s="379"/>
      <c r="R542" s="386"/>
      <c r="S542" s="57">
        <f t="shared" si="283"/>
        <v>0</v>
      </c>
    </row>
    <row r="543" spans="1:1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282"/>
        <v>0</v>
      </c>
      <c r="J543" s="8"/>
      <c r="K543" s="25" t="s">
        <v>62</v>
      </c>
      <c r="L543" s="379"/>
      <c r="M543" s="380"/>
      <c r="N543" s="380"/>
      <c r="O543" s="381"/>
      <c r="P543" s="49">
        <v>0</v>
      </c>
      <c r="Q543" s="379"/>
      <c r="R543" s="386"/>
      <c r="S543" s="51">
        <f t="shared" si="283"/>
        <v>0</v>
      </c>
    </row>
    <row r="544" spans="1:1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282"/>
        <v>0</v>
      </c>
      <c r="J544" s="8"/>
      <c r="K544" s="26" t="s">
        <v>22</v>
      </c>
      <c r="L544" s="379"/>
      <c r="M544" s="380"/>
      <c r="N544" s="380"/>
      <c r="O544" s="381"/>
      <c r="P544" s="62">
        <v>0</v>
      </c>
      <c r="Q544" s="379"/>
      <c r="R544" s="386"/>
      <c r="S544" s="64">
        <f t="shared" si="283"/>
        <v>0</v>
      </c>
    </row>
    <row r="545" spans="1:19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282"/>
        <v>0</v>
      </c>
      <c r="J545" s="8"/>
      <c r="K545" s="27" t="s">
        <v>18</v>
      </c>
      <c r="L545" s="379"/>
      <c r="M545" s="380"/>
      <c r="N545" s="380"/>
      <c r="O545" s="381"/>
      <c r="P545" s="65">
        <v>0</v>
      </c>
      <c r="Q545" s="379"/>
      <c r="R545" s="386"/>
      <c r="S545" s="69">
        <f t="shared" si="283"/>
        <v>0</v>
      </c>
    </row>
    <row r="546" spans="1:19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282"/>
        <v>0</v>
      </c>
      <c r="J546" s="8"/>
      <c r="K546" s="26" t="s">
        <v>19</v>
      </c>
      <c r="L546" s="379"/>
      <c r="M546" s="380"/>
      <c r="N546" s="380"/>
      <c r="O546" s="381"/>
      <c r="P546" s="62">
        <v>0</v>
      </c>
      <c r="Q546" s="379"/>
      <c r="R546" s="386"/>
      <c r="S546" s="64">
        <f t="shared" si="283"/>
        <v>0</v>
      </c>
    </row>
    <row r="547" spans="1:19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282"/>
        <v>0</v>
      </c>
      <c r="J547" s="8"/>
      <c r="K547" s="28" t="s">
        <v>10</v>
      </c>
      <c r="L547" s="382"/>
      <c r="M547" s="383"/>
      <c r="N547" s="383"/>
      <c r="O547" s="384"/>
      <c r="P547" s="70">
        <v>0</v>
      </c>
      <c r="Q547" s="382"/>
      <c r="R547" s="387"/>
      <c r="S547" s="74">
        <f t="shared" si="283"/>
        <v>0</v>
      </c>
    </row>
    <row r="548" spans="1:19" x14ac:dyDescent="0.25">
      <c r="A548" s="17" t="s">
        <v>25</v>
      </c>
      <c r="B548" s="75">
        <f>SUM(B527:B543)</f>
        <v>0</v>
      </c>
      <c r="C548" s="75">
        <f t="shared" ref="C548:I548" si="284">SUM(C527:C543)</f>
        <v>0</v>
      </c>
      <c r="D548" s="75">
        <f t="shared" si="284"/>
        <v>0</v>
      </c>
      <c r="E548" s="75">
        <f t="shared" si="284"/>
        <v>0</v>
      </c>
      <c r="F548" s="75">
        <f t="shared" si="284"/>
        <v>9.2891953413079005</v>
      </c>
      <c r="G548" s="75">
        <f t="shared" si="284"/>
        <v>0</v>
      </c>
      <c r="H548" s="76">
        <f t="shared" si="284"/>
        <v>0</v>
      </c>
      <c r="I548" s="48">
        <f t="shared" si="284"/>
        <v>9.2891953413079005</v>
      </c>
      <c r="J548" s="8"/>
      <c r="K548" s="29" t="s">
        <v>25</v>
      </c>
      <c r="L548" s="75">
        <f>SUM(L527:L543)</f>
        <v>0</v>
      </c>
      <c r="M548" s="75">
        <f t="shared" ref="M548:S548" si="285">SUM(M527:M543)</f>
        <v>0</v>
      </c>
      <c r="N548" s="75">
        <f t="shared" si="285"/>
        <v>0</v>
      </c>
      <c r="O548" s="75">
        <f t="shared" si="285"/>
        <v>0</v>
      </c>
      <c r="P548" s="75">
        <f t="shared" si="285"/>
        <v>0</v>
      </c>
      <c r="Q548" s="75">
        <f t="shared" si="285"/>
        <v>0</v>
      </c>
      <c r="R548" s="76">
        <f t="shared" si="285"/>
        <v>0</v>
      </c>
      <c r="S548" s="77">
        <f t="shared" si="285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86">IF($I548=0,"-",C548/$I548)</f>
        <v>0</v>
      </c>
      <c r="D549" s="105">
        <f t="shared" si="286"/>
        <v>0</v>
      </c>
      <c r="E549" s="105">
        <f t="shared" si="286"/>
        <v>0</v>
      </c>
      <c r="F549" s="105">
        <f t="shared" si="286"/>
        <v>1</v>
      </c>
      <c r="G549" s="105">
        <f t="shared" si="286"/>
        <v>0</v>
      </c>
      <c r="H549" s="106">
        <f t="shared" si="286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287">IF($S548=0,"-",M548/$S548)</f>
        <v>-</v>
      </c>
      <c r="N549" s="80" t="str">
        <f t="shared" si="287"/>
        <v>-</v>
      </c>
      <c r="O549" s="80" t="str">
        <f t="shared" si="287"/>
        <v>-</v>
      </c>
      <c r="P549" s="80" t="str">
        <f t="shared" si="287"/>
        <v>-</v>
      </c>
      <c r="Q549" s="80" t="str">
        <f t="shared" si="287"/>
        <v>-</v>
      </c>
      <c r="R549" s="81" t="str">
        <f t="shared" si="287"/>
        <v>-</v>
      </c>
      <c r="S549" s="82">
        <f>SUM(L549:R549)</f>
        <v>0</v>
      </c>
    </row>
    <row r="550" spans="1:1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  <c r="K551" s="374" t="s">
        <v>46</v>
      </c>
      <c r="L551" s="43" t="s">
        <v>0</v>
      </c>
      <c r="M551" s="43" t="s">
        <v>1</v>
      </c>
      <c r="N551" s="43" t="s">
        <v>2</v>
      </c>
      <c r="O551" s="43" t="s">
        <v>3</v>
      </c>
      <c r="P551" s="43" t="s">
        <v>26</v>
      </c>
      <c r="Q551" s="43" t="s">
        <v>4</v>
      </c>
      <c r="R551" s="43" t="s">
        <v>84</v>
      </c>
      <c r="S551" s="44" t="s">
        <v>5</v>
      </c>
    </row>
    <row r="552" spans="1:19" ht="15" customHeight="1" x14ac:dyDescent="0.25">
      <c r="A552" s="424" t="s">
        <v>46</v>
      </c>
      <c r="B552" s="357" t="s">
        <v>66</v>
      </c>
      <c r="C552" s="358"/>
      <c r="D552" s="358"/>
      <c r="E552" s="358"/>
      <c r="F552" s="358"/>
      <c r="G552" s="358"/>
      <c r="H552" s="358"/>
      <c r="I552" s="359"/>
      <c r="K552" s="375" t="s">
        <v>46</v>
      </c>
      <c r="L552" s="360" t="s">
        <v>66</v>
      </c>
      <c r="M552" s="361"/>
      <c r="N552" s="361"/>
      <c r="O552" s="361"/>
      <c r="P552" s="361"/>
      <c r="Q552" s="361"/>
      <c r="R552" s="361"/>
      <c r="S552" s="362"/>
    </row>
    <row r="553" spans="1:1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  <c r="J553" s="8"/>
      <c r="K553" s="31" t="s">
        <v>6</v>
      </c>
      <c r="L553" s="376"/>
      <c r="M553" s="377"/>
      <c r="N553" s="377"/>
      <c r="O553" s="378"/>
      <c r="P553" s="46">
        <v>0</v>
      </c>
      <c r="Q553" s="376"/>
      <c r="R553" s="385"/>
      <c r="S553" s="88">
        <f>SUM(L553:R553)</f>
        <v>0</v>
      </c>
    </row>
    <row r="554" spans="1:1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288">SUM(B554:H554)</f>
        <v>0</v>
      </c>
      <c r="J554" s="8"/>
      <c r="K554" s="23" t="s">
        <v>7</v>
      </c>
      <c r="L554" s="379"/>
      <c r="M554" s="380"/>
      <c r="N554" s="380"/>
      <c r="O554" s="381"/>
      <c r="P554" s="55">
        <v>0</v>
      </c>
      <c r="Q554" s="379"/>
      <c r="R554" s="386"/>
      <c r="S554" s="57">
        <f t="shared" ref="S554:S573" si="289">SUM(L554:R554)</f>
        <v>0</v>
      </c>
    </row>
    <row r="555" spans="1:19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288"/>
        <v>0</v>
      </c>
      <c r="J555" s="8"/>
      <c r="K555" s="24" t="s">
        <v>9</v>
      </c>
      <c r="L555" s="379"/>
      <c r="M555" s="380"/>
      <c r="N555" s="380"/>
      <c r="O555" s="381"/>
      <c r="P555" s="49">
        <v>0</v>
      </c>
      <c r="Q555" s="379"/>
      <c r="R555" s="386"/>
      <c r="S555" s="51">
        <f t="shared" si="289"/>
        <v>0</v>
      </c>
    </row>
    <row r="556" spans="1:19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288"/>
        <v>0</v>
      </c>
      <c r="J556" s="8"/>
      <c r="K556" s="23" t="s">
        <v>54</v>
      </c>
      <c r="L556" s="379"/>
      <c r="M556" s="380"/>
      <c r="N556" s="380"/>
      <c r="O556" s="381"/>
      <c r="P556" s="55">
        <v>0</v>
      </c>
      <c r="Q556" s="379"/>
      <c r="R556" s="386"/>
      <c r="S556" s="57">
        <f t="shared" si="289"/>
        <v>0</v>
      </c>
    </row>
    <row r="557" spans="1:19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288"/>
        <v>0</v>
      </c>
      <c r="J557" s="8"/>
      <c r="K557" s="24" t="s">
        <v>15</v>
      </c>
      <c r="L557" s="379"/>
      <c r="M557" s="380"/>
      <c r="N557" s="380"/>
      <c r="O557" s="381"/>
      <c r="P557" s="49">
        <v>0</v>
      </c>
      <c r="Q557" s="379"/>
      <c r="R557" s="386"/>
      <c r="S557" s="51">
        <f t="shared" si="289"/>
        <v>0</v>
      </c>
    </row>
    <row r="558" spans="1:19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288"/>
        <v>0</v>
      </c>
      <c r="J558" s="8"/>
      <c r="K558" s="23" t="s">
        <v>67</v>
      </c>
      <c r="L558" s="379"/>
      <c r="M558" s="380"/>
      <c r="N558" s="380"/>
      <c r="O558" s="381"/>
      <c r="P558" s="55">
        <v>0</v>
      </c>
      <c r="Q558" s="379"/>
      <c r="R558" s="386"/>
      <c r="S558" s="57">
        <f t="shared" si="289"/>
        <v>0</v>
      </c>
    </row>
    <row r="559" spans="1:19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288"/>
        <v>0</v>
      </c>
      <c r="J559" s="8"/>
      <c r="K559" s="24" t="s">
        <v>56</v>
      </c>
      <c r="L559" s="379"/>
      <c r="M559" s="380"/>
      <c r="N559" s="380"/>
      <c r="O559" s="381"/>
      <c r="P559" s="49">
        <v>0</v>
      </c>
      <c r="Q559" s="379"/>
      <c r="R559" s="386"/>
      <c r="S559" s="51">
        <f t="shared" si="289"/>
        <v>0</v>
      </c>
    </row>
    <row r="560" spans="1:19" x14ac:dyDescent="0.25">
      <c r="A560" s="11" t="s">
        <v>11</v>
      </c>
      <c r="B560" s="379"/>
      <c r="C560" s="380"/>
      <c r="D560" s="380"/>
      <c r="E560" s="381"/>
      <c r="F560" s="52">
        <v>9.4096534069576858</v>
      </c>
      <c r="G560" s="379"/>
      <c r="H560" s="381"/>
      <c r="I560" s="54">
        <f t="shared" si="288"/>
        <v>9.4096534069576858</v>
      </c>
      <c r="J560" s="8"/>
      <c r="K560" s="23" t="s">
        <v>11</v>
      </c>
      <c r="L560" s="379"/>
      <c r="M560" s="380"/>
      <c r="N560" s="380"/>
      <c r="O560" s="381"/>
      <c r="P560" s="55">
        <v>0</v>
      </c>
      <c r="Q560" s="379"/>
      <c r="R560" s="386"/>
      <c r="S560" s="57">
        <f t="shared" si="289"/>
        <v>0</v>
      </c>
    </row>
    <row r="561" spans="1:19" x14ac:dyDescent="0.25">
      <c r="A561" s="12" t="s">
        <v>57</v>
      </c>
      <c r="B561" s="379"/>
      <c r="C561" s="380"/>
      <c r="D561" s="380"/>
      <c r="E561" s="381"/>
      <c r="F561" s="49">
        <v>811.34724819398741</v>
      </c>
      <c r="G561" s="379"/>
      <c r="H561" s="381"/>
      <c r="I561" s="48">
        <f t="shared" si="288"/>
        <v>811.34724819398741</v>
      </c>
      <c r="J561" s="8"/>
      <c r="K561" s="24" t="s">
        <v>57</v>
      </c>
      <c r="L561" s="379"/>
      <c r="M561" s="380"/>
      <c r="N561" s="380"/>
      <c r="O561" s="381"/>
      <c r="P561" s="49">
        <v>0</v>
      </c>
      <c r="Q561" s="379"/>
      <c r="R561" s="386"/>
      <c r="S561" s="51">
        <f t="shared" si="289"/>
        <v>0</v>
      </c>
    </row>
    <row r="562" spans="1:19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288"/>
        <v>0</v>
      </c>
      <c r="J562" s="8"/>
      <c r="K562" s="23" t="s">
        <v>16</v>
      </c>
      <c r="L562" s="379"/>
      <c r="M562" s="380"/>
      <c r="N562" s="380"/>
      <c r="O562" s="381"/>
      <c r="P562" s="55">
        <v>0</v>
      </c>
      <c r="Q562" s="379"/>
      <c r="R562" s="386"/>
      <c r="S562" s="57">
        <f t="shared" si="289"/>
        <v>0</v>
      </c>
    </row>
    <row r="563" spans="1:19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288"/>
        <v>0</v>
      </c>
      <c r="J563" s="8"/>
      <c r="K563" s="24" t="s">
        <v>139</v>
      </c>
      <c r="L563" s="379"/>
      <c r="M563" s="380"/>
      <c r="N563" s="380"/>
      <c r="O563" s="381"/>
      <c r="P563" s="49">
        <v>0</v>
      </c>
      <c r="Q563" s="379"/>
      <c r="R563" s="386"/>
      <c r="S563" s="51">
        <f t="shared" si="289"/>
        <v>0</v>
      </c>
    </row>
    <row r="564" spans="1:19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288"/>
        <v>0</v>
      </c>
      <c r="J564" s="8"/>
      <c r="K564" s="23" t="s">
        <v>24</v>
      </c>
      <c r="L564" s="379"/>
      <c r="M564" s="380"/>
      <c r="N564" s="380"/>
      <c r="O564" s="381"/>
      <c r="P564" s="55">
        <v>0</v>
      </c>
      <c r="Q564" s="379"/>
      <c r="R564" s="386"/>
      <c r="S564" s="57">
        <f t="shared" si="289"/>
        <v>0</v>
      </c>
    </row>
    <row r="565" spans="1:19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288"/>
        <v>0</v>
      </c>
      <c r="J565" s="8"/>
      <c r="K565" s="24" t="s">
        <v>23</v>
      </c>
      <c r="L565" s="379"/>
      <c r="M565" s="380"/>
      <c r="N565" s="380"/>
      <c r="O565" s="381"/>
      <c r="P565" s="49">
        <v>0</v>
      </c>
      <c r="Q565" s="379"/>
      <c r="R565" s="386"/>
      <c r="S565" s="51">
        <f t="shared" si="289"/>
        <v>0</v>
      </c>
    </row>
    <row r="566" spans="1:19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288"/>
        <v>0</v>
      </c>
      <c r="J566" s="8"/>
      <c r="K566" s="23" t="s">
        <v>58</v>
      </c>
      <c r="L566" s="379"/>
      <c r="M566" s="380"/>
      <c r="N566" s="380"/>
      <c r="O566" s="381"/>
      <c r="P566" s="55">
        <v>0</v>
      </c>
      <c r="Q566" s="379"/>
      <c r="R566" s="386"/>
      <c r="S566" s="57">
        <f t="shared" si="289"/>
        <v>0</v>
      </c>
    </row>
    <row r="567" spans="1:19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288"/>
        <v>0</v>
      </c>
      <c r="J567" s="8"/>
      <c r="K567" s="24" t="s">
        <v>21</v>
      </c>
      <c r="L567" s="379"/>
      <c r="M567" s="380"/>
      <c r="N567" s="380"/>
      <c r="O567" s="381"/>
      <c r="P567" s="49">
        <v>0</v>
      </c>
      <c r="Q567" s="379"/>
      <c r="R567" s="386"/>
      <c r="S567" s="51">
        <f t="shared" si="289"/>
        <v>0</v>
      </c>
    </row>
    <row r="568" spans="1:1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288"/>
        <v>0</v>
      </c>
      <c r="J568" s="8"/>
      <c r="K568" s="23" t="s">
        <v>20</v>
      </c>
      <c r="L568" s="379"/>
      <c r="M568" s="380"/>
      <c r="N568" s="380"/>
      <c r="O568" s="381"/>
      <c r="P568" s="55">
        <v>0</v>
      </c>
      <c r="Q568" s="379"/>
      <c r="R568" s="386"/>
      <c r="S568" s="57">
        <f t="shared" si="289"/>
        <v>0</v>
      </c>
    </row>
    <row r="569" spans="1:19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288"/>
        <v>0</v>
      </c>
      <c r="J569" s="8"/>
      <c r="K569" s="25" t="s">
        <v>62</v>
      </c>
      <c r="L569" s="379"/>
      <c r="M569" s="380"/>
      <c r="N569" s="380"/>
      <c r="O569" s="381"/>
      <c r="P569" s="49">
        <v>0</v>
      </c>
      <c r="Q569" s="379"/>
      <c r="R569" s="386"/>
      <c r="S569" s="51">
        <f t="shared" si="289"/>
        <v>0</v>
      </c>
    </row>
    <row r="570" spans="1:19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288"/>
        <v>0</v>
      </c>
      <c r="J570" s="8"/>
      <c r="K570" s="26" t="s">
        <v>22</v>
      </c>
      <c r="L570" s="379"/>
      <c r="M570" s="380"/>
      <c r="N570" s="380"/>
      <c r="O570" s="381"/>
      <c r="P570" s="62">
        <v>0</v>
      </c>
      <c r="Q570" s="379"/>
      <c r="R570" s="386"/>
      <c r="S570" s="64">
        <f t="shared" si="289"/>
        <v>0</v>
      </c>
    </row>
    <row r="571" spans="1:19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288"/>
        <v>0</v>
      </c>
      <c r="J571" s="8"/>
      <c r="K571" s="27" t="s">
        <v>18</v>
      </c>
      <c r="L571" s="379"/>
      <c r="M571" s="380"/>
      <c r="N571" s="380"/>
      <c r="O571" s="381"/>
      <c r="P571" s="65">
        <v>0</v>
      </c>
      <c r="Q571" s="379"/>
      <c r="R571" s="386"/>
      <c r="S571" s="69">
        <f t="shared" si="289"/>
        <v>0</v>
      </c>
    </row>
    <row r="572" spans="1:19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288"/>
        <v>0</v>
      </c>
      <c r="J572" s="8"/>
      <c r="K572" s="26" t="s">
        <v>19</v>
      </c>
      <c r="L572" s="379"/>
      <c r="M572" s="380"/>
      <c r="N572" s="380"/>
      <c r="O572" s="381"/>
      <c r="P572" s="62">
        <v>0</v>
      </c>
      <c r="Q572" s="379"/>
      <c r="R572" s="386"/>
      <c r="S572" s="64">
        <f t="shared" si="289"/>
        <v>0</v>
      </c>
    </row>
    <row r="573" spans="1:19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288"/>
        <v>0</v>
      </c>
      <c r="J573" s="8"/>
      <c r="K573" s="28" t="s">
        <v>10</v>
      </c>
      <c r="L573" s="382"/>
      <c r="M573" s="383"/>
      <c r="N573" s="383"/>
      <c r="O573" s="384"/>
      <c r="P573" s="70">
        <v>0</v>
      </c>
      <c r="Q573" s="382"/>
      <c r="R573" s="387"/>
      <c r="S573" s="74">
        <f t="shared" si="289"/>
        <v>0</v>
      </c>
    </row>
    <row r="574" spans="1:19" x14ac:dyDescent="0.25">
      <c r="A574" s="17" t="s">
        <v>25</v>
      </c>
      <c r="B574" s="75">
        <f>SUM(B553:B569)</f>
        <v>0</v>
      </c>
      <c r="C574" s="75">
        <f t="shared" ref="C574:I574" si="290">SUM(C553:C569)</f>
        <v>0</v>
      </c>
      <c r="D574" s="75">
        <f t="shared" si="290"/>
        <v>0</v>
      </c>
      <c r="E574" s="75">
        <f t="shared" si="290"/>
        <v>0</v>
      </c>
      <c r="F574" s="75">
        <f t="shared" si="290"/>
        <v>820.75690160094507</v>
      </c>
      <c r="G574" s="75">
        <f t="shared" si="290"/>
        <v>0</v>
      </c>
      <c r="H574" s="76">
        <f t="shared" si="290"/>
        <v>0</v>
      </c>
      <c r="I574" s="48">
        <f t="shared" si="290"/>
        <v>820.75690160094507</v>
      </c>
      <c r="J574" s="8"/>
      <c r="K574" s="29" t="s">
        <v>25</v>
      </c>
      <c r="L574" s="75">
        <f>SUM(L553:L569)</f>
        <v>0</v>
      </c>
      <c r="M574" s="75">
        <f t="shared" ref="M574:S574" si="291">SUM(M553:M569)</f>
        <v>0</v>
      </c>
      <c r="N574" s="75">
        <f t="shared" si="291"/>
        <v>0</v>
      </c>
      <c r="O574" s="75">
        <f t="shared" si="291"/>
        <v>0</v>
      </c>
      <c r="P574" s="75">
        <f t="shared" si="291"/>
        <v>0</v>
      </c>
      <c r="Q574" s="75">
        <f t="shared" si="291"/>
        <v>0</v>
      </c>
      <c r="R574" s="76">
        <f t="shared" si="291"/>
        <v>0</v>
      </c>
      <c r="S574" s="77">
        <f t="shared" si="291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92">IF($I574=0,"-",C574/$I574)</f>
        <v>0</v>
      </c>
      <c r="D575" s="105">
        <f t="shared" si="292"/>
        <v>0</v>
      </c>
      <c r="E575" s="105">
        <f t="shared" si="292"/>
        <v>0</v>
      </c>
      <c r="F575" s="105">
        <f t="shared" si="292"/>
        <v>1</v>
      </c>
      <c r="G575" s="105">
        <f t="shared" si="292"/>
        <v>0</v>
      </c>
      <c r="H575" s="106">
        <f t="shared" si="292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293">IF($S574=0,"-",M574/$S574)</f>
        <v>-</v>
      </c>
      <c r="N575" s="80" t="str">
        <f t="shared" si="293"/>
        <v>-</v>
      </c>
      <c r="O575" s="80" t="str">
        <f t="shared" si="293"/>
        <v>-</v>
      </c>
      <c r="P575" s="80" t="str">
        <f t="shared" si="293"/>
        <v>-</v>
      </c>
      <c r="Q575" s="80" t="str">
        <f t="shared" si="293"/>
        <v>-</v>
      </c>
      <c r="R575" s="81" t="str">
        <f t="shared" si="293"/>
        <v>-</v>
      </c>
      <c r="S575" s="82">
        <f>SUM(L575:R575)</f>
        <v>0</v>
      </c>
    </row>
    <row r="576" spans="1:1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27.6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  <c r="K577" s="419" t="s">
        <v>47</v>
      </c>
      <c r="L577" s="43" t="s">
        <v>0</v>
      </c>
      <c r="M577" s="43" t="s">
        <v>1</v>
      </c>
      <c r="N577" s="43" t="s">
        <v>2</v>
      </c>
      <c r="O577" s="43" t="s">
        <v>3</v>
      </c>
      <c r="P577" s="43" t="s">
        <v>26</v>
      </c>
      <c r="Q577" s="43" t="s">
        <v>4</v>
      </c>
      <c r="R577" s="43" t="s">
        <v>84</v>
      </c>
      <c r="S577" s="44" t="s">
        <v>5</v>
      </c>
    </row>
    <row r="578" spans="1:19" ht="15" customHeight="1" x14ac:dyDescent="0.25">
      <c r="A578" s="426" t="s">
        <v>47</v>
      </c>
      <c r="B578" s="357" t="s">
        <v>66</v>
      </c>
      <c r="C578" s="358"/>
      <c r="D578" s="358"/>
      <c r="E578" s="358"/>
      <c r="F578" s="358"/>
      <c r="G578" s="358"/>
      <c r="H578" s="358"/>
      <c r="I578" s="359"/>
      <c r="K578" s="420" t="s">
        <v>47</v>
      </c>
      <c r="L578" s="360" t="s">
        <v>66</v>
      </c>
      <c r="M578" s="361"/>
      <c r="N578" s="361"/>
      <c r="O578" s="361"/>
      <c r="P578" s="361"/>
      <c r="Q578" s="361"/>
      <c r="R578" s="361"/>
      <c r="S578" s="362"/>
    </row>
    <row r="579" spans="1:19" x14ac:dyDescent="0.25">
      <c r="A579" s="10" t="s">
        <v>6</v>
      </c>
      <c r="B579" s="46">
        <v>0.79887605205192147</v>
      </c>
      <c r="C579" s="46">
        <v>0</v>
      </c>
      <c r="D579" s="46">
        <v>0.15231832462329298</v>
      </c>
      <c r="E579" s="46">
        <v>0</v>
      </c>
      <c r="F579" s="371"/>
      <c r="G579" s="46">
        <v>0</v>
      </c>
      <c r="H579" s="47">
        <v>0</v>
      </c>
      <c r="I579" s="48">
        <f>SUM(B579:H579)</f>
        <v>0.95119437667521445</v>
      </c>
      <c r="J579" s="8"/>
      <c r="K579" s="31" t="s">
        <v>6</v>
      </c>
      <c r="L579" s="46">
        <v>0.79887605205192147</v>
      </c>
      <c r="M579" s="46">
        <v>0</v>
      </c>
      <c r="N579" s="46">
        <v>0.15231832462329298</v>
      </c>
      <c r="O579" s="46">
        <v>0</v>
      </c>
      <c r="P579" s="46">
        <v>0.12606233431905609</v>
      </c>
      <c r="Q579" s="46">
        <v>0</v>
      </c>
      <c r="R579" s="87">
        <v>0</v>
      </c>
      <c r="S579" s="88">
        <f>SUM(L579:R579)</f>
        <v>1.0772567109942706</v>
      </c>
    </row>
    <row r="580" spans="1:19" x14ac:dyDescent="0.25">
      <c r="A580" s="11" t="s">
        <v>7</v>
      </c>
      <c r="B580" s="52">
        <v>12.688231780264472</v>
      </c>
      <c r="C580" s="52">
        <v>0</v>
      </c>
      <c r="D580" s="52">
        <v>3.0883454081143373</v>
      </c>
      <c r="E580" s="52">
        <v>0</v>
      </c>
      <c r="F580" s="372"/>
      <c r="G580" s="52">
        <v>0</v>
      </c>
      <c r="H580" s="53">
        <v>0</v>
      </c>
      <c r="I580" s="54">
        <f t="shared" ref="I580:I599" si="294">SUM(B580:H580)</f>
        <v>15.776577188378809</v>
      </c>
      <c r="J580" s="8"/>
      <c r="K580" s="23" t="s">
        <v>7</v>
      </c>
      <c r="L580" s="55">
        <v>12.688231780264472</v>
      </c>
      <c r="M580" s="55">
        <v>0</v>
      </c>
      <c r="N580" s="55">
        <v>3.0883454081143373</v>
      </c>
      <c r="O580" s="55">
        <v>0</v>
      </c>
      <c r="P580" s="55">
        <v>0</v>
      </c>
      <c r="Q580" s="55">
        <v>0</v>
      </c>
      <c r="R580" s="56">
        <v>0</v>
      </c>
      <c r="S580" s="57">
        <f t="shared" ref="S580:S599" si="295">SUM(L580:R580)</f>
        <v>15.776577188378809</v>
      </c>
    </row>
    <row r="581" spans="1:19" x14ac:dyDescent="0.25">
      <c r="A581" s="12" t="s">
        <v>9</v>
      </c>
      <c r="B581" s="49">
        <v>3.0245112792852242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294"/>
        <v>3.0245112792852242</v>
      </c>
      <c r="J581" s="8"/>
      <c r="K581" s="24" t="s">
        <v>9</v>
      </c>
      <c r="L581" s="49">
        <v>3.0245112792852242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50">
        <v>0</v>
      </c>
      <c r="S581" s="51">
        <f t="shared" si="295"/>
        <v>3.0245112792852242</v>
      </c>
    </row>
    <row r="582" spans="1:1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294"/>
        <v>0</v>
      </c>
      <c r="J582" s="8"/>
      <c r="K582" s="23" t="s">
        <v>54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6">
        <v>0</v>
      </c>
      <c r="S582" s="57">
        <f t="shared" si="295"/>
        <v>0</v>
      </c>
    </row>
    <row r="583" spans="1:19" x14ac:dyDescent="0.25">
      <c r="A583" s="12" t="s">
        <v>15</v>
      </c>
      <c r="B583" s="49">
        <v>102.86189575338554</v>
      </c>
      <c r="C583" s="49">
        <v>12.459126448695983</v>
      </c>
      <c r="D583" s="49">
        <v>2.6864607701207555</v>
      </c>
      <c r="E583" s="49">
        <v>5.991570328135527</v>
      </c>
      <c r="F583" s="372"/>
      <c r="G583" s="49">
        <v>0</v>
      </c>
      <c r="H583" s="58">
        <v>0</v>
      </c>
      <c r="I583" s="48">
        <f t="shared" si="294"/>
        <v>123.99905330033781</v>
      </c>
      <c r="J583" s="8"/>
      <c r="K583" s="24" t="s">
        <v>15</v>
      </c>
      <c r="L583" s="49">
        <v>102.86189575338554</v>
      </c>
      <c r="M583" s="49">
        <v>12.459126448695983</v>
      </c>
      <c r="N583" s="49">
        <v>2.6864607701207555</v>
      </c>
      <c r="O583" s="49">
        <v>5.991570328135527</v>
      </c>
      <c r="P583" s="49">
        <v>0</v>
      </c>
      <c r="Q583" s="49">
        <v>0</v>
      </c>
      <c r="R583" s="50">
        <v>0</v>
      </c>
      <c r="S583" s="51">
        <f t="shared" si="295"/>
        <v>123.99905330033781</v>
      </c>
    </row>
    <row r="584" spans="1:19" x14ac:dyDescent="0.25">
      <c r="A584" s="11" t="s">
        <v>67</v>
      </c>
      <c r="B584" s="52">
        <v>2038.3183817278302</v>
      </c>
      <c r="C584" s="52">
        <v>30.933203643392101</v>
      </c>
      <c r="D584" s="52">
        <v>36.575344125660884</v>
      </c>
      <c r="E584" s="52">
        <v>0</v>
      </c>
      <c r="F584" s="372"/>
      <c r="G584" s="52">
        <v>0</v>
      </c>
      <c r="H584" s="53">
        <v>0</v>
      </c>
      <c r="I584" s="54">
        <f t="shared" si="294"/>
        <v>2105.8269294968836</v>
      </c>
      <c r="J584" s="8"/>
      <c r="K584" s="23" t="s">
        <v>67</v>
      </c>
      <c r="L584" s="55">
        <v>2038.3183817278302</v>
      </c>
      <c r="M584" s="55">
        <v>30.933203643392101</v>
      </c>
      <c r="N584" s="55">
        <v>36.575344125660884</v>
      </c>
      <c r="O584" s="55">
        <v>0</v>
      </c>
      <c r="P584" s="55">
        <v>0</v>
      </c>
      <c r="Q584" s="55">
        <v>0</v>
      </c>
      <c r="R584" s="56">
        <v>0</v>
      </c>
      <c r="S584" s="57">
        <f t="shared" si="295"/>
        <v>2105.8269294968836</v>
      </c>
    </row>
    <row r="585" spans="1:19" x14ac:dyDescent="0.25">
      <c r="A585" s="12" t="s">
        <v>56</v>
      </c>
      <c r="B585" s="49">
        <v>0</v>
      </c>
      <c r="C585" s="49">
        <v>0</v>
      </c>
      <c r="D585" s="49">
        <v>0.13109385218285685</v>
      </c>
      <c r="E585" s="49">
        <v>61.153270383958613</v>
      </c>
      <c r="F585" s="372"/>
      <c r="G585" s="49">
        <v>0</v>
      </c>
      <c r="H585" s="58">
        <v>0</v>
      </c>
      <c r="I585" s="48">
        <f t="shared" si="294"/>
        <v>61.284364236141471</v>
      </c>
      <c r="J585" s="8"/>
      <c r="K585" s="24" t="s">
        <v>56</v>
      </c>
      <c r="L585" s="49">
        <v>0</v>
      </c>
      <c r="M585" s="49">
        <v>0</v>
      </c>
      <c r="N585" s="49">
        <v>0.13109385218285685</v>
      </c>
      <c r="O585" s="49">
        <v>61.153270383958613</v>
      </c>
      <c r="P585" s="49">
        <v>5829.101396899996</v>
      </c>
      <c r="Q585" s="49">
        <v>0</v>
      </c>
      <c r="R585" s="50">
        <v>0</v>
      </c>
      <c r="S585" s="51">
        <f t="shared" si="295"/>
        <v>5890.3857611361373</v>
      </c>
    </row>
    <row r="586" spans="1:19" x14ac:dyDescent="0.25">
      <c r="A586" s="11" t="s">
        <v>11</v>
      </c>
      <c r="B586" s="52">
        <v>0</v>
      </c>
      <c r="C586" s="52">
        <v>0</v>
      </c>
      <c r="D586" s="52">
        <v>3.1709333646156558E-2</v>
      </c>
      <c r="E586" s="52">
        <v>0.92710192906049582</v>
      </c>
      <c r="F586" s="372"/>
      <c r="G586" s="52">
        <v>0</v>
      </c>
      <c r="H586" s="53">
        <v>0</v>
      </c>
      <c r="I586" s="54">
        <f t="shared" si="294"/>
        <v>0.9588112627066524</v>
      </c>
      <c r="J586" s="8"/>
      <c r="K586" s="23" t="s">
        <v>11</v>
      </c>
      <c r="L586" s="55">
        <v>0</v>
      </c>
      <c r="M586" s="55">
        <v>0</v>
      </c>
      <c r="N586" s="55">
        <v>3.1709333646156558E-2</v>
      </c>
      <c r="O586" s="55">
        <v>0.92710192906049582</v>
      </c>
      <c r="P586" s="55">
        <v>373.36950039583695</v>
      </c>
      <c r="Q586" s="55">
        <v>0</v>
      </c>
      <c r="R586" s="56">
        <v>0</v>
      </c>
      <c r="S586" s="57">
        <f t="shared" si="295"/>
        <v>374.32831165854361</v>
      </c>
    </row>
    <row r="587" spans="1:1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0</v>
      </c>
      <c r="F587" s="372"/>
      <c r="G587" s="49">
        <v>0</v>
      </c>
      <c r="H587" s="58">
        <v>0</v>
      </c>
      <c r="I587" s="48">
        <f t="shared" si="294"/>
        <v>0</v>
      </c>
      <c r="J587" s="8"/>
      <c r="K587" s="24" t="s">
        <v>57</v>
      </c>
      <c r="L587" s="49">
        <v>0</v>
      </c>
      <c r="M587" s="49">
        <v>0</v>
      </c>
      <c r="N587" s="49">
        <v>0</v>
      </c>
      <c r="O587" s="49">
        <v>0</v>
      </c>
      <c r="P587" s="49">
        <v>811.34724819398741</v>
      </c>
      <c r="Q587" s="49">
        <v>0</v>
      </c>
      <c r="R587" s="50">
        <v>0</v>
      </c>
      <c r="S587" s="51">
        <f t="shared" si="295"/>
        <v>811.34724819398741</v>
      </c>
    </row>
    <row r="588" spans="1:19" x14ac:dyDescent="0.25">
      <c r="A588" s="11" t="s">
        <v>16</v>
      </c>
      <c r="B588" s="52">
        <v>72.634289976757103</v>
      </c>
      <c r="C588" s="52">
        <v>0.39355398871161484</v>
      </c>
      <c r="D588" s="52">
        <v>9.2184833283331091</v>
      </c>
      <c r="E588" s="52">
        <v>1.2566389541149143</v>
      </c>
      <c r="F588" s="372"/>
      <c r="G588" s="52">
        <v>0</v>
      </c>
      <c r="H588" s="53">
        <v>0</v>
      </c>
      <c r="I588" s="54">
        <f t="shared" si="294"/>
        <v>83.502966247916746</v>
      </c>
      <c r="J588" s="8"/>
      <c r="K588" s="23" t="s">
        <v>16</v>
      </c>
      <c r="L588" s="55">
        <v>72.634289976757103</v>
      </c>
      <c r="M588" s="55">
        <v>0.39355398871161484</v>
      </c>
      <c r="N588" s="55">
        <v>9.2184833283331091</v>
      </c>
      <c r="O588" s="55">
        <v>1.2566389541149143</v>
      </c>
      <c r="P588" s="55">
        <v>0</v>
      </c>
      <c r="Q588" s="55">
        <v>0</v>
      </c>
      <c r="R588" s="56">
        <v>0</v>
      </c>
      <c r="S588" s="57">
        <f t="shared" si="295"/>
        <v>83.502966247916746</v>
      </c>
    </row>
    <row r="589" spans="1:19" x14ac:dyDescent="0.25">
      <c r="A589" s="12" t="s">
        <v>139</v>
      </c>
      <c r="B589" s="49">
        <v>727.04093230889146</v>
      </c>
      <c r="C589" s="49">
        <v>114.57204206078855</v>
      </c>
      <c r="D589" s="49">
        <v>22.345122535727945</v>
      </c>
      <c r="E589" s="49">
        <v>17.594983591524155</v>
      </c>
      <c r="F589" s="372"/>
      <c r="G589" s="49">
        <v>0</v>
      </c>
      <c r="H589" s="58">
        <v>0</v>
      </c>
      <c r="I589" s="48">
        <f t="shared" si="294"/>
        <v>881.55308049693213</v>
      </c>
      <c r="J589" s="8"/>
      <c r="K589" s="24" t="s">
        <v>139</v>
      </c>
      <c r="L589" s="49">
        <v>727.04093230889146</v>
      </c>
      <c r="M589" s="49">
        <v>114.57204206078855</v>
      </c>
      <c r="N589" s="49">
        <v>22.345122535727945</v>
      </c>
      <c r="O589" s="49">
        <v>17.594983591524155</v>
      </c>
      <c r="P589" s="49">
        <v>2174.9176970685548</v>
      </c>
      <c r="Q589" s="49">
        <v>0</v>
      </c>
      <c r="R589" s="50">
        <v>0</v>
      </c>
      <c r="S589" s="51">
        <f t="shared" si="295"/>
        <v>3056.470777565487</v>
      </c>
    </row>
    <row r="590" spans="1:19" x14ac:dyDescent="0.25">
      <c r="A590" s="11" t="s">
        <v>24</v>
      </c>
      <c r="B590" s="52">
        <v>563.91917602373269</v>
      </c>
      <c r="C590" s="52">
        <v>0</v>
      </c>
      <c r="D590" s="52">
        <v>1243.7404202458267</v>
      </c>
      <c r="E590" s="52">
        <v>274.07488473409444</v>
      </c>
      <c r="F590" s="372"/>
      <c r="G590" s="52">
        <v>852.10312272690112</v>
      </c>
      <c r="H590" s="53">
        <v>0.22183060316862974</v>
      </c>
      <c r="I590" s="54">
        <f t="shared" si="294"/>
        <v>2934.0594343337239</v>
      </c>
      <c r="J590" s="8"/>
      <c r="K590" s="23" t="s">
        <v>24</v>
      </c>
      <c r="L590" s="55">
        <v>563.91917602373269</v>
      </c>
      <c r="M590" s="55">
        <v>0</v>
      </c>
      <c r="N590" s="55">
        <v>1243.7404202458267</v>
      </c>
      <c r="O590" s="55">
        <v>274.07488473409444</v>
      </c>
      <c r="P590" s="55">
        <v>1377.8167604987952</v>
      </c>
      <c r="Q590" s="55">
        <v>852.10312272690112</v>
      </c>
      <c r="R590" s="56">
        <v>0.22183060316862974</v>
      </c>
      <c r="S590" s="57">
        <f t="shared" si="295"/>
        <v>4311.8761948325182</v>
      </c>
    </row>
    <row r="591" spans="1:19" x14ac:dyDescent="0.25">
      <c r="A591" s="12" t="s">
        <v>23</v>
      </c>
      <c r="B591" s="49">
        <v>3009.2035794029043</v>
      </c>
      <c r="C591" s="49">
        <v>19.077813688393423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294"/>
        <v>3028.2813930912976</v>
      </c>
      <c r="J591" s="8"/>
      <c r="K591" s="24" t="s">
        <v>23</v>
      </c>
      <c r="L591" s="49">
        <v>3009.2035794029043</v>
      </c>
      <c r="M591" s="49">
        <v>19.077813688393423</v>
      </c>
      <c r="N591" s="49">
        <v>0</v>
      </c>
      <c r="O591" s="49">
        <v>0</v>
      </c>
      <c r="P591" s="49">
        <v>0</v>
      </c>
      <c r="Q591" s="49">
        <v>0</v>
      </c>
      <c r="R591" s="50">
        <v>0</v>
      </c>
      <c r="S591" s="51">
        <f t="shared" si="295"/>
        <v>3028.2813930912976</v>
      </c>
    </row>
    <row r="592" spans="1:19" x14ac:dyDescent="0.25">
      <c r="A592" s="11" t="s">
        <v>58</v>
      </c>
      <c r="B592" s="52">
        <v>38.086173371948675</v>
      </c>
      <c r="C592" s="52">
        <v>0</v>
      </c>
      <c r="D592" s="52">
        <v>6.770600069505937</v>
      </c>
      <c r="E592" s="52">
        <v>0</v>
      </c>
      <c r="F592" s="372"/>
      <c r="G592" s="52">
        <v>0</v>
      </c>
      <c r="H592" s="53">
        <v>0</v>
      </c>
      <c r="I592" s="54">
        <f t="shared" si="294"/>
        <v>44.856773441454614</v>
      </c>
      <c r="J592" s="8"/>
      <c r="K592" s="23" t="s">
        <v>58</v>
      </c>
      <c r="L592" s="55">
        <v>38.086173371948675</v>
      </c>
      <c r="M592" s="55">
        <v>0</v>
      </c>
      <c r="N592" s="55">
        <v>6.770600069505937</v>
      </c>
      <c r="O592" s="55">
        <v>0</v>
      </c>
      <c r="P592" s="55">
        <v>0</v>
      </c>
      <c r="Q592" s="55">
        <v>0</v>
      </c>
      <c r="R592" s="56">
        <v>0</v>
      </c>
      <c r="S592" s="57">
        <f t="shared" si="295"/>
        <v>44.856773441454614</v>
      </c>
    </row>
    <row r="593" spans="1:85" x14ac:dyDescent="0.25">
      <c r="A593" s="12" t="s">
        <v>21</v>
      </c>
      <c r="B593" s="49">
        <v>142.94865705296175</v>
      </c>
      <c r="C593" s="49">
        <v>0</v>
      </c>
      <c r="D593" s="49">
        <v>8.8169614063465644</v>
      </c>
      <c r="E593" s="49">
        <v>0</v>
      </c>
      <c r="F593" s="372"/>
      <c r="G593" s="49">
        <v>0</v>
      </c>
      <c r="H593" s="58">
        <v>0</v>
      </c>
      <c r="I593" s="48">
        <f t="shared" si="294"/>
        <v>151.76561845930831</v>
      </c>
      <c r="J593" s="8"/>
      <c r="K593" s="24" t="s">
        <v>21</v>
      </c>
      <c r="L593" s="49">
        <v>142.94865705296175</v>
      </c>
      <c r="M593" s="49">
        <v>0</v>
      </c>
      <c r="N593" s="49">
        <v>8.8169614063465644</v>
      </c>
      <c r="O593" s="49">
        <v>0</v>
      </c>
      <c r="P593" s="49">
        <v>282.6274057879595</v>
      </c>
      <c r="Q593" s="49">
        <v>0</v>
      </c>
      <c r="R593" s="50">
        <v>0</v>
      </c>
      <c r="S593" s="51">
        <f t="shared" si="295"/>
        <v>434.39302424726782</v>
      </c>
    </row>
    <row r="594" spans="1:85" x14ac:dyDescent="0.25">
      <c r="A594" s="11" t="s">
        <v>20</v>
      </c>
      <c r="B594" s="52">
        <v>2.1707266330528259</v>
      </c>
      <c r="C594" s="52">
        <v>0</v>
      </c>
      <c r="D594" s="52">
        <v>4.0106904325782365E-2</v>
      </c>
      <c r="E594" s="52">
        <v>0</v>
      </c>
      <c r="F594" s="372"/>
      <c r="G594" s="52">
        <v>0</v>
      </c>
      <c r="H594" s="53">
        <v>0</v>
      </c>
      <c r="I594" s="54">
        <f t="shared" si="294"/>
        <v>2.2108335373786083</v>
      </c>
      <c r="J594" s="8"/>
      <c r="K594" s="23" t="s">
        <v>20</v>
      </c>
      <c r="L594" s="55">
        <v>2.1707266330528259</v>
      </c>
      <c r="M594" s="55">
        <v>0</v>
      </c>
      <c r="N594" s="55">
        <v>4.0106904325782365E-2</v>
      </c>
      <c r="O594" s="55">
        <v>0</v>
      </c>
      <c r="P594" s="55">
        <v>0</v>
      </c>
      <c r="Q594" s="55">
        <v>0</v>
      </c>
      <c r="R594" s="56">
        <v>0</v>
      </c>
      <c r="S594" s="57">
        <f t="shared" si="295"/>
        <v>2.2108335373786083</v>
      </c>
    </row>
    <row r="595" spans="1:85" x14ac:dyDescent="0.25">
      <c r="A595" s="13" t="s">
        <v>62</v>
      </c>
      <c r="B595" s="49">
        <v>486.715548683566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294"/>
        <v>486.715548683566</v>
      </c>
      <c r="J595" s="8"/>
      <c r="K595" s="25" t="s">
        <v>62</v>
      </c>
      <c r="L595" s="49">
        <v>486.715548683566</v>
      </c>
      <c r="M595" s="49">
        <v>0</v>
      </c>
      <c r="N595" s="49">
        <v>0</v>
      </c>
      <c r="O595" s="49">
        <v>0</v>
      </c>
      <c r="P595" s="49">
        <v>0</v>
      </c>
      <c r="Q595" s="49">
        <v>0</v>
      </c>
      <c r="R595" s="50">
        <v>0</v>
      </c>
      <c r="S595" s="51">
        <f t="shared" si="295"/>
        <v>486.715548683566</v>
      </c>
    </row>
    <row r="596" spans="1:85" ht="14.4" x14ac:dyDescent="0.3">
      <c r="A596" s="14" t="s">
        <v>22</v>
      </c>
      <c r="B596" s="59">
        <v>486.715548683566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294"/>
        <v>486.715548683566</v>
      </c>
      <c r="J596" s="8"/>
      <c r="K596" s="26" t="s">
        <v>22</v>
      </c>
      <c r="L596" s="62">
        <v>486.715548683566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63">
        <v>0</v>
      </c>
      <c r="S596" s="64">
        <f t="shared" si="295"/>
        <v>486.715548683566</v>
      </c>
    </row>
    <row r="597" spans="1:85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294"/>
        <v>0</v>
      </c>
      <c r="J597" s="8"/>
      <c r="K597" s="27" t="s">
        <v>18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8">
        <v>0</v>
      </c>
      <c r="S597" s="69">
        <f t="shared" si="295"/>
        <v>0</v>
      </c>
    </row>
    <row r="598" spans="1:85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294"/>
        <v>0</v>
      </c>
      <c r="J598" s="8"/>
      <c r="K598" s="26" t="s">
        <v>19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63">
        <v>0</v>
      </c>
      <c r="S598" s="64">
        <f t="shared" si="295"/>
        <v>0</v>
      </c>
    </row>
    <row r="599" spans="1:85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294"/>
        <v>0</v>
      </c>
      <c r="J599" s="8"/>
      <c r="K599" s="28" t="s">
        <v>10</v>
      </c>
      <c r="L599" s="70">
        <v>0</v>
      </c>
      <c r="M599" s="70">
        <v>0</v>
      </c>
      <c r="N599" s="70">
        <v>0</v>
      </c>
      <c r="O599" s="70">
        <v>0</v>
      </c>
      <c r="P599" s="70">
        <v>0</v>
      </c>
      <c r="Q599" s="70">
        <v>0</v>
      </c>
      <c r="R599" s="73">
        <v>0</v>
      </c>
      <c r="S599" s="74">
        <f t="shared" si="295"/>
        <v>0</v>
      </c>
    </row>
    <row r="600" spans="1:85" x14ac:dyDescent="0.25">
      <c r="A600" s="17" t="s">
        <v>25</v>
      </c>
      <c r="B600" s="75">
        <f>SUM(B579:B595)</f>
        <v>7200.4109800466331</v>
      </c>
      <c r="C600" s="75">
        <f t="shared" ref="C600:I600" si="296">SUM(C579:C595)</f>
        <v>177.43573982998169</v>
      </c>
      <c r="D600" s="75">
        <f t="shared" si="296"/>
        <v>1333.5969663044143</v>
      </c>
      <c r="E600" s="75">
        <f t="shared" si="296"/>
        <v>360.99844992088816</v>
      </c>
      <c r="F600" s="75">
        <f t="shared" si="296"/>
        <v>0</v>
      </c>
      <c r="G600" s="75">
        <f t="shared" si="296"/>
        <v>852.10312272690112</v>
      </c>
      <c r="H600" s="76">
        <f t="shared" si="296"/>
        <v>0.22183060316862974</v>
      </c>
      <c r="I600" s="48">
        <f t="shared" si="296"/>
        <v>9924.7670894319872</v>
      </c>
      <c r="J600" s="8"/>
      <c r="K600" s="29" t="s">
        <v>25</v>
      </c>
      <c r="L600" s="75">
        <f>SUM(L579:L595)</f>
        <v>7200.4109800466331</v>
      </c>
      <c r="M600" s="75">
        <f t="shared" ref="M600:S600" si="297">SUM(M579:M595)</f>
        <v>177.43573982998169</v>
      </c>
      <c r="N600" s="75">
        <f t="shared" si="297"/>
        <v>1333.5969663044143</v>
      </c>
      <c r="O600" s="75">
        <f t="shared" si="297"/>
        <v>360.99844992088816</v>
      </c>
      <c r="P600" s="75">
        <f t="shared" si="297"/>
        <v>10849.30607117945</v>
      </c>
      <c r="Q600" s="75">
        <f t="shared" si="297"/>
        <v>852.10312272690112</v>
      </c>
      <c r="R600" s="76">
        <f t="shared" si="297"/>
        <v>0.22183060316862974</v>
      </c>
      <c r="S600" s="77">
        <f t="shared" si="297"/>
        <v>20774.073160611431</v>
      </c>
    </row>
    <row r="601" spans="1:85" s="4" customFormat="1" ht="15" thickBot="1" x14ac:dyDescent="0.35">
      <c r="A601" s="19" t="s">
        <v>85</v>
      </c>
      <c r="B601" s="105">
        <f>IF($I600=0,"-",B600/$I600)</f>
        <v>0.72549923994828236</v>
      </c>
      <c r="C601" s="105">
        <f t="shared" ref="C601:H601" si="298">IF($I600=0,"-",C600/$I600)</f>
        <v>1.7878075951920064E-2</v>
      </c>
      <c r="D601" s="105">
        <f t="shared" si="298"/>
        <v>0.13437060580740928</v>
      </c>
      <c r="E601" s="105">
        <f t="shared" si="298"/>
        <v>3.6373493369459893E-2</v>
      </c>
      <c r="F601" s="105">
        <f t="shared" si="298"/>
        <v>0</v>
      </c>
      <c r="G601" s="105">
        <f t="shared" si="298"/>
        <v>8.5856233707915508E-2</v>
      </c>
      <c r="H601" s="106">
        <f t="shared" si="298"/>
        <v>2.2351215012878002E-5</v>
      </c>
      <c r="I601" s="107">
        <f>SUM(B601:H601)</f>
        <v>1</v>
      </c>
      <c r="K601" s="30" t="s">
        <v>85</v>
      </c>
      <c r="L601" s="80">
        <f>IF($S600=0,"-",L600/$S600)</f>
        <v>0.34660564273447025</v>
      </c>
      <c r="M601" s="80">
        <f t="shared" ref="M601:R601" si="299">IF($S600=0,"-",M600/$S600)</f>
        <v>8.54121088619288E-3</v>
      </c>
      <c r="N601" s="80">
        <f t="shared" si="299"/>
        <v>6.4195257039576306E-2</v>
      </c>
      <c r="O601" s="80">
        <f t="shared" si="299"/>
        <v>1.7377355279818565E-2</v>
      </c>
      <c r="P601" s="80">
        <f t="shared" si="299"/>
        <v>0.52225223177466307</v>
      </c>
      <c r="Q601" s="80">
        <f t="shared" si="299"/>
        <v>4.1017624042189602E-2</v>
      </c>
      <c r="R601" s="81">
        <f t="shared" si="299"/>
        <v>1.0678243089527115E-5</v>
      </c>
      <c r="S601" s="82">
        <f>SUM(L601:R601)</f>
        <v>1</v>
      </c>
      <c r="BA601" s="83"/>
      <c r="BR601" s="83"/>
    </row>
    <row r="602" spans="1:85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U602" s="9"/>
      <c r="AA602" s="116"/>
      <c r="AC602" s="116"/>
      <c r="AD602" s="116"/>
      <c r="AE602" s="116"/>
      <c r="AF602" s="116"/>
      <c r="AG602" s="116"/>
      <c r="AH602" s="116"/>
      <c r="AI602" s="117"/>
      <c r="AJ602" s="117"/>
      <c r="AK602" s="117"/>
      <c r="AL602" s="117"/>
      <c r="AM602" s="117"/>
      <c r="AN602" s="117"/>
      <c r="AO602" s="117"/>
      <c r="AP602" s="117"/>
    </row>
    <row r="603" spans="1:85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  <c r="K603" s="421" t="s">
        <v>48</v>
      </c>
      <c r="L603" s="43" t="s">
        <v>0</v>
      </c>
      <c r="M603" s="43" t="s">
        <v>27</v>
      </c>
      <c r="N603" s="43" t="s">
        <v>28</v>
      </c>
      <c r="O603" s="43" t="s">
        <v>29</v>
      </c>
      <c r="P603" s="43" t="s">
        <v>26</v>
      </c>
      <c r="Q603" s="43" t="s">
        <v>4</v>
      </c>
      <c r="R603" s="43" t="s">
        <v>84</v>
      </c>
      <c r="S603" s="44" t="s">
        <v>5</v>
      </c>
      <c r="U603" s="432" t="s">
        <v>48</v>
      </c>
      <c r="V603" s="85" t="s">
        <v>78</v>
      </c>
      <c r="W603" s="85" t="s">
        <v>79</v>
      </c>
      <c r="X603" s="85" t="s">
        <v>69</v>
      </c>
      <c r="Y603" s="85" t="s">
        <v>80</v>
      </c>
      <c r="Z603" s="85" t="s">
        <v>81</v>
      </c>
      <c r="AA603" s="85" t="s">
        <v>70</v>
      </c>
      <c r="AB603" s="85" t="s">
        <v>82</v>
      </c>
      <c r="AC603" s="85" t="s">
        <v>83</v>
      </c>
      <c r="AD603" s="85" t="s">
        <v>65</v>
      </c>
      <c r="AE603" s="118" t="s">
        <v>26</v>
      </c>
      <c r="AF603" s="119" t="s">
        <v>61</v>
      </c>
      <c r="AG603" s="120"/>
      <c r="AH603"/>
      <c r="AI603"/>
      <c r="AR603" s="5"/>
      <c r="BA603"/>
      <c r="BI603" s="5"/>
      <c r="BR603"/>
      <c r="BX603" s="4"/>
      <c r="CG603"/>
    </row>
    <row r="604" spans="1:85" ht="15" customHeight="1" x14ac:dyDescent="0.25">
      <c r="A604" s="428" t="s">
        <v>48</v>
      </c>
      <c r="B604" s="357" t="s">
        <v>66</v>
      </c>
      <c r="C604" s="358"/>
      <c r="D604" s="358"/>
      <c r="E604" s="358"/>
      <c r="F604" s="358"/>
      <c r="G604" s="358"/>
      <c r="H604" s="358"/>
      <c r="I604" s="359"/>
      <c r="K604" s="422" t="s">
        <v>48</v>
      </c>
      <c r="L604" s="360" t="s">
        <v>66</v>
      </c>
      <c r="M604" s="361"/>
      <c r="N604" s="361"/>
      <c r="O604" s="361"/>
      <c r="P604" s="361"/>
      <c r="Q604" s="361"/>
      <c r="R604" s="361"/>
      <c r="S604" s="362"/>
      <c r="U604" s="433" t="s">
        <v>48</v>
      </c>
      <c r="V604" s="429" t="s">
        <v>66</v>
      </c>
      <c r="W604" s="430"/>
      <c r="X604" s="430"/>
      <c r="Y604" s="430"/>
      <c r="Z604" s="430"/>
      <c r="AA604" s="430"/>
      <c r="AB604" s="430"/>
      <c r="AC604" s="430"/>
      <c r="AD604" s="430"/>
      <c r="AE604" s="430"/>
      <c r="AF604" s="431"/>
      <c r="AG604" s="121"/>
      <c r="AH604"/>
      <c r="AI604"/>
      <c r="AR604" s="5"/>
      <c r="BA604"/>
      <c r="BI604" s="5"/>
      <c r="BR604"/>
      <c r="BX604" s="4"/>
      <c r="CG604"/>
    </row>
    <row r="605" spans="1:85" x14ac:dyDescent="0.25">
      <c r="A605" s="10" t="s">
        <v>6</v>
      </c>
      <c r="B605" s="46">
        <v>38.94258784872352</v>
      </c>
      <c r="C605" s="46">
        <v>0</v>
      </c>
      <c r="D605" s="46">
        <v>3.1017615640347125</v>
      </c>
      <c r="E605" s="46">
        <v>0</v>
      </c>
      <c r="F605" s="371"/>
      <c r="G605" s="46">
        <v>0</v>
      </c>
      <c r="H605" s="47">
        <v>0</v>
      </c>
      <c r="I605" s="48">
        <f>SUM(B605:H605)</f>
        <v>42.04434941275823</v>
      </c>
      <c r="J605" s="8"/>
      <c r="K605" s="31" t="s">
        <v>6</v>
      </c>
      <c r="L605" s="46">
        <v>38.94258784872352</v>
      </c>
      <c r="M605" s="46">
        <v>0</v>
      </c>
      <c r="N605" s="46">
        <v>3.1017615640347125</v>
      </c>
      <c r="O605" s="46">
        <v>0</v>
      </c>
      <c r="P605" s="46">
        <v>0</v>
      </c>
      <c r="Q605" s="46">
        <v>0</v>
      </c>
      <c r="R605" s="87">
        <v>0</v>
      </c>
      <c r="S605" s="88">
        <f>SUM(L605:R605)</f>
        <v>42.04434941275823</v>
      </c>
      <c r="U605" s="33" t="s">
        <v>6</v>
      </c>
      <c r="V605" s="89">
        <v>38.94258784872352</v>
      </c>
      <c r="W605" s="89">
        <v>3.1017615640347125</v>
      </c>
      <c r="X605" s="89">
        <v>0</v>
      </c>
      <c r="Y605" s="89">
        <v>0</v>
      </c>
      <c r="Z605" s="89">
        <v>0</v>
      </c>
      <c r="AA605" s="89">
        <v>0</v>
      </c>
      <c r="AB605" s="89">
        <v>0</v>
      </c>
      <c r="AC605" s="89">
        <v>0</v>
      </c>
      <c r="AD605" s="91">
        <v>0</v>
      </c>
      <c r="AE605" s="91">
        <f t="shared" ref="AE605:AE610" si="300">+P605</f>
        <v>0</v>
      </c>
      <c r="AF605" s="92">
        <f t="shared" ref="AF605:AF625" si="301">SUM(V605:AE605)</f>
        <v>42.04434941275823</v>
      </c>
      <c r="AG605" s="122" t="str">
        <f>+IF(ABS(S605-AF605)&gt;0.01,S605-AF605,"")</f>
        <v/>
      </c>
      <c r="AH605"/>
      <c r="AI605"/>
      <c r="AR605" s="5"/>
      <c r="BA605"/>
      <c r="BI605" s="5"/>
      <c r="BR605"/>
      <c r="BX605" s="4"/>
      <c r="CG605"/>
    </row>
    <row r="606" spans="1:85" x14ac:dyDescent="0.25">
      <c r="A606" s="11" t="s">
        <v>7</v>
      </c>
      <c r="B606" s="52">
        <v>62.61502037265906</v>
      </c>
      <c r="C606" s="52">
        <v>0</v>
      </c>
      <c r="D606" s="52">
        <v>3.0315650508284202</v>
      </c>
      <c r="E606" s="52">
        <v>0</v>
      </c>
      <c r="F606" s="372"/>
      <c r="G606" s="52">
        <v>0</v>
      </c>
      <c r="H606" s="53">
        <v>0</v>
      </c>
      <c r="I606" s="54">
        <f t="shared" ref="I606:I625" si="302">SUM(B606:H606)</f>
        <v>65.64658542348748</v>
      </c>
      <c r="J606" s="8"/>
      <c r="K606" s="23" t="s">
        <v>7</v>
      </c>
      <c r="L606" s="55">
        <v>62.61502037265906</v>
      </c>
      <c r="M606" s="55">
        <v>0</v>
      </c>
      <c r="N606" s="55">
        <v>3.0315650508284202</v>
      </c>
      <c r="O606" s="55">
        <v>0</v>
      </c>
      <c r="P606" s="55">
        <v>0</v>
      </c>
      <c r="Q606" s="55">
        <v>0</v>
      </c>
      <c r="R606" s="56">
        <v>0</v>
      </c>
      <c r="S606" s="57">
        <f t="shared" ref="S606:S625" si="303">SUM(L606:R606)</f>
        <v>65.64658542348748</v>
      </c>
      <c r="U606" s="34" t="s">
        <v>7</v>
      </c>
      <c r="V606" s="93">
        <v>62.61502037265906</v>
      </c>
      <c r="W606" s="93">
        <v>2.3961224988655205</v>
      </c>
      <c r="X606" s="93">
        <v>0.63544255196289956</v>
      </c>
      <c r="Y606" s="93">
        <v>0</v>
      </c>
      <c r="Z606" s="93">
        <v>0</v>
      </c>
      <c r="AA606" s="93">
        <v>0</v>
      </c>
      <c r="AB606" s="93">
        <v>0</v>
      </c>
      <c r="AC606" s="93">
        <v>0</v>
      </c>
      <c r="AD606" s="93">
        <v>0</v>
      </c>
      <c r="AE606" s="93">
        <f t="shared" si="300"/>
        <v>0</v>
      </c>
      <c r="AF606" s="95">
        <f t="shared" si="301"/>
        <v>65.64658542348748</v>
      </c>
      <c r="AG606" s="122" t="str">
        <f t="shared" ref="AG606:AG626" si="304">+IF(ABS(S606-AF606)&gt;0.01,S606-AF606,"")</f>
        <v/>
      </c>
      <c r="AH606"/>
      <c r="AI606"/>
      <c r="AR606" s="5"/>
      <c r="BA606"/>
      <c r="BI606" s="5"/>
      <c r="BR606"/>
      <c r="BX606" s="4"/>
      <c r="CG606"/>
    </row>
    <row r="607" spans="1:85" x14ac:dyDescent="0.25">
      <c r="A607" s="12" t="s">
        <v>9</v>
      </c>
      <c r="B607" s="49">
        <v>83.89099657242491</v>
      </c>
      <c r="C607" s="49">
        <v>0</v>
      </c>
      <c r="D607" s="49">
        <v>6.0938527625138637</v>
      </c>
      <c r="E607" s="49">
        <v>0</v>
      </c>
      <c r="F607" s="372"/>
      <c r="G607" s="49">
        <v>0</v>
      </c>
      <c r="H607" s="58">
        <v>0</v>
      </c>
      <c r="I607" s="48">
        <f t="shared" si="302"/>
        <v>89.984849334938772</v>
      </c>
      <c r="J607" s="8"/>
      <c r="K607" s="24" t="s">
        <v>9</v>
      </c>
      <c r="L607" s="49">
        <v>83.89099657242491</v>
      </c>
      <c r="M607" s="49">
        <v>0</v>
      </c>
      <c r="N607" s="49">
        <v>6.0938527625138637</v>
      </c>
      <c r="O607" s="49">
        <v>0</v>
      </c>
      <c r="P607" s="49">
        <v>0</v>
      </c>
      <c r="Q607" s="49">
        <v>0</v>
      </c>
      <c r="R607" s="50">
        <v>0</v>
      </c>
      <c r="S607" s="51">
        <f t="shared" si="303"/>
        <v>89.984849334938772</v>
      </c>
      <c r="U607" s="259" t="s">
        <v>9</v>
      </c>
      <c r="V607" s="89">
        <v>83.89099657242491</v>
      </c>
      <c r="W607" s="89">
        <v>6.0938527625138637</v>
      </c>
      <c r="X607" s="89">
        <v>0</v>
      </c>
      <c r="Y607" s="89">
        <v>0</v>
      </c>
      <c r="Z607" s="89">
        <v>0</v>
      </c>
      <c r="AA607" s="89">
        <v>0</v>
      </c>
      <c r="AB607" s="89">
        <v>0</v>
      </c>
      <c r="AC607" s="89">
        <v>0</v>
      </c>
      <c r="AD607" s="91">
        <v>0</v>
      </c>
      <c r="AE607" s="91">
        <f t="shared" si="300"/>
        <v>0</v>
      </c>
      <c r="AF607" s="92">
        <f t="shared" si="301"/>
        <v>89.984849334938772</v>
      </c>
      <c r="AG607" s="122" t="str">
        <f t="shared" si="304"/>
        <v/>
      </c>
      <c r="AH607"/>
      <c r="AI607"/>
      <c r="AR607" s="5"/>
      <c r="BA607"/>
      <c r="BI607" s="5"/>
      <c r="BR607"/>
      <c r="BX607" s="4"/>
      <c r="CG607"/>
    </row>
    <row r="608" spans="1:85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302"/>
        <v>0</v>
      </c>
      <c r="J608" s="8"/>
      <c r="K608" s="23" t="s">
        <v>54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6">
        <v>0</v>
      </c>
      <c r="S608" s="57">
        <f t="shared" si="303"/>
        <v>0</v>
      </c>
      <c r="U608" s="34" t="s">
        <v>54</v>
      </c>
      <c r="V608" s="93">
        <v>0</v>
      </c>
      <c r="W608" s="93">
        <v>0</v>
      </c>
      <c r="X608" s="93">
        <v>0</v>
      </c>
      <c r="Y608" s="93">
        <v>0</v>
      </c>
      <c r="Z608" s="93">
        <v>0</v>
      </c>
      <c r="AA608" s="93">
        <v>0</v>
      </c>
      <c r="AB608" s="93">
        <v>0</v>
      </c>
      <c r="AC608" s="93">
        <v>0</v>
      </c>
      <c r="AD608" s="93">
        <v>0</v>
      </c>
      <c r="AE608" s="93">
        <f t="shared" si="300"/>
        <v>0</v>
      </c>
      <c r="AF608" s="95">
        <f t="shared" si="301"/>
        <v>0</v>
      </c>
      <c r="AG608" s="122" t="str">
        <f t="shared" si="304"/>
        <v/>
      </c>
      <c r="AH608"/>
      <c r="AI608"/>
      <c r="AR608" s="5"/>
      <c r="BA608"/>
      <c r="BI608" s="5"/>
      <c r="BR608"/>
      <c r="BX608" s="4"/>
      <c r="CG608"/>
    </row>
    <row r="609" spans="1:85" x14ac:dyDescent="0.25">
      <c r="A609" s="12" t="s">
        <v>15</v>
      </c>
      <c r="B609" s="49">
        <v>292.93167192456082</v>
      </c>
      <c r="C609" s="49">
        <v>0</v>
      </c>
      <c r="D609" s="49">
        <v>41.90665583220278</v>
      </c>
      <c r="E609" s="49">
        <v>0</v>
      </c>
      <c r="F609" s="372"/>
      <c r="G609" s="49">
        <v>0</v>
      </c>
      <c r="H609" s="58">
        <v>0</v>
      </c>
      <c r="I609" s="48">
        <f t="shared" si="302"/>
        <v>334.83832775676359</v>
      </c>
      <c r="J609" s="8"/>
      <c r="K609" s="24" t="s">
        <v>15</v>
      </c>
      <c r="L609" s="49">
        <v>292.93167192456082</v>
      </c>
      <c r="M609" s="49">
        <v>0</v>
      </c>
      <c r="N609" s="49">
        <v>41.90665583220278</v>
      </c>
      <c r="O609" s="49">
        <v>0</v>
      </c>
      <c r="P609" s="49">
        <v>0</v>
      </c>
      <c r="Q609" s="49">
        <v>0</v>
      </c>
      <c r="R609" s="50">
        <v>0</v>
      </c>
      <c r="S609" s="51">
        <f t="shared" si="303"/>
        <v>334.83832775676359</v>
      </c>
      <c r="U609" s="259" t="s">
        <v>15</v>
      </c>
      <c r="V609" s="89">
        <v>292.93167192456082</v>
      </c>
      <c r="W609" s="89">
        <v>41.90665583220278</v>
      </c>
      <c r="X609" s="89">
        <v>0</v>
      </c>
      <c r="Y609" s="89">
        <v>0</v>
      </c>
      <c r="Z609" s="89">
        <v>0</v>
      </c>
      <c r="AA609" s="89">
        <v>0</v>
      </c>
      <c r="AB609" s="89">
        <v>0</v>
      </c>
      <c r="AC609" s="89">
        <v>0</v>
      </c>
      <c r="AD609" s="91">
        <v>0</v>
      </c>
      <c r="AE609" s="91">
        <f t="shared" si="300"/>
        <v>0</v>
      </c>
      <c r="AF609" s="92">
        <f t="shared" si="301"/>
        <v>334.83832775676359</v>
      </c>
      <c r="AG609" s="122" t="str">
        <f t="shared" si="304"/>
        <v/>
      </c>
      <c r="AH609"/>
      <c r="AI609"/>
      <c r="AR609" s="5"/>
      <c r="BA609"/>
      <c r="BI609" s="5"/>
      <c r="BR609"/>
      <c r="BX609" s="4"/>
      <c r="CG609"/>
    </row>
    <row r="610" spans="1:85" x14ac:dyDescent="0.25">
      <c r="A610" s="11" t="s">
        <v>67</v>
      </c>
      <c r="B610" s="52">
        <v>4872.2889392632251</v>
      </c>
      <c r="C610" s="52">
        <v>0</v>
      </c>
      <c r="D610" s="52">
        <v>697.02717480592366</v>
      </c>
      <c r="E610" s="52">
        <v>0</v>
      </c>
      <c r="F610" s="372"/>
      <c r="G610" s="52">
        <v>0</v>
      </c>
      <c r="H610" s="53">
        <v>0</v>
      </c>
      <c r="I610" s="54">
        <f t="shared" si="302"/>
        <v>5569.3161140691491</v>
      </c>
      <c r="J610" s="8"/>
      <c r="K610" s="23" t="s">
        <v>67</v>
      </c>
      <c r="L610" s="55">
        <v>4872.2889392632251</v>
      </c>
      <c r="M610" s="55">
        <v>0</v>
      </c>
      <c r="N610" s="55">
        <v>697.02717480592366</v>
      </c>
      <c r="O610" s="55">
        <v>0</v>
      </c>
      <c r="P610" s="55">
        <v>0</v>
      </c>
      <c r="Q610" s="55">
        <v>0</v>
      </c>
      <c r="R610" s="56">
        <v>0</v>
      </c>
      <c r="S610" s="57">
        <f t="shared" si="303"/>
        <v>5569.3161140691491</v>
      </c>
      <c r="U610" s="34" t="s">
        <v>14</v>
      </c>
      <c r="V610" s="93">
        <v>4872.2889392632251</v>
      </c>
      <c r="W610" s="93">
        <v>697.02717480592366</v>
      </c>
      <c r="X610" s="93">
        <v>0</v>
      </c>
      <c r="Y610" s="93">
        <v>0</v>
      </c>
      <c r="Z610" s="93">
        <v>0</v>
      </c>
      <c r="AA610" s="93">
        <v>0</v>
      </c>
      <c r="AB610" s="93">
        <v>0</v>
      </c>
      <c r="AC610" s="93">
        <v>0</v>
      </c>
      <c r="AD610" s="93">
        <v>0</v>
      </c>
      <c r="AE610" s="93">
        <f t="shared" si="300"/>
        <v>0</v>
      </c>
      <c r="AF610" s="95">
        <f t="shared" si="301"/>
        <v>5569.3161140691491</v>
      </c>
      <c r="AG610" s="122" t="str">
        <f t="shared" si="304"/>
        <v/>
      </c>
      <c r="AH610"/>
      <c r="AI610"/>
      <c r="AR610" s="5"/>
      <c r="BA610"/>
      <c r="BI610" s="5"/>
      <c r="BR610"/>
      <c r="BX610" s="4"/>
      <c r="CG610"/>
    </row>
    <row r="611" spans="1:85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302"/>
        <v>0</v>
      </c>
      <c r="J611" s="8"/>
      <c r="K611" s="24" t="s">
        <v>56</v>
      </c>
      <c r="L611" s="49">
        <v>0</v>
      </c>
      <c r="M611" s="49">
        <v>0</v>
      </c>
      <c r="N611" s="49">
        <v>0</v>
      </c>
      <c r="O611" s="49">
        <v>0</v>
      </c>
      <c r="P611" s="49">
        <v>5840.2985705920919</v>
      </c>
      <c r="Q611" s="49">
        <v>0</v>
      </c>
      <c r="R611" s="50">
        <v>0</v>
      </c>
      <c r="S611" s="51">
        <f t="shared" si="303"/>
        <v>5840.2985705920919</v>
      </c>
      <c r="U611" s="260" t="s">
        <v>56</v>
      </c>
      <c r="V611" s="89">
        <v>0</v>
      </c>
      <c r="W611" s="89">
        <v>0</v>
      </c>
      <c r="X611" s="89">
        <v>0</v>
      </c>
      <c r="Y611" s="89">
        <v>0</v>
      </c>
      <c r="Z611" s="89">
        <v>0</v>
      </c>
      <c r="AA611" s="89">
        <v>0</v>
      </c>
      <c r="AB611" s="89">
        <v>0</v>
      </c>
      <c r="AC611" s="89">
        <v>0</v>
      </c>
      <c r="AD611" s="89">
        <v>0</v>
      </c>
      <c r="AE611" s="89">
        <f>+P611</f>
        <v>5840.2985705920919</v>
      </c>
      <c r="AF611" s="123">
        <f t="shared" si="301"/>
        <v>5840.2985705920919</v>
      </c>
      <c r="AG611" s="122" t="str">
        <f t="shared" si="304"/>
        <v/>
      </c>
      <c r="AH611"/>
      <c r="AI611"/>
      <c r="AR611" s="5"/>
      <c r="BA611"/>
      <c r="BI611" s="5"/>
      <c r="BR611"/>
      <c r="BX611" s="4"/>
      <c r="CG611"/>
    </row>
    <row r="612" spans="1:85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302"/>
        <v>0</v>
      </c>
      <c r="J612" s="8"/>
      <c r="K612" s="23" t="s">
        <v>11</v>
      </c>
      <c r="L612" s="55">
        <v>0</v>
      </c>
      <c r="M612" s="55">
        <v>0</v>
      </c>
      <c r="N612" s="55">
        <v>0</v>
      </c>
      <c r="O612" s="55">
        <v>0</v>
      </c>
      <c r="P612" s="55">
        <v>3314.7273089297628</v>
      </c>
      <c r="Q612" s="55">
        <v>0</v>
      </c>
      <c r="R612" s="56">
        <v>0</v>
      </c>
      <c r="S612" s="57">
        <f t="shared" si="303"/>
        <v>3314.7273089297628</v>
      </c>
      <c r="U612" s="34" t="s">
        <v>11</v>
      </c>
      <c r="V612" s="93">
        <v>0</v>
      </c>
      <c r="W612" s="93">
        <v>0</v>
      </c>
      <c r="X612" s="93">
        <v>0</v>
      </c>
      <c r="Y612" s="93">
        <v>0</v>
      </c>
      <c r="Z612" s="93">
        <v>0</v>
      </c>
      <c r="AA612" s="93">
        <v>0</v>
      </c>
      <c r="AB612" s="93">
        <v>0</v>
      </c>
      <c r="AC612" s="93">
        <v>0</v>
      </c>
      <c r="AD612" s="93">
        <v>0</v>
      </c>
      <c r="AE612" s="93">
        <f t="shared" ref="AE612:AE624" si="305">+P612</f>
        <v>3314.7273089297628</v>
      </c>
      <c r="AF612" s="95">
        <f t="shared" si="301"/>
        <v>3314.7273089297628</v>
      </c>
      <c r="AG612" s="122" t="str">
        <f t="shared" si="304"/>
        <v/>
      </c>
      <c r="AH612"/>
      <c r="AI612"/>
      <c r="AR612" s="5"/>
      <c r="BA612"/>
      <c r="BI612" s="5"/>
      <c r="BR612"/>
      <c r="BX612" s="4"/>
      <c r="CG612"/>
    </row>
    <row r="613" spans="1:85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302"/>
        <v>0</v>
      </c>
      <c r="J613" s="8"/>
      <c r="K613" s="24" t="s">
        <v>57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50">
        <v>0</v>
      </c>
      <c r="S613" s="51">
        <f t="shared" si="303"/>
        <v>0</v>
      </c>
      <c r="U613" s="261" t="s">
        <v>57</v>
      </c>
      <c r="V613" s="89">
        <v>0</v>
      </c>
      <c r="W613" s="89">
        <v>0</v>
      </c>
      <c r="X613" s="89">
        <v>0</v>
      </c>
      <c r="Y613" s="89">
        <v>0</v>
      </c>
      <c r="Z613" s="89">
        <v>0</v>
      </c>
      <c r="AA613" s="89">
        <v>0</v>
      </c>
      <c r="AB613" s="89">
        <v>0</v>
      </c>
      <c r="AC613" s="89">
        <v>0</v>
      </c>
      <c r="AD613" s="89">
        <v>0</v>
      </c>
      <c r="AE613" s="89">
        <f t="shared" si="305"/>
        <v>0</v>
      </c>
      <c r="AF613" s="123">
        <f t="shared" si="301"/>
        <v>0</v>
      </c>
      <c r="AG613" s="122" t="str">
        <f t="shared" si="304"/>
        <v/>
      </c>
      <c r="AH613"/>
      <c r="AI613"/>
      <c r="AR613" s="5"/>
      <c r="BA613"/>
      <c r="BI613" s="5"/>
      <c r="BR613"/>
      <c r="BX613" s="4"/>
      <c r="CG613"/>
    </row>
    <row r="614" spans="1:85" x14ac:dyDescent="0.25">
      <c r="A614" s="11" t="s">
        <v>16</v>
      </c>
      <c r="B614" s="52">
        <v>281.30828558438333</v>
      </c>
      <c r="C614" s="52">
        <v>0</v>
      </c>
      <c r="D614" s="52">
        <v>38.270473303237004</v>
      </c>
      <c r="E614" s="52">
        <v>0</v>
      </c>
      <c r="F614" s="372"/>
      <c r="G614" s="52">
        <v>0</v>
      </c>
      <c r="H614" s="53">
        <v>0</v>
      </c>
      <c r="I614" s="54">
        <f t="shared" si="302"/>
        <v>319.57875888762032</v>
      </c>
      <c r="J614" s="8"/>
      <c r="K614" s="23" t="s">
        <v>16</v>
      </c>
      <c r="L614" s="55">
        <v>281.30828558438333</v>
      </c>
      <c r="M614" s="55">
        <v>0</v>
      </c>
      <c r="N614" s="55">
        <v>38.270473303237004</v>
      </c>
      <c r="O614" s="55">
        <v>0</v>
      </c>
      <c r="P614" s="55">
        <v>0</v>
      </c>
      <c r="Q614" s="55">
        <v>0</v>
      </c>
      <c r="R614" s="56">
        <v>0</v>
      </c>
      <c r="S614" s="57">
        <f t="shared" si="303"/>
        <v>319.57875888762032</v>
      </c>
      <c r="U614" s="34" t="s">
        <v>16</v>
      </c>
      <c r="V614" s="93">
        <v>281.30828558438333</v>
      </c>
      <c r="W614" s="93">
        <v>36.109149371293178</v>
      </c>
      <c r="X614" s="93">
        <v>2.1613239319438238</v>
      </c>
      <c r="Y614" s="93">
        <v>0</v>
      </c>
      <c r="Z614" s="93">
        <v>0</v>
      </c>
      <c r="AA614" s="93">
        <v>0</v>
      </c>
      <c r="AB614" s="93">
        <v>0</v>
      </c>
      <c r="AC614" s="93">
        <v>0</v>
      </c>
      <c r="AD614" s="93">
        <v>0</v>
      </c>
      <c r="AE614" s="93">
        <f t="shared" si="305"/>
        <v>0</v>
      </c>
      <c r="AF614" s="95">
        <f t="shared" si="301"/>
        <v>319.57875888762032</v>
      </c>
      <c r="AG614" s="122" t="str">
        <f t="shared" si="304"/>
        <v/>
      </c>
      <c r="AH614"/>
      <c r="AI614"/>
      <c r="AR614" s="5"/>
      <c r="BA614"/>
      <c r="BI614" s="5"/>
      <c r="BR614"/>
      <c r="BX614" s="4"/>
      <c r="CG614"/>
    </row>
    <row r="615" spans="1:85" x14ac:dyDescent="0.25">
      <c r="A615" s="12" t="s">
        <v>139</v>
      </c>
      <c r="B615" s="49">
        <v>721.38890793310168</v>
      </c>
      <c r="C615" s="49">
        <v>0</v>
      </c>
      <c r="D615" s="49">
        <v>73.243466446872588</v>
      </c>
      <c r="E615" s="49">
        <v>0</v>
      </c>
      <c r="F615" s="372"/>
      <c r="G615" s="49">
        <v>0</v>
      </c>
      <c r="H615" s="58">
        <v>0</v>
      </c>
      <c r="I615" s="48">
        <f t="shared" si="302"/>
        <v>794.63237437997429</v>
      </c>
      <c r="J615" s="8"/>
      <c r="K615" s="24" t="s">
        <v>139</v>
      </c>
      <c r="L615" s="49">
        <v>721.38890793310168</v>
      </c>
      <c r="M615" s="49">
        <v>0</v>
      </c>
      <c r="N615" s="49">
        <v>73.243466446872588</v>
      </c>
      <c r="O615" s="49">
        <v>0</v>
      </c>
      <c r="P615" s="49">
        <v>0</v>
      </c>
      <c r="Q615" s="49">
        <v>0</v>
      </c>
      <c r="R615" s="50">
        <v>0</v>
      </c>
      <c r="S615" s="51">
        <f t="shared" si="303"/>
        <v>794.63237437997429</v>
      </c>
      <c r="U615" s="35" t="s">
        <v>139</v>
      </c>
      <c r="V615" s="89">
        <v>721.38890793310168</v>
      </c>
      <c r="W615" s="89">
        <v>72.061158009855262</v>
      </c>
      <c r="X615" s="89">
        <v>1.1823084370173207</v>
      </c>
      <c r="Y615" s="89">
        <v>0</v>
      </c>
      <c r="Z615" s="89">
        <v>0</v>
      </c>
      <c r="AA615" s="89">
        <v>0</v>
      </c>
      <c r="AB615" s="89">
        <v>0</v>
      </c>
      <c r="AC615" s="89">
        <v>0</v>
      </c>
      <c r="AD615" s="89">
        <v>0</v>
      </c>
      <c r="AE615" s="89">
        <f t="shared" si="305"/>
        <v>0</v>
      </c>
      <c r="AF615" s="123">
        <f t="shared" si="301"/>
        <v>794.63237437997429</v>
      </c>
      <c r="AG615" s="122" t="str">
        <f t="shared" si="304"/>
        <v/>
      </c>
      <c r="AH615"/>
      <c r="AI615"/>
      <c r="AR615" s="5"/>
      <c r="BA615"/>
      <c r="BI615" s="5"/>
      <c r="BR615"/>
      <c r="BX615" s="4"/>
      <c r="CG615"/>
    </row>
    <row r="616" spans="1:85" x14ac:dyDescent="0.25">
      <c r="A616" s="11" t="s">
        <v>24</v>
      </c>
      <c r="B616" s="52">
        <v>943.25638359686957</v>
      </c>
      <c r="C616" s="52">
        <v>0</v>
      </c>
      <c r="D616" s="52">
        <v>1306.4196770488113</v>
      </c>
      <c r="E616" s="52">
        <v>1587.6708532645882</v>
      </c>
      <c r="F616" s="372"/>
      <c r="G616" s="52">
        <v>770.95475949359502</v>
      </c>
      <c r="H616" s="53">
        <v>0</v>
      </c>
      <c r="I616" s="54">
        <f t="shared" si="302"/>
        <v>4608.3016734038638</v>
      </c>
      <c r="J616" s="8"/>
      <c r="K616" s="23" t="s">
        <v>24</v>
      </c>
      <c r="L616" s="55">
        <v>943.25638359686957</v>
      </c>
      <c r="M616" s="55">
        <v>0</v>
      </c>
      <c r="N616" s="55">
        <v>1306.4196770488113</v>
      </c>
      <c r="O616" s="55">
        <v>1587.6708532645882</v>
      </c>
      <c r="P616" s="55">
        <v>0</v>
      </c>
      <c r="Q616" s="55">
        <v>770.95475949359502</v>
      </c>
      <c r="R616" s="56">
        <v>0</v>
      </c>
      <c r="S616" s="57">
        <f t="shared" si="303"/>
        <v>4608.3016734038638</v>
      </c>
      <c r="U616" s="34" t="s">
        <v>24</v>
      </c>
      <c r="V616" s="93">
        <v>943.25638359686957</v>
      </c>
      <c r="W616" s="93">
        <v>883.83677023760606</v>
      </c>
      <c r="X616" s="93">
        <v>422.58290681120525</v>
      </c>
      <c r="Y616" s="93">
        <v>539.38880543335983</v>
      </c>
      <c r="Z616" s="93">
        <v>503.70003712930259</v>
      </c>
      <c r="AA616" s="93">
        <v>231.92303699001491</v>
      </c>
      <c r="AB616" s="93">
        <v>399.8018681773338</v>
      </c>
      <c r="AC616" s="93">
        <v>371.15289131626122</v>
      </c>
      <c r="AD616" s="93">
        <v>312.65897371191102</v>
      </c>
      <c r="AE616" s="93">
        <f t="shared" si="305"/>
        <v>0</v>
      </c>
      <c r="AF616" s="95">
        <f t="shared" si="301"/>
        <v>4608.3016734038638</v>
      </c>
      <c r="AG616" s="122" t="str">
        <f t="shared" si="304"/>
        <v/>
      </c>
      <c r="AH616"/>
      <c r="AI616"/>
      <c r="AR616" s="5"/>
      <c r="BA616"/>
      <c r="BI616" s="5"/>
      <c r="BR616"/>
      <c r="BX616" s="4"/>
      <c r="CG616"/>
    </row>
    <row r="617" spans="1:85" x14ac:dyDescent="0.25">
      <c r="A617" s="12" t="s">
        <v>23</v>
      </c>
      <c r="B617" s="49">
        <v>1055.8073356977525</v>
      </c>
      <c r="C617" s="49">
        <v>0</v>
      </c>
      <c r="D617" s="49">
        <v>132.88414179919351</v>
      </c>
      <c r="E617" s="49">
        <v>0</v>
      </c>
      <c r="F617" s="372"/>
      <c r="G617" s="49">
        <v>0</v>
      </c>
      <c r="H617" s="58">
        <v>0</v>
      </c>
      <c r="I617" s="48">
        <f t="shared" si="302"/>
        <v>1188.6914774969459</v>
      </c>
      <c r="J617" s="8"/>
      <c r="K617" s="24" t="s">
        <v>23</v>
      </c>
      <c r="L617" s="49">
        <v>1055.8073356977525</v>
      </c>
      <c r="M617" s="49">
        <v>0</v>
      </c>
      <c r="N617" s="49">
        <v>132.88414179919351</v>
      </c>
      <c r="O617" s="49">
        <v>0</v>
      </c>
      <c r="P617" s="49">
        <v>0</v>
      </c>
      <c r="Q617" s="49">
        <v>0</v>
      </c>
      <c r="R617" s="50">
        <v>0</v>
      </c>
      <c r="S617" s="51">
        <f t="shared" si="303"/>
        <v>1188.6914774969459</v>
      </c>
      <c r="U617" s="261" t="s">
        <v>23</v>
      </c>
      <c r="V617" s="89">
        <v>1055.8073356977525</v>
      </c>
      <c r="W617" s="89">
        <v>132.88414179919351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89">
        <v>0</v>
      </c>
      <c r="AD617" s="89">
        <v>0</v>
      </c>
      <c r="AE617" s="89">
        <f t="shared" si="305"/>
        <v>0</v>
      </c>
      <c r="AF617" s="123">
        <f t="shared" si="301"/>
        <v>1188.6914774969459</v>
      </c>
      <c r="AG617" s="122" t="str">
        <f t="shared" si="304"/>
        <v/>
      </c>
      <c r="AH617"/>
      <c r="AI617"/>
      <c r="AR617" s="5"/>
      <c r="BA617"/>
      <c r="BI617" s="5"/>
      <c r="BR617"/>
      <c r="BX617" s="4"/>
      <c r="CG617"/>
    </row>
    <row r="618" spans="1:85" x14ac:dyDescent="0.25">
      <c r="A618" s="11" t="s">
        <v>58</v>
      </c>
      <c r="B618" s="52">
        <v>4618.6722252605568</v>
      </c>
      <c r="C618" s="52">
        <v>0</v>
      </c>
      <c r="D618" s="52">
        <v>516.62787396560054</v>
      </c>
      <c r="E618" s="52">
        <v>0</v>
      </c>
      <c r="F618" s="372"/>
      <c r="G618" s="52">
        <v>0</v>
      </c>
      <c r="H618" s="53">
        <v>0</v>
      </c>
      <c r="I618" s="54">
        <f t="shared" si="302"/>
        <v>5135.3000992261577</v>
      </c>
      <c r="J618" s="8"/>
      <c r="K618" s="23" t="s">
        <v>58</v>
      </c>
      <c r="L618" s="55">
        <v>4618.6722252605568</v>
      </c>
      <c r="M618" s="55">
        <v>0</v>
      </c>
      <c r="N618" s="55">
        <v>516.62787396560054</v>
      </c>
      <c r="O618" s="55">
        <v>0</v>
      </c>
      <c r="P618" s="55">
        <v>0</v>
      </c>
      <c r="Q618" s="55">
        <v>0</v>
      </c>
      <c r="R618" s="56">
        <v>0</v>
      </c>
      <c r="S618" s="57">
        <f t="shared" si="303"/>
        <v>5135.3000992261577</v>
      </c>
      <c r="U618" s="34" t="s">
        <v>58</v>
      </c>
      <c r="V618" s="93">
        <v>4618.6722252605568</v>
      </c>
      <c r="W618" s="93">
        <v>486.067775252469</v>
      </c>
      <c r="X618" s="93">
        <v>30.560098713131552</v>
      </c>
      <c r="Y618" s="93">
        <v>0</v>
      </c>
      <c r="Z618" s="93">
        <v>0</v>
      </c>
      <c r="AA618" s="93">
        <v>0</v>
      </c>
      <c r="AB618" s="93">
        <v>0</v>
      </c>
      <c r="AC618" s="93">
        <v>0</v>
      </c>
      <c r="AD618" s="93">
        <v>0</v>
      </c>
      <c r="AE618" s="93">
        <f t="shared" si="305"/>
        <v>0</v>
      </c>
      <c r="AF618" s="95">
        <f t="shared" si="301"/>
        <v>5135.3000992261577</v>
      </c>
      <c r="AG618" s="122" t="str">
        <f t="shared" si="304"/>
        <v/>
      </c>
      <c r="AH618"/>
      <c r="AI618"/>
      <c r="AR618" s="5"/>
      <c r="BA618"/>
      <c r="BI618" s="5"/>
      <c r="BR618"/>
      <c r="BX618" s="4"/>
      <c r="CG618"/>
    </row>
    <row r="619" spans="1:85" x14ac:dyDescent="0.25">
      <c r="A619" s="12" t="s">
        <v>21</v>
      </c>
      <c r="B619" s="49">
        <v>551.14617576688124</v>
      </c>
      <c r="C619" s="49">
        <v>0</v>
      </c>
      <c r="D619" s="49">
        <v>165.79391417243883</v>
      </c>
      <c r="E619" s="49">
        <v>0</v>
      </c>
      <c r="F619" s="372"/>
      <c r="G619" s="49">
        <v>0</v>
      </c>
      <c r="H619" s="58">
        <v>0</v>
      </c>
      <c r="I619" s="48">
        <f t="shared" si="302"/>
        <v>716.94008993932005</v>
      </c>
      <c r="J619" s="8"/>
      <c r="K619" s="24" t="s">
        <v>21</v>
      </c>
      <c r="L619" s="49">
        <v>551.14617576688124</v>
      </c>
      <c r="M619" s="49">
        <v>0</v>
      </c>
      <c r="N619" s="49">
        <v>165.79391417243883</v>
      </c>
      <c r="O619" s="49">
        <v>0</v>
      </c>
      <c r="P619" s="49">
        <v>371.36609291453408</v>
      </c>
      <c r="Q619" s="49">
        <v>0</v>
      </c>
      <c r="R619" s="50">
        <v>0</v>
      </c>
      <c r="S619" s="51">
        <f t="shared" si="303"/>
        <v>1088.3061828538541</v>
      </c>
      <c r="U619" s="261" t="s">
        <v>21</v>
      </c>
      <c r="V619" s="89">
        <v>551.14617576688124</v>
      </c>
      <c r="W619" s="89">
        <v>165.1378984302109</v>
      </c>
      <c r="X619" s="89">
        <v>0.65601574222792947</v>
      </c>
      <c r="Y619" s="89">
        <v>0</v>
      </c>
      <c r="Z619" s="89">
        <v>0</v>
      </c>
      <c r="AA619" s="89">
        <v>0</v>
      </c>
      <c r="AB619" s="89">
        <v>0</v>
      </c>
      <c r="AC619" s="89">
        <v>0</v>
      </c>
      <c r="AD619" s="89">
        <v>0</v>
      </c>
      <c r="AE619" s="89">
        <f t="shared" si="305"/>
        <v>371.36609291453408</v>
      </c>
      <c r="AF619" s="123">
        <f t="shared" si="301"/>
        <v>1088.3061828538544</v>
      </c>
      <c r="AG619" s="122" t="str">
        <f t="shared" si="304"/>
        <v/>
      </c>
      <c r="AH619"/>
      <c r="AI619"/>
      <c r="AR619" s="5"/>
      <c r="BA619"/>
      <c r="BI619" s="5"/>
      <c r="BR619"/>
      <c r="BX619" s="4"/>
      <c r="CG619"/>
    </row>
    <row r="620" spans="1:85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302"/>
        <v>0</v>
      </c>
      <c r="J620" s="8"/>
      <c r="K620" s="23" t="s">
        <v>20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6">
        <v>0</v>
      </c>
      <c r="S620" s="57">
        <f t="shared" si="303"/>
        <v>0</v>
      </c>
      <c r="U620" s="34" t="s">
        <v>20</v>
      </c>
      <c r="V620" s="93">
        <v>0</v>
      </c>
      <c r="W620" s="93">
        <v>0</v>
      </c>
      <c r="X620" s="93">
        <v>0</v>
      </c>
      <c r="Y620" s="93">
        <v>0</v>
      </c>
      <c r="Z620" s="93">
        <v>0</v>
      </c>
      <c r="AA620" s="93">
        <v>0</v>
      </c>
      <c r="AB620" s="93">
        <v>0</v>
      </c>
      <c r="AC620" s="93">
        <v>0</v>
      </c>
      <c r="AD620" s="93">
        <v>0</v>
      </c>
      <c r="AE620" s="93">
        <f t="shared" si="305"/>
        <v>0</v>
      </c>
      <c r="AF620" s="95">
        <f t="shared" si="301"/>
        <v>0</v>
      </c>
      <c r="AG620" s="122" t="str">
        <f t="shared" si="304"/>
        <v/>
      </c>
      <c r="AH620"/>
      <c r="AI620"/>
      <c r="AR620" s="5"/>
      <c r="BA620"/>
      <c r="BI620" s="5"/>
      <c r="BR620"/>
      <c r="BX620" s="4"/>
      <c r="CG620"/>
    </row>
    <row r="621" spans="1:85" x14ac:dyDescent="0.25">
      <c r="A621" s="13" t="s">
        <v>62</v>
      </c>
      <c r="B621" s="49">
        <v>244.19171122013412</v>
      </c>
      <c r="C621" s="49">
        <v>0</v>
      </c>
      <c r="D621" s="49">
        <v>324.71313200580278</v>
      </c>
      <c r="E621" s="49">
        <v>0</v>
      </c>
      <c r="F621" s="372"/>
      <c r="G621" s="49">
        <v>0</v>
      </c>
      <c r="H621" s="58">
        <v>0</v>
      </c>
      <c r="I621" s="48">
        <f t="shared" si="302"/>
        <v>568.90484322593693</v>
      </c>
      <c r="J621" s="8"/>
      <c r="K621" s="25" t="s">
        <v>62</v>
      </c>
      <c r="L621" s="49">
        <v>244.19171122013412</v>
      </c>
      <c r="M621" s="49">
        <v>0</v>
      </c>
      <c r="N621" s="49">
        <v>324.71313200580278</v>
      </c>
      <c r="O621" s="49">
        <v>0</v>
      </c>
      <c r="P621" s="49">
        <v>0</v>
      </c>
      <c r="Q621" s="49">
        <v>0</v>
      </c>
      <c r="R621" s="50">
        <v>0</v>
      </c>
      <c r="S621" s="51">
        <f t="shared" si="303"/>
        <v>568.90484322593693</v>
      </c>
      <c r="U621" s="262" t="s">
        <v>62</v>
      </c>
      <c r="V621" s="89">
        <v>244.19171122013412</v>
      </c>
      <c r="W621" s="89">
        <v>324.71313200580278</v>
      </c>
      <c r="X621" s="89">
        <v>0</v>
      </c>
      <c r="Y621" s="89">
        <v>0</v>
      </c>
      <c r="Z621" s="89">
        <v>0</v>
      </c>
      <c r="AA621" s="89">
        <v>0</v>
      </c>
      <c r="AB621" s="89">
        <v>0</v>
      </c>
      <c r="AC621" s="89">
        <v>0</v>
      </c>
      <c r="AD621" s="91">
        <v>0</v>
      </c>
      <c r="AE621" s="91">
        <f t="shared" si="305"/>
        <v>0</v>
      </c>
      <c r="AF621" s="92">
        <f t="shared" si="301"/>
        <v>568.90484322593693</v>
      </c>
      <c r="AG621" s="122" t="str">
        <f t="shared" si="304"/>
        <v/>
      </c>
      <c r="AH621"/>
      <c r="AI621"/>
      <c r="AR621" s="5"/>
      <c r="BA621"/>
      <c r="BI621" s="5"/>
      <c r="BR621"/>
      <c r="BX621" s="4"/>
      <c r="CG621"/>
    </row>
    <row r="622" spans="1:85" ht="14.4" x14ac:dyDescent="0.3">
      <c r="A622" s="14" t="s">
        <v>22</v>
      </c>
      <c r="B622" s="59">
        <v>244.19171122013412</v>
      </c>
      <c r="C622" s="59">
        <v>0</v>
      </c>
      <c r="D622" s="59">
        <v>324.71313200580278</v>
      </c>
      <c r="E622" s="59">
        <v>0</v>
      </c>
      <c r="F622" s="372"/>
      <c r="G622" s="59">
        <v>0</v>
      </c>
      <c r="H622" s="60">
        <v>0</v>
      </c>
      <c r="I622" s="61">
        <f t="shared" si="302"/>
        <v>568.90484322593693</v>
      </c>
      <c r="J622" s="8"/>
      <c r="K622" s="26" t="s">
        <v>22</v>
      </c>
      <c r="L622" s="62">
        <v>244.19171122013412</v>
      </c>
      <c r="M622" s="62">
        <v>0</v>
      </c>
      <c r="N622" s="62">
        <v>324.71313200580278</v>
      </c>
      <c r="O622" s="62">
        <v>0</v>
      </c>
      <c r="P622" s="62">
        <v>0</v>
      </c>
      <c r="Q622" s="62">
        <v>0</v>
      </c>
      <c r="R622" s="63">
        <v>0</v>
      </c>
      <c r="S622" s="64">
        <f t="shared" si="303"/>
        <v>568.90484322593693</v>
      </c>
      <c r="U622" s="263" t="s">
        <v>134</v>
      </c>
      <c r="V622" s="93">
        <v>244.19171122013412</v>
      </c>
      <c r="W622" s="93">
        <v>324.71313200580278</v>
      </c>
      <c r="X622" s="93">
        <v>0</v>
      </c>
      <c r="Y622" s="93">
        <v>0</v>
      </c>
      <c r="Z622" s="93">
        <v>0</v>
      </c>
      <c r="AA622" s="93">
        <v>0</v>
      </c>
      <c r="AB622" s="93">
        <v>0</v>
      </c>
      <c r="AC622" s="93">
        <v>0</v>
      </c>
      <c r="AD622" s="93">
        <v>0</v>
      </c>
      <c r="AE622" s="93">
        <f t="shared" si="305"/>
        <v>0</v>
      </c>
      <c r="AF622" s="95">
        <f t="shared" si="301"/>
        <v>568.90484322593693</v>
      </c>
      <c r="AG622" s="124" t="str">
        <f t="shared" si="304"/>
        <v/>
      </c>
      <c r="AH622"/>
      <c r="AI622"/>
      <c r="AR622" s="5"/>
      <c r="BA622"/>
      <c r="BI622" s="5"/>
      <c r="BR622"/>
      <c r="BX622" s="4"/>
      <c r="CG622"/>
    </row>
    <row r="623" spans="1:85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302"/>
        <v>0</v>
      </c>
      <c r="J623" s="8"/>
      <c r="K623" s="27" t="s">
        <v>18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68">
        <v>0</v>
      </c>
      <c r="S623" s="69">
        <f t="shared" si="303"/>
        <v>0</v>
      </c>
      <c r="U623" s="264" t="s">
        <v>18</v>
      </c>
      <c r="V623" s="89">
        <v>0</v>
      </c>
      <c r="W623" s="89">
        <v>0</v>
      </c>
      <c r="X623" s="89">
        <v>0</v>
      </c>
      <c r="Y623" s="89">
        <v>0</v>
      </c>
      <c r="Z623" s="89">
        <v>0</v>
      </c>
      <c r="AA623" s="89">
        <v>0</v>
      </c>
      <c r="AB623" s="89">
        <v>0</v>
      </c>
      <c r="AC623" s="89">
        <v>0</v>
      </c>
      <c r="AD623" s="89">
        <v>0</v>
      </c>
      <c r="AE623" s="89">
        <f t="shared" si="305"/>
        <v>0</v>
      </c>
      <c r="AF623" s="123">
        <f t="shared" si="301"/>
        <v>0</v>
      </c>
      <c r="AG623" s="124" t="str">
        <f t="shared" si="304"/>
        <v/>
      </c>
      <c r="AH623"/>
      <c r="AI623"/>
      <c r="AR623" s="5"/>
      <c r="BA623"/>
      <c r="BI623" s="5"/>
      <c r="BR623"/>
      <c r="BX623" s="4"/>
      <c r="CG623"/>
    </row>
    <row r="624" spans="1:85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302"/>
        <v>0</v>
      </c>
      <c r="J624" s="8"/>
      <c r="K624" s="26" t="s">
        <v>19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63">
        <v>0</v>
      </c>
      <c r="S624" s="64">
        <f t="shared" si="303"/>
        <v>0</v>
      </c>
      <c r="U624" s="263" t="s">
        <v>135</v>
      </c>
      <c r="V624" s="93">
        <v>0</v>
      </c>
      <c r="W624" s="93">
        <v>0</v>
      </c>
      <c r="X624" s="93">
        <v>0</v>
      </c>
      <c r="Y624" s="93">
        <v>0</v>
      </c>
      <c r="Z624" s="93">
        <v>0</v>
      </c>
      <c r="AA624" s="93">
        <v>0</v>
      </c>
      <c r="AB624" s="93">
        <v>0</v>
      </c>
      <c r="AC624" s="93">
        <v>0</v>
      </c>
      <c r="AD624" s="93">
        <v>0</v>
      </c>
      <c r="AE624" s="93">
        <f t="shared" si="305"/>
        <v>0</v>
      </c>
      <c r="AF624" s="95">
        <f t="shared" si="301"/>
        <v>0</v>
      </c>
      <c r="AG624" s="124" t="str">
        <f t="shared" si="304"/>
        <v/>
      </c>
      <c r="AH624"/>
      <c r="AI624"/>
      <c r="AR624" s="5"/>
      <c r="BA624"/>
      <c r="BI624" s="5"/>
      <c r="BR624"/>
      <c r="BX624" s="4"/>
      <c r="CG624"/>
    </row>
    <row r="625" spans="1:85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302"/>
        <v>0</v>
      </c>
      <c r="J625" s="8"/>
      <c r="K625" s="28" t="s">
        <v>10</v>
      </c>
      <c r="L625" s="70">
        <v>0</v>
      </c>
      <c r="M625" s="70">
        <v>0</v>
      </c>
      <c r="N625" s="70">
        <v>0</v>
      </c>
      <c r="O625" s="70">
        <v>0</v>
      </c>
      <c r="P625" s="70">
        <v>0</v>
      </c>
      <c r="Q625" s="70">
        <v>0</v>
      </c>
      <c r="R625" s="73">
        <v>0</v>
      </c>
      <c r="S625" s="74">
        <f t="shared" si="303"/>
        <v>0</v>
      </c>
      <c r="U625" s="265" t="s">
        <v>10</v>
      </c>
      <c r="V625" s="89">
        <v>0</v>
      </c>
      <c r="W625" s="89">
        <v>0</v>
      </c>
      <c r="X625" s="89">
        <v>0</v>
      </c>
      <c r="Y625" s="89">
        <v>0</v>
      </c>
      <c r="Z625" s="89">
        <v>0</v>
      </c>
      <c r="AA625" s="89">
        <v>0</v>
      </c>
      <c r="AB625" s="89">
        <v>0</v>
      </c>
      <c r="AC625" s="89">
        <v>0</v>
      </c>
      <c r="AD625" s="89">
        <v>0</v>
      </c>
      <c r="AE625" s="89">
        <v>0</v>
      </c>
      <c r="AF625" s="123">
        <f t="shared" si="301"/>
        <v>0</v>
      </c>
      <c r="AG625" s="124" t="str">
        <f t="shared" si="304"/>
        <v/>
      </c>
      <c r="AH625"/>
      <c r="AI625"/>
      <c r="AR625" s="5"/>
      <c r="BA625"/>
      <c r="BI625" s="5"/>
      <c r="BR625"/>
      <c r="BX625" s="4"/>
      <c r="CG625"/>
    </row>
    <row r="626" spans="1:85" x14ac:dyDescent="0.25">
      <c r="A626" s="17" t="s">
        <v>25</v>
      </c>
      <c r="B626" s="75">
        <f>SUM(B605:B621)</f>
        <v>13766.440241041269</v>
      </c>
      <c r="C626" s="75">
        <f t="shared" ref="C626:I626" si="306">SUM(C605:C621)</f>
        <v>0</v>
      </c>
      <c r="D626" s="75">
        <f t="shared" si="306"/>
        <v>3309.1136887574598</v>
      </c>
      <c r="E626" s="75">
        <f t="shared" si="306"/>
        <v>1587.6708532645882</v>
      </c>
      <c r="F626" s="75">
        <f t="shared" si="306"/>
        <v>0</v>
      </c>
      <c r="G626" s="75">
        <f t="shared" si="306"/>
        <v>770.95475949359502</v>
      </c>
      <c r="H626" s="76">
        <f t="shared" si="306"/>
        <v>0</v>
      </c>
      <c r="I626" s="48">
        <f t="shared" si="306"/>
        <v>19434.179542556914</v>
      </c>
      <c r="J626" s="8"/>
      <c r="K626" s="29" t="s">
        <v>25</v>
      </c>
      <c r="L626" s="75">
        <f>SUM(L605:L621)</f>
        <v>13766.440241041269</v>
      </c>
      <c r="M626" s="75">
        <f t="shared" ref="M626:S626" si="307">SUM(M605:M621)</f>
        <v>0</v>
      </c>
      <c r="N626" s="75">
        <f t="shared" si="307"/>
        <v>3309.1136887574598</v>
      </c>
      <c r="O626" s="75">
        <f t="shared" si="307"/>
        <v>1587.6708532645882</v>
      </c>
      <c r="P626" s="75">
        <f t="shared" si="307"/>
        <v>9526.3919724363877</v>
      </c>
      <c r="Q626" s="75">
        <f t="shared" si="307"/>
        <v>770.95475949359502</v>
      </c>
      <c r="R626" s="76">
        <f t="shared" si="307"/>
        <v>0</v>
      </c>
      <c r="S626" s="77">
        <f t="shared" si="307"/>
        <v>28960.571514993309</v>
      </c>
      <c r="U626" s="39" t="s">
        <v>61</v>
      </c>
      <c r="V626" s="102">
        <f>SUM(V605:V621)</f>
        <v>13766.440241041269</v>
      </c>
      <c r="W626" s="102">
        <f t="shared" ref="W626:AE626" si="308">SUM(W605:W621)</f>
        <v>2851.3355925699711</v>
      </c>
      <c r="X626" s="102">
        <f t="shared" si="308"/>
        <v>457.77809618748876</v>
      </c>
      <c r="Y626" s="102">
        <f t="shared" si="308"/>
        <v>539.38880543335983</v>
      </c>
      <c r="Z626" s="102">
        <f t="shared" si="308"/>
        <v>503.70003712930259</v>
      </c>
      <c r="AA626" s="102">
        <f t="shared" si="308"/>
        <v>231.92303699001491</v>
      </c>
      <c r="AB626" s="102">
        <f t="shared" si="308"/>
        <v>399.8018681773338</v>
      </c>
      <c r="AC626" s="102">
        <f t="shared" si="308"/>
        <v>371.15289131626122</v>
      </c>
      <c r="AD626" s="102">
        <f t="shared" si="308"/>
        <v>312.65897371191102</v>
      </c>
      <c r="AE626" s="102">
        <f t="shared" si="308"/>
        <v>9526.3919724363877</v>
      </c>
      <c r="AF626" s="104">
        <f>SUM(AF605:AF621)</f>
        <v>28960.571514993309</v>
      </c>
      <c r="AG626" s="125" t="str">
        <f t="shared" si="304"/>
        <v/>
      </c>
      <c r="AH626"/>
      <c r="AI626"/>
      <c r="AR626" s="5"/>
      <c r="BA626"/>
      <c r="BI626" s="5"/>
      <c r="BR626"/>
      <c r="BX626" s="4"/>
      <c r="CG626"/>
    </row>
    <row r="627" spans="1:85" s="4" customFormat="1" ht="15" thickBot="1" x14ac:dyDescent="0.35">
      <c r="A627" s="19" t="s">
        <v>85</v>
      </c>
      <c r="B627" s="105">
        <f>IF($I626=0,"-",B626/$I626)</f>
        <v>0.70836230626024399</v>
      </c>
      <c r="C627" s="105">
        <f t="shared" ref="C627:H627" si="309">IF($I626=0,"-",C626/$I626)</f>
        <v>0</v>
      </c>
      <c r="D627" s="105">
        <f t="shared" si="309"/>
        <v>0.17027287833330815</v>
      </c>
      <c r="E627" s="105">
        <f t="shared" si="309"/>
        <v>8.1694771306805664E-2</v>
      </c>
      <c r="F627" s="105">
        <f t="shared" si="309"/>
        <v>0</v>
      </c>
      <c r="G627" s="105">
        <f t="shared" si="309"/>
        <v>3.9670044099642095E-2</v>
      </c>
      <c r="H627" s="106">
        <f t="shared" si="309"/>
        <v>0</v>
      </c>
      <c r="I627" s="107">
        <f>SUM(B627:H627)</f>
        <v>1</v>
      </c>
      <c r="K627" s="30" t="s">
        <v>85</v>
      </c>
      <c r="L627" s="80">
        <f>IF($S626=0,"-",L626/$S626)</f>
        <v>0.47535112468047058</v>
      </c>
      <c r="M627" s="80">
        <f t="shared" ref="M627:R627" si="310">IF($S626=0,"-",M626/$S626)</f>
        <v>0</v>
      </c>
      <c r="N627" s="80">
        <f t="shared" si="310"/>
        <v>0.11426272050757988</v>
      </c>
      <c r="O627" s="80">
        <f t="shared" si="310"/>
        <v>5.4821806691301926E-2</v>
      </c>
      <c r="P627" s="80">
        <f t="shared" si="310"/>
        <v>0.32894350746857448</v>
      </c>
      <c r="Q627" s="80">
        <f t="shared" si="310"/>
        <v>2.6620840652072784E-2</v>
      </c>
      <c r="R627" s="81">
        <f t="shared" si="310"/>
        <v>0</v>
      </c>
      <c r="S627" s="82">
        <f>SUM(L627:R627)</f>
        <v>0.99999999999999967</v>
      </c>
      <c r="U627" s="40" t="s">
        <v>85</v>
      </c>
      <c r="V627" s="108">
        <f>V626/$AF626</f>
        <v>0.47535112468047058</v>
      </c>
      <c r="W627" s="108">
        <f t="shared" ref="W627:AF627" si="311">W626/$AF626</f>
        <v>9.8455777749199225E-2</v>
      </c>
      <c r="X627" s="108">
        <f t="shared" si="311"/>
        <v>1.5806942758380661E-2</v>
      </c>
      <c r="Y627" s="108">
        <f t="shared" si="311"/>
        <v>1.8624936498718971E-2</v>
      </c>
      <c r="Z627" s="108">
        <f t="shared" si="311"/>
        <v>1.7392613846329993E-2</v>
      </c>
      <c r="AA627" s="108">
        <f t="shared" si="311"/>
        <v>8.0082341216900707E-3</v>
      </c>
      <c r="AB627" s="108">
        <f t="shared" si="311"/>
        <v>1.3805040690248483E-2</v>
      </c>
      <c r="AC627" s="108">
        <f t="shared" si="311"/>
        <v>1.2815799961824302E-2</v>
      </c>
      <c r="AD627" s="108">
        <f t="shared" si="311"/>
        <v>1.07960222245629E-2</v>
      </c>
      <c r="AE627" s="108">
        <f t="shared" si="311"/>
        <v>0.32894350746857448</v>
      </c>
      <c r="AF627" s="109">
        <f t="shared" si="311"/>
        <v>1</v>
      </c>
      <c r="AG627" s="126"/>
      <c r="AR627" s="83"/>
      <c r="BI627" s="83"/>
    </row>
    <row r="628" spans="1:85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  <c r="K628" s="2"/>
      <c r="L628" s="2"/>
      <c r="M628" s="2"/>
      <c r="N628" s="2"/>
      <c r="O628" s="2"/>
      <c r="P628" s="2"/>
      <c r="Q628" s="2"/>
      <c r="R628" s="2"/>
      <c r="S628" s="2"/>
      <c r="AG628"/>
      <c r="AH628"/>
      <c r="AI628"/>
      <c r="AP628" s="5"/>
      <c r="BA628"/>
      <c r="BG628" s="5"/>
      <c r="BR628"/>
      <c r="BV628" s="4"/>
      <c r="CG628"/>
    </row>
    <row r="629" spans="1:85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  <c r="K629" s="421" t="s">
        <v>49</v>
      </c>
      <c r="L629" s="43" t="s">
        <v>0</v>
      </c>
      <c r="M629" s="43" t="s">
        <v>1</v>
      </c>
      <c r="N629" s="43" t="s">
        <v>2</v>
      </c>
      <c r="O629" s="43" t="s">
        <v>3</v>
      </c>
      <c r="P629" s="43" t="s">
        <v>26</v>
      </c>
      <c r="Q629" s="43" t="s">
        <v>4</v>
      </c>
      <c r="R629" s="43" t="s">
        <v>84</v>
      </c>
      <c r="S629" s="44" t="s">
        <v>5</v>
      </c>
    </row>
    <row r="630" spans="1:85" ht="15" customHeight="1" x14ac:dyDescent="0.25">
      <c r="A630" s="428" t="s">
        <v>49</v>
      </c>
      <c r="B630" s="357" t="s">
        <v>66</v>
      </c>
      <c r="C630" s="358"/>
      <c r="D630" s="358"/>
      <c r="E630" s="358"/>
      <c r="F630" s="358"/>
      <c r="G630" s="358"/>
      <c r="H630" s="358"/>
      <c r="I630" s="359"/>
      <c r="K630" s="422" t="s">
        <v>49</v>
      </c>
      <c r="L630" s="360" t="s">
        <v>66</v>
      </c>
      <c r="M630" s="361"/>
      <c r="N630" s="361"/>
      <c r="O630" s="361"/>
      <c r="P630" s="361"/>
      <c r="Q630" s="361"/>
      <c r="R630" s="361"/>
      <c r="S630" s="362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0" t="s">
        <v>6</v>
      </c>
      <c r="B631" s="46">
        <v>0.30348697931729546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0.30348697931729546</v>
      </c>
      <c r="J631" s="8"/>
      <c r="K631" s="31" t="s">
        <v>6</v>
      </c>
      <c r="L631" s="46">
        <v>0.30348697931729546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87">
        <v>0</v>
      </c>
      <c r="S631" s="88">
        <f>SUM(L631:R631)</f>
        <v>0.30348697931729546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1" t="s">
        <v>7</v>
      </c>
      <c r="B632" s="52">
        <v>9.8261121187263729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312">SUM(B632:H632)</f>
        <v>9.8261121187263729</v>
      </c>
      <c r="J632" s="8"/>
      <c r="K632" s="23" t="s">
        <v>7</v>
      </c>
      <c r="L632" s="55">
        <v>9.8261121187263729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6">
        <v>0</v>
      </c>
      <c r="S632" s="57">
        <f t="shared" ref="S632:S651" si="313">SUM(L632:R632)</f>
        <v>9.8261121187263729</v>
      </c>
    </row>
    <row r="633" spans="1:85" x14ac:dyDescent="0.25">
      <c r="A633" s="12" t="s">
        <v>9</v>
      </c>
      <c r="B633" s="49">
        <v>2.0720981641767127</v>
      </c>
      <c r="C633" s="49">
        <v>0</v>
      </c>
      <c r="D633" s="49">
        <v>6.6378534137006527E-3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312"/>
        <v>2.0787360175904133</v>
      </c>
      <c r="J633" s="8"/>
      <c r="K633" s="24" t="s">
        <v>9</v>
      </c>
      <c r="L633" s="49">
        <v>2.0720981641767127</v>
      </c>
      <c r="M633" s="49">
        <v>0</v>
      </c>
      <c r="N633" s="49">
        <v>6.6378534137006527E-3</v>
      </c>
      <c r="O633" s="49">
        <v>0</v>
      </c>
      <c r="P633" s="49">
        <v>0</v>
      </c>
      <c r="Q633" s="49">
        <v>0</v>
      </c>
      <c r="R633" s="50">
        <v>0</v>
      </c>
      <c r="S633" s="51">
        <f t="shared" si="313"/>
        <v>2.0787360175904133</v>
      </c>
    </row>
    <row r="634" spans="1:85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312"/>
        <v>0</v>
      </c>
      <c r="J634" s="8"/>
      <c r="K634" s="23" t="s">
        <v>54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6">
        <v>0</v>
      </c>
      <c r="S634" s="57">
        <f t="shared" si="313"/>
        <v>0</v>
      </c>
    </row>
    <row r="635" spans="1:85" x14ac:dyDescent="0.25">
      <c r="A635" s="12" t="s">
        <v>15</v>
      </c>
      <c r="B635" s="49">
        <v>81.023931153868048</v>
      </c>
      <c r="C635" s="49">
        <v>0.35019050884669584</v>
      </c>
      <c r="D635" s="49">
        <v>6.5288864815040473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312"/>
        <v>87.903008144218788</v>
      </c>
      <c r="J635" s="8"/>
      <c r="K635" s="24" t="s">
        <v>15</v>
      </c>
      <c r="L635" s="49">
        <v>81.023931153868048</v>
      </c>
      <c r="M635" s="49">
        <v>0.35019050884669584</v>
      </c>
      <c r="N635" s="49">
        <v>6.5288864815040473</v>
      </c>
      <c r="O635" s="49">
        <v>0</v>
      </c>
      <c r="P635" s="49">
        <v>0</v>
      </c>
      <c r="Q635" s="49">
        <v>0</v>
      </c>
      <c r="R635" s="50">
        <v>0</v>
      </c>
      <c r="S635" s="51">
        <f t="shared" si="313"/>
        <v>87.903008144218788</v>
      </c>
    </row>
    <row r="636" spans="1:85" x14ac:dyDescent="0.25">
      <c r="A636" s="11" t="s">
        <v>67</v>
      </c>
      <c r="B636" s="52">
        <v>5.4858086367290149</v>
      </c>
      <c r="C636" s="52">
        <v>0.12380266715976658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312"/>
        <v>5.6096113038887818</v>
      </c>
      <c r="J636" s="8"/>
      <c r="K636" s="23" t="s">
        <v>67</v>
      </c>
      <c r="L636" s="55">
        <v>5.4858086367290149</v>
      </c>
      <c r="M636" s="55">
        <v>0.12380266715976658</v>
      </c>
      <c r="N636" s="55">
        <v>0</v>
      </c>
      <c r="O636" s="55">
        <v>0</v>
      </c>
      <c r="P636" s="55">
        <v>0</v>
      </c>
      <c r="Q636" s="55">
        <v>0</v>
      </c>
      <c r="R636" s="56">
        <v>0</v>
      </c>
      <c r="S636" s="57">
        <f t="shared" si="313"/>
        <v>5.6096113038887818</v>
      </c>
    </row>
    <row r="637" spans="1:85" x14ac:dyDescent="0.25">
      <c r="A637" s="12" t="s">
        <v>56</v>
      </c>
      <c r="B637" s="49">
        <v>0</v>
      </c>
      <c r="C637" s="49">
        <v>0.37516564142702052</v>
      </c>
      <c r="D637" s="49">
        <v>0</v>
      </c>
      <c r="E637" s="49">
        <v>18.208912287063995</v>
      </c>
      <c r="F637" s="49">
        <v>719.12056061836381</v>
      </c>
      <c r="G637" s="49">
        <v>0</v>
      </c>
      <c r="H637" s="58">
        <v>0</v>
      </c>
      <c r="I637" s="48">
        <f t="shared" si="312"/>
        <v>737.70463854685488</v>
      </c>
      <c r="J637" s="8"/>
      <c r="K637" s="24" t="s">
        <v>56</v>
      </c>
      <c r="L637" s="49">
        <v>0</v>
      </c>
      <c r="M637" s="49">
        <v>0.37516564142702052</v>
      </c>
      <c r="N637" s="49">
        <v>0</v>
      </c>
      <c r="O637" s="49">
        <v>18.208912287063995</v>
      </c>
      <c r="P637" s="49">
        <v>719.12056061836381</v>
      </c>
      <c r="Q637" s="49">
        <v>0</v>
      </c>
      <c r="R637" s="50">
        <v>0</v>
      </c>
      <c r="S637" s="51">
        <f t="shared" si="313"/>
        <v>737.70463854685488</v>
      </c>
    </row>
    <row r="638" spans="1:85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20.063251846630632</v>
      </c>
      <c r="F638" s="52">
        <v>0</v>
      </c>
      <c r="G638" s="52">
        <v>0</v>
      </c>
      <c r="H638" s="53">
        <v>0</v>
      </c>
      <c r="I638" s="54">
        <f t="shared" si="312"/>
        <v>20.063251846630632</v>
      </c>
      <c r="J638" s="8"/>
      <c r="K638" s="23" t="s">
        <v>11</v>
      </c>
      <c r="L638" s="55">
        <v>0</v>
      </c>
      <c r="M638" s="55">
        <v>0</v>
      </c>
      <c r="N638" s="55">
        <v>0</v>
      </c>
      <c r="O638" s="55">
        <v>20.063251846630632</v>
      </c>
      <c r="P638" s="55">
        <v>0</v>
      </c>
      <c r="Q638" s="55">
        <v>0</v>
      </c>
      <c r="R638" s="56">
        <v>0</v>
      </c>
      <c r="S638" s="57">
        <f t="shared" si="313"/>
        <v>20.063251846630632</v>
      </c>
    </row>
    <row r="639" spans="1:85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312"/>
        <v>0</v>
      </c>
      <c r="J639" s="8"/>
      <c r="K639" s="24" t="s">
        <v>57</v>
      </c>
      <c r="L639" s="49">
        <v>0</v>
      </c>
      <c r="M639" s="49">
        <v>0</v>
      </c>
      <c r="N639" s="49">
        <v>0</v>
      </c>
      <c r="O639" s="49">
        <v>0</v>
      </c>
      <c r="P639" s="49">
        <v>0</v>
      </c>
      <c r="Q639" s="49">
        <v>0</v>
      </c>
      <c r="R639" s="50">
        <v>0</v>
      </c>
      <c r="S639" s="51">
        <f t="shared" si="313"/>
        <v>0</v>
      </c>
    </row>
    <row r="640" spans="1:85" x14ac:dyDescent="0.25">
      <c r="A640" s="11" t="s">
        <v>16</v>
      </c>
      <c r="B640" s="52">
        <v>31.614472930863634</v>
      </c>
      <c r="C640" s="52">
        <v>0</v>
      </c>
      <c r="D640" s="52">
        <v>0.15305299172137102</v>
      </c>
      <c r="E640" s="52">
        <v>0.9312835636561797</v>
      </c>
      <c r="F640" s="52">
        <v>0</v>
      </c>
      <c r="G640" s="52">
        <v>0</v>
      </c>
      <c r="H640" s="53">
        <v>0</v>
      </c>
      <c r="I640" s="54">
        <f t="shared" si="312"/>
        <v>32.698809486241181</v>
      </c>
      <c r="J640" s="8"/>
      <c r="K640" s="23" t="s">
        <v>16</v>
      </c>
      <c r="L640" s="55">
        <v>31.614472930863634</v>
      </c>
      <c r="M640" s="55">
        <v>0</v>
      </c>
      <c r="N640" s="55">
        <v>0.15305299172137102</v>
      </c>
      <c r="O640" s="55">
        <v>0.9312835636561797</v>
      </c>
      <c r="P640" s="55">
        <v>0</v>
      </c>
      <c r="Q640" s="55">
        <v>0</v>
      </c>
      <c r="R640" s="56">
        <v>0</v>
      </c>
      <c r="S640" s="57">
        <f t="shared" si="313"/>
        <v>32.698809486241181</v>
      </c>
    </row>
    <row r="641" spans="1:70" x14ac:dyDescent="0.25">
      <c r="A641" s="12" t="s">
        <v>139</v>
      </c>
      <c r="B641" s="49">
        <v>8.5221945215100803</v>
      </c>
      <c r="C641" s="49">
        <v>0</v>
      </c>
      <c r="D641" s="49">
        <v>2.2026151787378372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312"/>
        <v>10.724809700247917</v>
      </c>
      <c r="J641" s="8"/>
      <c r="K641" s="24" t="s">
        <v>139</v>
      </c>
      <c r="L641" s="49">
        <v>8.5221945215100803</v>
      </c>
      <c r="M641" s="49">
        <v>0</v>
      </c>
      <c r="N641" s="49">
        <v>2.2026151787378372</v>
      </c>
      <c r="O641" s="49">
        <v>0</v>
      </c>
      <c r="P641" s="49">
        <v>0</v>
      </c>
      <c r="Q641" s="49">
        <v>0</v>
      </c>
      <c r="R641" s="50">
        <v>0</v>
      </c>
      <c r="S641" s="51">
        <f t="shared" si="313"/>
        <v>10.724809700247917</v>
      </c>
    </row>
    <row r="642" spans="1:70" x14ac:dyDescent="0.25">
      <c r="A642" s="11" t="s">
        <v>24</v>
      </c>
      <c r="B642" s="52">
        <v>94.338082189221922</v>
      </c>
      <c r="C642" s="52">
        <v>0.12257568408752445</v>
      </c>
      <c r="D642" s="52">
        <v>1.9513173082389386</v>
      </c>
      <c r="E642" s="52">
        <v>156.7603528521563</v>
      </c>
      <c r="F642" s="52">
        <v>0</v>
      </c>
      <c r="G642" s="52">
        <v>52.86276591733521</v>
      </c>
      <c r="H642" s="53">
        <v>0.74166413937853159</v>
      </c>
      <c r="I642" s="54">
        <f t="shared" si="312"/>
        <v>306.77675809041841</v>
      </c>
      <c r="J642" s="8"/>
      <c r="K642" s="23" t="s">
        <v>24</v>
      </c>
      <c r="L642" s="55">
        <v>94.338082189221922</v>
      </c>
      <c r="M642" s="55">
        <v>0.12257568408752445</v>
      </c>
      <c r="N642" s="55">
        <v>1.9513173082389386</v>
      </c>
      <c r="O642" s="55">
        <v>156.7603528521563</v>
      </c>
      <c r="P642" s="55">
        <v>0</v>
      </c>
      <c r="Q642" s="55">
        <v>52.86276591733521</v>
      </c>
      <c r="R642" s="56">
        <v>0.74166413937853159</v>
      </c>
      <c r="S642" s="57">
        <f t="shared" si="313"/>
        <v>306.77675809041841</v>
      </c>
    </row>
    <row r="643" spans="1:70" x14ac:dyDescent="0.25">
      <c r="A643" s="12" t="s">
        <v>23</v>
      </c>
      <c r="B643" s="49">
        <v>16.803513805060938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312"/>
        <v>16.803513805060938</v>
      </c>
      <c r="J643" s="8"/>
      <c r="K643" s="24" t="s">
        <v>23</v>
      </c>
      <c r="L643" s="49">
        <v>16.803513805060938</v>
      </c>
      <c r="M643" s="49">
        <v>0</v>
      </c>
      <c r="N643" s="49">
        <v>0</v>
      </c>
      <c r="O643" s="49">
        <v>0</v>
      </c>
      <c r="P643" s="49">
        <v>0</v>
      </c>
      <c r="Q643" s="49">
        <v>0</v>
      </c>
      <c r="R643" s="50">
        <v>0</v>
      </c>
      <c r="S643" s="51">
        <f t="shared" si="313"/>
        <v>16.803513805060938</v>
      </c>
    </row>
    <row r="644" spans="1:70" x14ac:dyDescent="0.25">
      <c r="A644" s="11" t="s">
        <v>58</v>
      </c>
      <c r="B644" s="52">
        <v>200.48720056707461</v>
      </c>
      <c r="C644" s="52">
        <v>9.081389737880734</v>
      </c>
      <c r="D644" s="52">
        <v>114.15893508635453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312"/>
        <v>323.72752539130988</v>
      </c>
      <c r="J644" s="8"/>
      <c r="K644" s="23" t="s">
        <v>58</v>
      </c>
      <c r="L644" s="55">
        <v>200.48720056707461</v>
      </c>
      <c r="M644" s="55">
        <v>9.081389737880734</v>
      </c>
      <c r="N644" s="55">
        <v>114.15893508635453</v>
      </c>
      <c r="O644" s="55">
        <v>0</v>
      </c>
      <c r="P644" s="55">
        <v>0</v>
      </c>
      <c r="Q644" s="55">
        <v>0</v>
      </c>
      <c r="R644" s="56">
        <v>0</v>
      </c>
      <c r="S644" s="57">
        <f t="shared" si="313"/>
        <v>323.72752539130988</v>
      </c>
    </row>
    <row r="645" spans="1:70" x14ac:dyDescent="0.25">
      <c r="A645" s="12" t="s">
        <v>21</v>
      </c>
      <c r="B645" s="49">
        <v>13.080505074275447</v>
      </c>
      <c r="C645" s="49">
        <v>0</v>
      </c>
      <c r="D645" s="49">
        <v>0</v>
      </c>
      <c r="E645" s="49">
        <v>3.815072595292281</v>
      </c>
      <c r="F645" s="49">
        <v>193.72452447786779</v>
      </c>
      <c r="G645" s="49">
        <v>0</v>
      </c>
      <c r="H645" s="58">
        <v>0</v>
      </c>
      <c r="I645" s="48">
        <f t="shared" si="312"/>
        <v>210.62010214743552</v>
      </c>
      <c r="J645" s="8"/>
      <c r="K645" s="24" t="s">
        <v>21</v>
      </c>
      <c r="L645" s="49">
        <v>13.080505074275447</v>
      </c>
      <c r="M645" s="49">
        <v>0</v>
      </c>
      <c r="N645" s="49">
        <v>0</v>
      </c>
      <c r="O645" s="49">
        <v>3.815072595292281</v>
      </c>
      <c r="P645" s="49">
        <v>193.72452447786779</v>
      </c>
      <c r="Q645" s="49">
        <v>0</v>
      </c>
      <c r="R645" s="50">
        <v>0</v>
      </c>
      <c r="S645" s="51">
        <f t="shared" si="313"/>
        <v>210.62010214743552</v>
      </c>
    </row>
    <row r="646" spans="1:70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312"/>
        <v>0</v>
      </c>
      <c r="J646" s="8"/>
      <c r="K646" s="23" t="s">
        <v>20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6">
        <v>0</v>
      </c>
      <c r="S646" s="57">
        <f t="shared" si="313"/>
        <v>0</v>
      </c>
    </row>
    <row r="647" spans="1:70" x14ac:dyDescent="0.25">
      <c r="A647" s="13" t="s">
        <v>62</v>
      </c>
      <c r="B647" s="49">
        <v>7.6818014927560681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312"/>
        <v>7.6818014927560681</v>
      </c>
      <c r="J647" s="8"/>
      <c r="K647" s="25" t="s">
        <v>62</v>
      </c>
      <c r="L647" s="49">
        <v>7.6818014927560681</v>
      </c>
      <c r="M647" s="49">
        <v>0</v>
      </c>
      <c r="N647" s="49">
        <v>0</v>
      </c>
      <c r="O647" s="49">
        <v>0</v>
      </c>
      <c r="P647" s="49">
        <v>0</v>
      </c>
      <c r="Q647" s="49">
        <v>0</v>
      </c>
      <c r="R647" s="50">
        <v>0</v>
      </c>
      <c r="S647" s="51">
        <f t="shared" si="313"/>
        <v>7.6818014927560681</v>
      </c>
    </row>
    <row r="648" spans="1:70" ht="14.4" x14ac:dyDescent="0.3">
      <c r="A648" s="14" t="s">
        <v>22</v>
      </c>
      <c r="B648" s="59">
        <v>7.6818014927560681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312"/>
        <v>7.6818014927560681</v>
      </c>
      <c r="J648" s="8"/>
      <c r="K648" s="26" t="s">
        <v>22</v>
      </c>
      <c r="L648" s="62">
        <v>7.6818014927560681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63">
        <v>0</v>
      </c>
      <c r="S648" s="64">
        <f t="shared" si="313"/>
        <v>7.6818014927560681</v>
      </c>
    </row>
    <row r="649" spans="1:70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312"/>
        <v>0</v>
      </c>
      <c r="J649" s="8"/>
      <c r="K649" s="27" t="s">
        <v>18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68">
        <v>0</v>
      </c>
      <c r="S649" s="69">
        <f t="shared" si="313"/>
        <v>0</v>
      </c>
    </row>
    <row r="650" spans="1:70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312"/>
        <v>0</v>
      </c>
      <c r="J650" s="8"/>
      <c r="K650" s="26" t="s">
        <v>19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63">
        <v>0</v>
      </c>
      <c r="S650" s="64">
        <f t="shared" si="313"/>
        <v>0</v>
      </c>
    </row>
    <row r="651" spans="1:70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312"/>
        <v>0</v>
      </c>
      <c r="J651" s="8"/>
      <c r="K651" s="28" t="s">
        <v>10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3">
        <v>0</v>
      </c>
      <c r="S651" s="74">
        <f t="shared" si="313"/>
        <v>0</v>
      </c>
    </row>
    <row r="652" spans="1:70" x14ac:dyDescent="0.25">
      <c r="A652" s="17" t="s">
        <v>25</v>
      </c>
      <c r="B652" s="75">
        <f>SUM(B631:B647)</f>
        <v>471.23920763358012</v>
      </c>
      <c r="C652" s="75">
        <f t="shared" ref="C652:I652" si="314">SUM(C631:C647)</f>
        <v>10.053124239401741</v>
      </c>
      <c r="D652" s="75">
        <f t="shared" si="314"/>
        <v>125.00144489997042</v>
      </c>
      <c r="E652" s="75">
        <f t="shared" si="314"/>
        <v>199.77887314479941</v>
      </c>
      <c r="F652" s="75">
        <f t="shared" si="314"/>
        <v>912.84508509623163</v>
      </c>
      <c r="G652" s="75">
        <f t="shared" si="314"/>
        <v>52.86276591733521</v>
      </c>
      <c r="H652" s="76">
        <f t="shared" si="314"/>
        <v>0.74166413937853159</v>
      </c>
      <c r="I652" s="48">
        <f t="shared" si="314"/>
        <v>1772.5221650706969</v>
      </c>
      <c r="J652" s="8"/>
      <c r="K652" s="29" t="s">
        <v>25</v>
      </c>
      <c r="L652" s="75">
        <f>SUM(L631:L647)</f>
        <v>471.23920763358012</v>
      </c>
      <c r="M652" s="75">
        <f t="shared" ref="M652:S652" si="315">SUM(M631:M647)</f>
        <v>10.053124239401741</v>
      </c>
      <c r="N652" s="75">
        <f t="shared" si="315"/>
        <v>125.00144489997042</v>
      </c>
      <c r="O652" s="75">
        <f t="shared" si="315"/>
        <v>199.77887314479941</v>
      </c>
      <c r="P652" s="75">
        <f t="shared" si="315"/>
        <v>912.84508509623163</v>
      </c>
      <c r="Q652" s="75">
        <f t="shared" si="315"/>
        <v>52.86276591733521</v>
      </c>
      <c r="R652" s="76">
        <f t="shared" si="315"/>
        <v>0.74166413937853159</v>
      </c>
      <c r="S652" s="77">
        <f t="shared" si="315"/>
        <v>1772.5221650706969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0.26585800556958605</v>
      </c>
      <c r="C653" s="105">
        <f t="shared" ref="C653:H653" si="316">IF($I652=0,"-",C652/$I652)</f>
        <v>5.6716493804751791E-3</v>
      </c>
      <c r="D653" s="105">
        <f t="shared" si="316"/>
        <v>7.0521795080054614E-2</v>
      </c>
      <c r="E653" s="105">
        <f t="shared" si="316"/>
        <v>0.11270881520222413</v>
      </c>
      <c r="F653" s="105">
        <f t="shared" si="316"/>
        <v>0.51499783928502973</v>
      </c>
      <c r="G653" s="105">
        <f t="shared" si="316"/>
        <v>2.9823472427622243E-2</v>
      </c>
      <c r="H653" s="106">
        <f t="shared" si="316"/>
        <v>4.1842305500814448E-4</v>
      </c>
      <c r="I653" s="107">
        <f>SUM(B653:H653)</f>
        <v>1.0000000000000002</v>
      </c>
      <c r="K653" s="30" t="s">
        <v>85</v>
      </c>
      <c r="L653" s="80">
        <f>IF($S652=0,"-",L652/$S652)</f>
        <v>0.26585800556958605</v>
      </c>
      <c r="M653" s="80">
        <f t="shared" ref="M653:R653" si="317">IF($S652=0,"-",M652/$S652)</f>
        <v>5.6716493804751791E-3</v>
      </c>
      <c r="N653" s="80">
        <f t="shared" si="317"/>
        <v>7.0521795080054614E-2</v>
      </c>
      <c r="O653" s="80">
        <f t="shared" si="317"/>
        <v>0.11270881520222413</v>
      </c>
      <c r="P653" s="80">
        <f t="shared" si="317"/>
        <v>0.51499783928502973</v>
      </c>
      <c r="Q653" s="80">
        <f t="shared" si="317"/>
        <v>2.9823472427622243E-2</v>
      </c>
      <c r="R653" s="81">
        <f t="shared" si="317"/>
        <v>4.1842305500814448E-4</v>
      </c>
      <c r="S653" s="82">
        <f>SUM(L653:R653)</f>
        <v>1.0000000000000002</v>
      </c>
      <c r="U653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45"/>
      <c r="AJ653"/>
      <c r="AK653"/>
      <c r="AL653"/>
      <c r="AM653"/>
      <c r="AN653"/>
      <c r="AO653"/>
      <c r="AP653"/>
      <c r="BA653" s="83"/>
      <c r="BR653" s="83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K654" s="2"/>
      <c r="L654" s="2"/>
      <c r="M654" s="2"/>
      <c r="N654" s="2"/>
      <c r="O654" s="2"/>
      <c r="P654" s="2"/>
      <c r="Q654" s="2"/>
      <c r="R654" s="2"/>
      <c r="S654" s="2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501:E521"/>
    <mergeCell ref="G501:H521"/>
    <mergeCell ref="L501:O521"/>
    <mergeCell ref="Q501:R521"/>
    <mergeCell ref="B527:E547"/>
    <mergeCell ref="G527:H547"/>
    <mergeCell ref="L527:O547"/>
    <mergeCell ref="Q527:R547"/>
    <mergeCell ref="U603:U604"/>
    <mergeCell ref="Q59:R79"/>
    <mergeCell ref="F111:F131"/>
    <mergeCell ref="F137:F157"/>
    <mergeCell ref="F163:F183"/>
    <mergeCell ref="F189:F209"/>
    <mergeCell ref="B188:I188"/>
    <mergeCell ref="L188:S188"/>
    <mergeCell ref="B58:I58"/>
    <mergeCell ref="L58:S58"/>
    <mergeCell ref="B84:I84"/>
    <mergeCell ref="L84:S84"/>
    <mergeCell ref="F319:F339"/>
    <mergeCell ref="F345:F365"/>
    <mergeCell ref="A577:A578"/>
    <mergeCell ref="A603:A604"/>
    <mergeCell ref="A629:A630"/>
    <mergeCell ref="F33:F53"/>
    <mergeCell ref="B59:E79"/>
    <mergeCell ref="G59:H79"/>
    <mergeCell ref="L59:O79"/>
    <mergeCell ref="B475:E495"/>
    <mergeCell ref="G475:H495"/>
    <mergeCell ref="L475:O495"/>
    <mergeCell ref="F371:F391"/>
    <mergeCell ref="F397:F417"/>
    <mergeCell ref="F423:F443"/>
    <mergeCell ref="B449:E469"/>
    <mergeCell ref="G449:H469"/>
    <mergeCell ref="A447:A448"/>
    <mergeCell ref="A473:A474"/>
    <mergeCell ref="A499:A500"/>
    <mergeCell ref="A525:A526"/>
    <mergeCell ref="A551:A552"/>
    <mergeCell ref="A317:A318"/>
    <mergeCell ref="A343:A344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F215:F235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30:I630"/>
    <mergeCell ref="L630:S630"/>
    <mergeCell ref="B578:I578"/>
    <mergeCell ref="L578:S578"/>
    <mergeCell ref="B604:I604"/>
    <mergeCell ref="L604:S604"/>
    <mergeCell ref="K577:K578"/>
    <mergeCell ref="K603:K604"/>
    <mergeCell ref="K629:K630"/>
    <mergeCell ref="B526:I526"/>
    <mergeCell ref="L526:S526"/>
    <mergeCell ref="B552:I552"/>
    <mergeCell ref="L552:S552"/>
    <mergeCell ref="B448:I448"/>
    <mergeCell ref="L448:S448"/>
    <mergeCell ref="B474:I474"/>
    <mergeCell ref="L474:S474"/>
    <mergeCell ref="B500:I500"/>
    <mergeCell ref="L500:S500"/>
    <mergeCell ref="K447:K448"/>
    <mergeCell ref="K473:K474"/>
    <mergeCell ref="K499:K500"/>
    <mergeCell ref="K525:K526"/>
    <mergeCell ref="K551:K552"/>
    <mergeCell ref="L449:O469"/>
    <mergeCell ref="B396:I396"/>
    <mergeCell ref="L396:S396"/>
    <mergeCell ref="Q449:R469"/>
    <mergeCell ref="Q475:R495"/>
    <mergeCell ref="V396:AI396"/>
    <mergeCell ref="B422:I422"/>
    <mergeCell ref="L422:S422"/>
    <mergeCell ref="V422:AI422"/>
    <mergeCell ref="K395:K396"/>
    <mergeCell ref="K421:K422"/>
    <mergeCell ref="U395:U396"/>
    <mergeCell ref="U421:U422"/>
    <mergeCell ref="B344:I344"/>
    <mergeCell ref="L344:S344"/>
    <mergeCell ref="V344:AI344"/>
    <mergeCell ref="B370:I370"/>
    <mergeCell ref="L370:S370"/>
    <mergeCell ref="V370:AI370"/>
    <mergeCell ref="K343:K344"/>
    <mergeCell ref="K369:K370"/>
    <mergeCell ref="U343:U344"/>
    <mergeCell ref="U369:U370"/>
    <mergeCell ref="L292:S292"/>
    <mergeCell ref="V292:AI292"/>
    <mergeCell ref="B318:I318"/>
    <mergeCell ref="L318:S318"/>
    <mergeCell ref="V318:AI318"/>
    <mergeCell ref="U291:U292"/>
    <mergeCell ref="U317:U318"/>
    <mergeCell ref="B240:I240"/>
    <mergeCell ref="L240:S240"/>
    <mergeCell ref="V240:AI240"/>
    <mergeCell ref="B266:I266"/>
    <mergeCell ref="L266:S266"/>
    <mergeCell ref="V266:AI266"/>
    <mergeCell ref="U239:U240"/>
    <mergeCell ref="U265:U266"/>
    <mergeCell ref="K239:K240"/>
    <mergeCell ref="K265:K266"/>
    <mergeCell ref="K291:K292"/>
    <mergeCell ref="K317:K318"/>
    <mergeCell ref="B292:I292"/>
    <mergeCell ref="F241:F261"/>
    <mergeCell ref="F267:F287"/>
    <mergeCell ref="F293:F313"/>
    <mergeCell ref="B6:I6"/>
    <mergeCell ref="L6:S6"/>
    <mergeCell ref="B32:I32"/>
    <mergeCell ref="L32:S32"/>
    <mergeCell ref="V32:AI32"/>
    <mergeCell ref="V188:AI188"/>
    <mergeCell ref="B214:I214"/>
    <mergeCell ref="L214:S214"/>
    <mergeCell ref="V214:AI214"/>
    <mergeCell ref="U187:U188"/>
    <mergeCell ref="U213:U214"/>
    <mergeCell ref="V110:AI110"/>
    <mergeCell ref="B136:I136"/>
    <mergeCell ref="L136:S136"/>
    <mergeCell ref="V136:AI136"/>
    <mergeCell ref="B162:I162"/>
    <mergeCell ref="L162:S162"/>
    <mergeCell ref="V162:AI162"/>
    <mergeCell ref="U109:U110"/>
    <mergeCell ref="U135:U136"/>
    <mergeCell ref="U161:U162"/>
    <mergeCell ref="B110:I110"/>
    <mergeCell ref="L110:S110"/>
    <mergeCell ref="K5:K6"/>
  </mergeCells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1.59765625" customWidth="1"/>
    <col min="11" max="11" width="42.59765625" customWidth="1"/>
    <col min="12" max="19" width="16.59765625" style="8" customWidth="1"/>
    <col min="20" max="20" width="11.59765625" customWidth="1"/>
    <col min="21" max="21" width="41" customWidth="1"/>
    <col min="22" max="23" width="16.59765625" style="8" customWidth="1"/>
    <col min="24" max="24" width="23.5" style="8" customWidth="1"/>
    <col min="25" max="25" width="20.59765625" style="8" customWidth="1"/>
    <col min="26" max="26" width="16.59765625" style="8" customWidth="1"/>
    <col min="27" max="27" width="20.5" style="8" customWidth="1"/>
    <col min="28" max="31" width="16.59765625" style="8" customWidth="1"/>
    <col min="32" max="32" width="21.5" style="8" customWidth="1"/>
    <col min="33" max="34" width="16.59765625" style="8" customWidth="1"/>
    <col min="35" max="35" width="16.59765625" style="45" customWidth="1"/>
    <col min="36" max="42" width="16.59765625" customWidth="1"/>
    <col min="43" max="50" width="8.59765625" customWidth="1"/>
    <col min="52" max="52" width="22.19921875" customWidth="1"/>
    <col min="53" max="53" width="3" style="5" customWidth="1"/>
    <col min="54" max="66" width="8.59765625" customWidth="1"/>
    <col min="69" max="69" width="25.59765625" customWidth="1"/>
    <col min="70" max="70" width="4.3984375" style="5" customWidth="1"/>
    <col min="71" max="84" width="8.59765625" customWidth="1"/>
    <col min="85" max="85" width="11" style="4" customWidth="1"/>
    <col min="89" max="101" width="8.59765625" customWidth="1"/>
  </cols>
  <sheetData>
    <row r="1" spans="1:85" ht="15" customHeight="1" thickTop="1" x14ac:dyDescent="0.25">
      <c r="A1" s="388" t="s">
        <v>104</v>
      </c>
      <c r="B1" s="389"/>
      <c r="C1" s="389"/>
      <c r="D1" s="389"/>
      <c r="E1" s="389"/>
      <c r="F1" s="389"/>
      <c r="G1" s="389"/>
      <c r="H1" s="389"/>
      <c r="I1" s="390"/>
      <c r="K1" s="397" t="s">
        <v>105</v>
      </c>
      <c r="L1" s="398"/>
      <c r="M1" s="398"/>
      <c r="N1" s="398"/>
      <c r="O1" s="398"/>
      <c r="P1" s="398"/>
      <c r="Q1" s="398"/>
      <c r="R1" s="398"/>
      <c r="S1" s="399"/>
      <c r="U1" s="406" t="s">
        <v>106</v>
      </c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8"/>
    </row>
    <row r="2" spans="1:85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  <c r="K2" s="400"/>
      <c r="L2" s="401"/>
      <c r="M2" s="401"/>
      <c r="N2" s="401"/>
      <c r="O2" s="401"/>
      <c r="P2" s="401"/>
      <c r="Q2" s="401"/>
      <c r="R2" s="401"/>
      <c r="S2" s="402"/>
      <c r="U2" s="409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1"/>
    </row>
    <row r="3" spans="1:85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  <c r="K3" s="403"/>
      <c r="L3" s="404"/>
      <c r="M3" s="404"/>
      <c r="N3" s="404"/>
      <c r="O3" s="404"/>
      <c r="P3" s="404"/>
      <c r="Q3" s="404"/>
      <c r="R3" s="404"/>
      <c r="S3" s="405"/>
      <c r="U3" s="412"/>
      <c r="V3" s="413"/>
      <c r="W3" s="413"/>
      <c r="X3" s="413"/>
      <c r="Y3" s="413"/>
      <c r="Z3" s="413"/>
      <c r="AA3" s="413"/>
      <c r="AB3" s="413"/>
      <c r="AC3" s="413"/>
      <c r="AD3" s="413"/>
      <c r="AE3" s="413"/>
      <c r="AF3" s="413"/>
      <c r="AG3" s="413"/>
      <c r="AH3" s="413"/>
      <c r="AI3" s="414"/>
    </row>
    <row r="4" spans="1:85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  <c r="K4" s="6"/>
      <c r="L4" s="6"/>
      <c r="M4" s="6"/>
      <c r="N4" s="6"/>
      <c r="O4" s="6"/>
      <c r="P4" s="6"/>
      <c r="Q4" s="6"/>
      <c r="R4" s="6"/>
      <c r="S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85" ht="60" customHeight="1" x14ac:dyDescent="0.25">
      <c r="A5" s="415" t="s">
        <v>124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K5" s="367" t="s">
        <v>124</v>
      </c>
      <c r="L5" s="43" t="s">
        <v>0</v>
      </c>
      <c r="M5" s="43" t="s">
        <v>1</v>
      </c>
      <c r="N5" s="43" t="s">
        <v>2</v>
      </c>
      <c r="O5" s="43" t="s">
        <v>3</v>
      </c>
      <c r="P5" s="43" t="s">
        <v>26</v>
      </c>
      <c r="Q5" s="43" t="s">
        <v>4</v>
      </c>
      <c r="R5" s="43" t="s">
        <v>84</v>
      </c>
      <c r="S5" s="44" t="s">
        <v>5</v>
      </c>
      <c r="U5" s="8"/>
      <c r="X5"/>
      <c r="Y5"/>
      <c r="Z5"/>
      <c r="AA5"/>
      <c r="AB5"/>
      <c r="AC5"/>
      <c r="AD5"/>
      <c r="AE5"/>
      <c r="AF5"/>
      <c r="AG5"/>
      <c r="AH5" s="45"/>
      <c r="AJ5" s="45"/>
      <c r="AR5" s="5"/>
      <c r="BA5"/>
      <c r="BI5" s="5"/>
      <c r="BR5"/>
      <c r="BX5" s="4"/>
      <c r="CG5"/>
    </row>
    <row r="6" spans="1:85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  <c r="K6" s="368" t="s">
        <v>113</v>
      </c>
      <c r="L6" s="360" t="s">
        <v>66</v>
      </c>
      <c r="M6" s="361"/>
      <c r="N6" s="361"/>
      <c r="O6" s="361"/>
      <c r="P6" s="361"/>
      <c r="Q6" s="361"/>
      <c r="R6" s="361"/>
      <c r="S6" s="362"/>
      <c r="U6" s="8"/>
      <c r="X6"/>
      <c r="Y6"/>
      <c r="Z6"/>
      <c r="AA6"/>
      <c r="AB6"/>
      <c r="AC6"/>
      <c r="AD6"/>
      <c r="AE6"/>
      <c r="AF6"/>
      <c r="AG6"/>
      <c r="AH6" s="45"/>
      <c r="AJ6" s="45"/>
      <c r="AR6" s="5"/>
      <c r="BA6"/>
      <c r="BI6" s="5"/>
      <c r="BR6"/>
      <c r="BX6" s="4"/>
      <c r="CG6"/>
    </row>
    <row r="7" spans="1:85" x14ac:dyDescent="0.25">
      <c r="A7" s="10" t="s">
        <v>6</v>
      </c>
      <c r="B7" s="46">
        <f>B33+B85</f>
        <v>42.056745062126808</v>
      </c>
      <c r="C7" s="46">
        <f>C33+C85</f>
        <v>15.796393858984439</v>
      </c>
      <c r="D7" s="46">
        <f>D33+D85</f>
        <v>729.58143832885821</v>
      </c>
      <c r="E7" s="46">
        <f>E33+E85</f>
        <v>0</v>
      </c>
      <c r="F7" s="46">
        <f>F59+F85</f>
        <v>0.15613948802035407</v>
      </c>
      <c r="G7" s="46">
        <f>G33+G85</f>
        <v>0</v>
      </c>
      <c r="H7" s="46">
        <f>H33+H85</f>
        <v>0</v>
      </c>
      <c r="I7" s="48">
        <f>SUM(B7:H7)</f>
        <v>787.59071673798985</v>
      </c>
      <c r="J7" s="8"/>
      <c r="K7" s="22" t="s">
        <v>6</v>
      </c>
      <c r="L7" s="49">
        <f>L33+L85</f>
        <v>42.056745062126808</v>
      </c>
      <c r="M7" s="49">
        <f t="shared" ref="M7:O7" si="0">M33+M85</f>
        <v>15.796393858984439</v>
      </c>
      <c r="N7" s="49">
        <f t="shared" si="0"/>
        <v>729.58143832885821</v>
      </c>
      <c r="O7" s="49">
        <f t="shared" si="0"/>
        <v>0</v>
      </c>
      <c r="P7" s="49">
        <f>P33+P59+P85</f>
        <v>0.15613948802035407</v>
      </c>
      <c r="Q7" s="49">
        <f t="shared" ref="Q7:R7" si="1">Q33+Q85</f>
        <v>0</v>
      </c>
      <c r="R7" s="49">
        <f t="shared" si="1"/>
        <v>0</v>
      </c>
      <c r="S7" s="51">
        <f>SUM(L7:R7)</f>
        <v>787.59071673798985</v>
      </c>
      <c r="T7" s="8" t="str">
        <f>IF(ABS(S7-I7)&gt;0.01,S7-I7,"")</f>
        <v/>
      </c>
      <c r="U7" s="8"/>
      <c r="X7"/>
      <c r="Y7"/>
      <c r="Z7"/>
      <c r="AA7"/>
      <c r="AB7"/>
      <c r="AC7"/>
      <c r="AD7"/>
      <c r="AE7"/>
      <c r="AF7"/>
      <c r="AG7"/>
      <c r="AH7" s="45"/>
      <c r="AJ7" s="45"/>
      <c r="AR7" s="5"/>
      <c r="BA7"/>
      <c r="BI7" s="5"/>
      <c r="BR7"/>
      <c r="BX7" s="4"/>
      <c r="CG7"/>
    </row>
    <row r="8" spans="1:85" x14ac:dyDescent="0.25">
      <c r="A8" s="11" t="s">
        <v>7</v>
      </c>
      <c r="B8" s="52">
        <f t="shared" ref="B8:C27" si="2">B34+B86</f>
        <v>82.966731695583547</v>
      </c>
      <c r="C8" s="52">
        <f t="shared" si="2"/>
        <v>0</v>
      </c>
      <c r="D8" s="52">
        <f t="shared" ref="D8:E8" si="3">D34+D86</f>
        <v>16.234318698038575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54">
        <f t="shared" ref="I8:I27" si="6">SUM(B8:H8)</f>
        <v>99.201050393622126</v>
      </c>
      <c r="J8" s="8"/>
      <c r="K8" s="23" t="s">
        <v>7</v>
      </c>
      <c r="L8" s="55">
        <f t="shared" ref="L8:O8" si="7">L34+L86</f>
        <v>82.966731695583547</v>
      </c>
      <c r="M8" s="55">
        <f t="shared" si="7"/>
        <v>0</v>
      </c>
      <c r="N8" s="55">
        <f t="shared" si="7"/>
        <v>16.234318698038575</v>
      </c>
      <c r="O8" s="55">
        <f t="shared" si="7"/>
        <v>0</v>
      </c>
      <c r="P8" s="55">
        <f t="shared" ref="P8:P27" si="8">P34+P60+P86</f>
        <v>0</v>
      </c>
      <c r="Q8" s="55">
        <f t="shared" ref="Q8:R8" si="9">Q34+Q86</f>
        <v>0</v>
      </c>
      <c r="R8" s="55">
        <f t="shared" si="9"/>
        <v>0</v>
      </c>
      <c r="S8" s="57">
        <f t="shared" ref="S8:S27" si="10">SUM(L8:R8)</f>
        <v>99.201050393622126</v>
      </c>
      <c r="T8" s="8" t="str">
        <f t="shared" ref="T8:T24" si="11">IF(ABS(S8-I8)&gt;0.01,S8-I8,"")</f>
        <v/>
      </c>
      <c r="U8" s="8"/>
      <c r="X8"/>
      <c r="Y8"/>
      <c r="Z8"/>
      <c r="AA8"/>
      <c r="AB8"/>
      <c r="AC8"/>
      <c r="AD8"/>
      <c r="AE8"/>
      <c r="AF8"/>
      <c r="AG8"/>
      <c r="AH8" s="45"/>
      <c r="AJ8" s="45"/>
      <c r="AR8" s="5"/>
      <c r="BA8"/>
      <c r="BI8" s="5"/>
      <c r="BR8"/>
      <c r="BX8" s="4"/>
      <c r="CG8"/>
    </row>
    <row r="9" spans="1:85" x14ac:dyDescent="0.25">
      <c r="A9" s="12" t="s">
        <v>9</v>
      </c>
      <c r="B9" s="49">
        <f t="shared" si="2"/>
        <v>84.473559982684208</v>
      </c>
      <c r="C9" s="49">
        <f t="shared" si="2"/>
        <v>0</v>
      </c>
      <c r="D9" s="49">
        <f t="shared" ref="D9:E9" si="12">D35+D87</f>
        <v>238.83237256519698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48">
        <f t="shared" si="6"/>
        <v>323.30593254788118</v>
      </c>
      <c r="J9" s="8"/>
      <c r="K9" s="22" t="s">
        <v>9</v>
      </c>
      <c r="L9" s="49">
        <f t="shared" ref="L9:O9" si="14">L35+L87</f>
        <v>84.473559982684208</v>
      </c>
      <c r="M9" s="49">
        <f t="shared" si="14"/>
        <v>0</v>
      </c>
      <c r="N9" s="49">
        <f t="shared" si="14"/>
        <v>238.83237256519698</v>
      </c>
      <c r="O9" s="49">
        <f t="shared" si="14"/>
        <v>0</v>
      </c>
      <c r="P9" s="49">
        <f t="shared" si="8"/>
        <v>0</v>
      </c>
      <c r="Q9" s="49">
        <f t="shared" ref="Q9:R9" si="15">Q35+Q87</f>
        <v>0</v>
      </c>
      <c r="R9" s="49">
        <f t="shared" si="15"/>
        <v>0</v>
      </c>
      <c r="S9" s="51">
        <f t="shared" si="10"/>
        <v>323.30593254788118</v>
      </c>
      <c r="T9" s="8" t="str">
        <f t="shared" si="11"/>
        <v/>
      </c>
      <c r="U9" s="8"/>
      <c r="X9"/>
      <c r="Y9"/>
      <c r="Z9"/>
      <c r="AA9"/>
      <c r="AB9"/>
      <c r="AC9"/>
      <c r="AD9"/>
      <c r="AE9"/>
      <c r="AF9"/>
      <c r="AG9"/>
      <c r="AH9" s="45"/>
      <c r="AJ9" s="45"/>
      <c r="AR9" s="5"/>
      <c r="BA9"/>
      <c r="BI9" s="5"/>
      <c r="BR9"/>
      <c r="BX9" s="4"/>
      <c r="CG9"/>
    </row>
    <row r="10" spans="1:85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59.629655382856711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54">
        <f t="shared" si="6"/>
        <v>59.629655382856711</v>
      </c>
      <c r="J10" s="8"/>
      <c r="K10" s="23" t="s">
        <v>54</v>
      </c>
      <c r="L10" s="55">
        <f t="shared" ref="L10:O10" si="18">L36+L88</f>
        <v>0</v>
      </c>
      <c r="M10" s="55">
        <f t="shared" si="18"/>
        <v>0</v>
      </c>
      <c r="N10" s="55">
        <f t="shared" si="18"/>
        <v>59.629655382856711</v>
      </c>
      <c r="O10" s="55">
        <f t="shared" si="18"/>
        <v>0</v>
      </c>
      <c r="P10" s="55">
        <f t="shared" si="8"/>
        <v>0</v>
      </c>
      <c r="Q10" s="55">
        <f t="shared" ref="Q10:R10" si="19">Q36+Q88</f>
        <v>0</v>
      </c>
      <c r="R10" s="55">
        <f t="shared" si="19"/>
        <v>0</v>
      </c>
      <c r="S10" s="57">
        <f t="shared" si="10"/>
        <v>59.629655382856711</v>
      </c>
      <c r="T10" s="8" t="str">
        <f t="shared" si="11"/>
        <v/>
      </c>
      <c r="U10" s="8"/>
      <c r="X10"/>
      <c r="Y10"/>
      <c r="Z10"/>
      <c r="AA10"/>
      <c r="AB10"/>
      <c r="AC10"/>
      <c r="AD10"/>
      <c r="AE10"/>
      <c r="AF10"/>
      <c r="AG10"/>
      <c r="AH10" s="45"/>
      <c r="AJ10" s="45"/>
      <c r="AR10" s="5"/>
      <c r="BA10"/>
      <c r="BI10" s="5"/>
      <c r="BR10"/>
      <c r="BX10" s="4"/>
      <c r="CG10"/>
    </row>
    <row r="11" spans="1:85" x14ac:dyDescent="0.25">
      <c r="A11" s="12" t="s">
        <v>15</v>
      </c>
      <c r="B11" s="49">
        <f t="shared" si="2"/>
        <v>1007.9645261729444</v>
      </c>
      <c r="C11" s="49">
        <f t="shared" si="2"/>
        <v>301.41999056895298</v>
      </c>
      <c r="D11" s="49">
        <f t="shared" ref="D11:E11" si="20">D37+D89</f>
        <v>619.34355163000134</v>
      </c>
      <c r="E11" s="49">
        <f t="shared" si="20"/>
        <v>7.4677909202424058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48">
        <f t="shared" si="6"/>
        <v>1936.195859292141</v>
      </c>
      <c r="J11" s="8"/>
      <c r="K11" s="22" t="s">
        <v>15</v>
      </c>
      <c r="L11" s="49">
        <f t="shared" ref="L11:O11" si="22">L37+L89</f>
        <v>1007.9645261729444</v>
      </c>
      <c r="M11" s="49">
        <f t="shared" si="22"/>
        <v>301.41999056895298</v>
      </c>
      <c r="N11" s="49">
        <f t="shared" si="22"/>
        <v>619.34355163000134</v>
      </c>
      <c r="O11" s="49">
        <f t="shared" si="22"/>
        <v>7.4677909202424058</v>
      </c>
      <c r="P11" s="49">
        <f t="shared" si="8"/>
        <v>0</v>
      </c>
      <c r="Q11" s="49">
        <f t="shared" ref="Q11:R11" si="23">Q37+Q89</f>
        <v>0</v>
      </c>
      <c r="R11" s="49">
        <f t="shared" si="23"/>
        <v>0</v>
      </c>
      <c r="S11" s="51">
        <f t="shared" si="10"/>
        <v>1936.195859292141</v>
      </c>
      <c r="T11" s="8" t="str">
        <f t="shared" si="11"/>
        <v/>
      </c>
      <c r="U11" s="8"/>
      <c r="X11"/>
      <c r="Y11"/>
      <c r="Z11"/>
      <c r="AA11"/>
      <c r="AB11"/>
      <c r="AC11"/>
      <c r="AD11"/>
      <c r="AE11"/>
      <c r="AF11"/>
      <c r="AG11"/>
      <c r="AH11" s="45"/>
      <c r="AJ11" s="45"/>
      <c r="AR11" s="5"/>
      <c r="BA11"/>
      <c r="BI11" s="5"/>
      <c r="BR11"/>
      <c r="BX11" s="4"/>
      <c r="CG11"/>
    </row>
    <row r="12" spans="1:85" x14ac:dyDescent="0.25">
      <c r="A12" s="11" t="s">
        <v>67</v>
      </c>
      <c r="B12" s="52">
        <f t="shared" si="2"/>
        <v>6447.0916467876577</v>
      </c>
      <c r="C12" s="52">
        <f t="shared" si="2"/>
        <v>88.471534205404694</v>
      </c>
      <c r="D12" s="52">
        <f t="shared" ref="D12:E12" si="24">D38+D90</f>
        <v>912.75209310087303</v>
      </c>
      <c r="E12" s="52">
        <f t="shared" si="24"/>
        <v>1.9054720851717897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54">
        <f t="shared" si="6"/>
        <v>7450.2207461791077</v>
      </c>
      <c r="J12" s="8"/>
      <c r="K12" s="23" t="s">
        <v>67</v>
      </c>
      <c r="L12" s="55">
        <f t="shared" ref="L12:O12" si="26">L38+L90</f>
        <v>6447.0916467876577</v>
      </c>
      <c r="M12" s="55">
        <f t="shared" si="26"/>
        <v>88.471534205404694</v>
      </c>
      <c r="N12" s="55">
        <f t="shared" si="26"/>
        <v>912.75209310087303</v>
      </c>
      <c r="O12" s="55">
        <f t="shared" si="26"/>
        <v>1.9054720851717897</v>
      </c>
      <c r="P12" s="55">
        <f t="shared" si="8"/>
        <v>0</v>
      </c>
      <c r="Q12" s="55">
        <f t="shared" ref="Q12:R12" si="27">Q38+Q90</f>
        <v>0</v>
      </c>
      <c r="R12" s="55">
        <f t="shared" si="27"/>
        <v>0</v>
      </c>
      <c r="S12" s="57">
        <f t="shared" si="10"/>
        <v>7450.2207461791077</v>
      </c>
      <c r="T12" s="8" t="str">
        <f t="shared" si="11"/>
        <v/>
      </c>
      <c r="U12" s="8"/>
      <c r="X12"/>
      <c r="Y12"/>
      <c r="Z12"/>
      <c r="AA12"/>
      <c r="AB12"/>
      <c r="AC12"/>
      <c r="AD12"/>
      <c r="AE12"/>
      <c r="AF12"/>
      <c r="AG12"/>
      <c r="AH12" s="45"/>
      <c r="AJ12" s="45"/>
      <c r="AR12" s="5"/>
      <c r="BA12"/>
      <c r="BI12" s="5"/>
      <c r="BR12"/>
      <c r="BX12" s="4"/>
      <c r="CG12"/>
    </row>
    <row r="13" spans="1:85" x14ac:dyDescent="0.25">
      <c r="A13" s="12" t="s">
        <v>56</v>
      </c>
      <c r="B13" s="49">
        <f t="shared" si="2"/>
        <v>0</v>
      </c>
      <c r="C13" s="49">
        <f t="shared" si="2"/>
        <v>0.37849498659299752</v>
      </c>
      <c r="D13" s="49">
        <f t="shared" ref="D13:E13" si="28">D39+D91</f>
        <v>4.323647121029623</v>
      </c>
      <c r="E13" s="49">
        <f t="shared" si="28"/>
        <v>1557.6565455255247</v>
      </c>
      <c r="F13" s="49">
        <f t="shared" si="4"/>
        <v>17645.341212751089</v>
      </c>
      <c r="G13" s="49">
        <f t="shared" ref="G13:H13" si="29">G39+G91</f>
        <v>0</v>
      </c>
      <c r="H13" s="49">
        <f t="shared" si="29"/>
        <v>0</v>
      </c>
      <c r="I13" s="48">
        <f t="shared" si="6"/>
        <v>19207.699900384236</v>
      </c>
      <c r="J13" s="8"/>
      <c r="K13" s="24" t="s">
        <v>56</v>
      </c>
      <c r="L13" s="49">
        <f t="shared" ref="L13:O13" si="30">L39+L91</f>
        <v>0</v>
      </c>
      <c r="M13" s="49">
        <f t="shared" si="30"/>
        <v>0.37849498659299752</v>
      </c>
      <c r="N13" s="49">
        <f t="shared" si="30"/>
        <v>4.323647121029623</v>
      </c>
      <c r="O13" s="49">
        <f t="shared" si="30"/>
        <v>1557.6565455255247</v>
      </c>
      <c r="P13" s="49">
        <f t="shared" si="8"/>
        <v>17645.341212751089</v>
      </c>
      <c r="Q13" s="49">
        <f t="shared" ref="Q13:R13" si="31">Q39+Q91</f>
        <v>0</v>
      </c>
      <c r="R13" s="49">
        <f t="shared" si="31"/>
        <v>0</v>
      </c>
      <c r="S13" s="51">
        <f t="shared" si="10"/>
        <v>19207.699900384236</v>
      </c>
      <c r="T13" s="8" t="str">
        <f t="shared" si="11"/>
        <v/>
      </c>
      <c r="U13" s="8"/>
      <c r="X13"/>
      <c r="Y13"/>
      <c r="Z13"/>
      <c r="AA13"/>
      <c r="AB13"/>
      <c r="AC13"/>
      <c r="AD13"/>
      <c r="AE13"/>
      <c r="AF13"/>
      <c r="AG13"/>
      <c r="AH13" s="45"/>
      <c r="AJ13" s="45"/>
      <c r="AR13" s="5"/>
      <c r="BA13"/>
      <c r="BI13" s="5"/>
      <c r="BR13"/>
      <c r="BX13" s="4"/>
      <c r="CG13"/>
    </row>
    <row r="14" spans="1:85" x14ac:dyDescent="0.25">
      <c r="A14" s="11" t="s">
        <v>11</v>
      </c>
      <c r="B14" s="52">
        <f t="shared" si="2"/>
        <v>0</v>
      </c>
      <c r="C14" s="52">
        <f t="shared" si="2"/>
        <v>0.11732409742330067</v>
      </c>
      <c r="D14" s="52">
        <f t="shared" ref="D14:E14" si="32">D40+D92</f>
        <v>3.2782876064202826E-2</v>
      </c>
      <c r="E14" s="52">
        <f t="shared" si="32"/>
        <v>39.281743407055465</v>
      </c>
      <c r="F14" s="52">
        <f t="shared" si="4"/>
        <v>6109.9119503921966</v>
      </c>
      <c r="G14" s="52">
        <f t="shared" ref="G14:H14" si="33">G40+G92</f>
        <v>0</v>
      </c>
      <c r="H14" s="52">
        <f t="shared" si="33"/>
        <v>0</v>
      </c>
      <c r="I14" s="54">
        <f t="shared" si="6"/>
        <v>6149.3438007727391</v>
      </c>
      <c r="J14" s="8"/>
      <c r="K14" s="23" t="s">
        <v>11</v>
      </c>
      <c r="L14" s="55">
        <f t="shared" ref="L14:O14" si="34">L40+L92</f>
        <v>0</v>
      </c>
      <c r="M14" s="55">
        <f t="shared" si="34"/>
        <v>0.11732409742330067</v>
      </c>
      <c r="N14" s="55">
        <f t="shared" si="34"/>
        <v>3.2782876064202826E-2</v>
      </c>
      <c r="O14" s="55">
        <f t="shared" si="34"/>
        <v>39.281743407055465</v>
      </c>
      <c r="P14" s="55">
        <f t="shared" si="8"/>
        <v>6109.9119503921956</v>
      </c>
      <c r="Q14" s="55">
        <f t="shared" ref="Q14:R14" si="35">Q40+Q92</f>
        <v>0</v>
      </c>
      <c r="R14" s="55">
        <f t="shared" si="35"/>
        <v>0</v>
      </c>
      <c r="S14" s="57">
        <f t="shared" si="10"/>
        <v>6149.3438007727382</v>
      </c>
      <c r="T14" s="8" t="str">
        <f t="shared" si="11"/>
        <v/>
      </c>
      <c r="U14" s="8"/>
      <c r="X14"/>
      <c r="Y14"/>
      <c r="Z14"/>
      <c r="AA14"/>
      <c r="AB14"/>
      <c r="AC14"/>
      <c r="AD14"/>
      <c r="AE14"/>
      <c r="AF14"/>
      <c r="AG14"/>
      <c r="AH14" s="45"/>
      <c r="AJ14" s="45"/>
      <c r="AR14" s="5"/>
      <c r="BA14"/>
      <c r="BI14" s="5"/>
      <c r="BR14"/>
      <c r="BX14" s="4"/>
      <c r="CG14"/>
    </row>
    <row r="15" spans="1:85" x14ac:dyDescent="0.25">
      <c r="A15" s="12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0.80386889238646186</v>
      </c>
      <c r="E15" s="49">
        <f t="shared" si="36"/>
        <v>0</v>
      </c>
      <c r="F15" s="49">
        <f t="shared" si="4"/>
        <v>877.59563045095263</v>
      </c>
      <c r="G15" s="49">
        <f t="shared" ref="G15:H15" si="37">G41+G93</f>
        <v>0</v>
      </c>
      <c r="H15" s="49">
        <f t="shared" si="37"/>
        <v>0</v>
      </c>
      <c r="I15" s="48">
        <f t="shared" si="6"/>
        <v>878.39949934333913</v>
      </c>
      <c r="J15" s="8"/>
      <c r="K15" s="24" t="s">
        <v>57</v>
      </c>
      <c r="L15" s="49">
        <f t="shared" ref="L15:O15" si="38">L41+L93</f>
        <v>0</v>
      </c>
      <c r="M15" s="49">
        <f t="shared" si="38"/>
        <v>0</v>
      </c>
      <c r="N15" s="49">
        <f t="shared" si="38"/>
        <v>0.80386889238646186</v>
      </c>
      <c r="O15" s="49">
        <f t="shared" si="38"/>
        <v>0</v>
      </c>
      <c r="P15" s="49">
        <f t="shared" si="8"/>
        <v>877.59563045095263</v>
      </c>
      <c r="Q15" s="49">
        <f t="shared" ref="Q15:R15" si="39">Q41+Q93</f>
        <v>0</v>
      </c>
      <c r="R15" s="49">
        <f t="shared" si="39"/>
        <v>0</v>
      </c>
      <c r="S15" s="51">
        <f t="shared" si="10"/>
        <v>878.39949934333913</v>
      </c>
      <c r="T15" s="8" t="str">
        <f t="shared" si="11"/>
        <v/>
      </c>
      <c r="U15" s="8"/>
      <c r="X15"/>
      <c r="Y15"/>
      <c r="Z15"/>
      <c r="AA15"/>
      <c r="AB15"/>
      <c r="AC15"/>
      <c r="AD15"/>
      <c r="AE15"/>
      <c r="AF15"/>
      <c r="AG15"/>
      <c r="AH15" s="45"/>
      <c r="AJ15" s="45"/>
      <c r="AR15" s="5"/>
      <c r="BA15"/>
      <c r="BI15" s="5"/>
      <c r="BR15"/>
      <c r="BX15" s="4"/>
      <c r="CG15"/>
    </row>
    <row r="16" spans="1:85" x14ac:dyDescent="0.25">
      <c r="A16" s="11" t="s">
        <v>16</v>
      </c>
      <c r="B16" s="52">
        <f t="shared" si="2"/>
        <v>455.1657330115695</v>
      </c>
      <c r="C16" s="52">
        <f t="shared" si="2"/>
        <v>6.6796342629811498</v>
      </c>
      <c r="D16" s="52">
        <f t="shared" ref="D16:E16" si="40">D42+D94</f>
        <v>144.49705479820332</v>
      </c>
      <c r="E16" s="52">
        <f t="shared" si="40"/>
        <v>21.147946209355283</v>
      </c>
      <c r="F16" s="52">
        <f t="shared" si="4"/>
        <v>7.6754210233015945</v>
      </c>
      <c r="G16" s="52">
        <f t="shared" ref="G16:H16" si="41">G42+G94</f>
        <v>0</v>
      </c>
      <c r="H16" s="52">
        <f t="shared" si="41"/>
        <v>0</v>
      </c>
      <c r="I16" s="54">
        <f t="shared" si="6"/>
        <v>635.16578930541084</v>
      </c>
      <c r="J16" s="8"/>
      <c r="K16" s="23" t="s">
        <v>16</v>
      </c>
      <c r="L16" s="55">
        <f t="shared" ref="L16:O16" si="42">L42+L94</f>
        <v>455.1657330115695</v>
      </c>
      <c r="M16" s="55">
        <f t="shared" si="42"/>
        <v>6.6796342629811498</v>
      </c>
      <c r="N16" s="55">
        <f t="shared" si="42"/>
        <v>144.49705479820332</v>
      </c>
      <c r="O16" s="55">
        <f t="shared" si="42"/>
        <v>21.147946209355283</v>
      </c>
      <c r="P16" s="55">
        <f t="shared" si="8"/>
        <v>7.6754210233016336</v>
      </c>
      <c r="Q16" s="55">
        <f t="shared" ref="Q16:R16" si="43">Q42+Q94</f>
        <v>0</v>
      </c>
      <c r="R16" s="55">
        <f t="shared" si="43"/>
        <v>0</v>
      </c>
      <c r="S16" s="57">
        <f t="shared" si="10"/>
        <v>635.16578930541084</v>
      </c>
      <c r="T16" s="8" t="str">
        <f t="shared" si="11"/>
        <v/>
      </c>
      <c r="U16" s="8"/>
      <c r="X16"/>
      <c r="Y16"/>
      <c r="Z16"/>
      <c r="AA16"/>
      <c r="AB16"/>
      <c r="AC16"/>
      <c r="AD16"/>
      <c r="AE16"/>
      <c r="AF16"/>
      <c r="AG16"/>
      <c r="AH16" s="45"/>
      <c r="AJ16" s="45"/>
      <c r="AR16" s="5"/>
      <c r="BA16"/>
      <c r="BI16" s="5"/>
      <c r="BR16"/>
      <c r="BX16" s="4"/>
      <c r="CG16"/>
    </row>
    <row r="17" spans="1:85" x14ac:dyDescent="0.25">
      <c r="A17" s="12" t="s">
        <v>139</v>
      </c>
      <c r="B17" s="49">
        <f t="shared" si="2"/>
        <v>2005.9805257149653</v>
      </c>
      <c r="C17" s="49">
        <f t="shared" si="2"/>
        <v>1915.8191478971025</v>
      </c>
      <c r="D17" s="49">
        <f t="shared" ref="D17:E17" si="44">D43+D95</f>
        <v>1835.7364282313079</v>
      </c>
      <c r="E17" s="49">
        <f t="shared" si="44"/>
        <v>16.72328982325045</v>
      </c>
      <c r="F17" s="49">
        <f t="shared" si="4"/>
        <v>1896.5422413113247</v>
      </c>
      <c r="G17" s="49">
        <f t="shared" ref="G17:H17" si="45">G43+G95</f>
        <v>0</v>
      </c>
      <c r="H17" s="49">
        <f t="shared" si="45"/>
        <v>0</v>
      </c>
      <c r="I17" s="48">
        <f t="shared" si="6"/>
        <v>7670.8016329779512</v>
      </c>
      <c r="J17" s="8"/>
      <c r="K17" s="24" t="s">
        <v>139</v>
      </c>
      <c r="L17" s="49">
        <f t="shared" ref="L17:O17" si="46">L43+L95</f>
        <v>2005.9805257149653</v>
      </c>
      <c r="M17" s="49">
        <f t="shared" si="46"/>
        <v>1915.8191478971025</v>
      </c>
      <c r="N17" s="49">
        <f t="shared" si="46"/>
        <v>1835.7364282313079</v>
      </c>
      <c r="O17" s="49">
        <f t="shared" si="46"/>
        <v>16.72328982325045</v>
      </c>
      <c r="P17" s="49">
        <f t="shared" si="8"/>
        <v>1896.5422413113256</v>
      </c>
      <c r="Q17" s="49">
        <f t="shared" ref="Q17:R17" si="47">Q43+Q95</f>
        <v>0</v>
      </c>
      <c r="R17" s="49">
        <f t="shared" si="47"/>
        <v>0</v>
      </c>
      <c r="S17" s="51">
        <f t="shared" si="10"/>
        <v>7670.8016329779521</v>
      </c>
      <c r="T17" s="8" t="str">
        <f t="shared" si="11"/>
        <v/>
      </c>
      <c r="U17" s="8"/>
      <c r="X17"/>
      <c r="Y17"/>
      <c r="Z17"/>
      <c r="AA17"/>
      <c r="AB17"/>
      <c r="AC17"/>
      <c r="AD17"/>
      <c r="AE17"/>
      <c r="AF17"/>
      <c r="AG17"/>
      <c r="AH17" s="45"/>
      <c r="AJ17" s="45"/>
      <c r="AR17" s="5"/>
      <c r="BA17"/>
      <c r="BI17" s="5"/>
      <c r="BR17"/>
      <c r="BX17" s="4"/>
      <c r="CG17"/>
    </row>
    <row r="18" spans="1:85" x14ac:dyDescent="0.25">
      <c r="A18" s="11" t="s">
        <v>24</v>
      </c>
      <c r="B18" s="52">
        <f t="shared" si="2"/>
        <v>2219.4104199280864</v>
      </c>
      <c r="C18" s="52">
        <f t="shared" si="2"/>
        <v>24.459199991970241</v>
      </c>
      <c r="D18" s="52">
        <f t="shared" ref="D18:E18" si="48">D44+D96</f>
        <v>3370.6654830102939</v>
      </c>
      <c r="E18" s="52">
        <f t="shared" si="48"/>
        <v>8032.4801578547813</v>
      </c>
      <c r="F18" s="52">
        <f t="shared" si="4"/>
        <v>1470.889422559243</v>
      </c>
      <c r="G18" s="52">
        <f t="shared" ref="G18:H18" si="49">G44+G96</f>
        <v>2119.7335822851492</v>
      </c>
      <c r="H18" s="52">
        <f t="shared" si="49"/>
        <v>21.784252615324888</v>
      </c>
      <c r="I18" s="54">
        <f t="shared" si="6"/>
        <v>17259.42251824485</v>
      </c>
      <c r="J18" s="8"/>
      <c r="K18" s="23" t="s">
        <v>24</v>
      </c>
      <c r="L18" s="55">
        <f t="shared" ref="L18:O18" si="50">L44+L96</f>
        <v>2219.4104199280864</v>
      </c>
      <c r="M18" s="55">
        <f t="shared" si="50"/>
        <v>24.459199991970241</v>
      </c>
      <c r="N18" s="55">
        <f t="shared" si="50"/>
        <v>3370.6654830102939</v>
      </c>
      <c r="O18" s="55">
        <f t="shared" si="50"/>
        <v>8032.4801578547813</v>
      </c>
      <c r="P18" s="55">
        <f t="shared" si="8"/>
        <v>1470.889422559241</v>
      </c>
      <c r="Q18" s="55">
        <f t="shared" ref="Q18:R18" si="51">Q44+Q96</f>
        <v>2119.7335822851492</v>
      </c>
      <c r="R18" s="55">
        <f t="shared" si="51"/>
        <v>21.784252615324888</v>
      </c>
      <c r="S18" s="57">
        <f t="shared" si="10"/>
        <v>17259.42251824485</v>
      </c>
      <c r="T18" s="8" t="str">
        <f t="shared" si="11"/>
        <v/>
      </c>
      <c r="U18" s="8"/>
      <c r="X18"/>
      <c r="Y18"/>
      <c r="Z18"/>
      <c r="AA18"/>
      <c r="AB18"/>
      <c r="AC18"/>
      <c r="AD18"/>
      <c r="AE18"/>
      <c r="AF18"/>
      <c r="AG18"/>
      <c r="AH18" s="45"/>
      <c r="AJ18" s="45"/>
      <c r="AR18" s="5"/>
      <c r="BA18"/>
      <c r="BI18" s="5"/>
      <c r="BR18"/>
      <c r="BX18" s="4"/>
      <c r="CG18"/>
    </row>
    <row r="19" spans="1:85" x14ac:dyDescent="0.25">
      <c r="A19" s="12" t="s">
        <v>23</v>
      </c>
      <c r="B19" s="49">
        <f t="shared" si="2"/>
        <v>3240.3733634363421</v>
      </c>
      <c r="C19" s="49">
        <f t="shared" si="2"/>
        <v>12.602135525191336</v>
      </c>
      <c r="D19" s="49">
        <f t="shared" ref="D19:E19" si="52">D45+D97</f>
        <v>469.24737491680719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48">
        <f t="shared" si="6"/>
        <v>3722.2228738783406</v>
      </c>
      <c r="J19" s="8"/>
      <c r="K19" s="24" t="s">
        <v>23</v>
      </c>
      <c r="L19" s="49">
        <f t="shared" ref="L19:O19" si="54">L45+L97</f>
        <v>3240.3733634363421</v>
      </c>
      <c r="M19" s="49">
        <f t="shared" si="54"/>
        <v>12.602135525191336</v>
      </c>
      <c r="N19" s="49">
        <f t="shared" si="54"/>
        <v>469.24737491680719</v>
      </c>
      <c r="O19" s="49">
        <f t="shared" si="54"/>
        <v>0</v>
      </c>
      <c r="P19" s="49">
        <f t="shared" si="8"/>
        <v>3.694822225952521E-13</v>
      </c>
      <c r="Q19" s="49">
        <f t="shared" ref="Q19:R19" si="55">Q45+Q97</f>
        <v>0</v>
      </c>
      <c r="R19" s="49">
        <f t="shared" si="55"/>
        <v>0</v>
      </c>
      <c r="S19" s="51">
        <f t="shared" si="10"/>
        <v>3722.222873878341</v>
      </c>
      <c r="T19" s="8" t="str">
        <f t="shared" si="11"/>
        <v/>
      </c>
      <c r="U19" s="8"/>
      <c r="X19"/>
      <c r="Y19"/>
      <c r="Z19"/>
      <c r="AA19"/>
      <c r="AB19"/>
      <c r="AC19"/>
      <c r="AD19"/>
      <c r="AE19"/>
      <c r="AF19"/>
      <c r="AG19"/>
      <c r="AH19" s="45"/>
      <c r="AJ19" s="45"/>
      <c r="AR19" s="5"/>
      <c r="BA19"/>
      <c r="BI19" s="5"/>
      <c r="BR19"/>
      <c r="BX19" s="4"/>
      <c r="CG19"/>
    </row>
    <row r="20" spans="1:85" x14ac:dyDescent="0.25">
      <c r="A20" s="11" t="s">
        <v>58</v>
      </c>
      <c r="B20" s="52">
        <f t="shared" si="2"/>
        <v>4533.3276512388238</v>
      </c>
      <c r="C20" s="52">
        <f t="shared" si="2"/>
        <v>16.567046394358016</v>
      </c>
      <c r="D20" s="52">
        <f t="shared" ref="D20:E20" si="56">D46+D98</f>
        <v>647.92315720238753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54">
        <f t="shared" si="6"/>
        <v>5197.8178548355691</v>
      </c>
      <c r="J20" s="8"/>
      <c r="K20" s="23" t="s">
        <v>58</v>
      </c>
      <c r="L20" s="55">
        <f t="shared" ref="L20:O20" si="58">L46+L98</f>
        <v>4533.3276512388238</v>
      </c>
      <c r="M20" s="55">
        <f t="shared" si="58"/>
        <v>16.567046394358016</v>
      </c>
      <c r="N20" s="55">
        <f t="shared" si="58"/>
        <v>647.92315720238753</v>
      </c>
      <c r="O20" s="55">
        <f t="shared" si="58"/>
        <v>0</v>
      </c>
      <c r="P20" s="55">
        <f t="shared" si="8"/>
        <v>-2.0862478411487473E-13</v>
      </c>
      <c r="Q20" s="55">
        <f t="shared" ref="Q20:R20" si="59">Q46+Q98</f>
        <v>0</v>
      </c>
      <c r="R20" s="55">
        <f t="shared" si="59"/>
        <v>0</v>
      </c>
      <c r="S20" s="57">
        <f t="shared" si="10"/>
        <v>5197.8178548355691</v>
      </c>
      <c r="T20" s="8" t="str">
        <f t="shared" si="11"/>
        <v/>
      </c>
      <c r="U20" s="8"/>
      <c r="X20"/>
      <c r="Y20"/>
      <c r="Z20"/>
      <c r="AA20"/>
      <c r="AB20"/>
      <c r="AC20"/>
      <c r="AD20"/>
      <c r="AE20"/>
      <c r="AF20"/>
      <c r="AG20"/>
      <c r="AH20" s="45"/>
      <c r="AJ20" s="45"/>
      <c r="AR20" s="5"/>
      <c r="BA20"/>
      <c r="BI20" s="5"/>
      <c r="BR20"/>
      <c r="BX20" s="4"/>
      <c r="CG20"/>
    </row>
    <row r="21" spans="1:85" x14ac:dyDescent="0.25">
      <c r="A21" s="12" t="s">
        <v>21</v>
      </c>
      <c r="B21" s="49">
        <f t="shared" si="2"/>
        <v>1056.9894619660911</v>
      </c>
      <c r="C21" s="49">
        <f t="shared" si="2"/>
        <v>6908.8577962944346</v>
      </c>
      <c r="D21" s="49">
        <f t="shared" ref="D21:E21" si="60">D47+D99</f>
        <v>1985.9037121137817</v>
      </c>
      <c r="E21" s="49">
        <f t="shared" si="60"/>
        <v>3.7709464594960602</v>
      </c>
      <c r="F21" s="49">
        <f t="shared" si="4"/>
        <v>1190.5000333401917</v>
      </c>
      <c r="G21" s="49">
        <f t="shared" ref="G21:H21" si="61">G47+G99</f>
        <v>0</v>
      </c>
      <c r="H21" s="49">
        <f t="shared" si="61"/>
        <v>0</v>
      </c>
      <c r="I21" s="48">
        <f t="shared" si="6"/>
        <v>11146.021950173994</v>
      </c>
      <c r="J21" s="8"/>
      <c r="K21" s="24" t="s">
        <v>21</v>
      </c>
      <c r="L21" s="49">
        <f t="shared" ref="L21:O21" si="62">L47+L99</f>
        <v>1056.9894619660911</v>
      </c>
      <c r="M21" s="49">
        <f t="shared" si="62"/>
        <v>6908.8577962944346</v>
      </c>
      <c r="N21" s="49">
        <f t="shared" si="62"/>
        <v>1985.9037121137817</v>
      </c>
      <c r="O21" s="49">
        <f t="shared" si="62"/>
        <v>3.7709464594960602</v>
      </c>
      <c r="P21" s="49">
        <f t="shared" si="8"/>
        <v>1190.500033340189</v>
      </c>
      <c r="Q21" s="49">
        <f t="shared" ref="Q21:R21" si="63">Q47+Q99</f>
        <v>0</v>
      </c>
      <c r="R21" s="49">
        <f t="shared" si="63"/>
        <v>0</v>
      </c>
      <c r="S21" s="51">
        <f t="shared" si="10"/>
        <v>11146.021950173992</v>
      </c>
      <c r="T21" s="8" t="str">
        <f t="shared" si="11"/>
        <v/>
      </c>
      <c r="U21" s="8"/>
      <c r="X21"/>
      <c r="Y21"/>
      <c r="Z21"/>
      <c r="AA21"/>
      <c r="AB21"/>
      <c r="AC21"/>
      <c r="AD21"/>
      <c r="AE21"/>
      <c r="AF21"/>
      <c r="AG21"/>
      <c r="AH21" s="45"/>
      <c r="AJ21" s="45"/>
      <c r="AR21" s="5"/>
      <c r="BA21"/>
      <c r="BI21" s="5"/>
      <c r="BR21"/>
      <c r="BX21" s="4"/>
      <c r="CG21"/>
    </row>
    <row r="22" spans="1:85" x14ac:dyDescent="0.25">
      <c r="A22" s="11" t="s">
        <v>20</v>
      </c>
      <c r="B22" s="52">
        <f t="shared" si="2"/>
        <v>31.995823686106647</v>
      </c>
      <c r="C22" s="52">
        <f t="shared" si="2"/>
        <v>207.74546069691544</v>
      </c>
      <c r="D22" s="52">
        <f t="shared" ref="D22:E22" si="64">D48+D100</f>
        <v>1027.9467269596719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54">
        <f t="shared" si="6"/>
        <v>1267.6880113426939</v>
      </c>
      <c r="J22" s="8"/>
      <c r="K22" s="23" t="s">
        <v>20</v>
      </c>
      <c r="L22" s="55">
        <f t="shared" ref="L22:O22" si="66">L48+L100</f>
        <v>31.995823686106647</v>
      </c>
      <c r="M22" s="55">
        <f t="shared" si="66"/>
        <v>207.74546069691544</v>
      </c>
      <c r="N22" s="55">
        <f t="shared" si="66"/>
        <v>1027.9467269596719</v>
      </c>
      <c r="O22" s="55">
        <f t="shared" si="66"/>
        <v>0</v>
      </c>
      <c r="P22" s="55">
        <f t="shared" si="8"/>
        <v>0</v>
      </c>
      <c r="Q22" s="55">
        <f t="shared" ref="Q22:R22" si="67">Q48+Q100</f>
        <v>0</v>
      </c>
      <c r="R22" s="55">
        <f t="shared" si="67"/>
        <v>0</v>
      </c>
      <c r="S22" s="57">
        <f t="shared" si="10"/>
        <v>1267.6880113426939</v>
      </c>
      <c r="T22" s="8" t="str">
        <f t="shared" si="11"/>
        <v/>
      </c>
      <c r="U22" s="8"/>
      <c r="X22"/>
      <c r="Y22"/>
      <c r="Z22"/>
      <c r="AA22"/>
      <c r="AB22"/>
      <c r="AC22"/>
      <c r="AD22"/>
      <c r="AE22"/>
      <c r="AF22"/>
      <c r="AG22"/>
      <c r="AH22" s="45"/>
      <c r="AJ22" s="45"/>
      <c r="AR22" s="5"/>
      <c r="BA22"/>
      <c r="BI22" s="5"/>
      <c r="BR22"/>
      <c r="BX22" s="4"/>
      <c r="CG22"/>
    </row>
    <row r="23" spans="1:85" x14ac:dyDescent="0.25">
      <c r="A23" s="13" t="s">
        <v>62</v>
      </c>
      <c r="B23" s="49">
        <f t="shared" si="2"/>
        <v>637.4563676680275</v>
      </c>
      <c r="C23" s="49">
        <f t="shared" si="2"/>
        <v>0</v>
      </c>
      <c r="D23" s="49">
        <f t="shared" ref="D23:E23" si="68">D49+D101</f>
        <v>340.7326445608004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48">
        <f t="shared" si="6"/>
        <v>978.18901222882789</v>
      </c>
      <c r="J23" s="8"/>
      <c r="K23" s="25" t="s">
        <v>62</v>
      </c>
      <c r="L23" s="49">
        <f t="shared" ref="L23:O23" si="70">L49+L101</f>
        <v>637.4563676680275</v>
      </c>
      <c r="M23" s="49">
        <f t="shared" si="70"/>
        <v>0</v>
      </c>
      <c r="N23" s="49">
        <f t="shared" si="70"/>
        <v>340.7326445608004</v>
      </c>
      <c r="O23" s="49">
        <f t="shared" si="70"/>
        <v>0</v>
      </c>
      <c r="P23" s="49">
        <f t="shared" si="8"/>
        <v>0</v>
      </c>
      <c r="Q23" s="49">
        <f t="shared" ref="Q23:R23" si="71">Q49+Q101</f>
        <v>0</v>
      </c>
      <c r="R23" s="49">
        <f t="shared" si="71"/>
        <v>0</v>
      </c>
      <c r="S23" s="51">
        <f t="shared" si="10"/>
        <v>978.18901222882789</v>
      </c>
      <c r="T23" s="8" t="str">
        <f t="shared" si="11"/>
        <v/>
      </c>
      <c r="U23" s="8"/>
      <c r="X23"/>
      <c r="Y23"/>
      <c r="Z23"/>
      <c r="AA23"/>
      <c r="AB23"/>
      <c r="AC23"/>
      <c r="AD23"/>
      <c r="AE23"/>
      <c r="AF23"/>
      <c r="AG23"/>
      <c r="AH23" s="45"/>
      <c r="AJ23" s="45"/>
      <c r="AR23" s="5"/>
      <c r="BA23"/>
      <c r="BI23" s="5"/>
      <c r="BR23"/>
      <c r="BX23" s="4"/>
      <c r="CG23"/>
    </row>
    <row r="24" spans="1:85" ht="14.4" x14ac:dyDescent="0.3">
      <c r="A24" s="14" t="s">
        <v>22</v>
      </c>
      <c r="B24" s="59">
        <f t="shared" si="2"/>
        <v>637.4563676680275</v>
      </c>
      <c r="C24" s="59">
        <f t="shared" si="2"/>
        <v>0</v>
      </c>
      <c r="D24" s="59">
        <f t="shared" ref="D24:E24" si="72">D50+D102</f>
        <v>340.7326445608004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61">
        <f t="shared" si="6"/>
        <v>978.18901222882789</v>
      </c>
      <c r="J24" s="8"/>
      <c r="K24" s="26" t="s">
        <v>22</v>
      </c>
      <c r="L24" s="62">
        <f t="shared" ref="L24:O24" si="74">L50+L102</f>
        <v>637.4563676680275</v>
      </c>
      <c r="M24" s="62">
        <f t="shared" si="74"/>
        <v>0</v>
      </c>
      <c r="N24" s="62">
        <f t="shared" si="74"/>
        <v>340.7326445608004</v>
      </c>
      <c r="O24" s="62">
        <f t="shared" si="74"/>
        <v>0</v>
      </c>
      <c r="P24" s="62">
        <f t="shared" si="8"/>
        <v>0</v>
      </c>
      <c r="Q24" s="62">
        <f t="shared" ref="Q24:R24" si="75">Q50+Q102</f>
        <v>0</v>
      </c>
      <c r="R24" s="62">
        <f t="shared" si="75"/>
        <v>0</v>
      </c>
      <c r="S24" s="64">
        <f t="shared" si="10"/>
        <v>978.18901222882789</v>
      </c>
      <c r="T24" s="8" t="str">
        <f t="shared" si="11"/>
        <v/>
      </c>
      <c r="U24" s="8"/>
      <c r="X24"/>
      <c r="Y24"/>
      <c r="Z24"/>
      <c r="AA24"/>
      <c r="AB24"/>
      <c r="AC24"/>
      <c r="AD24"/>
      <c r="AE24"/>
      <c r="AF24"/>
      <c r="AG24"/>
      <c r="AH24" s="45"/>
      <c r="AJ24" s="45"/>
      <c r="AR24" s="5"/>
      <c r="BA24"/>
      <c r="BI24" s="5"/>
      <c r="BR24"/>
      <c r="BX24" s="4"/>
      <c r="CG24"/>
    </row>
    <row r="25" spans="1:85" ht="14.4" x14ac:dyDescent="0.3">
      <c r="A25" s="15" t="s">
        <v>18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67">
        <f t="shared" si="6"/>
        <v>0</v>
      </c>
      <c r="J25" s="8"/>
      <c r="K25" s="27" t="s">
        <v>18</v>
      </c>
      <c r="L25" s="65">
        <f t="shared" ref="L25:O25" si="78">L51+L103</f>
        <v>0</v>
      </c>
      <c r="M25" s="65">
        <f t="shared" si="78"/>
        <v>0</v>
      </c>
      <c r="N25" s="65">
        <f t="shared" si="78"/>
        <v>0</v>
      </c>
      <c r="O25" s="65">
        <f t="shared" si="78"/>
        <v>0</v>
      </c>
      <c r="P25" s="65">
        <f t="shared" si="8"/>
        <v>0</v>
      </c>
      <c r="Q25" s="65">
        <f t="shared" ref="Q25:R25" si="79">Q51+Q103</f>
        <v>0</v>
      </c>
      <c r="R25" s="65">
        <f t="shared" si="79"/>
        <v>0</v>
      </c>
      <c r="S25" s="69">
        <f t="shared" si="10"/>
        <v>0</v>
      </c>
      <c r="T25" s="8"/>
      <c r="U25" s="8"/>
      <c r="Z25" s="45"/>
      <c r="AA25"/>
      <c r="AB25"/>
      <c r="AC25"/>
      <c r="AD25"/>
      <c r="AE25"/>
      <c r="AF25"/>
      <c r="AG25"/>
      <c r="AH25"/>
      <c r="AI25"/>
      <c r="AR25" s="5"/>
      <c r="BA25"/>
      <c r="BI25" s="5"/>
      <c r="BR25"/>
      <c r="BX25" s="4"/>
      <c r="CG25"/>
    </row>
    <row r="26" spans="1:85" ht="14.4" x14ac:dyDescent="0.3">
      <c r="A26" s="14" t="s">
        <v>19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61">
        <f t="shared" si="6"/>
        <v>0</v>
      </c>
      <c r="J26" s="8"/>
      <c r="K26" s="26" t="s">
        <v>19</v>
      </c>
      <c r="L26" s="62">
        <f t="shared" ref="L26:O26" si="82">L52+L104</f>
        <v>0</v>
      </c>
      <c r="M26" s="62">
        <f t="shared" si="82"/>
        <v>0</v>
      </c>
      <c r="N26" s="62">
        <f t="shared" si="82"/>
        <v>0</v>
      </c>
      <c r="O26" s="62">
        <f t="shared" si="82"/>
        <v>0</v>
      </c>
      <c r="P26" s="62">
        <f t="shared" si="8"/>
        <v>0</v>
      </c>
      <c r="Q26" s="62">
        <f t="shared" ref="Q26:R26" si="83">Q52+Q104</f>
        <v>0</v>
      </c>
      <c r="R26" s="62">
        <f t="shared" si="83"/>
        <v>0</v>
      </c>
      <c r="S26" s="64">
        <f t="shared" si="10"/>
        <v>0</v>
      </c>
      <c r="T26" s="8"/>
      <c r="U26" s="8"/>
      <c r="Z26" s="45"/>
      <c r="AA26"/>
      <c r="AB26"/>
      <c r="AC26"/>
      <c r="AD26"/>
      <c r="AE26"/>
      <c r="AF26"/>
      <c r="AG26"/>
      <c r="AH26"/>
      <c r="AI26"/>
      <c r="AR26" s="5"/>
      <c r="BA26"/>
      <c r="BI26" s="5"/>
      <c r="BR26"/>
      <c r="BX26" s="4"/>
      <c r="CG26"/>
    </row>
    <row r="27" spans="1:85" ht="15" thickBot="1" x14ac:dyDescent="0.35">
      <c r="A27" s="16" t="s">
        <v>10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72">
        <f t="shared" si="6"/>
        <v>0</v>
      </c>
      <c r="J27" s="8"/>
      <c r="K27" s="28" t="s">
        <v>64</v>
      </c>
      <c r="L27" s="70">
        <f t="shared" ref="L27:O27" si="86">L53+L105</f>
        <v>0</v>
      </c>
      <c r="M27" s="70">
        <f t="shared" si="86"/>
        <v>0</v>
      </c>
      <c r="N27" s="70">
        <f t="shared" si="86"/>
        <v>0</v>
      </c>
      <c r="O27" s="70">
        <f t="shared" si="86"/>
        <v>0</v>
      </c>
      <c r="P27" s="70">
        <f t="shared" si="8"/>
        <v>0</v>
      </c>
      <c r="Q27" s="70">
        <f t="shared" ref="Q27:R27" si="87">Q53+Q105</f>
        <v>0</v>
      </c>
      <c r="R27" s="70">
        <f t="shared" si="87"/>
        <v>0</v>
      </c>
      <c r="S27" s="74">
        <f t="shared" si="10"/>
        <v>0</v>
      </c>
      <c r="T27" s="8"/>
      <c r="U27" s="8"/>
      <c r="Z27" s="45"/>
      <c r="AA27"/>
      <c r="AB27"/>
      <c r="AC27"/>
      <c r="AD27"/>
      <c r="AE27"/>
      <c r="AF27"/>
      <c r="AG27"/>
      <c r="AH27"/>
      <c r="AI27"/>
      <c r="AR27" s="5"/>
      <c r="BA27"/>
      <c r="BI27" s="5"/>
      <c r="BR27"/>
      <c r="BX27" s="4"/>
      <c r="CG27"/>
    </row>
    <row r="28" spans="1:85" x14ac:dyDescent="0.25">
      <c r="A28" s="17" t="s">
        <v>25</v>
      </c>
      <c r="B28" s="75">
        <f>SUM(B7:B23)</f>
        <v>21845.252556351006</v>
      </c>
      <c r="C28" s="75">
        <f t="shared" ref="C28:I28" si="88">SUM(C7:C23)</f>
        <v>9498.9141587803115</v>
      </c>
      <c r="D28" s="75">
        <f t="shared" si="88"/>
        <v>12404.186310388557</v>
      </c>
      <c r="E28" s="75">
        <f t="shared" si="88"/>
        <v>9680.4338922848765</v>
      </c>
      <c r="F28" s="75">
        <f t="shared" si="88"/>
        <v>29198.612051316319</v>
      </c>
      <c r="G28" s="75">
        <f t="shared" si="88"/>
        <v>2119.7335822851492</v>
      </c>
      <c r="H28" s="76">
        <f t="shared" si="88"/>
        <v>21.784252615324888</v>
      </c>
      <c r="I28" s="48">
        <f t="shared" si="88"/>
        <v>84768.916804021545</v>
      </c>
      <c r="J28" s="279"/>
      <c r="K28" s="29" t="s">
        <v>25</v>
      </c>
      <c r="L28" s="75">
        <f>SUM(L7:L23)</f>
        <v>21845.252556351006</v>
      </c>
      <c r="M28" s="75">
        <f t="shared" ref="M28:S28" si="89">SUM(M7:M23)</f>
        <v>9498.9141587803115</v>
      </c>
      <c r="N28" s="75">
        <f t="shared" si="89"/>
        <v>12404.186310388557</v>
      </c>
      <c r="O28" s="75">
        <f t="shared" si="89"/>
        <v>9680.4338922848765</v>
      </c>
      <c r="P28" s="75">
        <f t="shared" si="89"/>
        <v>29198.612051316315</v>
      </c>
      <c r="Q28" s="75">
        <f t="shared" si="89"/>
        <v>2119.7335822851492</v>
      </c>
      <c r="R28" s="76">
        <f t="shared" si="89"/>
        <v>21.784252615324888</v>
      </c>
      <c r="S28" s="77">
        <f t="shared" si="89"/>
        <v>84768.916804021545</v>
      </c>
      <c r="T28" s="8" t="str">
        <f>IF(ABS(S28-S54-S80-S106)&gt;0.01,S28-S54-S80-S106,"")</f>
        <v/>
      </c>
      <c r="U28" s="8"/>
      <c r="Z28" s="45"/>
      <c r="AA28"/>
      <c r="AB28"/>
      <c r="AC28"/>
      <c r="AD28"/>
      <c r="AE28"/>
      <c r="AF28"/>
      <c r="AG28"/>
      <c r="AH28"/>
      <c r="AI28"/>
      <c r="AR28" s="5"/>
      <c r="BA28"/>
      <c r="BI28" s="5"/>
      <c r="BR28"/>
      <c r="BX28" s="4"/>
      <c r="CG28"/>
    </row>
    <row r="29" spans="1:85" s="4" customFormat="1" ht="15" thickBot="1" x14ac:dyDescent="0.35">
      <c r="A29" s="18" t="s">
        <v>85</v>
      </c>
      <c r="B29" s="78">
        <f>IF($I28=0,"-",B28/$I28)</f>
        <v>0.25770357083664702</v>
      </c>
      <c r="C29" s="78">
        <f t="shared" ref="C29:H29" si="90">IF($I28=0,"-",C28/$I28)</f>
        <v>0.11205657116913485</v>
      </c>
      <c r="D29" s="78">
        <f t="shared" si="90"/>
        <v>0.1463294185894338</v>
      </c>
      <c r="E29" s="78">
        <f t="shared" si="90"/>
        <v>0.11419791896910997</v>
      </c>
      <c r="F29" s="78">
        <f t="shared" si="90"/>
        <v>0.34444951229966758</v>
      </c>
      <c r="G29" s="78">
        <f t="shared" si="90"/>
        <v>2.5006024167865577E-2</v>
      </c>
      <c r="H29" s="78">
        <f t="shared" si="90"/>
        <v>2.5698396814115499E-4</v>
      </c>
      <c r="I29" s="79">
        <f>SUM(B29:H29)</f>
        <v>0.99999999999999989</v>
      </c>
      <c r="K29" s="30" t="s">
        <v>85</v>
      </c>
      <c r="L29" s="80">
        <f>IF($S28=0,"-",L28/$S28)</f>
        <v>0.25770357083664702</v>
      </c>
      <c r="M29" s="80">
        <f t="shared" ref="M29:R29" si="91">IF($S28=0,"-",M28/$S28)</f>
        <v>0.11205657116913485</v>
      </c>
      <c r="N29" s="80">
        <f t="shared" si="91"/>
        <v>0.1463294185894338</v>
      </c>
      <c r="O29" s="80">
        <f t="shared" si="91"/>
        <v>0.11419791896910997</v>
      </c>
      <c r="P29" s="80">
        <f t="shared" si="91"/>
        <v>0.34444951229966758</v>
      </c>
      <c r="Q29" s="80">
        <f t="shared" si="91"/>
        <v>2.5006024167865577E-2</v>
      </c>
      <c r="R29" s="81">
        <f t="shared" si="91"/>
        <v>2.5698396814115499E-4</v>
      </c>
      <c r="S29" s="82">
        <f>SUM(L29:R29)</f>
        <v>0.99999999999999989</v>
      </c>
      <c r="BA29" s="83"/>
      <c r="BR29" s="83"/>
    </row>
    <row r="30" spans="1:85" ht="14.4" thickBot="1" x14ac:dyDescent="0.3"/>
    <row r="31" spans="1:85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  <c r="K31" s="369" t="s">
        <v>51</v>
      </c>
      <c r="L31" s="43" t="s">
        <v>0</v>
      </c>
      <c r="M31" s="43" t="s">
        <v>1</v>
      </c>
      <c r="N31" s="43" t="s">
        <v>2</v>
      </c>
      <c r="O31" s="43" t="s">
        <v>3</v>
      </c>
      <c r="P31" s="43" t="s">
        <v>26</v>
      </c>
      <c r="Q31" s="43" t="s">
        <v>4</v>
      </c>
      <c r="R31" s="43" t="s">
        <v>84</v>
      </c>
      <c r="S31" s="44" t="s">
        <v>5</v>
      </c>
      <c r="U31" s="365" t="s">
        <v>51</v>
      </c>
      <c r="V31" s="84" t="s">
        <v>71</v>
      </c>
      <c r="W31" s="84" t="s">
        <v>72</v>
      </c>
      <c r="X31" s="84" t="s">
        <v>4</v>
      </c>
      <c r="Y31" s="84" t="s">
        <v>1</v>
      </c>
      <c r="Z31" s="84" t="s">
        <v>2</v>
      </c>
      <c r="AA31" s="84" t="s">
        <v>3</v>
      </c>
      <c r="AB31" s="84" t="s">
        <v>53</v>
      </c>
      <c r="AC31" s="84" t="s">
        <v>65</v>
      </c>
      <c r="AD31" s="85" t="s">
        <v>73</v>
      </c>
      <c r="AE31" s="85" t="s">
        <v>74</v>
      </c>
      <c r="AF31" s="85" t="s">
        <v>75</v>
      </c>
      <c r="AG31" s="85" t="s">
        <v>76</v>
      </c>
      <c r="AH31" s="85" t="s">
        <v>77</v>
      </c>
      <c r="AI31" s="86" t="s">
        <v>61</v>
      </c>
    </row>
    <row r="32" spans="1:85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  <c r="K32" s="370" t="s">
        <v>51</v>
      </c>
      <c r="L32" s="360" t="s">
        <v>66</v>
      </c>
      <c r="M32" s="361"/>
      <c r="N32" s="361"/>
      <c r="O32" s="361"/>
      <c r="P32" s="361"/>
      <c r="Q32" s="361"/>
      <c r="R32" s="361"/>
      <c r="S32" s="362"/>
      <c r="U32" s="366" t="s">
        <v>51</v>
      </c>
      <c r="V32" s="363" t="s">
        <v>66</v>
      </c>
      <c r="W32" s="363"/>
      <c r="X32" s="363"/>
      <c r="Y32" s="363"/>
      <c r="Z32" s="363"/>
      <c r="AA32" s="363"/>
      <c r="AB32" s="363"/>
      <c r="AC32" s="363"/>
      <c r="AD32" s="363"/>
      <c r="AE32" s="363"/>
      <c r="AF32" s="363"/>
      <c r="AG32" s="363"/>
      <c r="AH32" s="363"/>
      <c r="AI32" s="364"/>
    </row>
    <row r="33" spans="1:36" x14ac:dyDescent="0.25">
      <c r="A33" s="10" t="s">
        <v>6</v>
      </c>
      <c r="B33" s="46">
        <f>B111+B137+B163+B189+B215+B241+B267+B293+B319+B345+B371+B397+B423</f>
        <v>0</v>
      </c>
      <c r="C33" s="46">
        <f t="shared" ref="C33:E33" si="92">C111+C137+C163+C189+C215+C241+C267+C293+C319+C345+C371+C397+C423</f>
        <v>15.796393858984439</v>
      </c>
      <c r="D33" s="46">
        <f t="shared" si="92"/>
        <v>726.57414046582232</v>
      </c>
      <c r="E33" s="46">
        <f t="shared" si="92"/>
        <v>0</v>
      </c>
      <c r="F33" s="371">
        <v>0</v>
      </c>
      <c r="G33" s="46">
        <f t="shared" ref="G33:H48" si="93">G111+G137+G163+G189+G215+G241+G267+G293+G319+G345+G371+G397+G423</f>
        <v>0</v>
      </c>
      <c r="H33" s="46">
        <f t="shared" si="93"/>
        <v>0</v>
      </c>
      <c r="I33" s="48">
        <f>SUM(B33:H33)</f>
        <v>742.37053432480673</v>
      </c>
      <c r="J33" s="8"/>
      <c r="K33" s="31" t="s">
        <v>6</v>
      </c>
      <c r="L33" s="46">
        <f t="shared" ref="L33:R48" si="94">L111+L137+L163+L189+L215+L241+L267+L293+L319+L345+L371+L397+L423</f>
        <v>0</v>
      </c>
      <c r="M33" s="46">
        <f t="shared" si="94"/>
        <v>15.796393858984439</v>
      </c>
      <c r="N33" s="46">
        <f t="shared" si="94"/>
        <v>726.57414046582232</v>
      </c>
      <c r="O33" s="46">
        <f t="shared" si="94"/>
        <v>0</v>
      </c>
      <c r="P33" s="46">
        <f t="shared" si="94"/>
        <v>0</v>
      </c>
      <c r="Q33" s="46">
        <f t="shared" si="94"/>
        <v>0</v>
      </c>
      <c r="R33" s="46">
        <f t="shared" si="94"/>
        <v>0</v>
      </c>
      <c r="S33" s="88">
        <f>SUM(L33:R33)</f>
        <v>742.37053432480673</v>
      </c>
      <c r="T33" s="8"/>
      <c r="U33" s="33" t="s">
        <v>6</v>
      </c>
      <c r="V33" s="89">
        <f t="shared" ref="V33:AH48" si="95">V111+V137+V163+V189+V215+V241+V267+V293+V319+V345+V371+V397+V423</f>
        <v>0</v>
      </c>
      <c r="W33" s="89">
        <f t="shared" si="95"/>
        <v>0</v>
      </c>
      <c r="X33" s="89">
        <f t="shared" si="95"/>
        <v>0</v>
      </c>
      <c r="Y33" s="89">
        <f t="shared" si="95"/>
        <v>15.796393858984439</v>
      </c>
      <c r="Z33" s="89">
        <f t="shared" si="95"/>
        <v>726.57414046582232</v>
      </c>
      <c r="AA33" s="89">
        <f t="shared" si="95"/>
        <v>0</v>
      </c>
      <c r="AB33" s="89">
        <f t="shared" si="95"/>
        <v>0</v>
      </c>
      <c r="AC33" s="90">
        <f t="shared" si="95"/>
        <v>0</v>
      </c>
      <c r="AD33" s="89">
        <f t="shared" si="95"/>
        <v>0</v>
      </c>
      <c r="AE33" s="89">
        <f t="shared" si="95"/>
        <v>0</v>
      </c>
      <c r="AF33" s="89">
        <f t="shared" si="95"/>
        <v>0</v>
      </c>
      <c r="AG33" s="89">
        <f t="shared" si="95"/>
        <v>0</v>
      </c>
      <c r="AH33" s="89">
        <f t="shared" si="95"/>
        <v>0</v>
      </c>
      <c r="AI33" s="92">
        <f>SUM(V33:AC33)</f>
        <v>742.37053432480673</v>
      </c>
      <c r="AJ33" t="str">
        <f>IF(ABS(S33-AI33)&gt;0.001,S33-AI33,"")</f>
        <v/>
      </c>
    </row>
    <row r="34" spans="1:36" x14ac:dyDescent="0.25">
      <c r="A34" s="11" t="s">
        <v>7</v>
      </c>
      <c r="B34" s="52">
        <f t="shared" ref="B34:E49" si="96">B112+B138+B164+B190+B216+B242+B268+B294+B320+B346+B372+B398+B424</f>
        <v>0</v>
      </c>
      <c r="C34" s="52">
        <f t="shared" si="96"/>
        <v>0</v>
      </c>
      <c r="D34" s="52">
        <f t="shared" si="96"/>
        <v>8.6926000000000005</v>
      </c>
      <c r="E34" s="52">
        <f t="shared" si="96"/>
        <v>0</v>
      </c>
      <c r="F34" s="372">
        <v>0</v>
      </c>
      <c r="G34" s="52">
        <f t="shared" si="93"/>
        <v>0</v>
      </c>
      <c r="H34" s="52">
        <f t="shared" si="93"/>
        <v>0</v>
      </c>
      <c r="I34" s="54">
        <f t="shared" ref="I34:I53" si="97">SUM(B34:H34)</f>
        <v>8.6926000000000005</v>
      </c>
      <c r="J34" s="8"/>
      <c r="K34" s="23" t="s">
        <v>7</v>
      </c>
      <c r="L34" s="55">
        <f t="shared" si="94"/>
        <v>0</v>
      </c>
      <c r="M34" s="55">
        <f t="shared" si="94"/>
        <v>0</v>
      </c>
      <c r="N34" s="55">
        <f t="shared" si="94"/>
        <v>8.6926000000000005</v>
      </c>
      <c r="O34" s="55">
        <f t="shared" si="94"/>
        <v>0</v>
      </c>
      <c r="P34" s="55">
        <f t="shared" si="94"/>
        <v>0</v>
      </c>
      <c r="Q34" s="55">
        <f t="shared" si="94"/>
        <v>0</v>
      </c>
      <c r="R34" s="55">
        <f t="shared" si="94"/>
        <v>0</v>
      </c>
      <c r="S34" s="57">
        <f t="shared" ref="S34:S53" si="98">SUM(L34:R34)</f>
        <v>8.6926000000000005</v>
      </c>
      <c r="T34" s="8"/>
      <c r="U34" s="34" t="s">
        <v>7</v>
      </c>
      <c r="V34" s="93">
        <f t="shared" si="95"/>
        <v>0</v>
      </c>
      <c r="W34" s="93">
        <f t="shared" si="95"/>
        <v>0</v>
      </c>
      <c r="X34" s="93">
        <f t="shared" si="95"/>
        <v>0</v>
      </c>
      <c r="Y34" s="93">
        <f t="shared" si="95"/>
        <v>0</v>
      </c>
      <c r="Z34" s="93">
        <f t="shared" si="95"/>
        <v>8.6926000000000005</v>
      </c>
      <c r="AA34" s="93">
        <f t="shared" si="95"/>
        <v>0</v>
      </c>
      <c r="AB34" s="93">
        <f t="shared" si="95"/>
        <v>0</v>
      </c>
      <c r="AC34" s="94">
        <f t="shared" si="95"/>
        <v>0</v>
      </c>
      <c r="AD34" s="93">
        <f t="shared" si="95"/>
        <v>0</v>
      </c>
      <c r="AE34" s="93">
        <f t="shared" si="95"/>
        <v>0</v>
      </c>
      <c r="AF34" s="93">
        <f t="shared" si="95"/>
        <v>0</v>
      </c>
      <c r="AG34" s="93">
        <f t="shared" si="95"/>
        <v>0</v>
      </c>
      <c r="AH34" s="93">
        <f t="shared" si="95"/>
        <v>0</v>
      </c>
      <c r="AI34" s="95">
        <f t="shared" ref="AI34:AI53" si="99">SUM(V34:AC34)</f>
        <v>8.6926000000000005</v>
      </c>
      <c r="AJ34" t="str">
        <f t="shared" ref="AJ34:AJ55" si="100">IF(ABS(S34-AI34)&gt;0.001,S34-AI34,"")</f>
        <v/>
      </c>
    </row>
    <row r="35" spans="1:36" x14ac:dyDescent="0.25">
      <c r="A35" s="12" t="s">
        <v>9</v>
      </c>
      <c r="B35" s="49">
        <f t="shared" si="96"/>
        <v>0</v>
      </c>
      <c r="C35" s="49">
        <f t="shared" si="96"/>
        <v>0</v>
      </c>
      <c r="D35" s="49">
        <f t="shared" si="96"/>
        <v>229.04611599603601</v>
      </c>
      <c r="E35" s="49">
        <f t="shared" si="96"/>
        <v>0</v>
      </c>
      <c r="F35" s="372">
        <v>0</v>
      </c>
      <c r="G35" s="49">
        <f t="shared" si="93"/>
        <v>0</v>
      </c>
      <c r="H35" s="49">
        <f t="shared" si="93"/>
        <v>0</v>
      </c>
      <c r="I35" s="48">
        <f t="shared" si="97"/>
        <v>229.04611599603601</v>
      </c>
      <c r="J35" s="8"/>
      <c r="K35" s="24" t="s">
        <v>9</v>
      </c>
      <c r="L35" s="49">
        <f t="shared" si="94"/>
        <v>0</v>
      </c>
      <c r="M35" s="49">
        <f t="shared" si="94"/>
        <v>0</v>
      </c>
      <c r="N35" s="49">
        <f t="shared" si="94"/>
        <v>229.04611599603601</v>
      </c>
      <c r="O35" s="49">
        <f t="shared" si="94"/>
        <v>0</v>
      </c>
      <c r="P35" s="49">
        <f t="shared" si="94"/>
        <v>0</v>
      </c>
      <c r="Q35" s="49">
        <f t="shared" si="94"/>
        <v>0</v>
      </c>
      <c r="R35" s="49">
        <f t="shared" si="94"/>
        <v>0</v>
      </c>
      <c r="S35" s="51">
        <f t="shared" si="98"/>
        <v>229.04611599603601</v>
      </c>
      <c r="T35" s="8"/>
      <c r="U35" s="35" t="s">
        <v>9</v>
      </c>
      <c r="V35" s="89">
        <f t="shared" si="95"/>
        <v>0</v>
      </c>
      <c r="W35" s="89">
        <f t="shared" si="95"/>
        <v>0</v>
      </c>
      <c r="X35" s="89">
        <f t="shared" si="95"/>
        <v>0</v>
      </c>
      <c r="Y35" s="89">
        <f t="shared" si="95"/>
        <v>0</v>
      </c>
      <c r="Z35" s="89">
        <f t="shared" si="95"/>
        <v>229.04611599603601</v>
      </c>
      <c r="AA35" s="89">
        <f t="shared" si="95"/>
        <v>0</v>
      </c>
      <c r="AB35" s="89">
        <f t="shared" si="95"/>
        <v>0</v>
      </c>
      <c r="AC35" s="90">
        <f t="shared" si="95"/>
        <v>0</v>
      </c>
      <c r="AD35" s="89">
        <f t="shared" si="95"/>
        <v>0</v>
      </c>
      <c r="AE35" s="89">
        <f t="shared" si="95"/>
        <v>0</v>
      </c>
      <c r="AF35" s="89">
        <f t="shared" si="95"/>
        <v>0</v>
      </c>
      <c r="AG35" s="89">
        <f t="shared" si="95"/>
        <v>0</v>
      </c>
      <c r="AH35" s="89">
        <f t="shared" si="95"/>
        <v>0</v>
      </c>
      <c r="AI35" s="92">
        <f t="shared" si="99"/>
        <v>229.04611599603601</v>
      </c>
      <c r="AJ35" t="str">
        <f t="shared" si="100"/>
        <v/>
      </c>
    </row>
    <row r="36" spans="1:36" x14ac:dyDescent="0.25">
      <c r="A36" s="11" t="s">
        <v>54</v>
      </c>
      <c r="B36" s="52">
        <f t="shared" si="96"/>
        <v>0</v>
      </c>
      <c r="C36" s="52">
        <f t="shared" si="96"/>
        <v>0</v>
      </c>
      <c r="D36" s="52">
        <f t="shared" si="96"/>
        <v>59.629655382856711</v>
      </c>
      <c r="E36" s="52">
        <f t="shared" si="96"/>
        <v>0</v>
      </c>
      <c r="F36" s="372">
        <v>0</v>
      </c>
      <c r="G36" s="52">
        <f t="shared" si="93"/>
        <v>0</v>
      </c>
      <c r="H36" s="52">
        <f t="shared" si="93"/>
        <v>0</v>
      </c>
      <c r="I36" s="54">
        <f t="shared" si="97"/>
        <v>59.629655382856711</v>
      </c>
      <c r="J36" s="8"/>
      <c r="K36" s="23" t="s">
        <v>54</v>
      </c>
      <c r="L36" s="55">
        <f t="shared" si="94"/>
        <v>0</v>
      </c>
      <c r="M36" s="55">
        <f t="shared" si="94"/>
        <v>0</v>
      </c>
      <c r="N36" s="55">
        <f t="shared" si="94"/>
        <v>59.629655382856711</v>
      </c>
      <c r="O36" s="55">
        <f t="shared" si="94"/>
        <v>0</v>
      </c>
      <c r="P36" s="55">
        <f t="shared" si="94"/>
        <v>0</v>
      </c>
      <c r="Q36" s="55">
        <f t="shared" si="94"/>
        <v>0</v>
      </c>
      <c r="R36" s="55">
        <f t="shared" si="94"/>
        <v>0</v>
      </c>
      <c r="S36" s="57">
        <f t="shared" si="98"/>
        <v>59.629655382856711</v>
      </c>
      <c r="T36" s="8"/>
      <c r="U36" s="34" t="s">
        <v>54</v>
      </c>
      <c r="V36" s="93">
        <f t="shared" si="95"/>
        <v>0</v>
      </c>
      <c r="W36" s="93">
        <f t="shared" si="95"/>
        <v>0</v>
      </c>
      <c r="X36" s="93">
        <f t="shared" si="95"/>
        <v>0</v>
      </c>
      <c r="Y36" s="93">
        <f t="shared" si="95"/>
        <v>0</v>
      </c>
      <c r="Z36" s="93">
        <f t="shared" si="95"/>
        <v>59.597106444328951</v>
      </c>
      <c r="AA36" s="93">
        <f t="shared" si="95"/>
        <v>0</v>
      </c>
      <c r="AB36" s="93">
        <f t="shared" si="95"/>
        <v>0</v>
      </c>
      <c r="AC36" s="94">
        <f t="shared" si="95"/>
        <v>3.2548938527760217E-2</v>
      </c>
      <c r="AD36" s="93">
        <f t="shared" si="95"/>
        <v>0</v>
      </c>
      <c r="AE36" s="93">
        <f t="shared" si="95"/>
        <v>0</v>
      </c>
      <c r="AF36" s="93">
        <f t="shared" si="95"/>
        <v>0</v>
      </c>
      <c r="AG36" s="93">
        <f t="shared" si="95"/>
        <v>3.2548938527760217E-2</v>
      </c>
      <c r="AH36" s="93">
        <f t="shared" si="95"/>
        <v>0</v>
      </c>
      <c r="AI36" s="95">
        <f t="shared" si="99"/>
        <v>59.629655382856711</v>
      </c>
      <c r="AJ36" t="str">
        <f t="shared" si="100"/>
        <v/>
      </c>
    </row>
    <row r="37" spans="1:36" x14ac:dyDescent="0.25">
      <c r="A37" s="12" t="s">
        <v>15</v>
      </c>
      <c r="B37" s="49">
        <f t="shared" si="96"/>
        <v>533.07370725903024</v>
      </c>
      <c r="C37" s="49">
        <f t="shared" si="96"/>
        <v>285.55798615409014</v>
      </c>
      <c r="D37" s="49">
        <f t="shared" si="96"/>
        <v>561.85103310610657</v>
      </c>
      <c r="E37" s="49">
        <f t="shared" si="96"/>
        <v>0</v>
      </c>
      <c r="F37" s="372">
        <v>0</v>
      </c>
      <c r="G37" s="49">
        <f t="shared" si="93"/>
        <v>0</v>
      </c>
      <c r="H37" s="49">
        <f t="shared" si="93"/>
        <v>0</v>
      </c>
      <c r="I37" s="48">
        <f t="shared" si="97"/>
        <v>1380.4827265192271</v>
      </c>
      <c r="J37" s="8"/>
      <c r="K37" s="24" t="s">
        <v>15</v>
      </c>
      <c r="L37" s="49">
        <f t="shared" si="94"/>
        <v>533.07370725903024</v>
      </c>
      <c r="M37" s="49">
        <f t="shared" si="94"/>
        <v>285.55798615409014</v>
      </c>
      <c r="N37" s="49">
        <f t="shared" si="94"/>
        <v>561.85103310610657</v>
      </c>
      <c r="O37" s="49">
        <f t="shared" si="94"/>
        <v>0</v>
      </c>
      <c r="P37" s="49">
        <f t="shared" si="94"/>
        <v>0</v>
      </c>
      <c r="Q37" s="49">
        <f t="shared" si="94"/>
        <v>0</v>
      </c>
      <c r="R37" s="49">
        <f t="shared" si="94"/>
        <v>0</v>
      </c>
      <c r="S37" s="51">
        <f t="shared" si="98"/>
        <v>1380.4827265192271</v>
      </c>
      <c r="T37" s="8"/>
      <c r="U37" s="35" t="s">
        <v>15</v>
      </c>
      <c r="V37" s="89">
        <f t="shared" si="95"/>
        <v>512.39600674393023</v>
      </c>
      <c r="W37" s="89">
        <f t="shared" si="95"/>
        <v>0</v>
      </c>
      <c r="X37" s="89">
        <f t="shared" si="95"/>
        <v>0</v>
      </c>
      <c r="Y37" s="89">
        <f t="shared" si="95"/>
        <v>285.55798615409014</v>
      </c>
      <c r="Z37" s="89">
        <f t="shared" si="95"/>
        <v>340.10731027557006</v>
      </c>
      <c r="AA37" s="89">
        <f t="shared" si="95"/>
        <v>0</v>
      </c>
      <c r="AB37" s="89">
        <f t="shared" si="95"/>
        <v>0</v>
      </c>
      <c r="AC37" s="90">
        <f t="shared" si="95"/>
        <v>242.42142334563653</v>
      </c>
      <c r="AD37" s="89">
        <f t="shared" si="95"/>
        <v>20.677700515099943</v>
      </c>
      <c r="AE37" s="89">
        <f t="shared" si="95"/>
        <v>0</v>
      </c>
      <c r="AF37" s="89">
        <f t="shared" si="95"/>
        <v>0</v>
      </c>
      <c r="AG37" s="89">
        <f t="shared" si="95"/>
        <v>221.74372283053657</v>
      </c>
      <c r="AH37" s="89">
        <f t="shared" si="95"/>
        <v>0</v>
      </c>
      <c r="AI37" s="92">
        <f t="shared" si="99"/>
        <v>1380.4827265192271</v>
      </c>
      <c r="AJ37" t="str">
        <f t="shared" si="100"/>
        <v/>
      </c>
    </row>
    <row r="38" spans="1:36" x14ac:dyDescent="0.25">
      <c r="A38" s="11" t="s">
        <v>67</v>
      </c>
      <c r="B38" s="52">
        <f t="shared" si="96"/>
        <v>219.09327787191677</v>
      </c>
      <c r="C38" s="52">
        <f t="shared" si="96"/>
        <v>62.608753312490506</v>
      </c>
      <c r="D38" s="52">
        <f t="shared" si="96"/>
        <v>77.567652242864909</v>
      </c>
      <c r="E38" s="52">
        <f t="shared" si="96"/>
        <v>1.9054720851717897</v>
      </c>
      <c r="F38" s="372">
        <v>0</v>
      </c>
      <c r="G38" s="52">
        <f t="shared" si="93"/>
        <v>0</v>
      </c>
      <c r="H38" s="52">
        <f t="shared" si="93"/>
        <v>0</v>
      </c>
      <c r="I38" s="54">
        <f t="shared" si="97"/>
        <v>361.17515551244395</v>
      </c>
      <c r="J38" s="8"/>
      <c r="K38" s="23" t="s">
        <v>67</v>
      </c>
      <c r="L38" s="55">
        <f t="shared" si="94"/>
        <v>219.09327787191677</v>
      </c>
      <c r="M38" s="55">
        <f t="shared" si="94"/>
        <v>62.608753312490506</v>
      </c>
      <c r="N38" s="55">
        <f t="shared" si="94"/>
        <v>77.567652242864909</v>
      </c>
      <c r="O38" s="55">
        <f t="shared" si="94"/>
        <v>1.9054720851717897</v>
      </c>
      <c r="P38" s="55">
        <f t="shared" si="94"/>
        <v>0</v>
      </c>
      <c r="Q38" s="55">
        <f t="shared" si="94"/>
        <v>0</v>
      </c>
      <c r="R38" s="55">
        <f t="shared" si="94"/>
        <v>0</v>
      </c>
      <c r="S38" s="57">
        <f t="shared" si="98"/>
        <v>361.17515551244395</v>
      </c>
      <c r="T38" s="8"/>
      <c r="U38" s="34" t="s">
        <v>55</v>
      </c>
      <c r="V38" s="93">
        <f t="shared" si="95"/>
        <v>215.93730144453517</v>
      </c>
      <c r="W38" s="93">
        <f t="shared" si="95"/>
        <v>1.4376410875311139</v>
      </c>
      <c r="X38" s="93">
        <f t="shared" si="95"/>
        <v>0</v>
      </c>
      <c r="Y38" s="93">
        <f t="shared" si="95"/>
        <v>62.608753312490506</v>
      </c>
      <c r="Z38" s="93">
        <f t="shared" si="95"/>
        <v>59.532972043619537</v>
      </c>
      <c r="AA38" s="93">
        <f t="shared" si="95"/>
        <v>0.7421305338554639</v>
      </c>
      <c r="AB38" s="93">
        <f t="shared" si="95"/>
        <v>0</v>
      </c>
      <c r="AC38" s="94">
        <f t="shared" si="95"/>
        <v>20.916357090412184</v>
      </c>
      <c r="AD38" s="93">
        <f t="shared" si="95"/>
        <v>1.7183353398504788</v>
      </c>
      <c r="AE38" s="93">
        <f t="shared" si="95"/>
        <v>0</v>
      </c>
      <c r="AF38" s="93">
        <f t="shared" si="95"/>
        <v>0</v>
      </c>
      <c r="AG38" s="93">
        <f t="shared" si="95"/>
        <v>18.034680199245376</v>
      </c>
      <c r="AH38" s="93">
        <f t="shared" si="95"/>
        <v>1.1633415513163259</v>
      </c>
      <c r="AI38" s="95">
        <f t="shared" si="99"/>
        <v>361.17515551244401</v>
      </c>
      <c r="AJ38" t="str">
        <f t="shared" si="100"/>
        <v/>
      </c>
    </row>
    <row r="39" spans="1:36" x14ac:dyDescent="0.25">
      <c r="A39" s="12" t="s">
        <v>56</v>
      </c>
      <c r="B39" s="49">
        <f t="shared" si="96"/>
        <v>0</v>
      </c>
      <c r="C39" s="49">
        <f t="shared" si="96"/>
        <v>0</v>
      </c>
      <c r="D39" s="49">
        <f t="shared" si="96"/>
        <v>4.1879975331767305</v>
      </c>
      <c r="E39" s="49">
        <f t="shared" si="96"/>
        <v>1476.0075901056307</v>
      </c>
      <c r="F39" s="372">
        <v>0</v>
      </c>
      <c r="G39" s="49">
        <f t="shared" si="93"/>
        <v>0</v>
      </c>
      <c r="H39" s="49">
        <f t="shared" si="93"/>
        <v>0</v>
      </c>
      <c r="I39" s="48">
        <f t="shared" si="97"/>
        <v>1480.1955876388074</v>
      </c>
      <c r="J39" s="8"/>
      <c r="K39" s="24" t="s">
        <v>56</v>
      </c>
      <c r="L39" s="49">
        <f t="shared" si="94"/>
        <v>0</v>
      </c>
      <c r="M39" s="49">
        <f t="shared" si="94"/>
        <v>0</v>
      </c>
      <c r="N39" s="49">
        <f t="shared" si="94"/>
        <v>4.1879975331767305</v>
      </c>
      <c r="O39" s="49">
        <f t="shared" si="94"/>
        <v>1476.0075901056307</v>
      </c>
      <c r="P39" s="49">
        <f t="shared" si="94"/>
        <v>2100.4952016537991</v>
      </c>
      <c r="Q39" s="49">
        <f t="shared" si="94"/>
        <v>0</v>
      </c>
      <c r="R39" s="49">
        <f t="shared" si="94"/>
        <v>0</v>
      </c>
      <c r="S39" s="51">
        <f t="shared" si="98"/>
        <v>3580.6907892926065</v>
      </c>
      <c r="T39" s="8"/>
      <c r="U39" s="35" t="s">
        <v>56</v>
      </c>
      <c r="V39" s="89">
        <f t="shared" si="95"/>
        <v>0</v>
      </c>
      <c r="W39" s="89">
        <f t="shared" si="95"/>
        <v>0</v>
      </c>
      <c r="X39" s="89">
        <f t="shared" si="95"/>
        <v>0</v>
      </c>
      <c r="Y39" s="89">
        <f t="shared" si="95"/>
        <v>0</v>
      </c>
      <c r="Z39" s="89">
        <f t="shared" si="95"/>
        <v>0</v>
      </c>
      <c r="AA39" s="89">
        <f t="shared" si="95"/>
        <v>1474.9540943571869</v>
      </c>
      <c r="AB39" s="89">
        <f t="shared" si="95"/>
        <v>2100.4952016537991</v>
      </c>
      <c r="AC39" s="90">
        <f t="shared" si="95"/>
        <v>5.2414932816203876</v>
      </c>
      <c r="AD39" s="89">
        <f t="shared" si="95"/>
        <v>0</v>
      </c>
      <c r="AE39" s="89">
        <f t="shared" si="95"/>
        <v>1.0534957484436571</v>
      </c>
      <c r="AF39" s="89">
        <f t="shared" si="95"/>
        <v>0</v>
      </c>
      <c r="AG39" s="89">
        <f t="shared" si="95"/>
        <v>4.1879975331767305</v>
      </c>
      <c r="AH39" s="89">
        <f t="shared" si="95"/>
        <v>0</v>
      </c>
      <c r="AI39" s="92">
        <f t="shared" si="99"/>
        <v>3580.6907892926065</v>
      </c>
      <c r="AJ39" t="str">
        <f t="shared" si="100"/>
        <v/>
      </c>
    </row>
    <row r="40" spans="1:36" x14ac:dyDescent="0.25">
      <c r="A40" s="11" t="s">
        <v>11</v>
      </c>
      <c r="B40" s="52">
        <f t="shared" si="96"/>
        <v>0</v>
      </c>
      <c r="C40" s="52">
        <f t="shared" si="96"/>
        <v>0.11732409742330067</v>
      </c>
      <c r="D40" s="52">
        <f t="shared" si="96"/>
        <v>0</v>
      </c>
      <c r="E40" s="52">
        <f t="shared" si="96"/>
        <v>13.712381381419414</v>
      </c>
      <c r="F40" s="372">
        <v>0</v>
      </c>
      <c r="G40" s="52">
        <f t="shared" si="93"/>
        <v>0</v>
      </c>
      <c r="H40" s="52">
        <f t="shared" si="93"/>
        <v>0</v>
      </c>
      <c r="I40" s="54">
        <f t="shared" si="97"/>
        <v>13.829705478842715</v>
      </c>
      <c r="J40" s="8"/>
      <c r="K40" s="23" t="s">
        <v>11</v>
      </c>
      <c r="L40" s="55">
        <f t="shared" si="94"/>
        <v>0</v>
      </c>
      <c r="M40" s="55">
        <f t="shared" si="94"/>
        <v>0.11732409742330067</v>
      </c>
      <c r="N40" s="55">
        <f t="shared" si="94"/>
        <v>0</v>
      </c>
      <c r="O40" s="55">
        <f t="shared" si="94"/>
        <v>13.712381381419414</v>
      </c>
      <c r="P40" s="55">
        <f t="shared" si="94"/>
        <v>83.017072186029182</v>
      </c>
      <c r="Q40" s="55">
        <f t="shared" si="94"/>
        <v>0</v>
      </c>
      <c r="R40" s="55">
        <f t="shared" si="94"/>
        <v>0</v>
      </c>
      <c r="S40" s="57">
        <f t="shared" si="98"/>
        <v>96.846777664871894</v>
      </c>
      <c r="T40" s="8"/>
      <c r="U40" s="34" t="s">
        <v>11</v>
      </c>
      <c r="V40" s="93">
        <f t="shared" si="95"/>
        <v>0</v>
      </c>
      <c r="W40" s="93">
        <f t="shared" si="95"/>
        <v>0</v>
      </c>
      <c r="X40" s="93">
        <f t="shared" si="95"/>
        <v>0</v>
      </c>
      <c r="Y40" s="93">
        <f t="shared" si="95"/>
        <v>0.11732409742330067</v>
      </c>
      <c r="Z40" s="93">
        <f t="shared" si="95"/>
        <v>0</v>
      </c>
      <c r="AA40" s="93">
        <f t="shared" si="95"/>
        <v>13.712381381419414</v>
      </c>
      <c r="AB40" s="93">
        <f t="shared" si="95"/>
        <v>83.017072186029182</v>
      </c>
      <c r="AC40" s="94">
        <f t="shared" si="95"/>
        <v>0</v>
      </c>
      <c r="AD40" s="93">
        <f t="shared" si="95"/>
        <v>0</v>
      </c>
      <c r="AE40" s="93">
        <f t="shared" si="95"/>
        <v>0</v>
      </c>
      <c r="AF40" s="93">
        <f t="shared" si="95"/>
        <v>0</v>
      </c>
      <c r="AG40" s="93">
        <f t="shared" si="95"/>
        <v>0</v>
      </c>
      <c r="AH40" s="93">
        <f t="shared" si="95"/>
        <v>0</v>
      </c>
      <c r="AI40" s="95">
        <f t="shared" si="99"/>
        <v>96.846777664871894</v>
      </c>
      <c r="AJ40" t="str">
        <f t="shared" si="100"/>
        <v/>
      </c>
    </row>
    <row r="41" spans="1:36" x14ac:dyDescent="0.25">
      <c r="A41" s="12" t="s">
        <v>57</v>
      </c>
      <c r="B41" s="49">
        <f t="shared" si="96"/>
        <v>0</v>
      </c>
      <c r="C41" s="49">
        <f t="shared" si="96"/>
        <v>0</v>
      </c>
      <c r="D41" s="49">
        <f t="shared" si="96"/>
        <v>0.80386889238646186</v>
      </c>
      <c r="E41" s="49">
        <f t="shared" si="96"/>
        <v>0</v>
      </c>
      <c r="F41" s="372">
        <v>0</v>
      </c>
      <c r="G41" s="49">
        <f t="shared" si="93"/>
        <v>0</v>
      </c>
      <c r="H41" s="49">
        <f t="shared" si="93"/>
        <v>0</v>
      </c>
      <c r="I41" s="48">
        <f t="shared" si="97"/>
        <v>0.80386889238646186</v>
      </c>
      <c r="J41" s="8"/>
      <c r="K41" s="24" t="s">
        <v>57</v>
      </c>
      <c r="L41" s="49">
        <f t="shared" si="94"/>
        <v>0</v>
      </c>
      <c r="M41" s="49">
        <f t="shared" si="94"/>
        <v>0</v>
      </c>
      <c r="N41" s="49">
        <f t="shared" si="94"/>
        <v>0.80386889238646186</v>
      </c>
      <c r="O41" s="49">
        <f t="shared" si="94"/>
        <v>0</v>
      </c>
      <c r="P41" s="49">
        <f t="shared" si="94"/>
        <v>0</v>
      </c>
      <c r="Q41" s="49">
        <f t="shared" si="94"/>
        <v>0</v>
      </c>
      <c r="R41" s="49">
        <f t="shared" si="94"/>
        <v>0</v>
      </c>
      <c r="S41" s="51">
        <f t="shared" si="98"/>
        <v>0.80386889238646186</v>
      </c>
      <c r="T41" s="8"/>
      <c r="U41" s="35" t="s">
        <v>57</v>
      </c>
      <c r="V41" s="89">
        <f t="shared" si="95"/>
        <v>0</v>
      </c>
      <c r="W41" s="89">
        <f t="shared" si="95"/>
        <v>0</v>
      </c>
      <c r="X41" s="89">
        <f t="shared" si="95"/>
        <v>0</v>
      </c>
      <c r="Y41" s="89">
        <f t="shared" si="95"/>
        <v>0</v>
      </c>
      <c r="Z41" s="89">
        <f t="shared" si="95"/>
        <v>0.80386889238646186</v>
      </c>
      <c r="AA41" s="89">
        <f t="shared" si="95"/>
        <v>0</v>
      </c>
      <c r="AB41" s="89">
        <f t="shared" si="95"/>
        <v>0</v>
      </c>
      <c r="AC41" s="90">
        <f t="shared" si="95"/>
        <v>0</v>
      </c>
      <c r="AD41" s="89">
        <f t="shared" si="95"/>
        <v>0</v>
      </c>
      <c r="AE41" s="89">
        <f t="shared" si="95"/>
        <v>0</v>
      </c>
      <c r="AF41" s="89">
        <f t="shared" si="95"/>
        <v>0</v>
      </c>
      <c r="AG41" s="89">
        <f t="shared" si="95"/>
        <v>0</v>
      </c>
      <c r="AH41" s="89">
        <f t="shared" si="95"/>
        <v>0</v>
      </c>
      <c r="AI41" s="92">
        <f t="shared" si="99"/>
        <v>0.80386889238646186</v>
      </c>
      <c r="AJ41" t="str">
        <f t="shared" si="100"/>
        <v/>
      </c>
    </row>
    <row r="42" spans="1:36" x14ac:dyDescent="0.25">
      <c r="A42" s="11" t="s">
        <v>16</v>
      </c>
      <c r="B42" s="52">
        <f t="shared" si="96"/>
        <v>76.663005313230911</v>
      </c>
      <c r="C42" s="52">
        <f t="shared" si="96"/>
        <v>6.1952936221598218</v>
      </c>
      <c r="D42" s="52">
        <f t="shared" si="96"/>
        <v>104.56736460550869</v>
      </c>
      <c r="E42" s="52">
        <f t="shared" si="96"/>
        <v>18.759326981503094</v>
      </c>
      <c r="F42" s="372">
        <v>0</v>
      </c>
      <c r="G42" s="52">
        <f t="shared" si="93"/>
        <v>0</v>
      </c>
      <c r="H42" s="52">
        <f t="shared" si="93"/>
        <v>0</v>
      </c>
      <c r="I42" s="54">
        <f t="shared" si="97"/>
        <v>206.18499052240253</v>
      </c>
      <c r="J42" s="8"/>
      <c r="K42" s="23" t="s">
        <v>16</v>
      </c>
      <c r="L42" s="55">
        <f t="shared" si="94"/>
        <v>76.663005313230911</v>
      </c>
      <c r="M42" s="55">
        <f t="shared" si="94"/>
        <v>6.1952936221598218</v>
      </c>
      <c r="N42" s="55">
        <f t="shared" si="94"/>
        <v>104.56736460550869</v>
      </c>
      <c r="O42" s="55">
        <f t="shared" si="94"/>
        <v>18.759326981503094</v>
      </c>
      <c r="P42" s="55">
        <f t="shared" si="94"/>
        <v>7.3286654698617424</v>
      </c>
      <c r="Q42" s="55">
        <f t="shared" si="94"/>
        <v>0</v>
      </c>
      <c r="R42" s="55">
        <f t="shared" si="94"/>
        <v>0</v>
      </c>
      <c r="S42" s="57">
        <f t="shared" si="98"/>
        <v>213.51365599226426</v>
      </c>
      <c r="T42" s="8"/>
      <c r="U42" s="34" t="s">
        <v>16</v>
      </c>
      <c r="V42" s="93">
        <f t="shared" si="95"/>
        <v>74.988576406243268</v>
      </c>
      <c r="W42" s="93">
        <f t="shared" si="95"/>
        <v>0.10261978949861454</v>
      </c>
      <c r="X42" s="93">
        <f t="shared" si="95"/>
        <v>0</v>
      </c>
      <c r="Y42" s="93">
        <f t="shared" si="95"/>
        <v>6.1952936221598218</v>
      </c>
      <c r="Z42" s="93">
        <f t="shared" si="95"/>
        <v>98.182720218309342</v>
      </c>
      <c r="AA42" s="93">
        <f t="shared" si="95"/>
        <v>9.9537219343059054</v>
      </c>
      <c r="AB42" s="93">
        <f t="shared" si="95"/>
        <v>7.3286654698617424</v>
      </c>
      <c r="AC42" s="94">
        <f t="shared" si="95"/>
        <v>16.762058551885573</v>
      </c>
      <c r="AD42" s="93">
        <f t="shared" si="95"/>
        <v>1.5718091174890394</v>
      </c>
      <c r="AE42" s="93">
        <f t="shared" si="95"/>
        <v>0</v>
      </c>
      <c r="AF42" s="93">
        <f t="shared" si="95"/>
        <v>0</v>
      </c>
      <c r="AG42" s="93">
        <f t="shared" si="95"/>
        <v>6.3846443871993444</v>
      </c>
      <c r="AH42" s="93">
        <f t="shared" si="95"/>
        <v>8.8056050471971901</v>
      </c>
      <c r="AI42" s="95">
        <f t="shared" si="99"/>
        <v>213.51365599226426</v>
      </c>
      <c r="AJ42" t="str">
        <f>IF(ABS(S42-AI42)&gt;0.2,S42-AI42,"")</f>
        <v/>
      </c>
    </row>
    <row r="43" spans="1:36" x14ac:dyDescent="0.25">
      <c r="A43" s="12" t="s">
        <v>139</v>
      </c>
      <c r="B43" s="49">
        <f t="shared" si="96"/>
        <v>565.11704213177086</v>
      </c>
      <c r="C43" s="49">
        <f t="shared" si="96"/>
        <v>1812.8117437824906</v>
      </c>
      <c r="D43" s="49">
        <f t="shared" si="96"/>
        <v>1718.5342956371005</v>
      </c>
      <c r="E43" s="49">
        <f t="shared" si="96"/>
        <v>0.90430333577490507</v>
      </c>
      <c r="F43" s="372">
        <v>0</v>
      </c>
      <c r="G43" s="49">
        <f t="shared" si="93"/>
        <v>0</v>
      </c>
      <c r="H43" s="49">
        <f t="shared" si="93"/>
        <v>0</v>
      </c>
      <c r="I43" s="48">
        <f t="shared" si="97"/>
        <v>4097.3673848871367</v>
      </c>
      <c r="J43" s="8"/>
      <c r="K43" s="24" t="s">
        <v>139</v>
      </c>
      <c r="L43" s="49">
        <f t="shared" si="94"/>
        <v>565.11704213177086</v>
      </c>
      <c r="M43" s="49">
        <f t="shared" si="94"/>
        <v>1812.8117437824906</v>
      </c>
      <c r="N43" s="49">
        <f t="shared" si="94"/>
        <v>1718.5342956371005</v>
      </c>
      <c r="O43" s="49">
        <f t="shared" si="94"/>
        <v>0.90430333577490507</v>
      </c>
      <c r="P43" s="49">
        <f t="shared" si="94"/>
        <v>0.52329095673764114</v>
      </c>
      <c r="Q43" s="49">
        <f t="shared" si="94"/>
        <v>0</v>
      </c>
      <c r="R43" s="49">
        <f t="shared" si="94"/>
        <v>0</v>
      </c>
      <c r="S43" s="51">
        <f t="shared" si="98"/>
        <v>4097.8906758438743</v>
      </c>
      <c r="T43" s="8"/>
      <c r="U43" s="35" t="s">
        <v>139</v>
      </c>
      <c r="V43" s="89">
        <f t="shared" si="95"/>
        <v>529.32985255607809</v>
      </c>
      <c r="W43" s="89">
        <f t="shared" si="95"/>
        <v>0</v>
      </c>
      <c r="X43" s="89">
        <f t="shared" si="95"/>
        <v>0</v>
      </c>
      <c r="Y43" s="89">
        <f t="shared" si="95"/>
        <v>1812.8117437824906</v>
      </c>
      <c r="Z43" s="89">
        <f t="shared" si="95"/>
        <v>1614.3465649614093</v>
      </c>
      <c r="AA43" s="89">
        <f t="shared" si="95"/>
        <v>0.90430333577490507</v>
      </c>
      <c r="AB43" s="89">
        <f t="shared" si="95"/>
        <v>0.52329095673764114</v>
      </c>
      <c r="AC43" s="90">
        <f t="shared" si="95"/>
        <v>139.97492025138362</v>
      </c>
      <c r="AD43" s="89">
        <f t="shared" si="95"/>
        <v>35.787189575692651</v>
      </c>
      <c r="AE43" s="89">
        <f t="shared" si="95"/>
        <v>0</v>
      </c>
      <c r="AF43" s="89">
        <f t="shared" si="95"/>
        <v>0</v>
      </c>
      <c r="AG43" s="89">
        <f t="shared" si="95"/>
        <v>104.18773067569097</v>
      </c>
      <c r="AH43" s="89">
        <f t="shared" si="95"/>
        <v>0</v>
      </c>
      <c r="AI43" s="92">
        <f t="shared" si="99"/>
        <v>4097.8906758438743</v>
      </c>
      <c r="AJ43" t="str">
        <f t="shared" si="100"/>
        <v/>
      </c>
    </row>
    <row r="44" spans="1:36" x14ac:dyDescent="0.25">
      <c r="A44" s="11" t="s">
        <v>24</v>
      </c>
      <c r="B44" s="52">
        <f t="shared" si="96"/>
        <v>742.25666209329324</v>
      </c>
      <c r="C44" s="52">
        <f t="shared" si="96"/>
        <v>24.342333448436928</v>
      </c>
      <c r="D44" s="52">
        <f t="shared" si="96"/>
        <v>957.87552919064467</v>
      </c>
      <c r="E44" s="52">
        <f t="shared" si="96"/>
        <v>6007.8132720963495</v>
      </c>
      <c r="F44" s="372">
        <v>0</v>
      </c>
      <c r="G44" s="52">
        <f t="shared" si="93"/>
        <v>542.60992625796007</v>
      </c>
      <c r="H44" s="52">
        <f t="shared" si="93"/>
        <v>20.874898866061177</v>
      </c>
      <c r="I44" s="54">
        <f t="shared" si="97"/>
        <v>8295.7726219527449</v>
      </c>
      <c r="J44" s="8"/>
      <c r="K44" s="23" t="s">
        <v>24</v>
      </c>
      <c r="L44" s="55">
        <f t="shared" si="94"/>
        <v>742.25666209329324</v>
      </c>
      <c r="M44" s="55">
        <f t="shared" si="94"/>
        <v>24.342333448436928</v>
      </c>
      <c r="N44" s="55">
        <f t="shared" si="94"/>
        <v>957.87552919064467</v>
      </c>
      <c r="O44" s="55">
        <f t="shared" si="94"/>
        <v>6007.8132720963495</v>
      </c>
      <c r="P44" s="55">
        <f t="shared" si="94"/>
        <v>69.516161937752187</v>
      </c>
      <c r="Q44" s="55">
        <f t="shared" si="94"/>
        <v>542.60992625796007</v>
      </c>
      <c r="R44" s="55">
        <f t="shared" si="94"/>
        <v>20.874898866061177</v>
      </c>
      <c r="S44" s="57">
        <f t="shared" si="98"/>
        <v>8365.288783890499</v>
      </c>
      <c r="T44" s="8"/>
      <c r="U44" s="34" t="s">
        <v>24</v>
      </c>
      <c r="V44" s="93">
        <f t="shared" si="95"/>
        <v>34.384258446661214</v>
      </c>
      <c r="W44" s="93">
        <f t="shared" si="95"/>
        <v>409.19768172574487</v>
      </c>
      <c r="X44" s="93">
        <f t="shared" si="95"/>
        <v>542.60992625796007</v>
      </c>
      <c r="Y44" s="93">
        <f t="shared" si="95"/>
        <v>24.342333448436928</v>
      </c>
      <c r="Z44" s="93">
        <f t="shared" si="95"/>
        <v>930.38241853993907</v>
      </c>
      <c r="AA44" s="93">
        <f t="shared" si="95"/>
        <v>5689.3179023879147</v>
      </c>
      <c r="AB44" s="93">
        <f t="shared" si="95"/>
        <v>69.516161937752187</v>
      </c>
      <c r="AC44" s="94">
        <f t="shared" si="95"/>
        <v>665.53810114609178</v>
      </c>
      <c r="AD44" s="93">
        <f t="shared" si="95"/>
        <v>298.67472192088712</v>
      </c>
      <c r="AE44" s="93">
        <f t="shared" si="95"/>
        <v>311.3588554481322</v>
      </c>
      <c r="AF44" s="93">
        <f t="shared" si="95"/>
        <v>20.874898866061177</v>
      </c>
      <c r="AG44" s="93">
        <f t="shared" si="95"/>
        <v>27.493110650705567</v>
      </c>
      <c r="AH44" s="93">
        <f t="shared" si="95"/>
        <v>7.1365142603053986</v>
      </c>
      <c r="AI44" s="95">
        <f t="shared" si="99"/>
        <v>8365.2887838905008</v>
      </c>
      <c r="AJ44" t="str">
        <f t="shared" si="100"/>
        <v/>
      </c>
    </row>
    <row r="45" spans="1:36" x14ac:dyDescent="0.25">
      <c r="A45" s="12" t="s">
        <v>23</v>
      </c>
      <c r="B45" s="49">
        <f t="shared" si="96"/>
        <v>319.94273927642098</v>
      </c>
      <c r="C45" s="49">
        <f t="shared" si="96"/>
        <v>0.38293319015231186</v>
      </c>
      <c r="D45" s="49">
        <f t="shared" si="96"/>
        <v>329.48129892305707</v>
      </c>
      <c r="E45" s="49">
        <f t="shared" si="96"/>
        <v>0</v>
      </c>
      <c r="F45" s="372">
        <v>0</v>
      </c>
      <c r="G45" s="49">
        <f t="shared" si="93"/>
        <v>0</v>
      </c>
      <c r="H45" s="49">
        <f t="shared" si="93"/>
        <v>0</v>
      </c>
      <c r="I45" s="48">
        <f t="shared" si="97"/>
        <v>649.80697138963035</v>
      </c>
      <c r="J45" s="8"/>
      <c r="K45" s="24" t="s">
        <v>23</v>
      </c>
      <c r="L45" s="49">
        <f t="shared" si="94"/>
        <v>319.94273927642098</v>
      </c>
      <c r="M45" s="49">
        <f t="shared" si="94"/>
        <v>0.38293319015231186</v>
      </c>
      <c r="N45" s="49">
        <f t="shared" si="94"/>
        <v>329.48129892305707</v>
      </c>
      <c r="O45" s="49">
        <f t="shared" si="94"/>
        <v>0</v>
      </c>
      <c r="P45" s="49">
        <f t="shared" si="94"/>
        <v>0</v>
      </c>
      <c r="Q45" s="49">
        <f t="shared" si="94"/>
        <v>0</v>
      </c>
      <c r="R45" s="49">
        <f t="shared" si="94"/>
        <v>0</v>
      </c>
      <c r="S45" s="51">
        <f t="shared" si="98"/>
        <v>649.80697138963035</v>
      </c>
      <c r="T45" s="8"/>
      <c r="U45" s="35" t="s">
        <v>23</v>
      </c>
      <c r="V45" s="89">
        <f t="shared" si="95"/>
        <v>233.58907033817664</v>
      </c>
      <c r="W45" s="89">
        <f t="shared" si="95"/>
        <v>0</v>
      </c>
      <c r="X45" s="89">
        <f t="shared" si="95"/>
        <v>0</v>
      </c>
      <c r="Y45" s="89">
        <f t="shared" si="95"/>
        <v>0.38293319015231186</v>
      </c>
      <c r="Z45" s="89">
        <f t="shared" si="95"/>
        <v>0.86176937848097879</v>
      </c>
      <c r="AA45" s="89">
        <f t="shared" si="95"/>
        <v>0</v>
      </c>
      <c r="AB45" s="89">
        <f t="shared" si="95"/>
        <v>0</v>
      </c>
      <c r="AC45" s="90">
        <f t="shared" si="95"/>
        <v>414.97319848282046</v>
      </c>
      <c r="AD45" s="89">
        <f t="shared" si="95"/>
        <v>86.353668938244383</v>
      </c>
      <c r="AE45" s="89">
        <f t="shared" si="95"/>
        <v>0</v>
      </c>
      <c r="AF45" s="89">
        <f t="shared" si="95"/>
        <v>0</v>
      </c>
      <c r="AG45" s="89">
        <f t="shared" si="95"/>
        <v>328.6195295445761</v>
      </c>
      <c r="AH45" s="89">
        <f t="shared" si="95"/>
        <v>0</v>
      </c>
      <c r="AI45" s="92">
        <f t="shared" si="99"/>
        <v>649.80697138963035</v>
      </c>
      <c r="AJ45" t="str">
        <f t="shared" si="100"/>
        <v/>
      </c>
    </row>
    <row r="46" spans="1:36" x14ac:dyDescent="0.25">
      <c r="A46" s="11" t="s">
        <v>58</v>
      </c>
      <c r="B46" s="52">
        <f t="shared" si="96"/>
        <v>31.459109512400939</v>
      </c>
      <c r="C46" s="52">
        <f t="shared" si="96"/>
        <v>8.0946066805169785</v>
      </c>
      <c r="D46" s="52">
        <f t="shared" si="96"/>
        <v>20.007506314890627</v>
      </c>
      <c r="E46" s="52">
        <f t="shared" si="96"/>
        <v>0</v>
      </c>
      <c r="F46" s="372">
        <v>0</v>
      </c>
      <c r="G46" s="52">
        <f t="shared" si="93"/>
        <v>0</v>
      </c>
      <c r="H46" s="52">
        <f t="shared" si="93"/>
        <v>0</v>
      </c>
      <c r="I46" s="54">
        <f t="shared" si="97"/>
        <v>59.561222507808544</v>
      </c>
      <c r="J46" s="8"/>
      <c r="K46" s="23" t="s">
        <v>58</v>
      </c>
      <c r="L46" s="55">
        <f t="shared" si="94"/>
        <v>31.459109512400939</v>
      </c>
      <c r="M46" s="55">
        <f t="shared" si="94"/>
        <v>8.0946066805169785</v>
      </c>
      <c r="N46" s="55">
        <f t="shared" si="94"/>
        <v>20.007506314890627</v>
      </c>
      <c r="O46" s="55">
        <f t="shared" si="94"/>
        <v>0</v>
      </c>
      <c r="P46" s="55">
        <f t="shared" si="94"/>
        <v>0</v>
      </c>
      <c r="Q46" s="55">
        <f t="shared" si="94"/>
        <v>0</v>
      </c>
      <c r="R46" s="55">
        <f t="shared" si="94"/>
        <v>0</v>
      </c>
      <c r="S46" s="57">
        <f t="shared" si="98"/>
        <v>59.561222507808544</v>
      </c>
      <c r="T46" s="8"/>
      <c r="U46" s="34" t="s">
        <v>58</v>
      </c>
      <c r="V46" s="93">
        <f t="shared" si="95"/>
        <v>30.597572466685801</v>
      </c>
      <c r="W46" s="93">
        <f t="shared" si="95"/>
        <v>0</v>
      </c>
      <c r="X46" s="93">
        <f t="shared" si="95"/>
        <v>0</v>
      </c>
      <c r="Y46" s="93">
        <f t="shared" si="95"/>
        <v>8.0946066805169785</v>
      </c>
      <c r="Z46" s="93">
        <f t="shared" si="95"/>
        <v>20.007506314890627</v>
      </c>
      <c r="AA46" s="93">
        <f t="shared" si="95"/>
        <v>0</v>
      </c>
      <c r="AB46" s="93">
        <f t="shared" si="95"/>
        <v>0</v>
      </c>
      <c r="AC46" s="94">
        <f t="shared" si="95"/>
        <v>0.86153704571514067</v>
      </c>
      <c r="AD46" s="93">
        <f t="shared" si="95"/>
        <v>0.86153704571514067</v>
      </c>
      <c r="AE46" s="93">
        <f t="shared" si="95"/>
        <v>0</v>
      </c>
      <c r="AF46" s="93">
        <f t="shared" si="95"/>
        <v>0</v>
      </c>
      <c r="AG46" s="93">
        <f t="shared" si="95"/>
        <v>0</v>
      </c>
      <c r="AH46" s="93">
        <f t="shared" si="95"/>
        <v>0</v>
      </c>
      <c r="AI46" s="95">
        <f t="shared" si="99"/>
        <v>59.561222507808544</v>
      </c>
      <c r="AJ46" t="str">
        <f t="shared" si="100"/>
        <v/>
      </c>
    </row>
    <row r="47" spans="1:36" x14ac:dyDescent="0.25">
      <c r="A47" s="12" t="s">
        <v>21</v>
      </c>
      <c r="B47" s="49">
        <f t="shared" si="96"/>
        <v>367.22791984046836</v>
      </c>
      <c r="C47" s="49">
        <f t="shared" si="96"/>
        <v>6908.8577962944346</v>
      </c>
      <c r="D47" s="49">
        <f t="shared" si="96"/>
        <v>1820.3049814309466</v>
      </c>
      <c r="E47" s="49">
        <f t="shared" si="96"/>
        <v>0</v>
      </c>
      <c r="F47" s="372">
        <v>0</v>
      </c>
      <c r="G47" s="49">
        <f t="shared" si="93"/>
        <v>0</v>
      </c>
      <c r="H47" s="49">
        <f t="shared" si="93"/>
        <v>0</v>
      </c>
      <c r="I47" s="48">
        <f t="shared" si="97"/>
        <v>9096.3906975658501</v>
      </c>
      <c r="J47" s="8"/>
      <c r="K47" s="24" t="s">
        <v>21</v>
      </c>
      <c r="L47" s="49">
        <f t="shared" si="94"/>
        <v>367.22791984046836</v>
      </c>
      <c r="M47" s="49">
        <f t="shared" si="94"/>
        <v>6908.8577962944346</v>
      </c>
      <c r="N47" s="49">
        <f t="shared" si="94"/>
        <v>1820.3049814309466</v>
      </c>
      <c r="O47" s="49">
        <f t="shared" si="94"/>
        <v>0</v>
      </c>
      <c r="P47" s="49">
        <f t="shared" si="94"/>
        <v>165.58556794379524</v>
      </c>
      <c r="Q47" s="49">
        <f t="shared" si="94"/>
        <v>0</v>
      </c>
      <c r="R47" s="49">
        <f t="shared" si="94"/>
        <v>0</v>
      </c>
      <c r="S47" s="51">
        <f t="shared" si="98"/>
        <v>9261.9762655096456</v>
      </c>
      <c r="T47" s="8"/>
      <c r="U47" s="35" t="s">
        <v>21</v>
      </c>
      <c r="V47" s="89">
        <f t="shared" si="95"/>
        <v>362.27321694310706</v>
      </c>
      <c r="W47" s="89">
        <f t="shared" si="95"/>
        <v>0</v>
      </c>
      <c r="X47" s="89">
        <f t="shared" si="95"/>
        <v>0</v>
      </c>
      <c r="Y47" s="89">
        <f t="shared" si="95"/>
        <v>6908.8577962944346</v>
      </c>
      <c r="Z47" s="89">
        <f t="shared" si="95"/>
        <v>1102.4505897951242</v>
      </c>
      <c r="AA47" s="89">
        <f t="shared" si="95"/>
        <v>0</v>
      </c>
      <c r="AB47" s="89">
        <f t="shared" si="95"/>
        <v>165.58556794379524</v>
      </c>
      <c r="AC47" s="90">
        <f t="shared" si="95"/>
        <v>722.80909453318372</v>
      </c>
      <c r="AD47" s="89">
        <f t="shared" si="95"/>
        <v>4.9547028973612912</v>
      </c>
      <c r="AE47" s="89">
        <f t="shared" si="95"/>
        <v>0</v>
      </c>
      <c r="AF47" s="89">
        <f t="shared" si="95"/>
        <v>0</v>
      </c>
      <c r="AG47" s="89">
        <f t="shared" si="95"/>
        <v>717.85439163582259</v>
      </c>
      <c r="AH47" s="89">
        <f t="shared" si="95"/>
        <v>0</v>
      </c>
      <c r="AI47" s="92">
        <f t="shared" si="99"/>
        <v>9261.9762655096456</v>
      </c>
      <c r="AJ47" t="str">
        <f t="shared" si="100"/>
        <v/>
      </c>
    </row>
    <row r="48" spans="1:36" x14ac:dyDescent="0.25">
      <c r="A48" s="11" t="s">
        <v>20</v>
      </c>
      <c r="B48" s="52">
        <f t="shared" si="96"/>
        <v>29.947083550148033</v>
      </c>
      <c r="C48" s="52">
        <f t="shared" si="96"/>
        <v>207.74546069691544</v>
      </c>
      <c r="D48" s="52">
        <f t="shared" si="96"/>
        <v>1027.9088739092831</v>
      </c>
      <c r="E48" s="52">
        <f t="shared" si="96"/>
        <v>0</v>
      </c>
      <c r="F48" s="372">
        <v>0</v>
      </c>
      <c r="G48" s="52">
        <f t="shared" si="93"/>
        <v>0</v>
      </c>
      <c r="H48" s="52">
        <f t="shared" si="93"/>
        <v>0</v>
      </c>
      <c r="I48" s="54">
        <f t="shared" si="97"/>
        <v>1265.6014181563467</v>
      </c>
      <c r="J48" s="8"/>
      <c r="K48" s="23" t="s">
        <v>20</v>
      </c>
      <c r="L48" s="55">
        <f t="shared" si="94"/>
        <v>29.947083550148033</v>
      </c>
      <c r="M48" s="55">
        <f t="shared" si="94"/>
        <v>207.74546069691544</v>
      </c>
      <c r="N48" s="55">
        <f t="shared" si="94"/>
        <v>1027.9088739092831</v>
      </c>
      <c r="O48" s="55">
        <f t="shared" si="94"/>
        <v>0</v>
      </c>
      <c r="P48" s="55">
        <f t="shared" si="94"/>
        <v>0</v>
      </c>
      <c r="Q48" s="55">
        <f t="shared" si="94"/>
        <v>0</v>
      </c>
      <c r="R48" s="55">
        <f t="shared" si="94"/>
        <v>0</v>
      </c>
      <c r="S48" s="57">
        <f t="shared" si="98"/>
        <v>1265.6014181563467</v>
      </c>
      <c r="T48" s="8"/>
      <c r="U48" s="34" t="s">
        <v>59</v>
      </c>
      <c r="V48" s="93">
        <f t="shared" si="95"/>
        <v>29.947083550148033</v>
      </c>
      <c r="W48" s="93">
        <f t="shared" si="95"/>
        <v>0</v>
      </c>
      <c r="X48" s="93">
        <f t="shared" si="95"/>
        <v>0</v>
      </c>
      <c r="Y48" s="93">
        <f t="shared" si="95"/>
        <v>207.74546069691544</v>
      </c>
      <c r="Z48" s="93">
        <f t="shared" si="95"/>
        <v>1027.9088739092831</v>
      </c>
      <c r="AA48" s="93">
        <f t="shared" si="95"/>
        <v>0</v>
      </c>
      <c r="AB48" s="93">
        <f t="shared" si="95"/>
        <v>0</v>
      </c>
      <c r="AC48" s="94">
        <f t="shared" si="95"/>
        <v>0</v>
      </c>
      <c r="AD48" s="93">
        <f t="shared" si="95"/>
        <v>0</v>
      </c>
      <c r="AE48" s="93">
        <f t="shared" si="95"/>
        <v>0</v>
      </c>
      <c r="AF48" s="93">
        <f t="shared" si="95"/>
        <v>0</v>
      </c>
      <c r="AG48" s="93">
        <f t="shared" si="95"/>
        <v>0</v>
      </c>
      <c r="AH48" s="93">
        <f t="shared" si="95"/>
        <v>0</v>
      </c>
      <c r="AI48" s="95">
        <f t="shared" si="99"/>
        <v>1265.6014181563467</v>
      </c>
      <c r="AJ48" t="str">
        <f t="shared" si="100"/>
        <v/>
      </c>
    </row>
    <row r="49" spans="1:36" x14ac:dyDescent="0.25">
      <c r="A49" s="13" t="s">
        <v>62</v>
      </c>
      <c r="B49" s="49">
        <f t="shared" si="96"/>
        <v>105.71400000000003</v>
      </c>
      <c r="C49" s="49">
        <f t="shared" si="96"/>
        <v>0</v>
      </c>
      <c r="D49" s="49">
        <f t="shared" si="96"/>
        <v>0</v>
      </c>
      <c r="E49" s="49">
        <f t="shared" si="96"/>
        <v>0</v>
      </c>
      <c r="F49" s="372">
        <v>0</v>
      </c>
      <c r="G49" s="49">
        <f t="shared" ref="G49:H53" si="101">G127+G153+G179+G205+G231+G257+G283+G309+G335+G361+G387+G413+G439</f>
        <v>0</v>
      </c>
      <c r="H49" s="49">
        <f t="shared" si="101"/>
        <v>0</v>
      </c>
      <c r="I49" s="48">
        <f t="shared" si="97"/>
        <v>105.71400000000003</v>
      </c>
      <c r="J49" s="8"/>
      <c r="K49" s="25" t="s">
        <v>62</v>
      </c>
      <c r="L49" s="49">
        <f t="shared" ref="L49:R53" si="102">L127+L153+L179+L205+L231+L257+L283+L309+L335+L361+L387+L413+L439</f>
        <v>105.71400000000003</v>
      </c>
      <c r="M49" s="49">
        <f t="shared" si="102"/>
        <v>0</v>
      </c>
      <c r="N49" s="49">
        <f t="shared" si="102"/>
        <v>0</v>
      </c>
      <c r="O49" s="49">
        <f t="shared" si="102"/>
        <v>0</v>
      </c>
      <c r="P49" s="49">
        <f t="shared" si="102"/>
        <v>0</v>
      </c>
      <c r="Q49" s="49">
        <f t="shared" si="102"/>
        <v>0</v>
      </c>
      <c r="R49" s="49">
        <f t="shared" si="102"/>
        <v>0</v>
      </c>
      <c r="S49" s="51">
        <f t="shared" si="98"/>
        <v>105.71400000000003</v>
      </c>
      <c r="T49" s="8"/>
      <c r="U49" s="36" t="s">
        <v>60</v>
      </c>
      <c r="V49" s="89">
        <f t="shared" ref="V49:AH53" si="103">V127+V153+V179+V205+V231+V257+V283+V309+V335+V361+V387+V413+V439</f>
        <v>105.71400000000003</v>
      </c>
      <c r="W49" s="89">
        <f t="shared" si="103"/>
        <v>0</v>
      </c>
      <c r="X49" s="89">
        <f t="shared" si="103"/>
        <v>0</v>
      </c>
      <c r="Y49" s="89">
        <f t="shared" si="103"/>
        <v>0</v>
      </c>
      <c r="Z49" s="89">
        <f t="shared" si="103"/>
        <v>0</v>
      </c>
      <c r="AA49" s="89">
        <f t="shared" si="103"/>
        <v>0</v>
      </c>
      <c r="AB49" s="89">
        <f t="shared" si="103"/>
        <v>0</v>
      </c>
      <c r="AC49" s="90">
        <f t="shared" si="103"/>
        <v>0</v>
      </c>
      <c r="AD49" s="89">
        <f t="shared" si="103"/>
        <v>0</v>
      </c>
      <c r="AE49" s="89">
        <f t="shared" si="103"/>
        <v>0</v>
      </c>
      <c r="AF49" s="89">
        <f t="shared" si="103"/>
        <v>0</v>
      </c>
      <c r="AG49" s="89">
        <f t="shared" si="103"/>
        <v>0</v>
      </c>
      <c r="AH49" s="89">
        <f t="shared" si="103"/>
        <v>0</v>
      </c>
      <c r="AI49" s="92">
        <f t="shared" si="99"/>
        <v>105.71400000000003</v>
      </c>
      <c r="AJ49" t="str">
        <f t="shared" si="100"/>
        <v/>
      </c>
    </row>
    <row r="50" spans="1:36" ht="14.4" x14ac:dyDescent="0.3">
      <c r="A50" s="14" t="s">
        <v>22</v>
      </c>
      <c r="B50" s="59">
        <f t="shared" ref="B50:E53" si="104">B128+B154+B180+B206+B232+B258+B284+B310+B336+B362+B388+B414+B440</f>
        <v>105.71400000000003</v>
      </c>
      <c r="C50" s="59">
        <f t="shared" si="104"/>
        <v>0</v>
      </c>
      <c r="D50" s="59">
        <f t="shared" si="104"/>
        <v>0</v>
      </c>
      <c r="E50" s="59">
        <f t="shared" si="104"/>
        <v>0</v>
      </c>
      <c r="F50" s="372">
        <v>0</v>
      </c>
      <c r="G50" s="59">
        <f t="shared" si="101"/>
        <v>0</v>
      </c>
      <c r="H50" s="59">
        <f t="shared" si="101"/>
        <v>0</v>
      </c>
      <c r="I50" s="61">
        <f t="shared" si="97"/>
        <v>105.71400000000003</v>
      </c>
      <c r="J50" s="8"/>
      <c r="K50" s="26" t="s">
        <v>22</v>
      </c>
      <c r="L50" s="62">
        <f t="shared" si="102"/>
        <v>105.71400000000003</v>
      </c>
      <c r="M50" s="62">
        <f t="shared" si="102"/>
        <v>0</v>
      </c>
      <c r="N50" s="62">
        <f t="shared" si="102"/>
        <v>0</v>
      </c>
      <c r="O50" s="62">
        <f t="shared" si="102"/>
        <v>0</v>
      </c>
      <c r="P50" s="62">
        <f t="shared" si="102"/>
        <v>0</v>
      </c>
      <c r="Q50" s="62">
        <f t="shared" si="102"/>
        <v>0</v>
      </c>
      <c r="R50" s="62">
        <f t="shared" si="102"/>
        <v>0</v>
      </c>
      <c r="S50" s="64">
        <f t="shared" si="98"/>
        <v>105.71400000000003</v>
      </c>
      <c r="T50" s="8"/>
      <c r="U50" s="37" t="s">
        <v>63</v>
      </c>
      <c r="V50" s="96">
        <f t="shared" si="103"/>
        <v>105.71400000000003</v>
      </c>
      <c r="W50" s="96">
        <f t="shared" si="103"/>
        <v>0</v>
      </c>
      <c r="X50" s="96">
        <f t="shared" si="103"/>
        <v>0</v>
      </c>
      <c r="Y50" s="96">
        <f t="shared" si="103"/>
        <v>0</v>
      </c>
      <c r="Z50" s="96">
        <f t="shared" si="103"/>
        <v>0</v>
      </c>
      <c r="AA50" s="96">
        <f t="shared" si="103"/>
        <v>0</v>
      </c>
      <c r="AB50" s="96">
        <f t="shared" si="103"/>
        <v>0</v>
      </c>
      <c r="AC50" s="268">
        <f t="shared" si="103"/>
        <v>0</v>
      </c>
      <c r="AD50" s="96">
        <f t="shared" si="103"/>
        <v>0</v>
      </c>
      <c r="AE50" s="96">
        <f t="shared" si="103"/>
        <v>0</v>
      </c>
      <c r="AF50" s="96">
        <f t="shared" si="103"/>
        <v>0</v>
      </c>
      <c r="AG50" s="96">
        <f t="shared" si="103"/>
        <v>0</v>
      </c>
      <c r="AH50" s="96">
        <f t="shared" si="103"/>
        <v>0</v>
      </c>
      <c r="AI50" s="98">
        <f t="shared" si="99"/>
        <v>105.71400000000003</v>
      </c>
      <c r="AJ50" t="str">
        <f t="shared" si="100"/>
        <v/>
      </c>
    </row>
    <row r="51" spans="1:36" ht="14.4" x14ac:dyDescent="0.3">
      <c r="A51" s="15" t="s">
        <v>18</v>
      </c>
      <c r="B51" s="65">
        <f t="shared" si="104"/>
        <v>0</v>
      </c>
      <c r="C51" s="65">
        <f t="shared" si="104"/>
        <v>0</v>
      </c>
      <c r="D51" s="65">
        <f t="shared" si="104"/>
        <v>0</v>
      </c>
      <c r="E51" s="65">
        <f t="shared" si="104"/>
        <v>0</v>
      </c>
      <c r="F51" s="372">
        <v>0</v>
      </c>
      <c r="G51" s="65">
        <f t="shared" si="101"/>
        <v>0</v>
      </c>
      <c r="H51" s="65">
        <f t="shared" si="101"/>
        <v>0</v>
      </c>
      <c r="I51" s="67">
        <f t="shared" si="97"/>
        <v>0</v>
      </c>
      <c r="J51" s="8"/>
      <c r="K51" s="27" t="s">
        <v>18</v>
      </c>
      <c r="L51" s="65">
        <f t="shared" si="102"/>
        <v>0</v>
      </c>
      <c r="M51" s="65">
        <f t="shared" si="102"/>
        <v>0</v>
      </c>
      <c r="N51" s="65">
        <f t="shared" si="102"/>
        <v>0</v>
      </c>
      <c r="O51" s="65">
        <f t="shared" si="102"/>
        <v>0</v>
      </c>
      <c r="P51" s="65">
        <f t="shared" si="102"/>
        <v>0</v>
      </c>
      <c r="Q51" s="65">
        <f t="shared" si="102"/>
        <v>0</v>
      </c>
      <c r="R51" s="65">
        <f t="shared" si="102"/>
        <v>0</v>
      </c>
      <c r="S51" s="69">
        <f t="shared" si="98"/>
        <v>0</v>
      </c>
      <c r="T51" s="8"/>
      <c r="U51" s="38" t="s">
        <v>18</v>
      </c>
      <c r="V51" s="99">
        <f t="shared" si="103"/>
        <v>0</v>
      </c>
      <c r="W51" s="99">
        <f t="shared" si="103"/>
        <v>0</v>
      </c>
      <c r="X51" s="99">
        <f t="shared" si="103"/>
        <v>0</v>
      </c>
      <c r="Y51" s="99">
        <f t="shared" si="103"/>
        <v>0</v>
      </c>
      <c r="Z51" s="99">
        <f t="shared" si="103"/>
        <v>0</v>
      </c>
      <c r="AA51" s="99">
        <f t="shared" si="103"/>
        <v>0</v>
      </c>
      <c r="AB51" s="99">
        <f t="shared" si="103"/>
        <v>0</v>
      </c>
      <c r="AC51" s="269">
        <f t="shared" si="103"/>
        <v>0</v>
      </c>
      <c r="AD51" s="99">
        <f t="shared" si="103"/>
        <v>0</v>
      </c>
      <c r="AE51" s="99">
        <f t="shared" si="103"/>
        <v>0</v>
      </c>
      <c r="AF51" s="99">
        <f t="shared" si="103"/>
        <v>0</v>
      </c>
      <c r="AG51" s="99">
        <f t="shared" si="103"/>
        <v>0</v>
      </c>
      <c r="AH51" s="99">
        <f t="shared" si="103"/>
        <v>0</v>
      </c>
      <c r="AI51" s="101">
        <f t="shared" si="99"/>
        <v>0</v>
      </c>
      <c r="AJ51" t="str">
        <f t="shared" si="100"/>
        <v/>
      </c>
    </row>
    <row r="52" spans="1:36" ht="14.4" x14ac:dyDescent="0.3">
      <c r="A52" s="14" t="s">
        <v>19</v>
      </c>
      <c r="B52" s="59">
        <f t="shared" si="104"/>
        <v>0</v>
      </c>
      <c r="C52" s="59">
        <f t="shared" si="104"/>
        <v>0</v>
      </c>
      <c r="D52" s="59">
        <f t="shared" si="104"/>
        <v>0</v>
      </c>
      <c r="E52" s="59">
        <f t="shared" si="104"/>
        <v>0</v>
      </c>
      <c r="F52" s="372">
        <v>0</v>
      </c>
      <c r="G52" s="59">
        <f t="shared" si="101"/>
        <v>0</v>
      </c>
      <c r="H52" s="59">
        <f t="shared" si="101"/>
        <v>0</v>
      </c>
      <c r="I52" s="61">
        <f t="shared" si="97"/>
        <v>0</v>
      </c>
      <c r="J52" s="8"/>
      <c r="K52" s="26" t="s">
        <v>19</v>
      </c>
      <c r="L52" s="62">
        <f t="shared" si="102"/>
        <v>0</v>
      </c>
      <c r="M52" s="62">
        <f t="shared" si="102"/>
        <v>0</v>
      </c>
      <c r="N52" s="62">
        <f t="shared" si="102"/>
        <v>0</v>
      </c>
      <c r="O52" s="62">
        <f t="shared" si="102"/>
        <v>0</v>
      </c>
      <c r="P52" s="62">
        <f t="shared" si="102"/>
        <v>0</v>
      </c>
      <c r="Q52" s="62">
        <f t="shared" si="102"/>
        <v>0</v>
      </c>
      <c r="R52" s="62">
        <f t="shared" si="102"/>
        <v>0</v>
      </c>
      <c r="S52" s="64">
        <f t="shared" si="98"/>
        <v>0</v>
      </c>
      <c r="T52" s="8"/>
      <c r="U52" s="37" t="s">
        <v>19</v>
      </c>
      <c r="V52" s="96">
        <f t="shared" si="103"/>
        <v>0</v>
      </c>
      <c r="W52" s="96">
        <f t="shared" si="103"/>
        <v>0</v>
      </c>
      <c r="X52" s="96">
        <f t="shared" si="103"/>
        <v>0</v>
      </c>
      <c r="Y52" s="96">
        <f t="shared" si="103"/>
        <v>0</v>
      </c>
      <c r="Z52" s="96">
        <f t="shared" si="103"/>
        <v>0</v>
      </c>
      <c r="AA52" s="96">
        <f t="shared" si="103"/>
        <v>0</v>
      </c>
      <c r="AB52" s="96">
        <f t="shared" si="103"/>
        <v>0</v>
      </c>
      <c r="AC52" s="268">
        <f t="shared" si="103"/>
        <v>0</v>
      </c>
      <c r="AD52" s="96">
        <f t="shared" si="103"/>
        <v>0</v>
      </c>
      <c r="AE52" s="96">
        <f t="shared" si="103"/>
        <v>0</v>
      </c>
      <c r="AF52" s="96">
        <f t="shared" si="103"/>
        <v>0</v>
      </c>
      <c r="AG52" s="96">
        <f t="shared" si="103"/>
        <v>0</v>
      </c>
      <c r="AH52" s="96">
        <f t="shared" si="103"/>
        <v>0</v>
      </c>
      <c r="AI52" s="98">
        <f t="shared" si="99"/>
        <v>0</v>
      </c>
      <c r="AJ52" t="str">
        <f t="shared" si="100"/>
        <v/>
      </c>
    </row>
    <row r="53" spans="1:36" ht="15" thickBot="1" x14ac:dyDescent="0.35">
      <c r="A53" s="16" t="s">
        <v>10</v>
      </c>
      <c r="B53" s="70">
        <f t="shared" si="104"/>
        <v>0</v>
      </c>
      <c r="C53" s="70">
        <f t="shared" si="104"/>
        <v>0</v>
      </c>
      <c r="D53" s="70">
        <f t="shared" si="104"/>
        <v>0</v>
      </c>
      <c r="E53" s="70">
        <f t="shared" si="104"/>
        <v>0</v>
      </c>
      <c r="F53" s="373">
        <v>0</v>
      </c>
      <c r="G53" s="70">
        <f t="shared" si="101"/>
        <v>0</v>
      </c>
      <c r="H53" s="70">
        <f t="shared" si="101"/>
        <v>0</v>
      </c>
      <c r="I53" s="72">
        <f t="shared" si="97"/>
        <v>0</v>
      </c>
      <c r="J53" s="8"/>
      <c r="K53" s="28" t="s">
        <v>10</v>
      </c>
      <c r="L53" s="70">
        <f t="shared" si="102"/>
        <v>0</v>
      </c>
      <c r="M53" s="70">
        <f t="shared" si="102"/>
        <v>0</v>
      </c>
      <c r="N53" s="70">
        <f t="shared" si="102"/>
        <v>0</v>
      </c>
      <c r="O53" s="70">
        <f t="shared" si="102"/>
        <v>0</v>
      </c>
      <c r="P53" s="70">
        <f t="shared" si="102"/>
        <v>0</v>
      </c>
      <c r="Q53" s="70">
        <f t="shared" si="102"/>
        <v>0</v>
      </c>
      <c r="R53" s="70">
        <f t="shared" si="102"/>
        <v>0</v>
      </c>
      <c r="S53" s="74">
        <f t="shared" si="98"/>
        <v>0</v>
      </c>
      <c r="T53" s="8"/>
      <c r="U53" s="38" t="s">
        <v>10</v>
      </c>
      <c r="V53" s="99">
        <f t="shared" si="103"/>
        <v>0</v>
      </c>
      <c r="W53" s="99">
        <f t="shared" si="103"/>
        <v>0</v>
      </c>
      <c r="X53" s="99">
        <f t="shared" si="103"/>
        <v>0</v>
      </c>
      <c r="Y53" s="99">
        <f t="shared" si="103"/>
        <v>0</v>
      </c>
      <c r="Z53" s="99">
        <f t="shared" si="103"/>
        <v>0</v>
      </c>
      <c r="AA53" s="99">
        <f t="shared" si="103"/>
        <v>0</v>
      </c>
      <c r="AB53" s="99">
        <f t="shared" si="103"/>
        <v>0</v>
      </c>
      <c r="AC53" s="269">
        <f t="shared" si="103"/>
        <v>0</v>
      </c>
      <c r="AD53" s="99">
        <f t="shared" si="103"/>
        <v>0</v>
      </c>
      <c r="AE53" s="99">
        <f t="shared" si="103"/>
        <v>0</v>
      </c>
      <c r="AF53" s="99">
        <f t="shared" si="103"/>
        <v>0</v>
      </c>
      <c r="AG53" s="99">
        <f t="shared" si="103"/>
        <v>0</v>
      </c>
      <c r="AH53" s="99">
        <f t="shared" si="103"/>
        <v>0</v>
      </c>
      <c r="AI53" s="101">
        <f t="shared" si="99"/>
        <v>0</v>
      </c>
      <c r="AJ53" t="str">
        <f t="shared" si="100"/>
        <v/>
      </c>
    </row>
    <row r="54" spans="1:36" x14ac:dyDescent="0.25">
      <c r="A54" s="17" t="s">
        <v>25</v>
      </c>
      <c r="B54" s="75">
        <f>SUM(B33:B49)</f>
        <v>2990.4945468486808</v>
      </c>
      <c r="C54" s="75">
        <f t="shared" ref="C54:I54" si="105">SUM(C33:C49)</f>
        <v>9332.5106251380948</v>
      </c>
      <c r="D54" s="75">
        <f t="shared" si="105"/>
        <v>7647.03291363068</v>
      </c>
      <c r="E54" s="75">
        <f t="shared" si="105"/>
        <v>7519.1023459858498</v>
      </c>
      <c r="F54" s="75">
        <f t="shared" si="105"/>
        <v>0</v>
      </c>
      <c r="G54" s="75">
        <f t="shared" si="105"/>
        <v>542.60992625796007</v>
      </c>
      <c r="H54" s="76">
        <f t="shared" si="105"/>
        <v>20.874898866061177</v>
      </c>
      <c r="I54" s="48">
        <f t="shared" si="105"/>
        <v>28052.625256727322</v>
      </c>
      <c r="J54" s="8"/>
      <c r="K54" s="29" t="s">
        <v>25</v>
      </c>
      <c r="L54" s="75">
        <f>SUM(L33:L49)</f>
        <v>2990.4945468486808</v>
      </c>
      <c r="M54" s="75">
        <f t="shared" ref="M54:S54" si="106">SUM(M33:M49)</f>
        <v>9332.5106251380948</v>
      </c>
      <c r="N54" s="75">
        <f t="shared" si="106"/>
        <v>7647.03291363068</v>
      </c>
      <c r="O54" s="75">
        <f t="shared" si="106"/>
        <v>7519.1023459858498</v>
      </c>
      <c r="P54" s="75">
        <f t="shared" si="106"/>
        <v>2426.4659601479752</v>
      </c>
      <c r="Q54" s="75">
        <f t="shared" si="106"/>
        <v>542.60992625796007</v>
      </c>
      <c r="R54" s="76">
        <f t="shared" si="106"/>
        <v>20.874898866061177</v>
      </c>
      <c r="S54" s="77">
        <f t="shared" si="106"/>
        <v>30479.091216875302</v>
      </c>
      <c r="T54" s="8"/>
      <c r="U54" s="39" t="s">
        <v>61</v>
      </c>
      <c r="V54" s="102">
        <f>SUM(V33:V49)</f>
        <v>2129.1569388955659</v>
      </c>
      <c r="W54" s="102">
        <f t="shared" ref="W54:AH54" si="107">SUM(W33:W49)</f>
        <v>410.73794260277458</v>
      </c>
      <c r="X54" s="102">
        <f t="shared" si="107"/>
        <v>542.60992625796007</v>
      </c>
      <c r="Y54" s="102">
        <f t="shared" si="107"/>
        <v>9332.5106251380948</v>
      </c>
      <c r="Z54" s="102">
        <f t="shared" si="107"/>
        <v>6218.4945572351999</v>
      </c>
      <c r="AA54" s="102">
        <f t="shared" si="107"/>
        <v>7189.5845339304578</v>
      </c>
      <c r="AB54" s="102">
        <f t="shared" si="107"/>
        <v>2426.4659601479752</v>
      </c>
      <c r="AC54" s="102">
        <f t="shared" si="107"/>
        <v>2229.5307326672769</v>
      </c>
      <c r="AD54" s="103">
        <f t="shared" si="107"/>
        <v>450.59966535034005</v>
      </c>
      <c r="AE54" s="103">
        <f t="shared" si="107"/>
        <v>312.41235119657586</v>
      </c>
      <c r="AF54" s="103">
        <f t="shared" si="107"/>
        <v>20.874898866061177</v>
      </c>
      <c r="AG54" s="103">
        <f t="shared" si="107"/>
        <v>1428.5383563954811</v>
      </c>
      <c r="AH54" s="103">
        <f t="shared" si="107"/>
        <v>17.105460858818915</v>
      </c>
      <c r="AI54" s="104">
        <f>SUM(V54:AC54)</f>
        <v>30479.091216875306</v>
      </c>
      <c r="AJ54" t="str">
        <f t="shared" si="100"/>
        <v/>
      </c>
    </row>
    <row r="55" spans="1:36" ht="15" thickBot="1" x14ac:dyDescent="0.35">
      <c r="A55" s="18" t="s">
        <v>85</v>
      </c>
      <c r="B55" s="105">
        <f>IF($I54=0,"-",B54/$I54)</f>
        <v>0.10660301912854049</v>
      </c>
      <c r="C55" s="105">
        <f t="shared" ref="C55:H55" si="108">IF($I54=0,"-",C54/$I54)</f>
        <v>0.33267869013079471</v>
      </c>
      <c r="D55" s="105">
        <f t="shared" si="108"/>
        <v>0.27259598143303321</v>
      </c>
      <c r="E55" s="105">
        <f t="shared" si="108"/>
        <v>0.2680356036974717</v>
      </c>
      <c r="F55" s="105">
        <f t="shared" si="108"/>
        <v>0</v>
      </c>
      <c r="G55" s="105">
        <f t="shared" si="108"/>
        <v>1.9342572087004097E-2</v>
      </c>
      <c r="H55" s="106">
        <f t="shared" si="108"/>
        <v>7.4413352315591747E-4</v>
      </c>
      <c r="I55" s="107">
        <f>SUM(B55:H55)</f>
        <v>1</v>
      </c>
      <c r="K55" s="30" t="s">
        <v>85</v>
      </c>
      <c r="L55" s="80">
        <f>IF($S54=0,"-",L54/$S54)</f>
        <v>9.8116263558177846E-2</v>
      </c>
      <c r="M55" s="80">
        <f t="shared" ref="M55:R55" si="109">IF($S54=0,"-",M54/$S54)</f>
        <v>0.3061938611860901</v>
      </c>
      <c r="N55" s="80">
        <f t="shared" si="109"/>
        <v>0.2508943872118064</v>
      </c>
      <c r="O55" s="80">
        <f t="shared" si="109"/>
        <v>0.24669706496441607</v>
      </c>
      <c r="P55" s="80">
        <f t="shared" si="109"/>
        <v>7.9610836913815805E-2</v>
      </c>
      <c r="Q55" s="80">
        <f t="shared" si="109"/>
        <v>1.7802693735091885E-2</v>
      </c>
      <c r="R55" s="81">
        <f t="shared" si="109"/>
        <v>6.8489243060184844E-4</v>
      </c>
      <c r="S55" s="82">
        <f>SUM(L55:R55)</f>
        <v>0.99999999999999989</v>
      </c>
      <c r="U55" s="40" t="s">
        <v>85</v>
      </c>
      <c r="V55" s="108">
        <f>+V54/$AI54</f>
        <v>6.9856313094949468E-2</v>
      </c>
      <c r="W55" s="108">
        <f t="shared" ref="W55:AH55" si="110">+W54/$AI54</f>
        <v>1.3476056083173569E-2</v>
      </c>
      <c r="X55" s="108">
        <f t="shared" si="110"/>
        <v>1.7802693735091885E-2</v>
      </c>
      <c r="Y55" s="108">
        <f t="shared" si="110"/>
        <v>0.3061938611860901</v>
      </c>
      <c r="Z55" s="108">
        <f t="shared" si="110"/>
        <v>0.20402493345314104</v>
      </c>
      <c r="AA55" s="108">
        <f t="shared" si="110"/>
        <v>0.23588579077941185</v>
      </c>
      <c r="AB55" s="108">
        <f t="shared" si="110"/>
        <v>7.9610836913815791E-2</v>
      </c>
      <c r="AC55" s="108">
        <f t="shared" si="110"/>
        <v>7.3149514754326281E-2</v>
      </c>
      <c r="AD55" s="108">
        <f t="shared" si="110"/>
        <v>1.4783894380054787E-2</v>
      </c>
      <c r="AE55" s="108">
        <f t="shared" si="110"/>
        <v>1.0250054667758697E-2</v>
      </c>
      <c r="AF55" s="108">
        <f t="shared" si="110"/>
        <v>6.8489243060184833E-4</v>
      </c>
      <c r="AG55" s="108">
        <f t="shared" si="110"/>
        <v>4.6869453758665372E-2</v>
      </c>
      <c r="AH55" s="108">
        <f t="shared" si="110"/>
        <v>5.6121951724558518E-4</v>
      </c>
      <c r="AI55" s="109">
        <f>SUM(V55:AC55)</f>
        <v>0.99999999999999989</v>
      </c>
      <c r="AJ55" t="str">
        <f t="shared" si="100"/>
        <v/>
      </c>
    </row>
    <row r="56" spans="1:36" ht="14.4" thickBot="1" x14ac:dyDescent="0.3"/>
    <row r="57" spans="1:36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  <c r="K57" s="374" t="s">
        <v>50</v>
      </c>
      <c r="L57" s="43" t="s">
        <v>0</v>
      </c>
      <c r="M57" s="43" t="s">
        <v>1</v>
      </c>
      <c r="N57" s="43" t="s">
        <v>2</v>
      </c>
      <c r="O57" s="43" t="s">
        <v>3</v>
      </c>
      <c r="P57" s="43" t="s">
        <v>26</v>
      </c>
      <c r="Q57" s="43" t="s">
        <v>4</v>
      </c>
      <c r="R57" s="43" t="s">
        <v>84</v>
      </c>
      <c r="S57" s="44" t="s">
        <v>5</v>
      </c>
    </row>
    <row r="58" spans="1:36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  <c r="K58" s="375" t="s">
        <v>50</v>
      </c>
      <c r="L58" s="360" t="s">
        <v>66</v>
      </c>
      <c r="M58" s="361"/>
      <c r="N58" s="361"/>
      <c r="O58" s="361"/>
      <c r="P58" s="361"/>
      <c r="Q58" s="361"/>
      <c r="R58" s="361"/>
      <c r="S58" s="362"/>
    </row>
    <row r="59" spans="1:36" x14ac:dyDescent="0.25">
      <c r="A59" s="10" t="s">
        <v>6</v>
      </c>
      <c r="B59" s="376"/>
      <c r="C59" s="377"/>
      <c r="D59" s="377"/>
      <c r="E59" s="378"/>
      <c r="F59" s="46">
        <f>F449+F475+F501+F527+F553</f>
        <v>0.15613948802035407</v>
      </c>
      <c r="G59" s="376"/>
      <c r="H59" s="378"/>
      <c r="I59" s="48">
        <f>SUM(B59:H59)</f>
        <v>0.15613948802035407</v>
      </c>
      <c r="J59" s="8"/>
      <c r="K59" s="31" t="s">
        <v>6</v>
      </c>
      <c r="L59" s="376"/>
      <c r="M59" s="377"/>
      <c r="N59" s="377"/>
      <c r="O59" s="378"/>
      <c r="P59" s="46">
        <f>P449+P475+P501+P527+P553</f>
        <v>0</v>
      </c>
      <c r="Q59" s="376"/>
      <c r="R59" s="385"/>
      <c r="S59" s="88">
        <f>SUM(L59:R59)</f>
        <v>0</v>
      </c>
      <c r="T59" s="8"/>
    </row>
    <row r="60" spans="1:36" x14ac:dyDescent="0.25">
      <c r="A60" s="11" t="s">
        <v>7</v>
      </c>
      <c r="B60" s="379"/>
      <c r="C60" s="380"/>
      <c r="D60" s="380"/>
      <c r="E60" s="381"/>
      <c r="F60" s="52">
        <f t="shared" ref="F60:F79" si="111">F450+F476+F502+F528+F554</f>
        <v>0</v>
      </c>
      <c r="G60" s="379"/>
      <c r="H60" s="381"/>
      <c r="I60" s="54">
        <f t="shared" ref="I60:I79" si="112">SUM(B60:H60)</f>
        <v>0</v>
      </c>
      <c r="J60" s="8"/>
      <c r="K60" s="23" t="s">
        <v>7</v>
      </c>
      <c r="L60" s="379"/>
      <c r="M60" s="380"/>
      <c r="N60" s="380"/>
      <c r="O60" s="381"/>
      <c r="P60" s="55">
        <f t="shared" ref="P60:P79" si="113">P450+P476+P502+P528+P554</f>
        <v>0</v>
      </c>
      <c r="Q60" s="379"/>
      <c r="R60" s="386"/>
      <c r="S60" s="57">
        <f t="shared" ref="S60:S79" si="114">SUM(L60:R60)</f>
        <v>0</v>
      </c>
      <c r="T60" s="8"/>
    </row>
    <row r="61" spans="1:36" x14ac:dyDescent="0.25">
      <c r="A61" s="12" t="s">
        <v>9</v>
      </c>
      <c r="B61" s="379"/>
      <c r="C61" s="380"/>
      <c r="D61" s="380"/>
      <c r="E61" s="381"/>
      <c r="F61" s="49">
        <f t="shared" si="111"/>
        <v>0</v>
      </c>
      <c r="G61" s="379"/>
      <c r="H61" s="381"/>
      <c r="I61" s="48">
        <f t="shared" si="112"/>
        <v>0</v>
      </c>
      <c r="J61" s="8"/>
      <c r="K61" s="24" t="s">
        <v>9</v>
      </c>
      <c r="L61" s="379"/>
      <c r="M61" s="380"/>
      <c r="N61" s="380"/>
      <c r="O61" s="381"/>
      <c r="P61" s="49">
        <f t="shared" si="113"/>
        <v>0</v>
      </c>
      <c r="Q61" s="379"/>
      <c r="R61" s="386"/>
      <c r="S61" s="51">
        <f t="shared" si="114"/>
        <v>0</v>
      </c>
      <c r="T61" s="8"/>
    </row>
    <row r="62" spans="1:36" x14ac:dyDescent="0.25">
      <c r="A62" s="11" t="s">
        <v>54</v>
      </c>
      <c r="B62" s="379"/>
      <c r="C62" s="380"/>
      <c r="D62" s="380"/>
      <c r="E62" s="381"/>
      <c r="F62" s="52">
        <f t="shared" si="111"/>
        <v>0</v>
      </c>
      <c r="G62" s="379"/>
      <c r="H62" s="381"/>
      <c r="I62" s="54">
        <f t="shared" si="112"/>
        <v>0</v>
      </c>
      <c r="J62" s="8"/>
      <c r="K62" s="23" t="s">
        <v>54</v>
      </c>
      <c r="L62" s="379"/>
      <c r="M62" s="380"/>
      <c r="N62" s="380"/>
      <c r="O62" s="381"/>
      <c r="P62" s="55">
        <f t="shared" si="113"/>
        <v>0</v>
      </c>
      <c r="Q62" s="379"/>
      <c r="R62" s="386"/>
      <c r="S62" s="57">
        <f t="shared" si="114"/>
        <v>0</v>
      </c>
      <c r="T62" s="8"/>
    </row>
    <row r="63" spans="1:36" x14ac:dyDescent="0.25">
      <c r="A63" s="12" t="s">
        <v>15</v>
      </c>
      <c r="B63" s="379"/>
      <c r="C63" s="380"/>
      <c r="D63" s="380"/>
      <c r="E63" s="381"/>
      <c r="F63" s="49">
        <f t="shared" si="111"/>
        <v>0</v>
      </c>
      <c r="G63" s="379"/>
      <c r="H63" s="381"/>
      <c r="I63" s="48">
        <f t="shared" si="112"/>
        <v>0</v>
      </c>
      <c r="J63" s="8"/>
      <c r="K63" s="24" t="s">
        <v>15</v>
      </c>
      <c r="L63" s="379"/>
      <c r="M63" s="380"/>
      <c r="N63" s="380"/>
      <c r="O63" s="381"/>
      <c r="P63" s="49">
        <f t="shared" si="113"/>
        <v>0</v>
      </c>
      <c r="Q63" s="379"/>
      <c r="R63" s="386"/>
      <c r="S63" s="51">
        <f t="shared" si="114"/>
        <v>0</v>
      </c>
      <c r="T63" s="8"/>
    </row>
    <row r="64" spans="1:36" x14ac:dyDescent="0.25">
      <c r="A64" s="11" t="s">
        <v>67</v>
      </c>
      <c r="B64" s="379"/>
      <c r="C64" s="380"/>
      <c r="D64" s="380"/>
      <c r="E64" s="381"/>
      <c r="F64" s="52">
        <f t="shared" si="111"/>
        <v>0</v>
      </c>
      <c r="G64" s="379"/>
      <c r="H64" s="381"/>
      <c r="I64" s="54">
        <f t="shared" si="112"/>
        <v>0</v>
      </c>
      <c r="J64" s="8"/>
      <c r="K64" s="23" t="s">
        <v>67</v>
      </c>
      <c r="L64" s="379"/>
      <c r="M64" s="380"/>
      <c r="N64" s="380"/>
      <c r="O64" s="381"/>
      <c r="P64" s="55">
        <f t="shared" si="113"/>
        <v>0</v>
      </c>
      <c r="Q64" s="379"/>
      <c r="R64" s="386"/>
      <c r="S64" s="57">
        <f t="shared" si="114"/>
        <v>0</v>
      </c>
      <c r="T64" s="8"/>
    </row>
    <row r="65" spans="1:20" x14ac:dyDescent="0.25">
      <c r="A65" s="12" t="s">
        <v>56</v>
      </c>
      <c r="B65" s="379"/>
      <c r="C65" s="380"/>
      <c r="D65" s="380"/>
      <c r="E65" s="381"/>
      <c r="F65" s="49">
        <f t="shared" si="111"/>
        <v>16919.838936170829</v>
      </c>
      <c r="G65" s="379"/>
      <c r="H65" s="381"/>
      <c r="I65" s="48">
        <f t="shared" si="112"/>
        <v>16919.838936170829</v>
      </c>
      <c r="J65" s="8"/>
      <c r="K65" s="24" t="s">
        <v>56</v>
      </c>
      <c r="L65" s="379"/>
      <c r="M65" s="380"/>
      <c r="N65" s="380"/>
      <c r="O65" s="381"/>
      <c r="P65" s="49">
        <f t="shared" si="113"/>
        <v>3985.9978571433744</v>
      </c>
      <c r="Q65" s="379"/>
      <c r="R65" s="386"/>
      <c r="S65" s="51">
        <f t="shared" si="114"/>
        <v>3985.9978571433744</v>
      </c>
      <c r="T65" s="8"/>
    </row>
    <row r="66" spans="1:20" x14ac:dyDescent="0.25">
      <c r="A66" s="11" t="s">
        <v>11</v>
      </c>
      <c r="B66" s="379"/>
      <c r="C66" s="380"/>
      <c r="D66" s="380"/>
      <c r="E66" s="381"/>
      <c r="F66" s="52">
        <f t="shared" si="111"/>
        <v>6109.9119503921966</v>
      </c>
      <c r="G66" s="379"/>
      <c r="H66" s="381"/>
      <c r="I66" s="54">
        <f t="shared" si="112"/>
        <v>6109.9119503921966</v>
      </c>
      <c r="J66" s="8"/>
      <c r="K66" s="23" t="s">
        <v>11</v>
      </c>
      <c r="L66" s="379"/>
      <c r="M66" s="380"/>
      <c r="N66" s="380"/>
      <c r="O66" s="381"/>
      <c r="P66" s="55">
        <f t="shared" si="113"/>
        <v>2459.3361456299363</v>
      </c>
      <c r="Q66" s="379"/>
      <c r="R66" s="386"/>
      <c r="S66" s="57">
        <f t="shared" si="114"/>
        <v>2459.3361456299363</v>
      </c>
      <c r="T66" s="8"/>
    </row>
    <row r="67" spans="1:20" x14ac:dyDescent="0.25">
      <c r="A67" s="12" t="s">
        <v>57</v>
      </c>
      <c r="B67" s="379"/>
      <c r="C67" s="380"/>
      <c r="D67" s="380"/>
      <c r="E67" s="381"/>
      <c r="F67" s="49">
        <f t="shared" si="111"/>
        <v>877.59563045095263</v>
      </c>
      <c r="G67" s="379"/>
      <c r="H67" s="381"/>
      <c r="I67" s="48">
        <f t="shared" si="112"/>
        <v>877.59563045095263</v>
      </c>
      <c r="J67" s="8"/>
      <c r="K67" s="24" t="s">
        <v>57</v>
      </c>
      <c r="L67" s="379"/>
      <c r="M67" s="380"/>
      <c r="N67" s="380"/>
      <c r="O67" s="381"/>
      <c r="P67" s="49">
        <f t="shared" si="113"/>
        <v>4.1966430330830917E-14</v>
      </c>
      <c r="Q67" s="379"/>
      <c r="R67" s="386"/>
      <c r="S67" s="51">
        <f t="shared" si="114"/>
        <v>4.1966430330830917E-14</v>
      </c>
      <c r="T67" s="8"/>
    </row>
    <row r="68" spans="1:20" x14ac:dyDescent="0.25">
      <c r="A68" s="11" t="s">
        <v>16</v>
      </c>
      <c r="B68" s="379"/>
      <c r="C68" s="380"/>
      <c r="D68" s="380"/>
      <c r="E68" s="381"/>
      <c r="F68" s="52">
        <f t="shared" si="111"/>
        <v>7.6754210233015945</v>
      </c>
      <c r="G68" s="379"/>
      <c r="H68" s="381"/>
      <c r="I68" s="54">
        <f t="shared" si="112"/>
        <v>7.6754210233015945</v>
      </c>
      <c r="J68" s="8"/>
      <c r="K68" s="23" t="s">
        <v>16</v>
      </c>
      <c r="L68" s="379"/>
      <c r="M68" s="380"/>
      <c r="N68" s="380"/>
      <c r="O68" s="381"/>
      <c r="P68" s="55">
        <f t="shared" si="113"/>
        <v>0.34675555343989128</v>
      </c>
      <c r="Q68" s="379"/>
      <c r="R68" s="386"/>
      <c r="S68" s="57">
        <f t="shared" si="114"/>
        <v>0.34675555343989128</v>
      </c>
      <c r="T68" s="8"/>
    </row>
    <row r="69" spans="1:20" x14ac:dyDescent="0.25">
      <c r="A69" s="12" t="s">
        <v>139</v>
      </c>
      <c r="B69" s="379"/>
      <c r="C69" s="380"/>
      <c r="D69" s="380"/>
      <c r="E69" s="381"/>
      <c r="F69" s="49">
        <f t="shared" si="111"/>
        <v>1896.5422413113247</v>
      </c>
      <c r="G69" s="379"/>
      <c r="H69" s="381"/>
      <c r="I69" s="48">
        <f t="shared" si="112"/>
        <v>1896.5422413113247</v>
      </c>
      <c r="J69" s="8"/>
      <c r="K69" s="24" t="s">
        <v>139</v>
      </c>
      <c r="L69" s="379"/>
      <c r="M69" s="380"/>
      <c r="N69" s="380"/>
      <c r="O69" s="381"/>
      <c r="P69" s="49">
        <f t="shared" si="113"/>
        <v>4.3916260937882612</v>
      </c>
      <c r="Q69" s="379"/>
      <c r="R69" s="386"/>
      <c r="S69" s="51">
        <f t="shared" si="114"/>
        <v>4.3916260937882612</v>
      </c>
      <c r="T69" s="8"/>
    </row>
    <row r="70" spans="1:20" x14ac:dyDescent="0.25">
      <c r="A70" s="11" t="s">
        <v>24</v>
      </c>
      <c r="B70" s="379"/>
      <c r="C70" s="380"/>
      <c r="D70" s="380"/>
      <c r="E70" s="381"/>
      <c r="F70" s="52">
        <f t="shared" si="111"/>
        <v>1470.889422559243</v>
      </c>
      <c r="G70" s="379"/>
      <c r="H70" s="381"/>
      <c r="I70" s="54">
        <f t="shared" si="112"/>
        <v>1470.889422559243</v>
      </c>
      <c r="J70" s="8"/>
      <c r="K70" s="23" t="s">
        <v>24</v>
      </c>
      <c r="L70" s="379"/>
      <c r="M70" s="380"/>
      <c r="N70" s="380"/>
      <c r="O70" s="381"/>
      <c r="P70" s="55">
        <f t="shared" si="113"/>
        <v>-2.0463630789890885E-12</v>
      </c>
      <c r="Q70" s="379"/>
      <c r="R70" s="386"/>
      <c r="S70" s="57">
        <f t="shared" si="114"/>
        <v>-2.0463630789890885E-12</v>
      </c>
      <c r="T70" s="8"/>
    </row>
    <row r="71" spans="1:20" x14ac:dyDescent="0.25">
      <c r="A71" s="12" t="s">
        <v>23</v>
      </c>
      <c r="B71" s="379"/>
      <c r="C71" s="380"/>
      <c r="D71" s="380"/>
      <c r="E71" s="381"/>
      <c r="F71" s="49">
        <f t="shared" si="111"/>
        <v>0</v>
      </c>
      <c r="G71" s="379"/>
      <c r="H71" s="381"/>
      <c r="I71" s="48">
        <f t="shared" si="112"/>
        <v>0</v>
      </c>
      <c r="J71" s="8"/>
      <c r="K71" s="24" t="s">
        <v>23</v>
      </c>
      <c r="L71" s="379"/>
      <c r="M71" s="380"/>
      <c r="N71" s="380"/>
      <c r="O71" s="381"/>
      <c r="P71" s="49">
        <f t="shared" si="113"/>
        <v>3.694822225952521E-13</v>
      </c>
      <c r="Q71" s="379"/>
      <c r="R71" s="386"/>
      <c r="S71" s="51">
        <f t="shared" si="114"/>
        <v>3.694822225952521E-13</v>
      </c>
      <c r="T71" s="8"/>
    </row>
    <row r="72" spans="1:20" x14ac:dyDescent="0.25">
      <c r="A72" s="11" t="s">
        <v>58</v>
      </c>
      <c r="B72" s="379"/>
      <c r="C72" s="380"/>
      <c r="D72" s="380"/>
      <c r="E72" s="381"/>
      <c r="F72" s="52">
        <f t="shared" si="111"/>
        <v>0</v>
      </c>
      <c r="G72" s="379"/>
      <c r="H72" s="381"/>
      <c r="I72" s="54">
        <f t="shared" si="112"/>
        <v>0</v>
      </c>
      <c r="J72" s="8"/>
      <c r="K72" s="23" t="s">
        <v>58</v>
      </c>
      <c r="L72" s="379"/>
      <c r="M72" s="380"/>
      <c r="N72" s="380"/>
      <c r="O72" s="381"/>
      <c r="P72" s="55">
        <f t="shared" si="113"/>
        <v>-2.0862478411487473E-13</v>
      </c>
      <c r="Q72" s="379"/>
      <c r="R72" s="386"/>
      <c r="S72" s="57">
        <f t="shared" si="114"/>
        <v>-2.0862478411487473E-13</v>
      </c>
      <c r="T72" s="8"/>
    </row>
    <row r="73" spans="1:20" x14ac:dyDescent="0.25">
      <c r="A73" s="12" t="s">
        <v>21</v>
      </c>
      <c r="B73" s="379"/>
      <c r="C73" s="380"/>
      <c r="D73" s="380"/>
      <c r="E73" s="381"/>
      <c r="F73" s="110">
        <f t="shared" si="111"/>
        <v>992.22568011632279</v>
      </c>
      <c r="G73" s="379"/>
      <c r="H73" s="381"/>
      <c r="I73" s="48">
        <f t="shared" si="112"/>
        <v>992.22568011632279</v>
      </c>
      <c r="J73" s="8"/>
      <c r="K73" s="24" t="s">
        <v>21</v>
      </c>
      <c r="L73" s="379"/>
      <c r="M73" s="380"/>
      <c r="N73" s="380"/>
      <c r="O73" s="381"/>
      <c r="P73" s="49">
        <f t="shared" si="113"/>
        <v>307.16297325711241</v>
      </c>
      <c r="Q73" s="379"/>
      <c r="R73" s="386"/>
      <c r="S73" s="51">
        <f t="shared" si="114"/>
        <v>307.16297325711241</v>
      </c>
      <c r="T73" s="8"/>
    </row>
    <row r="74" spans="1:20" x14ac:dyDescent="0.25">
      <c r="A74" s="11" t="s">
        <v>20</v>
      </c>
      <c r="B74" s="379"/>
      <c r="C74" s="380"/>
      <c r="D74" s="380"/>
      <c r="E74" s="381"/>
      <c r="F74" s="52">
        <f t="shared" si="111"/>
        <v>0</v>
      </c>
      <c r="G74" s="379"/>
      <c r="H74" s="381"/>
      <c r="I74" s="54">
        <f t="shared" si="112"/>
        <v>0</v>
      </c>
      <c r="J74" s="8"/>
      <c r="K74" s="23" t="s">
        <v>20</v>
      </c>
      <c r="L74" s="379"/>
      <c r="M74" s="380"/>
      <c r="N74" s="380"/>
      <c r="O74" s="381"/>
      <c r="P74" s="55">
        <f t="shared" si="113"/>
        <v>0</v>
      </c>
      <c r="Q74" s="379"/>
      <c r="R74" s="386"/>
      <c r="S74" s="57">
        <f t="shared" si="114"/>
        <v>0</v>
      </c>
      <c r="T74" s="8"/>
    </row>
    <row r="75" spans="1:20" x14ac:dyDescent="0.25">
      <c r="A75" s="13" t="s">
        <v>62</v>
      </c>
      <c r="B75" s="379"/>
      <c r="C75" s="380"/>
      <c r="D75" s="380"/>
      <c r="E75" s="381"/>
      <c r="F75" s="49">
        <f t="shared" si="111"/>
        <v>0</v>
      </c>
      <c r="G75" s="379"/>
      <c r="H75" s="381"/>
      <c r="I75" s="48">
        <f t="shared" si="112"/>
        <v>0</v>
      </c>
      <c r="J75" s="8"/>
      <c r="K75" s="25" t="s">
        <v>62</v>
      </c>
      <c r="L75" s="379"/>
      <c r="M75" s="380"/>
      <c r="N75" s="380"/>
      <c r="O75" s="381"/>
      <c r="P75" s="49">
        <f t="shared" si="113"/>
        <v>0</v>
      </c>
      <c r="Q75" s="379"/>
      <c r="R75" s="386"/>
      <c r="S75" s="51">
        <f t="shared" si="114"/>
        <v>0</v>
      </c>
      <c r="T75" s="8"/>
    </row>
    <row r="76" spans="1:20" ht="14.4" x14ac:dyDescent="0.3">
      <c r="A76" s="14" t="s">
        <v>22</v>
      </c>
      <c r="B76" s="379"/>
      <c r="C76" s="380"/>
      <c r="D76" s="380"/>
      <c r="E76" s="381"/>
      <c r="F76" s="59">
        <f t="shared" si="111"/>
        <v>0</v>
      </c>
      <c r="G76" s="379"/>
      <c r="H76" s="381"/>
      <c r="I76" s="61">
        <f t="shared" si="112"/>
        <v>0</v>
      </c>
      <c r="J76" s="8"/>
      <c r="K76" s="26" t="s">
        <v>22</v>
      </c>
      <c r="L76" s="379"/>
      <c r="M76" s="380"/>
      <c r="N76" s="380"/>
      <c r="O76" s="381"/>
      <c r="P76" s="62">
        <f t="shared" si="113"/>
        <v>0</v>
      </c>
      <c r="Q76" s="379"/>
      <c r="R76" s="386"/>
      <c r="S76" s="64">
        <f t="shared" si="114"/>
        <v>0</v>
      </c>
      <c r="T76" s="8"/>
    </row>
    <row r="77" spans="1:20" ht="14.4" x14ac:dyDescent="0.3">
      <c r="A77" s="15" t="s">
        <v>18</v>
      </c>
      <c r="B77" s="379"/>
      <c r="C77" s="380"/>
      <c r="D77" s="380"/>
      <c r="E77" s="381"/>
      <c r="F77" s="65">
        <f t="shared" si="111"/>
        <v>0</v>
      </c>
      <c r="G77" s="379"/>
      <c r="H77" s="381"/>
      <c r="I77" s="67">
        <f t="shared" si="112"/>
        <v>0</v>
      </c>
      <c r="J77" s="8"/>
      <c r="K77" s="27" t="s">
        <v>18</v>
      </c>
      <c r="L77" s="379"/>
      <c r="M77" s="380"/>
      <c r="N77" s="380"/>
      <c r="O77" s="381"/>
      <c r="P77" s="65">
        <f t="shared" si="113"/>
        <v>0</v>
      </c>
      <c r="Q77" s="379"/>
      <c r="R77" s="386"/>
      <c r="S77" s="69">
        <f t="shared" si="114"/>
        <v>0</v>
      </c>
      <c r="T77" s="8"/>
    </row>
    <row r="78" spans="1:20" ht="14.4" x14ac:dyDescent="0.3">
      <c r="A78" s="14" t="s">
        <v>19</v>
      </c>
      <c r="B78" s="379"/>
      <c r="C78" s="380"/>
      <c r="D78" s="380"/>
      <c r="E78" s="381"/>
      <c r="F78" s="59">
        <f t="shared" si="111"/>
        <v>0</v>
      </c>
      <c r="G78" s="379"/>
      <c r="H78" s="381"/>
      <c r="I78" s="61">
        <f t="shared" si="112"/>
        <v>0</v>
      </c>
      <c r="J78" s="8"/>
      <c r="K78" s="26" t="s">
        <v>19</v>
      </c>
      <c r="L78" s="379"/>
      <c r="M78" s="380"/>
      <c r="N78" s="380"/>
      <c r="O78" s="381"/>
      <c r="P78" s="62">
        <f t="shared" si="113"/>
        <v>0</v>
      </c>
      <c r="Q78" s="379"/>
      <c r="R78" s="386"/>
      <c r="S78" s="64">
        <f t="shared" si="114"/>
        <v>0</v>
      </c>
      <c r="T78" s="8"/>
    </row>
    <row r="79" spans="1:20" ht="15" thickBot="1" x14ac:dyDescent="0.35">
      <c r="A79" s="16" t="s">
        <v>10</v>
      </c>
      <c r="B79" s="382"/>
      <c r="C79" s="383"/>
      <c r="D79" s="383"/>
      <c r="E79" s="384"/>
      <c r="F79" s="70">
        <f t="shared" si="111"/>
        <v>0</v>
      </c>
      <c r="G79" s="382"/>
      <c r="H79" s="384"/>
      <c r="I79" s="72">
        <f t="shared" si="112"/>
        <v>0</v>
      </c>
      <c r="J79" s="8"/>
      <c r="K79" s="28" t="s">
        <v>10</v>
      </c>
      <c r="L79" s="382"/>
      <c r="M79" s="383"/>
      <c r="N79" s="383"/>
      <c r="O79" s="384"/>
      <c r="P79" s="70">
        <f t="shared" si="113"/>
        <v>0</v>
      </c>
      <c r="Q79" s="382"/>
      <c r="R79" s="387"/>
      <c r="S79" s="74">
        <f t="shared" si="114"/>
        <v>0</v>
      </c>
      <c r="T79" s="8"/>
    </row>
    <row r="80" spans="1:20" x14ac:dyDescent="0.25">
      <c r="A80" s="17" t="s">
        <v>25</v>
      </c>
      <c r="B80" s="75">
        <f>SUM(B59:B75)</f>
        <v>0</v>
      </c>
      <c r="C80" s="75">
        <f t="shared" ref="C80:I80" si="115">SUM(C59:C75)</f>
        <v>0</v>
      </c>
      <c r="D80" s="75">
        <f t="shared" si="115"/>
        <v>0</v>
      </c>
      <c r="E80" s="75">
        <f t="shared" si="115"/>
        <v>0</v>
      </c>
      <c r="F80" s="75">
        <f t="shared" si="115"/>
        <v>28274.835421512194</v>
      </c>
      <c r="G80" s="75">
        <f t="shared" si="115"/>
        <v>0</v>
      </c>
      <c r="H80" s="76">
        <f t="shared" si="115"/>
        <v>0</v>
      </c>
      <c r="I80" s="48">
        <f t="shared" si="115"/>
        <v>28274.835421512194</v>
      </c>
      <c r="J80" s="8"/>
      <c r="K80" s="29" t="s">
        <v>25</v>
      </c>
      <c r="L80" s="75">
        <f>SUM(L59:L75)</f>
        <v>0</v>
      </c>
      <c r="M80" s="75">
        <f t="shared" ref="M80:S80" si="116">SUM(M59:M75)</f>
        <v>0</v>
      </c>
      <c r="N80" s="75">
        <f t="shared" si="116"/>
        <v>0</v>
      </c>
      <c r="O80" s="75">
        <f t="shared" si="116"/>
        <v>0</v>
      </c>
      <c r="P80" s="75">
        <f t="shared" si="116"/>
        <v>6757.2353576776495</v>
      </c>
      <c r="Q80" s="75">
        <f t="shared" si="116"/>
        <v>0</v>
      </c>
      <c r="R80" s="76">
        <f t="shared" si="116"/>
        <v>0</v>
      </c>
      <c r="S80" s="77">
        <f t="shared" si="116"/>
        <v>6757.2353576776495</v>
      </c>
      <c r="T80" s="8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17">IF($I80=0,"-",C80/$I80)</f>
        <v>0</v>
      </c>
      <c r="D81" s="105">
        <f t="shared" si="117"/>
        <v>0</v>
      </c>
      <c r="E81" s="105">
        <f t="shared" si="117"/>
        <v>0</v>
      </c>
      <c r="F81" s="105">
        <f t="shared" si="117"/>
        <v>1</v>
      </c>
      <c r="G81" s="105">
        <f t="shared" si="117"/>
        <v>0</v>
      </c>
      <c r="H81" s="105">
        <f t="shared" si="117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18">IF($S80=0,"-",M80/$S80)</f>
        <v>0</v>
      </c>
      <c r="N81" s="80">
        <f t="shared" si="118"/>
        <v>0</v>
      </c>
      <c r="O81" s="80">
        <f t="shared" si="118"/>
        <v>0</v>
      </c>
      <c r="P81" s="80">
        <f t="shared" si="118"/>
        <v>1</v>
      </c>
      <c r="Q81" s="80">
        <f t="shared" si="118"/>
        <v>0</v>
      </c>
      <c r="R81" s="81">
        <f t="shared" si="118"/>
        <v>0</v>
      </c>
      <c r="S81" s="82">
        <f>SUM(L81:R81)</f>
        <v>1</v>
      </c>
      <c r="BA81" s="83"/>
      <c r="BR81" s="83"/>
    </row>
    <row r="82" spans="1:85" ht="14.4" thickBot="1" x14ac:dyDescent="0.3">
      <c r="A82" s="2"/>
      <c r="B82" s="2"/>
      <c r="C82" s="2"/>
      <c r="D82" s="2"/>
      <c r="E82" s="2"/>
      <c r="F82" s="2"/>
      <c r="G82" s="2"/>
      <c r="H82" s="2"/>
      <c r="I82" s="2"/>
      <c r="K82" s="2"/>
    </row>
    <row r="83" spans="1:85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  <c r="K83" s="419" t="s">
        <v>52</v>
      </c>
      <c r="L83" s="43" t="s">
        <v>0</v>
      </c>
      <c r="M83" s="43" t="s">
        <v>1</v>
      </c>
      <c r="N83" s="43" t="s">
        <v>2</v>
      </c>
      <c r="O83" s="43" t="s">
        <v>3</v>
      </c>
      <c r="P83" s="43" t="s">
        <v>26</v>
      </c>
      <c r="Q83" s="43" t="s">
        <v>4</v>
      </c>
      <c r="R83" s="43" t="s">
        <v>84</v>
      </c>
      <c r="S83" s="44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11"/>
      <c r="BA83"/>
      <c r="BR83"/>
      <c r="CG83"/>
    </row>
    <row r="84" spans="1:85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  <c r="K84" s="420" t="s">
        <v>52</v>
      </c>
      <c r="L84" s="360" t="s">
        <v>66</v>
      </c>
      <c r="M84" s="361"/>
      <c r="N84" s="361"/>
      <c r="O84" s="361"/>
      <c r="P84" s="361"/>
      <c r="Q84" s="361"/>
      <c r="R84" s="361"/>
      <c r="S84" s="362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12"/>
      <c r="BA84"/>
      <c r="BR84"/>
      <c r="CG84"/>
    </row>
    <row r="85" spans="1:85" x14ac:dyDescent="0.25">
      <c r="A85" s="10" t="s">
        <v>6</v>
      </c>
      <c r="B85" s="46">
        <f>B579+B605+B631</f>
        <v>42.056745062126808</v>
      </c>
      <c r="C85" s="46">
        <f t="shared" ref="C85:H85" si="119">C579+C605+C631</f>
        <v>0</v>
      </c>
      <c r="D85" s="46">
        <f t="shared" si="119"/>
        <v>3.0072978630359133</v>
      </c>
      <c r="E85" s="46">
        <f t="shared" si="119"/>
        <v>0</v>
      </c>
      <c r="F85" s="46">
        <f t="shared" si="119"/>
        <v>0</v>
      </c>
      <c r="G85" s="46">
        <f t="shared" si="119"/>
        <v>0</v>
      </c>
      <c r="H85" s="46">
        <f t="shared" si="119"/>
        <v>0</v>
      </c>
      <c r="I85" s="48">
        <f>SUM(B85:H85)</f>
        <v>45.064042925162724</v>
      </c>
      <c r="J85" s="8"/>
      <c r="K85" s="31" t="s">
        <v>6</v>
      </c>
      <c r="L85" s="46">
        <f t="shared" ref="L85:R85" si="120">L579+L605+L631</f>
        <v>42.056745062126808</v>
      </c>
      <c r="M85" s="46">
        <f t="shared" si="120"/>
        <v>0</v>
      </c>
      <c r="N85" s="46">
        <f t="shared" si="120"/>
        <v>3.0072978630359133</v>
      </c>
      <c r="O85" s="46">
        <f t="shared" si="120"/>
        <v>0</v>
      </c>
      <c r="P85" s="46">
        <f t="shared" si="120"/>
        <v>0.15613948802035407</v>
      </c>
      <c r="Q85" s="46">
        <f t="shared" si="120"/>
        <v>0</v>
      </c>
      <c r="R85" s="46">
        <f t="shared" si="120"/>
        <v>0</v>
      </c>
      <c r="S85" s="88">
        <f>SUM(L85:R85)</f>
        <v>45.220182413183075</v>
      </c>
      <c r="T85" s="8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13"/>
      <c r="BA85"/>
      <c r="BR85"/>
      <c r="CG85"/>
    </row>
    <row r="86" spans="1:85" x14ac:dyDescent="0.25">
      <c r="A86" s="11" t="s">
        <v>7</v>
      </c>
      <c r="B86" s="52">
        <f t="shared" ref="B86:H105" si="121">B580+B606+B632</f>
        <v>82.966731695583547</v>
      </c>
      <c r="C86" s="52">
        <f t="shared" si="121"/>
        <v>0</v>
      </c>
      <c r="D86" s="52">
        <f t="shared" si="121"/>
        <v>7.5417186980385749</v>
      </c>
      <c r="E86" s="52">
        <f t="shared" si="121"/>
        <v>0</v>
      </c>
      <c r="F86" s="52">
        <f t="shared" si="121"/>
        <v>0</v>
      </c>
      <c r="G86" s="52">
        <f t="shared" si="121"/>
        <v>0</v>
      </c>
      <c r="H86" s="52">
        <f t="shared" si="121"/>
        <v>0</v>
      </c>
      <c r="I86" s="54">
        <f t="shared" ref="I86:I105" si="122">SUM(B86:H86)</f>
        <v>90.508450393622127</v>
      </c>
      <c r="J86" s="8"/>
      <c r="K86" s="23" t="s">
        <v>7</v>
      </c>
      <c r="L86" s="55">
        <f t="shared" ref="L86:R86" si="123">L580+L606+L632</f>
        <v>82.966731695583547</v>
      </c>
      <c r="M86" s="55">
        <f t="shared" si="123"/>
        <v>0</v>
      </c>
      <c r="N86" s="55">
        <f t="shared" si="123"/>
        <v>7.5417186980385749</v>
      </c>
      <c r="O86" s="55">
        <f t="shared" si="123"/>
        <v>0</v>
      </c>
      <c r="P86" s="55">
        <f t="shared" si="123"/>
        <v>0</v>
      </c>
      <c r="Q86" s="55">
        <f t="shared" si="123"/>
        <v>0</v>
      </c>
      <c r="R86" s="55">
        <f t="shared" si="123"/>
        <v>0</v>
      </c>
      <c r="S86" s="57">
        <f t="shared" ref="S86:S105" si="124">SUM(L86:R86)</f>
        <v>90.508450393622127</v>
      </c>
      <c r="T86" s="8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13"/>
      <c r="BA86"/>
      <c r="BR86"/>
      <c r="CG86"/>
    </row>
    <row r="87" spans="1:85" x14ac:dyDescent="0.25">
      <c r="A87" s="12" t="s">
        <v>9</v>
      </c>
      <c r="B87" s="49">
        <f t="shared" si="121"/>
        <v>84.473559982684208</v>
      </c>
      <c r="C87" s="49">
        <f t="shared" si="121"/>
        <v>0</v>
      </c>
      <c r="D87" s="49">
        <f t="shared" si="121"/>
        <v>9.7862565691609564</v>
      </c>
      <c r="E87" s="49">
        <f t="shared" si="121"/>
        <v>0</v>
      </c>
      <c r="F87" s="49">
        <f t="shared" si="121"/>
        <v>0</v>
      </c>
      <c r="G87" s="49">
        <f t="shared" si="121"/>
        <v>0</v>
      </c>
      <c r="H87" s="49">
        <f t="shared" si="121"/>
        <v>0</v>
      </c>
      <c r="I87" s="48">
        <f t="shared" si="122"/>
        <v>94.259816551845162</v>
      </c>
      <c r="J87" s="8"/>
      <c r="K87" s="24" t="s">
        <v>9</v>
      </c>
      <c r="L87" s="49">
        <f t="shared" ref="L87:R87" si="125">L581+L607+L633</f>
        <v>84.473559982684208</v>
      </c>
      <c r="M87" s="49">
        <f t="shared" si="125"/>
        <v>0</v>
      </c>
      <c r="N87" s="49">
        <f t="shared" si="125"/>
        <v>9.7862565691609564</v>
      </c>
      <c r="O87" s="49">
        <f t="shared" si="125"/>
        <v>0</v>
      </c>
      <c r="P87" s="49">
        <f t="shared" si="125"/>
        <v>0</v>
      </c>
      <c r="Q87" s="49">
        <f t="shared" si="125"/>
        <v>0</v>
      </c>
      <c r="R87" s="49">
        <f t="shared" si="125"/>
        <v>0</v>
      </c>
      <c r="S87" s="51">
        <f t="shared" si="124"/>
        <v>94.259816551845162</v>
      </c>
      <c r="T87" s="8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13"/>
      <c r="BA87"/>
      <c r="BR87"/>
      <c r="CG87"/>
    </row>
    <row r="88" spans="1:85" x14ac:dyDescent="0.25">
      <c r="A88" s="11" t="s">
        <v>54</v>
      </c>
      <c r="B88" s="52">
        <f t="shared" si="121"/>
        <v>0</v>
      </c>
      <c r="C88" s="52">
        <f t="shared" si="121"/>
        <v>0</v>
      </c>
      <c r="D88" s="52">
        <f t="shared" si="121"/>
        <v>0</v>
      </c>
      <c r="E88" s="52">
        <f t="shared" si="121"/>
        <v>0</v>
      </c>
      <c r="F88" s="52">
        <f t="shared" si="121"/>
        <v>0</v>
      </c>
      <c r="G88" s="52">
        <f t="shared" si="121"/>
        <v>0</v>
      </c>
      <c r="H88" s="52">
        <f t="shared" si="121"/>
        <v>0</v>
      </c>
      <c r="I88" s="54">
        <f t="shared" si="122"/>
        <v>0</v>
      </c>
      <c r="J88" s="8"/>
      <c r="K88" s="23" t="s">
        <v>54</v>
      </c>
      <c r="L88" s="55">
        <f t="shared" ref="L88:R88" si="126">L582+L608+L634</f>
        <v>0</v>
      </c>
      <c r="M88" s="55">
        <f t="shared" si="126"/>
        <v>0</v>
      </c>
      <c r="N88" s="55">
        <f t="shared" si="126"/>
        <v>0</v>
      </c>
      <c r="O88" s="55">
        <f t="shared" si="126"/>
        <v>0</v>
      </c>
      <c r="P88" s="55">
        <f t="shared" si="126"/>
        <v>0</v>
      </c>
      <c r="Q88" s="55">
        <f t="shared" si="126"/>
        <v>0</v>
      </c>
      <c r="R88" s="55">
        <f t="shared" si="126"/>
        <v>0</v>
      </c>
      <c r="S88" s="57">
        <f t="shared" si="124"/>
        <v>0</v>
      </c>
      <c r="T88" s="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13"/>
      <c r="BA88"/>
      <c r="BR88"/>
      <c r="CG88"/>
    </row>
    <row r="89" spans="1:85" x14ac:dyDescent="0.25">
      <c r="A89" s="12" t="s">
        <v>15</v>
      </c>
      <c r="B89" s="49">
        <f t="shared" si="121"/>
        <v>474.89081891391413</v>
      </c>
      <c r="C89" s="49">
        <f t="shared" si="121"/>
        <v>15.862004414862833</v>
      </c>
      <c r="D89" s="49">
        <f t="shared" si="121"/>
        <v>57.492518523894731</v>
      </c>
      <c r="E89" s="49">
        <f t="shared" si="121"/>
        <v>7.4677909202424058</v>
      </c>
      <c r="F89" s="49">
        <f t="shared" si="121"/>
        <v>0</v>
      </c>
      <c r="G89" s="49">
        <f t="shared" si="121"/>
        <v>0</v>
      </c>
      <c r="H89" s="49">
        <f t="shared" si="121"/>
        <v>0</v>
      </c>
      <c r="I89" s="48">
        <f t="shared" si="122"/>
        <v>555.71313277291404</v>
      </c>
      <c r="J89" s="8"/>
      <c r="K89" s="24" t="s">
        <v>15</v>
      </c>
      <c r="L89" s="49">
        <f t="shared" ref="L89:R89" si="127">L583+L609+L635</f>
        <v>474.89081891391413</v>
      </c>
      <c r="M89" s="49">
        <f t="shared" si="127"/>
        <v>15.862004414862833</v>
      </c>
      <c r="N89" s="49">
        <f t="shared" si="127"/>
        <v>57.492518523894731</v>
      </c>
      <c r="O89" s="49">
        <f t="shared" si="127"/>
        <v>7.4677909202424058</v>
      </c>
      <c r="P89" s="49">
        <f t="shared" si="127"/>
        <v>0</v>
      </c>
      <c r="Q89" s="49">
        <f t="shared" si="127"/>
        <v>0</v>
      </c>
      <c r="R89" s="49">
        <f t="shared" si="127"/>
        <v>0</v>
      </c>
      <c r="S89" s="51">
        <f t="shared" si="124"/>
        <v>555.71313277291404</v>
      </c>
      <c r="T89" s="8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13"/>
      <c r="BA89"/>
      <c r="BR89"/>
      <c r="CG89"/>
    </row>
    <row r="90" spans="1:85" x14ac:dyDescent="0.25">
      <c r="A90" s="11" t="s">
        <v>67</v>
      </c>
      <c r="B90" s="52">
        <f t="shared" si="121"/>
        <v>6227.9983689157407</v>
      </c>
      <c r="C90" s="52">
        <f t="shared" si="121"/>
        <v>25.862780892914188</v>
      </c>
      <c r="D90" s="52">
        <f t="shared" si="121"/>
        <v>835.18444085800809</v>
      </c>
      <c r="E90" s="52">
        <f t="shared" si="121"/>
        <v>0</v>
      </c>
      <c r="F90" s="52">
        <f t="shared" si="121"/>
        <v>0</v>
      </c>
      <c r="G90" s="52">
        <f t="shared" si="121"/>
        <v>0</v>
      </c>
      <c r="H90" s="52">
        <f t="shared" si="121"/>
        <v>0</v>
      </c>
      <c r="I90" s="54">
        <f t="shared" si="122"/>
        <v>7089.045590666663</v>
      </c>
      <c r="J90" s="8"/>
      <c r="K90" s="23" t="s">
        <v>67</v>
      </c>
      <c r="L90" s="55">
        <f t="shared" ref="L90:R90" si="128">L584+L610+L636</f>
        <v>6227.9983689157407</v>
      </c>
      <c r="M90" s="55">
        <f t="shared" si="128"/>
        <v>25.862780892914188</v>
      </c>
      <c r="N90" s="55">
        <f t="shared" si="128"/>
        <v>835.18444085800809</v>
      </c>
      <c r="O90" s="55">
        <f t="shared" si="128"/>
        <v>0</v>
      </c>
      <c r="P90" s="55">
        <f t="shared" si="128"/>
        <v>0</v>
      </c>
      <c r="Q90" s="55">
        <f t="shared" si="128"/>
        <v>0</v>
      </c>
      <c r="R90" s="55">
        <f t="shared" si="128"/>
        <v>0</v>
      </c>
      <c r="S90" s="57">
        <f t="shared" si="124"/>
        <v>7089.045590666663</v>
      </c>
      <c r="T90" s="8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13"/>
      <c r="BA90"/>
      <c r="BR90"/>
      <c r="CG90"/>
    </row>
    <row r="91" spans="1:85" x14ac:dyDescent="0.25">
      <c r="A91" s="12" t="s">
        <v>56</v>
      </c>
      <c r="B91" s="49">
        <f t="shared" si="121"/>
        <v>0</v>
      </c>
      <c r="C91" s="49">
        <f t="shared" si="121"/>
        <v>0.37849498659299752</v>
      </c>
      <c r="D91" s="49">
        <f t="shared" si="121"/>
        <v>0.13564958785289238</v>
      </c>
      <c r="E91" s="49">
        <f t="shared" si="121"/>
        <v>81.648955419894108</v>
      </c>
      <c r="F91" s="49">
        <f t="shared" si="121"/>
        <v>725.50227658025892</v>
      </c>
      <c r="G91" s="49">
        <f t="shared" si="121"/>
        <v>0</v>
      </c>
      <c r="H91" s="49">
        <f t="shared" si="121"/>
        <v>0</v>
      </c>
      <c r="I91" s="48">
        <f t="shared" si="122"/>
        <v>807.66537657459889</v>
      </c>
      <c r="J91" s="8"/>
      <c r="K91" s="24" t="s">
        <v>56</v>
      </c>
      <c r="L91" s="49">
        <f t="shared" ref="L91:R91" si="129">L585+L611+L637</f>
        <v>0</v>
      </c>
      <c r="M91" s="49">
        <f t="shared" si="129"/>
        <v>0.37849498659299752</v>
      </c>
      <c r="N91" s="49">
        <f t="shared" si="129"/>
        <v>0.13564958785289238</v>
      </c>
      <c r="O91" s="49">
        <f t="shared" si="129"/>
        <v>81.648955419894108</v>
      </c>
      <c r="P91" s="49">
        <f t="shared" si="129"/>
        <v>11558.848153953913</v>
      </c>
      <c r="Q91" s="49">
        <f t="shared" si="129"/>
        <v>0</v>
      </c>
      <c r="R91" s="49">
        <f t="shared" si="129"/>
        <v>0</v>
      </c>
      <c r="S91" s="51">
        <f t="shared" si="124"/>
        <v>11641.011253948254</v>
      </c>
      <c r="T91" s="8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13"/>
      <c r="BA91"/>
      <c r="BR91"/>
      <c r="CG91"/>
    </row>
    <row r="92" spans="1:85" x14ac:dyDescent="0.25">
      <c r="A92" s="11" t="s">
        <v>11</v>
      </c>
      <c r="B92" s="52">
        <f t="shared" si="121"/>
        <v>0</v>
      </c>
      <c r="C92" s="52">
        <f t="shared" si="121"/>
        <v>0</v>
      </c>
      <c r="D92" s="52">
        <f t="shared" si="121"/>
        <v>3.2782876064202826E-2</v>
      </c>
      <c r="E92" s="52">
        <f t="shared" si="121"/>
        <v>25.56936202563605</v>
      </c>
      <c r="F92" s="52">
        <f t="shared" si="121"/>
        <v>0</v>
      </c>
      <c r="G92" s="52">
        <f t="shared" si="121"/>
        <v>0</v>
      </c>
      <c r="H92" s="52">
        <f t="shared" si="121"/>
        <v>0</v>
      </c>
      <c r="I92" s="54">
        <f t="shared" si="122"/>
        <v>25.602144901700253</v>
      </c>
      <c r="J92" s="8"/>
      <c r="K92" s="23" t="s">
        <v>11</v>
      </c>
      <c r="L92" s="55">
        <f t="shared" ref="L92:R92" si="130">L586+L612+L638</f>
        <v>0</v>
      </c>
      <c r="M92" s="55">
        <f t="shared" si="130"/>
        <v>0</v>
      </c>
      <c r="N92" s="55">
        <f t="shared" si="130"/>
        <v>3.2782876064202826E-2</v>
      </c>
      <c r="O92" s="55">
        <f t="shared" si="130"/>
        <v>25.56936202563605</v>
      </c>
      <c r="P92" s="55">
        <f t="shared" si="130"/>
        <v>3567.5587325762308</v>
      </c>
      <c r="Q92" s="55">
        <f t="shared" si="130"/>
        <v>0</v>
      </c>
      <c r="R92" s="55">
        <f t="shared" si="130"/>
        <v>0</v>
      </c>
      <c r="S92" s="57">
        <f t="shared" si="124"/>
        <v>3593.1608774779311</v>
      </c>
      <c r="T92" s="8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13"/>
      <c r="BA92"/>
      <c r="BR92"/>
      <c r="CG92"/>
    </row>
    <row r="93" spans="1:85" x14ac:dyDescent="0.25">
      <c r="A93" s="12" t="s">
        <v>57</v>
      </c>
      <c r="B93" s="49">
        <f t="shared" si="121"/>
        <v>0</v>
      </c>
      <c r="C93" s="49">
        <f t="shared" si="121"/>
        <v>0</v>
      </c>
      <c r="D93" s="49">
        <f t="shared" si="121"/>
        <v>0</v>
      </c>
      <c r="E93" s="49">
        <f t="shared" si="121"/>
        <v>0</v>
      </c>
      <c r="F93" s="49">
        <f t="shared" si="121"/>
        <v>0</v>
      </c>
      <c r="G93" s="49">
        <f t="shared" si="121"/>
        <v>0</v>
      </c>
      <c r="H93" s="49">
        <f t="shared" si="121"/>
        <v>0</v>
      </c>
      <c r="I93" s="48">
        <f t="shared" si="122"/>
        <v>0</v>
      </c>
      <c r="J93" s="8"/>
      <c r="K93" s="24" t="s">
        <v>57</v>
      </c>
      <c r="L93" s="49">
        <f t="shared" ref="L93:R93" si="131">L587+L613+L639</f>
        <v>0</v>
      </c>
      <c r="M93" s="49">
        <f t="shared" si="131"/>
        <v>0</v>
      </c>
      <c r="N93" s="49">
        <f t="shared" si="131"/>
        <v>0</v>
      </c>
      <c r="O93" s="49">
        <f t="shared" si="131"/>
        <v>0</v>
      </c>
      <c r="P93" s="49">
        <f t="shared" si="131"/>
        <v>877.59563045095263</v>
      </c>
      <c r="Q93" s="49">
        <f t="shared" si="131"/>
        <v>0</v>
      </c>
      <c r="R93" s="49">
        <f t="shared" si="131"/>
        <v>0</v>
      </c>
      <c r="S93" s="51">
        <f t="shared" si="124"/>
        <v>877.59563045095263</v>
      </c>
      <c r="T93" s="8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13"/>
      <c r="BA93"/>
      <c r="BR93"/>
      <c r="CG93"/>
    </row>
    <row r="94" spans="1:85" x14ac:dyDescent="0.25">
      <c r="A94" s="11" t="s">
        <v>16</v>
      </c>
      <c r="B94" s="52">
        <f t="shared" si="121"/>
        <v>378.50272769833856</v>
      </c>
      <c r="C94" s="52">
        <f t="shared" si="121"/>
        <v>0.48434064082132822</v>
      </c>
      <c r="D94" s="52">
        <f t="shared" si="121"/>
        <v>39.929690192694629</v>
      </c>
      <c r="E94" s="52">
        <f t="shared" si="121"/>
        <v>2.3886192278521898</v>
      </c>
      <c r="F94" s="52">
        <f t="shared" si="121"/>
        <v>0</v>
      </c>
      <c r="G94" s="52">
        <f t="shared" si="121"/>
        <v>0</v>
      </c>
      <c r="H94" s="52">
        <f t="shared" si="121"/>
        <v>0</v>
      </c>
      <c r="I94" s="54">
        <f t="shared" si="122"/>
        <v>421.30537775970669</v>
      </c>
      <c r="J94" s="8"/>
      <c r="K94" s="23" t="s">
        <v>16</v>
      </c>
      <c r="L94" s="55">
        <f t="shared" ref="L94:R94" si="132">L588+L614+L640</f>
        <v>378.50272769833856</v>
      </c>
      <c r="M94" s="55">
        <f t="shared" si="132"/>
        <v>0.48434064082132822</v>
      </c>
      <c r="N94" s="55">
        <f t="shared" si="132"/>
        <v>39.929690192694629</v>
      </c>
      <c r="O94" s="55">
        <f t="shared" si="132"/>
        <v>2.3886192278521898</v>
      </c>
      <c r="P94" s="55">
        <f t="shared" si="132"/>
        <v>0</v>
      </c>
      <c r="Q94" s="55">
        <f t="shared" si="132"/>
        <v>0</v>
      </c>
      <c r="R94" s="55">
        <f t="shared" si="132"/>
        <v>0</v>
      </c>
      <c r="S94" s="57">
        <f t="shared" si="124"/>
        <v>421.30537775970669</v>
      </c>
      <c r="T94" s="8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13"/>
      <c r="BA94"/>
      <c r="BR94"/>
      <c r="CG94"/>
    </row>
    <row r="95" spans="1:85" x14ac:dyDescent="0.25">
      <c r="A95" s="12" t="s">
        <v>139</v>
      </c>
      <c r="B95" s="49">
        <f t="shared" si="121"/>
        <v>1440.8634835831945</v>
      </c>
      <c r="C95" s="49">
        <f t="shared" si="121"/>
        <v>103.00740411461189</v>
      </c>
      <c r="D95" s="49">
        <f t="shared" si="121"/>
        <v>117.20213259420736</v>
      </c>
      <c r="E95" s="49">
        <f t="shared" si="121"/>
        <v>15.818986487475547</v>
      </c>
      <c r="F95" s="49">
        <f t="shared" si="121"/>
        <v>0</v>
      </c>
      <c r="G95" s="49">
        <f t="shared" si="121"/>
        <v>0</v>
      </c>
      <c r="H95" s="49">
        <f t="shared" si="121"/>
        <v>0</v>
      </c>
      <c r="I95" s="48">
        <f t="shared" si="122"/>
        <v>1676.8920067794893</v>
      </c>
      <c r="J95" s="8"/>
      <c r="K95" s="24" t="s">
        <v>139</v>
      </c>
      <c r="L95" s="49">
        <f t="shared" ref="L95:R95" si="133">L589+L615+L641</f>
        <v>1440.8634835831945</v>
      </c>
      <c r="M95" s="49">
        <f t="shared" si="133"/>
        <v>103.00740411461189</v>
      </c>
      <c r="N95" s="49">
        <f t="shared" si="133"/>
        <v>117.20213259420736</v>
      </c>
      <c r="O95" s="49">
        <f t="shared" si="133"/>
        <v>15.818986487475547</v>
      </c>
      <c r="P95" s="49">
        <f t="shared" si="133"/>
        <v>1891.6273242607997</v>
      </c>
      <c r="Q95" s="49">
        <f t="shared" si="133"/>
        <v>0</v>
      </c>
      <c r="R95" s="49">
        <f t="shared" si="133"/>
        <v>0</v>
      </c>
      <c r="S95" s="51">
        <f t="shared" si="124"/>
        <v>3568.5193310402892</v>
      </c>
      <c r="T95" s="8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13"/>
      <c r="BA95"/>
      <c r="BR95"/>
      <c r="CG95"/>
    </row>
    <row r="96" spans="1:85" x14ac:dyDescent="0.25">
      <c r="A96" s="11" t="s">
        <v>24</v>
      </c>
      <c r="B96" s="52">
        <f t="shared" si="121"/>
        <v>1477.1537578347932</v>
      </c>
      <c r="C96" s="52">
        <f t="shared" si="121"/>
        <v>0.11686654353331188</v>
      </c>
      <c r="D96" s="52">
        <f t="shared" si="121"/>
        <v>2412.7899538196493</v>
      </c>
      <c r="E96" s="52">
        <f t="shared" si="121"/>
        <v>2024.666885758432</v>
      </c>
      <c r="F96" s="52">
        <f t="shared" si="121"/>
        <v>0</v>
      </c>
      <c r="G96" s="52">
        <f t="shared" si="121"/>
        <v>1577.1236560271893</v>
      </c>
      <c r="H96" s="52">
        <f t="shared" si="121"/>
        <v>0.90935374926371104</v>
      </c>
      <c r="I96" s="54">
        <f t="shared" si="122"/>
        <v>7492.7604737328602</v>
      </c>
      <c r="J96" s="8"/>
      <c r="K96" s="23" t="s">
        <v>24</v>
      </c>
      <c r="L96" s="55">
        <f t="shared" ref="L96:R96" si="134">L590+L616+L642</f>
        <v>1477.1537578347932</v>
      </c>
      <c r="M96" s="55">
        <f t="shared" si="134"/>
        <v>0.11686654353331188</v>
      </c>
      <c r="N96" s="55">
        <f t="shared" si="134"/>
        <v>2412.7899538196493</v>
      </c>
      <c r="O96" s="55">
        <f t="shared" si="134"/>
        <v>2024.666885758432</v>
      </c>
      <c r="P96" s="55">
        <f t="shared" si="134"/>
        <v>1401.3732606214908</v>
      </c>
      <c r="Q96" s="55">
        <f t="shared" si="134"/>
        <v>1577.1236560271893</v>
      </c>
      <c r="R96" s="55">
        <f t="shared" si="134"/>
        <v>0.90935374926371104</v>
      </c>
      <c r="S96" s="57">
        <f t="shared" si="124"/>
        <v>8894.1337343543528</v>
      </c>
      <c r="T96" s="8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13"/>
      <c r="BA96"/>
      <c r="BR96"/>
      <c r="CG96"/>
    </row>
    <row r="97" spans="1:85" x14ac:dyDescent="0.25">
      <c r="A97" s="12" t="s">
        <v>23</v>
      </c>
      <c r="B97" s="49">
        <f t="shared" si="121"/>
        <v>2920.4306241599211</v>
      </c>
      <c r="C97" s="49">
        <f t="shared" si="121"/>
        <v>12.219202335039025</v>
      </c>
      <c r="D97" s="49">
        <f t="shared" si="121"/>
        <v>139.76607599375009</v>
      </c>
      <c r="E97" s="49">
        <f t="shared" si="121"/>
        <v>0</v>
      </c>
      <c r="F97" s="49">
        <f t="shared" si="121"/>
        <v>0</v>
      </c>
      <c r="G97" s="49">
        <f t="shared" si="121"/>
        <v>0</v>
      </c>
      <c r="H97" s="49">
        <f t="shared" si="121"/>
        <v>0</v>
      </c>
      <c r="I97" s="48">
        <f t="shared" si="122"/>
        <v>3072.4159024887103</v>
      </c>
      <c r="J97" s="8"/>
      <c r="K97" s="24" t="s">
        <v>23</v>
      </c>
      <c r="L97" s="49">
        <f t="shared" ref="L97:R97" si="135">L591+L617+L643</f>
        <v>2920.4306241599211</v>
      </c>
      <c r="M97" s="49">
        <f t="shared" si="135"/>
        <v>12.219202335039025</v>
      </c>
      <c r="N97" s="49">
        <f t="shared" si="135"/>
        <v>139.76607599375009</v>
      </c>
      <c r="O97" s="49">
        <f t="shared" si="135"/>
        <v>0</v>
      </c>
      <c r="P97" s="49">
        <f t="shared" si="135"/>
        <v>0</v>
      </c>
      <c r="Q97" s="49">
        <f t="shared" si="135"/>
        <v>0</v>
      </c>
      <c r="R97" s="49">
        <f t="shared" si="135"/>
        <v>0</v>
      </c>
      <c r="S97" s="51">
        <f t="shared" si="124"/>
        <v>3072.4159024887103</v>
      </c>
      <c r="T97" s="8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13"/>
      <c r="BA97"/>
      <c r="BR97"/>
      <c r="CG97"/>
    </row>
    <row r="98" spans="1:85" x14ac:dyDescent="0.25">
      <c r="A98" s="11" t="s">
        <v>58</v>
      </c>
      <c r="B98" s="52">
        <f t="shared" si="121"/>
        <v>4501.8685417264232</v>
      </c>
      <c r="C98" s="52">
        <f t="shared" si="121"/>
        <v>8.4724397138410357</v>
      </c>
      <c r="D98" s="52">
        <f t="shared" si="121"/>
        <v>627.91565088749689</v>
      </c>
      <c r="E98" s="52">
        <f t="shared" si="121"/>
        <v>0</v>
      </c>
      <c r="F98" s="52">
        <f t="shared" si="121"/>
        <v>0</v>
      </c>
      <c r="G98" s="52">
        <f t="shared" si="121"/>
        <v>0</v>
      </c>
      <c r="H98" s="52">
        <f t="shared" si="121"/>
        <v>0</v>
      </c>
      <c r="I98" s="54">
        <f t="shared" si="122"/>
        <v>5138.2566323277606</v>
      </c>
      <c r="J98" s="8"/>
      <c r="K98" s="23" t="s">
        <v>58</v>
      </c>
      <c r="L98" s="55">
        <f t="shared" ref="L98:R98" si="136">L592+L618+L644</f>
        <v>4501.8685417264232</v>
      </c>
      <c r="M98" s="55">
        <f t="shared" si="136"/>
        <v>8.4724397138410357</v>
      </c>
      <c r="N98" s="55">
        <f t="shared" si="136"/>
        <v>627.91565088749689</v>
      </c>
      <c r="O98" s="55">
        <f t="shared" si="136"/>
        <v>0</v>
      </c>
      <c r="P98" s="55">
        <f t="shared" si="136"/>
        <v>0</v>
      </c>
      <c r="Q98" s="55">
        <f t="shared" si="136"/>
        <v>0</v>
      </c>
      <c r="R98" s="55">
        <f t="shared" si="136"/>
        <v>0</v>
      </c>
      <c r="S98" s="57">
        <f t="shared" si="124"/>
        <v>5138.2566323277606</v>
      </c>
      <c r="T98" s="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13"/>
      <c r="BA98"/>
      <c r="BR98"/>
      <c r="CG98"/>
    </row>
    <row r="99" spans="1:85" x14ac:dyDescent="0.25">
      <c r="A99" s="12" t="s">
        <v>21</v>
      </c>
      <c r="B99" s="49">
        <f t="shared" si="121"/>
        <v>689.76154212562267</v>
      </c>
      <c r="C99" s="49">
        <f t="shared" si="121"/>
        <v>0</v>
      </c>
      <c r="D99" s="49">
        <f t="shared" si="121"/>
        <v>165.59873068283508</v>
      </c>
      <c r="E99" s="49">
        <f t="shared" si="121"/>
        <v>3.7709464594960602</v>
      </c>
      <c r="F99" s="49">
        <f t="shared" si="121"/>
        <v>198.27435322386896</v>
      </c>
      <c r="G99" s="49">
        <f t="shared" si="121"/>
        <v>0</v>
      </c>
      <c r="H99" s="49">
        <f t="shared" si="121"/>
        <v>0</v>
      </c>
      <c r="I99" s="48">
        <f t="shared" si="122"/>
        <v>1057.4055724918226</v>
      </c>
      <c r="J99" s="8"/>
      <c r="K99" s="24" t="s">
        <v>21</v>
      </c>
      <c r="L99" s="49">
        <f t="shared" ref="L99:R99" si="137">L593+L619+L645</f>
        <v>689.76154212562267</v>
      </c>
      <c r="M99" s="49">
        <f t="shared" si="137"/>
        <v>0</v>
      </c>
      <c r="N99" s="49">
        <f t="shared" si="137"/>
        <v>165.59873068283508</v>
      </c>
      <c r="O99" s="49">
        <f t="shared" si="137"/>
        <v>3.7709464594960602</v>
      </c>
      <c r="P99" s="49">
        <f t="shared" si="137"/>
        <v>717.75149213928148</v>
      </c>
      <c r="Q99" s="49">
        <f t="shared" si="137"/>
        <v>0</v>
      </c>
      <c r="R99" s="49">
        <f t="shared" si="137"/>
        <v>0</v>
      </c>
      <c r="S99" s="51">
        <f t="shared" si="124"/>
        <v>1576.8827114072351</v>
      </c>
      <c r="T99" s="8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13"/>
      <c r="BA99"/>
      <c r="BR99"/>
      <c r="CG99"/>
    </row>
    <row r="100" spans="1:85" x14ac:dyDescent="0.25">
      <c r="A100" s="11" t="s">
        <v>20</v>
      </c>
      <c r="B100" s="52">
        <f t="shared" si="121"/>
        <v>2.0487401359586155</v>
      </c>
      <c r="C100" s="52">
        <f t="shared" si="121"/>
        <v>0</v>
      </c>
      <c r="D100" s="52">
        <f t="shared" si="121"/>
        <v>3.7853050388810948E-2</v>
      </c>
      <c r="E100" s="52">
        <f t="shared" si="121"/>
        <v>0</v>
      </c>
      <c r="F100" s="52">
        <f t="shared" si="121"/>
        <v>0</v>
      </c>
      <c r="G100" s="52">
        <f t="shared" si="121"/>
        <v>0</v>
      </c>
      <c r="H100" s="52">
        <f t="shared" si="121"/>
        <v>0</v>
      </c>
      <c r="I100" s="54">
        <f t="shared" si="122"/>
        <v>2.0865931863474265</v>
      </c>
      <c r="J100" s="8"/>
      <c r="K100" s="23" t="s">
        <v>20</v>
      </c>
      <c r="L100" s="55">
        <f t="shared" ref="L100:R100" si="138">L594+L620+L646</f>
        <v>2.0487401359586155</v>
      </c>
      <c r="M100" s="55">
        <f t="shared" si="138"/>
        <v>0</v>
      </c>
      <c r="N100" s="55">
        <f t="shared" si="138"/>
        <v>3.7853050388810948E-2</v>
      </c>
      <c r="O100" s="55">
        <f t="shared" si="138"/>
        <v>0</v>
      </c>
      <c r="P100" s="55">
        <f t="shared" si="138"/>
        <v>0</v>
      </c>
      <c r="Q100" s="55">
        <f t="shared" si="138"/>
        <v>0</v>
      </c>
      <c r="R100" s="55">
        <f t="shared" si="138"/>
        <v>0</v>
      </c>
      <c r="S100" s="57">
        <f t="shared" si="124"/>
        <v>2.0865931863474265</v>
      </c>
      <c r="T100" s="8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13"/>
      <c r="BA100"/>
      <c r="BR100"/>
      <c r="CG100"/>
    </row>
    <row r="101" spans="1:85" x14ac:dyDescent="0.25">
      <c r="A101" s="13" t="s">
        <v>62</v>
      </c>
      <c r="B101" s="49">
        <f t="shared" si="121"/>
        <v>531.74236766802744</v>
      </c>
      <c r="C101" s="49">
        <f t="shared" si="121"/>
        <v>0</v>
      </c>
      <c r="D101" s="49">
        <f t="shared" si="121"/>
        <v>340.7326445608004</v>
      </c>
      <c r="E101" s="49">
        <f t="shared" si="121"/>
        <v>0</v>
      </c>
      <c r="F101" s="49">
        <f t="shared" si="121"/>
        <v>0</v>
      </c>
      <c r="G101" s="49">
        <f t="shared" si="121"/>
        <v>0</v>
      </c>
      <c r="H101" s="49">
        <f t="shared" si="121"/>
        <v>0</v>
      </c>
      <c r="I101" s="48">
        <f t="shared" si="122"/>
        <v>872.47501222882784</v>
      </c>
      <c r="J101" s="8"/>
      <c r="K101" s="25" t="s">
        <v>62</v>
      </c>
      <c r="L101" s="49">
        <f t="shared" ref="L101:R101" si="139">L595+L621+L647</f>
        <v>531.74236766802744</v>
      </c>
      <c r="M101" s="49">
        <f t="shared" si="139"/>
        <v>0</v>
      </c>
      <c r="N101" s="49">
        <f t="shared" si="139"/>
        <v>340.7326445608004</v>
      </c>
      <c r="O101" s="49">
        <f t="shared" si="139"/>
        <v>0</v>
      </c>
      <c r="P101" s="49">
        <f t="shared" si="139"/>
        <v>0</v>
      </c>
      <c r="Q101" s="49">
        <f t="shared" si="139"/>
        <v>0</v>
      </c>
      <c r="R101" s="49">
        <f t="shared" si="139"/>
        <v>0</v>
      </c>
      <c r="S101" s="51">
        <f t="shared" si="124"/>
        <v>872.47501222882784</v>
      </c>
      <c r="T101" s="8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13"/>
      <c r="BA101"/>
      <c r="BR101"/>
      <c r="CG101"/>
    </row>
    <row r="102" spans="1:85" ht="14.4" x14ac:dyDescent="0.3">
      <c r="A102" s="14" t="s">
        <v>22</v>
      </c>
      <c r="B102" s="59">
        <f t="shared" si="121"/>
        <v>531.74236766802744</v>
      </c>
      <c r="C102" s="59">
        <f t="shared" si="121"/>
        <v>0</v>
      </c>
      <c r="D102" s="59">
        <f t="shared" si="121"/>
        <v>340.7326445608004</v>
      </c>
      <c r="E102" s="59">
        <f t="shared" si="121"/>
        <v>0</v>
      </c>
      <c r="F102" s="59">
        <f t="shared" si="121"/>
        <v>0</v>
      </c>
      <c r="G102" s="59">
        <f t="shared" si="121"/>
        <v>0</v>
      </c>
      <c r="H102" s="59">
        <f t="shared" si="121"/>
        <v>0</v>
      </c>
      <c r="I102" s="61">
        <f t="shared" si="122"/>
        <v>872.47501222882784</v>
      </c>
      <c r="J102" s="8"/>
      <c r="K102" s="26" t="s">
        <v>22</v>
      </c>
      <c r="L102" s="62">
        <f t="shared" ref="L102:R102" si="140">L596+L622+L648</f>
        <v>531.74236766802744</v>
      </c>
      <c r="M102" s="62">
        <f t="shared" si="140"/>
        <v>0</v>
      </c>
      <c r="N102" s="62">
        <f t="shared" si="140"/>
        <v>340.7326445608004</v>
      </c>
      <c r="O102" s="62">
        <f t="shared" si="140"/>
        <v>0</v>
      </c>
      <c r="P102" s="62">
        <f t="shared" si="140"/>
        <v>0</v>
      </c>
      <c r="Q102" s="62">
        <f t="shared" si="140"/>
        <v>0</v>
      </c>
      <c r="R102" s="62">
        <f t="shared" si="140"/>
        <v>0</v>
      </c>
      <c r="S102" s="64">
        <f t="shared" si="124"/>
        <v>872.47501222882784</v>
      </c>
      <c r="T102" s="8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14"/>
      <c r="BA102"/>
      <c r="BR102"/>
      <c r="CG102"/>
    </row>
    <row r="103" spans="1:85" ht="14.4" x14ac:dyDescent="0.3">
      <c r="A103" s="15" t="s">
        <v>18</v>
      </c>
      <c r="B103" s="65">
        <f t="shared" si="121"/>
        <v>0</v>
      </c>
      <c r="C103" s="65">
        <f t="shared" si="121"/>
        <v>0</v>
      </c>
      <c r="D103" s="65">
        <f t="shared" si="121"/>
        <v>0</v>
      </c>
      <c r="E103" s="65">
        <f t="shared" si="121"/>
        <v>0</v>
      </c>
      <c r="F103" s="65">
        <f t="shared" si="121"/>
        <v>0</v>
      </c>
      <c r="G103" s="65">
        <f t="shared" si="121"/>
        <v>0</v>
      </c>
      <c r="H103" s="65">
        <f t="shared" si="121"/>
        <v>0</v>
      </c>
      <c r="I103" s="67">
        <f t="shared" si="122"/>
        <v>0</v>
      </c>
      <c r="J103" s="8"/>
      <c r="K103" s="27" t="s">
        <v>18</v>
      </c>
      <c r="L103" s="65">
        <f t="shared" ref="L103:R103" si="141">L597+L623+L649</f>
        <v>0</v>
      </c>
      <c r="M103" s="65">
        <f t="shared" si="141"/>
        <v>0</v>
      </c>
      <c r="N103" s="65">
        <f t="shared" si="141"/>
        <v>0</v>
      </c>
      <c r="O103" s="65">
        <f t="shared" si="141"/>
        <v>0</v>
      </c>
      <c r="P103" s="65">
        <f t="shared" si="141"/>
        <v>0</v>
      </c>
      <c r="Q103" s="65">
        <f t="shared" si="141"/>
        <v>0</v>
      </c>
      <c r="R103" s="65">
        <f t="shared" si="141"/>
        <v>0</v>
      </c>
      <c r="S103" s="69">
        <f t="shared" si="124"/>
        <v>0</v>
      </c>
      <c r="T103" s="8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14"/>
      <c r="BA103"/>
      <c r="BR103"/>
      <c r="CG103"/>
    </row>
    <row r="104" spans="1:85" ht="14.4" x14ac:dyDescent="0.3">
      <c r="A104" s="14" t="s">
        <v>19</v>
      </c>
      <c r="B104" s="59">
        <f t="shared" si="121"/>
        <v>0</v>
      </c>
      <c r="C104" s="59">
        <f t="shared" si="121"/>
        <v>0</v>
      </c>
      <c r="D104" s="59">
        <f t="shared" si="121"/>
        <v>0</v>
      </c>
      <c r="E104" s="59">
        <f t="shared" si="121"/>
        <v>0</v>
      </c>
      <c r="F104" s="59">
        <f t="shared" si="121"/>
        <v>0</v>
      </c>
      <c r="G104" s="59">
        <f t="shared" si="121"/>
        <v>0</v>
      </c>
      <c r="H104" s="59">
        <f t="shared" si="121"/>
        <v>0</v>
      </c>
      <c r="I104" s="61">
        <f t="shared" si="122"/>
        <v>0</v>
      </c>
      <c r="J104" s="8"/>
      <c r="K104" s="26" t="s">
        <v>19</v>
      </c>
      <c r="L104" s="62">
        <f t="shared" ref="L104:R104" si="142">L598+L624+L650</f>
        <v>0</v>
      </c>
      <c r="M104" s="62">
        <f t="shared" si="142"/>
        <v>0</v>
      </c>
      <c r="N104" s="62">
        <f t="shared" si="142"/>
        <v>0</v>
      </c>
      <c r="O104" s="62">
        <f t="shared" si="142"/>
        <v>0</v>
      </c>
      <c r="P104" s="62">
        <f t="shared" si="142"/>
        <v>0</v>
      </c>
      <c r="Q104" s="62">
        <f t="shared" si="142"/>
        <v>0</v>
      </c>
      <c r="R104" s="62">
        <f t="shared" si="142"/>
        <v>0</v>
      </c>
      <c r="S104" s="64">
        <f t="shared" si="124"/>
        <v>0</v>
      </c>
      <c r="T104" s="8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14"/>
      <c r="BA104"/>
      <c r="BR104"/>
      <c r="CG104"/>
    </row>
    <row r="105" spans="1:85" ht="15" thickBot="1" x14ac:dyDescent="0.35">
      <c r="A105" s="16" t="s">
        <v>10</v>
      </c>
      <c r="B105" s="70">
        <f t="shared" si="121"/>
        <v>0</v>
      </c>
      <c r="C105" s="70">
        <f t="shared" si="121"/>
        <v>0</v>
      </c>
      <c r="D105" s="70">
        <f t="shared" si="121"/>
        <v>0</v>
      </c>
      <c r="E105" s="70">
        <f t="shared" si="121"/>
        <v>0</v>
      </c>
      <c r="F105" s="70">
        <f t="shared" si="121"/>
        <v>0</v>
      </c>
      <c r="G105" s="70">
        <f t="shared" si="121"/>
        <v>0</v>
      </c>
      <c r="H105" s="70">
        <f t="shared" si="121"/>
        <v>0</v>
      </c>
      <c r="I105" s="72">
        <f t="shared" si="122"/>
        <v>0</v>
      </c>
      <c r="J105" s="8"/>
      <c r="K105" s="28" t="s">
        <v>10</v>
      </c>
      <c r="L105" s="70">
        <f t="shared" ref="L105:R105" si="143">L599+L625+L651</f>
        <v>0</v>
      </c>
      <c r="M105" s="70">
        <f t="shared" si="143"/>
        <v>0</v>
      </c>
      <c r="N105" s="70">
        <f t="shared" si="143"/>
        <v>0</v>
      </c>
      <c r="O105" s="70">
        <f t="shared" si="143"/>
        <v>0</v>
      </c>
      <c r="P105" s="70">
        <f t="shared" si="143"/>
        <v>0</v>
      </c>
      <c r="Q105" s="70">
        <f t="shared" si="143"/>
        <v>0</v>
      </c>
      <c r="R105" s="70">
        <f t="shared" si="143"/>
        <v>0</v>
      </c>
      <c r="S105" s="74">
        <f t="shared" si="124"/>
        <v>0</v>
      </c>
      <c r="T105" s="8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14"/>
      <c r="BA105"/>
      <c r="BR105"/>
      <c r="CG105"/>
    </row>
    <row r="106" spans="1:85" x14ac:dyDescent="0.25">
      <c r="A106" s="17" t="s">
        <v>25</v>
      </c>
      <c r="B106" s="75">
        <f>SUM(B85:B101)</f>
        <v>18854.758009502326</v>
      </c>
      <c r="C106" s="75">
        <f t="shared" ref="C106:I106" si="144">SUM(C85:C101)</f>
        <v>166.40353364221662</v>
      </c>
      <c r="D106" s="75">
        <f t="shared" si="144"/>
        <v>4757.153396757878</v>
      </c>
      <c r="E106" s="75">
        <f t="shared" si="144"/>
        <v>2161.3315462990281</v>
      </c>
      <c r="F106" s="75">
        <f t="shared" si="144"/>
        <v>923.77662980412788</v>
      </c>
      <c r="G106" s="75">
        <f t="shared" si="144"/>
        <v>1577.1236560271893</v>
      </c>
      <c r="H106" s="76">
        <f t="shared" si="144"/>
        <v>0.90935374926371104</v>
      </c>
      <c r="I106" s="48">
        <f t="shared" si="144"/>
        <v>28441.456125782035</v>
      </c>
      <c r="J106" s="8"/>
      <c r="K106" s="29" t="s">
        <v>25</v>
      </c>
      <c r="L106" s="75">
        <f>SUM(L85:L101)</f>
        <v>18854.758009502326</v>
      </c>
      <c r="M106" s="75">
        <f t="shared" ref="M106:S106" si="145">SUM(M85:M101)</f>
        <v>166.40353364221662</v>
      </c>
      <c r="N106" s="75">
        <f t="shared" si="145"/>
        <v>4757.153396757878</v>
      </c>
      <c r="O106" s="75">
        <f t="shared" si="145"/>
        <v>2161.3315462990281</v>
      </c>
      <c r="P106" s="75">
        <f t="shared" si="145"/>
        <v>20014.910733490691</v>
      </c>
      <c r="Q106" s="75">
        <f t="shared" si="145"/>
        <v>1577.1236560271893</v>
      </c>
      <c r="R106" s="76">
        <f t="shared" si="145"/>
        <v>0.90935374926371104</v>
      </c>
      <c r="S106" s="77">
        <f t="shared" si="145"/>
        <v>47532.590229468595</v>
      </c>
      <c r="T106" s="8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13"/>
      <c r="BA106"/>
      <c r="BR106"/>
      <c r="CG106"/>
    </row>
    <row r="107" spans="1:85" s="4" customFormat="1" ht="15" thickBot="1" x14ac:dyDescent="0.35">
      <c r="A107" s="19" t="s">
        <v>85</v>
      </c>
      <c r="B107" s="105">
        <f>IF($I106=0,"-",B106/$I106)</f>
        <v>0.66293223265775703</v>
      </c>
      <c r="C107" s="105">
        <f t="shared" ref="C107:H107" si="146">IF($I106=0,"-",C106/$I106)</f>
        <v>5.8507388969924311E-3</v>
      </c>
      <c r="D107" s="105">
        <f t="shared" si="146"/>
        <v>0.16726124624981992</v>
      </c>
      <c r="E107" s="105">
        <f t="shared" si="146"/>
        <v>7.5992295779110694E-2</v>
      </c>
      <c r="F107" s="105">
        <f t="shared" si="146"/>
        <v>3.2479934421034411E-2</v>
      </c>
      <c r="G107" s="105">
        <f t="shared" si="146"/>
        <v>5.5451579168534021E-2</v>
      </c>
      <c r="H107" s="106">
        <f t="shared" si="146"/>
        <v>3.1972826751278269E-5</v>
      </c>
      <c r="I107" s="107">
        <f>SUM(B107:H107)</f>
        <v>0.99999999999999967</v>
      </c>
      <c r="K107" s="30" t="s">
        <v>85</v>
      </c>
      <c r="L107" s="80">
        <f>IF($S106=0,"-",L106/$S106)</f>
        <v>0.39667011451467282</v>
      </c>
      <c r="M107" s="80">
        <f t="shared" ref="M107:R107" si="147">IF($S106=0,"-",M106/$S106)</f>
        <v>3.500830332176008E-3</v>
      </c>
      <c r="N107" s="80">
        <f t="shared" si="147"/>
        <v>0.10008193060365989</v>
      </c>
      <c r="O107" s="80">
        <f t="shared" si="147"/>
        <v>4.5470518982133563E-2</v>
      </c>
      <c r="P107" s="80">
        <f t="shared" si="147"/>
        <v>0.42107763614115279</v>
      </c>
      <c r="Q107" s="80">
        <f t="shared" si="147"/>
        <v>3.3179838262831003E-2</v>
      </c>
      <c r="R107" s="81">
        <f t="shared" si="147"/>
        <v>1.9131163373881159E-5</v>
      </c>
      <c r="S107" s="82">
        <f>SUM(L107:R107)</f>
        <v>1</v>
      </c>
      <c r="AI107" s="115"/>
    </row>
    <row r="108" spans="1:85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  <c r="K108" s="20"/>
      <c r="AI108" s="8"/>
      <c r="BA108"/>
      <c r="BR108"/>
      <c r="CG108"/>
    </row>
    <row r="109" spans="1:85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  <c r="K109" s="369" t="s">
        <v>30</v>
      </c>
      <c r="L109" s="43" t="s">
        <v>0</v>
      </c>
      <c r="M109" s="43" t="s">
        <v>1</v>
      </c>
      <c r="N109" s="43" t="s">
        <v>2</v>
      </c>
      <c r="O109" s="43" t="s">
        <v>3</v>
      </c>
      <c r="P109" s="43" t="s">
        <v>26</v>
      </c>
      <c r="Q109" s="43" t="s">
        <v>4</v>
      </c>
      <c r="R109" s="43" t="s">
        <v>84</v>
      </c>
      <c r="S109" s="44" t="s">
        <v>5</v>
      </c>
      <c r="U109" s="365" t="s">
        <v>30</v>
      </c>
      <c r="V109" s="84" t="s">
        <v>71</v>
      </c>
      <c r="W109" s="84" t="s">
        <v>72</v>
      </c>
      <c r="X109" s="84" t="s">
        <v>4</v>
      </c>
      <c r="Y109" s="84" t="s">
        <v>1</v>
      </c>
      <c r="Z109" s="84" t="s">
        <v>2</v>
      </c>
      <c r="AA109" s="84" t="s">
        <v>3</v>
      </c>
      <c r="AB109" s="84" t="s">
        <v>53</v>
      </c>
      <c r="AC109" s="84" t="s">
        <v>65</v>
      </c>
      <c r="AD109" s="85" t="s">
        <v>73</v>
      </c>
      <c r="AE109" s="85" t="s">
        <v>74</v>
      </c>
      <c r="AF109" s="85" t="s">
        <v>75</v>
      </c>
      <c r="AG109" s="85" t="s">
        <v>76</v>
      </c>
      <c r="AH109" s="85" t="s">
        <v>77</v>
      </c>
      <c r="AI109" s="86" t="s">
        <v>61</v>
      </c>
      <c r="BA109"/>
      <c r="BR109"/>
      <c r="CG109"/>
    </row>
    <row r="110" spans="1:85" ht="15" customHeight="1" x14ac:dyDescent="0.25">
      <c r="A110" s="418" t="s">
        <v>30</v>
      </c>
      <c r="B110" s="357" t="s">
        <v>66</v>
      </c>
      <c r="C110" s="358"/>
      <c r="D110" s="358"/>
      <c r="E110" s="358"/>
      <c r="F110" s="358"/>
      <c r="G110" s="358"/>
      <c r="H110" s="358"/>
      <c r="I110" s="359"/>
      <c r="K110" s="370" t="s">
        <v>30</v>
      </c>
      <c r="L110" s="360" t="s">
        <v>66</v>
      </c>
      <c r="M110" s="361"/>
      <c r="N110" s="361"/>
      <c r="O110" s="361"/>
      <c r="P110" s="361"/>
      <c r="Q110" s="361"/>
      <c r="R110" s="361"/>
      <c r="S110" s="362"/>
      <c r="U110" s="366" t="s">
        <v>30</v>
      </c>
      <c r="V110" s="363" t="s">
        <v>66</v>
      </c>
      <c r="W110" s="363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4"/>
      <c r="BA110"/>
      <c r="BR110"/>
      <c r="CG110"/>
    </row>
    <row r="111" spans="1:85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  <c r="J111" s="8"/>
      <c r="K111" s="31" t="s">
        <v>6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87">
        <v>0</v>
      </c>
      <c r="S111" s="88">
        <f>SUM(L111:R111)</f>
        <v>0</v>
      </c>
      <c r="U111" s="33" t="s">
        <v>6</v>
      </c>
      <c r="V111" s="89">
        <v>0</v>
      </c>
      <c r="W111" s="89">
        <v>0</v>
      </c>
      <c r="X111" s="89">
        <v>0</v>
      </c>
      <c r="Y111" s="89">
        <v>0</v>
      </c>
      <c r="Z111" s="89">
        <v>0</v>
      </c>
      <c r="AA111" s="89">
        <v>0</v>
      </c>
      <c r="AB111" s="89">
        <v>0</v>
      </c>
      <c r="AC111" s="90">
        <v>0</v>
      </c>
      <c r="AD111" s="91">
        <v>0</v>
      </c>
      <c r="AE111" s="91">
        <v>0</v>
      </c>
      <c r="AF111" s="91">
        <v>0</v>
      </c>
      <c r="AG111" s="91">
        <v>0</v>
      </c>
      <c r="AH111" s="91">
        <v>0</v>
      </c>
      <c r="AI111" s="92">
        <f>SUM(V111:AC111)</f>
        <v>0</v>
      </c>
      <c r="BA111"/>
      <c r="BR111"/>
      <c r="CG111"/>
    </row>
    <row r="112" spans="1:85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148">SUM(B112:H112)</f>
        <v>0</v>
      </c>
      <c r="J112" s="8"/>
      <c r="K112" s="23" t="s">
        <v>7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6">
        <v>0</v>
      </c>
      <c r="S112" s="57">
        <f t="shared" ref="S112:S131" si="149">SUM(L112:R112)</f>
        <v>0</v>
      </c>
      <c r="U112" s="34" t="s">
        <v>7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94">
        <v>0</v>
      </c>
      <c r="AD112" s="93">
        <v>0</v>
      </c>
      <c r="AE112" s="93">
        <v>0</v>
      </c>
      <c r="AF112" s="93">
        <v>0</v>
      </c>
      <c r="AG112" s="93">
        <v>0</v>
      </c>
      <c r="AH112" s="93">
        <v>0</v>
      </c>
      <c r="AI112" s="95">
        <f t="shared" ref="AI112:AI131" si="150">SUM(V112:AC112)</f>
        <v>0</v>
      </c>
      <c r="BA112"/>
      <c r="BR112"/>
      <c r="CG112"/>
    </row>
    <row r="113" spans="1:85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148"/>
        <v>0</v>
      </c>
      <c r="J113" s="8"/>
      <c r="K113" s="24" t="s">
        <v>9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50">
        <v>0</v>
      </c>
      <c r="S113" s="51">
        <f t="shared" si="149"/>
        <v>0</v>
      </c>
      <c r="U113" s="35" t="s">
        <v>9</v>
      </c>
      <c r="V113" s="89">
        <v>0</v>
      </c>
      <c r="W113" s="89">
        <v>0</v>
      </c>
      <c r="X113" s="89">
        <v>0</v>
      </c>
      <c r="Y113" s="89">
        <v>0</v>
      </c>
      <c r="Z113" s="89">
        <v>0</v>
      </c>
      <c r="AA113" s="89">
        <v>0</v>
      </c>
      <c r="AB113" s="89">
        <v>0</v>
      </c>
      <c r="AC113" s="90">
        <v>0</v>
      </c>
      <c r="AD113" s="91">
        <v>0</v>
      </c>
      <c r="AE113" s="91">
        <v>0</v>
      </c>
      <c r="AF113" s="91">
        <v>0</v>
      </c>
      <c r="AG113" s="91">
        <v>0</v>
      </c>
      <c r="AH113" s="91">
        <v>0</v>
      </c>
      <c r="AI113" s="92">
        <f t="shared" si="150"/>
        <v>0</v>
      </c>
      <c r="BA113"/>
      <c r="BR113"/>
      <c r="CG113"/>
    </row>
    <row r="114" spans="1:85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148"/>
        <v>0</v>
      </c>
      <c r="J114" s="8"/>
      <c r="K114" s="23" t="s">
        <v>54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6">
        <v>0</v>
      </c>
      <c r="S114" s="57">
        <f t="shared" si="149"/>
        <v>0</v>
      </c>
      <c r="U114" s="34" t="s">
        <v>54</v>
      </c>
      <c r="V114" s="93">
        <v>0</v>
      </c>
      <c r="W114" s="93">
        <v>0</v>
      </c>
      <c r="X114" s="93">
        <v>0</v>
      </c>
      <c r="Y114" s="93">
        <v>0</v>
      </c>
      <c r="Z114" s="93">
        <v>0</v>
      </c>
      <c r="AA114" s="93">
        <v>0</v>
      </c>
      <c r="AB114" s="93">
        <v>0</v>
      </c>
      <c r="AC114" s="94">
        <v>0</v>
      </c>
      <c r="AD114" s="93">
        <v>0</v>
      </c>
      <c r="AE114" s="93">
        <v>0</v>
      </c>
      <c r="AF114" s="93">
        <v>0</v>
      </c>
      <c r="AG114" s="93">
        <v>0</v>
      </c>
      <c r="AH114" s="93">
        <v>0</v>
      </c>
      <c r="AI114" s="95">
        <f t="shared" si="150"/>
        <v>0</v>
      </c>
      <c r="BA114"/>
      <c r="BR114"/>
      <c r="CG114"/>
    </row>
    <row r="115" spans="1:85" x14ac:dyDescent="0.25">
      <c r="A115" s="12" t="s">
        <v>15</v>
      </c>
      <c r="B115" s="49">
        <v>1.2792039926077219</v>
      </c>
      <c r="C115" s="49">
        <v>0</v>
      </c>
      <c r="D115" s="49">
        <v>191.88059889115831</v>
      </c>
      <c r="E115" s="49">
        <v>0</v>
      </c>
      <c r="F115" s="372"/>
      <c r="G115" s="49">
        <v>0</v>
      </c>
      <c r="H115" s="58">
        <v>0</v>
      </c>
      <c r="I115" s="48">
        <f t="shared" si="148"/>
        <v>193.15980288376605</v>
      </c>
      <c r="J115" s="8"/>
      <c r="K115" s="24" t="s">
        <v>15</v>
      </c>
      <c r="L115" s="49">
        <v>1.2792039926077219</v>
      </c>
      <c r="M115" s="49">
        <v>0</v>
      </c>
      <c r="N115" s="49">
        <v>191.88059889115831</v>
      </c>
      <c r="O115" s="49">
        <v>0</v>
      </c>
      <c r="P115" s="49">
        <v>0</v>
      </c>
      <c r="Q115" s="49">
        <v>0</v>
      </c>
      <c r="R115" s="50">
        <v>0</v>
      </c>
      <c r="S115" s="51">
        <f t="shared" si="149"/>
        <v>193.15980288376605</v>
      </c>
      <c r="U115" s="35" t="s">
        <v>15</v>
      </c>
      <c r="V115" s="89">
        <v>1.2792039926077219</v>
      </c>
      <c r="W115" s="89">
        <v>0</v>
      </c>
      <c r="X115" s="89">
        <v>0</v>
      </c>
      <c r="Y115" s="89">
        <v>0</v>
      </c>
      <c r="Z115" s="89">
        <v>0</v>
      </c>
      <c r="AA115" s="89">
        <v>0</v>
      </c>
      <c r="AB115" s="89">
        <v>0</v>
      </c>
      <c r="AC115" s="90">
        <v>191.88059889115831</v>
      </c>
      <c r="AD115" s="91">
        <v>0</v>
      </c>
      <c r="AE115" s="91">
        <v>0</v>
      </c>
      <c r="AF115" s="91">
        <v>0</v>
      </c>
      <c r="AG115" s="91">
        <v>191.88059889115831</v>
      </c>
      <c r="AH115" s="91">
        <v>0</v>
      </c>
      <c r="AI115" s="92">
        <f t="shared" si="150"/>
        <v>193.15980288376605</v>
      </c>
      <c r="BA115"/>
      <c r="BR115"/>
      <c r="CG115"/>
    </row>
    <row r="116" spans="1:85" x14ac:dyDescent="0.25">
      <c r="A116" s="11" t="s">
        <v>67</v>
      </c>
      <c r="B116" s="52">
        <v>0</v>
      </c>
      <c r="C116" s="52">
        <v>0</v>
      </c>
      <c r="D116" s="52">
        <v>9.3150924050587596E-3</v>
      </c>
      <c r="E116" s="52">
        <v>0</v>
      </c>
      <c r="F116" s="372"/>
      <c r="G116" s="52">
        <v>0</v>
      </c>
      <c r="H116" s="53">
        <v>0</v>
      </c>
      <c r="I116" s="54">
        <f t="shared" si="148"/>
        <v>9.3150924050587596E-3</v>
      </c>
      <c r="J116" s="8"/>
      <c r="K116" s="23" t="s">
        <v>67</v>
      </c>
      <c r="L116" s="55">
        <v>0</v>
      </c>
      <c r="M116" s="55">
        <v>0</v>
      </c>
      <c r="N116" s="55">
        <v>9.3150924050587596E-3</v>
      </c>
      <c r="O116" s="55">
        <v>0</v>
      </c>
      <c r="P116" s="55">
        <v>0</v>
      </c>
      <c r="Q116" s="55">
        <v>0</v>
      </c>
      <c r="R116" s="56">
        <v>0</v>
      </c>
      <c r="S116" s="57">
        <f t="shared" si="149"/>
        <v>9.3150924050587596E-3</v>
      </c>
      <c r="U116" s="34" t="s">
        <v>55</v>
      </c>
      <c r="V116" s="93">
        <v>0</v>
      </c>
      <c r="W116" s="93">
        <v>0</v>
      </c>
      <c r="X116" s="93">
        <v>0</v>
      </c>
      <c r="Y116" s="93">
        <v>0</v>
      </c>
      <c r="Z116" s="93">
        <v>9.3150924050587596E-3</v>
      </c>
      <c r="AA116" s="93">
        <v>0</v>
      </c>
      <c r="AB116" s="93">
        <v>0</v>
      </c>
      <c r="AC116" s="94">
        <v>0</v>
      </c>
      <c r="AD116" s="93">
        <v>0</v>
      </c>
      <c r="AE116" s="93">
        <v>0</v>
      </c>
      <c r="AF116" s="93">
        <v>0</v>
      </c>
      <c r="AG116" s="93">
        <v>0</v>
      </c>
      <c r="AH116" s="93">
        <v>0</v>
      </c>
      <c r="AI116" s="95">
        <f t="shared" si="150"/>
        <v>9.3150924050587596E-3</v>
      </c>
      <c r="BA116"/>
      <c r="BR116"/>
      <c r="CG116"/>
    </row>
    <row r="117" spans="1:85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0.27745724872068006</v>
      </c>
      <c r="F117" s="372"/>
      <c r="G117" s="49">
        <v>0</v>
      </c>
      <c r="H117" s="58">
        <v>0</v>
      </c>
      <c r="I117" s="48">
        <f t="shared" si="148"/>
        <v>0.27745724872068006</v>
      </c>
      <c r="J117" s="8"/>
      <c r="K117" s="24" t="s">
        <v>56</v>
      </c>
      <c r="L117" s="49">
        <v>0</v>
      </c>
      <c r="M117" s="49">
        <v>0</v>
      </c>
      <c r="N117" s="49">
        <v>0</v>
      </c>
      <c r="O117" s="49">
        <v>0.27745724872068006</v>
      </c>
      <c r="P117" s="49">
        <v>22.476643436005716</v>
      </c>
      <c r="Q117" s="49">
        <v>0</v>
      </c>
      <c r="R117" s="50">
        <v>0</v>
      </c>
      <c r="S117" s="51">
        <f t="shared" si="149"/>
        <v>22.754100684726396</v>
      </c>
      <c r="U117" s="35" t="s">
        <v>56</v>
      </c>
      <c r="V117" s="89">
        <v>0</v>
      </c>
      <c r="W117" s="89">
        <v>0</v>
      </c>
      <c r="X117" s="89">
        <v>0</v>
      </c>
      <c r="Y117" s="89">
        <v>0</v>
      </c>
      <c r="Z117" s="89">
        <v>0</v>
      </c>
      <c r="AA117" s="89">
        <v>0.27745724872068006</v>
      </c>
      <c r="AB117" s="89">
        <v>22.476643436005716</v>
      </c>
      <c r="AC117" s="90">
        <v>0</v>
      </c>
      <c r="AD117" s="89">
        <v>0</v>
      </c>
      <c r="AE117" s="89">
        <v>0</v>
      </c>
      <c r="AF117" s="89">
        <v>0</v>
      </c>
      <c r="AG117" s="89">
        <v>0</v>
      </c>
      <c r="AH117" s="89">
        <v>0</v>
      </c>
      <c r="AI117" s="92">
        <f t="shared" si="150"/>
        <v>22.754100684726396</v>
      </c>
      <c r="BA117"/>
      <c r="BR117"/>
      <c r="CG117"/>
    </row>
    <row r="118" spans="1:85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148"/>
        <v>0</v>
      </c>
      <c r="J118" s="8"/>
      <c r="K118" s="23" t="s">
        <v>11</v>
      </c>
      <c r="L118" s="55">
        <v>0</v>
      </c>
      <c r="M118" s="55">
        <v>0</v>
      </c>
      <c r="N118" s="55">
        <v>0</v>
      </c>
      <c r="O118" s="55">
        <v>0</v>
      </c>
      <c r="P118" s="55">
        <v>0.30178814347062966</v>
      </c>
      <c r="Q118" s="55">
        <v>0</v>
      </c>
      <c r="R118" s="56">
        <v>0</v>
      </c>
      <c r="S118" s="57">
        <f t="shared" si="149"/>
        <v>0.30178814347062966</v>
      </c>
      <c r="U118" s="34" t="s">
        <v>11</v>
      </c>
      <c r="V118" s="93">
        <v>0</v>
      </c>
      <c r="W118" s="93">
        <v>0</v>
      </c>
      <c r="X118" s="93">
        <v>0</v>
      </c>
      <c r="Y118" s="93">
        <v>0</v>
      </c>
      <c r="Z118" s="93">
        <v>0</v>
      </c>
      <c r="AA118" s="93">
        <v>0</v>
      </c>
      <c r="AB118" s="93">
        <v>0.30178814347062966</v>
      </c>
      <c r="AC118" s="94">
        <v>0</v>
      </c>
      <c r="AD118" s="93">
        <v>0</v>
      </c>
      <c r="AE118" s="93">
        <v>0</v>
      </c>
      <c r="AF118" s="93">
        <v>0</v>
      </c>
      <c r="AG118" s="93">
        <v>0</v>
      </c>
      <c r="AH118" s="93">
        <v>0</v>
      </c>
      <c r="AI118" s="95">
        <f t="shared" si="150"/>
        <v>0.30178814347062966</v>
      </c>
      <c r="BA118"/>
      <c r="BR118"/>
      <c r="CG118"/>
    </row>
    <row r="119" spans="1:85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148"/>
        <v>0</v>
      </c>
      <c r="J119" s="8"/>
      <c r="K119" s="24" t="s">
        <v>57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50">
        <v>0</v>
      </c>
      <c r="S119" s="51">
        <f t="shared" si="149"/>
        <v>0</v>
      </c>
      <c r="U119" s="35" t="s">
        <v>57</v>
      </c>
      <c r="V119" s="89">
        <v>0</v>
      </c>
      <c r="W119" s="89">
        <v>0</v>
      </c>
      <c r="X119" s="89">
        <v>0</v>
      </c>
      <c r="Y119" s="89">
        <v>0</v>
      </c>
      <c r="Z119" s="89">
        <v>0</v>
      </c>
      <c r="AA119" s="89">
        <v>0</v>
      </c>
      <c r="AB119" s="89">
        <v>0</v>
      </c>
      <c r="AC119" s="90">
        <v>0</v>
      </c>
      <c r="AD119" s="89">
        <v>0</v>
      </c>
      <c r="AE119" s="89">
        <v>0</v>
      </c>
      <c r="AF119" s="89">
        <v>0</v>
      </c>
      <c r="AG119" s="89">
        <v>0</v>
      </c>
      <c r="AH119" s="89">
        <v>0</v>
      </c>
      <c r="AI119" s="92">
        <f t="shared" si="150"/>
        <v>0</v>
      </c>
      <c r="BA119"/>
      <c r="BR119"/>
      <c r="CG119"/>
    </row>
    <row r="120" spans="1:85" x14ac:dyDescent="0.25">
      <c r="A120" s="11" t="s">
        <v>16</v>
      </c>
      <c r="B120" s="52">
        <v>1.5492476460536404E-3</v>
      </c>
      <c r="C120" s="52">
        <v>0</v>
      </c>
      <c r="D120" s="52">
        <v>4.9581203591621575E-2</v>
      </c>
      <c r="E120" s="52">
        <v>0</v>
      </c>
      <c r="F120" s="372"/>
      <c r="G120" s="52">
        <v>0</v>
      </c>
      <c r="H120" s="53">
        <v>0</v>
      </c>
      <c r="I120" s="54">
        <f t="shared" si="148"/>
        <v>5.1130451237675213E-2</v>
      </c>
      <c r="J120" s="8"/>
      <c r="K120" s="23" t="s">
        <v>16</v>
      </c>
      <c r="L120" s="55">
        <v>1.5492476460536404E-3</v>
      </c>
      <c r="M120" s="55">
        <v>0</v>
      </c>
      <c r="N120" s="55">
        <v>4.9581203591621575E-2</v>
      </c>
      <c r="O120" s="55">
        <v>0</v>
      </c>
      <c r="P120" s="55">
        <v>0</v>
      </c>
      <c r="Q120" s="55">
        <v>0</v>
      </c>
      <c r="R120" s="56">
        <v>0</v>
      </c>
      <c r="S120" s="57">
        <f t="shared" si="149"/>
        <v>5.1130451237675213E-2</v>
      </c>
      <c r="U120" s="34" t="s">
        <v>16</v>
      </c>
      <c r="V120" s="93">
        <v>1.5492476460536404E-3</v>
      </c>
      <c r="W120" s="93">
        <v>0</v>
      </c>
      <c r="X120" s="93">
        <v>0</v>
      </c>
      <c r="Y120" s="93">
        <v>0</v>
      </c>
      <c r="Z120" s="93">
        <v>4.9581203591621575E-2</v>
      </c>
      <c r="AA120" s="93">
        <v>0</v>
      </c>
      <c r="AB120" s="93">
        <v>0</v>
      </c>
      <c r="AC120" s="94">
        <v>0</v>
      </c>
      <c r="AD120" s="93">
        <v>0</v>
      </c>
      <c r="AE120" s="93">
        <v>0</v>
      </c>
      <c r="AF120" s="93">
        <v>0</v>
      </c>
      <c r="AG120" s="93">
        <v>0</v>
      </c>
      <c r="AH120" s="93">
        <v>0</v>
      </c>
      <c r="AI120" s="95">
        <f t="shared" si="150"/>
        <v>5.1130451237675213E-2</v>
      </c>
      <c r="BA120"/>
      <c r="BR120"/>
      <c r="CG120"/>
    </row>
    <row r="121" spans="1:85" x14ac:dyDescent="0.25">
      <c r="A121" s="12" t="s">
        <v>139</v>
      </c>
      <c r="B121" s="49">
        <v>13.088300404749241</v>
      </c>
      <c r="C121" s="49">
        <v>10.126716160716075</v>
      </c>
      <c r="D121" s="49">
        <v>259.30179543889869</v>
      </c>
      <c r="E121" s="49">
        <v>0</v>
      </c>
      <c r="F121" s="372"/>
      <c r="G121" s="49">
        <v>0</v>
      </c>
      <c r="H121" s="58">
        <v>0</v>
      </c>
      <c r="I121" s="48">
        <f t="shared" si="148"/>
        <v>282.516812004364</v>
      </c>
      <c r="J121" s="8"/>
      <c r="K121" s="24" t="s">
        <v>139</v>
      </c>
      <c r="L121" s="49">
        <v>13.088300404749241</v>
      </c>
      <c r="M121" s="49">
        <v>10.126716160716075</v>
      </c>
      <c r="N121" s="49">
        <v>259.30179543889869</v>
      </c>
      <c r="O121" s="49">
        <v>0</v>
      </c>
      <c r="P121" s="49">
        <v>0</v>
      </c>
      <c r="Q121" s="49">
        <v>0</v>
      </c>
      <c r="R121" s="50">
        <v>0</v>
      </c>
      <c r="S121" s="51">
        <f t="shared" si="149"/>
        <v>282.516812004364</v>
      </c>
      <c r="U121" s="35" t="s">
        <v>139</v>
      </c>
      <c r="V121" s="89">
        <v>12.278006042018491</v>
      </c>
      <c r="W121" s="89">
        <v>0</v>
      </c>
      <c r="X121" s="89">
        <v>0</v>
      </c>
      <c r="Y121" s="89">
        <v>10.126716160716075</v>
      </c>
      <c r="Z121" s="89">
        <v>253.11963872715592</v>
      </c>
      <c r="AA121" s="89">
        <v>0</v>
      </c>
      <c r="AB121" s="89">
        <v>0</v>
      </c>
      <c r="AC121" s="90">
        <v>6.9924510744735251</v>
      </c>
      <c r="AD121" s="89">
        <v>0.81029436273074973</v>
      </c>
      <c r="AE121" s="89">
        <v>0</v>
      </c>
      <c r="AF121" s="89">
        <v>0</v>
      </c>
      <c r="AG121" s="89">
        <v>6.1821567117427758</v>
      </c>
      <c r="AH121" s="89">
        <v>0</v>
      </c>
      <c r="AI121" s="92">
        <f t="shared" si="150"/>
        <v>282.516812004364</v>
      </c>
      <c r="BA121"/>
      <c r="BR121"/>
      <c r="CG121"/>
    </row>
    <row r="122" spans="1:85" x14ac:dyDescent="0.25">
      <c r="A122" s="11" t="s">
        <v>24</v>
      </c>
      <c r="B122" s="52">
        <v>9.6785910819480758</v>
      </c>
      <c r="C122" s="52">
        <v>0.16381748408096755</v>
      </c>
      <c r="D122" s="52">
        <v>119.50384334993524</v>
      </c>
      <c r="E122" s="52">
        <v>171.56664628536853</v>
      </c>
      <c r="F122" s="372"/>
      <c r="G122" s="52">
        <v>13.847782091962488</v>
      </c>
      <c r="H122" s="53">
        <v>0.41161017581514936</v>
      </c>
      <c r="I122" s="54">
        <f t="shared" si="148"/>
        <v>315.17229046911046</v>
      </c>
      <c r="J122" s="8"/>
      <c r="K122" s="23" t="s">
        <v>24</v>
      </c>
      <c r="L122" s="55">
        <v>9.6785910819480758</v>
      </c>
      <c r="M122" s="55">
        <v>0.16381748408096755</v>
      </c>
      <c r="N122" s="55">
        <v>119.50384334993524</v>
      </c>
      <c r="O122" s="55">
        <v>171.56664628536853</v>
      </c>
      <c r="P122" s="55">
        <v>1.4772777539016473</v>
      </c>
      <c r="Q122" s="55">
        <v>13.847782091962488</v>
      </c>
      <c r="R122" s="56">
        <v>0.41161017581514936</v>
      </c>
      <c r="S122" s="57">
        <f t="shared" si="149"/>
        <v>316.64956822301212</v>
      </c>
      <c r="U122" s="34" t="s">
        <v>24</v>
      </c>
      <c r="V122" s="93">
        <v>0.20194968135145769</v>
      </c>
      <c r="W122" s="93">
        <v>4.734798577379606</v>
      </c>
      <c r="X122" s="93">
        <v>13.847782091962488</v>
      </c>
      <c r="Y122" s="93">
        <v>0.16381748408096755</v>
      </c>
      <c r="Z122" s="93">
        <v>119.50384334993524</v>
      </c>
      <c r="AA122" s="93">
        <v>171.30346074807323</v>
      </c>
      <c r="AB122" s="93">
        <v>1.4772777539016473</v>
      </c>
      <c r="AC122" s="94">
        <v>5.416638536327457</v>
      </c>
      <c r="AD122" s="93">
        <v>4.741842823217012</v>
      </c>
      <c r="AE122" s="93">
        <v>0.26318553729529537</v>
      </c>
      <c r="AF122" s="93">
        <v>0.41161017581514936</v>
      </c>
      <c r="AG122" s="93">
        <v>0</v>
      </c>
      <c r="AH122" s="93">
        <v>0</v>
      </c>
      <c r="AI122" s="95">
        <f t="shared" si="150"/>
        <v>316.64956822301212</v>
      </c>
      <c r="BA122"/>
      <c r="BR122"/>
      <c r="CG122"/>
    </row>
    <row r="123" spans="1:85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148"/>
        <v>0</v>
      </c>
      <c r="J123" s="8"/>
      <c r="K123" s="24" t="s">
        <v>23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50">
        <v>0</v>
      </c>
      <c r="S123" s="51">
        <f t="shared" si="149"/>
        <v>0</v>
      </c>
      <c r="U123" s="35" t="s">
        <v>23</v>
      </c>
      <c r="V123" s="89">
        <v>0</v>
      </c>
      <c r="W123" s="89">
        <v>0</v>
      </c>
      <c r="X123" s="89">
        <v>0</v>
      </c>
      <c r="Y123" s="89">
        <v>0</v>
      </c>
      <c r="Z123" s="89">
        <v>0</v>
      </c>
      <c r="AA123" s="89">
        <v>0</v>
      </c>
      <c r="AB123" s="89">
        <v>0</v>
      </c>
      <c r="AC123" s="90">
        <v>0</v>
      </c>
      <c r="AD123" s="89">
        <v>0</v>
      </c>
      <c r="AE123" s="89">
        <v>0</v>
      </c>
      <c r="AF123" s="89">
        <v>0</v>
      </c>
      <c r="AG123" s="89">
        <v>0</v>
      </c>
      <c r="AH123" s="89">
        <v>0</v>
      </c>
      <c r="AI123" s="92">
        <f t="shared" si="150"/>
        <v>0</v>
      </c>
      <c r="BA123"/>
      <c r="BR123"/>
      <c r="CG123"/>
    </row>
    <row r="124" spans="1:85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148"/>
        <v>0</v>
      </c>
      <c r="J124" s="8"/>
      <c r="K124" s="23" t="s">
        <v>58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6">
        <v>0</v>
      </c>
      <c r="S124" s="57">
        <f t="shared" si="149"/>
        <v>0</v>
      </c>
      <c r="U124" s="34" t="s">
        <v>58</v>
      </c>
      <c r="V124" s="93">
        <v>0</v>
      </c>
      <c r="W124" s="93">
        <v>0</v>
      </c>
      <c r="X124" s="93">
        <v>0</v>
      </c>
      <c r="Y124" s="93">
        <v>0</v>
      </c>
      <c r="Z124" s="93">
        <v>0</v>
      </c>
      <c r="AA124" s="93">
        <v>0</v>
      </c>
      <c r="AB124" s="93">
        <v>0</v>
      </c>
      <c r="AC124" s="94">
        <v>0</v>
      </c>
      <c r="AD124" s="93">
        <v>0</v>
      </c>
      <c r="AE124" s="93">
        <v>0</v>
      </c>
      <c r="AF124" s="93">
        <v>0</v>
      </c>
      <c r="AG124" s="93">
        <v>0</v>
      </c>
      <c r="AH124" s="93">
        <v>0</v>
      </c>
      <c r="AI124" s="95">
        <f t="shared" si="150"/>
        <v>0</v>
      </c>
      <c r="BA124"/>
      <c r="BR124"/>
      <c r="CG124"/>
    </row>
    <row r="125" spans="1:85" x14ac:dyDescent="0.25">
      <c r="A125" s="12" t="s">
        <v>21</v>
      </c>
      <c r="B125" s="49">
        <v>0</v>
      </c>
      <c r="C125" s="49">
        <v>1.2715673036457412E-2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148"/>
        <v>1.2715673036457412E-2</v>
      </c>
      <c r="J125" s="8"/>
      <c r="K125" s="24" t="s">
        <v>21</v>
      </c>
      <c r="L125" s="49">
        <v>0</v>
      </c>
      <c r="M125" s="49">
        <v>1.2715673036457412E-2</v>
      </c>
      <c r="N125" s="49">
        <v>0</v>
      </c>
      <c r="O125" s="49">
        <v>0</v>
      </c>
      <c r="P125" s="49">
        <v>0.92314242356887755</v>
      </c>
      <c r="Q125" s="49">
        <v>0</v>
      </c>
      <c r="R125" s="50">
        <v>0</v>
      </c>
      <c r="S125" s="51">
        <f t="shared" si="149"/>
        <v>0.93585809660533492</v>
      </c>
      <c r="U125" s="35" t="s">
        <v>21</v>
      </c>
      <c r="V125" s="89">
        <v>0</v>
      </c>
      <c r="W125" s="89">
        <v>0</v>
      </c>
      <c r="X125" s="89">
        <v>0</v>
      </c>
      <c r="Y125" s="89">
        <v>1.2715673036457412E-2</v>
      </c>
      <c r="Z125" s="89">
        <v>0</v>
      </c>
      <c r="AA125" s="89">
        <v>0</v>
      </c>
      <c r="AB125" s="89">
        <v>0.92314242356887755</v>
      </c>
      <c r="AC125" s="90">
        <v>0</v>
      </c>
      <c r="AD125" s="89">
        <v>0</v>
      </c>
      <c r="AE125" s="89">
        <v>0</v>
      </c>
      <c r="AF125" s="89">
        <v>0</v>
      </c>
      <c r="AG125" s="89">
        <v>0</v>
      </c>
      <c r="AH125" s="89">
        <v>0</v>
      </c>
      <c r="AI125" s="92">
        <f t="shared" si="150"/>
        <v>0.93585809660533492</v>
      </c>
      <c r="BA125"/>
      <c r="BR125"/>
      <c r="CG125"/>
    </row>
    <row r="126" spans="1:85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148"/>
        <v>0</v>
      </c>
      <c r="J126" s="8"/>
      <c r="K126" s="23" t="s">
        <v>20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6">
        <v>0</v>
      </c>
      <c r="S126" s="57">
        <f t="shared" si="149"/>
        <v>0</v>
      </c>
      <c r="U126" s="34" t="s">
        <v>59</v>
      </c>
      <c r="V126" s="93">
        <v>0</v>
      </c>
      <c r="W126" s="93">
        <v>0</v>
      </c>
      <c r="X126" s="93">
        <v>0</v>
      </c>
      <c r="Y126" s="93">
        <v>0</v>
      </c>
      <c r="Z126" s="93">
        <v>0</v>
      </c>
      <c r="AA126" s="93">
        <v>0</v>
      </c>
      <c r="AB126" s="93">
        <v>0</v>
      </c>
      <c r="AC126" s="94">
        <v>0</v>
      </c>
      <c r="AD126" s="93">
        <v>0</v>
      </c>
      <c r="AE126" s="93">
        <v>0</v>
      </c>
      <c r="AF126" s="93">
        <v>0</v>
      </c>
      <c r="AG126" s="93">
        <v>0</v>
      </c>
      <c r="AH126" s="93">
        <v>0</v>
      </c>
      <c r="AI126" s="95">
        <f t="shared" si="150"/>
        <v>0</v>
      </c>
      <c r="BA126"/>
      <c r="BR126"/>
      <c r="CG126"/>
    </row>
    <row r="127" spans="1:85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148"/>
        <v>0</v>
      </c>
      <c r="J127" s="8"/>
      <c r="K127" s="25" t="s">
        <v>62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50">
        <v>0</v>
      </c>
      <c r="S127" s="51">
        <f t="shared" si="149"/>
        <v>0</v>
      </c>
      <c r="U127" s="36" t="s">
        <v>60</v>
      </c>
      <c r="V127" s="89">
        <v>0</v>
      </c>
      <c r="W127" s="89">
        <v>0</v>
      </c>
      <c r="X127" s="89">
        <v>0</v>
      </c>
      <c r="Y127" s="89">
        <v>0</v>
      </c>
      <c r="Z127" s="89">
        <v>0</v>
      </c>
      <c r="AA127" s="89">
        <v>0</v>
      </c>
      <c r="AB127" s="89">
        <v>0</v>
      </c>
      <c r="AC127" s="90">
        <v>0</v>
      </c>
      <c r="AD127" s="91">
        <v>0</v>
      </c>
      <c r="AE127" s="91">
        <v>0</v>
      </c>
      <c r="AF127" s="91">
        <v>0</v>
      </c>
      <c r="AG127" s="91">
        <v>0</v>
      </c>
      <c r="AH127" s="91">
        <v>0</v>
      </c>
      <c r="AI127" s="92">
        <f t="shared" si="150"/>
        <v>0</v>
      </c>
      <c r="BA127"/>
      <c r="BR127"/>
      <c r="CG127"/>
    </row>
    <row r="128" spans="1:85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148"/>
        <v>0</v>
      </c>
      <c r="J128" s="8"/>
      <c r="K128" s="26" t="s">
        <v>22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63">
        <v>0</v>
      </c>
      <c r="S128" s="64">
        <f t="shared" si="149"/>
        <v>0</v>
      </c>
      <c r="U128" s="37" t="s">
        <v>63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>
        <v>0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7">
        <v>0</v>
      </c>
      <c r="AI128" s="98">
        <f t="shared" si="150"/>
        <v>0</v>
      </c>
      <c r="BA128"/>
      <c r="BR128"/>
      <c r="CG128"/>
    </row>
    <row r="129" spans="1:85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148"/>
        <v>0</v>
      </c>
      <c r="J129" s="8"/>
      <c r="K129" s="27" t="s">
        <v>18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8">
        <v>0</v>
      </c>
      <c r="S129" s="69">
        <f t="shared" si="149"/>
        <v>0</v>
      </c>
      <c r="U129" s="38" t="s">
        <v>18</v>
      </c>
      <c r="V129" s="99">
        <v>0</v>
      </c>
      <c r="W129" s="99">
        <v>0</v>
      </c>
      <c r="X129" s="99">
        <v>0</v>
      </c>
      <c r="Y129" s="99">
        <v>0</v>
      </c>
      <c r="Z129" s="99">
        <v>0</v>
      </c>
      <c r="AA129" s="99">
        <v>0</v>
      </c>
      <c r="AB129" s="99">
        <v>0</v>
      </c>
      <c r="AC129" s="99">
        <v>0</v>
      </c>
      <c r="AD129" s="100">
        <v>0</v>
      </c>
      <c r="AE129" s="100">
        <v>0</v>
      </c>
      <c r="AF129" s="100">
        <v>0</v>
      </c>
      <c r="AG129" s="100">
        <v>0</v>
      </c>
      <c r="AH129" s="100">
        <v>0</v>
      </c>
      <c r="AI129" s="101">
        <f t="shared" si="150"/>
        <v>0</v>
      </c>
      <c r="BA129"/>
      <c r="BR129"/>
      <c r="CG129"/>
    </row>
    <row r="130" spans="1:85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148"/>
        <v>0</v>
      </c>
      <c r="J130" s="8"/>
      <c r="K130" s="26" t="s">
        <v>19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63">
        <v>0</v>
      </c>
      <c r="S130" s="64">
        <f t="shared" si="149"/>
        <v>0</v>
      </c>
      <c r="U130" s="37" t="s">
        <v>19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>
        <v>0</v>
      </c>
      <c r="AB130" s="96">
        <v>0</v>
      </c>
      <c r="AC130" s="96">
        <v>0</v>
      </c>
      <c r="AD130" s="96">
        <v>0</v>
      </c>
      <c r="AE130" s="96">
        <v>0</v>
      </c>
      <c r="AF130" s="96">
        <v>0</v>
      </c>
      <c r="AG130" s="96">
        <v>0</v>
      </c>
      <c r="AH130" s="97">
        <v>0</v>
      </c>
      <c r="AI130" s="98">
        <f t="shared" si="150"/>
        <v>0</v>
      </c>
      <c r="BA130"/>
      <c r="BR130"/>
      <c r="CG130"/>
    </row>
    <row r="131" spans="1:85" ht="15" thickBot="1" x14ac:dyDescent="0.35">
      <c r="A131" s="16" t="s">
        <v>10</v>
      </c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148"/>
        <v>0</v>
      </c>
      <c r="J131" s="8"/>
      <c r="K131" s="28" t="s">
        <v>10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3">
        <v>0</v>
      </c>
      <c r="S131" s="74">
        <f t="shared" si="149"/>
        <v>0</v>
      </c>
      <c r="U131" s="38" t="s">
        <v>10</v>
      </c>
      <c r="V131" s="99">
        <v>0</v>
      </c>
      <c r="W131" s="99">
        <v>0</v>
      </c>
      <c r="X131" s="99">
        <v>0</v>
      </c>
      <c r="Y131" s="99">
        <v>0</v>
      </c>
      <c r="Z131" s="99">
        <v>0</v>
      </c>
      <c r="AA131" s="99">
        <v>0</v>
      </c>
      <c r="AB131" s="99">
        <v>0</v>
      </c>
      <c r="AC131" s="99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</v>
      </c>
      <c r="AI131" s="101">
        <f t="shared" si="150"/>
        <v>0</v>
      </c>
      <c r="BA131"/>
      <c r="BR131"/>
      <c r="CG131"/>
    </row>
    <row r="132" spans="1:85" x14ac:dyDescent="0.25">
      <c r="A132" s="17" t="s">
        <v>25</v>
      </c>
      <c r="B132" s="75">
        <f>SUM(B111:B127)</f>
        <v>24.047644726951091</v>
      </c>
      <c r="C132" s="75">
        <f t="shared" ref="C132:I132" si="151">SUM(C111:C127)</f>
        <v>10.303249317833499</v>
      </c>
      <c r="D132" s="75">
        <f t="shared" si="151"/>
        <v>570.74513397598889</v>
      </c>
      <c r="E132" s="75">
        <f t="shared" si="151"/>
        <v>171.84410353408921</v>
      </c>
      <c r="F132" s="75">
        <f t="shared" si="151"/>
        <v>0</v>
      </c>
      <c r="G132" s="75">
        <f t="shared" si="151"/>
        <v>13.847782091962488</v>
      </c>
      <c r="H132" s="76">
        <f t="shared" si="151"/>
        <v>0.41161017581514936</v>
      </c>
      <c r="I132" s="48">
        <f t="shared" si="151"/>
        <v>791.19952382264034</v>
      </c>
      <c r="J132" s="8"/>
      <c r="K132" s="29" t="s">
        <v>25</v>
      </c>
      <c r="L132" s="75">
        <f>SUM(L111:L127)</f>
        <v>24.047644726951091</v>
      </c>
      <c r="M132" s="75">
        <f t="shared" ref="M132:S132" si="152">SUM(M111:M127)</f>
        <v>10.303249317833499</v>
      </c>
      <c r="N132" s="75">
        <f t="shared" si="152"/>
        <v>570.74513397598889</v>
      </c>
      <c r="O132" s="75">
        <f t="shared" si="152"/>
        <v>171.84410353408921</v>
      </c>
      <c r="P132" s="75">
        <f t="shared" si="152"/>
        <v>25.17885175694687</v>
      </c>
      <c r="Q132" s="75">
        <f t="shared" si="152"/>
        <v>13.847782091962488</v>
      </c>
      <c r="R132" s="76">
        <f t="shared" si="152"/>
        <v>0.41161017581514936</v>
      </c>
      <c r="S132" s="77">
        <f t="shared" si="152"/>
        <v>816.37837557958721</v>
      </c>
      <c r="U132" s="39" t="s">
        <v>61</v>
      </c>
      <c r="V132" s="102">
        <f>SUM(V111:V127)</f>
        <v>13.760708963623724</v>
      </c>
      <c r="W132" s="102">
        <f t="shared" ref="W132:AH132" si="153">SUM(W111:W127)</f>
        <v>4.734798577379606</v>
      </c>
      <c r="X132" s="102">
        <f t="shared" si="153"/>
        <v>13.847782091962488</v>
      </c>
      <c r="Y132" s="102">
        <f t="shared" si="153"/>
        <v>10.303249317833499</v>
      </c>
      <c r="Z132" s="102">
        <f t="shared" si="153"/>
        <v>372.68237837308783</v>
      </c>
      <c r="AA132" s="102">
        <f t="shared" si="153"/>
        <v>171.58091799679391</v>
      </c>
      <c r="AB132" s="102">
        <f t="shared" si="153"/>
        <v>25.17885175694687</v>
      </c>
      <c r="AC132" s="102">
        <f t="shared" si="153"/>
        <v>204.28968850195932</v>
      </c>
      <c r="AD132" s="103">
        <f t="shared" si="153"/>
        <v>5.5521371859477622</v>
      </c>
      <c r="AE132" s="103">
        <f t="shared" si="153"/>
        <v>0.26318553729529537</v>
      </c>
      <c r="AF132" s="103">
        <f t="shared" si="153"/>
        <v>0.41161017581514936</v>
      </c>
      <c r="AG132" s="103">
        <f t="shared" si="153"/>
        <v>198.06275560290109</v>
      </c>
      <c r="AH132" s="103">
        <f t="shared" si="153"/>
        <v>0</v>
      </c>
      <c r="AI132" s="104">
        <f>SUM(V132:AC132)</f>
        <v>816.37837557958721</v>
      </c>
      <c r="BA132"/>
      <c r="BR132"/>
      <c r="CG132"/>
    </row>
    <row r="133" spans="1:85" s="4" customFormat="1" ht="15" thickBot="1" x14ac:dyDescent="0.35">
      <c r="A133" s="18" t="s">
        <v>85</v>
      </c>
      <c r="B133" s="105">
        <f>IF($I132=0,"-",B132/$I132)</f>
        <v>3.0393906976543813E-2</v>
      </c>
      <c r="C133" s="105">
        <f t="shared" ref="C133:H133" si="154">IF($I132=0,"-",C132/$I132)</f>
        <v>1.3022314861937572E-2</v>
      </c>
      <c r="D133" s="105">
        <f t="shared" si="154"/>
        <v>0.7213668825512719</v>
      </c>
      <c r="E133" s="105">
        <f t="shared" si="154"/>
        <v>0.21719439706413515</v>
      </c>
      <c r="F133" s="105">
        <f t="shared" si="154"/>
        <v>0</v>
      </c>
      <c r="G133" s="105">
        <f t="shared" si="154"/>
        <v>1.7502262924853178E-2</v>
      </c>
      <c r="H133" s="106">
        <f t="shared" si="154"/>
        <v>5.2023562125830876E-4</v>
      </c>
      <c r="I133" s="107">
        <f>SUM(B133:H133)</f>
        <v>0.99999999999999989</v>
      </c>
      <c r="J133"/>
      <c r="K133" s="30" t="s">
        <v>85</v>
      </c>
      <c r="L133" s="80">
        <f>IF($S132=0,"-",L132/$S132)</f>
        <v>2.9456494006077125E-2</v>
      </c>
      <c r="M133" s="80">
        <f t="shared" ref="M133:R133" si="155">IF($S132=0,"-",M132/$S132)</f>
        <v>1.2620678873958065E-2</v>
      </c>
      <c r="N133" s="80">
        <f t="shared" si="155"/>
        <v>0.69911838805234006</v>
      </c>
      <c r="O133" s="80">
        <f t="shared" si="155"/>
        <v>0.21049565823211402</v>
      </c>
      <c r="P133" s="80">
        <f t="shared" si="155"/>
        <v>3.0842134615669068E-2</v>
      </c>
      <c r="Q133" s="80">
        <f t="shared" si="155"/>
        <v>1.6962455775646024E-2</v>
      </c>
      <c r="R133" s="81">
        <f t="shared" si="155"/>
        <v>5.0419044419559378E-4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</row>
    <row r="134" spans="1:85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  <c r="K134" s="20"/>
      <c r="L134" s="2"/>
      <c r="M134" s="2"/>
      <c r="N134" s="2"/>
      <c r="O134" s="2"/>
      <c r="P134" s="2"/>
      <c r="Q134" s="2"/>
      <c r="R134" s="2"/>
      <c r="S134" s="2"/>
      <c r="AI134" s="8"/>
      <c r="BA134"/>
      <c r="BR134"/>
      <c r="CG134"/>
    </row>
    <row r="135" spans="1:85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  <c r="K135" s="369" t="s">
        <v>31</v>
      </c>
      <c r="L135" s="43" t="s">
        <v>0</v>
      </c>
      <c r="M135" s="43" t="s">
        <v>1</v>
      </c>
      <c r="N135" s="43" t="s">
        <v>2</v>
      </c>
      <c r="O135" s="43" t="s">
        <v>3</v>
      </c>
      <c r="P135" s="43" t="s">
        <v>26</v>
      </c>
      <c r="Q135" s="43" t="s">
        <v>4</v>
      </c>
      <c r="R135" s="43" t="s">
        <v>84</v>
      </c>
      <c r="S135" s="44" t="s">
        <v>5</v>
      </c>
      <c r="U135" s="365" t="s">
        <v>31</v>
      </c>
      <c r="V135" s="84" t="s">
        <v>71</v>
      </c>
      <c r="W135" s="84" t="s">
        <v>72</v>
      </c>
      <c r="X135" s="84" t="s">
        <v>4</v>
      </c>
      <c r="Y135" s="84" t="s">
        <v>1</v>
      </c>
      <c r="Z135" s="84" t="s">
        <v>2</v>
      </c>
      <c r="AA135" s="84" t="s">
        <v>3</v>
      </c>
      <c r="AB135" s="84" t="s">
        <v>53</v>
      </c>
      <c r="AC135" s="84" t="s">
        <v>65</v>
      </c>
      <c r="AD135" s="85" t="s">
        <v>73</v>
      </c>
      <c r="AE135" s="85" t="s">
        <v>74</v>
      </c>
      <c r="AF135" s="85" t="s">
        <v>75</v>
      </c>
      <c r="AG135" s="85" t="s">
        <v>76</v>
      </c>
      <c r="AH135" s="85" t="s">
        <v>77</v>
      </c>
      <c r="AI135" s="86" t="s">
        <v>61</v>
      </c>
      <c r="BA135"/>
      <c r="BR135"/>
      <c r="CG135"/>
    </row>
    <row r="136" spans="1:85" ht="15" customHeight="1" x14ac:dyDescent="0.25">
      <c r="A136" s="418" t="s">
        <v>31</v>
      </c>
      <c r="B136" s="357" t="s">
        <v>66</v>
      </c>
      <c r="C136" s="358"/>
      <c r="D136" s="358"/>
      <c r="E136" s="358"/>
      <c r="F136" s="358"/>
      <c r="G136" s="358"/>
      <c r="H136" s="358"/>
      <c r="I136" s="359"/>
      <c r="K136" s="370" t="s">
        <v>31</v>
      </c>
      <c r="L136" s="360" t="s">
        <v>66</v>
      </c>
      <c r="M136" s="361"/>
      <c r="N136" s="361"/>
      <c r="O136" s="361"/>
      <c r="P136" s="361"/>
      <c r="Q136" s="361"/>
      <c r="R136" s="361"/>
      <c r="S136" s="362"/>
      <c r="U136" s="366" t="s">
        <v>31</v>
      </c>
      <c r="V136" s="363" t="s">
        <v>66</v>
      </c>
      <c r="W136" s="363"/>
      <c r="X136" s="363"/>
      <c r="Y136" s="363"/>
      <c r="Z136" s="363"/>
      <c r="AA136" s="363"/>
      <c r="AB136" s="363"/>
      <c r="AC136" s="363"/>
      <c r="AD136" s="363"/>
      <c r="AE136" s="363"/>
      <c r="AF136" s="363"/>
      <c r="AG136" s="363"/>
      <c r="AH136" s="363"/>
      <c r="AI136" s="364"/>
      <c r="BA136"/>
      <c r="BR136"/>
      <c r="CG136"/>
    </row>
    <row r="137" spans="1:85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  <c r="J137" s="8"/>
      <c r="K137" s="31" t="s">
        <v>6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87">
        <v>0</v>
      </c>
      <c r="S137" s="88">
        <f>SUM(L137:R137)</f>
        <v>0</v>
      </c>
      <c r="U137" s="33" t="s">
        <v>6</v>
      </c>
      <c r="V137" s="89">
        <v>0</v>
      </c>
      <c r="W137" s="89">
        <v>0</v>
      </c>
      <c r="X137" s="89">
        <v>0</v>
      </c>
      <c r="Y137" s="89">
        <v>0</v>
      </c>
      <c r="Z137" s="89">
        <v>0</v>
      </c>
      <c r="AA137" s="89">
        <v>0</v>
      </c>
      <c r="AB137" s="89">
        <v>0</v>
      </c>
      <c r="AC137" s="90">
        <v>0</v>
      </c>
      <c r="AD137" s="91">
        <v>0</v>
      </c>
      <c r="AE137" s="91">
        <v>0</v>
      </c>
      <c r="AF137" s="91">
        <v>0</v>
      </c>
      <c r="AG137" s="91">
        <v>0</v>
      </c>
      <c r="AH137" s="91">
        <v>0</v>
      </c>
      <c r="AI137" s="92">
        <f>SUM(V137:AC137)</f>
        <v>0</v>
      </c>
      <c r="BA137"/>
      <c r="BR137"/>
      <c r="CG137"/>
    </row>
    <row r="138" spans="1:85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156">SUM(B138:H138)</f>
        <v>0</v>
      </c>
      <c r="J138" s="8"/>
      <c r="K138" s="23" t="s">
        <v>7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6">
        <v>0</v>
      </c>
      <c r="S138" s="57">
        <f t="shared" ref="S138:S157" si="157">SUM(L138:R138)</f>
        <v>0</v>
      </c>
      <c r="U138" s="34" t="s">
        <v>7</v>
      </c>
      <c r="V138" s="93">
        <v>0</v>
      </c>
      <c r="W138" s="93">
        <v>0</v>
      </c>
      <c r="X138" s="93">
        <v>0</v>
      </c>
      <c r="Y138" s="93">
        <v>0</v>
      </c>
      <c r="Z138" s="93">
        <v>0</v>
      </c>
      <c r="AA138" s="93">
        <v>0</v>
      </c>
      <c r="AB138" s="93">
        <v>0</v>
      </c>
      <c r="AC138" s="94">
        <v>0</v>
      </c>
      <c r="AD138" s="93">
        <v>0</v>
      </c>
      <c r="AE138" s="93">
        <v>0</v>
      </c>
      <c r="AF138" s="93">
        <v>0</v>
      </c>
      <c r="AG138" s="93">
        <v>0</v>
      </c>
      <c r="AH138" s="93">
        <v>0</v>
      </c>
      <c r="AI138" s="95">
        <f t="shared" ref="AI138:AI157" si="158">SUM(V138:AC138)</f>
        <v>0</v>
      </c>
      <c r="BA138"/>
      <c r="BR138"/>
      <c r="CG138"/>
    </row>
    <row r="139" spans="1:85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156"/>
        <v>0</v>
      </c>
      <c r="J139" s="8"/>
      <c r="K139" s="24" t="s">
        <v>9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50">
        <v>0</v>
      </c>
      <c r="S139" s="51">
        <f t="shared" si="157"/>
        <v>0</v>
      </c>
      <c r="U139" s="35" t="s">
        <v>9</v>
      </c>
      <c r="V139" s="89">
        <v>0</v>
      </c>
      <c r="W139" s="89">
        <v>0</v>
      </c>
      <c r="X139" s="89">
        <v>0</v>
      </c>
      <c r="Y139" s="89">
        <v>0</v>
      </c>
      <c r="Z139" s="89">
        <v>0</v>
      </c>
      <c r="AA139" s="89">
        <v>0</v>
      </c>
      <c r="AB139" s="89">
        <v>0</v>
      </c>
      <c r="AC139" s="90">
        <v>0</v>
      </c>
      <c r="AD139" s="91">
        <v>0</v>
      </c>
      <c r="AE139" s="91">
        <v>0</v>
      </c>
      <c r="AF139" s="91">
        <v>0</v>
      </c>
      <c r="AG139" s="91">
        <v>0</v>
      </c>
      <c r="AH139" s="91">
        <v>0</v>
      </c>
      <c r="AI139" s="92">
        <f t="shared" si="158"/>
        <v>0</v>
      </c>
      <c r="BA139"/>
      <c r="BR139"/>
      <c r="CG139"/>
    </row>
    <row r="140" spans="1:85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156"/>
        <v>0</v>
      </c>
      <c r="J140" s="8"/>
      <c r="K140" s="23" t="s">
        <v>54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6">
        <v>0</v>
      </c>
      <c r="S140" s="57">
        <f t="shared" si="157"/>
        <v>0</v>
      </c>
      <c r="U140" s="34" t="s">
        <v>54</v>
      </c>
      <c r="V140" s="93">
        <v>0</v>
      </c>
      <c r="W140" s="93">
        <v>0</v>
      </c>
      <c r="X140" s="93">
        <v>0</v>
      </c>
      <c r="Y140" s="93">
        <v>0</v>
      </c>
      <c r="Z140" s="93">
        <v>0</v>
      </c>
      <c r="AA140" s="93">
        <v>0</v>
      </c>
      <c r="AB140" s="93">
        <v>0</v>
      </c>
      <c r="AC140" s="94">
        <v>0</v>
      </c>
      <c r="AD140" s="93">
        <v>0</v>
      </c>
      <c r="AE140" s="93">
        <v>0</v>
      </c>
      <c r="AF140" s="93">
        <v>0</v>
      </c>
      <c r="AG140" s="93">
        <v>0</v>
      </c>
      <c r="AH140" s="93">
        <v>0</v>
      </c>
      <c r="AI140" s="95">
        <f t="shared" si="158"/>
        <v>0</v>
      </c>
      <c r="BA140"/>
      <c r="BR140"/>
      <c r="CG140"/>
    </row>
    <row r="141" spans="1:85" x14ac:dyDescent="0.25">
      <c r="A141" s="12" t="s">
        <v>15</v>
      </c>
      <c r="B141" s="49">
        <v>9.9729529712770759</v>
      </c>
      <c r="C141" s="49">
        <v>124.05107819686317</v>
      </c>
      <c r="D141" s="49">
        <v>12.648795709077998</v>
      </c>
      <c r="E141" s="49">
        <v>0</v>
      </c>
      <c r="F141" s="372"/>
      <c r="G141" s="49">
        <v>0</v>
      </c>
      <c r="H141" s="58">
        <v>0</v>
      </c>
      <c r="I141" s="48">
        <f t="shared" si="156"/>
        <v>146.67282687721826</v>
      </c>
      <c r="J141" s="8"/>
      <c r="K141" s="24" t="s">
        <v>15</v>
      </c>
      <c r="L141" s="49">
        <v>9.9729529712770759</v>
      </c>
      <c r="M141" s="49">
        <v>124.05107819686317</v>
      </c>
      <c r="N141" s="49">
        <v>12.648795709077998</v>
      </c>
      <c r="O141" s="49">
        <v>0</v>
      </c>
      <c r="P141" s="49">
        <v>0</v>
      </c>
      <c r="Q141" s="49">
        <v>0</v>
      </c>
      <c r="R141" s="50">
        <v>0</v>
      </c>
      <c r="S141" s="51">
        <f t="shared" si="157"/>
        <v>146.67282687721826</v>
      </c>
      <c r="U141" s="35" t="s">
        <v>15</v>
      </c>
      <c r="V141" s="89">
        <v>9.9729529712770759</v>
      </c>
      <c r="W141" s="89">
        <v>0</v>
      </c>
      <c r="X141" s="89">
        <v>0</v>
      </c>
      <c r="Y141" s="89">
        <v>124.05107819686317</v>
      </c>
      <c r="Z141" s="89">
        <v>0.77476391700833014</v>
      </c>
      <c r="AA141" s="89">
        <v>0</v>
      </c>
      <c r="AB141" s="89">
        <v>0</v>
      </c>
      <c r="AC141" s="90">
        <v>11.874031792069667</v>
      </c>
      <c r="AD141" s="91">
        <v>0</v>
      </c>
      <c r="AE141" s="91">
        <v>0</v>
      </c>
      <c r="AF141" s="91">
        <v>0</v>
      </c>
      <c r="AG141" s="91">
        <v>11.874031792069667</v>
      </c>
      <c r="AH141" s="91">
        <v>0</v>
      </c>
      <c r="AI141" s="92">
        <f t="shared" si="158"/>
        <v>146.67282687721826</v>
      </c>
      <c r="BA141"/>
      <c r="BR141"/>
      <c r="CG141"/>
    </row>
    <row r="142" spans="1:85" x14ac:dyDescent="0.25">
      <c r="A142" s="11" t="s">
        <v>67</v>
      </c>
      <c r="B142" s="52">
        <v>6.753498611320194</v>
      </c>
      <c r="C142" s="52">
        <v>0.9764094377812329</v>
      </c>
      <c r="D142" s="52">
        <v>3.5313474666421256</v>
      </c>
      <c r="E142" s="52">
        <v>0</v>
      </c>
      <c r="F142" s="372"/>
      <c r="G142" s="52">
        <v>0</v>
      </c>
      <c r="H142" s="53">
        <v>0</v>
      </c>
      <c r="I142" s="54">
        <f t="shared" si="156"/>
        <v>11.261255515743553</v>
      </c>
      <c r="J142" s="8"/>
      <c r="K142" s="23" t="s">
        <v>67</v>
      </c>
      <c r="L142" s="55">
        <v>6.753498611320194</v>
      </c>
      <c r="M142" s="55">
        <v>0.9764094377812329</v>
      </c>
      <c r="N142" s="55">
        <v>3.5313474666421256</v>
      </c>
      <c r="O142" s="55">
        <v>0</v>
      </c>
      <c r="P142" s="55">
        <v>0</v>
      </c>
      <c r="Q142" s="55">
        <v>0</v>
      </c>
      <c r="R142" s="56">
        <v>0</v>
      </c>
      <c r="S142" s="57">
        <f t="shared" si="157"/>
        <v>11.261255515743553</v>
      </c>
      <c r="U142" s="34" t="s">
        <v>55</v>
      </c>
      <c r="V142" s="93">
        <v>6.753498611320194</v>
      </c>
      <c r="W142" s="93">
        <v>0</v>
      </c>
      <c r="X142" s="93">
        <v>0</v>
      </c>
      <c r="Y142" s="93">
        <v>0.9764094377812329</v>
      </c>
      <c r="Z142" s="93">
        <v>1.3561242191406011</v>
      </c>
      <c r="AA142" s="93">
        <v>0</v>
      </c>
      <c r="AB142" s="93">
        <v>0</v>
      </c>
      <c r="AC142" s="94">
        <v>2.1752232475015245</v>
      </c>
      <c r="AD142" s="93">
        <v>0</v>
      </c>
      <c r="AE142" s="93">
        <v>0</v>
      </c>
      <c r="AF142" s="93">
        <v>0</v>
      </c>
      <c r="AG142" s="93">
        <v>2.1752232475015245</v>
      </c>
      <c r="AH142" s="93">
        <v>0</v>
      </c>
      <c r="AI142" s="95">
        <f t="shared" si="158"/>
        <v>11.261255515743553</v>
      </c>
      <c r="BA142"/>
      <c r="BR142"/>
      <c r="CG142"/>
    </row>
    <row r="143" spans="1:85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 t="shared" si="156"/>
        <v>0</v>
      </c>
      <c r="J143" s="8"/>
      <c r="K143" s="24" t="s">
        <v>56</v>
      </c>
      <c r="L143" s="49">
        <v>0</v>
      </c>
      <c r="M143" s="49">
        <v>0</v>
      </c>
      <c r="N143" s="49">
        <v>0</v>
      </c>
      <c r="O143" s="49">
        <v>0</v>
      </c>
      <c r="P143" s="49">
        <v>9.466442991984044</v>
      </c>
      <c r="Q143" s="49">
        <v>0</v>
      </c>
      <c r="R143" s="50">
        <v>0</v>
      </c>
      <c r="S143" s="51">
        <f t="shared" si="157"/>
        <v>9.466442991984044</v>
      </c>
      <c r="U143" s="35" t="s">
        <v>56</v>
      </c>
      <c r="V143" s="89">
        <v>0</v>
      </c>
      <c r="W143" s="89">
        <v>0</v>
      </c>
      <c r="X143" s="89">
        <v>0</v>
      </c>
      <c r="Y143" s="89">
        <v>0</v>
      </c>
      <c r="Z143" s="89">
        <v>0</v>
      </c>
      <c r="AA143" s="89">
        <v>0</v>
      </c>
      <c r="AB143" s="89">
        <v>9.466442991984044</v>
      </c>
      <c r="AC143" s="90">
        <v>0</v>
      </c>
      <c r="AD143" s="89">
        <v>0</v>
      </c>
      <c r="AE143" s="89">
        <v>0</v>
      </c>
      <c r="AF143" s="89">
        <v>0</v>
      </c>
      <c r="AG143" s="89">
        <v>0</v>
      </c>
      <c r="AH143" s="89">
        <v>0</v>
      </c>
      <c r="AI143" s="92">
        <f t="shared" si="158"/>
        <v>9.466442991984044</v>
      </c>
      <c r="BA143"/>
      <c r="BR143"/>
      <c r="CG143"/>
    </row>
    <row r="144" spans="1:85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156"/>
        <v>0</v>
      </c>
      <c r="J144" s="8"/>
      <c r="K144" s="23" t="s">
        <v>11</v>
      </c>
      <c r="L144" s="55">
        <v>0</v>
      </c>
      <c r="M144" s="55">
        <v>0</v>
      </c>
      <c r="N144" s="55">
        <v>0</v>
      </c>
      <c r="O144" s="55">
        <v>0</v>
      </c>
      <c r="P144" s="55">
        <v>0.50001006746948395</v>
      </c>
      <c r="Q144" s="55">
        <v>0</v>
      </c>
      <c r="R144" s="56">
        <v>0</v>
      </c>
      <c r="S144" s="57">
        <f t="shared" si="157"/>
        <v>0.50001006746948395</v>
      </c>
      <c r="U144" s="34" t="s">
        <v>11</v>
      </c>
      <c r="V144" s="93">
        <v>0</v>
      </c>
      <c r="W144" s="93">
        <v>0</v>
      </c>
      <c r="X144" s="93">
        <v>0</v>
      </c>
      <c r="Y144" s="93">
        <v>0</v>
      </c>
      <c r="Z144" s="93">
        <v>0</v>
      </c>
      <c r="AA144" s="93">
        <v>0</v>
      </c>
      <c r="AB144" s="93">
        <v>0.50001006746948395</v>
      </c>
      <c r="AC144" s="94">
        <v>0</v>
      </c>
      <c r="AD144" s="93">
        <v>0</v>
      </c>
      <c r="AE144" s="93">
        <v>0</v>
      </c>
      <c r="AF144" s="93">
        <v>0</v>
      </c>
      <c r="AG144" s="93">
        <v>0</v>
      </c>
      <c r="AH144" s="93">
        <v>0</v>
      </c>
      <c r="AI144" s="95">
        <f t="shared" si="158"/>
        <v>0.50001006746948395</v>
      </c>
      <c r="BA144"/>
      <c r="BR144"/>
      <c r="CG144"/>
    </row>
    <row r="145" spans="1:85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156"/>
        <v>0</v>
      </c>
      <c r="J145" s="8"/>
      <c r="K145" s="24" t="s">
        <v>57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50">
        <v>0</v>
      </c>
      <c r="S145" s="51">
        <f t="shared" si="157"/>
        <v>0</v>
      </c>
      <c r="U145" s="35" t="s">
        <v>57</v>
      </c>
      <c r="V145" s="89">
        <v>0</v>
      </c>
      <c r="W145" s="89">
        <v>0</v>
      </c>
      <c r="X145" s="89">
        <v>0</v>
      </c>
      <c r="Y145" s="89">
        <v>0</v>
      </c>
      <c r="Z145" s="89">
        <v>0</v>
      </c>
      <c r="AA145" s="89">
        <v>0</v>
      </c>
      <c r="AB145" s="89">
        <v>0</v>
      </c>
      <c r="AC145" s="90">
        <v>0</v>
      </c>
      <c r="AD145" s="89">
        <v>0</v>
      </c>
      <c r="AE145" s="89">
        <v>0</v>
      </c>
      <c r="AF145" s="89">
        <v>0</v>
      </c>
      <c r="AG145" s="89">
        <v>0</v>
      </c>
      <c r="AH145" s="89">
        <v>0</v>
      </c>
      <c r="AI145" s="92">
        <f t="shared" si="158"/>
        <v>0</v>
      </c>
      <c r="BA145"/>
      <c r="BR145"/>
      <c r="CG145"/>
    </row>
    <row r="146" spans="1:85" x14ac:dyDescent="0.25">
      <c r="A146" s="11" t="s">
        <v>16</v>
      </c>
      <c r="B146" s="52">
        <v>0</v>
      </c>
      <c r="C146" s="52">
        <v>0</v>
      </c>
      <c r="D146" s="52">
        <v>17.353227461409489</v>
      </c>
      <c r="E146" s="52">
        <v>0</v>
      </c>
      <c r="F146" s="372"/>
      <c r="G146" s="52">
        <v>0</v>
      </c>
      <c r="H146" s="53">
        <v>0</v>
      </c>
      <c r="I146" s="54">
        <f t="shared" si="156"/>
        <v>17.353227461409489</v>
      </c>
      <c r="J146" s="8"/>
      <c r="K146" s="23" t="s">
        <v>16</v>
      </c>
      <c r="L146" s="55">
        <v>0</v>
      </c>
      <c r="M146" s="55">
        <v>0</v>
      </c>
      <c r="N146" s="55">
        <v>17.353227461409489</v>
      </c>
      <c r="O146" s="55">
        <v>0</v>
      </c>
      <c r="P146" s="55">
        <v>0</v>
      </c>
      <c r="Q146" s="55">
        <v>0</v>
      </c>
      <c r="R146" s="56">
        <v>0</v>
      </c>
      <c r="S146" s="57">
        <f t="shared" si="157"/>
        <v>17.353227461409489</v>
      </c>
      <c r="U146" s="34" t="s">
        <v>16</v>
      </c>
      <c r="V146" s="93">
        <v>0</v>
      </c>
      <c r="W146" s="93">
        <v>0</v>
      </c>
      <c r="X146" s="93">
        <v>0</v>
      </c>
      <c r="Y146" s="93">
        <v>0</v>
      </c>
      <c r="Z146" s="93">
        <v>17.353227461409489</v>
      </c>
      <c r="AA146" s="93">
        <v>0</v>
      </c>
      <c r="AB146" s="93">
        <v>0</v>
      </c>
      <c r="AC146" s="94">
        <v>0</v>
      </c>
      <c r="AD146" s="93">
        <v>0</v>
      </c>
      <c r="AE146" s="93">
        <v>0</v>
      </c>
      <c r="AF146" s="93">
        <v>0</v>
      </c>
      <c r="AG146" s="93">
        <v>0</v>
      </c>
      <c r="AH146" s="93">
        <v>0</v>
      </c>
      <c r="AI146" s="95">
        <f t="shared" si="158"/>
        <v>17.353227461409489</v>
      </c>
      <c r="BA146"/>
      <c r="BR146"/>
      <c r="CG146"/>
    </row>
    <row r="147" spans="1:85" x14ac:dyDescent="0.25">
      <c r="A147" s="12" t="s">
        <v>139</v>
      </c>
      <c r="B147" s="49">
        <v>120.0638558997655</v>
      </c>
      <c r="C147" s="49">
        <v>486.92333607862059</v>
      </c>
      <c r="D147" s="49">
        <v>109.28303201925969</v>
      </c>
      <c r="E147" s="49">
        <v>0</v>
      </c>
      <c r="F147" s="372"/>
      <c r="G147" s="49">
        <v>0</v>
      </c>
      <c r="H147" s="58">
        <v>0</v>
      </c>
      <c r="I147" s="48">
        <f t="shared" si="156"/>
        <v>716.27022399764587</v>
      </c>
      <c r="J147" s="8"/>
      <c r="K147" s="24" t="s">
        <v>139</v>
      </c>
      <c r="L147" s="49">
        <v>120.0638558997655</v>
      </c>
      <c r="M147" s="49">
        <v>486.92333607862059</v>
      </c>
      <c r="N147" s="49">
        <v>109.28303201925969</v>
      </c>
      <c r="O147" s="49">
        <v>0</v>
      </c>
      <c r="P147" s="49">
        <v>0.12664553508460077</v>
      </c>
      <c r="Q147" s="49">
        <v>0</v>
      </c>
      <c r="R147" s="50">
        <v>0</v>
      </c>
      <c r="S147" s="51">
        <f t="shared" si="157"/>
        <v>716.39686953273042</v>
      </c>
      <c r="U147" s="35" t="s">
        <v>139</v>
      </c>
      <c r="V147" s="89">
        <v>117.95495910279021</v>
      </c>
      <c r="W147" s="89">
        <v>0</v>
      </c>
      <c r="X147" s="89">
        <v>0</v>
      </c>
      <c r="Y147" s="89">
        <v>486.92333607862059</v>
      </c>
      <c r="Z147" s="89">
        <v>109.28303201925969</v>
      </c>
      <c r="AA147" s="89">
        <v>0</v>
      </c>
      <c r="AB147" s="89">
        <v>0.12664553508460077</v>
      </c>
      <c r="AC147" s="90">
        <v>2.1088967969752934</v>
      </c>
      <c r="AD147" s="89">
        <v>2.1088967969752934</v>
      </c>
      <c r="AE147" s="89">
        <v>0</v>
      </c>
      <c r="AF147" s="89">
        <v>0</v>
      </c>
      <c r="AG147" s="89">
        <v>0</v>
      </c>
      <c r="AH147" s="89">
        <v>0</v>
      </c>
      <c r="AI147" s="92">
        <f t="shared" si="158"/>
        <v>716.39686953273031</v>
      </c>
      <c r="BA147"/>
      <c r="BR147"/>
      <c r="CG147"/>
    </row>
    <row r="148" spans="1:85" x14ac:dyDescent="0.25">
      <c r="A148" s="11" t="s">
        <v>24</v>
      </c>
      <c r="B148" s="52">
        <v>241.62040311777349</v>
      </c>
      <c r="C148" s="52">
        <v>10.21411908710771</v>
      </c>
      <c r="D148" s="52">
        <v>3.2749116275658579</v>
      </c>
      <c r="E148" s="52">
        <v>482.33883245813342</v>
      </c>
      <c r="F148" s="372"/>
      <c r="G148" s="52">
        <v>90.654390062888496</v>
      </c>
      <c r="H148" s="53">
        <v>0</v>
      </c>
      <c r="I148" s="54">
        <f t="shared" si="156"/>
        <v>828.102656353469</v>
      </c>
      <c r="J148" s="8"/>
      <c r="K148" s="23" t="s">
        <v>24</v>
      </c>
      <c r="L148" s="55">
        <v>241.62040311777349</v>
      </c>
      <c r="M148" s="55">
        <v>10.21411908710771</v>
      </c>
      <c r="N148" s="55">
        <v>3.2749116275658579</v>
      </c>
      <c r="O148" s="55">
        <v>482.33883245813342</v>
      </c>
      <c r="P148" s="55">
        <v>10.034191747950505</v>
      </c>
      <c r="Q148" s="55">
        <v>90.654390062888496</v>
      </c>
      <c r="R148" s="56">
        <v>0</v>
      </c>
      <c r="S148" s="57">
        <f t="shared" si="157"/>
        <v>838.13684810141956</v>
      </c>
      <c r="U148" s="34" t="s">
        <v>24</v>
      </c>
      <c r="V148" s="93">
        <v>6.7575988793072659</v>
      </c>
      <c r="W148" s="93">
        <v>167.24260238613354</v>
      </c>
      <c r="X148" s="93">
        <v>90.654390062888496</v>
      </c>
      <c r="Y148" s="93">
        <v>10.21411908710771</v>
      </c>
      <c r="Z148" s="93">
        <v>3.2396062871239431</v>
      </c>
      <c r="AA148" s="93">
        <v>275.35462119787729</v>
      </c>
      <c r="AB148" s="93">
        <v>10.034191747950505</v>
      </c>
      <c r="AC148" s="94">
        <v>274.63971845303081</v>
      </c>
      <c r="AD148" s="93">
        <v>67.62020185233267</v>
      </c>
      <c r="AE148" s="93">
        <v>206.98421126025616</v>
      </c>
      <c r="AF148" s="93">
        <v>0</v>
      </c>
      <c r="AG148" s="93">
        <v>3.5305340441914808E-2</v>
      </c>
      <c r="AH148" s="93">
        <v>0</v>
      </c>
      <c r="AI148" s="95">
        <f t="shared" si="158"/>
        <v>838.13684810141956</v>
      </c>
      <c r="BA148"/>
      <c r="BR148"/>
      <c r="CG148"/>
    </row>
    <row r="149" spans="1:85" x14ac:dyDescent="0.25">
      <c r="A149" s="12" t="s">
        <v>23</v>
      </c>
      <c r="B149" s="49">
        <v>104.69281911334365</v>
      </c>
      <c r="C149" s="49">
        <v>0</v>
      </c>
      <c r="D149" s="49">
        <v>0</v>
      </c>
      <c r="E149" s="49">
        <v>0</v>
      </c>
      <c r="F149" s="372"/>
      <c r="G149" s="49">
        <v>0</v>
      </c>
      <c r="H149" s="58">
        <v>0</v>
      </c>
      <c r="I149" s="48">
        <f t="shared" si="156"/>
        <v>104.69281911334365</v>
      </c>
      <c r="J149" s="8"/>
      <c r="K149" s="24" t="s">
        <v>23</v>
      </c>
      <c r="L149" s="49">
        <v>104.69281911334365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50">
        <v>0</v>
      </c>
      <c r="S149" s="51">
        <f t="shared" si="157"/>
        <v>104.69281911334365</v>
      </c>
      <c r="U149" s="35" t="s">
        <v>23</v>
      </c>
      <c r="V149" s="89">
        <v>20.93856382266873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90">
        <v>83.754255290674919</v>
      </c>
      <c r="AD149" s="89">
        <v>83.754255290674919</v>
      </c>
      <c r="AE149" s="89">
        <v>0</v>
      </c>
      <c r="AF149" s="89">
        <v>0</v>
      </c>
      <c r="AG149" s="89">
        <v>0</v>
      </c>
      <c r="AH149" s="89">
        <v>0</v>
      </c>
      <c r="AI149" s="92">
        <f t="shared" si="158"/>
        <v>104.69281911334365</v>
      </c>
      <c r="BA149"/>
      <c r="BR149"/>
      <c r="CG149"/>
    </row>
    <row r="150" spans="1:85" x14ac:dyDescent="0.25">
      <c r="A150" s="11" t="s">
        <v>58</v>
      </c>
      <c r="B150" s="52">
        <v>9.9053749082708711E-2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156"/>
        <v>9.9053749082708711E-2</v>
      </c>
      <c r="J150" s="8"/>
      <c r="K150" s="23" t="s">
        <v>58</v>
      </c>
      <c r="L150" s="55">
        <v>9.9053749082708711E-2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6">
        <v>0</v>
      </c>
      <c r="S150" s="57">
        <f t="shared" si="157"/>
        <v>9.9053749082708711E-2</v>
      </c>
      <c r="U150" s="34" t="s">
        <v>58</v>
      </c>
      <c r="V150" s="93">
        <v>9.9053749082708711E-2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4">
        <v>0</v>
      </c>
      <c r="AD150" s="93">
        <v>0</v>
      </c>
      <c r="AE150" s="93">
        <v>0</v>
      </c>
      <c r="AF150" s="93">
        <v>0</v>
      </c>
      <c r="AG150" s="93">
        <v>0</v>
      </c>
      <c r="AH150" s="93">
        <v>0</v>
      </c>
      <c r="AI150" s="95">
        <f t="shared" si="158"/>
        <v>9.9053749082708711E-2</v>
      </c>
      <c r="BA150"/>
      <c r="BR150"/>
      <c r="CG150"/>
    </row>
    <row r="151" spans="1:85" x14ac:dyDescent="0.25">
      <c r="A151" s="12" t="s">
        <v>21</v>
      </c>
      <c r="B151" s="49">
        <v>0</v>
      </c>
      <c r="C151" s="49">
        <v>2.0928454857142856E-2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156"/>
        <v>2.0928454857142856E-2</v>
      </c>
      <c r="J151" s="8"/>
      <c r="K151" s="24" t="s">
        <v>21</v>
      </c>
      <c r="L151" s="49">
        <v>0</v>
      </c>
      <c r="M151" s="49">
        <v>2.0928454857142856E-2</v>
      </c>
      <c r="N151" s="49">
        <v>0</v>
      </c>
      <c r="O151" s="49">
        <v>0</v>
      </c>
      <c r="P151" s="49">
        <v>0.38901926719296004</v>
      </c>
      <c r="Q151" s="49">
        <v>0</v>
      </c>
      <c r="R151" s="50">
        <v>0</v>
      </c>
      <c r="S151" s="51">
        <f t="shared" si="157"/>
        <v>0.40994772205010288</v>
      </c>
      <c r="U151" s="35" t="s">
        <v>21</v>
      </c>
      <c r="V151" s="89">
        <v>0</v>
      </c>
      <c r="W151" s="89">
        <v>0</v>
      </c>
      <c r="X151" s="89">
        <v>0</v>
      </c>
      <c r="Y151" s="89">
        <v>2.0928454857142856E-2</v>
      </c>
      <c r="Z151" s="89">
        <v>0</v>
      </c>
      <c r="AA151" s="89">
        <v>0</v>
      </c>
      <c r="AB151" s="89">
        <v>0.38901926719296004</v>
      </c>
      <c r="AC151" s="90">
        <v>0</v>
      </c>
      <c r="AD151" s="89">
        <v>0</v>
      </c>
      <c r="AE151" s="89">
        <v>0</v>
      </c>
      <c r="AF151" s="89">
        <v>0</v>
      </c>
      <c r="AG151" s="89">
        <v>0</v>
      </c>
      <c r="AH151" s="89">
        <v>0</v>
      </c>
      <c r="AI151" s="92">
        <f t="shared" si="158"/>
        <v>0.40994772205010288</v>
      </c>
      <c r="BA151"/>
      <c r="BR151"/>
      <c r="CG151"/>
    </row>
    <row r="152" spans="1:85" x14ac:dyDescent="0.25">
      <c r="A152" s="11" t="s">
        <v>20</v>
      </c>
      <c r="B152" s="52">
        <v>0</v>
      </c>
      <c r="C152" s="52">
        <v>8.5301420038248903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156"/>
        <v>8.5301420038248903</v>
      </c>
      <c r="J152" s="8"/>
      <c r="K152" s="23" t="s">
        <v>20</v>
      </c>
      <c r="L152" s="55">
        <v>0</v>
      </c>
      <c r="M152" s="55">
        <v>8.5301420038248903</v>
      </c>
      <c r="N152" s="55">
        <v>0</v>
      </c>
      <c r="O152" s="55">
        <v>0</v>
      </c>
      <c r="P152" s="55">
        <v>0</v>
      </c>
      <c r="Q152" s="55">
        <v>0</v>
      </c>
      <c r="R152" s="56">
        <v>0</v>
      </c>
      <c r="S152" s="57">
        <f t="shared" si="157"/>
        <v>8.5301420038248903</v>
      </c>
      <c r="U152" s="34" t="s">
        <v>59</v>
      </c>
      <c r="V152" s="93">
        <v>0</v>
      </c>
      <c r="W152" s="93">
        <v>0</v>
      </c>
      <c r="X152" s="93">
        <v>0</v>
      </c>
      <c r="Y152" s="93">
        <v>8.5301420038248903</v>
      </c>
      <c r="Z152" s="93">
        <v>0</v>
      </c>
      <c r="AA152" s="93">
        <v>0</v>
      </c>
      <c r="AB152" s="93">
        <v>0</v>
      </c>
      <c r="AC152" s="94">
        <v>0</v>
      </c>
      <c r="AD152" s="93">
        <v>0</v>
      </c>
      <c r="AE152" s="93">
        <v>0</v>
      </c>
      <c r="AF152" s="93">
        <v>0</v>
      </c>
      <c r="AG152" s="93">
        <v>0</v>
      </c>
      <c r="AH152" s="93">
        <v>0</v>
      </c>
      <c r="AI152" s="95">
        <f t="shared" si="158"/>
        <v>8.5301420038248903</v>
      </c>
      <c r="BA152"/>
      <c r="BR152"/>
      <c r="CG152"/>
    </row>
    <row r="153" spans="1:85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156"/>
        <v>0</v>
      </c>
      <c r="J153" s="8"/>
      <c r="K153" s="25" t="s">
        <v>62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50">
        <v>0</v>
      </c>
      <c r="S153" s="51">
        <f t="shared" si="157"/>
        <v>0</v>
      </c>
      <c r="U153" s="36" t="s">
        <v>60</v>
      </c>
      <c r="V153" s="89">
        <v>0</v>
      </c>
      <c r="W153" s="89">
        <v>0</v>
      </c>
      <c r="X153" s="89">
        <v>0</v>
      </c>
      <c r="Y153" s="89">
        <v>0</v>
      </c>
      <c r="Z153" s="89">
        <v>0</v>
      </c>
      <c r="AA153" s="89">
        <v>0</v>
      </c>
      <c r="AB153" s="89">
        <v>0</v>
      </c>
      <c r="AC153" s="90">
        <v>0</v>
      </c>
      <c r="AD153" s="91">
        <v>0</v>
      </c>
      <c r="AE153" s="91">
        <v>0</v>
      </c>
      <c r="AF153" s="91">
        <v>0</v>
      </c>
      <c r="AG153" s="91">
        <v>0</v>
      </c>
      <c r="AH153" s="91">
        <v>0</v>
      </c>
      <c r="AI153" s="92">
        <f t="shared" si="158"/>
        <v>0</v>
      </c>
      <c r="BA153"/>
      <c r="BR153"/>
      <c r="CG153"/>
    </row>
    <row r="154" spans="1:85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156"/>
        <v>0</v>
      </c>
      <c r="J154" s="8"/>
      <c r="K154" s="26" t="s">
        <v>22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3">
        <v>0</v>
      </c>
      <c r="S154" s="64">
        <f t="shared" si="157"/>
        <v>0</v>
      </c>
      <c r="U154" s="37" t="s">
        <v>63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7">
        <v>0</v>
      </c>
      <c r="AI154" s="98">
        <f t="shared" si="158"/>
        <v>0</v>
      </c>
      <c r="BA154"/>
      <c r="BR154"/>
      <c r="CG154"/>
    </row>
    <row r="155" spans="1:85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156"/>
        <v>0</v>
      </c>
      <c r="J155" s="8"/>
      <c r="K155" s="27" t="s">
        <v>18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8">
        <v>0</v>
      </c>
      <c r="S155" s="69">
        <f t="shared" si="157"/>
        <v>0</v>
      </c>
      <c r="U155" s="38" t="s">
        <v>18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100">
        <v>0</v>
      </c>
      <c r="AE155" s="100">
        <v>0</v>
      </c>
      <c r="AF155" s="100">
        <v>0</v>
      </c>
      <c r="AG155" s="100">
        <v>0</v>
      </c>
      <c r="AH155" s="100">
        <v>0</v>
      </c>
      <c r="AI155" s="101">
        <f t="shared" si="158"/>
        <v>0</v>
      </c>
      <c r="BA155"/>
      <c r="BR155"/>
      <c r="CG155"/>
    </row>
    <row r="156" spans="1:85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156"/>
        <v>0</v>
      </c>
      <c r="J156" s="8"/>
      <c r="K156" s="26" t="s">
        <v>19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3">
        <v>0</v>
      </c>
      <c r="S156" s="64">
        <f t="shared" si="157"/>
        <v>0</v>
      </c>
      <c r="U156" s="37" t="s">
        <v>19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>
        <v>0</v>
      </c>
      <c r="AB156" s="96">
        <v>0</v>
      </c>
      <c r="AC156" s="96">
        <v>0</v>
      </c>
      <c r="AD156" s="96">
        <v>0</v>
      </c>
      <c r="AE156" s="96">
        <v>0</v>
      </c>
      <c r="AF156" s="96">
        <v>0</v>
      </c>
      <c r="AG156" s="96">
        <v>0</v>
      </c>
      <c r="AH156" s="97">
        <v>0</v>
      </c>
      <c r="AI156" s="98">
        <f t="shared" si="158"/>
        <v>0</v>
      </c>
      <c r="BA156"/>
      <c r="BR156"/>
      <c r="CG156"/>
    </row>
    <row r="157" spans="1:85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156"/>
        <v>0</v>
      </c>
      <c r="J157" s="8"/>
      <c r="K157" s="28" t="s">
        <v>10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3">
        <v>0</v>
      </c>
      <c r="S157" s="74">
        <f t="shared" si="157"/>
        <v>0</v>
      </c>
      <c r="U157" s="38" t="s">
        <v>10</v>
      </c>
      <c r="V157" s="99">
        <v>0</v>
      </c>
      <c r="W157" s="99">
        <v>0</v>
      </c>
      <c r="X157" s="99">
        <v>0</v>
      </c>
      <c r="Y157" s="99">
        <v>0</v>
      </c>
      <c r="Z157" s="99">
        <v>0</v>
      </c>
      <c r="AA157" s="99">
        <v>0</v>
      </c>
      <c r="AB157" s="99">
        <v>0</v>
      </c>
      <c r="AC157" s="99">
        <v>0</v>
      </c>
      <c r="AD157" s="100">
        <v>0</v>
      </c>
      <c r="AE157" s="100">
        <v>0</v>
      </c>
      <c r="AF157" s="100">
        <v>0</v>
      </c>
      <c r="AG157" s="100">
        <v>0</v>
      </c>
      <c r="AH157" s="100">
        <v>0</v>
      </c>
      <c r="AI157" s="101">
        <f t="shared" si="158"/>
        <v>0</v>
      </c>
      <c r="BA157"/>
      <c r="BR157"/>
      <c r="CG157"/>
    </row>
    <row r="158" spans="1:85" x14ac:dyDescent="0.25">
      <c r="A158" s="17" t="s">
        <v>25</v>
      </c>
      <c r="B158" s="75">
        <f>SUM(B137:B153)</f>
        <v>483.20258346256264</v>
      </c>
      <c r="C158" s="75">
        <f t="shared" ref="C158:I158" si="159">SUM(C137:C153)</f>
        <v>630.71601325905476</v>
      </c>
      <c r="D158" s="75">
        <f t="shared" si="159"/>
        <v>146.09131428395517</v>
      </c>
      <c r="E158" s="75">
        <f t="shared" si="159"/>
        <v>482.33883245813342</v>
      </c>
      <c r="F158" s="75">
        <f t="shared" si="159"/>
        <v>0</v>
      </c>
      <c r="G158" s="75">
        <f t="shared" si="159"/>
        <v>90.654390062888496</v>
      </c>
      <c r="H158" s="76">
        <f t="shared" si="159"/>
        <v>0</v>
      </c>
      <c r="I158" s="48">
        <f t="shared" si="159"/>
        <v>1833.0031335265946</v>
      </c>
      <c r="J158" s="8"/>
      <c r="K158" s="29" t="s">
        <v>25</v>
      </c>
      <c r="L158" s="75">
        <f>SUM(L137:L153)</f>
        <v>483.20258346256264</v>
      </c>
      <c r="M158" s="75">
        <f t="shared" ref="M158:S158" si="160">SUM(M137:M153)</f>
        <v>630.71601325905476</v>
      </c>
      <c r="N158" s="75">
        <f t="shared" si="160"/>
        <v>146.09131428395517</v>
      </c>
      <c r="O158" s="75">
        <f t="shared" si="160"/>
        <v>482.33883245813342</v>
      </c>
      <c r="P158" s="75">
        <f t="shared" si="160"/>
        <v>20.516309609681596</v>
      </c>
      <c r="Q158" s="75">
        <f t="shared" si="160"/>
        <v>90.654390062888496</v>
      </c>
      <c r="R158" s="76">
        <f t="shared" si="160"/>
        <v>0</v>
      </c>
      <c r="S158" s="77">
        <f t="shared" si="160"/>
        <v>1853.5194431362761</v>
      </c>
      <c r="U158" s="39" t="s">
        <v>61</v>
      </c>
      <c r="V158" s="102">
        <f>SUM(V137:V153)</f>
        <v>162.47662713644618</v>
      </c>
      <c r="W158" s="102">
        <f t="shared" ref="W158:AH158" si="161">SUM(W137:W153)</f>
        <v>167.24260238613354</v>
      </c>
      <c r="X158" s="102">
        <f t="shared" si="161"/>
        <v>90.654390062888496</v>
      </c>
      <c r="Y158" s="102">
        <f t="shared" si="161"/>
        <v>630.71601325905476</v>
      </c>
      <c r="Z158" s="102">
        <f t="shared" si="161"/>
        <v>132.00675390394204</v>
      </c>
      <c r="AA158" s="102">
        <f t="shared" si="161"/>
        <v>275.35462119787729</v>
      </c>
      <c r="AB158" s="102">
        <f t="shared" si="161"/>
        <v>20.516309609681596</v>
      </c>
      <c r="AC158" s="102">
        <f t="shared" si="161"/>
        <v>374.55212558025221</v>
      </c>
      <c r="AD158" s="103">
        <f t="shared" si="161"/>
        <v>153.48335393998286</v>
      </c>
      <c r="AE158" s="103">
        <f t="shared" si="161"/>
        <v>206.98421126025616</v>
      </c>
      <c r="AF158" s="103">
        <f t="shared" si="161"/>
        <v>0</v>
      </c>
      <c r="AG158" s="103">
        <f t="shared" si="161"/>
        <v>14.084560380013107</v>
      </c>
      <c r="AH158" s="103">
        <f t="shared" si="161"/>
        <v>0</v>
      </c>
      <c r="AI158" s="104">
        <f>SUM(V158:AC158)</f>
        <v>1853.5194431362761</v>
      </c>
      <c r="BA158"/>
      <c r="BR158"/>
      <c r="CG158"/>
    </row>
    <row r="159" spans="1:85" s="4" customFormat="1" ht="15" thickBot="1" x14ac:dyDescent="0.35">
      <c r="A159" s="18" t="s">
        <v>85</v>
      </c>
      <c r="B159" s="105">
        <f>IF($I158=0,"-",B158/$I158)</f>
        <v>0.26361252450938705</v>
      </c>
      <c r="C159" s="105">
        <f t="shared" ref="C159:H159" si="162">IF($I158=0,"-",C158/$I158)</f>
        <v>0.34408888982398667</v>
      </c>
      <c r="D159" s="105">
        <f t="shared" si="162"/>
        <v>7.9700526208530659E-2</v>
      </c>
      <c r="E159" s="105">
        <f t="shared" si="162"/>
        <v>0.26314130272660291</v>
      </c>
      <c r="F159" s="105">
        <f t="shared" si="162"/>
        <v>0</v>
      </c>
      <c r="G159" s="105">
        <f t="shared" si="162"/>
        <v>4.9456756731492628E-2</v>
      </c>
      <c r="H159" s="106">
        <f t="shared" si="162"/>
        <v>0</v>
      </c>
      <c r="I159" s="107">
        <f>SUM(B159:H159)</f>
        <v>0.99999999999999989</v>
      </c>
      <c r="J159"/>
      <c r="K159" s="30" t="s">
        <v>85</v>
      </c>
      <c r="L159" s="80">
        <f>IF($S158=0,"-",L158/$S158)</f>
        <v>0.26069463973086371</v>
      </c>
      <c r="M159" s="80">
        <f t="shared" ref="M159:R159" si="163">IF($S158=0,"-",M158/$S158)</f>
        <v>0.34028022505760286</v>
      </c>
      <c r="N159" s="80">
        <f t="shared" si="163"/>
        <v>7.8818333859373563E-2</v>
      </c>
      <c r="O159" s="80">
        <f t="shared" si="163"/>
        <v>0.26022863382645967</v>
      </c>
      <c r="P159" s="80">
        <f t="shared" si="163"/>
        <v>1.1068839706891155E-2</v>
      </c>
      <c r="Q159" s="80">
        <f t="shared" si="163"/>
        <v>4.890932781880903E-2</v>
      </c>
      <c r="R159" s="81">
        <f t="shared" si="163"/>
        <v>0</v>
      </c>
      <c r="S159" s="82">
        <f>SUM(L159:R159)</f>
        <v>1</v>
      </c>
      <c r="U159" s="40" t="s">
        <v>85</v>
      </c>
      <c r="V159" s="108">
        <f>+V158/$AI158</f>
        <v>8.7658442288323188E-2</v>
      </c>
      <c r="W159" s="108">
        <f t="shared" ref="W159:AH159" si="164">+W158/$AI158</f>
        <v>9.0229753459261333E-2</v>
      </c>
      <c r="X159" s="108">
        <f t="shared" si="164"/>
        <v>4.890932781880903E-2</v>
      </c>
      <c r="Y159" s="108">
        <f t="shared" si="164"/>
        <v>0.34028022505760286</v>
      </c>
      <c r="Z159" s="108">
        <f t="shared" si="164"/>
        <v>7.1219513986094468E-2</v>
      </c>
      <c r="AA159" s="108">
        <f t="shared" si="164"/>
        <v>0.14855771932554387</v>
      </c>
      <c r="AB159" s="108">
        <f t="shared" si="164"/>
        <v>1.1068839706891155E-2</v>
      </c>
      <c r="AC159" s="108">
        <f t="shared" si="164"/>
        <v>0.2020761783574741</v>
      </c>
      <c r="AD159" s="108">
        <f t="shared" si="164"/>
        <v>8.2806443983279174E-2</v>
      </c>
      <c r="AE159" s="108">
        <f t="shared" si="164"/>
        <v>0.1116709145009158</v>
      </c>
      <c r="AF159" s="108">
        <f t="shared" si="164"/>
        <v>0</v>
      </c>
      <c r="AG159" s="108">
        <f t="shared" si="164"/>
        <v>7.598819873279079E-3</v>
      </c>
      <c r="AH159" s="108">
        <f t="shared" si="164"/>
        <v>0</v>
      </c>
      <c r="AI159" s="109">
        <f>SUM(V159:AC159)</f>
        <v>1</v>
      </c>
    </row>
    <row r="160" spans="1:85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  <c r="K160" s="2"/>
      <c r="AI160" s="8"/>
      <c r="BA160"/>
      <c r="BR160"/>
      <c r="CG160"/>
    </row>
    <row r="161" spans="1:85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  <c r="K161" s="369" t="s">
        <v>32</v>
      </c>
      <c r="L161" s="43" t="s">
        <v>0</v>
      </c>
      <c r="M161" s="43" t="s">
        <v>1</v>
      </c>
      <c r="N161" s="43" t="s">
        <v>2</v>
      </c>
      <c r="O161" s="43" t="s">
        <v>3</v>
      </c>
      <c r="P161" s="43" t="s">
        <v>26</v>
      </c>
      <c r="Q161" s="43" t="s">
        <v>4</v>
      </c>
      <c r="R161" s="43" t="s">
        <v>84</v>
      </c>
      <c r="S161" s="44" t="s">
        <v>5</v>
      </c>
      <c r="U161" s="365" t="s">
        <v>32</v>
      </c>
      <c r="V161" s="84" t="s">
        <v>71</v>
      </c>
      <c r="W161" s="84" t="s">
        <v>72</v>
      </c>
      <c r="X161" s="84" t="s">
        <v>4</v>
      </c>
      <c r="Y161" s="84" t="s">
        <v>1</v>
      </c>
      <c r="Z161" s="84" t="s">
        <v>2</v>
      </c>
      <c r="AA161" s="84" t="s">
        <v>3</v>
      </c>
      <c r="AB161" s="84" t="s">
        <v>53</v>
      </c>
      <c r="AC161" s="84" t="s">
        <v>65</v>
      </c>
      <c r="AD161" s="85" t="s">
        <v>73</v>
      </c>
      <c r="AE161" s="85" t="s">
        <v>74</v>
      </c>
      <c r="AF161" s="85" t="s">
        <v>75</v>
      </c>
      <c r="AG161" s="85" t="s">
        <v>76</v>
      </c>
      <c r="AH161" s="85" t="s">
        <v>77</v>
      </c>
      <c r="AI161" s="86" t="s">
        <v>61</v>
      </c>
      <c r="BA161"/>
      <c r="BR161"/>
      <c r="CG161"/>
    </row>
    <row r="162" spans="1:85" ht="15" customHeight="1" x14ac:dyDescent="0.25">
      <c r="A162" s="418" t="s">
        <v>32</v>
      </c>
      <c r="B162" s="357" t="s">
        <v>66</v>
      </c>
      <c r="C162" s="358"/>
      <c r="D162" s="358"/>
      <c r="E162" s="358"/>
      <c r="F162" s="358"/>
      <c r="G162" s="358"/>
      <c r="H162" s="358"/>
      <c r="I162" s="359"/>
      <c r="K162" s="370" t="s">
        <v>32</v>
      </c>
      <c r="L162" s="360" t="s">
        <v>66</v>
      </c>
      <c r="M162" s="361"/>
      <c r="N162" s="361"/>
      <c r="O162" s="361"/>
      <c r="P162" s="361"/>
      <c r="Q162" s="361"/>
      <c r="R162" s="361"/>
      <c r="S162" s="362"/>
      <c r="U162" s="366" t="s">
        <v>32</v>
      </c>
      <c r="V162" s="363" t="s">
        <v>66</v>
      </c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4"/>
      <c r="BA162"/>
      <c r="BR162"/>
      <c r="CG162"/>
    </row>
    <row r="163" spans="1:85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  <c r="J163" s="8"/>
      <c r="K163" s="31" t="s">
        <v>6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87">
        <v>0</v>
      </c>
      <c r="S163" s="88">
        <f>SUM(L163:R163)</f>
        <v>0</v>
      </c>
      <c r="U163" s="33" t="s">
        <v>6</v>
      </c>
      <c r="V163" s="89">
        <v>0</v>
      </c>
      <c r="W163" s="89">
        <v>0</v>
      </c>
      <c r="X163" s="89">
        <v>0</v>
      </c>
      <c r="Y163" s="89">
        <v>0</v>
      </c>
      <c r="Z163" s="89">
        <v>0</v>
      </c>
      <c r="AA163" s="89">
        <v>0</v>
      </c>
      <c r="AB163" s="89">
        <v>0</v>
      </c>
      <c r="AC163" s="90">
        <v>0</v>
      </c>
      <c r="AD163" s="91">
        <v>0</v>
      </c>
      <c r="AE163" s="91">
        <v>0</v>
      </c>
      <c r="AF163" s="91">
        <v>0</v>
      </c>
      <c r="AG163" s="91">
        <v>0</v>
      </c>
      <c r="AH163" s="91">
        <v>0</v>
      </c>
      <c r="AI163" s="92">
        <f>SUM(V163:AC163)</f>
        <v>0</v>
      </c>
      <c r="BA163"/>
      <c r="BR163"/>
      <c r="CG163"/>
    </row>
    <row r="164" spans="1:85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165">SUM(B164:H164)</f>
        <v>0</v>
      </c>
      <c r="J164" s="8"/>
      <c r="K164" s="23" t="s">
        <v>7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6">
        <v>0</v>
      </c>
      <c r="S164" s="57">
        <f t="shared" ref="S164:S183" si="166">SUM(L164:R164)</f>
        <v>0</v>
      </c>
      <c r="U164" s="34" t="s">
        <v>7</v>
      </c>
      <c r="V164" s="93">
        <v>0</v>
      </c>
      <c r="W164" s="93">
        <v>0</v>
      </c>
      <c r="X164" s="93">
        <v>0</v>
      </c>
      <c r="Y164" s="93">
        <v>0</v>
      </c>
      <c r="Z164" s="93">
        <v>0</v>
      </c>
      <c r="AA164" s="93">
        <v>0</v>
      </c>
      <c r="AB164" s="93">
        <v>0</v>
      </c>
      <c r="AC164" s="94">
        <v>0</v>
      </c>
      <c r="AD164" s="93">
        <v>0</v>
      </c>
      <c r="AE164" s="93">
        <v>0</v>
      </c>
      <c r="AF164" s="93">
        <v>0</v>
      </c>
      <c r="AG164" s="93">
        <v>0</v>
      </c>
      <c r="AH164" s="93">
        <v>0</v>
      </c>
      <c r="AI164" s="95">
        <f t="shared" ref="AI164:AI183" si="167">SUM(V164:AC164)</f>
        <v>0</v>
      </c>
      <c r="BA164"/>
      <c r="BR164"/>
      <c r="CG164"/>
    </row>
    <row r="165" spans="1:85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165"/>
        <v>0</v>
      </c>
      <c r="J165" s="8"/>
      <c r="K165" s="24" t="s">
        <v>9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50">
        <v>0</v>
      </c>
      <c r="S165" s="51">
        <f t="shared" si="166"/>
        <v>0</v>
      </c>
      <c r="U165" s="35" t="s">
        <v>9</v>
      </c>
      <c r="V165" s="89">
        <v>0</v>
      </c>
      <c r="W165" s="89">
        <v>0</v>
      </c>
      <c r="X165" s="89">
        <v>0</v>
      </c>
      <c r="Y165" s="89">
        <v>0</v>
      </c>
      <c r="Z165" s="89">
        <v>0</v>
      </c>
      <c r="AA165" s="89">
        <v>0</v>
      </c>
      <c r="AB165" s="89">
        <v>0</v>
      </c>
      <c r="AC165" s="90">
        <v>0</v>
      </c>
      <c r="AD165" s="91">
        <v>0</v>
      </c>
      <c r="AE165" s="91">
        <v>0</v>
      </c>
      <c r="AF165" s="91">
        <v>0</v>
      </c>
      <c r="AG165" s="91">
        <v>0</v>
      </c>
      <c r="AH165" s="91">
        <v>0</v>
      </c>
      <c r="AI165" s="92">
        <f t="shared" si="167"/>
        <v>0</v>
      </c>
      <c r="BA165"/>
      <c r="BR165"/>
      <c r="CG165"/>
    </row>
    <row r="166" spans="1:85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165"/>
        <v>0</v>
      </c>
      <c r="J166" s="8"/>
      <c r="K166" s="23" t="s">
        <v>54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6">
        <v>0</v>
      </c>
      <c r="S166" s="57">
        <f t="shared" si="166"/>
        <v>0</v>
      </c>
      <c r="U166" s="34" t="s">
        <v>54</v>
      </c>
      <c r="V166" s="93">
        <v>0</v>
      </c>
      <c r="W166" s="93">
        <v>0</v>
      </c>
      <c r="X166" s="93">
        <v>0</v>
      </c>
      <c r="Y166" s="93">
        <v>0</v>
      </c>
      <c r="Z166" s="93">
        <v>0</v>
      </c>
      <c r="AA166" s="93">
        <v>0</v>
      </c>
      <c r="AB166" s="93">
        <v>0</v>
      </c>
      <c r="AC166" s="94">
        <v>0</v>
      </c>
      <c r="AD166" s="93">
        <v>0</v>
      </c>
      <c r="AE166" s="93">
        <v>0</v>
      </c>
      <c r="AF166" s="93">
        <v>0</v>
      </c>
      <c r="AG166" s="93">
        <v>0</v>
      </c>
      <c r="AH166" s="93">
        <v>0</v>
      </c>
      <c r="AI166" s="95">
        <f t="shared" si="167"/>
        <v>0</v>
      </c>
      <c r="BA166"/>
      <c r="BR166"/>
      <c r="CG166"/>
    </row>
    <row r="167" spans="1:85" x14ac:dyDescent="0.25">
      <c r="A167" s="12" t="s">
        <v>15</v>
      </c>
      <c r="B167" s="49">
        <v>14.288530333647529</v>
      </c>
      <c r="C167" s="49">
        <v>0</v>
      </c>
      <c r="D167" s="49">
        <v>88.255290244380859</v>
      </c>
      <c r="E167" s="49">
        <v>0</v>
      </c>
      <c r="F167" s="372"/>
      <c r="G167" s="49">
        <v>0</v>
      </c>
      <c r="H167" s="58">
        <v>0</v>
      </c>
      <c r="I167" s="48">
        <f t="shared" si="165"/>
        <v>102.54382057802839</v>
      </c>
      <c r="J167" s="8"/>
      <c r="K167" s="24" t="s">
        <v>15</v>
      </c>
      <c r="L167" s="49">
        <v>14.288530333647529</v>
      </c>
      <c r="M167" s="49">
        <v>0</v>
      </c>
      <c r="N167" s="49">
        <v>88.255290244380859</v>
      </c>
      <c r="O167" s="49">
        <v>0</v>
      </c>
      <c r="P167" s="49">
        <v>0</v>
      </c>
      <c r="Q167" s="49">
        <v>0</v>
      </c>
      <c r="R167" s="50">
        <v>0</v>
      </c>
      <c r="S167" s="51">
        <f t="shared" si="166"/>
        <v>102.54382057802839</v>
      </c>
      <c r="U167" s="35" t="s">
        <v>15</v>
      </c>
      <c r="V167" s="89">
        <v>14.288530333647529</v>
      </c>
      <c r="W167" s="89">
        <v>0</v>
      </c>
      <c r="X167" s="89">
        <v>0</v>
      </c>
      <c r="Y167" s="89">
        <v>0</v>
      </c>
      <c r="Z167" s="89">
        <v>88.255290244380859</v>
      </c>
      <c r="AA167" s="89">
        <v>0</v>
      </c>
      <c r="AB167" s="89">
        <v>0</v>
      </c>
      <c r="AC167" s="90">
        <v>0</v>
      </c>
      <c r="AD167" s="91">
        <v>0</v>
      </c>
      <c r="AE167" s="91">
        <v>0</v>
      </c>
      <c r="AF167" s="91">
        <v>0</v>
      </c>
      <c r="AG167" s="91">
        <v>0</v>
      </c>
      <c r="AH167" s="91">
        <v>0</v>
      </c>
      <c r="AI167" s="92">
        <f t="shared" si="167"/>
        <v>102.54382057802839</v>
      </c>
      <c r="BA167"/>
      <c r="BR167"/>
      <c r="CG167"/>
    </row>
    <row r="168" spans="1:85" x14ac:dyDescent="0.25">
      <c r="A168" s="11" t="s">
        <v>67</v>
      </c>
      <c r="B168" s="52">
        <v>1.04313003722924</v>
      </c>
      <c r="C168" s="52">
        <v>0</v>
      </c>
      <c r="D168" s="52">
        <v>4.4245511337054767E-2</v>
      </c>
      <c r="E168" s="52">
        <v>0</v>
      </c>
      <c r="F168" s="372"/>
      <c r="G168" s="52">
        <v>0</v>
      </c>
      <c r="H168" s="53">
        <v>0</v>
      </c>
      <c r="I168" s="54">
        <f t="shared" si="165"/>
        <v>1.0873755485662948</v>
      </c>
      <c r="J168" s="8"/>
      <c r="K168" s="23" t="s">
        <v>67</v>
      </c>
      <c r="L168" s="55">
        <v>1.04313003722924</v>
      </c>
      <c r="M168" s="55">
        <v>0</v>
      </c>
      <c r="N168" s="55">
        <v>4.4245511337054767E-2</v>
      </c>
      <c r="O168" s="55">
        <v>0</v>
      </c>
      <c r="P168" s="55">
        <v>0</v>
      </c>
      <c r="Q168" s="55">
        <v>0</v>
      </c>
      <c r="R168" s="56">
        <v>0</v>
      </c>
      <c r="S168" s="57">
        <f t="shared" si="166"/>
        <v>1.0873755485662948</v>
      </c>
      <c r="U168" s="34" t="s">
        <v>55</v>
      </c>
      <c r="V168" s="93">
        <v>1.04313003722924</v>
      </c>
      <c r="W168" s="93">
        <v>0</v>
      </c>
      <c r="X168" s="93">
        <v>0</v>
      </c>
      <c r="Y168" s="93">
        <v>0</v>
      </c>
      <c r="Z168" s="93">
        <v>4.4245511337054767E-2</v>
      </c>
      <c r="AA168" s="93">
        <v>0</v>
      </c>
      <c r="AB168" s="93">
        <v>0</v>
      </c>
      <c r="AC168" s="94">
        <v>0</v>
      </c>
      <c r="AD168" s="93">
        <v>0</v>
      </c>
      <c r="AE168" s="93">
        <v>0</v>
      </c>
      <c r="AF168" s="93">
        <v>0</v>
      </c>
      <c r="AG168" s="93">
        <v>0</v>
      </c>
      <c r="AH168" s="93">
        <v>0</v>
      </c>
      <c r="AI168" s="95">
        <f t="shared" si="167"/>
        <v>1.0873755485662948</v>
      </c>
      <c r="BA168"/>
      <c r="BR168"/>
      <c r="CG168"/>
    </row>
    <row r="169" spans="1:85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0.13723040649684218</v>
      </c>
      <c r="F169" s="372"/>
      <c r="G169" s="49">
        <v>0</v>
      </c>
      <c r="H169" s="58">
        <v>0</v>
      </c>
      <c r="I169" s="48">
        <f t="shared" si="165"/>
        <v>0.13723040649684218</v>
      </c>
      <c r="J169" s="8"/>
      <c r="K169" s="24" t="s">
        <v>56</v>
      </c>
      <c r="L169" s="49">
        <v>0</v>
      </c>
      <c r="M169" s="49">
        <v>0</v>
      </c>
      <c r="N169" s="49">
        <v>0</v>
      </c>
      <c r="O169" s="49">
        <v>0.13723040649684218</v>
      </c>
      <c r="P169" s="49">
        <v>2.0139362339252957</v>
      </c>
      <c r="Q169" s="49">
        <v>0</v>
      </c>
      <c r="R169" s="50">
        <v>0</v>
      </c>
      <c r="S169" s="51">
        <f t="shared" si="166"/>
        <v>2.1511666404221379</v>
      </c>
      <c r="U169" s="35" t="s">
        <v>56</v>
      </c>
      <c r="V169" s="89">
        <v>0</v>
      </c>
      <c r="W169" s="89">
        <v>0</v>
      </c>
      <c r="X169" s="89">
        <v>0</v>
      </c>
      <c r="Y169" s="89">
        <v>0</v>
      </c>
      <c r="Z169" s="89">
        <v>0</v>
      </c>
      <c r="AA169" s="89">
        <v>0.13723040649684218</v>
      </c>
      <c r="AB169" s="89">
        <v>2.0139362339252957</v>
      </c>
      <c r="AC169" s="90">
        <v>0</v>
      </c>
      <c r="AD169" s="89">
        <v>0</v>
      </c>
      <c r="AE169" s="89">
        <v>0</v>
      </c>
      <c r="AF169" s="89">
        <v>0</v>
      </c>
      <c r="AG169" s="89">
        <v>0</v>
      </c>
      <c r="AH169" s="89">
        <v>0</v>
      </c>
      <c r="AI169" s="92">
        <f t="shared" si="167"/>
        <v>2.1511666404221379</v>
      </c>
      <c r="BA169"/>
      <c r="BR169"/>
      <c r="CG169"/>
    </row>
    <row r="170" spans="1:85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165"/>
        <v>0</v>
      </c>
      <c r="J170" s="8"/>
      <c r="K170" s="23" t="s">
        <v>11</v>
      </c>
      <c r="L170" s="55">
        <v>0</v>
      </c>
      <c r="M170" s="55">
        <v>0</v>
      </c>
      <c r="N170" s="55">
        <v>0</v>
      </c>
      <c r="O170" s="55">
        <v>0</v>
      </c>
      <c r="P170" s="55">
        <v>9.0606572916224454E-2</v>
      </c>
      <c r="Q170" s="55">
        <v>0</v>
      </c>
      <c r="R170" s="56">
        <v>0</v>
      </c>
      <c r="S170" s="57">
        <f t="shared" si="166"/>
        <v>9.0606572916224454E-2</v>
      </c>
      <c r="U170" s="34" t="s">
        <v>11</v>
      </c>
      <c r="V170" s="93">
        <v>0</v>
      </c>
      <c r="W170" s="93">
        <v>0</v>
      </c>
      <c r="X170" s="93">
        <v>0</v>
      </c>
      <c r="Y170" s="93">
        <v>0</v>
      </c>
      <c r="Z170" s="93">
        <v>0</v>
      </c>
      <c r="AA170" s="93">
        <v>0</v>
      </c>
      <c r="AB170" s="93">
        <v>9.0606572916224454E-2</v>
      </c>
      <c r="AC170" s="94">
        <v>0</v>
      </c>
      <c r="AD170" s="93">
        <v>0</v>
      </c>
      <c r="AE170" s="93">
        <v>0</v>
      </c>
      <c r="AF170" s="93">
        <v>0</v>
      </c>
      <c r="AG170" s="93">
        <v>0</v>
      </c>
      <c r="AH170" s="93">
        <v>0</v>
      </c>
      <c r="AI170" s="95">
        <f t="shared" si="167"/>
        <v>9.0606572916224454E-2</v>
      </c>
      <c r="BA170"/>
      <c r="BR170"/>
      <c r="CG170"/>
    </row>
    <row r="171" spans="1:85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165"/>
        <v>0</v>
      </c>
      <c r="J171" s="8"/>
      <c r="K171" s="24" t="s">
        <v>57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50">
        <v>0</v>
      </c>
      <c r="S171" s="51">
        <f t="shared" si="166"/>
        <v>0</v>
      </c>
      <c r="U171" s="35" t="s">
        <v>57</v>
      </c>
      <c r="V171" s="89">
        <v>0</v>
      </c>
      <c r="W171" s="89">
        <v>0</v>
      </c>
      <c r="X171" s="89">
        <v>0</v>
      </c>
      <c r="Y171" s="89">
        <v>0</v>
      </c>
      <c r="Z171" s="89">
        <v>0</v>
      </c>
      <c r="AA171" s="89">
        <v>0</v>
      </c>
      <c r="AB171" s="89">
        <v>0</v>
      </c>
      <c r="AC171" s="90">
        <v>0</v>
      </c>
      <c r="AD171" s="89">
        <v>0</v>
      </c>
      <c r="AE171" s="89">
        <v>0</v>
      </c>
      <c r="AF171" s="89">
        <v>0</v>
      </c>
      <c r="AG171" s="89">
        <v>0</v>
      </c>
      <c r="AH171" s="89">
        <v>0</v>
      </c>
      <c r="AI171" s="92">
        <f t="shared" si="167"/>
        <v>0</v>
      </c>
      <c r="BA171"/>
      <c r="BR171"/>
      <c r="CG171"/>
    </row>
    <row r="172" spans="1:85" x14ac:dyDescent="0.25">
      <c r="A172" s="11" t="s">
        <v>16</v>
      </c>
      <c r="B172" s="52">
        <v>0.16547929626145733</v>
      </c>
      <c r="C172" s="52">
        <v>0</v>
      </c>
      <c r="D172" s="52">
        <v>9.2800789343425265</v>
      </c>
      <c r="E172" s="52">
        <v>6.3345474608885857E-2</v>
      </c>
      <c r="F172" s="372"/>
      <c r="G172" s="52">
        <v>0</v>
      </c>
      <c r="H172" s="53">
        <v>0</v>
      </c>
      <c r="I172" s="54">
        <f t="shared" si="165"/>
        <v>9.5089037052128695</v>
      </c>
      <c r="J172" s="8"/>
      <c r="K172" s="23" t="s">
        <v>16</v>
      </c>
      <c r="L172" s="55">
        <v>0.16547929626145733</v>
      </c>
      <c r="M172" s="55">
        <v>0</v>
      </c>
      <c r="N172" s="55">
        <v>9.2800789343425265</v>
      </c>
      <c r="O172" s="55">
        <v>6.3345474608885857E-2</v>
      </c>
      <c r="P172" s="55">
        <v>0.16547929626145727</v>
      </c>
      <c r="Q172" s="55">
        <v>0</v>
      </c>
      <c r="R172" s="56">
        <v>0</v>
      </c>
      <c r="S172" s="57">
        <f t="shared" si="166"/>
        <v>9.6743830014743271</v>
      </c>
      <c r="U172" s="34" t="s">
        <v>16</v>
      </c>
      <c r="V172" s="93">
        <v>0.16547929626145733</v>
      </c>
      <c r="W172" s="93">
        <v>0</v>
      </c>
      <c r="X172" s="93">
        <v>0</v>
      </c>
      <c r="Y172" s="93">
        <v>0</v>
      </c>
      <c r="Z172" s="93">
        <v>9.2800789343425265</v>
      </c>
      <c r="AA172" s="93">
        <v>0</v>
      </c>
      <c r="AB172" s="93">
        <v>0.16547929626145727</v>
      </c>
      <c r="AC172" s="94">
        <v>6.3345474608885857E-2</v>
      </c>
      <c r="AD172" s="93">
        <v>0</v>
      </c>
      <c r="AE172" s="93">
        <v>0</v>
      </c>
      <c r="AF172" s="93">
        <v>0</v>
      </c>
      <c r="AG172" s="93">
        <v>0</v>
      </c>
      <c r="AH172" s="93">
        <v>6.3345474608885857E-2</v>
      </c>
      <c r="AI172" s="95">
        <f t="shared" si="167"/>
        <v>9.6743830014743271</v>
      </c>
      <c r="BA172"/>
      <c r="BR172"/>
      <c r="CG172"/>
    </row>
    <row r="173" spans="1:85" x14ac:dyDescent="0.25">
      <c r="A173" s="12" t="s">
        <v>139</v>
      </c>
      <c r="B173" s="49">
        <v>3.1967281182454052E-2</v>
      </c>
      <c r="C173" s="49">
        <v>8.1467681945061557E-2</v>
      </c>
      <c r="D173" s="49">
        <v>1.0102401192597394</v>
      </c>
      <c r="E173" s="49">
        <v>0</v>
      </c>
      <c r="F173" s="372"/>
      <c r="G173" s="49">
        <v>0</v>
      </c>
      <c r="H173" s="58">
        <v>0</v>
      </c>
      <c r="I173" s="48">
        <f t="shared" si="165"/>
        <v>1.123675082387255</v>
      </c>
      <c r="J173" s="8"/>
      <c r="K173" s="24" t="s">
        <v>139</v>
      </c>
      <c r="L173" s="49">
        <v>3.1967281182454052E-2</v>
      </c>
      <c r="M173" s="49">
        <v>8.1467681945061557E-2</v>
      </c>
      <c r="N173" s="49">
        <v>1.0102401192597394</v>
      </c>
      <c r="O173" s="49">
        <v>0</v>
      </c>
      <c r="P173" s="49">
        <v>0</v>
      </c>
      <c r="Q173" s="49">
        <v>0</v>
      </c>
      <c r="R173" s="50">
        <v>0</v>
      </c>
      <c r="S173" s="51">
        <f t="shared" si="166"/>
        <v>1.123675082387255</v>
      </c>
      <c r="U173" s="35" t="s">
        <v>139</v>
      </c>
      <c r="V173" s="89">
        <v>3.1967281182454052E-2</v>
      </c>
      <c r="W173" s="89">
        <v>0</v>
      </c>
      <c r="X173" s="89">
        <v>0</v>
      </c>
      <c r="Y173" s="89">
        <v>8.1467681945061557E-2</v>
      </c>
      <c r="Z173" s="89">
        <v>1.0102401192597394</v>
      </c>
      <c r="AA173" s="89">
        <v>0</v>
      </c>
      <c r="AB173" s="89">
        <v>0</v>
      </c>
      <c r="AC173" s="90">
        <v>0</v>
      </c>
      <c r="AD173" s="89">
        <v>0</v>
      </c>
      <c r="AE173" s="89">
        <v>0</v>
      </c>
      <c r="AF173" s="89">
        <v>0</v>
      </c>
      <c r="AG173" s="89">
        <v>0</v>
      </c>
      <c r="AH173" s="89">
        <v>0</v>
      </c>
      <c r="AI173" s="92">
        <f t="shared" si="167"/>
        <v>1.123675082387255</v>
      </c>
      <c r="BA173"/>
      <c r="BR173"/>
      <c r="CG173"/>
    </row>
    <row r="174" spans="1:85" x14ac:dyDescent="0.25">
      <c r="A174" s="11" t="s">
        <v>24</v>
      </c>
      <c r="B174" s="52">
        <v>0.217909278234659</v>
      </c>
      <c r="C174" s="52">
        <v>0.10059327961908424</v>
      </c>
      <c r="D174" s="52">
        <v>19.006674443593266</v>
      </c>
      <c r="E174" s="52">
        <v>1.8720471667016856</v>
      </c>
      <c r="F174" s="372"/>
      <c r="G174" s="52">
        <v>0.3113630229584744</v>
      </c>
      <c r="H174" s="53">
        <v>0.20408746911679104</v>
      </c>
      <c r="I174" s="54">
        <f t="shared" si="165"/>
        <v>21.712674660223957</v>
      </c>
      <c r="J174" s="8"/>
      <c r="K174" s="23" t="s">
        <v>24</v>
      </c>
      <c r="L174" s="55">
        <v>0.217909278234659</v>
      </c>
      <c r="M174" s="55">
        <v>0.10059327961908424</v>
      </c>
      <c r="N174" s="55">
        <v>19.006674443593266</v>
      </c>
      <c r="O174" s="55">
        <v>1.8720471667016856</v>
      </c>
      <c r="P174" s="55">
        <v>1.1317009243120206E-2</v>
      </c>
      <c r="Q174" s="55">
        <v>0.3113630229584744</v>
      </c>
      <c r="R174" s="56">
        <v>0.20408746911679104</v>
      </c>
      <c r="S174" s="57">
        <f t="shared" si="166"/>
        <v>21.723991669467079</v>
      </c>
      <c r="U174" s="34" t="s">
        <v>24</v>
      </c>
      <c r="V174" s="93">
        <v>5.4088725063410274E-2</v>
      </c>
      <c r="W174" s="93">
        <v>8.1482614537533027E-2</v>
      </c>
      <c r="X174" s="93">
        <v>0.3113630229584744</v>
      </c>
      <c r="Y174" s="93">
        <v>0.10059327961908424</v>
      </c>
      <c r="Z174" s="93">
        <v>18.918978994381529</v>
      </c>
      <c r="AA174" s="93">
        <v>1.8716693545708001</v>
      </c>
      <c r="AB174" s="93">
        <v>1.1317009243120206E-2</v>
      </c>
      <c r="AC174" s="94">
        <v>0.37449866909313029</v>
      </c>
      <c r="AD174" s="93">
        <v>8.233793863371569E-2</v>
      </c>
      <c r="AE174" s="93">
        <v>3.7781213088546018E-4</v>
      </c>
      <c r="AF174" s="93">
        <v>0.20408746911679104</v>
      </c>
      <c r="AG174" s="93">
        <v>8.7695449211738094E-2</v>
      </c>
      <c r="AH174" s="93">
        <v>0</v>
      </c>
      <c r="AI174" s="95">
        <f t="shared" si="167"/>
        <v>21.723991669467086</v>
      </c>
      <c r="BA174"/>
      <c r="BR174"/>
      <c r="CG174"/>
    </row>
    <row r="175" spans="1:85" x14ac:dyDescent="0.25">
      <c r="A175" s="12" t="s">
        <v>23</v>
      </c>
      <c r="B175" s="49">
        <v>51.981879007454026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165"/>
        <v>51.981879007454026</v>
      </c>
      <c r="J175" s="8"/>
      <c r="K175" s="24" t="s">
        <v>23</v>
      </c>
      <c r="L175" s="49">
        <v>51.981879007454026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50">
        <v>0</v>
      </c>
      <c r="S175" s="51">
        <f t="shared" si="166"/>
        <v>51.981879007454026</v>
      </c>
      <c r="U175" s="35" t="s">
        <v>23</v>
      </c>
      <c r="V175" s="89">
        <v>51.981879007454026</v>
      </c>
      <c r="W175" s="89">
        <v>0</v>
      </c>
      <c r="X175" s="89">
        <v>0</v>
      </c>
      <c r="Y175" s="89">
        <v>0</v>
      </c>
      <c r="Z175" s="89">
        <v>0</v>
      </c>
      <c r="AA175" s="89">
        <v>0</v>
      </c>
      <c r="AB175" s="89">
        <v>0</v>
      </c>
      <c r="AC175" s="90">
        <v>0</v>
      </c>
      <c r="AD175" s="89">
        <v>0</v>
      </c>
      <c r="AE175" s="89">
        <v>0</v>
      </c>
      <c r="AF175" s="89">
        <v>0</v>
      </c>
      <c r="AG175" s="89">
        <v>0</v>
      </c>
      <c r="AH175" s="89">
        <v>0</v>
      </c>
      <c r="AI175" s="92">
        <f t="shared" si="167"/>
        <v>51.981879007454026</v>
      </c>
      <c r="BA175"/>
      <c r="BR175"/>
      <c r="CG175"/>
    </row>
    <row r="176" spans="1:85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165"/>
        <v>0</v>
      </c>
      <c r="J176" s="8"/>
      <c r="K176" s="23" t="s">
        <v>58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6">
        <v>0</v>
      </c>
      <c r="S176" s="57">
        <f t="shared" si="166"/>
        <v>0</v>
      </c>
      <c r="U176" s="34" t="s">
        <v>58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94">
        <v>0</v>
      </c>
      <c r="AD176" s="93">
        <v>0</v>
      </c>
      <c r="AE176" s="93">
        <v>0</v>
      </c>
      <c r="AF176" s="93">
        <v>0</v>
      </c>
      <c r="AG176" s="93">
        <v>0</v>
      </c>
      <c r="AH176" s="93">
        <v>0</v>
      </c>
      <c r="AI176" s="95">
        <f t="shared" si="167"/>
        <v>0</v>
      </c>
      <c r="BA176"/>
      <c r="BR176"/>
      <c r="CG176"/>
    </row>
    <row r="177" spans="1:85" x14ac:dyDescent="0.25">
      <c r="A177" s="12" t="s">
        <v>21</v>
      </c>
      <c r="B177" s="49">
        <v>6.2891742339400104E-3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165"/>
        <v>6.2891742339400104E-3</v>
      </c>
      <c r="J177" s="8"/>
      <c r="K177" s="24" t="s">
        <v>21</v>
      </c>
      <c r="L177" s="49">
        <v>6.2891742339400104E-3</v>
      </c>
      <c r="M177" s="49">
        <v>0</v>
      </c>
      <c r="N177" s="49">
        <v>0</v>
      </c>
      <c r="O177" s="49">
        <v>0</v>
      </c>
      <c r="P177" s="49">
        <v>8.2502026534527415E-2</v>
      </c>
      <c r="Q177" s="49">
        <v>0</v>
      </c>
      <c r="R177" s="50">
        <v>0</v>
      </c>
      <c r="S177" s="51">
        <f t="shared" si="166"/>
        <v>8.8791200768467429E-2</v>
      </c>
      <c r="U177" s="35" t="s">
        <v>21</v>
      </c>
      <c r="V177" s="89">
        <v>6.2891742339400104E-3</v>
      </c>
      <c r="W177" s="89">
        <v>0</v>
      </c>
      <c r="X177" s="89">
        <v>0</v>
      </c>
      <c r="Y177" s="89">
        <v>0</v>
      </c>
      <c r="Z177" s="89">
        <v>0</v>
      </c>
      <c r="AA177" s="89">
        <v>0</v>
      </c>
      <c r="AB177" s="89">
        <v>8.2502026534527415E-2</v>
      </c>
      <c r="AC177" s="90">
        <v>0</v>
      </c>
      <c r="AD177" s="89">
        <v>0</v>
      </c>
      <c r="AE177" s="89">
        <v>0</v>
      </c>
      <c r="AF177" s="89">
        <v>0</v>
      </c>
      <c r="AG177" s="89">
        <v>0</v>
      </c>
      <c r="AH177" s="89">
        <v>0</v>
      </c>
      <c r="AI177" s="92">
        <f t="shared" si="167"/>
        <v>8.8791200768467429E-2</v>
      </c>
      <c r="BA177"/>
      <c r="BR177"/>
      <c r="CG177"/>
    </row>
    <row r="178" spans="1:85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165"/>
        <v>0</v>
      </c>
      <c r="J178" s="8"/>
      <c r="K178" s="23" t="s">
        <v>20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6">
        <v>0</v>
      </c>
      <c r="S178" s="57">
        <f t="shared" si="166"/>
        <v>0</v>
      </c>
      <c r="U178" s="34" t="s">
        <v>59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94">
        <v>0</v>
      </c>
      <c r="AD178" s="93">
        <v>0</v>
      </c>
      <c r="AE178" s="93">
        <v>0</v>
      </c>
      <c r="AF178" s="93">
        <v>0</v>
      </c>
      <c r="AG178" s="93">
        <v>0</v>
      </c>
      <c r="AH178" s="93">
        <v>0</v>
      </c>
      <c r="AI178" s="95">
        <f t="shared" si="167"/>
        <v>0</v>
      </c>
      <c r="BA178"/>
      <c r="BR178"/>
      <c r="CG178"/>
    </row>
    <row r="179" spans="1:85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165"/>
        <v>0</v>
      </c>
      <c r="J179" s="8"/>
      <c r="K179" s="25" t="s">
        <v>62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50">
        <v>0</v>
      </c>
      <c r="S179" s="51">
        <f t="shared" si="166"/>
        <v>0</v>
      </c>
      <c r="U179" s="36" t="s">
        <v>60</v>
      </c>
      <c r="V179" s="89">
        <v>0</v>
      </c>
      <c r="W179" s="89">
        <v>0</v>
      </c>
      <c r="X179" s="89">
        <v>0</v>
      </c>
      <c r="Y179" s="89">
        <v>0</v>
      </c>
      <c r="Z179" s="89">
        <v>0</v>
      </c>
      <c r="AA179" s="89">
        <v>0</v>
      </c>
      <c r="AB179" s="89">
        <v>0</v>
      </c>
      <c r="AC179" s="90">
        <v>0</v>
      </c>
      <c r="AD179" s="91">
        <v>0</v>
      </c>
      <c r="AE179" s="91">
        <v>0</v>
      </c>
      <c r="AF179" s="91">
        <v>0</v>
      </c>
      <c r="AG179" s="91">
        <v>0</v>
      </c>
      <c r="AH179" s="91">
        <v>0</v>
      </c>
      <c r="AI179" s="92">
        <f t="shared" si="167"/>
        <v>0</v>
      </c>
      <c r="BA179"/>
      <c r="BR179"/>
      <c r="CG179"/>
    </row>
    <row r="180" spans="1:85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165"/>
        <v>0</v>
      </c>
      <c r="J180" s="8"/>
      <c r="K180" s="26" t="s">
        <v>22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3">
        <v>0</v>
      </c>
      <c r="S180" s="64">
        <f t="shared" si="166"/>
        <v>0</v>
      </c>
      <c r="U180" s="37" t="s">
        <v>63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0</v>
      </c>
      <c r="AD180" s="96">
        <v>0</v>
      </c>
      <c r="AE180" s="96">
        <v>0</v>
      </c>
      <c r="AF180" s="96">
        <v>0</v>
      </c>
      <c r="AG180" s="96">
        <v>0</v>
      </c>
      <c r="AH180" s="97">
        <v>0</v>
      </c>
      <c r="AI180" s="98">
        <f t="shared" si="167"/>
        <v>0</v>
      </c>
      <c r="BA180"/>
      <c r="BR180"/>
      <c r="CG180"/>
    </row>
    <row r="181" spans="1:85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165"/>
        <v>0</v>
      </c>
      <c r="J181" s="8"/>
      <c r="K181" s="27" t="s">
        <v>18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8">
        <v>0</v>
      </c>
      <c r="S181" s="69">
        <f t="shared" si="166"/>
        <v>0</v>
      </c>
      <c r="U181" s="38" t="s">
        <v>18</v>
      </c>
      <c r="V181" s="99">
        <v>0</v>
      </c>
      <c r="W181" s="99">
        <v>0</v>
      </c>
      <c r="X181" s="99">
        <v>0</v>
      </c>
      <c r="Y181" s="99">
        <v>0</v>
      </c>
      <c r="Z181" s="99">
        <v>0</v>
      </c>
      <c r="AA181" s="99">
        <v>0</v>
      </c>
      <c r="AB181" s="99">
        <v>0</v>
      </c>
      <c r="AC181" s="99">
        <v>0</v>
      </c>
      <c r="AD181" s="100">
        <v>0</v>
      </c>
      <c r="AE181" s="100">
        <v>0</v>
      </c>
      <c r="AF181" s="100">
        <v>0</v>
      </c>
      <c r="AG181" s="100">
        <v>0</v>
      </c>
      <c r="AH181" s="100">
        <v>0</v>
      </c>
      <c r="AI181" s="101">
        <f t="shared" si="167"/>
        <v>0</v>
      </c>
      <c r="BA181"/>
      <c r="BR181"/>
      <c r="CG181"/>
    </row>
    <row r="182" spans="1:85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165"/>
        <v>0</v>
      </c>
      <c r="J182" s="8"/>
      <c r="K182" s="26" t="s">
        <v>19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3">
        <v>0</v>
      </c>
      <c r="S182" s="64">
        <f t="shared" si="166"/>
        <v>0</v>
      </c>
      <c r="U182" s="37" t="s">
        <v>19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7">
        <v>0</v>
      </c>
      <c r="AI182" s="98">
        <f t="shared" si="167"/>
        <v>0</v>
      </c>
      <c r="BA182"/>
      <c r="BR182"/>
      <c r="CG182"/>
    </row>
    <row r="183" spans="1:85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165"/>
        <v>0</v>
      </c>
      <c r="J183" s="8"/>
      <c r="K183" s="28" t="s">
        <v>10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3">
        <v>0</v>
      </c>
      <c r="S183" s="74">
        <f t="shared" si="166"/>
        <v>0</v>
      </c>
      <c r="U183" s="38" t="s">
        <v>10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1">
        <f t="shared" si="167"/>
        <v>0</v>
      </c>
      <c r="BA183"/>
      <c r="BR183"/>
      <c r="CG183"/>
    </row>
    <row r="184" spans="1:85" x14ac:dyDescent="0.25">
      <c r="A184" s="17" t="s">
        <v>25</v>
      </c>
      <c r="B184" s="75">
        <f>SUM(B163:B179)</f>
        <v>67.735184408243313</v>
      </c>
      <c r="C184" s="75">
        <f t="shared" ref="C184:I184" si="168">SUM(C163:C179)</f>
        <v>0.18206096156414581</v>
      </c>
      <c r="D184" s="75">
        <f t="shared" si="168"/>
        <v>117.59652925291344</v>
      </c>
      <c r="E184" s="75">
        <f t="shared" si="168"/>
        <v>2.0726230478074137</v>
      </c>
      <c r="F184" s="75">
        <f t="shared" si="168"/>
        <v>0</v>
      </c>
      <c r="G184" s="75">
        <f t="shared" si="168"/>
        <v>0.3113630229584744</v>
      </c>
      <c r="H184" s="76">
        <f t="shared" si="168"/>
        <v>0.20408746911679104</v>
      </c>
      <c r="I184" s="48">
        <f t="shared" si="168"/>
        <v>188.10184816260357</v>
      </c>
      <c r="J184" s="8"/>
      <c r="K184" s="29" t="s">
        <v>25</v>
      </c>
      <c r="L184" s="75">
        <f>SUM(L163:L179)</f>
        <v>67.735184408243313</v>
      </c>
      <c r="M184" s="75">
        <f t="shared" ref="M184:S184" si="169">SUM(M163:M179)</f>
        <v>0.18206096156414581</v>
      </c>
      <c r="N184" s="75">
        <f t="shared" si="169"/>
        <v>117.59652925291344</v>
      </c>
      <c r="O184" s="75">
        <f t="shared" si="169"/>
        <v>2.0726230478074137</v>
      </c>
      <c r="P184" s="75">
        <f t="shared" si="169"/>
        <v>2.3638411388806246</v>
      </c>
      <c r="Q184" s="75">
        <f t="shared" si="169"/>
        <v>0.3113630229584744</v>
      </c>
      <c r="R184" s="76">
        <f t="shared" si="169"/>
        <v>0.20408746911679104</v>
      </c>
      <c r="S184" s="77">
        <f t="shared" si="169"/>
        <v>190.46568930148419</v>
      </c>
      <c r="U184" s="39" t="s">
        <v>61</v>
      </c>
      <c r="V184" s="102">
        <f>SUM(V163:V179)</f>
        <v>67.57136385507205</v>
      </c>
      <c r="W184" s="102">
        <f t="shared" ref="W184:AH184" si="170">SUM(W163:W179)</f>
        <v>8.1482614537533027E-2</v>
      </c>
      <c r="X184" s="102">
        <f t="shared" si="170"/>
        <v>0.3113630229584744</v>
      </c>
      <c r="Y184" s="102">
        <f t="shared" si="170"/>
        <v>0.18206096156414581</v>
      </c>
      <c r="Z184" s="102">
        <f t="shared" si="170"/>
        <v>117.50883380370171</v>
      </c>
      <c r="AA184" s="102">
        <f t="shared" si="170"/>
        <v>2.0088997610676422</v>
      </c>
      <c r="AB184" s="102">
        <f t="shared" si="170"/>
        <v>2.3638411388806246</v>
      </c>
      <c r="AC184" s="102">
        <f t="shared" si="170"/>
        <v>0.43784414370201613</v>
      </c>
      <c r="AD184" s="103">
        <f t="shared" si="170"/>
        <v>8.233793863371569E-2</v>
      </c>
      <c r="AE184" s="103">
        <f t="shared" si="170"/>
        <v>3.7781213088546018E-4</v>
      </c>
      <c r="AF184" s="103">
        <f t="shared" si="170"/>
        <v>0.20408746911679104</v>
      </c>
      <c r="AG184" s="103">
        <f t="shared" si="170"/>
        <v>8.7695449211738094E-2</v>
      </c>
      <c r="AH184" s="103">
        <f t="shared" si="170"/>
        <v>6.3345474608885857E-2</v>
      </c>
      <c r="AI184" s="104">
        <f>SUM(V184:AC184)</f>
        <v>190.46568930148419</v>
      </c>
      <c r="BA184"/>
      <c r="BR184"/>
      <c r="CG184"/>
    </row>
    <row r="185" spans="1:85" s="4" customFormat="1" ht="15" thickBot="1" x14ac:dyDescent="0.35">
      <c r="A185" s="18" t="s">
        <v>85</v>
      </c>
      <c r="B185" s="105">
        <f>IF($I184=0,"-",B184/$I184)</f>
        <v>0.36009845235380156</v>
      </c>
      <c r="C185" s="105">
        <f t="shared" ref="C185:H185" si="171">IF($I184=0,"-",C184/$I184)</f>
        <v>9.6788502262223517E-4</v>
      </c>
      <c r="D185" s="105">
        <f t="shared" si="171"/>
        <v>0.62517476782714965</v>
      </c>
      <c r="E185" s="105">
        <f t="shared" si="171"/>
        <v>1.1018621390767763E-2</v>
      </c>
      <c r="F185" s="105">
        <f t="shared" si="171"/>
        <v>0</v>
      </c>
      <c r="G185" s="105">
        <f t="shared" si="171"/>
        <v>1.6552895465934943E-3</v>
      </c>
      <c r="H185" s="106">
        <f t="shared" si="171"/>
        <v>1.084983859065376E-3</v>
      </c>
      <c r="I185" s="107">
        <f>SUM(B185:H185)</f>
        <v>1</v>
      </c>
      <c r="J185"/>
      <c r="K185" s="30" t="s">
        <v>85</v>
      </c>
      <c r="L185" s="80">
        <f>IF($S184=0,"-",L184/$S184)</f>
        <v>0.35562932440302514</v>
      </c>
      <c r="M185" s="80">
        <f t="shared" ref="M185:R185" si="172">IF($S184=0,"-",M184/$S184)</f>
        <v>9.5587274659198742E-4</v>
      </c>
      <c r="N185" s="80">
        <f t="shared" si="172"/>
        <v>0.61741581743246332</v>
      </c>
      <c r="O185" s="80">
        <f t="shared" si="172"/>
        <v>1.0881870931234768E-2</v>
      </c>
      <c r="P185" s="80">
        <f t="shared" si="172"/>
        <v>1.2410850203781057E-2</v>
      </c>
      <c r="Q185" s="80">
        <f t="shared" si="172"/>
        <v>1.6347459959868379E-3</v>
      </c>
      <c r="R185" s="81">
        <f t="shared" si="172"/>
        <v>1.0715182869169954E-3</v>
      </c>
      <c r="S185" s="82">
        <f>SUM(L185:R185)</f>
        <v>1</v>
      </c>
      <c r="U185" s="40" t="s">
        <v>85</v>
      </c>
      <c r="V185" s="108">
        <f>+V184/$AI184</f>
        <v>0.35476921908026565</v>
      </c>
      <c r="W185" s="108">
        <f t="shared" ref="W185:AH185" si="173">+W184/$AI184</f>
        <v>4.2780731183849019E-4</v>
      </c>
      <c r="X185" s="108">
        <f t="shared" si="173"/>
        <v>1.6347459959868379E-3</v>
      </c>
      <c r="Y185" s="108">
        <f t="shared" si="173"/>
        <v>9.5587274659198742E-4</v>
      </c>
      <c r="Z185" s="108">
        <f t="shared" si="173"/>
        <v>0.61695539094025176</v>
      </c>
      <c r="AA185" s="108">
        <f t="shared" si="173"/>
        <v>1.0547305230853397E-2</v>
      </c>
      <c r="AB185" s="108">
        <f t="shared" si="173"/>
        <v>1.2410850203781057E-2</v>
      </c>
      <c r="AC185" s="108">
        <f t="shared" si="173"/>
        <v>2.2988084904308499E-3</v>
      </c>
      <c r="AD185" s="108">
        <f t="shared" si="173"/>
        <v>4.3229801092093117E-4</v>
      </c>
      <c r="AE185" s="108">
        <f t="shared" si="173"/>
        <v>1.9836230466025258E-6</v>
      </c>
      <c r="AF185" s="108">
        <f t="shared" si="173"/>
        <v>1.0715182869169954E-3</v>
      </c>
      <c r="AG185" s="108">
        <f t="shared" si="173"/>
        <v>4.6042649221155412E-4</v>
      </c>
      <c r="AH185" s="108">
        <f t="shared" si="173"/>
        <v>3.3258207733476668E-4</v>
      </c>
      <c r="AI185" s="109">
        <f>SUM(V185:AC185)</f>
        <v>1</v>
      </c>
    </row>
    <row r="186" spans="1:85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AI186" s="8"/>
      <c r="BA186"/>
      <c r="BR186"/>
      <c r="CG186"/>
    </row>
    <row r="187" spans="1:85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  <c r="K187" s="369" t="s">
        <v>33</v>
      </c>
      <c r="L187" s="43" t="s">
        <v>0</v>
      </c>
      <c r="M187" s="43" t="s">
        <v>1</v>
      </c>
      <c r="N187" s="43" t="s">
        <v>2</v>
      </c>
      <c r="O187" s="43" t="s">
        <v>3</v>
      </c>
      <c r="P187" s="43" t="s">
        <v>26</v>
      </c>
      <c r="Q187" s="43" t="s">
        <v>4</v>
      </c>
      <c r="R187" s="43" t="s">
        <v>84</v>
      </c>
      <c r="S187" s="44" t="s">
        <v>5</v>
      </c>
      <c r="U187" s="365" t="s">
        <v>33</v>
      </c>
      <c r="V187" s="84" t="s">
        <v>71</v>
      </c>
      <c r="W187" s="84" t="s">
        <v>72</v>
      </c>
      <c r="X187" s="84" t="s">
        <v>4</v>
      </c>
      <c r="Y187" s="84" t="s">
        <v>1</v>
      </c>
      <c r="Z187" s="84" t="s">
        <v>2</v>
      </c>
      <c r="AA187" s="84" t="s">
        <v>3</v>
      </c>
      <c r="AB187" s="84" t="s">
        <v>53</v>
      </c>
      <c r="AC187" s="84" t="s">
        <v>65</v>
      </c>
      <c r="AD187" s="85" t="s">
        <v>73</v>
      </c>
      <c r="AE187" s="85" t="s">
        <v>74</v>
      </c>
      <c r="AF187" s="85" t="s">
        <v>75</v>
      </c>
      <c r="AG187" s="85" t="s">
        <v>76</v>
      </c>
      <c r="AH187" s="85" t="s">
        <v>77</v>
      </c>
      <c r="AI187" s="86" t="s">
        <v>61</v>
      </c>
      <c r="BA187"/>
      <c r="BR187"/>
      <c r="CG187"/>
    </row>
    <row r="188" spans="1:85" ht="15" customHeight="1" x14ac:dyDescent="0.25">
      <c r="A188" s="418" t="s">
        <v>33</v>
      </c>
      <c r="B188" s="357" t="s">
        <v>66</v>
      </c>
      <c r="C188" s="358"/>
      <c r="D188" s="358"/>
      <c r="E188" s="358"/>
      <c r="F188" s="358"/>
      <c r="G188" s="358"/>
      <c r="H188" s="358"/>
      <c r="I188" s="359"/>
      <c r="K188" s="370" t="s">
        <v>33</v>
      </c>
      <c r="L188" s="360" t="s">
        <v>66</v>
      </c>
      <c r="M188" s="361"/>
      <c r="N188" s="361"/>
      <c r="O188" s="361"/>
      <c r="P188" s="361"/>
      <c r="Q188" s="361"/>
      <c r="R188" s="361"/>
      <c r="S188" s="362"/>
      <c r="U188" s="366" t="s">
        <v>33</v>
      </c>
      <c r="V188" s="363" t="s">
        <v>66</v>
      </c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4"/>
      <c r="BA188"/>
      <c r="BR188"/>
      <c r="CG188"/>
    </row>
    <row r="189" spans="1:85" x14ac:dyDescent="0.25">
      <c r="A189" s="10" t="s">
        <v>6</v>
      </c>
      <c r="B189" s="46">
        <v>0</v>
      </c>
      <c r="C189" s="46">
        <v>0</v>
      </c>
      <c r="D189" s="46">
        <v>726.57414046582232</v>
      </c>
      <c r="E189" s="46">
        <v>0</v>
      </c>
      <c r="F189" s="371"/>
      <c r="G189" s="46">
        <v>0</v>
      </c>
      <c r="H189" s="47">
        <v>0</v>
      </c>
      <c r="I189" s="48">
        <f>SUM(B189:H189)</f>
        <v>726.57414046582232</v>
      </c>
      <c r="J189" s="8"/>
      <c r="K189" s="31" t="s">
        <v>6</v>
      </c>
      <c r="L189" s="46">
        <v>0</v>
      </c>
      <c r="M189" s="46">
        <v>0</v>
      </c>
      <c r="N189" s="46">
        <v>726.57414046582232</v>
      </c>
      <c r="O189" s="46">
        <v>0</v>
      </c>
      <c r="P189" s="46">
        <v>0</v>
      </c>
      <c r="Q189" s="46">
        <v>0</v>
      </c>
      <c r="R189" s="87">
        <v>0</v>
      </c>
      <c r="S189" s="88">
        <f>SUM(L189:R189)</f>
        <v>726.57414046582232</v>
      </c>
      <c r="U189" s="33" t="s">
        <v>6</v>
      </c>
      <c r="V189" s="89">
        <v>0</v>
      </c>
      <c r="W189" s="89">
        <v>0</v>
      </c>
      <c r="X189" s="89">
        <v>0</v>
      </c>
      <c r="Y189" s="89">
        <v>0</v>
      </c>
      <c r="Z189" s="89">
        <v>726.57414046582232</v>
      </c>
      <c r="AA189" s="89">
        <v>0</v>
      </c>
      <c r="AB189" s="89">
        <v>0</v>
      </c>
      <c r="AC189" s="90">
        <v>0</v>
      </c>
      <c r="AD189" s="91">
        <v>0</v>
      </c>
      <c r="AE189" s="91">
        <v>0</v>
      </c>
      <c r="AF189" s="91">
        <v>0</v>
      </c>
      <c r="AG189" s="91">
        <v>0</v>
      </c>
      <c r="AH189" s="91">
        <v>0</v>
      </c>
      <c r="AI189" s="92">
        <f>SUM(V189:AC189)</f>
        <v>726.57414046582232</v>
      </c>
      <c r="BA189"/>
      <c r="BR189"/>
      <c r="CG189"/>
    </row>
    <row r="190" spans="1:85" x14ac:dyDescent="0.25">
      <c r="A190" s="11" t="s">
        <v>7</v>
      </c>
      <c r="B190" s="52">
        <v>0</v>
      </c>
      <c r="C190" s="52">
        <v>0</v>
      </c>
      <c r="D190" s="52">
        <v>8.6926000000000005</v>
      </c>
      <c r="E190" s="52">
        <v>0</v>
      </c>
      <c r="F190" s="372"/>
      <c r="G190" s="52">
        <v>0</v>
      </c>
      <c r="H190" s="53">
        <v>0</v>
      </c>
      <c r="I190" s="54">
        <f t="shared" ref="I190:I209" si="174">SUM(B190:H190)</f>
        <v>8.6926000000000005</v>
      </c>
      <c r="J190" s="8"/>
      <c r="K190" s="23" t="s">
        <v>7</v>
      </c>
      <c r="L190" s="55">
        <v>0</v>
      </c>
      <c r="M190" s="55">
        <v>0</v>
      </c>
      <c r="N190" s="55">
        <v>8.6926000000000005</v>
      </c>
      <c r="O190" s="55">
        <v>0</v>
      </c>
      <c r="P190" s="55">
        <v>0</v>
      </c>
      <c r="Q190" s="55">
        <v>0</v>
      </c>
      <c r="R190" s="56">
        <v>0</v>
      </c>
      <c r="S190" s="57">
        <f t="shared" ref="S190:S209" si="175">SUM(L190:R190)</f>
        <v>8.6926000000000005</v>
      </c>
      <c r="U190" s="34" t="s">
        <v>7</v>
      </c>
      <c r="V190" s="93">
        <v>0</v>
      </c>
      <c r="W190" s="93">
        <v>0</v>
      </c>
      <c r="X190" s="93">
        <v>0</v>
      </c>
      <c r="Y190" s="93">
        <v>0</v>
      </c>
      <c r="Z190" s="93">
        <v>8.6926000000000005</v>
      </c>
      <c r="AA190" s="93">
        <v>0</v>
      </c>
      <c r="AB190" s="93">
        <v>0</v>
      </c>
      <c r="AC190" s="94">
        <v>0</v>
      </c>
      <c r="AD190" s="93">
        <v>0</v>
      </c>
      <c r="AE190" s="93">
        <v>0</v>
      </c>
      <c r="AF190" s="93">
        <v>0</v>
      </c>
      <c r="AG190" s="93">
        <v>0</v>
      </c>
      <c r="AH190" s="93">
        <v>0</v>
      </c>
      <c r="AI190" s="95">
        <f t="shared" ref="AI190:AI209" si="176">SUM(V190:AC190)</f>
        <v>8.6926000000000005</v>
      </c>
      <c r="BA190"/>
      <c r="BR190"/>
      <c r="CG190"/>
    </row>
    <row r="191" spans="1:85" x14ac:dyDescent="0.25">
      <c r="A191" s="12" t="s">
        <v>9</v>
      </c>
      <c r="B191" s="49">
        <v>0</v>
      </c>
      <c r="C191" s="49">
        <v>0</v>
      </c>
      <c r="D191" s="49">
        <v>229.04611599603601</v>
      </c>
      <c r="E191" s="49">
        <v>0</v>
      </c>
      <c r="F191" s="372"/>
      <c r="G191" s="49">
        <v>0</v>
      </c>
      <c r="H191" s="58">
        <v>0</v>
      </c>
      <c r="I191" s="48">
        <f t="shared" si="174"/>
        <v>229.04611599603601</v>
      </c>
      <c r="J191" s="8"/>
      <c r="K191" s="24" t="s">
        <v>9</v>
      </c>
      <c r="L191" s="49">
        <v>0</v>
      </c>
      <c r="M191" s="49">
        <v>0</v>
      </c>
      <c r="N191" s="49">
        <v>229.04611599603601</v>
      </c>
      <c r="O191" s="49">
        <v>0</v>
      </c>
      <c r="P191" s="49">
        <v>0</v>
      </c>
      <c r="Q191" s="49">
        <v>0</v>
      </c>
      <c r="R191" s="50">
        <v>0</v>
      </c>
      <c r="S191" s="51">
        <f t="shared" si="175"/>
        <v>229.04611599603601</v>
      </c>
      <c r="U191" s="35" t="s">
        <v>9</v>
      </c>
      <c r="V191" s="89">
        <v>0</v>
      </c>
      <c r="W191" s="89">
        <v>0</v>
      </c>
      <c r="X191" s="89">
        <v>0</v>
      </c>
      <c r="Y191" s="89">
        <v>0</v>
      </c>
      <c r="Z191" s="89">
        <v>229.04611599603601</v>
      </c>
      <c r="AA191" s="89">
        <v>0</v>
      </c>
      <c r="AB191" s="89">
        <v>0</v>
      </c>
      <c r="AC191" s="90">
        <v>0</v>
      </c>
      <c r="AD191" s="91">
        <v>0</v>
      </c>
      <c r="AE191" s="91">
        <v>0</v>
      </c>
      <c r="AF191" s="91">
        <v>0</v>
      </c>
      <c r="AG191" s="91">
        <v>0</v>
      </c>
      <c r="AH191" s="91">
        <v>0</v>
      </c>
      <c r="AI191" s="92">
        <f t="shared" si="176"/>
        <v>229.04611599603601</v>
      </c>
      <c r="BA191"/>
      <c r="BR191"/>
      <c r="CG191"/>
    </row>
    <row r="192" spans="1:85" x14ac:dyDescent="0.25">
      <c r="A192" s="11" t="s">
        <v>54</v>
      </c>
      <c r="B192" s="52">
        <v>0</v>
      </c>
      <c r="C192" s="52">
        <v>0</v>
      </c>
      <c r="D192" s="52">
        <v>59.629655382856711</v>
      </c>
      <c r="E192" s="52">
        <v>0</v>
      </c>
      <c r="F192" s="372"/>
      <c r="G192" s="52">
        <v>0</v>
      </c>
      <c r="H192" s="53">
        <v>0</v>
      </c>
      <c r="I192" s="54">
        <f t="shared" si="174"/>
        <v>59.629655382856711</v>
      </c>
      <c r="J192" s="8"/>
      <c r="K192" s="23" t="s">
        <v>54</v>
      </c>
      <c r="L192" s="55">
        <v>0</v>
      </c>
      <c r="M192" s="55">
        <v>0</v>
      </c>
      <c r="N192" s="55">
        <v>59.629655382856711</v>
      </c>
      <c r="O192" s="55">
        <v>0</v>
      </c>
      <c r="P192" s="55">
        <v>0</v>
      </c>
      <c r="Q192" s="55">
        <v>0</v>
      </c>
      <c r="R192" s="56">
        <v>0</v>
      </c>
      <c r="S192" s="57">
        <f t="shared" si="175"/>
        <v>59.629655382856711</v>
      </c>
      <c r="U192" s="34" t="s">
        <v>54</v>
      </c>
      <c r="V192" s="93">
        <v>0</v>
      </c>
      <c r="W192" s="93">
        <v>0</v>
      </c>
      <c r="X192" s="93">
        <v>0</v>
      </c>
      <c r="Y192" s="93">
        <v>0</v>
      </c>
      <c r="Z192" s="93">
        <v>59.597106444328951</v>
      </c>
      <c r="AA192" s="93">
        <v>0</v>
      </c>
      <c r="AB192" s="93">
        <v>0</v>
      </c>
      <c r="AC192" s="94">
        <v>3.2548938527760217E-2</v>
      </c>
      <c r="AD192" s="93">
        <v>0</v>
      </c>
      <c r="AE192" s="93">
        <v>0</v>
      </c>
      <c r="AF192" s="93">
        <v>0</v>
      </c>
      <c r="AG192" s="93">
        <v>3.2548938527760217E-2</v>
      </c>
      <c r="AH192" s="93">
        <v>0</v>
      </c>
      <c r="AI192" s="95">
        <f t="shared" si="176"/>
        <v>59.629655382856711</v>
      </c>
      <c r="BA192"/>
      <c r="BR192"/>
      <c r="CG192"/>
    </row>
    <row r="193" spans="1:85" x14ac:dyDescent="0.25">
      <c r="A193" s="12" t="s">
        <v>15</v>
      </c>
      <c r="B193" s="49">
        <v>71.74630410192259</v>
      </c>
      <c r="C193" s="49">
        <v>0</v>
      </c>
      <c r="D193" s="49">
        <v>88.847147856253955</v>
      </c>
      <c r="E193" s="49">
        <v>0</v>
      </c>
      <c r="F193" s="372"/>
      <c r="G193" s="49">
        <v>0</v>
      </c>
      <c r="H193" s="58">
        <v>0</v>
      </c>
      <c r="I193" s="48">
        <f t="shared" si="174"/>
        <v>160.59345195817656</v>
      </c>
      <c r="J193" s="8"/>
      <c r="K193" s="24" t="s">
        <v>15</v>
      </c>
      <c r="L193" s="49">
        <v>71.74630410192259</v>
      </c>
      <c r="M193" s="49">
        <v>0</v>
      </c>
      <c r="N193" s="49">
        <v>88.847147856253955</v>
      </c>
      <c r="O193" s="49">
        <v>0</v>
      </c>
      <c r="P193" s="49">
        <v>0</v>
      </c>
      <c r="Q193" s="49">
        <v>0</v>
      </c>
      <c r="R193" s="50">
        <v>0</v>
      </c>
      <c r="S193" s="51">
        <f t="shared" si="175"/>
        <v>160.59345195817656</v>
      </c>
      <c r="U193" s="35" t="s">
        <v>15</v>
      </c>
      <c r="V193" s="89">
        <v>71.74630410192259</v>
      </c>
      <c r="W193" s="89">
        <v>0</v>
      </c>
      <c r="X193" s="89">
        <v>0</v>
      </c>
      <c r="Y193" s="89">
        <v>0</v>
      </c>
      <c r="Z193" s="89">
        <v>88.847147856253955</v>
      </c>
      <c r="AA193" s="89">
        <v>0</v>
      </c>
      <c r="AB193" s="89">
        <v>0</v>
      </c>
      <c r="AC193" s="90">
        <v>0</v>
      </c>
      <c r="AD193" s="91">
        <v>0</v>
      </c>
      <c r="AE193" s="91">
        <v>0</v>
      </c>
      <c r="AF193" s="91">
        <v>0</v>
      </c>
      <c r="AG193" s="91">
        <v>0</v>
      </c>
      <c r="AH193" s="91">
        <v>0</v>
      </c>
      <c r="AI193" s="92">
        <f t="shared" si="176"/>
        <v>160.59345195817656</v>
      </c>
      <c r="BA193"/>
      <c r="BR193"/>
      <c r="CG193"/>
    </row>
    <row r="194" spans="1:85" x14ac:dyDescent="0.25">
      <c r="A194" s="11" t="s">
        <v>67</v>
      </c>
      <c r="B194" s="52">
        <v>16.424031767136022</v>
      </c>
      <c r="C194" s="52">
        <v>10.375023285121499</v>
      </c>
      <c r="D194" s="52">
        <v>47.379959857249432</v>
      </c>
      <c r="E194" s="52">
        <v>0</v>
      </c>
      <c r="F194" s="372"/>
      <c r="G194" s="52">
        <v>0</v>
      </c>
      <c r="H194" s="53">
        <v>0</v>
      </c>
      <c r="I194" s="54">
        <f t="shared" si="174"/>
        <v>74.179014909506947</v>
      </c>
      <c r="J194" s="8"/>
      <c r="K194" s="23" t="s">
        <v>67</v>
      </c>
      <c r="L194" s="55">
        <v>16.424031767136022</v>
      </c>
      <c r="M194" s="55">
        <v>10.375023285121499</v>
      </c>
      <c r="N194" s="55">
        <v>47.379959857249432</v>
      </c>
      <c r="O194" s="55">
        <v>0</v>
      </c>
      <c r="P194" s="55">
        <v>0</v>
      </c>
      <c r="Q194" s="55">
        <v>0</v>
      </c>
      <c r="R194" s="56">
        <v>0</v>
      </c>
      <c r="S194" s="57">
        <f t="shared" si="175"/>
        <v>74.179014909506947</v>
      </c>
      <c r="U194" s="34" t="s">
        <v>55</v>
      </c>
      <c r="V194" s="93">
        <v>16.007934806286791</v>
      </c>
      <c r="W194" s="93">
        <v>0</v>
      </c>
      <c r="X194" s="93">
        <v>0</v>
      </c>
      <c r="Y194" s="93">
        <v>10.375023285121499</v>
      </c>
      <c r="Z194" s="93">
        <v>32.42322617313642</v>
      </c>
      <c r="AA194" s="93">
        <v>0</v>
      </c>
      <c r="AB194" s="93">
        <v>0</v>
      </c>
      <c r="AC194" s="94">
        <v>15.372830644962244</v>
      </c>
      <c r="AD194" s="93">
        <v>0.41609696084923181</v>
      </c>
      <c r="AE194" s="93">
        <v>0</v>
      </c>
      <c r="AF194" s="93">
        <v>0</v>
      </c>
      <c r="AG194" s="93">
        <v>14.956733684113011</v>
      </c>
      <c r="AH194" s="93">
        <v>0</v>
      </c>
      <c r="AI194" s="95">
        <f t="shared" si="176"/>
        <v>74.179014909506961</v>
      </c>
      <c r="BA194"/>
      <c r="BR194"/>
      <c r="CG194"/>
    </row>
    <row r="195" spans="1:85" x14ac:dyDescent="0.25">
      <c r="A195" s="12" t="s">
        <v>56</v>
      </c>
      <c r="B195" s="49">
        <v>0</v>
      </c>
      <c r="C195" s="49">
        <v>0</v>
      </c>
      <c r="D195" s="49">
        <v>8.6212641677711158E-2</v>
      </c>
      <c r="E195" s="49">
        <v>1.2084925073528461</v>
      </c>
      <c r="F195" s="372"/>
      <c r="G195" s="49">
        <v>0</v>
      </c>
      <c r="H195" s="58">
        <v>0</v>
      </c>
      <c r="I195" s="48">
        <f t="shared" si="174"/>
        <v>1.2947051490305572</v>
      </c>
      <c r="J195" s="8"/>
      <c r="K195" s="24" t="s">
        <v>56</v>
      </c>
      <c r="L195" s="49">
        <v>0</v>
      </c>
      <c r="M195" s="49">
        <v>0</v>
      </c>
      <c r="N195" s="49">
        <v>8.6212641677711158E-2</v>
      </c>
      <c r="O195" s="49">
        <v>1.2084925073528461</v>
      </c>
      <c r="P195" s="49">
        <v>196.86582077897245</v>
      </c>
      <c r="Q195" s="49">
        <v>0</v>
      </c>
      <c r="R195" s="50">
        <v>0</v>
      </c>
      <c r="S195" s="51">
        <f t="shared" si="175"/>
        <v>198.16052592800301</v>
      </c>
      <c r="U195" s="35" t="s">
        <v>56</v>
      </c>
      <c r="V195" s="89">
        <v>0</v>
      </c>
      <c r="W195" s="89">
        <v>0</v>
      </c>
      <c r="X195" s="89">
        <v>0</v>
      </c>
      <c r="Y195" s="89">
        <v>0</v>
      </c>
      <c r="Z195" s="89">
        <v>0</v>
      </c>
      <c r="AA195" s="89">
        <v>0.15499675890918901</v>
      </c>
      <c r="AB195" s="89">
        <v>196.86582077897245</v>
      </c>
      <c r="AC195" s="90">
        <v>1.1397083901213683</v>
      </c>
      <c r="AD195" s="89">
        <v>0</v>
      </c>
      <c r="AE195" s="89">
        <v>1.0534957484436571</v>
      </c>
      <c r="AF195" s="89">
        <v>0</v>
      </c>
      <c r="AG195" s="89">
        <v>8.6212641677711158E-2</v>
      </c>
      <c r="AH195" s="89">
        <v>0</v>
      </c>
      <c r="AI195" s="92">
        <f t="shared" si="176"/>
        <v>198.16052592800301</v>
      </c>
      <c r="BA195"/>
      <c r="BR195"/>
      <c r="CG195"/>
    </row>
    <row r="196" spans="1:85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174"/>
        <v>0</v>
      </c>
      <c r="J196" s="8"/>
      <c r="K196" s="23" t="s">
        <v>11</v>
      </c>
      <c r="L196" s="55">
        <v>0</v>
      </c>
      <c r="M196" s="55">
        <v>0</v>
      </c>
      <c r="N196" s="55">
        <v>0</v>
      </c>
      <c r="O196" s="55">
        <v>0</v>
      </c>
      <c r="P196" s="55">
        <v>1.2724174638906909</v>
      </c>
      <c r="Q196" s="55">
        <v>0</v>
      </c>
      <c r="R196" s="56">
        <v>0</v>
      </c>
      <c r="S196" s="57">
        <f t="shared" si="175"/>
        <v>1.2724174638906909</v>
      </c>
      <c r="U196" s="34" t="s">
        <v>11</v>
      </c>
      <c r="V196" s="93">
        <v>0</v>
      </c>
      <c r="W196" s="93">
        <v>0</v>
      </c>
      <c r="X196" s="93">
        <v>0</v>
      </c>
      <c r="Y196" s="93">
        <v>0</v>
      </c>
      <c r="Z196" s="93">
        <v>0</v>
      </c>
      <c r="AA196" s="93">
        <v>0</v>
      </c>
      <c r="AB196" s="93">
        <v>1.2724174638906909</v>
      </c>
      <c r="AC196" s="94">
        <v>0</v>
      </c>
      <c r="AD196" s="93">
        <v>0</v>
      </c>
      <c r="AE196" s="93">
        <v>0</v>
      </c>
      <c r="AF196" s="93">
        <v>0</v>
      </c>
      <c r="AG196" s="93">
        <v>0</v>
      </c>
      <c r="AH196" s="93">
        <v>0</v>
      </c>
      <c r="AI196" s="95">
        <f t="shared" si="176"/>
        <v>1.2724174638906909</v>
      </c>
      <c r="BA196"/>
      <c r="BR196"/>
      <c r="CG196"/>
    </row>
    <row r="197" spans="1:85" x14ac:dyDescent="0.25">
      <c r="A197" s="12" t="s">
        <v>57</v>
      </c>
      <c r="B197" s="49">
        <v>0</v>
      </c>
      <c r="C197" s="49">
        <v>0</v>
      </c>
      <c r="D197" s="49">
        <v>0.50394269949066184</v>
      </c>
      <c r="E197" s="49">
        <v>0</v>
      </c>
      <c r="F197" s="372"/>
      <c r="G197" s="49">
        <v>0</v>
      </c>
      <c r="H197" s="58">
        <v>0</v>
      </c>
      <c r="I197" s="48">
        <f t="shared" si="174"/>
        <v>0.50394269949066184</v>
      </c>
      <c r="J197" s="8"/>
      <c r="K197" s="24" t="s">
        <v>57</v>
      </c>
      <c r="L197" s="49">
        <v>0</v>
      </c>
      <c r="M197" s="49">
        <v>0</v>
      </c>
      <c r="N197" s="49">
        <v>0.50394269949066184</v>
      </c>
      <c r="O197" s="49">
        <v>0</v>
      </c>
      <c r="P197" s="49">
        <v>0</v>
      </c>
      <c r="Q197" s="49">
        <v>0</v>
      </c>
      <c r="R197" s="50">
        <v>0</v>
      </c>
      <c r="S197" s="51">
        <f t="shared" si="175"/>
        <v>0.50394269949066184</v>
      </c>
      <c r="U197" s="35" t="s">
        <v>57</v>
      </c>
      <c r="V197" s="89">
        <v>0</v>
      </c>
      <c r="W197" s="89">
        <v>0</v>
      </c>
      <c r="X197" s="89">
        <v>0</v>
      </c>
      <c r="Y197" s="89">
        <v>0</v>
      </c>
      <c r="Z197" s="89">
        <v>0.50394269949066184</v>
      </c>
      <c r="AA197" s="89">
        <v>0</v>
      </c>
      <c r="AB197" s="89">
        <v>0</v>
      </c>
      <c r="AC197" s="90">
        <v>0</v>
      </c>
      <c r="AD197" s="89">
        <v>0</v>
      </c>
      <c r="AE197" s="89">
        <v>0</v>
      </c>
      <c r="AF197" s="89">
        <v>0</v>
      </c>
      <c r="AG197" s="89">
        <v>0</v>
      </c>
      <c r="AH197" s="89">
        <v>0</v>
      </c>
      <c r="AI197" s="92">
        <f t="shared" si="176"/>
        <v>0.50394269949066184</v>
      </c>
      <c r="BA197"/>
      <c r="BR197"/>
      <c r="CG197"/>
    </row>
    <row r="198" spans="1:85" x14ac:dyDescent="0.25">
      <c r="A198" s="11" t="s">
        <v>16</v>
      </c>
      <c r="B198" s="52">
        <v>15.872675137602659</v>
      </c>
      <c r="C198" s="52">
        <v>0</v>
      </c>
      <c r="D198" s="52">
        <v>9.4510036088380325</v>
      </c>
      <c r="E198" s="52">
        <v>0</v>
      </c>
      <c r="F198" s="372"/>
      <c r="G198" s="52">
        <v>0</v>
      </c>
      <c r="H198" s="53">
        <v>0</v>
      </c>
      <c r="I198" s="54">
        <f t="shared" si="174"/>
        <v>25.323678746440692</v>
      </c>
      <c r="J198" s="8"/>
      <c r="K198" s="23" t="s">
        <v>16</v>
      </c>
      <c r="L198" s="55">
        <v>15.872675137602659</v>
      </c>
      <c r="M198" s="55">
        <v>0</v>
      </c>
      <c r="N198" s="55">
        <v>9.4510036088380325</v>
      </c>
      <c r="O198" s="55">
        <v>0</v>
      </c>
      <c r="P198" s="55">
        <v>4.8789034480639284</v>
      </c>
      <c r="Q198" s="55">
        <v>0</v>
      </c>
      <c r="R198" s="56">
        <v>0</v>
      </c>
      <c r="S198" s="57">
        <f t="shared" si="175"/>
        <v>30.202582194504622</v>
      </c>
      <c r="U198" s="34" t="s">
        <v>16</v>
      </c>
      <c r="V198" s="93">
        <v>15.872675137602659</v>
      </c>
      <c r="W198" s="93">
        <v>0</v>
      </c>
      <c r="X198" s="93">
        <v>0</v>
      </c>
      <c r="Y198" s="93">
        <v>0</v>
      </c>
      <c r="Z198" s="93">
        <v>3.5297128254426728</v>
      </c>
      <c r="AA198" s="93">
        <v>0</v>
      </c>
      <c r="AB198" s="93">
        <v>4.8789034480639284</v>
      </c>
      <c r="AC198" s="94">
        <v>5.9212907833953592</v>
      </c>
      <c r="AD198" s="93">
        <v>0</v>
      </c>
      <c r="AE198" s="93">
        <v>0</v>
      </c>
      <c r="AF198" s="93">
        <v>0</v>
      </c>
      <c r="AG198" s="93">
        <v>5.9212907833953592</v>
      </c>
      <c r="AH198" s="93">
        <v>0</v>
      </c>
      <c r="AI198" s="95">
        <f t="shared" si="176"/>
        <v>30.202582194504618</v>
      </c>
      <c r="BA198"/>
      <c r="BR198"/>
      <c r="CG198"/>
    </row>
    <row r="199" spans="1:85" x14ac:dyDescent="0.25">
      <c r="A199" s="12" t="s">
        <v>139</v>
      </c>
      <c r="B199" s="49">
        <v>91.996795387659105</v>
      </c>
      <c r="C199" s="49">
        <v>130.22043754583979</v>
      </c>
      <c r="D199" s="49">
        <v>1018.9521373308032</v>
      </c>
      <c r="E199" s="49">
        <v>0</v>
      </c>
      <c r="F199" s="372"/>
      <c r="G199" s="49">
        <v>0</v>
      </c>
      <c r="H199" s="58">
        <v>0</v>
      </c>
      <c r="I199" s="48">
        <f t="shared" si="174"/>
        <v>1241.1693702643022</v>
      </c>
      <c r="J199" s="8"/>
      <c r="K199" s="24" t="s">
        <v>139</v>
      </c>
      <c r="L199" s="49">
        <v>91.996795387659105</v>
      </c>
      <c r="M199" s="49">
        <v>130.22043754583979</v>
      </c>
      <c r="N199" s="49">
        <v>1018.9521373308032</v>
      </c>
      <c r="O199" s="49">
        <v>0</v>
      </c>
      <c r="P199" s="49">
        <v>0</v>
      </c>
      <c r="Q199" s="49">
        <v>0</v>
      </c>
      <c r="R199" s="50">
        <v>0</v>
      </c>
      <c r="S199" s="51">
        <f t="shared" si="175"/>
        <v>1241.1693702643022</v>
      </c>
      <c r="U199" s="35" t="s">
        <v>139</v>
      </c>
      <c r="V199" s="89">
        <v>68.603560346835337</v>
      </c>
      <c r="W199" s="89">
        <v>0</v>
      </c>
      <c r="X199" s="89">
        <v>0</v>
      </c>
      <c r="Y199" s="89">
        <v>130.22043754583979</v>
      </c>
      <c r="Z199" s="89">
        <v>992.00915628269468</v>
      </c>
      <c r="AA199" s="89">
        <v>0</v>
      </c>
      <c r="AB199" s="89">
        <v>0</v>
      </c>
      <c r="AC199" s="90">
        <v>50.336216088932368</v>
      </c>
      <c r="AD199" s="89">
        <v>23.393235040823772</v>
      </c>
      <c r="AE199" s="89">
        <v>0</v>
      </c>
      <c r="AF199" s="89">
        <v>0</v>
      </c>
      <c r="AG199" s="89">
        <v>26.942981048108596</v>
      </c>
      <c r="AH199" s="89">
        <v>0</v>
      </c>
      <c r="AI199" s="92">
        <f t="shared" si="176"/>
        <v>1241.1693702643022</v>
      </c>
      <c r="BA199"/>
      <c r="BR199"/>
      <c r="CG199"/>
    </row>
    <row r="200" spans="1:85" x14ac:dyDescent="0.25">
      <c r="A200" s="11" t="s">
        <v>24</v>
      </c>
      <c r="B200" s="52">
        <v>56.029900041655551</v>
      </c>
      <c r="C200" s="52">
        <v>0.55712113710341227</v>
      </c>
      <c r="D200" s="52">
        <v>581.58222573865169</v>
      </c>
      <c r="E200" s="52">
        <v>429.87985440648106</v>
      </c>
      <c r="F200" s="372"/>
      <c r="G200" s="52">
        <v>48.502749171303947</v>
      </c>
      <c r="H200" s="53">
        <v>0</v>
      </c>
      <c r="I200" s="54">
        <f t="shared" si="174"/>
        <v>1116.5518504951956</v>
      </c>
      <c r="J200" s="8"/>
      <c r="K200" s="23" t="s">
        <v>24</v>
      </c>
      <c r="L200" s="55">
        <v>56.029900041655551</v>
      </c>
      <c r="M200" s="55">
        <v>0.55712113710341227</v>
      </c>
      <c r="N200" s="55">
        <v>581.58222573865169</v>
      </c>
      <c r="O200" s="55">
        <v>429.87985440648106</v>
      </c>
      <c r="P200" s="55">
        <v>14.933437540567143</v>
      </c>
      <c r="Q200" s="55">
        <v>48.502749171303947</v>
      </c>
      <c r="R200" s="56">
        <v>0</v>
      </c>
      <c r="S200" s="57">
        <f t="shared" si="175"/>
        <v>1131.4852880357628</v>
      </c>
      <c r="U200" s="34" t="s">
        <v>24</v>
      </c>
      <c r="V200" s="93">
        <v>5.3008153157790661</v>
      </c>
      <c r="W200" s="93">
        <v>9.8241804223243303</v>
      </c>
      <c r="X200" s="93">
        <v>48.502749171303947</v>
      </c>
      <c r="Y200" s="93">
        <v>0.55712113710341227</v>
      </c>
      <c r="Z200" s="93">
        <v>572.30739381346939</v>
      </c>
      <c r="AA200" s="93">
        <v>429.30256409277223</v>
      </c>
      <c r="AB200" s="93">
        <v>14.933437540567143</v>
      </c>
      <c r="AC200" s="94">
        <v>50.757026542443278</v>
      </c>
      <c r="AD200" s="93">
        <v>40.904904303552151</v>
      </c>
      <c r="AE200" s="93">
        <v>0.44782421271306816</v>
      </c>
      <c r="AF200" s="93">
        <v>0</v>
      </c>
      <c r="AG200" s="93">
        <v>9.2748319251822533</v>
      </c>
      <c r="AH200" s="93">
        <v>0.12946610099579839</v>
      </c>
      <c r="AI200" s="95">
        <f t="shared" si="176"/>
        <v>1131.4852880357628</v>
      </c>
      <c r="BA200"/>
      <c r="BR200"/>
      <c r="CG200"/>
    </row>
    <row r="201" spans="1:85" x14ac:dyDescent="0.25">
      <c r="A201" s="12" t="s">
        <v>23</v>
      </c>
      <c r="B201" s="49">
        <v>2.3363356627340073</v>
      </c>
      <c r="C201" s="49">
        <v>0.38293319015231186</v>
      </c>
      <c r="D201" s="49">
        <v>0</v>
      </c>
      <c r="E201" s="49">
        <v>0</v>
      </c>
      <c r="F201" s="372"/>
      <c r="G201" s="49">
        <v>0</v>
      </c>
      <c r="H201" s="58">
        <v>0</v>
      </c>
      <c r="I201" s="48">
        <f t="shared" si="174"/>
        <v>2.7192688528863194</v>
      </c>
      <c r="J201" s="8"/>
      <c r="K201" s="24" t="s">
        <v>23</v>
      </c>
      <c r="L201" s="49">
        <v>2.3363356627340073</v>
      </c>
      <c r="M201" s="49">
        <v>0.38293319015231186</v>
      </c>
      <c r="N201" s="49">
        <v>0</v>
      </c>
      <c r="O201" s="49">
        <v>0</v>
      </c>
      <c r="P201" s="49">
        <v>0</v>
      </c>
      <c r="Q201" s="49">
        <v>0</v>
      </c>
      <c r="R201" s="50">
        <v>0</v>
      </c>
      <c r="S201" s="51">
        <f t="shared" si="175"/>
        <v>2.7192688528863194</v>
      </c>
      <c r="U201" s="35" t="s">
        <v>23</v>
      </c>
      <c r="V201" s="89">
        <v>2.336116298764555</v>
      </c>
      <c r="W201" s="89">
        <v>0</v>
      </c>
      <c r="X201" s="89">
        <v>0</v>
      </c>
      <c r="Y201" s="89">
        <v>0.38293319015231186</v>
      </c>
      <c r="Z201" s="89">
        <v>0</v>
      </c>
      <c r="AA201" s="89">
        <v>0</v>
      </c>
      <c r="AB201" s="89">
        <v>0</v>
      </c>
      <c r="AC201" s="90">
        <v>2.1936396945213381E-4</v>
      </c>
      <c r="AD201" s="89">
        <v>2.1936396945213381E-4</v>
      </c>
      <c r="AE201" s="89">
        <v>0</v>
      </c>
      <c r="AF201" s="89">
        <v>0</v>
      </c>
      <c r="AG201" s="89">
        <v>0</v>
      </c>
      <c r="AH201" s="89">
        <v>0</v>
      </c>
      <c r="AI201" s="92">
        <f t="shared" si="176"/>
        <v>2.7192688528863194</v>
      </c>
      <c r="BA201"/>
      <c r="BR201"/>
      <c r="CG201"/>
    </row>
    <row r="202" spans="1:85" x14ac:dyDescent="0.25">
      <c r="A202" s="11" t="s">
        <v>58</v>
      </c>
      <c r="B202" s="52">
        <v>9.938328044692632E-2</v>
      </c>
      <c r="C202" s="52">
        <v>0.16854174879916889</v>
      </c>
      <c r="D202" s="52">
        <v>0.30737097045441131</v>
      </c>
      <c r="E202" s="52">
        <v>0</v>
      </c>
      <c r="F202" s="372"/>
      <c r="G202" s="52">
        <v>0</v>
      </c>
      <c r="H202" s="53">
        <v>0</v>
      </c>
      <c r="I202" s="54">
        <f t="shared" si="174"/>
        <v>0.57529599970050649</v>
      </c>
      <c r="J202" s="8"/>
      <c r="K202" s="23" t="s">
        <v>58</v>
      </c>
      <c r="L202" s="55">
        <v>9.938328044692632E-2</v>
      </c>
      <c r="M202" s="55">
        <v>0.16854174879916889</v>
      </c>
      <c r="N202" s="55">
        <v>0.30737097045441131</v>
      </c>
      <c r="O202" s="55">
        <v>0</v>
      </c>
      <c r="P202" s="55">
        <v>0</v>
      </c>
      <c r="Q202" s="55">
        <v>0</v>
      </c>
      <c r="R202" s="56">
        <v>0</v>
      </c>
      <c r="S202" s="57">
        <f t="shared" si="175"/>
        <v>0.57529599970050649</v>
      </c>
      <c r="U202" s="34" t="s">
        <v>58</v>
      </c>
      <c r="V202" s="93">
        <v>9.938328044692632E-2</v>
      </c>
      <c r="W202" s="93">
        <v>0</v>
      </c>
      <c r="X202" s="93">
        <v>0</v>
      </c>
      <c r="Y202" s="93">
        <v>0.16854174879916889</v>
      </c>
      <c r="Z202" s="93">
        <v>0.30737097045441131</v>
      </c>
      <c r="AA202" s="93">
        <v>0</v>
      </c>
      <c r="AB202" s="93">
        <v>0</v>
      </c>
      <c r="AC202" s="94">
        <v>0</v>
      </c>
      <c r="AD202" s="93">
        <v>0</v>
      </c>
      <c r="AE202" s="93">
        <v>0</v>
      </c>
      <c r="AF202" s="93">
        <v>0</v>
      </c>
      <c r="AG202" s="93">
        <v>0</v>
      </c>
      <c r="AH202" s="93">
        <v>0</v>
      </c>
      <c r="AI202" s="95">
        <f t="shared" si="176"/>
        <v>0.57529599970050649</v>
      </c>
      <c r="BA202"/>
      <c r="BR202"/>
      <c r="CG202"/>
    </row>
    <row r="203" spans="1:85" x14ac:dyDescent="0.25">
      <c r="A203" s="12" t="s">
        <v>21</v>
      </c>
      <c r="B203" s="49">
        <v>0</v>
      </c>
      <c r="C203" s="49">
        <v>0</v>
      </c>
      <c r="D203" s="49">
        <v>676.61526812062107</v>
      </c>
      <c r="E203" s="49">
        <v>0</v>
      </c>
      <c r="F203" s="372"/>
      <c r="G203" s="49">
        <v>0</v>
      </c>
      <c r="H203" s="58">
        <v>0</v>
      </c>
      <c r="I203" s="48">
        <f t="shared" si="174"/>
        <v>676.61526812062107</v>
      </c>
      <c r="J203" s="8"/>
      <c r="K203" s="24" t="s">
        <v>21</v>
      </c>
      <c r="L203" s="49">
        <v>0</v>
      </c>
      <c r="M203" s="49">
        <v>0</v>
      </c>
      <c r="N203" s="49">
        <v>676.61526812062107</v>
      </c>
      <c r="O203" s="49">
        <v>0</v>
      </c>
      <c r="P203" s="49">
        <v>8.0876624258789072</v>
      </c>
      <c r="Q203" s="49">
        <v>0</v>
      </c>
      <c r="R203" s="50">
        <v>0</v>
      </c>
      <c r="S203" s="51">
        <f t="shared" si="175"/>
        <v>684.70293054649994</v>
      </c>
      <c r="U203" s="35" t="s">
        <v>21</v>
      </c>
      <c r="V203" s="89">
        <v>0</v>
      </c>
      <c r="W203" s="89">
        <v>0</v>
      </c>
      <c r="X203" s="89">
        <v>0</v>
      </c>
      <c r="Y203" s="89">
        <v>0</v>
      </c>
      <c r="Z203" s="89">
        <v>676.61526812062107</v>
      </c>
      <c r="AA203" s="89">
        <v>0</v>
      </c>
      <c r="AB203" s="89">
        <v>8.0876624258789072</v>
      </c>
      <c r="AC203" s="90">
        <v>0</v>
      </c>
      <c r="AD203" s="89">
        <v>0</v>
      </c>
      <c r="AE203" s="89">
        <v>0</v>
      </c>
      <c r="AF203" s="89">
        <v>0</v>
      </c>
      <c r="AG203" s="89">
        <v>0</v>
      </c>
      <c r="AH203" s="89">
        <v>0</v>
      </c>
      <c r="AI203" s="92">
        <f t="shared" si="176"/>
        <v>684.70293054649994</v>
      </c>
      <c r="BA203"/>
      <c r="BR203"/>
      <c r="CG203"/>
    </row>
    <row r="204" spans="1:85" x14ac:dyDescent="0.25">
      <c r="A204" s="11" t="s">
        <v>20</v>
      </c>
      <c r="B204" s="52">
        <v>0</v>
      </c>
      <c r="C204" s="52">
        <v>0</v>
      </c>
      <c r="D204" s="52">
        <v>959.32303767627207</v>
      </c>
      <c r="E204" s="52">
        <v>0</v>
      </c>
      <c r="F204" s="372"/>
      <c r="G204" s="52">
        <v>0</v>
      </c>
      <c r="H204" s="53">
        <v>0</v>
      </c>
      <c r="I204" s="54">
        <f t="shared" si="174"/>
        <v>959.32303767627207</v>
      </c>
      <c r="J204" s="8"/>
      <c r="K204" s="23" t="s">
        <v>20</v>
      </c>
      <c r="L204" s="55">
        <v>0</v>
      </c>
      <c r="M204" s="55">
        <v>0</v>
      </c>
      <c r="N204" s="55">
        <v>959.32303767627207</v>
      </c>
      <c r="O204" s="55">
        <v>0</v>
      </c>
      <c r="P204" s="55">
        <v>0</v>
      </c>
      <c r="Q204" s="55">
        <v>0</v>
      </c>
      <c r="R204" s="56">
        <v>0</v>
      </c>
      <c r="S204" s="57">
        <f t="shared" si="175"/>
        <v>959.32303767627207</v>
      </c>
      <c r="U204" s="34" t="s">
        <v>59</v>
      </c>
      <c r="V204" s="93">
        <v>0</v>
      </c>
      <c r="W204" s="93">
        <v>0</v>
      </c>
      <c r="X204" s="93">
        <v>0</v>
      </c>
      <c r="Y204" s="93">
        <v>0</v>
      </c>
      <c r="Z204" s="93">
        <v>959.32303767627207</v>
      </c>
      <c r="AA204" s="93">
        <v>0</v>
      </c>
      <c r="AB204" s="93">
        <v>0</v>
      </c>
      <c r="AC204" s="94">
        <v>0</v>
      </c>
      <c r="AD204" s="93">
        <v>0</v>
      </c>
      <c r="AE204" s="93">
        <v>0</v>
      </c>
      <c r="AF204" s="93">
        <v>0</v>
      </c>
      <c r="AG204" s="93">
        <v>0</v>
      </c>
      <c r="AH204" s="93">
        <v>0</v>
      </c>
      <c r="AI204" s="95">
        <f t="shared" si="176"/>
        <v>959.32303767627207</v>
      </c>
      <c r="BA204"/>
      <c r="BR204"/>
      <c r="CG204"/>
    </row>
    <row r="205" spans="1:85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174"/>
        <v>0</v>
      </c>
      <c r="J205" s="8"/>
      <c r="K205" s="25" t="s">
        <v>62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50">
        <v>0</v>
      </c>
      <c r="S205" s="51">
        <f t="shared" si="175"/>
        <v>0</v>
      </c>
      <c r="U205" s="36" t="s">
        <v>60</v>
      </c>
      <c r="V205" s="89">
        <v>0</v>
      </c>
      <c r="W205" s="89">
        <v>0</v>
      </c>
      <c r="X205" s="89">
        <v>0</v>
      </c>
      <c r="Y205" s="89">
        <v>0</v>
      </c>
      <c r="Z205" s="89">
        <v>0</v>
      </c>
      <c r="AA205" s="89">
        <v>0</v>
      </c>
      <c r="AB205" s="89">
        <v>0</v>
      </c>
      <c r="AC205" s="90">
        <v>0</v>
      </c>
      <c r="AD205" s="91">
        <v>0</v>
      </c>
      <c r="AE205" s="91">
        <v>0</v>
      </c>
      <c r="AF205" s="91">
        <v>0</v>
      </c>
      <c r="AG205" s="91">
        <v>0</v>
      </c>
      <c r="AH205" s="91">
        <v>0</v>
      </c>
      <c r="AI205" s="92">
        <f t="shared" si="176"/>
        <v>0</v>
      </c>
      <c r="BA205"/>
      <c r="BR205"/>
      <c r="CG205"/>
    </row>
    <row r="206" spans="1:85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174"/>
        <v>0</v>
      </c>
      <c r="J206" s="8"/>
      <c r="K206" s="26" t="s">
        <v>22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63">
        <v>0</v>
      </c>
      <c r="S206" s="64">
        <f t="shared" si="175"/>
        <v>0</v>
      </c>
      <c r="U206" s="37" t="s">
        <v>63</v>
      </c>
      <c r="V206" s="96">
        <v>0</v>
      </c>
      <c r="W206" s="96">
        <v>0</v>
      </c>
      <c r="X206" s="96">
        <v>0</v>
      </c>
      <c r="Y206" s="96">
        <v>0</v>
      </c>
      <c r="Z206" s="96">
        <v>0</v>
      </c>
      <c r="AA206" s="96">
        <v>0</v>
      </c>
      <c r="AB206" s="96">
        <v>0</v>
      </c>
      <c r="AC206" s="96">
        <v>0</v>
      </c>
      <c r="AD206" s="96">
        <v>0</v>
      </c>
      <c r="AE206" s="96">
        <v>0</v>
      </c>
      <c r="AF206" s="96">
        <v>0</v>
      </c>
      <c r="AG206" s="96">
        <v>0</v>
      </c>
      <c r="AH206" s="97">
        <v>0</v>
      </c>
      <c r="AI206" s="98">
        <f t="shared" si="176"/>
        <v>0</v>
      </c>
      <c r="BA206"/>
      <c r="BR206"/>
      <c r="CG206"/>
    </row>
    <row r="207" spans="1:85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174"/>
        <v>0</v>
      </c>
      <c r="J207" s="8"/>
      <c r="K207" s="27" t="s">
        <v>18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8">
        <v>0</v>
      </c>
      <c r="S207" s="69">
        <f t="shared" si="175"/>
        <v>0</v>
      </c>
      <c r="U207" s="38" t="s">
        <v>18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1">
        <f t="shared" si="176"/>
        <v>0</v>
      </c>
      <c r="BA207"/>
      <c r="BR207"/>
      <c r="CG207"/>
    </row>
    <row r="208" spans="1:85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174"/>
        <v>0</v>
      </c>
      <c r="J208" s="8"/>
      <c r="K208" s="26" t="s">
        <v>19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63">
        <v>0</v>
      </c>
      <c r="S208" s="64">
        <f t="shared" si="175"/>
        <v>0</v>
      </c>
      <c r="U208" s="37" t="s">
        <v>19</v>
      </c>
      <c r="V208" s="96">
        <v>0</v>
      </c>
      <c r="W208" s="96">
        <v>0</v>
      </c>
      <c r="X208" s="96">
        <v>0</v>
      </c>
      <c r="Y208" s="96">
        <v>0</v>
      </c>
      <c r="Z208" s="96">
        <v>0</v>
      </c>
      <c r="AA208" s="96">
        <v>0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7">
        <v>0</v>
      </c>
      <c r="AI208" s="98">
        <f t="shared" si="176"/>
        <v>0</v>
      </c>
      <c r="BA208"/>
      <c r="BR208"/>
      <c r="CG208"/>
    </row>
    <row r="209" spans="1:85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174"/>
        <v>0</v>
      </c>
      <c r="J209" s="8"/>
      <c r="K209" s="28" t="s">
        <v>10</v>
      </c>
      <c r="L209" s="70">
        <v>0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3">
        <v>0</v>
      </c>
      <c r="S209" s="74">
        <f t="shared" si="175"/>
        <v>0</v>
      </c>
      <c r="U209" s="38" t="s">
        <v>10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100">
        <v>0</v>
      </c>
      <c r="AE209" s="100">
        <v>0</v>
      </c>
      <c r="AF209" s="100">
        <v>0</v>
      </c>
      <c r="AG209" s="100">
        <v>0</v>
      </c>
      <c r="AH209" s="100">
        <v>0</v>
      </c>
      <c r="AI209" s="101">
        <f t="shared" si="176"/>
        <v>0</v>
      </c>
      <c r="BA209"/>
      <c r="BR209"/>
      <c r="CG209"/>
    </row>
    <row r="210" spans="1:85" x14ac:dyDescent="0.25">
      <c r="A210" s="17" t="s">
        <v>25</v>
      </c>
      <c r="B210" s="75">
        <f>SUM(B189:B205)</f>
        <v>254.50542537915686</v>
      </c>
      <c r="C210" s="75">
        <f t="shared" ref="C210:I210" si="177">SUM(C189:C205)</f>
        <v>141.70405690701617</v>
      </c>
      <c r="D210" s="75">
        <f t="shared" si="177"/>
        <v>4406.990818345027</v>
      </c>
      <c r="E210" s="75">
        <f t="shared" si="177"/>
        <v>431.0883469138339</v>
      </c>
      <c r="F210" s="75">
        <f t="shared" si="177"/>
        <v>0</v>
      </c>
      <c r="G210" s="75">
        <f t="shared" si="177"/>
        <v>48.502749171303947</v>
      </c>
      <c r="H210" s="76">
        <f t="shared" si="177"/>
        <v>0</v>
      </c>
      <c r="I210" s="48">
        <f t="shared" si="177"/>
        <v>5282.7913967163377</v>
      </c>
      <c r="J210" s="8"/>
      <c r="K210" s="29" t="s">
        <v>25</v>
      </c>
      <c r="L210" s="75">
        <f>SUM(L189:L205)</f>
        <v>254.50542537915686</v>
      </c>
      <c r="M210" s="75">
        <f t="shared" ref="M210:S210" si="178">SUM(M189:M205)</f>
        <v>141.70405690701617</v>
      </c>
      <c r="N210" s="75">
        <f t="shared" si="178"/>
        <v>4406.990818345027</v>
      </c>
      <c r="O210" s="75">
        <f t="shared" si="178"/>
        <v>431.0883469138339</v>
      </c>
      <c r="P210" s="75">
        <f t="shared" si="178"/>
        <v>226.03824165737313</v>
      </c>
      <c r="Q210" s="75">
        <f t="shared" si="178"/>
        <v>48.502749171303947</v>
      </c>
      <c r="R210" s="76">
        <f t="shared" si="178"/>
        <v>0</v>
      </c>
      <c r="S210" s="77">
        <f t="shared" si="178"/>
        <v>5508.8296383737115</v>
      </c>
      <c r="U210" s="39" t="s">
        <v>61</v>
      </c>
      <c r="V210" s="102">
        <f>SUM(V189:V205)</f>
        <v>179.96678928763788</v>
      </c>
      <c r="W210" s="102">
        <f t="shared" ref="W210:AH210" si="179">SUM(W189:W205)</f>
        <v>9.8241804223243303</v>
      </c>
      <c r="X210" s="102">
        <f t="shared" si="179"/>
        <v>48.502749171303947</v>
      </c>
      <c r="Y210" s="102">
        <f t="shared" si="179"/>
        <v>141.70405690701617</v>
      </c>
      <c r="Z210" s="102">
        <f t="shared" si="179"/>
        <v>4349.7762193240223</v>
      </c>
      <c r="AA210" s="102">
        <f t="shared" si="179"/>
        <v>429.45756085168142</v>
      </c>
      <c r="AB210" s="102">
        <f t="shared" si="179"/>
        <v>226.03824165737313</v>
      </c>
      <c r="AC210" s="102">
        <f t="shared" si="179"/>
        <v>123.55984075235182</v>
      </c>
      <c r="AD210" s="103">
        <f t="shared" si="179"/>
        <v>64.714455669194606</v>
      </c>
      <c r="AE210" s="103">
        <f t="shared" si="179"/>
        <v>1.5013199611567254</v>
      </c>
      <c r="AF210" s="103">
        <f t="shared" si="179"/>
        <v>0</v>
      </c>
      <c r="AG210" s="103">
        <f t="shared" si="179"/>
        <v>57.214599021004695</v>
      </c>
      <c r="AH210" s="103">
        <f t="shared" si="179"/>
        <v>0.12946610099579839</v>
      </c>
      <c r="AI210" s="104">
        <f>SUM(V210:AC210)</f>
        <v>5508.8296383737115</v>
      </c>
      <c r="BA210"/>
      <c r="BR210"/>
      <c r="CG210"/>
    </row>
    <row r="211" spans="1:85" s="4" customFormat="1" ht="15" thickBot="1" x14ac:dyDescent="0.35">
      <c r="A211" s="18" t="s">
        <v>85</v>
      </c>
      <c r="B211" s="105">
        <f>IF($I210=0,"-",B210/$I210)</f>
        <v>4.817631556251712E-2</v>
      </c>
      <c r="C211" s="105">
        <f t="shared" ref="C211:H211" si="180">IF($I210=0,"-",C210/$I210)</f>
        <v>2.682370857859278E-2</v>
      </c>
      <c r="D211" s="105">
        <f t="shared" si="180"/>
        <v>0.83421632379508903</v>
      </c>
      <c r="E211" s="105">
        <f t="shared" si="180"/>
        <v>8.1602379223565127E-2</v>
      </c>
      <c r="F211" s="105">
        <f t="shared" si="180"/>
        <v>0</v>
      </c>
      <c r="G211" s="105">
        <f t="shared" si="180"/>
        <v>9.1812728402359683E-3</v>
      </c>
      <c r="H211" s="106">
        <f t="shared" si="180"/>
        <v>0</v>
      </c>
      <c r="I211" s="107">
        <f>SUM(B211:H211)</f>
        <v>1.0000000000000002</v>
      </c>
      <c r="J211"/>
      <c r="K211" s="30" t="s">
        <v>85</v>
      </c>
      <c r="L211" s="80">
        <f>IF($S210=0,"-",L210/$S210)</f>
        <v>4.619954547265518E-2</v>
      </c>
      <c r="M211" s="80">
        <f t="shared" ref="M211:R211" si="181">IF($S210=0,"-",M210/$S210)</f>
        <v>2.5723078441185796E-2</v>
      </c>
      <c r="N211" s="80">
        <f t="shared" si="181"/>
        <v>0.79998676808710245</v>
      </c>
      <c r="O211" s="80">
        <f t="shared" si="181"/>
        <v>7.8254071229746286E-2</v>
      </c>
      <c r="P211" s="80">
        <f t="shared" si="181"/>
        <v>4.1031989822815251E-2</v>
      </c>
      <c r="Q211" s="80">
        <f t="shared" si="181"/>
        <v>8.8045469464949153E-3</v>
      </c>
      <c r="R211" s="81">
        <f t="shared" si="181"/>
        <v>0</v>
      </c>
      <c r="S211" s="82">
        <f>SUM(L211:R211)</f>
        <v>0.99999999999999989</v>
      </c>
      <c r="U211" s="40" t="s">
        <v>85</v>
      </c>
      <c r="V211" s="108">
        <f>+V210/$AI210</f>
        <v>3.2668788309229098E-2</v>
      </c>
      <c r="W211" s="108">
        <f t="shared" ref="W211:AH211" si="182">+W210/$AI210</f>
        <v>1.7833516494847668E-3</v>
      </c>
      <c r="X211" s="108">
        <f t="shared" si="182"/>
        <v>8.8045469464949153E-3</v>
      </c>
      <c r="Y211" s="108">
        <f t="shared" si="182"/>
        <v>2.5723078441185796E-2</v>
      </c>
      <c r="Z211" s="108">
        <f t="shared" si="182"/>
        <v>0.78960078725689931</v>
      </c>
      <c r="AA211" s="108">
        <f t="shared" si="182"/>
        <v>7.7958039918341659E-2</v>
      </c>
      <c r="AB211" s="108">
        <f t="shared" si="182"/>
        <v>4.1031989822815251E-2</v>
      </c>
      <c r="AC211" s="108">
        <f t="shared" si="182"/>
        <v>2.242941765554916E-2</v>
      </c>
      <c r="AD211" s="108">
        <f t="shared" si="182"/>
        <v>1.1747405513941302E-2</v>
      </c>
      <c r="AE211" s="108">
        <f t="shared" si="182"/>
        <v>2.7252974945871393E-4</v>
      </c>
      <c r="AF211" s="108">
        <f t="shared" si="182"/>
        <v>0</v>
      </c>
      <c r="AG211" s="108">
        <f t="shared" si="182"/>
        <v>1.0385980830203218E-2</v>
      </c>
      <c r="AH211" s="108">
        <f t="shared" si="182"/>
        <v>2.3501561945926994E-5</v>
      </c>
      <c r="AI211" s="109">
        <f>SUM(V211:AC211)</f>
        <v>1</v>
      </c>
    </row>
    <row r="212" spans="1:85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AI212" s="8"/>
      <c r="BA212"/>
      <c r="BR212"/>
      <c r="CG212"/>
    </row>
    <row r="213" spans="1:85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  <c r="K213" s="369" t="s">
        <v>34</v>
      </c>
      <c r="L213" s="43" t="s">
        <v>0</v>
      </c>
      <c r="M213" s="43" t="s">
        <v>1</v>
      </c>
      <c r="N213" s="43" t="s">
        <v>2</v>
      </c>
      <c r="O213" s="43" t="s">
        <v>3</v>
      </c>
      <c r="P213" s="43" t="s">
        <v>26</v>
      </c>
      <c r="Q213" s="43" t="s">
        <v>4</v>
      </c>
      <c r="R213" s="43" t="s">
        <v>84</v>
      </c>
      <c r="S213" s="44" t="s">
        <v>5</v>
      </c>
      <c r="U213" s="365" t="s">
        <v>34</v>
      </c>
      <c r="V213" s="84" t="s">
        <v>71</v>
      </c>
      <c r="W213" s="84" t="s">
        <v>72</v>
      </c>
      <c r="X213" s="84" t="s">
        <v>4</v>
      </c>
      <c r="Y213" s="84" t="s">
        <v>1</v>
      </c>
      <c r="Z213" s="84" t="s">
        <v>2</v>
      </c>
      <c r="AA213" s="84" t="s">
        <v>3</v>
      </c>
      <c r="AB213" s="84" t="s">
        <v>53</v>
      </c>
      <c r="AC213" s="84" t="s">
        <v>65</v>
      </c>
      <c r="AD213" s="85" t="s">
        <v>73</v>
      </c>
      <c r="AE213" s="85" t="s">
        <v>74</v>
      </c>
      <c r="AF213" s="85" t="s">
        <v>75</v>
      </c>
      <c r="AG213" s="85" t="s">
        <v>76</v>
      </c>
      <c r="AH213" s="85" t="s">
        <v>77</v>
      </c>
      <c r="AI213" s="86" t="s">
        <v>61</v>
      </c>
      <c r="BA213"/>
      <c r="BR213"/>
      <c r="CG213"/>
    </row>
    <row r="214" spans="1:85" ht="15" customHeight="1" x14ac:dyDescent="0.25">
      <c r="A214" s="418" t="s">
        <v>34</v>
      </c>
      <c r="B214" s="357" t="s">
        <v>66</v>
      </c>
      <c r="C214" s="358"/>
      <c r="D214" s="358"/>
      <c r="E214" s="358"/>
      <c r="F214" s="358"/>
      <c r="G214" s="358"/>
      <c r="H214" s="358"/>
      <c r="I214" s="359"/>
      <c r="K214" s="370" t="s">
        <v>34</v>
      </c>
      <c r="L214" s="360" t="s">
        <v>66</v>
      </c>
      <c r="M214" s="361"/>
      <c r="N214" s="361"/>
      <c r="O214" s="361"/>
      <c r="P214" s="361"/>
      <c r="Q214" s="361"/>
      <c r="R214" s="361"/>
      <c r="S214" s="362"/>
      <c r="U214" s="366" t="s">
        <v>34</v>
      </c>
      <c r="V214" s="363" t="s">
        <v>66</v>
      </c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4"/>
      <c r="BA214"/>
      <c r="BR214"/>
      <c r="CG214"/>
    </row>
    <row r="215" spans="1:85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  <c r="J215" s="8"/>
      <c r="K215" s="31" t="s">
        <v>6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87">
        <v>0</v>
      </c>
      <c r="S215" s="88">
        <f>SUM(L215:R215)</f>
        <v>0</v>
      </c>
      <c r="U215" s="33" t="s">
        <v>6</v>
      </c>
      <c r="V215" s="89">
        <v>0</v>
      </c>
      <c r="W215" s="89">
        <v>0</v>
      </c>
      <c r="X215" s="89">
        <v>0</v>
      </c>
      <c r="Y215" s="89">
        <v>0</v>
      </c>
      <c r="Z215" s="89">
        <v>0</v>
      </c>
      <c r="AA215" s="89">
        <v>0</v>
      </c>
      <c r="AB215" s="89">
        <v>0</v>
      </c>
      <c r="AC215" s="90">
        <v>0</v>
      </c>
      <c r="AD215" s="91">
        <v>0</v>
      </c>
      <c r="AE215" s="91">
        <v>0</v>
      </c>
      <c r="AF215" s="91">
        <v>0</v>
      </c>
      <c r="AG215" s="91">
        <v>0</v>
      </c>
      <c r="AH215" s="91">
        <v>0</v>
      </c>
      <c r="AI215" s="92">
        <f>SUM(V215:AC215)</f>
        <v>0</v>
      </c>
      <c r="BA215"/>
      <c r="BR215"/>
      <c r="CG215"/>
    </row>
    <row r="216" spans="1:85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183">SUM(B216:H216)</f>
        <v>0</v>
      </c>
      <c r="J216" s="8"/>
      <c r="K216" s="23" t="s">
        <v>7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6">
        <v>0</v>
      </c>
      <c r="S216" s="57">
        <f t="shared" ref="S216:S235" si="184">SUM(L216:R216)</f>
        <v>0</v>
      </c>
      <c r="U216" s="34" t="s">
        <v>7</v>
      </c>
      <c r="V216" s="93">
        <v>0</v>
      </c>
      <c r="W216" s="93">
        <v>0</v>
      </c>
      <c r="X216" s="93">
        <v>0</v>
      </c>
      <c r="Y216" s="93">
        <v>0</v>
      </c>
      <c r="Z216" s="93">
        <v>0</v>
      </c>
      <c r="AA216" s="93">
        <v>0</v>
      </c>
      <c r="AB216" s="93">
        <v>0</v>
      </c>
      <c r="AC216" s="94">
        <v>0</v>
      </c>
      <c r="AD216" s="93">
        <v>0</v>
      </c>
      <c r="AE216" s="93">
        <v>0</v>
      </c>
      <c r="AF216" s="93">
        <v>0</v>
      </c>
      <c r="AG216" s="93">
        <v>0</v>
      </c>
      <c r="AH216" s="93">
        <v>0</v>
      </c>
      <c r="AI216" s="95">
        <f t="shared" ref="AI216:AI235" si="185">SUM(V216:AC216)</f>
        <v>0</v>
      </c>
      <c r="BA216"/>
      <c r="BR216"/>
      <c r="CG216"/>
    </row>
    <row r="217" spans="1:85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183"/>
        <v>0</v>
      </c>
      <c r="J217" s="8"/>
      <c r="K217" s="24" t="s">
        <v>9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50">
        <v>0</v>
      </c>
      <c r="S217" s="51">
        <f t="shared" si="184"/>
        <v>0</v>
      </c>
      <c r="U217" s="35" t="s">
        <v>9</v>
      </c>
      <c r="V217" s="89">
        <v>0</v>
      </c>
      <c r="W217" s="89">
        <v>0</v>
      </c>
      <c r="X217" s="89">
        <v>0</v>
      </c>
      <c r="Y217" s="89">
        <v>0</v>
      </c>
      <c r="Z217" s="89">
        <v>0</v>
      </c>
      <c r="AA217" s="89">
        <v>0</v>
      </c>
      <c r="AB217" s="89">
        <v>0</v>
      </c>
      <c r="AC217" s="90">
        <v>0</v>
      </c>
      <c r="AD217" s="91">
        <v>0</v>
      </c>
      <c r="AE217" s="91">
        <v>0</v>
      </c>
      <c r="AF217" s="91">
        <v>0</v>
      </c>
      <c r="AG217" s="91">
        <v>0</v>
      </c>
      <c r="AH217" s="91">
        <v>0</v>
      </c>
      <c r="AI217" s="92">
        <f t="shared" si="185"/>
        <v>0</v>
      </c>
      <c r="BA217"/>
      <c r="BR217"/>
      <c r="CG217"/>
    </row>
    <row r="218" spans="1:85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183"/>
        <v>0</v>
      </c>
      <c r="J218" s="8"/>
      <c r="K218" s="23" t="s">
        <v>54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6">
        <v>0</v>
      </c>
      <c r="S218" s="57">
        <f t="shared" si="184"/>
        <v>0</v>
      </c>
      <c r="U218" s="34" t="s">
        <v>54</v>
      </c>
      <c r="V218" s="93">
        <v>0</v>
      </c>
      <c r="W218" s="93">
        <v>0</v>
      </c>
      <c r="X218" s="93">
        <v>0</v>
      </c>
      <c r="Y218" s="93">
        <v>0</v>
      </c>
      <c r="Z218" s="93">
        <v>0</v>
      </c>
      <c r="AA218" s="93">
        <v>0</v>
      </c>
      <c r="AB218" s="93">
        <v>0</v>
      </c>
      <c r="AC218" s="94">
        <v>0</v>
      </c>
      <c r="AD218" s="93">
        <v>0</v>
      </c>
      <c r="AE218" s="93">
        <v>0</v>
      </c>
      <c r="AF218" s="93">
        <v>0</v>
      </c>
      <c r="AG218" s="93">
        <v>0</v>
      </c>
      <c r="AH218" s="93">
        <v>0</v>
      </c>
      <c r="AI218" s="95">
        <f t="shared" si="185"/>
        <v>0</v>
      </c>
      <c r="BA218"/>
      <c r="BR218"/>
      <c r="CG218"/>
    </row>
    <row r="219" spans="1:85" x14ac:dyDescent="0.25">
      <c r="A219" s="12" t="s">
        <v>15</v>
      </c>
      <c r="B219" s="49">
        <v>11.292111672859292</v>
      </c>
      <c r="C219" s="49">
        <v>5.7863823156986891</v>
      </c>
      <c r="D219" s="49">
        <v>1.5287246423728333</v>
      </c>
      <c r="E219" s="49">
        <v>0</v>
      </c>
      <c r="F219" s="372"/>
      <c r="G219" s="49">
        <v>0</v>
      </c>
      <c r="H219" s="58">
        <v>0</v>
      </c>
      <c r="I219" s="48">
        <f t="shared" si="183"/>
        <v>18.607218630930813</v>
      </c>
      <c r="J219" s="8"/>
      <c r="K219" s="24" t="s">
        <v>15</v>
      </c>
      <c r="L219" s="49">
        <v>11.292111672859292</v>
      </c>
      <c r="M219" s="49">
        <v>5.7863823156986891</v>
      </c>
      <c r="N219" s="49">
        <v>1.5287246423728333</v>
      </c>
      <c r="O219" s="49">
        <v>0</v>
      </c>
      <c r="P219" s="49">
        <v>0</v>
      </c>
      <c r="Q219" s="49">
        <v>0</v>
      </c>
      <c r="R219" s="50">
        <v>0</v>
      </c>
      <c r="S219" s="51">
        <f t="shared" si="184"/>
        <v>18.607218630930813</v>
      </c>
      <c r="U219" s="35" t="s">
        <v>15</v>
      </c>
      <c r="V219" s="89">
        <v>11.292111672859292</v>
      </c>
      <c r="W219" s="89">
        <v>0</v>
      </c>
      <c r="X219" s="89">
        <v>0</v>
      </c>
      <c r="Y219" s="89">
        <v>5.7863823156986891</v>
      </c>
      <c r="Z219" s="89">
        <v>1.0790997475572941</v>
      </c>
      <c r="AA219" s="89">
        <v>0</v>
      </c>
      <c r="AB219" s="89">
        <v>0</v>
      </c>
      <c r="AC219" s="90">
        <v>0.44962489481553924</v>
      </c>
      <c r="AD219" s="91">
        <v>0</v>
      </c>
      <c r="AE219" s="91">
        <v>0</v>
      </c>
      <c r="AF219" s="91">
        <v>0</v>
      </c>
      <c r="AG219" s="91">
        <v>0.44962489481553924</v>
      </c>
      <c r="AH219" s="91">
        <v>0</v>
      </c>
      <c r="AI219" s="92">
        <f t="shared" si="185"/>
        <v>18.607218630930813</v>
      </c>
      <c r="BA219"/>
      <c r="BR219"/>
      <c r="CG219"/>
    </row>
    <row r="220" spans="1:85" x14ac:dyDescent="0.25">
      <c r="A220" s="11" t="s">
        <v>67</v>
      </c>
      <c r="B220" s="52">
        <v>2.106783535636445</v>
      </c>
      <c r="C220" s="52">
        <v>0</v>
      </c>
      <c r="D220" s="52">
        <v>2.0741423261364154</v>
      </c>
      <c r="E220" s="52">
        <v>0</v>
      </c>
      <c r="F220" s="372"/>
      <c r="G220" s="52">
        <v>0</v>
      </c>
      <c r="H220" s="53">
        <v>0</v>
      </c>
      <c r="I220" s="54">
        <f t="shared" si="183"/>
        <v>4.1809258617728604</v>
      </c>
      <c r="J220" s="8"/>
      <c r="K220" s="23" t="s">
        <v>67</v>
      </c>
      <c r="L220" s="55">
        <v>2.106783535636445</v>
      </c>
      <c r="M220" s="55">
        <v>0</v>
      </c>
      <c r="N220" s="55">
        <v>2.0741423261364154</v>
      </c>
      <c r="O220" s="55">
        <v>0</v>
      </c>
      <c r="P220" s="55">
        <v>0</v>
      </c>
      <c r="Q220" s="55">
        <v>0</v>
      </c>
      <c r="R220" s="56">
        <v>0</v>
      </c>
      <c r="S220" s="57">
        <f t="shared" si="184"/>
        <v>4.1809258617728604</v>
      </c>
      <c r="U220" s="34" t="s">
        <v>55</v>
      </c>
      <c r="V220" s="93">
        <v>2.106783535636445</v>
      </c>
      <c r="W220" s="93">
        <v>0</v>
      </c>
      <c r="X220" s="93">
        <v>0</v>
      </c>
      <c r="Y220" s="93">
        <v>0</v>
      </c>
      <c r="Z220" s="93">
        <v>2.0741423261364154</v>
      </c>
      <c r="AA220" s="93">
        <v>0</v>
      </c>
      <c r="AB220" s="93">
        <v>0</v>
      </c>
      <c r="AC220" s="94">
        <v>0</v>
      </c>
      <c r="AD220" s="93">
        <v>0</v>
      </c>
      <c r="AE220" s="93">
        <v>0</v>
      </c>
      <c r="AF220" s="93">
        <v>0</v>
      </c>
      <c r="AG220" s="93">
        <v>0</v>
      </c>
      <c r="AH220" s="93">
        <v>0</v>
      </c>
      <c r="AI220" s="95">
        <f t="shared" si="185"/>
        <v>4.1809258617728604</v>
      </c>
      <c r="BA220"/>
      <c r="BR220"/>
      <c r="CG220"/>
    </row>
    <row r="221" spans="1:85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9.8462160260603341E-4</v>
      </c>
      <c r="F221" s="372"/>
      <c r="G221" s="49">
        <v>0</v>
      </c>
      <c r="H221" s="58">
        <v>0</v>
      </c>
      <c r="I221" s="48">
        <f t="shared" si="183"/>
        <v>9.8462160260603341E-4</v>
      </c>
      <c r="J221" s="8"/>
      <c r="K221" s="24" t="s">
        <v>56</v>
      </c>
      <c r="L221" s="49">
        <v>0</v>
      </c>
      <c r="M221" s="49">
        <v>0</v>
      </c>
      <c r="N221" s="49">
        <v>0</v>
      </c>
      <c r="O221" s="49">
        <v>9.8462160260603341E-4</v>
      </c>
      <c r="P221" s="49">
        <v>1.4697018767032135</v>
      </c>
      <c r="Q221" s="49">
        <v>0</v>
      </c>
      <c r="R221" s="50">
        <v>0</v>
      </c>
      <c r="S221" s="51">
        <f t="shared" si="184"/>
        <v>1.4706864983058194</v>
      </c>
      <c r="U221" s="35" t="s">
        <v>56</v>
      </c>
      <c r="V221" s="89">
        <v>0</v>
      </c>
      <c r="W221" s="89">
        <v>0</v>
      </c>
      <c r="X221" s="89">
        <v>0</v>
      </c>
      <c r="Y221" s="89">
        <v>0</v>
      </c>
      <c r="Z221" s="89">
        <v>0</v>
      </c>
      <c r="AA221" s="89">
        <v>9.8462160260603341E-4</v>
      </c>
      <c r="AB221" s="89">
        <v>1.4697018767032135</v>
      </c>
      <c r="AC221" s="90">
        <v>0</v>
      </c>
      <c r="AD221" s="89">
        <v>0</v>
      </c>
      <c r="AE221" s="89">
        <v>0</v>
      </c>
      <c r="AF221" s="89">
        <v>0</v>
      </c>
      <c r="AG221" s="89">
        <v>0</v>
      </c>
      <c r="AH221" s="89">
        <v>0</v>
      </c>
      <c r="AI221" s="92">
        <f t="shared" si="185"/>
        <v>1.4706864983058194</v>
      </c>
      <c r="BA221"/>
      <c r="BR221"/>
      <c r="CG221"/>
    </row>
    <row r="222" spans="1:85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3.8222113723052671E-16</v>
      </c>
      <c r="F222" s="372"/>
      <c r="G222" s="52">
        <v>0</v>
      </c>
      <c r="H222" s="53">
        <v>0</v>
      </c>
      <c r="I222" s="54">
        <f t="shared" si="183"/>
        <v>3.8222113723052671E-16</v>
      </c>
      <c r="J222" s="8"/>
      <c r="K222" s="23" t="s">
        <v>11</v>
      </c>
      <c r="L222" s="55">
        <v>0</v>
      </c>
      <c r="M222" s="55">
        <v>0</v>
      </c>
      <c r="N222" s="55">
        <v>0</v>
      </c>
      <c r="O222" s="55">
        <v>3.8222113723052671E-16</v>
      </c>
      <c r="P222" s="55">
        <v>0.2516735112404454</v>
      </c>
      <c r="Q222" s="55">
        <v>0</v>
      </c>
      <c r="R222" s="56">
        <v>0</v>
      </c>
      <c r="S222" s="57">
        <f t="shared" si="184"/>
        <v>0.25167351124044579</v>
      </c>
      <c r="U222" s="34" t="s">
        <v>11</v>
      </c>
      <c r="V222" s="93">
        <v>0</v>
      </c>
      <c r="W222" s="93">
        <v>0</v>
      </c>
      <c r="X222" s="93">
        <v>0</v>
      </c>
      <c r="Y222" s="93">
        <v>0</v>
      </c>
      <c r="Z222" s="93">
        <v>0</v>
      </c>
      <c r="AA222" s="93">
        <v>3.8222113723052671E-16</v>
      </c>
      <c r="AB222" s="93">
        <v>0.2516735112404454</v>
      </c>
      <c r="AC222" s="94">
        <v>0</v>
      </c>
      <c r="AD222" s="93">
        <v>0</v>
      </c>
      <c r="AE222" s="93">
        <v>0</v>
      </c>
      <c r="AF222" s="93">
        <v>0</v>
      </c>
      <c r="AG222" s="93">
        <v>0</v>
      </c>
      <c r="AH222" s="93">
        <v>0</v>
      </c>
      <c r="AI222" s="95">
        <f t="shared" si="185"/>
        <v>0.25167351124044579</v>
      </c>
      <c r="BA222"/>
      <c r="BR222"/>
      <c r="CG222"/>
    </row>
    <row r="223" spans="1:85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183"/>
        <v>0</v>
      </c>
      <c r="J223" s="8"/>
      <c r="K223" s="24" t="s">
        <v>57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50">
        <v>0</v>
      </c>
      <c r="S223" s="51">
        <f t="shared" si="184"/>
        <v>0</v>
      </c>
      <c r="U223" s="35" t="s">
        <v>57</v>
      </c>
      <c r="V223" s="89">
        <v>0</v>
      </c>
      <c r="W223" s="89">
        <v>0</v>
      </c>
      <c r="X223" s="89">
        <v>0</v>
      </c>
      <c r="Y223" s="89">
        <v>0</v>
      </c>
      <c r="Z223" s="89">
        <v>0</v>
      </c>
      <c r="AA223" s="89">
        <v>0</v>
      </c>
      <c r="AB223" s="89">
        <v>0</v>
      </c>
      <c r="AC223" s="90">
        <v>0</v>
      </c>
      <c r="AD223" s="89">
        <v>0</v>
      </c>
      <c r="AE223" s="89">
        <v>0</v>
      </c>
      <c r="AF223" s="89">
        <v>0</v>
      </c>
      <c r="AG223" s="89">
        <v>0</v>
      </c>
      <c r="AH223" s="89">
        <v>0</v>
      </c>
      <c r="AI223" s="92">
        <f t="shared" si="185"/>
        <v>0</v>
      </c>
      <c r="BA223"/>
      <c r="BR223"/>
      <c r="CG223"/>
    </row>
    <row r="224" spans="1:85" x14ac:dyDescent="0.25">
      <c r="A224" s="11" t="s">
        <v>16</v>
      </c>
      <c r="B224" s="52">
        <v>11.656011597611363</v>
      </c>
      <c r="C224" s="52">
        <v>0</v>
      </c>
      <c r="D224" s="52">
        <v>46.169052611632061</v>
      </c>
      <c r="E224" s="52">
        <v>2.4400650376708346</v>
      </c>
      <c r="F224" s="372"/>
      <c r="G224" s="52">
        <v>0</v>
      </c>
      <c r="H224" s="53">
        <v>0</v>
      </c>
      <c r="I224" s="54">
        <f t="shared" si="183"/>
        <v>60.265129246914256</v>
      </c>
      <c r="J224" s="8"/>
      <c r="K224" s="23" t="s">
        <v>16</v>
      </c>
      <c r="L224" s="55">
        <v>11.656011597611363</v>
      </c>
      <c r="M224" s="55">
        <v>0</v>
      </c>
      <c r="N224" s="55">
        <v>46.169052611632061</v>
      </c>
      <c r="O224" s="55">
        <v>2.4400650376708346</v>
      </c>
      <c r="P224" s="55">
        <v>0</v>
      </c>
      <c r="Q224" s="55">
        <v>0</v>
      </c>
      <c r="R224" s="56">
        <v>0</v>
      </c>
      <c r="S224" s="57">
        <f t="shared" si="184"/>
        <v>60.265129246914256</v>
      </c>
      <c r="U224" s="34" t="s">
        <v>16</v>
      </c>
      <c r="V224" s="93">
        <v>11.656011597611363</v>
      </c>
      <c r="W224" s="93">
        <v>0</v>
      </c>
      <c r="X224" s="93">
        <v>0</v>
      </c>
      <c r="Y224" s="93">
        <v>0</v>
      </c>
      <c r="Z224" s="93">
        <v>46.169052611632061</v>
      </c>
      <c r="AA224" s="93">
        <v>2.4400650376708346</v>
      </c>
      <c r="AB224" s="93">
        <v>0</v>
      </c>
      <c r="AC224" s="94">
        <v>0</v>
      </c>
      <c r="AD224" s="93">
        <v>0</v>
      </c>
      <c r="AE224" s="93">
        <v>0</v>
      </c>
      <c r="AF224" s="93">
        <v>0</v>
      </c>
      <c r="AG224" s="93">
        <v>0</v>
      </c>
      <c r="AH224" s="93">
        <v>0</v>
      </c>
      <c r="AI224" s="95">
        <f t="shared" si="185"/>
        <v>60.265129246914256</v>
      </c>
      <c r="BA224"/>
      <c r="BR224"/>
      <c r="CG224"/>
    </row>
    <row r="225" spans="1:85" x14ac:dyDescent="0.25">
      <c r="A225" s="12" t="s">
        <v>139</v>
      </c>
      <c r="B225" s="49">
        <v>0.60959148082951797</v>
      </c>
      <c r="C225" s="49">
        <v>2.4055320989871818E-2</v>
      </c>
      <c r="D225" s="49">
        <v>5.2334983575967788</v>
      </c>
      <c r="E225" s="49">
        <v>6.6614735048875799E-3</v>
      </c>
      <c r="F225" s="372"/>
      <c r="G225" s="49">
        <v>0</v>
      </c>
      <c r="H225" s="58">
        <v>0</v>
      </c>
      <c r="I225" s="48">
        <f t="shared" si="183"/>
        <v>5.873806632921057</v>
      </c>
      <c r="J225" s="8"/>
      <c r="K225" s="24" t="s">
        <v>139</v>
      </c>
      <c r="L225" s="49">
        <v>0.60959148082951797</v>
      </c>
      <c r="M225" s="49">
        <v>2.4055320989871818E-2</v>
      </c>
      <c r="N225" s="49">
        <v>5.2334983575967788</v>
      </c>
      <c r="O225" s="49">
        <v>6.6614735048875799E-3</v>
      </c>
      <c r="P225" s="49">
        <v>0</v>
      </c>
      <c r="Q225" s="49">
        <v>0</v>
      </c>
      <c r="R225" s="50">
        <v>0</v>
      </c>
      <c r="S225" s="51">
        <f t="shared" si="184"/>
        <v>5.873806632921057</v>
      </c>
      <c r="U225" s="35" t="s">
        <v>139</v>
      </c>
      <c r="V225" s="89">
        <v>0.55998849323068056</v>
      </c>
      <c r="W225" s="89">
        <v>0</v>
      </c>
      <c r="X225" s="89">
        <v>0</v>
      </c>
      <c r="Y225" s="89">
        <v>2.4055320989871818E-2</v>
      </c>
      <c r="Z225" s="89">
        <v>1.7505427166191103</v>
      </c>
      <c r="AA225" s="89">
        <v>6.6614735048875799E-3</v>
      </c>
      <c r="AB225" s="89">
        <v>0</v>
      </c>
      <c r="AC225" s="90">
        <v>3.5325586285765067</v>
      </c>
      <c r="AD225" s="89">
        <v>4.9602987598837418E-2</v>
      </c>
      <c r="AE225" s="89">
        <v>0</v>
      </c>
      <c r="AF225" s="89">
        <v>0</v>
      </c>
      <c r="AG225" s="89">
        <v>3.4829556409776687</v>
      </c>
      <c r="AH225" s="89">
        <v>0</v>
      </c>
      <c r="AI225" s="92">
        <f t="shared" si="185"/>
        <v>5.873806632921057</v>
      </c>
      <c r="BA225"/>
      <c r="BR225"/>
      <c r="CG225"/>
    </row>
    <row r="226" spans="1:85" x14ac:dyDescent="0.25">
      <c r="A226" s="11" t="s">
        <v>24</v>
      </c>
      <c r="B226" s="52">
        <v>7.3501532452454672</v>
      </c>
      <c r="C226" s="52">
        <v>0.30921354462798106</v>
      </c>
      <c r="D226" s="52">
        <v>9.3712903839086739</v>
      </c>
      <c r="E226" s="52">
        <v>90.537053898922267</v>
      </c>
      <c r="F226" s="372"/>
      <c r="G226" s="52">
        <v>17.329879268615336</v>
      </c>
      <c r="H226" s="53">
        <v>1.9087255841233395</v>
      </c>
      <c r="I226" s="54">
        <f t="shared" si="183"/>
        <v>126.80631592544307</v>
      </c>
      <c r="J226" s="8"/>
      <c r="K226" s="23" t="s">
        <v>24</v>
      </c>
      <c r="L226" s="55">
        <v>7.3501532452454672</v>
      </c>
      <c r="M226" s="55">
        <v>0.30921354462798106</v>
      </c>
      <c r="N226" s="55">
        <v>9.3712903839086739</v>
      </c>
      <c r="O226" s="55">
        <v>90.537053898922267</v>
      </c>
      <c r="P226" s="55">
        <v>2.865763369450375</v>
      </c>
      <c r="Q226" s="55">
        <v>17.329879268615336</v>
      </c>
      <c r="R226" s="56">
        <v>1.9087255841233395</v>
      </c>
      <c r="S226" s="57">
        <f t="shared" si="184"/>
        <v>129.67207929489345</v>
      </c>
      <c r="U226" s="34" t="s">
        <v>24</v>
      </c>
      <c r="V226" s="93">
        <v>0</v>
      </c>
      <c r="W226" s="93">
        <v>6.5933063745055973</v>
      </c>
      <c r="X226" s="93">
        <v>17.329879268615336</v>
      </c>
      <c r="Y226" s="93">
        <v>0.30921354462798106</v>
      </c>
      <c r="Z226" s="93">
        <v>9.2538493203508416</v>
      </c>
      <c r="AA226" s="93">
        <v>89.650353843817612</v>
      </c>
      <c r="AB226" s="93">
        <v>2.865763369450375</v>
      </c>
      <c r="AC226" s="94">
        <v>3.6697135735257063</v>
      </c>
      <c r="AD226" s="93">
        <v>0.75684687073987</v>
      </c>
      <c r="AE226" s="93">
        <v>0.49197560430795884</v>
      </c>
      <c r="AF226" s="93">
        <v>1.9087255841233395</v>
      </c>
      <c r="AG226" s="93">
        <v>0.11744106355783174</v>
      </c>
      <c r="AH226" s="93">
        <v>0.39472445079670665</v>
      </c>
      <c r="AI226" s="95">
        <f t="shared" si="185"/>
        <v>129.67207929489345</v>
      </c>
      <c r="BA226"/>
      <c r="BR226"/>
      <c r="CG226"/>
    </row>
    <row r="227" spans="1:85" x14ac:dyDescent="0.25">
      <c r="A227" s="12" t="s">
        <v>23</v>
      </c>
      <c r="B227" s="49">
        <v>0.44442085673246801</v>
      </c>
      <c r="C227" s="49">
        <v>0</v>
      </c>
      <c r="D227" s="49">
        <v>0.1223558753075686</v>
      </c>
      <c r="E227" s="49">
        <v>0</v>
      </c>
      <c r="F227" s="372"/>
      <c r="G227" s="49">
        <v>0</v>
      </c>
      <c r="H227" s="58">
        <v>0</v>
      </c>
      <c r="I227" s="48">
        <f t="shared" si="183"/>
        <v>0.56677673204003665</v>
      </c>
      <c r="J227" s="8"/>
      <c r="K227" s="24" t="s">
        <v>23</v>
      </c>
      <c r="L227" s="49">
        <v>0.44442085673246801</v>
      </c>
      <c r="M227" s="49">
        <v>0</v>
      </c>
      <c r="N227" s="49">
        <v>0.1223558753075686</v>
      </c>
      <c r="O227" s="49">
        <v>0</v>
      </c>
      <c r="P227" s="49">
        <v>0</v>
      </c>
      <c r="Q227" s="49">
        <v>0</v>
      </c>
      <c r="R227" s="50">
        <v>0</v>
      </c>
      <c r="S227" s="51">
        <f t="shared" si="184"/>
        <v>0.56677673204003665</v>
      </c>
      <c r="U227" s="35" t="s">
        <v>23</v>
      </c>
      <c r="V227" s="89">
        <v>0.44442085673246801</v>
      </c>
      <c r="W227" s="89">
        <v>0</v>
      </c>
      <c r="X227" s="89">
        <v>0</v>
      </c>
      <c r="Y227" s="89">
        <v>0</v>
      </c>
      <c r="Z227" s="89">
        <v>0</v>
      </c>
      <c r="AA227" s="89">
        <v>0</v>
      </c>
      <c r="AB227" s="89">
        <v>0</v>
      </c>
      <c r="AC227" s="90">
        <v>0.1223558753075686</v>
      </c>
      <c r="AD227" s="89">
        <v>0</v>
      </c>
      <c r="AE227" s="89">
        <v>0</v>
      </c>
      <c r="AF227" s="89">
        <v>0</v>
      </c>
      <c r="AG227" s="89">
        <v>0.1223558753075686</v>
      </c>
      <c r="AH227" s="89">
        <v>0</v>
      </c>
      <c r="AI227" s="92">
        <f t="shared" si="185"/>
        <v>0.56677673204003665</v>
      </c>
      <c r="BA227"/>
      <c r="BR227"/>
      <c r="CG227"/>
    </row>
    <row r="228" spans="1:85" x14ac:dyDescent="0.25">
      <c r="A228" s="11" t="s">
        <v>58</v>
      </c>
      <c r="B228" s="52">
        <v>1.5192308425171013E-2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183"/>
        <v>1.5192308425171013E-2</v>
      </c>
      <c r="J228" s="8"/>
      <c r="K228" s="23" t="s">
        <v>58</v>
      </c>
      <c r="L228" s="55">
        <v>1.5192308425171013E-2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6">
        <v>0</v>
      </c>
      <c r="S228" s="57">
        <f t="shared" si="184"/>
        <v>1.5192308425171013E-2</v>
      </c>
      <c r="U228" s="34" t="s">
        <v>58</v>
      </c>
      <c r="V228" s="93">
        <v>1.5192308425171013E-2</v>
      </c>
      <c r="W228" s="93">
        <v>0</v>
      </c>
      <c r="X228" s="93">
        <v>0</v>
      </c>
      <c r="Y228" s="93">
        <v>0</v>
      </c>
      <c r="Z228" s="93">
        <v>0</v>
      </c>
      <c r="AA228" s="93">
        <v>0</v>
      </c>
      <c r="AB228" s="93">
        <v>0</v>
      </c>
      <c r="AC228" s="94">
        <v>0</v>
      </c>
      <c r="AD228" s="93">
        <v>0</v>
      </c>
      <c r="AE228" s="93">
        <v>0</v>
      </c>
      <c r="AF228" s="93">
        <v>0</v>
      </c>
      <c r="AG228" s="93">
        <v>0</v>
      </c>
      <c r="AH228" s="93">
        <v>0</v>
      </c>
      <c r="AI228" s="95">
        <f t="shared" si="185"/>
        <v>1.5192308425171013E-2</v>
      </c>
      <c r="BA228"/>
      <c r="BR228"/>
      <c r="CG228"/>
    </row>
    <row r="229" spans="1:85" x14ac:dyDescent="0.25">
      <c r="A229" s="12" t="s">
        <v>21</v>
      </c>
      <c r="B229" s="49">
        <v>0.10498675293562292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183"/>
        <v>0.10498675293562292</v>
      </c>
      <c r="J229" s="8"/>
      <c r="K229" s="24" t="s">
        <v>21</v>
      </c>
      <c r="L229" s="49">
        <v>0.10498675293562292</v>
      </c>
      <c r="M229" s="49">
        <v>0</v>
      </c>
      <c r="N229" s="49">
        <v>0</v>
      </c>
      <c r="O229" s="49">
        <v>0</v>
      </c>
      <c r="P229" s="49">
        <v>6.0394881417271049E-2</v>
      </c>
      <c r="Q229" s="49">
        <v>0</v>
      </c>
      <c r="R229" s="50">
        <v>0</v>
      </c>
      <c r="S229" s="51">
        <f t="shared" si="184"/>
        <v>0.16538163435289396</v>
      </c>
      <c r="U229" s="35" t="s">
        <v>21</v>
      </c>
      <c r="V229" s="89">
        <v>0.10498675293562292</v>
      </c>
      <c r="W229" s="89">
        <v>0</v>
      </c>
      <c r="X229" s="89">
        <v>0</v>
      </c>
      <c r="Y229" s="89">
        <v>0</v>
      </c>
      <c r="Z229" s="89">
        <v>0</v>
      </c>
      <c r="AA229" s="89">
        <v>0</v>
      </c>
      <c r="AB229" s="89">
        <v>6.0394881417271049E-2</v>
      </c>
      <c r="AC229" s="90">
        <v>0</v>
      </c>
      <c r="AD229" s="89">
        <v>0</v>
      </c>
      <c r="AE229" s="89">
        <v>0</v>
      </c>
      <c r="AF229" s="89">
        <v>0</v>
      </c>
      <c r="AG229" s="89">
        <v>0</v>
      </c>
      <c r="AH229" s="89">
        <v>0</v>
      </c>
      <c r="AI229" s="92">
        <f t="shared" si="185"/>
        <v>0.16538163435289396</v>
      </c>
      <c r="BA229"/>
      <c r="BR229"/>
      <c r="CG229"/>
    </row>
    <row r="230" spans="1:85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183"/>
        <v>0</v>
      </c>
      <c r="J230" s="8"/>
      <c r="K230" s="23" t="s">
        <v>20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6">
        <v>0</v>
      </c>
      <c r="S230" s="57">
        <f t="shared" si="184"/>
        <v>0</v>
      </c>
      <c r="U230" s="34" t="s">
        <v>59</v>
      </c>
      <c r="V230" s="93">
        <v>0</v>
      </c>
      <c r="W230" s="93">
        <v>0</v>
      </c>
      <c r="X230" s="93">
        <v>0</v>
      </c>
      <c r="Y230" s="93">
        <v>0</v>
      </c>
      <c r="Z230" s="93">
        <v>0</v>
      </c>
      <c r="AA230" s="93">
        <v>0</v>
      </c>
      <c r="AB230" s="93">
        <v>0</v>
      </c>
      <c r="AC230" s="94">
        <v>0</v>
      </c>
      <c r="AD230" s="93">
        <v>0</v>
      </c>
      <c r="AE230" s="93">
        <v>0</v>
      </c>
      <c r="AF230" s="93">
        <v>0</v>
      </c>
      <c r="AG230" s="93">
        <v>0</v>
      </c>
      <c r="AH230" s="93">
        <v>0</v>
      </c>
      <c r="AI230" s="95">
        <f t="shared" si="185"/>
        <v>0</v>
      </c>
      <c r="BA230"/>
      <c r="BR230"/>
      <c r="CG230"/>
    </row>
    <row r="231" spans="1:85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183"/>
        <v>0</v>
      </c>
      <c r="J231" s="8"/>
      <c r="K231" s="25" t="s">
        <v>62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50">
        <v>0</v>
      </c>
      <c r="S231" s="51">
        <f t="shared" si="184"/>
        <v>0</v>
      </c>
      <c r="U231" s="36" t="s">
        <v>60</v>
      </c>
      <c r="V231" s="89">
        <v>0</v>
      </c>
      <c r="W231" s="89">
        <v>0</v>
      </c>
      <c r="X231" s="89">
        <v>0</v>
      </c>
      <c r="Y231" s="89">
        <v>0</v>
      </c>
      <c r="Z231" s="89">
        <v>0</v>
      </c>
      <c r="AA231" s="89">
        <v>0</v>
      </c>
      <c r="AB231" s="89">
        <v>0</v>
      </c>
      <c r="AC231" s="90">
        <v>0</v>
      </c>
      <c r="AD231" s="91">
        <v>0</v>
      </c>
      <c r="AE231" s="91">
        <v>0</v>
      </c>
      <c r="AF231" s="91">
        <v>0</v>
      </c>
      <c r="AG231" s="91">
        <v>0</v>
      </c>
      <c r="AH231" s="91">
        <v>0</v>
      </c>
      <c r="AI231" s="92">
        <f t="shared" si="185"/>
        <v>0</v>
      </c>
      <c r="BA231"/>
      <c r="BR231"/>
      <c r="CG231"/>
    </row>
    <row r="232" spans="1:85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183"/>
        <v>0</v>
      </c>
      <c r="J232" s="8"/>
      <c r="K232" s="26" t="s">
        <v>22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3">
        <v>0</v>
      </c>
      <c r="S232" s="64">
        <f t="shared" si="184"/>
        <v>0</v>
      </c>
      <c r="U232" s="37" t="s">
        <v>63</v>
      </c>
      <c r="V232" s="96">
        <v>0</v>
      </c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7">
        <v>0</v>
      </c>
      <c r="AI232" s="98">
        <f t="shared" si="185"/>
        <v>0</v>
      </c>
      <c r="BA232"/>
      <c r="BR232"/>
      <c r="CG232"/>
    </row>
    <row r="233" spans="1:85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183"/>
        <v>0</v>
      </c>
      <c r="J233" s="8"/>
      <c r="K233" s="27" t="s">
        <v>18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8">
        <v>0</v>
      </c>
      <c r="S233" s="69">
        <f t="shared" si="184"/>
        <v>0</v>
      </c>
      <c r="U233" s="38" t="s">
        <v>18</v>
      </c>
      <c r="V233" s="99">
        <v>0</v>
      </c>
      <c r="W233" s="99">
        <v>0</v>
      </c>
      <c r="X233" s="99">
        <v>0</v>
      </c>
      <c r="Y233" s="99">
        <v>0</v>
      </c>
      <c r="Z233" s="99">
        <v>0</v>
      </c>
      <c r="AA233" s="99">
        <v>0</v>
      </c>
      <c r="AB233" s="99">
        <v>0</v>
      </c>
      <c r="AC233" s="99">
        <v>0</v>
      </c>
      <c r="AD233" s="100">
        <v>0</v>
      </c>
      <c r="AE233" s="100">
        <v>0</v>
      </c>
      <c r="AF233" s="100">
        <v>0</v>
      </c>
      <c r="AG233" s="100">
        <v>0</v>
      </c>
      <c r="AH233" s="100">
        <v>0</v>
      </c>
      <c r="AI233" s="101">
        <f t="shared" si="185"/>
        <v>0</v>
      </c>
      <c r="BA233"/>
      <c r="BR233"/>
      <c r="CG233"/>
    </row>
    <row r="234" spans="1:85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183"/>
        <v>0</v>
      </c>
      <c r="J234" s="8"/>
      <c r="K234" s="26" t="s">
        <v>19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3">
        <v>0</v>
      </c>
      <c r="S234" s="64">
        <f t="shared" si="184"/>
        <v>0</v>
      </c>
      <c r="U234" s="37" t="s">
        <v>19</v>
      </c>
      <c r="V234" s="96">
        <v>0</v>
      </c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>
        <v>0</v>
      </c>
      <c r="AD234" s="96">
        <v>0</v>
      </c>
      <c r="AE234" s="96">
        <v>0</v>
      </c>
      <c r="AF234" s="96">
        <v>0</v>
      </c>
      <c r="AG234" s="96">
        <v>0</v>
      </c>
      <c r="AH234" s="97">
        <v>0</v>
      </c>
      <c r="AI234" s="98">
        <f t="shared" si="185"/>
        <v>0</v>
      </c>
      <c r="BA234"/>
      <c r="BR234"/>
      <c r="CG234"/>
    </row>
    <row r="235" spans="1:85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183"/>
        <v>0</v>
      </c>
      <c r="J235" s="8"/>
      <c r="K235" s="28" t="s">
        <v>10</v>
      </c>
      <c r="L235" s="70">
        <v>0</v>
      </c>
      <c r="M235" s="70">
        <v>0</v>
      </c>
      <c r="N235" s="70">
        <v>0</v>
      </c>
      <c r="O235" s="70">
        <v>0</v>
      </c>
      <c r="P235" s="70">
        <v>0</v>
      </c>
      <c r="Q235" s="70">
        <v>0</v>
      </c>
      <c r="R235" s="73">
        <v>0</v>
      </c>
      <c r="S235" s="74">
        <f t="shared" si="184"/>
        <v>0</v>
      </c>
      <c r="U235" s="38" t="s">
        <v>10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100">
        <v>0</v>
      </c>
      <c r="AE235" s="100">
        <v>0</v>
      </c>
      <c r="AF235" s="100">
        <v>0</v>
      </c>
      <c r="AG235" s="100">
        <v>0</v>
      </c>
      <c r="AH235" s="100">
        <v>0</v>
      </c>
      <c r="AI235" s="101">
        <f t="shared" si="185"/>
        <v>0</v>
      </c>
      <c r="BA235"/>
      <c r="BR235"/>
      <c r="CG235"/>
    </row>
    <row r="236" spans="1:85" x14ac:dyDescent="0.25">
      <c r="A236" s="17" t="s">
        <v>25</v>
      </c>
      <c r="B236" s="75">
        <f>SUM(B215:B231)</f>
        <v>33.579251450275351</v>
      </c>
      <c r="C236" s="75">
        <f t="shared" ref="C236:I236" si="186">SUM(C215:C231)</f>
        <v>6.1196511813165415</v>
      </c>
      <c r="D236" s="75">
        <f t="shared" si="186"/>
        <v>64.499064196954322</v>
      </c>
      <c r="E236" s="75">
        <f t="shared" si="186"/>
        <v>92.98476503170059</v>
      </c>
      <c r="F236" s="75">
        <f t="shared" si="186"/>
        <v>0</v>
      </c>
      <c r="G236" s="75">
        <f t="shared" si="186"/>
        <v>17.329879268615336</v>
      </c>
      <c r="H236" s="76">
        <f t="shared" si="186"/>
        <v>1.9087255841233395</v>
      </c>
      <c r="I236" s="48">
        <f t="shared" si="186"/>
        <v>216.42133671298552</v>
      </c>
      <c r="J236" s="8"/>
      <c r="K236" s="29" t="s">
        <v>25</v>
      </c>
      <c r="L236" s="75">
        <f>SUM(L215:L231)</f>
        <v>33.579251450275351</v>
      </c>
      <c r="M236" s="75">
        <f t="shared" ref="M236:S236" si="187">SUM(M215:M231)</f>
        <v>6.1196511813165415</v>
      </c>
      <c r="N236" s="75">
        <f t="shared" si="187"/>
        <v>64.499064196954322</v>
      </c>
      <c r="O236" s="75">
        <f t="shared" si="187"/>
        <v>92.98476503170059</v>
      </c>
      <c r="P236" s="75">
        <f t="shared" si="187"/>
        <v>4.6475336388113053</v>
      </c>
      <c r="Q236" s="75">
        <f t="shared" si="187"/>
        <v>17.329879268615336</v>
      </c>
      <c r="R236" s="76">
        <f t="shared" si="187"/>
        <v>1.9087255841233395</v>
      </c>
      <c r="S236" s="77">
        <f t="shared" si="187"/>
        <v>221.06887035179682</v>
      </c>
      <c r="U236" s="39" t="s">
        <v>61</v>
      </c>
      <c r="V236" s="102">
        <f>SUM(V215:V231)</f>
        <v>26.17949521743104</v>
      </c>
      <c r="W236" s="102">
        <f t="shared" ref="W236:AH236" si="188">SUM(W215:W231)</f>
        <v>6.5933063745055973</v>
      </c>
      <c r="X236" s="102">
        <f t="shared" si="188"/>
        <v>17.329879268615336</v>
      </c>
      <c r="Y236" s="102">
        <f t="shared" si="188"/>
        <v>6.1196511813165415</v>
      </c>
      <c r="Z236" s="102">
        <f t="shared" si="188"/>
        <v>60.326686722295719</v>
      </c>
      <c r="AA236" s="102">
        <f t="shared" si="188"/>
        <v>92.098064976595936</v>
      </c>
      <c r="AB236" s="102">
        <f t="shared" si="188"/>
        <v>4.6475336388113053</v>
      </c>
      <c r="AC236" s="102">
        <f t="shared" si="188"/>
        <v>7.7742529722253204</v>
      </c>
      <c r="AD236" s="103">
        <f t="shared" si="188"/>
        <v>0.80644985833870741</v>
      </c>
      <c r="AE236" s="103">
        <f t="shared" si="188"/>
        <v>0.49197560430795884</v>
      </c>
      <c r="AF236" s="103">
        <f t="shared" si="188"/>
        <v>1.9087255841233395</v>
      </c>
      <c r="AG236" s="103">
        <f t="shared" si="188"/>
        <v>4.1723774746586075</v>
      </c>
      <c r="AH236" s="103">
        <f t="shared" si="188"/>
        <v>0.39472445079670665</v>
      </c>
      <c r="AI236" s="104">
        <f>SUM(V236:AC236)</f>
        <v>221.06887035179679</v>
      </c>
      <c r="BA236"/>
      <c r="BR236"/>
      <c r="CG236"/>
    </row>
    <row r="237" spans="1:85" s="4" customFormat="1" ht="15" thickBot="1" x14ac:dyDescent="0.35">
      <c r="A237" s="18" t="s">
        <v>85</v>
      </c>
      <c r="B237" s="105">
        <f>IF($I236=0,"-",B236/$I236)</f>
        <v>0.15515684340683844</v>
      </c>
      <c r="C237" s="105">
        <f t="shared" ref="C237:H237" si="189">IF($I236=0,"-",C236/$I236)</f>
        <v>2.8276561240504323E-2</v>
      </c>
      <c r="D237" s="105">
        <f t="shared" si="189"/>
        <v>0.29802544045133561</v>
      </c>
      <c r="E237" s="105">
        <f t="shared" si="189"/>
        <v>0.4296469398256027</v>
      </c>
      <c r="F237" s="105">
        <f t="shared" si="189"/>
        <v>0</v>
      </c>
      <c r="G237" s="105">
        <f t="shared" si="189"/>
        <v>8.0074726142173036E-2</v>
      </c>
      <c r="H237" s="106">
        <f t="shared" si="189"/>
        <v>8.8194889335456821E-3</v>
      </c>
      <c r="I237" s="107">
        <f>SUM(B237:H237)</f>
        <v>0.99999999999999978</v>
      </c>
      <c r="J237"/>
      <c r="K237" s="30" t="s">
        <v>85</v>
      </c>
      <c r="L237" s="80">
        <f>IF($S236=0,"-",L236/$S236)</f>
        <v>0.15189497913857877</v>
      </c>
      <c r="M237" s="80">
        <f t="shared" ref="M237:R237" si="190">IF($S236=0,"-",M236/$S236)</f>
        <v>2.7682102738291765E-2</v>
      </c>
      <c r="N237" s="80">
        <f t="shared" si="190"/>
        <v>0.2917600478724755</v>
      </c>
      <c r="O237" s="80">
        <f t="shared" si="190"/>
        <v>0.42061446681176667</v>
      </c>
      <c r="P237" s="80">
        <f t="shared" si="190"/>
        <v>2.1023012563530435E-2</v>
      </c>
      <c r="Q237" s="80">
        <f t="shared" si="190"/>
        <v>7.8391314168464885E-2</v>
      </c>
      <c r="R237" s="81">
        <f t="shared" si="190"/>
        <v>8.6340767068918325E-3</v>
      </c>
      <c r="S237" s="82">
        <f>SUM(L237:R237)</f>
        <v>0.99999999999999989</v>
      </c>
      <c r="U237" s="40" t="s">
        <v>85</v>
      </c>
      <c r="V237" s="108">
        <f>+V236/$AI236</f>
        <v>0.11842235035521029</v>
      </c>
      <c r="W237" s="108">
        <f t="shared" ref="W237:AH237" si="191">+W236/$AI236</f>
        <v>2.9824671216772285E-2</v>
      </c>
      <c r="X237" s="108">
        <f t="shared" si="191"/>
        <v>7.8391314168464898E-2</v>
      </c>
      <c r="Y237" s="108">
        <f t="shared" si="191"/>
        <v>2.7682102738291768E-2</v>
      </c>
      <c r="Z237" s="108">
        <f t="shared" si="191"/>
        <v>0.27288639339539378</v>
      </c>
      <c r="AA237" s="108">
        <f t="shared" si="191"/>
        <v>0.416603499307868</v>
      </c>
      <c r="AB237" s="108">
        <f t="shared" si="191"/>
        <v>2.1023012563530438E-2</v>
      </c>
      <c r="AC237" s="108">
        <f t="shared" si="191"/>
        <v>3.516665625446859E-2</v>
      </c>
      <c r="AD237" s="108">
        <f t="shared" si="191"/>
        <v>3.6479575665961817E-3</v>
      </c>
      <c r="AE237" s="108">
        <f t="shared" si="191"/>
        <v>2.2254404409135309E-3</v>
      </c>
      <c r="AF237" s="108">
        <f t="shared" si="191"/>
        <v>8.6340767068918342E-3</v>
      </c>
      <c r="AG237" s="108">
        <f t="shared" si="191"/>
        <v>1.8873654477081808E-2</v>
      </c>
      <c r="AH237" s="108">
        <f t="shared" si="191"/>
        <v>1.7855270629852315E-3</v>
      </c>
      <c r="AI237" s="109">
        <f>SUM(V237:AC237)</f>
        <v>1</v>
      </c>
    </row>
    <row r="238" spans="1:85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AI238" s="8"/>
      <c r="BA238"/>
      <c r="BR238"/>
      <c r="CG238"/>
    </row>
    <row r="239" spans="1:85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  <c r="K239" s="369" t="s">
        <v>68</v>
      </c>
      <c r="L239" s="43" t="s">
        <v>0</v>
      </c>
      <c r="M239" s="43" t="s">
        <v>1</v>
      </c>
      <c r="N239" s="43" t="s">
        <v>2</v>
      </c>
      <c r="O239" s="43" t="s">
        <v>3</v>
      </c>
      <c r="P239" s="43" t="s">
        <v>26</v>
      </c>
      <c r="Q239" s="43" t="s">
        <v>4</v>
      </c>
      <c r="R239" s="43" t="s">
        <v>84</v>
      </c>
      <c r="S239" s="44" t="s">
        <v>5</v>
      </c>
      <c r="U239" s="365" t="s">
        <v>68</v>
      </c>
      <c r="V239" s="84" t="s">
        <v>71</v>
      </c>
      <c r="W239" s="84" t="s">
        <v>72</v>
      </c>
      <c r="X239" s="84" t="s">
        <v>4</v>
      </c>
      <c r="Y239" s="84" t="s">
        <v>1</v>
      </c>
      <c r="Z239" s="84" t="s">
        <v>2</v>
      </c>
      <c r="AA239" s="84" t="s">
        <v>3</v>
      </c>
      <c r="AB239" s="84" t="s">
        <v>53</v>
      </c>
      <c r="AC239" s="84" t="s">
        <v>65</v>
      </c>
      <c r="AD239" s="85" t="s">
        <v>73</v>
      </c>
      <c r="AE239" s="85" t="s">
        <v>74</v>
      </c>
      <c r="AF239" s="85" t="s">
        <v>75</v>
      </c>
      <c r="AG239" s="85" t="s">
        <v>76</v>
      </c>
      <c r="AH239" s="85" t="s">
        <v>77</v>
      </c>
      <c r="AI239" s="86" t="s">
        <v>61</v>
      </c>
      <c r="BA239"/>
      <c r="BR239"/>
      <c r="CG239"/>
    </row>
    <row r="240" spans="1:85" ht="15" customHeight="1" x14ac:dyDescent="0.25">
      <c r="A240" s="418" t="s">
        <v>68</v>
      </c>
      <c r="B240" s="357" t="s">
        <v>66</v>
      </c>
      <c r="C240" s="358"/>
      <c r="D240" s="358"/>
      <c r="E240" s="358"/>
      <c r="F240" s="358"/>
      <c r="G240" s="358"/>
      <c r="H240" s="358"/>
      <c r="I240" s="359"/>
      <c r="K240" s="370" t="s">
        <v>68</v>
      </c>
      <c r="L240" s="360" t="s">
        <v>66</v>
      </c>
      <c r="M240" s="361"/>
      <c r="N240" s="361"/>
      <c r="O240" s="361"/>
      <c r="P240" s="361"/>
      <c r="Q240" s="361"/>
      <c r="R240" s="361"/>
      <c r="S240" s="362"/>
      <c r="U240" s="366" t="s">
        <v>68</v>
      </c>
      <c r="V240" s="363" t="s">
        <v>66</v>
      </c>
      <c r="W240" s="363"/>
      <c r="X240" s="363"/>
      <c r="Y240" s="363"/>
      <c r="Z240" s="363"/>
      <c r="AA240" s="363"/>
      <c r="AB240" s="363"/>
      <c r="AC240" s="363"/>
      <c r="AD240" s="363"/>
      <c r="AE240" s="363"/>
      <c r="AF240" s="363"/>
      <c r="AG240" s="363"/>
      <c r="AH240" s="363"/>
      <c r="AI240" s="364"/>
      <c r="BA240"/>
      <c r="BR240"/>
      <c r="CG240"/>
    </row>
    <row r="241" spans="1:85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  <c r="J241" s="8"/>
      <c r="K241" s="31" t="s">
        <v>6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87">
        <v>0</v>
      </c>
      <c r="S241" s="88">
        <f>SUM(L241:R241)</f>
        <v>0</v>
      </c>
      <c r="U241" s="33" t="s">
        <v>6</v>
      </c>
      <c r="V241" s="89">
        <v>0</v>
      </c>
      <c r="W241" s="89">
        <v>0</v>
      </c>
      <c r="X241" s="89">
        <v>0</v>
      </c>
      <c r="Y241" s="89">
        <v>0</v>
      </c>
      <c r="Z241" s="89">
        <v>0</v>
      </c>
      <c r="AA241" s="89">
        <v>0</v>
      </c>
      <c r="AB241" s="89">
        <v>0</v>
      </c>
      <c r="AC241" s="90">
        <v>0</v>
      </c>
      <c r="AD241" s="91">
        <v>0</v>
      </c>
      <c r="AE241" s="91">
        <v>0</v>
      </c>
      <c r="AF241" s="91">
        <v>0</v>
      </c>
      <c r="AG241" s="91">
        <v>0</v>
      </c>
      <c r="AH241" s="91">
        <v>0</v>
      </c>
      <c r="AI241" s="92">
        <f>SUM(V241:AC241)</f>
        <v>0</v>
      </c>
      <c r="BA241"/>
      <c r="BR241"/>
      <c r="CG241"/>
    </row>
    <row r="242" spans="1:85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192">SUM(B242:H242)</f>
        <v>0</v>
      </c>
      <c r="J242" s="8"/>
      <c r="K242" s="23" t="s">
        <v>7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6">
        <v>0</v>
      </c>
      <c r="S242" s="57">
        <f t="shared" ref="S242:S261" si="193">SUM(L242:R242)</f>
        <v>0</v>
      </c>
      <c r="U242" s="34" t="s">
        <v>7</v>
      </c>
      <c r="V242" s="93">
        <v>0</v>
      </c>
      <c r="W242" s="93">
        <v>0</v>
      </c>
      <c r="X242" s="93">
        <v>0</v>
      </c>
      <c r="Y242" s="93">
        <v>0</v>
      </c>
      <c r="Z242" s="93">
        <v>0</v>
      </c>
      <c r="AA242" s="93">
        <v>0</v>
      </c>
      <c r="AB242" s="93">
        <v>0</v>
      </c>
      <c r="AC242" s="94">
        <v>0</v>
      </c>
      <c r="AD242" s="93">
        <v>0</v>
      </c>
      <c r="AE242" s="93">
        <v>0</v>
      </c>
      <c r="AF242" s="93">
        <v>0</v>
      </c>
      <c r="AG242" s="93">
        <v>0</v>
      </c>
      <c r="AH242" s="93">
        <v>0</v>
      </c>
      <c r="AI242" s="95">
        <f t="shared" ref="AI242:AI261" si="194">SUM(V242:AC242)</f>
        <v>0</v>
      </c>
      <c r="BA242"/>
      <c r="BR242"/>
      <c r="CG242"/>
    </row>
    <row r="243" spans="1:85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192"/>
        <v>0</v>
      </c>
      <c r="J243" s="8"/>
      <c r="K243" s="24" t="s">
        <v>9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50">
        <v>0</v>
      </c>
      <c r="S243" s="51">
        <f t="shared" si="193"/>
        <v>0</v>
      </c>
      <c r="U243" s="35" t="s">
        <v>9</v>
      </c>
      <c r="V243" s="89">
        <v>0</v>
      </c>
      <c r="W243" s="89">
        <v>0</v>
      </c>
      <c r="X243" s="89">
        <v>0</v>
      </c>
      <c r="Y243" s="89">
        <v>0</v>
      </c>
      <c r="Z243" s="89">
        <v>0</v>
      </c>
      <c r="AA243" s="89">
        <v>0</v>
      </c>
      <c r="AB243" s="89">
        <v>0</v>
      </c>
      <c r="AC243" s="90">
        <v>0</v>
      </c>
      <c r="AD243" s="91">
        <v>0</v>
      </c>
      <c r="AE243" s="91">
        <v>0</v>
      </c>
      <c r="AF243" s="91">
        <v>0</v>
      </c>
      <c r="AG243" s="91">
        <v>0</v>
      </c>
      <c r="AH243" s="91">
        <v>0</v>
      </c>
      <c r="AI243" s="92">
        <f t="shared" si="194"/>
        <v>0</v>
      </c>
      <c r="BA243"/>
      <c r="BR243"/>
      <c r="CG243"/>
    </row>
    <row r="244" spans="1:85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192"/>
        <v>0</v>
      </c>
      <c r="J244" s="8"/>
      <c r="K244" s="23" t="s">
        <v>54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6">
        <v>0</v>
      </c>
      <c r="S244" s="57">
        <f t="shared" si="193"/>
        <v>0</v>
      </c>
      <c r="U244" s="34" t="s">
        <v>54</v>
      </c>
      <c r="V244" s="93">
        <v>0</v>
      </c>
      <c r="W244" s="93">
        <v>0</v>
      </c>
      <c r="X244" s="93">
        <v>0</v>
      </c>
      <c r="Y244" s="93">
        <v>0</v>
      </c>
      <c r="Z244" s="93">
        <v>0</v>
      </c>
      <c r="AA244" s="93">
        <v>0</v>
      </c>
      <c r="AB244" s="93">
        <v>0</v>
      </c>
      <c r="AC244" s="94">
        <v>0</v>
      </c>
      <c r="AD244" s="93">
        <v>0</v>
      </c>
      <c r="AE244" s="93">
        <v>0</v>
      </c>
      <c r="AF244" s="93">
        <v>0</v>
      </c>
      <c r="AG244" s="93">
        <v>0</v>
      </c>
      <c r="AH244" s="93">
        <v>0</v>
      </c>
      <c r="AI244" s="95">
        <f t="shared" si="194"/>
        <v>0</v>
      </c>
      <c r="BA244"/>
      <c r="BR244"/>
      <c r="CG244"/>
    </row>
    <row r="245" spans="1:85" x14ac:dyDescent="0.25">
      <c r="A245" s="12" t="s">
        <v>15</v>
      </c>
      <c r="B245" s="49">
        <v>109.04717277722806</v>
      </c>
      <c r="C245" s="49">
        <v>0.64346072307911462</v>
      </c>
      <c r="D245" s="49">
        <v>2.3290162393918115</v>
      </c>
      <c r="E245" s="49">
        <v>0</v>
      </c>
      <c r="F245" s="372"/>
      <c r="G245" s="49">
        <v>0</v>
      </c>
      <c r="H245" s="58">
        <v>0</v>
      </c>
      <c r="I245" s="48">
        <f t="shared" si="192"/>
        <v>112.01964973969898</v>
      </c>
      <c r="J245" s="8"/>
      <c r="K245" s="24" t="s">
        <v>15</v>
      </c>
      <c r="L245" s="49">
        <v>109.04717277722806</v>
      </c>
      <c r="M245" s="49">
        <v>0.64346072307911462</v>
      </c>
      <c r="N245" s="49">
        <v>2.3290162393918115</v>
      </c>
      <c r="O245" s="49">
        <v>0</v>
      </c>
      <c r="P245" s="49">
        <v>0</v>
      </c>
      <c r="Q245" s="49">
        <v>0</v>
      </c>
      <c r="R245" s="50">
        <v>0</v>
      </c>
      <c r="S245" s="51">
        <f t="shared" si="193"/>
        <v>112.01964973969898</v>
      </c>
      <c r="U245" s="35" t="s">
        <v>15</v>
      </c>
      <c r="V245" s="89">
        <v>108.86391178657203</v>
      </c>
      <c r="W245" s="89">
        <v>0</v>
      </c>
      <c r="X245" s="89">
        <v>0</v>
      </c>
      <c r="Y245" s="89">
        <v>0.64346072307911462</v>
      </c>
      <c r="Z245" s="89">
        <v>2.235243621108955</v>
      </c>
      <c r="AA245" s="89">
        <v>0</v>
      </c>
      <c r="AB245" s="89">
        <v>0</v>
      </c>
      <c r="AC245" s="90">
        <v>0.27703360893888113</v>
      </c>
      <c r="AD245" s="91">
        <v>0.18326099065602477</v>
      </c>
      <c r="AE245" s="91">
        <v>0</v>
      </c>
      <c r="AF245" s="91">
        <v>0</v>
      </c>
      <c r="AG245" s="91">
        <v>9.3772618282856365E-2</v>
      </c>
      <c r="AH245" s="91">
        <v>0</v>
      </c>
      <c r="AI245" s="92">
        <f t="shared" si="194"/>
        <v>112.01964973969898</v>
      </c>
      <c r="BA245"/>
      <c r="BR245"/>
      <c r="CG245"/>
    </row>
    <row r="246" spans="1:85" x14ac:dyDescent="0.25">
      <c r="A246" s="11" t="s">
        <v>67</v>
      </c>
      <c r="B246" s="52">
        <v>29.782729190297616</v>
      </c>
      <c r="C246" s="52">
        <v>0.14500346611084922</v>
      </c>
      <c r="D246" s="52">
        <v>0.49940435223912416</v>
      </c>
      <c r="E246" s="52">
        <v>0</v>
      </c>
      <c r="F246" s="372"/>
      <c r="G246" s="52">
        <v>0</v>
      </c>
      <c r="H246" s="53">
        <v>0</v>
      </c>
      <c r="I246" s="54">
        <f t="shared" si="192"/>
        <v>30.427137008647591</v>
      </c>
      <c r="J246" s="8"/>
      <c r="K246" s="23" t="s">
        <v>67</v>
      </c>
      <c r="L246" s="55">
        <v>29.782729190297616</v>
      </c>
      <c r="M246" s="55">
        <v>0.14500346611084922</v>
      </c>
      <c r="N246" s="55">
        <v>0.49940435223912416</v>
      </c>
      <c r="O246" s="55">
        <v>0</v>
      </c>
      <c r="P246" s="55">
        <v>0</v>
      </c>
      <c r="Q246" s="55">
        <v>0</v>
      </c>
      <c r="R246" s="56">
        <v>0</v>
      </c>
      <c r="S246" s="57">
        <f t="shared" si="193"/>
        <v>30.427137008647591</v>
      </c>
      <c r="U246" s="34" t="s">
        <v>55</v>
      </c>
      <c r="V246" s="93">
        <v>29.779589980394729</v>
      </c>
      <c r="W246" s="93">
        <v>0</v>
      </c>
      <c r="X246" s="93">
        <v>0</v>
      </c>
      <c r="Y246" s="93">
        <v>0.14500346611084922</v>
      </c>
      <c r="Z246" s="93">
        <v>0.49686706266847591</v>
      </c>
      <c r="AA246" s="93">
        <v>0</v>
      </c>
      <c r="AB246" s="93">
        <v>0</v>
      </c>
      <c r="AC246" s="94">
        <v>5.6764994735347806E-3</v>
      </c>
      <c r="AD246" s="93">
        <v>3.1392099028865117E-3</v>
      </c>
      <c r="AE246" s="93">
        <v>0</v>
      </c>
      <c r="AF246" s="93">
        <v>0</v>
      </c>
      <c r="AG246" s="93">
        <v>2.537289570648269E-3</v>
      </c>
      <c r="AH246" s="93">
        <v>0</v>
      </c>
      <c r="AI246" s="95">
        <f t="shared" si="194"/>
        <v>30.427137008647588</v>
      </c>
      <c r="BA246"/>
      <c r="BR246"/>
      <c r="CG246"/>
    </row>
    <row r="247" spans="1:85" x14ac:dyDescent="0.25">
      <c r="A247" s="12" t="s">
        <v>56</v>
      </c>
      <c r="B247" s="49">
        <v>0</v>
      </c>
      <c r="C247" s="49">
        <v>0</v>
      </c>
      <c r="D247" s="49">
        <v>0</v>
      </c>
      <c r="E247" s="49">
        <v>0.93443224521444757</v>
      </c>
      <c r="F247" s="372"/>
      <c r="G247" s="49">
        <v>0</v>
      </c>
      <c r="H247" s="58">
        <v>0</v>
      </c>
      <c r="I247" s="48">
        <f t="shared" si="192"/>
        <v>0.93443224521444757</v>
      </c>
      <c r="J247" s="8"/>
      <c r="K247" s="24" t="s">
        <v>56</v>
      </c>
      <c r="L247" s="49">
        <v>0</v>
      </c>
      <c r="M247" s="49">
        <v>0</v>
      </c>
      <c r="N247" s="49">
        <v>0</v>
      </c>
      <c r="O247" s="49">
        <v>0.93443224521444757</v>
      </c>
      <c r="P247" s="49">
        <v>173.87742964700516</v>
      </c>
      <c r="Q247" s="49">
        <v>0</v>
      </c>
      <c r="R247" s="50">
        <v>0</v>
      </c>
      <c r="S247" s="51">
        <f t="shared" si="193"/>
        <v>174.81186189221961</v>
      </c>
      <c r="U247" s="35" t="s">
        <v>56</v>
      </c>
      <c r="V247" s="89">
        <v>0</v>
      </c>
      <c r="W247" s="89">
        <v>0</v>
      </c>
      <c r="X247" s="89">
        <v>0</v>
      </c>
      <c r="Y247" s="89">
        <v>0</v>
      </c>
      <c r="Z247" s="89">
        <v>0</v>
      </c>
      <c r="AA247" s="89">
        <v>0.93443224521444757</v>
      </c>
      <c r="AB247" s="89">
        <v>173.87742964700516</v>
      </c>
      <c r="AC247" s="90">
        <v>0</v>
      </c>
      <c r="AD247" s="89">
        <v>0</v>
      </c>
      <c r="AE247" s="89">
        <v>0</v>
      </c>
      <c r="AF247" s="89">
        <v>0</v>
      </c>
      <c r="AG247" s="89">
        <v>0</v>
      </c>
      <c r="AH247" s="89">
        <v>0</v>
      </c>
      <c r="AI247" s="92">
        <f t="shared" si="194"/>
        <v>174.81186189221961</v>
      </c>
      <c r="BA247"/>
      <c r="BR247"/>
      <c r="CG247"/>
    </row>
    <row r="248" spans="1:85" x14ac:dyDescent="0.25">
      <c r="A248" s="11" t="s">
        <v>11</v>
      </c>
      <c r="B248" s="52">
        <v>0</v>
      </c>
      <c r="C248" s="52">
        <v>0</v>
      </c>
      <c r="D248" s="52">
        <v>0</v>
      </c>
      <c r="E248" s="52">
        <v>0.10169528535130876</v>
      </c>
      <c r="F248" s="372"/>
      <c r="G248" s="52">
        <v>0</v>
      </c>
      <c r="H248" s="53">
        <v>0</v>
      </c>
      <c r="I248" s="54">
        <f t="shared" si="192"/>
        <v>0.10169528535130876</v>
      </c>
      <c r="J248" s="8"/>
      <c r="K248" s="23" t="s">
        <v>11</v>
      </c>
      <c r="L248" s="55">
        <v>0</v>
      </c>
      <c r="M248" s="55">
        <v>0</v>
      </c>
      <c r="N248" s="55">
        <v>0</v>
      </c>
      <c r="O248" s="55">
        <v>0.10169528535130876</v>
      </c>
      <c r="P248" s="55">
        <v>12.55863295033773</v>
      </c>
      <c r="Q248" s="55">
        <v>0</v>
      </c>
      <c r="R248" s="56">
        <v>0</v>
      </c>
      <c r="S248" s="57">
        <f t="shared" si="193"/>
        <v>12.660328235689038</v>
      </c>
      <c r="U248" s="34" t="s">
        <v>11</v>
      </c>
      <c r="V248" s="93">
        <v>0</v>
      </c>
      <c r="W248" s="93">
        <v>0</v>
      </c>
      <c r="X248" s="93">
        <v>0</v>
      </c>
      <c r="Y248" s="93">
        <v>0</v>
      </c>
      <c r="Z248" s="93">
        <v>0</v>
      </c>
      <c r="AA248" s="93">
        <v>0.10169528535130876</v>
      </c>
      <c r="AB248" s="93">
        <v>12.55863295033773</v>
      </c>
      <c r="AC248" s="94">
        <v>0</v>
      </c>
      <c r="AD248" s="93">
        <v>0</v>
      </c>
      <c r="AE248" s="93">
        <v>0</v>
      </c>
      <c r="AF248" s="93">
        <v>0</v>
      </c>
      <c r="AG248" s="93">
        <v>0</v>
      </c>
      <c r="AH248" s="93">
        <v>0</v>
      </c>
      <c r="AI248" s="95">
        <f t="shared" si="194"/>
        <v>12.660328235689038</v>
      </c>
      <c r="BA248"/>
      <c r="BR248"/>
      <c r="CG248"/>
    </row>
    <row r="249" spans="1:85" x14ac:dyDescent="0.25">
      <c r="A249" s="12" t="s">
        <v>57</v>
      </c>
      <c r="B249" s="49">
        <v>0</v>
      </c>
      <c r="C249" s="49">
        <v>0</v>
      </c>
      <c r="D249" s="49">
        <v>0.29992619289580003</v>
      </c>
      <c r="E249" s="49">
        <v>0</v>
      </c>
      <c r="F249" s="372"/>
      <c r="G249" s="49">
        <v>0</v>
      </c>
      <c r="H249" s="58">
        <v>0</v>
      </c>
      <c r="I249" s="48">
        <f t="shared" si="192"/>
        <v>0.29992619289580003</v>
      </c>
      <c r="J249" s="8"/>
      <c r="K249" s="24" t="s">
        <v>57</v>
      </c>
      <c r="L249" s="49">
        <v>0</v>
      </c>
      <c r="M249" s="49">
        <v>0</v>
      </c>
      <c r="N249" s="49">
        <v>0.29992619289580003</v>
      </c>
      <c r="O249" s="49">
        <v>0</v>
      </c>
      <c r="P249" s="49">
        <v>0</v>
      </c>
      <c r="Q249" s="49">
        <v>0</v>
      </c>
      <c r="R249" s="50">
        <v>0</v>
      </c>
      <c r="S249" s="51">
        <f t="shared" si="193"/>
        <v>0.29992619289580003</v>
      </c>
      <c r="U249" s="35" t="s">
        <v>57</v>
      </c>
      <c r="V249" s="89">
        <v>0</v>
      </c>
      <c r="W249" s="89">
        <v>0</v>
      </c>
      <c r="X249" s="89">
        <v>0</v>
      </c>
      <c r="Y249" s="89">
        <v>0</v>
      </c>
      <c r="Z249" s="89">
        <v>0.29992619289580003</v>
      </c>
      <c r="AA249" s="89">
        <v>0</v>
      </c>
      <c r="AB249" s="89">
        <v>0</v>
      </c>
      <c r="AC249" s="90">
        <v>0</v>
      </c>
      <c r="AD249" s="89">
        <v>0</v>
      </c>
      <c r="AE249" s="89">
        <v>0</v>
      </c>
      <c r="AF249" s="89">
        <v>0</v>
      </c>
      <c r="AG249" s="89">
        <v>0</v>
      </c>
      <c r="AH249" s="89">
        <v>0</v>
      </c>
      <c r="AI249" s="92">
        <f t="shared" si="194"/>
        <v>0.29992619289580003</v>
      </c>
      <c r="BA249"/>
      <c r="BR249"/>
      <c r="CG249"/>
    </row>
    <row r="250" spans="1:85" x14ac:dyDescent="0.25">
      <c r="A250" s="11" t="s">
        <v>16</v>
      </c>
      <c r="B250" s="52">
        <v>31.155409907393238</v>
      </c>
      <c r="C250" s="52">
        <v>1.4922854090596713</v>
      </c>
      <c r="D250" s="52">
        <v>15.295298139191651</v>
      </c>
      <c r="E250" s="52">
        <v>5.8061444422621199E-2</v>
      </c>
      <c r="F250" s="372"/>
      <c r="G250" s="52">
        <v>0</v>
      </c>
      <c r="H250" s="53">
        <v>0</v>
      </c>
      <c r="I250" s="54">
        <f t="shared" si="192"/>
        <v>48.001054900067182</v>
      </c>
      <c r="J250" s="8"/>
      <c r="K250" s="23" t="s">
        <v>16</v>
      </c>
      <c r="L250" s="55">
        <v>31.155409907393238</v>
      </c>
      <c r="M250" s="55">
        <v>1.4922854090596713</v>
      </c>
      <c r="N250" s="55">
        <v>15.295298139191651</v>
      </c>
      <c r="O250" s="55">
        <v>5.8061444422621199E-2</v>
      </c>
      <c r="P250" s="55">
        <v>1.7187420714268476E-2</v>
      </c>
      <c r="Q250" s="55">
        <v>0</v>
      </c>
      <c r="R250" s="56">
        <v>0</v>
      </c>
      <c r="S250" s="57">
        <f t="shared" si="193"/>
        <v>48.018242320781447</v>
      </c>
      <c r="U250" s="34" t="s">
        <v>16</v>
      </c>
      <c r="V250" s="93">
        <v>31.128419389492301</v>
      </c>
      <c r="W250" s="93">
        <v>0</v>
      </c>
      <c r="X250" s="93">
        <v>0</v>
      </c>
      <c r="Y250" s="93">
        <v>1.4922854090596713</v>
      </c>
      <c r="Z250" s="93">
        <v>15.295298139191651</v>
      </c>
      <c r="AA250" s="93">
        <v>0</v>
      </c>
      <c r="AB250" s="93">
        <v>1.7187420714268476E-2</v>
      </c>
      <c r="AC250" s="94">
        <v>8.5051962323559091E-2</v>
      </c>
      <c r="AD250" s="93">
        <v>2.6990517900937889E-2</v>
      </c>
      <c r="AE250" s="93">
        <v>0</v>
      </c>
      <c r="AF250" s="93">
        <v>0</v>
      </c>
      <c r="AG250" s="93">
        <v>0</v>
      </c>
      <c r="AH250" s="93">
        <v>5.8061444422621199E-2</v>
      </c>
      <c r="AI250" s="95">
        <f t="shared" si="194"/>
        <v>48.018242320781447</v>
      </c>
      <c r="BA250"/>
      <c r="BR250"/>
      <c r="CG250"/>
    </row>
    <row r="251" spans="1:85" x14ac:dyDescent="0.25">
      <c r="A251" s="12" t="s">
        <v>139</v>
      </c>
      <c r="B251" s="49">
        <v>218.13618937262004</v>
      </c>
      <c r="C251" s="49">
        <v>6.3975402207753316</v>
      </c>
      <c r="D251" s="49">
        <v>150.39889747132329</v>
      </c>
      <c r="E251" s="49">
        <v>0.88190587748596383</v>
      </c>
      <c r="F251" s="372"/>
      <c r="G251" s="49">
        <v>0</v>
      </c>
      <c r="H251" s="58">
        <v>0</v>
      </c>
      <c r="I251" s="48">
        <f t="shared" si="192"/>
        <v>375.81453294220461</v>
      </c>
      <c r="J251" s="8"/>
      <c r="K251" s="24" t="s">
        <v>139</v>
      </c>
      <c r="L251" s="49">
        <v>218.13618937262004</v>
      </c>
      <c r="M251" s="49">
        <v>6.3975402207753316</v>
      </c>
      <c r="N251" s="49">
        <v>150.39889747132329</v>
      </c>
      <c r="O251" s="49">
        <v>0.88190587748596383</v>
      </c>
      <c r="P251" s="49">
        <v>0.14736903993753436</v>
      </c>
      <c r="Q251" s="49">
        <v>0</v>
      </c>
      <c r="R251" s="50">
        <v>0</v>
      </c>
      <c r="S251" s="51">
        <f t="shared" si="193"/>
        <v>375.96190198214214</v>
      </c>
      <c r="U251" s="35" t="s">
        <v>139</v>
      </c>
      <c r="V251" s="89">
        <v>212.05826875318715</v>
      </c>
      <c r="W251" s="89">
        <v>0</v>
      </c>
      <c r="X251" s="89">
        <v>0</v>
      </c>
      <c r="Y251" s="89">
        <v>6.3975402207753316</v>
      </c>
      <c r="Z251" s="89">
        <v>150.24391907288052</v>
      </c>
      <c r="AA251" s="89">
        <v>0.88190587748596383</v>
      </c>
      <c r="AB251" s="89">
        <v>0.14736903993753436</v>
      </c>
      <c r="AC251" s="90">
        <v>6.2328990178756696</v>
      </c>
      <c r="AD251" s="89">
        <v>6.0779206194328781</v>
      </c>
      <c r="AE251" s="89">
        <v>0</v>
      </c>
      <c r="AF251" s="89">
        <v>0</v>
      </c>
      <c r="AG251" s="89">
        <v>0.15497839844279229</v>
      </c>
      <c r="AH251" s="89">
        <v>0</v>
      </c>
      <c r="AI251" s="92">
        <f t="shared" si="194"/>
        <v>375.96190198214219</v>
      </c>
      <c r="BA251"/>
      <c r="BR251"/>
      <c r="CG251"/>
    </row>
    <row r="252" spans="1:85" x14ac:dyDescent="0.25">
      <c r="A252" s="11" t="s">
        <v>24</v>
      </c>
      <c r="B252" s="52">
        <v>163.60353137749186</v>
      </c>
      <c r="C252" s="52">
        <v>7.1950931359418044</v>
      </c>
      <c r="D252" s="52">
        <v>117.52213322448893</v>
      </c>
      <c r="E252" s="52">
        <v>782.92484335015899</v>
      </c>
      <c r="F252" s="372"/>
      <c r="G252" s="52">
        <v>122.39238355132342</v>
      </c>
      <c r="H252" s="53">
        <v>18.350475637005896</v>
      </c>
      <c r="I252" s="54">
        <f t="shared" si="192"/>
        <v>1211.9884602764109</v>
      </c>
      <c r="J252" s="8"/>
      <c r="K252" s="23" t="s">
        <v>24</v>
      </c>
      <c r="L252" s="55">
        <v>163.60353137749186</v>
      </c>
      <c r="M252" s="55">
        <v>7.1950931359418044</v>
      </c>
      <c r="N252" s="55">
        <v>117.52213322448893</v>
      </c>
      <c r="O252" s="55">
        <v>782.92484335015899</v>
      </c>
      <c r="P252" s="55">
        <v>22.261215152358584</v>
      </c>
      <c r="Q252" s="55">
        <v>122.39238355132342</v>
      </c>
      <c r="R252" s="56">
        <v>18.350475637005896</v>
      </c>
      <c r="S252" s="57">
        <f t="shared" si="193"/>
        <v>1234.2496754287695</v>
      </c>
      <c r="U252" s="34" t="s">
        <v>24</v>
      </c>
      <c r="V252" s="93">
        <v>6.0578958492690846</v>
      </c>
      <c r="W252" s="93">
        <v>60.862419949781199</v>
      </c>
      <c r="X252" s="93">
        <v>122.39238355132342</v>
      </c>
      <c r="Y252" s="93">
        <v>7.1950931359418044</v>
      </c>
      <c r="Z252" s="93">
        <v>116.18306661883787</v>
      </c>
      <c r="AA252" s="93">
        <v>726.16313241346336</v>
      </c>
      <c r="AB252" s="93">
        <v>22.261215152358584</v>
      </c>
      <c r="AC252" s="94">
        <v>173.13446875779428</v>
      </c>
      <c r="AD252" s="93">
        <v>96.683215578441576</v>
      </c>
      <c r="AE252" s="93">
        <v>54.19307992123823</v>
      </c>
      <c r="AF252" s="93">
        <v>18.350475637005896</v>
      </c>
      <c r="AG252" s="93">
        <v>1.3390666056510534</v>
      </c>
      <c r="AH252" s="93">
        <v>2.568631015457449</v>
      </c>
      <c r="AI252" s="95">
        <f t="shared" si="194"/>
        <v>1234.2496754287697</v>
      </c>
      <c r="BA252"/>
      <c r="BR252"/>
      <c r="CG252"/>
    </row>
    <row r="253" spans="1:85" x14ac:dyDescent="0.25">
      <c r="A253" s="12" t="s">
        <v>23</v>
      </c>
      <c r="B253" s="49">
        <v>31.08498067878924</v>
      </c>
      <c r="C253" s="49">
        <v>0</v>
      </c>
      <c r="D253" s="49">
        <v>0.57121603741386529</v>
      </c>
      <c r="E253" s="49">
        <v>0</v>
      </c>
      <c r="F253" s="372"/>
      <c r="G253" s="49">
        <v>0</v>
      </c>
      <c r="H253" s="58">
        <v>0</v>
      </c>
      <c r="I253" s="48">
        <f t="shared" si="192"/>
        <v>31.656196716203105</v>
      </c>
      <c r="J253" s="8"/>
      <c r="K253" s="24" t="s">
        <v>23</v>
      </c>
      <c r="L253" s="49">
        <v>31.08498067878924</v>
      </c>
      <c r="M253" s="49">
        <v>0</v>
      </c>
      <c r="N253" s="49">
        <v>0.57121603741386529</v>
      </c>
      <c r="O253" s="49">
        <v>0</v>
      </c>
      <c r="P253" s="49">
        <v>0</v>
      </c>
      <c r="Q253" s="49">
        <v>0</v>
      </c>
      <c r="R253" s="50">
        <v>0</v>
      </c>
      <c r="S253" s="51">
        <f t="shared" si="193"/>
        <v>31.656196716203105</v>
      </c>
      <c r="U253" s="35" t="s">
        <v>23</v>
      </c>
      <c r="V253" s="89">
        <v>30.8356199559015</v>
      </c>
      <c r="W253" s="89">
        <v>0</v>
      </c>
      <c r="X253" s="89">
        <v>0</v>
      </c>
      <c r="Y253" s="89">
        <v>0</v>
      </c>
      <c r="Z253" s="89">
        <v>0.57121603741386529</v>
      </c>
      <c r="AA253" s="89">
        <v>0</v>
      </c>
      <c r="AB253" s="89">
        <v>0</v>
      </c>
      <c r="AC253" s="90">
        <v>0.24936072288773856</v>
      </c>
      <c r="AD253" s="89">
        <v>0.24936072288773856</v>
      </c>
      <c r="AE253" s="89">
        <v>0</v>
      </c>
      <c r="AF253" s="89">
        <v>0</v>
      </c>
      <c r="AG253" s="89">
        <v>0</v>
      </c>
      <c r="AH253" s="89">
        <v>0</v>
      </c>
      <c r="AI253" s="92">
        <f t="shared" si="194"/>
        <v>31.656196716203105</v>
      </c>
      <c r="BA253"/>
      <c r="BR253"/>
      <c r="CG253"/>
    </row>
    <row r="254" spans="1:85" x14ac:dyDescent="0.25">
      <c r="A254" s="11" t="s">
        <v>58</v>
      </c>
      <c r="B254" s="52">
        <v>0.38906682076814247</v>
      </c>
      <c r="C254" s="52">
        <v>0.65980919604494259</v>
      </c>
      <c r="D254" s="52">
        <v>1.2032994456746673</v>
      </c>
      <c r="E254" s="52">
        <v>0</v>
      </c>
      <c r="F254" s="372"/>
      <c r="G254" s="52">
        <v>0</v>
      </c>
      <c r="H254" s="53">
        <v>0</v>
      </c>
      <c r="I254" s="54">
        <f t="shared" si="192"/>
        <v>2.2521754624877524</v>
      </c>
      <c r="J254" s="8"/>
      <c r="K254" s="23" t="s">
        <v>58</v>
      </c>
      <c r="L254" s="55">
        <v>0.38906682076814247</v>
      </c>
      <c r="M254" s="55">
        <v>0.65980919604494259</v>
      </c>
      <c r="N254" s="55">
        <v>1.2032994456746673</v>
      </c>
      <c r="O254" s="55">
        <v>0</v>
      </c>
      <c r="P254" s="55">
        <v>0</v>
      </c>
      <c r="Q254" s="55">
        <v>0</v>
      </c>
      <c r="R254" s="56">
        <v>0</v>
      </c>
      <c r="S254" s="57">
        <f t="shared" si="193"/>
        <v>2.2521754624877524</v>
      </c>
      <c r="U254" s="34" t="s">
        <v>58</v>
      </c>
      <c r="V254" s="93">
        <v>0.38906682076814247</v>
      </c>
      <c r="W254" s="93">
        <v>0</v>
      </c>
      <c r="X254" s="93">
        <v>0</v>
      </c>
      <c r="Y254" s="93">
        <v>0.65980919604494259</v>
      </c>
      <c r="Z254" s="93">
        <v>1.2032994456746673</v>
      </c>
      <c r="AA254" s="93">
        <v>0</v>
      </c>
      <c r="AB254" s="93">
        <v>0</v>
      </c>
      <c r="AC254" s="94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5">
        <f t="shared" si="194"/>
        <v>2.2521754624877524</v>
      </c>
      <c r="BA254"/>
      <c r="BR254"/>
      <c r="CG254"/>
    </row>
    <row r="255" spans="1:85" x14ac:dyDescent="0.25">
      <c r="A255" s="12" t="s">
        <v>21</v>
      </c>
      <c r="B255" s="49">
        <v>0.90666706583849765</v>
      </c>
      <c r="C255" s="49">
        <v>0</v>
      </c>
      <c r="D255" s="49">
        <v>34.126099401829329</v>
      </c>
      <c r="E255" s="49">
        <v>0</v>
      </c>
      <c r="F255" s="372"/>
      <c r="G255" s="49">
        <v>0</v>
      </c>
      <c r="H255" s="58">
        <v>0</v>
      </c>
      <c r="I255" s="48">
        <f t="shared" si="192"/>
        <v>35.032766467667827</v>
      </c>
      <c r="J255" s="8"/>
      <c r="K255" s="24" t="s">
        <v>21</v>
      </c>
      <c r="L255" s="49">
        <v>0.90666706583849765</v>
      </c>
      <c r="M255" s="49">
        <v>0</v>
      </c>
      <c r="N255" s="49">
        <v>34.126099401829329</v>
      </c>
      <c r="O255" s="49">
        <v>0</v>
      </c>
      <c r="P255" s="49">
        <v>7.1436467346953192</v>
      </c>
      <c r="Q255" s="49">
        <v>0</v>
      </c>
      <c r="R255" s="50">
        <v>0</v>
      </c>
      <c r="S255" s="51">
        <f t="shared" si="193"/>
        <v>42.176413202363143</v>
      </c>
      <c r="U255" s="35" t="s">
        <v>21</v>
      </c>
      <c r="V255" s="89">
        <v>0.90666706583849765</v>
      </c>
      <c r="W255" s="89">
        <v>0</v>
      </c>
      <c r="X255" s="89">
        <v>0</v>
      </c>
      <c r="Y255" s="89">
        <v>0</v>
      </c>
      <c r="Z255" s="89">
        <v>34.114444058433371</v>
      </c>
      <c r="AA255" s="89">
        <v>0</v>
      </c>
      <c r="AB255" s="89">
        <v>7.1436467346953192</v>
      </c>
      <c r="AC255" s="90">
        <v>1.1655343395959238E-2</v>
      </c>
      <c r="AD255" s="89">
        <v>0</v>
      </c>
      <c r="AE255" s="89">
        <v>0</v>
      </c>
      <c r="AF255" s="89">
        <v>0</v>
      </c>
      <c r="AG255" s="89">
        <v>1.1655343395959238E-2</v>
      </c>
      <c r="AH255" s="89">
        <v>0</v>
      </c>
      <c r="AI255" s="92">
        <f t="shared" si="194"/>
        <v>42.176413202363143</v>
      </c>
      <c r="BA255"/>
      <c r="BR255"/>
      <c r="CG255"/>
    </row>
    <row r="256" spans="1:85" x14ac:dyDescent="0.25">
      <c r="A256" s="11" t="s">
        <v>20</v>
      </c>
      <c r="B256" s="52">
        <v>26.246590780999664</v>
      </c>
      <c r="C256" s="52">
        <v>0</v>
      </c>
      <c r="D256" s="52">
        <v>6.5616476952499161</v>
      </c>
      <c r="E256" s="52">
        <v>0</v>
      </c>
      <c r="F256" s="372"/>
      <c r="G256" s="52">
        <v>0</v>
      </c>
      <c r="H256" s="53">
        <v>0</v>
      </c>
      <c r="I256" s="54">
        <f t="shared" si="192"/>
        <v>32.808238476249578</v>
      </c>
      <c r="J256" s="8"/>
      <c r="K256" s="23" t="s">
        <v>20</v>
      </c>
      <c r="L256" s="55">
        <v>26.246590780999664</v>
      </c>
      <c r="M256" s="55">
        <v>0</v>
      </c>
      <c r="N256" s="55">
        <v>6.5616476952499161</v>
      </c>
      <c r="O256" s="55">
        <v>0</v>
      </c>
      <c r="P256" s="55">
        <v>0</v>
      </c>
      <c r="Q256" s="55">
        <v>0</v>
      </c>
      <c r="R256" s="56">
        <v>0</v>
      </c>
      <c r="S256" s="57">
        <f t="shared" si="193"/>
        <v>32.808238476249578</v>
      </c>
      <c r="U256" s="34" t="s">
        <v>59</v>
      </c>
      <c r="V256" s="93">
        <v>26.246590780999664</v>
      </c>
      <c r="W256" s="93">
        <v>0</v>
      </c>
      <c r="X256" s="93">
        <v>0</v>
      </c>
      <c r="Y256" s="93">
        <v>0</v>
      </c>
      <c r="Z256" s="93">
        <v>6.5616476952499161</v>
      </c>
      <c r="AA256" s="93">
        <v>0</v>
      </c>
      <c r="AB256" s="93">
        <v>0</v>
      </c>
      <c r="AC256" s="94">
        <v>0</v>
      </c>
      <c r="AD256" s="93">
        <v>0</v>
      </c>
      <c r="AE256" s="93">
        <v>0</v>
      </c>
      <c r="AF256" s="93">
        <v>0</v>
      </c>
      <c r="AG256" s="93">
        <v>0</v>
      </c>
      <c r="AH256" s="93">
        <v>0</v>
      </c>
      <c r="AI256" s="95">
        <f t="shared" si="194"/>
        <v>32.808238476249578</v>
      </c>
      <c r="BA256"/>
      <c r="BR256"/>
      <c r="CG256"/>
    </row>
    <row r="257" spans="1:85" x14ac:dyDescent="0.25">
      <c r="A257" s="13" t="s">
        <v>62</v>
      </c>
      <c r="B257" s="49">
        <v>105.71400000000003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192"/>
        <v>105.71400000000003</v>
      </c>
      <c r="J257" s="8"/>
      <c r="K257" s="25" t="s">
        <v>62</v>
      </c>
      <c r="L257" s="49">
        <v>105.71400000000003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50">
        <v>0</v>
      </c>
      <c r="S257" s="51">
        <f t="shared" si="193"/>
        <v>105.71400000000003</v>
      </c>
      <c r="U257" s="36" t="s">
        <v>60</v>
      </c>
      <c r="V257" s="89">
        <v>105.71400000000003</v>
      </c>
      <c r="W257" s="89">
        <v>0</v>
      </c>
      <c r="X257" s="89">
        <v>0</v>
      </c>
      <c r="Y257" s="89">
        <v>0</v>
      </c>
      <c r="Z257" s="89">
        <v>0</v>
      </c>
      <c r="AA257" s="89">
        <v>0</v>
      </c>
      <c r="AB257" s="89">
        <v>0</v>
      </c>
      <c r="AC257" s="90">
        <v>0</v>
      </c>
      <c r="AD257" s="91">
        <v>0</v>
      </c>
      <c r="AE257" s="91">
        <v>0</v>
      </c>
      <c r="AF257" s="91">
        <v>0</v>
      </c>
      <c r="AG257" s="91">
        <v>0</v>
      </c>
      <c r="AH257" s="91">
        <v>0</v>
      </c>
      <c r="AI257" s="92">
        <f t="shared" si="194"/>
        <v>105.71400000000003</v>
      </c>
      <c r="BA257"/>
      <c r="BR257"/>
      <c r="CG257"/>
    </row>
    <row r="258" spans="1:85" ht="14.4" x14ac:dyDescent="0.3">
      <c r="A258" s="14" t="s">
        <v>22</v>
      </c>
      <c r="B258" s="59">
        <v>105.71400000000003</v>
      </c>
      <c r="C258" s="59">
        <v>0</v>
      </c>
      <c r="D258" s="59">
        <v>0</v>
      </c>
      <c r="E258" s="59">
        <v>0</v>
      </c>
      <c r="F258" s="372"/>
      <c r="G258" s="59">
        <v>0</v>
      </c>
      <c r="H258" s="60">
        <v>0</v>
      </c>
      <c r="I258" s="61">
        <f t="shared" si="192"/>
        <v>105.71400000000003</v>
      </c>
      <c r="J258" s="8"/>
      <c r="K258" s="26" t="s">
        <v>22</v>
      </c>
      <c r="L258" s="62">
        <v>105.71400000000003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3">
        <v>0</v>
      </c>
      <c r="S258" s="64">
        <f t="shared" si="193"/>
        <v>105.71400000000003</v>
      </c>
      <c r="U258" s="37" t="s">
        <v>63</v>
      </c>
      <c r="V258" s="96">
        <v>105.71400000000003</v>
      </c>
      <c r="W258" s="96">
        <v>0</v>
      </c>
      <c r="X258" s="96">
        <v>0</v>
      </c>
      <c r="Y258" s="96">
        <v>0</v>
      </c>
      <c r="Z258" s="96">
        <v>0</v>
      </c>
      <c r="AA258" s="96">
        <v>0</v>
      </c>
      <c r="AB258" s="96">
        <v>0</v>
      </c>
      <c r="AC258" s="96">
        <v>0</v>
      </c>
      <c r="AD258" s="96">
        <v>0</v>
      </c>
      <c r="AE258" s="96">
        <v>0</v>
      </c>
      <c r="AF258" s="96">
        <v>0</v>
      </c>
      <c r="AG258" s="96">
        <v>0</v>
      </c>
      <c r="AH258" s="97">
        <v>0</v>
      </c>
      <c r="AI258" s="98">
        <f t="shared" si="194"/>
        <v>105.71400000000003</v>
      </c>
      <c r="BA258"/>
      <c r="BR258"/>
      <c r="CG258"/>
    </row>
    <row r="259" spans="1:85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192"/>
        <v>0</v>
      </c>
      <c r="J259" s="8"/>
      <c r="K259" s="27" t="s">
        <v>18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68">
        <v>0</v>
      </c>
      <c r="S259" s="69">
        <f t="shared" si="193"/>
        <v>0</v>
      </c>
      <c r="U259" s="38" t="s">
        <v>18</v>
      </c>
      <c r="V259" s="99">
        <v>0</v>
      </c>
      <c r="W259" s="99">
        <v>0</v>
      </c>
      <c r="X259" s="99">
        <v>0</v>
      </c>
      <c r="Y259" s="99">
        <v>0</v>
      </c>
      <c r="Z259" s="99">
        <v>0</v>
      </c>
      <c r="AA259" s="99">
        <v>0</v>
      </c>
      <c r="AB259" s="99">
        <v>0</v>
      </c>
      <c r="AC259" s="99">
        <v>0</v>
      </c>
      <c r="AD259" s="100">
        <v>0</v>
      </c>
      <c r="AE259" s="100">
        <v>0</v>
      </c>
      <c r="AF259" s="100">
        <v>0</v>
      </c>
      <c r="AG259" s="100">
        <v>0</v>
      </c>
      <c r="AH259" s="100">
        <v>0</v>
      </c>
      <c r="AI259" s="101">
        <f t="shared" si="194"/>
        <v>0</v>
      </c>
      <c r="BA259"/>
      <c r="BR259"/>
      <c r="CG259"/>
    </row>
    <row r="260" spans="1:85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192"/>
        <v>0</v>
      </c>
      <c r="J260" s="8"/>
      <c r="K260" s="26" t="s">
        <v>19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3">
        <v>0</v>
      </c>
      <c r="S260" s="64">
        <f t="shared" si="193"/>
        <v>0</v>
      </c>
      <c r="U260" s="37" t="s">
        <v>19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>
        <v>0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7">
        <v>0</v>
      </c>
      <c r="AI260" s="98">
        <f t="shared" si="194"/>
        <v>0</v>
      </c>
      <c r="BA260"/>
      <c r="BR260"/>
      <c r="CG260"/>
    </row>
    <row r="261" spans="1:85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 t="shared" si="192"/>
        <v>0</v>
      </c>
      <c r="J261" s="8"/>
      <c r="K261" s="28" t="s">
        <v>10</v>
      </c>
      <c r="L261" s="70">
        <v>0</v>
      </c>
      <c r="M261" s="70">
        <v>0</v>
      </c>
      <c r="N261" s="70">
        <v>0</v>
      </c>
      <c r="O261" s="70">
        <v>0</v>
      </c>
      <c r="P261" s="70">
        <v>0</v>
      </c>
      <c r="Q261" s="70">
        <v>0</v>
      </c>
      <c r="R261" s="73">
        <v>0</v>
      </c>
      <c r="S261" s="74">
        <f t="shared" si="193"/>
        <v>0</v>
      </c>
      <c r="U261" s="38" t="s">
        <v>10</v>
      </c>
      <c r="V261" s="99">
        <v>0</v>
      </c>
      <c r="W261" s="99">
        <v>0</v>
      </c>
      <c r="X261" s="99">
        <v>0</v>
      </c>
      <c r="Y261" s="99">
        <v>0</v>
      </c>
      <c r="Z261" s="99">
        <v>0</v>
      </c>
      <c r="AA261" s="99">
        <v>0</v>
      </c>
      <c r="AB261" s="99">
        <v>0</v>
      </c>
      <c r="AC261" s="99">
        <v>0</v>
      </c>
      <c r="AD261" s="100">
        <v>0</v>
      </c>
      <c r="AE261" s="100">
        <v>0</v>
      </c>
      <c r="AF261" s="100">
        <v>0</v>
      </c>
      <c r="AG261" s="100">
        <v>0</v>
      </c>
      <c r="AH261" s="100">
        <v>0</v>
      </c>
      <c r="AI261" s="101">
        <f t="shared" si="194"/>
        <v>0</v>
      </c>
      <c r="BA261"/>
      <c r="BR261"/>
      <c r="CG261"/>
    </row>
    <row r="262" spans="1:85" x14ac:dyDescent="0.25">
      <c r="A262" s="17" t="s">
        <v>25</v>
      </c>
      <c r="B262" s="75">
        <f>SUM(B241:B257)</f>
        <v>716.06633797142649</v>
      </c>
      <c r="C262" s="75">
        <f t="shared" ref="C262:I262" si="195">SUM(C241:C257)</f>
        <v>16.533192151011715</v>
      </c>
      <c r="D262" s="75">
        <f t="shared" si="195"/>
        <v>328.80693819969838</v>
      </c>
      <c r="E262" s="75">
        <f t="shared" si="195"/>
        <v>784.90093820263337</v>
      </c>
      <c r="F262" s="75">
        <f t="shared" si="195"/>
        <v>0</v>
      </c>
      <c r="G262" s="75">
        <f t="shared" si="195"/>
        <v>122.39238355132342</v>
      </c>
      <c r="H262" s="76">
        <f t="shared" si="195"/>
        <v>18.350475637005896</v>
      </c>
      <c r="I262" s="48">
        <f t="shared" si="195"/>
        <v>1987.050265713099</v>
      </c>
      <c r="J262" s="8"/>
      <c r="K262" s="29" t="s">
        <v>25</v>
      </c>
      <c r="L262" s="75">
        <f>SUM(L241:L257)</f>
        <v>716.06633797142649</v>
      </c>
      <c r="M262" s="75">
        <f t="shared" ref="M262:S262" si="196">SUM(M241:M257)</f>
        <v>16.533192151011715</v>
      </c>
      <c r="N262" s="75">
        <f t="shared" si="196"/>
        <v>328.80693819969838</v>
      </c>
      <c r="O262" s="75">
        <f t="shared" si="196"/>
        <v>784.90093820263337</v>
      </c>
      <c r="P262" s="75">
        <f t="shared" si="196"/>
        <v>216.00548094504859</v>
      </c>
      <c r="Q262" s="75">
        <f t="shared" si="196"/>
        <v>122.39238355132342</v>
      </c>
      <c r="R262" s="76">
        <f t="shared" si="196"/>
        <v>18.350475637005896</v>
      </c>
      <c r="S262" s="77">
        <f t="shared" si="196"/>
        <v>2203.0557466581477</v>
      </c>
      <c r="U262" s="39" t="s">
        <v>61</v>
      </c>
      <c r="V262" s="102">
        <f>SUM(V241:V257)</f>
        <v>551.98003038242314</v>
      </c>
      <c r="W262" s="102">
        <f t="shared" ref="W262:AH262" si="197">SUM(W241:W257)</f>
        <v>60.862419949781199</v>
      </c>
      <c r="X262" s="102">
        <f t="shared" si="197"/>
        <v>122.39238355132342</v>
      </c>
      <c r="Y262" s="102">
        <f t="shared" si="197"/>
        <v>16.533192151011715</v>
      </c>
      <c r="Z262" s="102">
        <f t="shared" si="197"/>
        <v>327.20492794435506</v>
      </c>
      <c r="AA262" s="102">
        <f t="shared" si="197"/>
        <v>728.08116582151513</v>
      </c>
      <c r="AB262" s="102">
        <f t="shared" si="197"/>
        <v>216.00548094504859</v>
      </c>
      <c r="AC262" s="102">
        <f t="shared" si="197"/>
        <v>179.99614591268963</v>
      </c>
      <c r="AD262" s="103">
        <f t="shared" si="197"/>
        <v>103.22388763922204</v>
      </c>
      <c r="AE262" s="103">
        <f t="shared" si="197"/>
        <v>54.19307992123823</v>
      </c>
      <c r="AF262" s="103">
        <f t="shared" si="197"/>
        <v>18.350475637005896</v>
      </c>
      <c r="AG262" s="103">
        <f t="shared" si="197"/>
        <v>1.6020102553433095</v>
      </c>
      <c r="AH262" s="103">
        <f t="shared" si="197"/>
        <v>2.6266924598800703</v>
      </c>
      <c r="AI262" s="104">
        <f>SUM(V262:AC262)</f>
        <v>2203.0557466581481</v>
      </c>
      <c r="BA262"/>
      <c r="BR262"/>
      <c r="CG262"/>
    </row>
    <row r="263" spans="1:85" s="4" customFormat="1" ht="15" thickBot="1" x14ac:dyDescent="0.35">
      <c r="A263" s="18" t="s">
        <v>85</v>
      </c>
      <c r="B263" s="105">
        <f>IF($I262=0,"-",B262/$I262)</f>
        <v>0.36036649415833955</v>
      </c>
      <c r="C263" s="105">
        <f t="shared" ref="C263:H263" si="198">IF($I262=0,"-",C262/$I262)</f>
        <v>8.3204700134137752E-3</v>
      </c>
      <c r="D263" s="105">
        <f t="shared" si="198"/>
        <v>0.16547489707397936</v>
      </c>
      <c r="E263" s="105">
        <f t="shared" si="198"/>
        <v>0.39500809403075343</v>
      </c>
      <c r="F263" s="105">
        <f t="shared" si="198"/>
        <v>0</v>
      </c>
      <c r="G263" s="105">
        <f t="shared" si="198"/>
        <v>6.1595011290466815E-2</v>
      </c>
      <c r="H263" s="106">
        <f t="shared" si="198"/>
        <v>9.2350334330472527E-3</v>
      </c>
      <c r="I263" s="107">
        <f>SUM(B263:H263)</f>
        <v>1.0000000000000002</v>
      </c>
      <c r="J263"/>
      <c r="K263" s="30" t="s">
        <v>85</v>
      </c>
      <c r="L263" s="80">
        <f>IF($S262=0,"-",L262/$S262)</f>
        <v>0.32503323579425514</v>
      </c>
      <c r="M263" s="80">
        <f t="shared" ref="M263:R263" si="199">IF($S262=0,"-",M262/$S262)</f>
        <v>7.5046635456643314E-3</v>
      </c>
      <c r="N263" s="80">
        <f t="shared" si="199"/>
        <v>0.14925039400317996</v>
      </c>
      <c r="O263" s="80">
        <f t="shared" si="199"/>
        <v>0.35627829181956144</v>
      </c>
      <c r="P263" s="80">
        <f t="shared" si="199"/>
        <v>9.80481230548573E-2</v>
      </c>
      <c r="Q263" s="80">
        <f t="shared" si="199"/>
        <v>5.55557360438938E-2</v>
      </c>
      <c r="R263" s="81">
        <f t="shared" si="199"/>
        <v>8.3295557385881149E-3</v>
      </c>
      <c r="S263" s="82">
        <f>SUM(L263:R263)</f>
        <v>1</v>
      </c>
      <c r="U263" s="40" t="s">
        <v>85</v>
      </c>
      <c r="V263" s="108">
        <f>+V262/$AI262</f>
        <v>0.25055200315277126</v>
      </c>
      <c r="W263" s="108">
        <f t="shared" ref="W263:AH263" si="200">+W262/$AI262</f>
        <v>2.7626363991063056E-2</v>
      </c>
      <c r="X263" s="108">
        <f t="shared" si="200"/>
        <v>5.5555736043893786E-2</v>
      </c>
      <c r="Y263" s="108">
        <f t="shared" si="200"/>
        <v>7.5046635456643297E-3</v>
      </c>
      <c r="Z263" s="108">
        <f t="shared" si="200"/>
        <v>0.14852321755393511</v>
      </c>
      <c r="AA263" s="108">
        <f t="shared" si="200"/>
        <v>0.33048694610926371</v>
      </c>
      <c r="AB263" s="108">
        <f t="shared" si="200"/>
        <v>9.8048123054857272E-2</v>
      </c>
      <c r="AC263" s="108">
        <f t="shared" si="200"/>
        <v>8.1702946548551383E-2</v>
      </c>
      <c r="AD263" s="108">
        <f t="shared" si="200"/>
        <v>4.6854868650420704E-2</v>
      </c>
      <c r="AE263" s="108">
        <f t="shared" si="200"/>
        <v>2.4599050661085E-2</v>
      </c>
      <c r="AF263" s="108">
        <f t="shared" si="200"/>
        <v>8.3295557385881132E-3</v>
      </c>
      <c r="AG263" s="108">
        <f t="shared" si="200"/>
        <v>7.2717644924483887E-4</v>
      </c>
      <c r="AH263" s="108">
        <f t="shared" si="200"/>
        <v>1.1922950492126872E-3</v>
      </c>
      <c r="AI263" s="109">
        <f>SUM(V263:AC263)</f>
        <v>0.99999999999999989</v>
      </c>
    </row>
    <row r="264" spans="1:85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AI264" s="8"/>
      <c r="BA264"/>
      <c r="BR264"/>
      <c r="CG264"/>
    </row>
    <row r="265" spans="1:85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  <c r="K265" s="369" t="s">
        <v>35</v>
      </c>
      <c r="L265" s="43" t="s">
        <v>0</v>
      </c>
      <c r="M265" s="43" t="s">
        <v>1</v>
      </c>
      <c r="N265" s="43" t="s">
        <v>2</v>
      </c>
      <c r="O265" s="43" t="s">
        <v>3</v>
      </c>
      <c r="P265" s="43" t="s">
        <v>26</v>
      </c>
      <c r="Q265" s="43" t="s">
        <v>4</v>
      </c>
      <c r="R265" s="43" t="s">
        <v>84</v>
      </c>
      <c r="S265" s="44" t="s">
        <v>5</v>
      </c>
      <c r="U265" s="365" t="s">
        <v>35</v>
      </c>
      <c r="V265" s="84" t="s">
        <v>71</v>
      </c>
      <c r="W265" s="84" t="s">
        <v>72</v>
      </c>
      <c r="X265" s="84" t="s">
        <v>4</v>
      </c>
      <c r="Y265" s="84" t="s">
        <v>1</v>
      </c>
      <c r="Z265" s="84" t="s">
        <v>2</v>
      </c>
      <c r="AA265" s="84" t="s">
        <v>3</v>
      </c>
      <c r="AB265" s="84" t="s">
        <v>53</v>
      </c>
      <c r="AC265" s="84" t="s">
        <v>65</v>
      </c>
      <c r="AD265" s="85" t="s">
        <v>73</v>
      </c>
      <c r="AE265" s="85" t="s">
        <v>74</v>
      </c>
      <c r="AF265" s="85" t="s">
        <v>75</v>
      </c>
      <c r="AG265" s="85" t="s">
        <v>76</v>
      </c>
      <c r="AH265" s="85" t="s">
        <v>77</v>
      </c>
      <c r="AI265" s="86" t="s">
        <v>61</v>
      </c>
      <c r="BA265"/>
      <c r="BR265"/>
      <c r="CG265"/>
    </row>
    <row r="266" spans="1:85" ht="15" customHeight="1" x14ac:dyDescent="0.25">
      <c r="A266" s="418" t="s">
        <v>35</v>
      </c>
      <c r="B266" s="357" t="s">
        <v>66</v>
      </c>
      <c r="C266" s="358"/>
      <c r="D266" s="358"/>
      <c r="E266" s="358"/>
      <c r="F266" s="358"/>
      <c r="G266" s="358"/>
      <c r="H266" s="358"/>
      <c r="I266" s="359"/>
      <c r="K266" s="370" t="s">
        <v>35</v>
      </c>
      <c r="L266" s="360" t="s">
        <v>66</v>
      </c>
      <c r="M266" s="361"/>
      <c r="N266" s="361"/>
      <c r="O266" s="361"/>
      <c r="P266" s="361"/>
      <c r="Q266" s="361"/>
      <c r="R266" s="361"/>
      <c r="S266" s="362"/>
      <c r="U266" s="366" t="s">
        <v>35</v>
      </c>
      <c r="V266" s="363" t="s">
        <v>66</v>
      </c>
      <c r="W266" s="363"/>
      <c r="X266" s="363"/>
      <c r="Y266" s="363"/>
      <c r="Z266" s="363"/>
      <c r="AA266" s="363"/>
      <c r="AB266" s="363"/>
      <c r="AC266" s="363"/>
      <c r="AD266" s="363"/>
      <c r="AE266" s="363"/>
      <c r="AF266" s="363"/>
      <c r="AG266" s="363"/>
      <c r="AH266" s="363"/>
      <c r="AI266" s="364"/>
      <c r="BA266"/>
      <c r="BR266"/>
      <c r="CG266"/>
    </row>
    <row r="267" spans="1:85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  <c r="J267" s="8"/>
      <c r="K267" s="31" t="s">
        <v>6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87">
        <v>0</v>
      </c>
      <c r="S267" s="88">
        <f>SUM(L267:R267)</f>
        <v>0</v>
      </c>
      <c r="U267" s="33" t="s">
        <v>6</v>
      </c>
      <c r="V267" s="89">
        <v>0</v>
      </c>
      <c r="W267" s="89">
        <v>0</v>
      </c>
      <c r="X267" s="89">
        <v>0</v>
      </c>
      <c r="Y267" s="89">
        <v>0</v>
      </c>
      <c r="Z267" s="89">
        <v>0</v>
      </c>
      <c r="AA267" s="89">
        <v>0</v>
      </c>
      <c r="AB267" s="89">
        <v>0</v>
      </c>
      <c r="AC267" s="90">
        <v>0</v>
      </c>
      <c r="AD267" s="91">
        <v>0</v>
      </c>
      <c r="AE267" s="91">
        <v>0</v>
      </c>
      <c r="AF267" s="91">
        <v>0</v>
      </c>
      <c r="AG267" s="91">
        <v>0</v>
      </c>
      <c r="AH267" s="91">
        <v>0</v>
      </c>
      <c r="AI267" s="92">
        <f>SUM(V267:AC267)</f>
        <v>0</v>
      </c>
      <c r="BA267"/>
      <c r="BR267"/>
      <c r="CG267"/>
    </row>
    <row r="268" spans="1:85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201">SUM(B268:H268)</f>
        <v>0</v>
      </c>
      <c r="J268" s="8"/>
      <c r="K268" s="23" t="s">
        <v>7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6">
        <v>0</v>
      </c>
      <c r="S268" s="57">
        <f t="shared" ref="S268:S287" si="202">SUM(L268:R268)</f>
        <v>0</v>
      </c>
      <c r="U268" s="34" t="s">
        <v>7</v>
      </c>
      <c r="V268" s="93">
        <v>0</v>
      </c>
      <c r="W268" s="93">
        <v>0</v>
      </c>
      <c r="X268" s="93">
        <v>0</v>
      </c>
      <c r="Y268" s="93">
        <v>0</v>
      </c>
      <c r="Z268" s="93">
        <v>0</v>
      </c>
      <c r="AA268" s="93">
        <v>0</v>
      </c>
      <c r="AB268" s="93">
        <v>0</v>
      </c>
      <c r="AC268" s="94">
        <v>0</v>
      </c>
      <c r="AD268" s="93">
        <v>0</v>
      </c>
      <c r="AE268" s="93">
        <v>0</v>
      </c>
      <c r="AF268" s="93">
        <v>0</v>
      </c>
      <c r="AG268" s="93">
        <v>0</v>
      </c>
      <c r="AH268" s="93">
        <v>0</v>
      </c>
      <c r="AI268" s="95">
        <f t="shared" ref="AI268:AI287" si="203">SUM(V268:AC268)</f>
        <v>0</v>
      </c>
      <c r="BA268"/>
      <c r="BR268"/>
      <c r="CG268"/>
    </row>
    <row r="269" spans="1:85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201"/>
        <v>0</v>
      </c>
      <c r="J269" s="8"/>
      <c r="K269" s="24" t="s">
        <v>9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50">
        <v>0</v>
      </c>
      <c r="S269" s="51">
        <f t="shared" si="202"/>
        <v>0</v>
      </c>
      <c r="U269" s="35" t="s">
        <v>9</v>
      </c>
      <c r="V269" s="89">
        <v>0</v>
      </c>
      <c r="W269" s="89">
        <v>0</v>
      </c>
      <c r="X269" s="89">
        <v>0</v>
      </c>
      <c r="Y269" s="89">
        <v>0</v>
      </c>
      <c r="Z269" s="89">
        <v>0</v>
      </c>
      <c r="AA269" s="89">
        <v>0</v>
      </c>
      <c r="AB269" s="89">
        <v>0</v>
      </c>
      <c r="AC269" s="90">
        <v>0</v>
      </c>
      <c r="AD269" s="91">
        <v>0</v>
      </c>
      <c r="AE269" s="91">
        <v>0</v>
      </c>
      <c r="AF269" s="91">
        <v>0</v>
      </c>
      <c r="AG269" s="91">
        <v>0</v>
      </c>
      <c r="AH269" s="91">
        <v>0</v>
      </c>
      <c r="AI269" s="92">
        <f t="shared" si="203"/>
        <v>0</v>
      </c>
      <c r="BA269"/>
      <c r="BR269"/>
      <c r="CG269"/>
    </row>
    <row r="270" spans="1:85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201"/>
        <v>0</v>
      </c>
      <c r="J270" s="8"/>
      <c r="K270" s="23" t="s">
        <v>54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6">
        <v>0</v>
      </c>
      <c r="S270" s="57">
        <f t="shared" si="202"/>
        <v>0</v>
      </c>
      <c r="U270" s="34" t="s">
        <v>54</v>
      </c>
      <c r="V270" s="93">
        <v>0</v>
      </c>
      <c r="W270" s="93">
        <v>0</v>
      </c>
      <c r="X270" s="93">
        <v>0</v>
      </c>
      <c r="Y270" s="93">
        <v>0</v>
      </c>
      <c r="Z270" s="93">
        <v>0</v>
      </c>
      <c r="AA270" s="93">
        <v>0</v>
      </c>
      <c r="AB270" s="93">
        <v>0</v>
      </c>
      <c r="AC270" s="94">
        <v>0</v>
      </c>
      <c r="AD270" s="93">
        <v>0</v>
      </c>
      <c r="AE270" s="93">
        <v>0</v>
      </c>
      <c r="AF270" s="93">
        <v>0</v>
      </c>
      <c r="AG270" s="93">
        <v>0</v>
      </c>
      <c r="AH270" s="93">
        <v>0</v>
      </c>
      <c r="AI270" s="95">
        <f t="shared" si="203"/>
        <v>0</v>
      </c>
      <c r="BA270"/>
      <c r="BR270"/>
      <c r="CG270"/>
    </row>
    <row r="271" spans="1:85" x14ac:dyDescent="0.25">
      <c r="A271" s="12" t="s">
        <v>15</v>
      </c>
      <c r="B271" s="49">
        <v>1.1802984709320743</v>
      </c>
      <c r="C271" s="49">
        <v>6.3945641104308901</v>
      </c>
      <c r="D271" s="49">
        <v>2.2967608199863085</v>
      </c>
      <c r="E271" s="49">
        <v>0</v>
      </c>
      <c r="F271" s="372"/>
      <c r="G271" s="49">
        <v>0</v>
      </c>
      <c r="H271" s="58">
        <v>0</v>
      </c>
      <c r="I271" s="48">
        <f t="shared" si="201"/>
        <v>9.8716234013492734</v>
      </c>
      <c r="J271" s="8"/>
      <c r="K271" s="24" t="s">
        <v>15</v>
      </c>
      <c r="L271" s="49">
        <v>1.1802984709320743</v>
      </c>
      <c r="M271" s="49">
        <v>6.3945641104308901</v>
      </c>
      <c r="N271" s="49">
        <v>2.2967608199863085</v>
      </c>
      <c r="O271" s="49">
        <v>0</v>
      </c>
      <c r="P271" s="49">
        <v>0</v>
      </c>
      <c r="Q271" s="49">
        <v>0</v>
      </c>
      <c r="R271" s="50">
        <v>0</v>
      </c>
      <c r="S271" s="51">
        <f t="shared" si="202"/>
        <v>9.8716234013492734</v>
      </c>
      <c r="U271" s="35" t="s">
        <v>15</v>
      </c>
      <c r="V271" s="89">
        <v>1.1802984709320743</v>
      </c>
      <c r="W271" s="89">
        <v>0</v>
      </c>
      <c r="X271" s="89">
        <v>0</v>
      </c>
      <c r="Y271" s="89">
        <v>6.3945641104308901</v>
      </c>
      <c r="Z271" s="89">
        <v>2.2967608199863085</v>
      </c>
      <c r="AA271" s="89">
        <v>0</v>
      </c>
      <c r="AB271" s="89">
        <v>0</v>
      </c>
      <c r="AC271" s="90">
        <v>0</v>
      </c>
      <c r="AD271" s="91">
        <v>0</v>
      </c>
      <c r="AE271" s="91">
        <v>0</v>
      </c>
      <c r="AF271" s="91">
        <v>0</v>
      </c>
      <c r="AG271" s="91">
        <v>0</v>
      </c>
      <c r="AH271" s="91">
        <v>0</v>
      </c>
      <c r="AI271" s="92">
        <f t="shared" si="203"/>
        <v>9.8716234013492734</v>
      </c>
      <c r="BA271"/>
      <c r="BR271"/>
      <c r="CG271"/>
    </row>
    <row r="272" spans="1:85" x14ac:dyDescent="0.25">
      <c r="A272" s="11" t="s">
        <v>67</v>
      </c>
      <c r="B272" s="52">
        <v>3.8278507762582419</v>
      </c>
      <c r="C272" s="52">
        <v>0.60526848710373193</v>
      </c>
      <c r="D272" s="52">
        <v>10.702918369517207</v>
      </c>
      <c r="E272" s="52">
        <v>0.54769416759874279</v>
      </c>
      <c r="F272" s="372"/>
      <c r="G272" s="52">
        <v>0</v>
      </c>
      <c r="H272" s="53">
        <v>0</v>
      </c>
      <c r="I272" s="54">
        <f t="shared" si="201"/>
        <v>15.683731800477922</v>
      </c>
      <c r="J272" s="8"/>
      <c r="K272" s="23" t="s">
        <v>67</v>
      </c>
      <c r="L272" s="55">
        <v>3.8278507762582419</v>
      </c>
      <c r="M272" s="55">
        <v>0.60526848710373193</v>
      </c>
      <c r="N272" s="55">
        <v>10.702918369517207</v>
      </c>
      <c r="O272" s="55">
        <v>0.54769416759874279</v>
      </c>
      <c r="P272" s="55">
        <v>0</v>
      </c>
      <c r="Q272" s="55">
        <v>0</v>
      </c>
      <c r="R272" s="56">
        <v>0</v>
      </c>
      <c r="S272" s="57">
        <f t="shared" si="202"/>
        <v>15.683731800477922</v>
      </c>
      <c r="U272" s="34" t="s">
        <v>55</v>
      </c>
      <c r="V272" s="93">
        <v>3.8278507762582419</v>
      </c>
      <c r="W272" s="93">
        <v>0</v>
      </c>
      <c r="X272" s="93">
        <v>0</v>
      </c>
      <c r="Y272" s="93">
        <v>0.60526848710373193</v>
      </c>
      <c r="Z272" s="93">
        <v>10.702918369517207</v>
      </c>
      <c r="AA272" s="93">
        <v>0.54769416759874279</v>
      </c>
      <c r="AB272" s="93">
        <v>0</v>
      </c>
      <c r="AC272" s="94">
        <v>0</v>
      </c>
      <c r="AD272" s="93">
        <v>0</v>
      </c>
      <c r="AE272" s="93">
        <v>0</v>
      </c>
      <c r="AF272" s="93">
        <v>0</v>
      </c>
      <c r="AG272" s="93">
        <v>0</v>
      </c>
      <c r="AH272" s="93">
        <v>0</v>
      </c>
      <c r="AI272" s="95">
        <f t="shared" si="203"/>
        <v>15.683731800477922</v>
      </c>
      <c r="BA272"/>
      <c r="BR272"/>
      <c r="CG272"/>
    </row>
    <row r="273" spans="1:85" x14ac:dyDescent="0.25">
      <c r="A273" s="12" t="s">
        <v>56</v>
      </c>
      <c r="B273" s="49">
        <v>0</v>
      </c>
      <c r="C273" s="49">
        <v>0</v>
      </c>
      <c r="D273" s="49">
        <v>0</v>
      </c>
      <c r="E273" s="49">
        <v>19.585656294079531</v>
      </c>
      <c r="F273" s="372"/>
      <c r="G273" s="49">
        <v>0</v>
      </c>
      <c r="H273" s="58">
        <v>0</v>
      </c>
      <c r="I273" s="48">
        <f t="shared" si="201"/>
        <v>19.585656294079531</v>
      </c>
      <c r="J273" s="8"/>
      <c r="K273" s="24" t="s">
        <v>56</v>
      </c>
      <c r="L273" s="49">
        <v>0</v>
      </c>
      <c r="M273" s="49">
        <v>0</v>
      </c>
      <c r="N273" s="49">
        <v>0</v>
      </c>
      <c r="O273" s="49">
        <v>19.585656294079531</v>
      </c>
      <c r="P273" s="49">
        <v>267.60086022735516</v>
      </c>
      <c r="Q273" s="49">
        <v>0</v>
      </c>
      <c r="R273" s="50">
        <v>0</v>
      </c>
      <c r="S273" s="51">
        <f t="shared" si="202"/>
        <v>287.18651652143467</v>
      </c>
      <c r="U273" s="35" t="s">
        <v>56</v>
      </c>
      <c r="V273" s="89">
        <v>0</v>
      </c>
      <c r="W273" s="89">
        <v>0</v>
      </c>
      <c r="X273" s="89">
        <v>0</v>
      </c>
      <c r="Y273" s="89">
        <v>0</v>
      </c>
      <c r="Z273" s="89">
        <v>0</v>
      </c>
      <c r="AA273" s="89">
        <v>19.585656294079531</v>
      </c>
      <c r="AB273" s="89">
        <v>267.60086022735516</v>
      </c>
      <c r="AC273" s="90">
        <v>0</v>
      </c>
      <c r="AD273" s="89">
        <v>0</v>
      </c>
      <c r="AE273" s="89">
        <v>0</v>
      </c>
      <c r="AF273" s="89">
        <v>0</v>
      </c>
      <c r="AG273" s="89">
        <v>0</v>
      </c>
      <c r="AH273" s="89">
        <v>0</v>
      </c>
      <c r="AI273" s="92">
        <f t="shared" si="203"/>
        <v>287.18651652143467</v>
      </c>
      <c r="BA273"/>
      <c r="BR273"/>
      <c r="CG273"/>
    </row>
    <row r="274" spans="1:85" x14ac:dyDescent="0.25">
      <c r="A274" s="11" t="s">
        <v>11</v>
      </c>
      <c r="B274" s="52">
        <v>0</v>
      </c>
      <c r="C274" s="52">
        <v>0</v>
      </c>
      <c r="D274" s="52">
        <v>0</v>
      </c>
      <c r="E274" s="52">
        <v>7.567720209805057E-3</v>
      </c>
      <c r="F274" s="372"/>
      <c r="G274" s="52">
        <v>0</v>
      </c>
      <c r="H274" s="53">
        <v>0</v>
      </c>
      <c r="I274" s="54">
        <f t="shared" si="201"/>
        <v>7.567720209805057E-3</v>
      </c>
      <c r="J274" s="8"/>
      <c r="K274" s="23" t="s">
        <v>11</v>
      </c>
      <c r="L274" s="55">
        <v>0</v>
      </c>
      <c r="M274" s="55">
        <v>0</v>
      </c>
      <c r="N274" s="55">
        <v>0</v>
      </c>
      <c r="O274" s="55">
        <v>7.567720209805057E-3</v>
      </c>
      <c r="P274" s="55">
        <v>0.45333929659579036</v>
      </c>
      <c r="Q274" s="55">
        <v>0</v>
      </c>
      <c r="R274" s="56">
        <v>0</v>
      </c>
      <c r="S274" s="57">
        <f t="shared" si="202"/>
        <v>0.46090701680559543</v>
      </c>
      <c r="U274" s="34" t="s">
        <v>11</v>
      </c>
      <c r="V274" s="93">
        <v>0</v>
      </c>
      <c r="W274" s="93">
        <v>0</v>
      </c>
      <c r="X274" s="93">
        <v>0</v>
      </c>
      <c r="Y274" s="93">
        <v>0</v>
      </c>
      <c r="Z274" s="93">
        <v>0</v>
      </c>
      <c r="AA274" s="93">
        <v>7.567720209805057E-3</v>
      </c>
      <c r="AB274" s="93">
        <v>0.45333929659579036</v>
      </c>
      <c r="AC274" s="94">
        <v>0</v>
      </c>
      <c r="AD274" s="93">
        <v>0</v>
      </c>
      <c r="AE274" s="93">
        <v>0</v>
      </c>
      <c r="AF274" s="93">
        <v>0</v>
      </c>
      <c r="AG274" s="93">
        <v>0</v>
      </c>
      <c r="AH274" s="93">
        <v>0</v>
      </c>
      <c r="AI274" s="95">
        <f t="shared" si="203"/>
        <v>0.46090701680559543</v>
      </c>
      <c r="BA274"/>
      <c r="BR274"/>
      <c r="CG274"/>
    </row>
    <row r="275" spans="1:85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201"/>
        <v>0</v>
      </c>
      <c r="J275" s="8"/>
      <c r="K275" s="24" t="s">
        <v>57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50">
        <v>0</v>
      </c>
      <c r="S275" s="51">
        <f t="shared" si="202"/>
        <v>0</v>
      </c>
      <c r="U275" s="35" t="s">
        <v>57</v>
      </c>
      <c r="V275" s="89">
        <v>0</v>
      </c>
      <c r="W275" s="89">
        <v>0</v>
      </c>
      <c r="X275" s="89">
        <v>0</v>
      </c>
      <c r="Y275" s="89">
        <v>0</v>
      </c>
      <c r="Z275" s="89">
        <v>0</v>
      </c>
      <c r="AA275" s="89">
        <v>0</v>
      </c>
      <c r="AB275" s="89">
        <v>0</v>
      </c>
      <c r="AC275" s="90">
        <v>0</v>
      </c>
      <c r="AD275" s="89">
        <v>0</v>
      </c>
      <c r="AE275" s="89">
        <v>0</v>
      </c>
      <c r="AF275" s="89">
        <v>0</v>
      </c>
      <c r="AG275" s="89">
        <v>0</v>
      </c>
      <c r="AH275" s="89">
        <v>0</v>
      </c>
      <c r="AI275" s="92">
        <f t="shared" si="203"/>
        <v>0</v>
      </c>
      <c r="BA275"/>
      <c r="BR275"/>
      <c r="CG275"/>
    </row>
    <row r="276" spans="1:85" x14ac:dyDescent="0.25">
      <c r="A276" s="11" t="s">
        <v>16</v>
      </c>
      <c r="B276" s="52">
        <v>0.18551979855094872</v>
      </c>
      <c r="C276" s="52">
        <v>0</v>
      </c>
      <c r="D276" s="52">
        <v>2.5070243047425498</v>
      </c>
      <c r="E276" s="52">
        <v>0</v>
      </c>
      <c r="F276" s="372"/>
      <c r="G276" s="52">
        <v>0</v>
      </c>
      <c r="H276" s="53">
        <v>0</v>
      </c>
      <c r="I276" s="54">
        <f t="shared" si="201"/>
        <v>2.6925441032934985</v>
      </c>
      <c r="J276" s="8"/>
      <c r="K276" s="23" t="s">
        <v>16</v>
      </c>
      <c r="L276" s="55">
        <v>0.18551979855094872</v>
      </c>
      <c r="M276" s="55">
        <v>0</v>
      </c>
      <c r="N276" s="55">
        <v>2.5070243047425498</v>
      </c>
      <c r="O276" s="55">
        <v>0</v>
      </c>
      <c r="P276" s="55">
        <v>1.2650911855228193</v>
      </c>
      <c r="Q276" s="55">
        <v>0</v>
      </c>
      <c r="R276" s="56">
        <v>0</v>
      </c>
      <c r="S276" s="57">
        <f t="shared" si="202"/>
        <v>3.9576352888163178</v>
      </c>
      <c r="U276" s="34" t="s">
        <v>16</v>
      </c>
      <c r="V276" s="93">
        <v>0.18551979855094872</v>
      </c>
      <c r="W276" s="93">
        <v>0</v>
      </c>
      <c r="X276" s="93">
        <v>0</v>
      </c>
      <c r="Y276" s="93">
        <v>0</v>
      </c>
      <c r="Z276" s="93">
        <v>2.5070243047425498</v>
      </c>
      <c r="AA276" s="93">
        <v>0</v>
      </c>
      <c r="AB276" s="93">
        <v>1.2650911855228193</v>
      </c>
      <c r="AC276" s="94">
        <v>0</v>
      </c>
      <c r="AD276" s="93">
        <v>0</v>
      </c>
      <c r="AE276" s="93">
        <v>0</v>
      </c>
      <c r="AF276" s="93">
        <v>0</v>
      </c>
      <c r="AG276" s="93">
        <v>0</v>
      </c>
      <c r="AH276" s="93">
        <v>0</v>
      </c>
      <c r="AI276" s="95">
        <f t="shared" si="203"/>
        <v>3.9576352888163178</v>
      </c>
      <c r="BA276"/>
      <c r="BR276"/>
      <c r="CG276"/>
    </row>
    <row r="277" spans="1:85" x14ac:dyDescent="0.25">
      <c r="A277" s="12" t="s">
        <v>139</v>
      </c>
      <c r="B277" s="49">
        <v>0.11996160193015863</v>
      </c>
      <c r="C277" s="49">
        <v>1.3932133528801813</v>
      </c>
      <c r="D277" s="49">
        <v>5.2298191783060117</v>
      </c>
      <c r="E277" s="49">
        <v>0</v>
      </c>
      <c r="F277" s="372"/>
      <c r="G277" s="49">
        <v>0</v>
      </c>
      <c r="H277" s="58">
        <v>0</v>
      </c>
      <c r="I277" s="48">
        <f t="shared" si="201"/>
        <v>6.7429941331163512</v>
      </c>
      <c r="J277" s="8"/>
      <c r="K277" s="24" t="s">
        <v>139</v>
      </c>
      <c r="L277" s="49">
        <v>0.11996160193015863</v>
      </c>
      <c r="M277" s="49">
        <v>1.3932133528801813</v>
      </c>
      <c r="N277" s="49">
        <v>5.2298191783060117</v>
      </c>
      <c r="O277" s="49">
        <v>0</v>
      </c>
      <c r="P277" s="49">
        <v>0</v>
      </c>
      <c r="Q277" s="49">
        <v>0</v>
      </c>
      <c r="R277" s="50">
        <v>0</v>
      </c>
      <c r="S277" s="51">
        <f t="shared" si="202"/>
        <v>6.7429941331163512</v>
      </c>
      <c r="U277" s="35" t="s">
        <v>139</v>
      </c>
      <c r="V277" s="89">
        <v>0.11841186516388479</v>
      </c>
      <c r="W277" s="89">
        <v>0</v>
      </c>
      <c r="X277" s="89">
        <v>0</v>
      </c>
      <c r="Y277" s="89">
        <v>1.3932133528801813</v>
      </c>
      <c r="Z277" s="89">
        <v>4.1420589420584042</v>
      </c>
      <c r="AA277" s="89">
        <v>0</v>
      </c>
      <c r="AB277" s="89">
        <v>0</v>
      </c>
      <c r="AC277" s="90">
        <v>1.0893099730138813</v>
      </c>
      <c r="AD277" s="89">
        <v>1.5497367662738392E-3</v>
      </c>
      <c r="AE277" s="89">
        <v>0</v>
      </c>
      <c r="AF277" s="89">
        <v>0</v>
      </c>
      <c r="AG277" s="89">
        <v>1.0877602362476078</v>
      </c>
      <c r="AH277" s="89">
        <v>0</v>
      </c>
      <c r="AI277" s="92">
        <f t="shared" si="203"/>
        <v>6.7429941331163512</v>
      </c>
      <c r="BA277"/>
      <c r="BR277"/>
      <c r="CG277"/>
    </row>
    <row r="278" spans="1:85" x14ac:dyDescent="0.25">
      <c r="A278" s="11" t="s">
        <v>24</v>
      </c>
      <c r="B278" s="52">
        <v>13.638854559806855</v>
      </c>
      <c r="C278" s="52">
        <v>0</v>
      </c>
      <c r="D278" s="52">
        <v>2.0465616286458119</v>
      </c>
      <c r="E278" s="52">
        <v>1186.8407085003917</v>
      </c>
      <c r="F278" s="372"/>
      <c r="G278" s="52">
        <v>11.851500659070846</v>
      </c>
      <c r="H278" s="53">
        <v>0</v>
      </c>
      <c r="I278" s="54">
        <f t="shared" si="201"/>
        <v>1214.377625347915</v>
      </c>
      <c r="J278" s="8"/>
      <c r="K278" s="23" t="s">
        <v>24</v>
      </c>
      <c r="L278" s="55">
        <v>13.638854559806855</v>
      </c>
      <c r="M278" s="55">
        <v>0</v>
      </c>
      <c r="N278" s="55">
        <v>2.0465616286458119</v>
      </c>
      <c r="O278" s="55">
        <v>1186.8407085003917</v>
      </c>
      <c r="P278" s="55">
        <v>1.1926390743044242</v>
      </c>
      <c r="Q278" s="55">
        <v>11.851500659070846</v>
      </c>
      <c r="R278" s="56">
        <v>0</v>
      </c>
      <c r="S278" s="57">
        <f t="shared" si="202"/>
        <v>1215.5702644222195</v>
      </c>
      <c r="U278" s="34" t="s">
        <v>24</v>
      </c>
      <c r="V278" s="93">
        <v>7.0744584577598744</v>
      </c>
      <c r="W278" s="93">
        <v>3.6677911347836054</v>
      </c>
      <c r="X278" s="93">
        <v>11.851500659070846</v>
      </c>
      <c r="Y278" s="93">
        <v>0</v>
      </c>
      <c r="Z278" s="93">
        <v>0</v>
      </c>
      <c r="AA278" s="93">
        <v>1184.7941468717459</v>
      </c>
      <c r="AB278" s="93">
        <v>1.1926390743044242</v>
      </c>
      <c r="AC278" s="94">
        <v>6.9897282245549999</v>
      </c>
      <c r="AD278" s="93">
        <v>2.896604967263376</v>
      </c>
      <c r="AE278" s="93">
        <v>2.0465616286458119</v>
      </c>
      <c r="AF278" s="93">
        <v>0</v>
      </c>
      <c r="AG278" s="93">
        <v>2.0465616286458119</v>
      </c>
      <c r="AH278" s="93">
        <v>0</v>
      </c>
      <c r="AI278" s="95">
        <f t="shared" si="203"/>
        <v>1215.5702644222197</v>
      </c>
      <c r="BA278"/>
      <c r="BR278"/>
      <c r="CG278"/>
    </row>
    <row r="279" spans="1:85" x14ac:dyDescent="0.25">
      <c r="A279" s="12" t="s">
        <v>23</v>
      </c>
      <c r="B279" s="49">
        <v>0.29131101562500011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201"/>
        <v>0.29131101562500011</v>
      </c>
      <c r="J279" s="8"/>
      <c r="K279" s="24" t="s">
        <v>23</v>
      </c>
      <c r="L279" s="49">
        <v>0.29131101562500011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50">
        <v>0</v>
      </c>
      <c r="S279" s="51">
        <f t="shared" si="202"/>
        <v>0.29131101562500011</v>
      </c>
      <c r="U279" s="35" t="s">
        <v>23</v>
      </c>
      <c r="V279" s="89">
        <v>0.29131101562500011</v>
      </c>
      <c r="W279" s="89">
        <v>0</v>
      </c>
      <c r="X279" s="89">
        <v>0</v>
      </c>
      <c r="Y279" s="89">
        <v>0</v>
      </c>
      <c r="Z279" s="89">
        <v>0</v>
      </c>
      <c r="AA279" s="89">
        <v>0</v>
      </c>
      <c r="AB279" s="89">
        <v>0</v>
      </c>
      <c r="AC279" s="90">
        <v>0</v>
      </c>
      <c r="AD279" s="89">
        <v>0</v>
      </c>
      <c r="AE279" s="89">
        <v>0</v>
      </c>
      <c r="AF279" s="89">
        <v>0</v>
      </c>
      <c r="AG279" s="89">
        <v>0</v>
      </c>
      <c r="AH279" s="89">
        <v>0</v>
      </c>
      <c r="AI279" s="92">
        <f t="shared" si="203"/>
        <v>0.29131101562500011</v>
      </c>
      <c r="BA279"/>
      <c r="BR279"/>
      <c r="CG279"/>
    </row>
    <row r="280" spans="1:85" x14ac:dyDescent="0.25">
      <c r="A280" s="11" t="s">
        <v>58</v>
      </c>
      <c r="B280" s="52">
        <v>5.9199873350179767E-2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201"/>
        <v>5.9199873350179767E-2</v>
      </c>
      <c r="J280" s="8"/>
      <c r="K280" s="23" t="s">
        <v>58</v>
      </c>
      <c r="L280" s="55">
        <v>5.9199873350179767E-2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6">
        <v>0</v>
      </c>
      <c r="S280" s="57">
        <f t="shared" si="202"/>
        <v>5.9199873350179767E-2</v>
      </c>
      <c r="U280" s="34" t="s">
        <v>58</v>
      </c>
      <c r="V280" s="93">
        <v>5.9199873350179767E-2</v>
      </c>
      <c r="W280" s="93">
        <v>0</v>
      </c>
      <c r="X280" s="93">
        <v>0</v>
      </c>
      <c r="Y280" s="93">
        <v>0</v>
      </c>
      <c r="Z280" s="93">
        <v>0</v>
      </c>
      <c r="AA280" s="93">
        <v>0</v>
      </c>
      <c r="AB280" s="93">
        <v>0</v>
      </c>
      <c r="AC280" s="94">
        <v>0</v>
      </c>
      <c r="AD280" s="93">
        <v>0</v>
      </c>
      <c r="AE280" s="93">
        <v>0</v>
      </c>
      <c r="AF280" s="93">
        <v>0</v>
      </c>
      <c r="AG280" s="93">
        <v>0</v>
      </c>
      <c r="AH280" s="93">
        <v>0</v>
      </c>
      <c r="AI280" s="95">
        <f t="shared" si="203"/>
        <v>5.9199873350179767E-2</v>
      </c>
      <c r="BA280"/>
      <c r="BR280"/>
      <c r="CG280"/>
    </row>
    <row r="281" spans="1:85" x14ac:dyDescent="0.25">
      <c r="A281" s="12" t="s">
        <v>21</v>
      </c>
      <c r="B281" s="49">
        <v>1.3602177393137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201"/>
        <v>1.3602177393137</v>
      </c>
      <c r="J281" s="8"/>
      <c r="K281" s="24" t="s">
        <v>21</v>
      </c>
      <c r="L281" s="49">
        <v>1.3602177393137</v>
      </c>
      <c r="M281" s="49">
        <v>0</v>
      </c>
      <c r="N281" s="49">
        <v>0</v>
      </c>
      <c r="O281" s="49">
        <v>0</v>
      </c>
      <c r="P281" s="49">
        <v>10.959861235337607</v>
      </c>
      <c r="Q281" s="49">
        <v>0</v>
      </c>
      <c r="R281" s="50">
        <v>0</v>
      </c>
      <c r="S281" s="51">
        <f t="shared" si="202"/>
        <v>12.320078974651308</v>
      </c>
      <c r="U281" s="35" t="s">
        <v>21</v>
      </c>
      <c r="V281" s="89">
        <v>0</v>
      </c>
      <c r="W281" s="89">
        <v>0</v>
      </c>
      <c r="X281" s="89">
        <v>0</v>
      </c>
      <c r="Y281" s="89">
        <v>0</v>
      </c>
      <c r="Z281" s="89">
        <v>0</v>
      </c>
      <c r="AA281" s="89">
        <v>0</v>
      </c>
      <c r="AB281" s="89">
        <v>10.959861235337607</v>
      </c>
      <c r="AC281" s="90">
        <v>1.3602177393137</v>
      </c>
      <c r="AD281" s="89">
        <v>1.3602177393137</v>
      </c>
      <c r="AE281" s="89">
        <v>0</v>
      </c>
      <c r="AF281" s="89">
        <v>0</v>
      </c>
      <c r="AG281" s="89">
        <v>0</v>
      </c>
      <c r="AH281" s="89">
        <v>0</v>
      </c>
      <c r="AI281" s="92">
        <f t="shared" si="203"/>
        <v>12.320078974651308</v>
      </c>
      <c r="BA281"/>
      <c r="BR281"/>
      <c r="CG281"/>
    </row>
    <row r="282" spans="1:85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201"/>
        <v>0</v>
      </c>
      <c r="J282" s="8"/>
      <c r="K282" s="23" t="s">
        <v>20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6">
        <v>0</v>
      </c>
      <c r="S282" s="57">
        <f t="shared" si="202"/>
        <v>0</v>
      </c>
      <c r="U282" s="34" t="s">
        <v>59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94">
        <v>0</v>
      </c>
      <c r="AD282" s="93">
        <v>0</v>
      </c>
      <c r="AE282" s="93">
        <v>0</v>
      </c>
      <c r="AF282" s="93">
        <v>0</v>
      </c>
      <c r="AG282" s="93">
        <v>0</v>
      </c>
      <c r="AH282" s="93">
        <v>0</v>
      </c>
      <c r="AI282" s="95">
        <f t="shared" si="203"/>
        <v>0</v>
      </c>
      <c r="BA282"/>
      <c r="BR282"/>
      <c r="CG282"/>
    </row>
    <row r="283" spans="1:85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201"/>
        <v>0</v>
      </c>
      <c r="J283" s="8"/>
      <c r="K283" s="25" t="s">
        <v>62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50">
        <v>0</v>
      </c>
      <c r="S283" s="51">
        <f t="shared" si="202"/>
        <v>0</v>
      </c>
      <c r="U283" s="36" t="s">
        <v>60</v>
      </c>
      <c r="V283" s="89">
        <v>0</v>
      </c>
      <c r="W283" s="89">
        <v>0</v>
      </c>
      <c r="X283" s="89">
        <v>0</v>
      </c>
      <c r="Y283" s="89">
        <v>0</v>
      </c>
      <c r="Z283" s="89">
        <v>0</v>
      </c>
      <c r="AA283" s="89">
        <v>0</v>
      </c>
      <c r="AB283" s="89">
        <v>0</v>
      </c>
      <c r="AC283" s="90">
        <v>0</v>
      </c>
      <c r="AD283" s="91">
        <v>0</v>
      </c>
      <c r="AE283" s="91">
        <v>0</v>
      </c>
      <c r="AF283" s="91">
        <v>0</v>
      </c>
      <c r="AG283" s="91">
        <v>0</v>
      </c>
      <c r="AH283" s="91">
        <v>0</v>
      </c>
      <c r="AI283" s="92">
        <f t="shared" si="203"/>
        <v>0</v>
      </c>
      <c r="BA283"/>
      <c r="BR283"/>
      <c r="CG283"/>
    </row>
    <row r="284" spans="1:85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201"/>
        <v>0</v>
      </c>
      <c r="J284" s="8"/>
      <c r="K284" s="26" t="s">
        <v>22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3">
        <v>0</v>
      </c>
      <c r="S284" s="64">
        <f t="shared" si="202"/>
        <v>0</v>
      </c>
      <c r="U284" s="37" t="s">
        <v>63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>
        <v>0</v>
      </c>
      <c r="AB284" s="96">
        <v>0</v>
      </c>
      <c r="AC284" s="96">
        <v>0</v>
      </c>
      <c r="AD284" s="96">
        <v>0</v>
      </c>
      <c r="AE284" s="96">
        <v>0</v>
      </c>
      <c r="AF284" s="96">
        <v>0</v>
      </c>
      <c r="AG284" s="96">
        <v>0</v>
      </c>
      <c r="AH284" s="97">
        <v>0</v>
      </c>
      <c r="AI284" s="98">
        <f t="shared" si="203"/>
        <v>0</v>
      </c>
      <c r="BA284"/>
      <c r="BR284"/>
      <c r="CG284"/>
    </row>
    <row r="285" spans="1:85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201"/>
        <v>0</v>
      </c>
      <c r="J285" s="8"/>
      <c r="K285" s="27" t="s">
        <v>18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8">
        <v>0</v>
      </c>
      <c r="S285" s="69">
        <f t="shared" si="202"/>
        <v>0</v>
      </c>
      <c r="U285" s="38" t="s">
        <v>18</v>
      </c>
      <c r="V285" s="99">
        <v>0</v>
      </c>
      <c r="W285" s="99">
        <v>0</v>
      </c>
      <c r="X285" s="99">
        <v>0</v>
      </c>
      <c r="Y285" s="99">
        <v>0</v>
      </c>
      <c r="Z285" s="99">
        <v>0</v>
      </c>
      <c r="AA285" s="99">
        <v>0</v>
      </c>
      <c r="AB285" s="99">
        <v>0</v>
      </c>
      <c r="AC285" s="99">
        <v>0</v>
      </c>
      <c r="AD285" s="100">
        <v>0</v>
      </c>
      <c r="AE285" s="100">
        <v>0</v>
      </c>
      <c r="AF285" s="100">
        <v>0</v>
      </c>
      <c r="AG285" s="100">
        <v>0</v>
      </c>
      <c r="AH285" s="100">
        <v>0</v>
      </c>
      <c r="AI285" s="101">
        <f t="shared" si="203"/>
        <v>0</v>
      </c>
      <c r="BA285"/>
      <c r="BR285"/>
      <c r="CG285"/>
    </row>
    <row r="286" spans="1:85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201"/>
        <v>0</v>
      </c>
      <c r="J286" s="8"/>
      <c r="K286" s="26" t="s">
        <v>19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3">
        <v>0</v>
      </c>
      <c r="S286" s="64">
        <f t="shared" si="202"/>
        <v>0</v>
      </c>
      <c r="U286" s="37" t="s">
        <v>19</v>
      </c>
      <c r="V286" s="96">
        <v>0</v>
      </c>
      <c r="W286" s="96">
        <v>0</v>
      </c>
      <c r="X286" s="96">
        <v>0</v>
      </c>
      <c r="Y286" s="96">
        <v>0</v>
      </c>
      <c r="Z286" s="96">
        <v>0</v>
      </c>
      <c r="AA286" s="96">
        <v>0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7">
        <v>0</v>
      </c>
      <c r="AI286" s="98">
        <f t="shared" si="203"/>
        <v>0</v>
      </c>
      <c r="BA286"/>
      <c r="BR286"/>
      <c r="CG286"/>
    </row>
    <row r="287" spans="1:85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 t="shared" si="201"/>
        <v>0</v>
      </c>
      <c r="J287" s="8"/>
      <c r="K287" s="28" t="s">
        <v>10</v>
      </c>
      <c r="L287" s="70">
        <v>0</v>
      </c>
      <c r="M287" s="70">
        <v>0</v>
      </c>
      <c r="N287" s="70">
        <v>0</v>
      </c>
      <c r="O287" s="70">
        <v>0</v>
      </c>
      <c r="P287" s="70">
        <v>0</v>
      </c>
      <c r="Q287" s="70">
        <v>0</v>
      </c>
      <c r="R287" s="73">
        <v>0</v>
      </c>
      <c r="S287" s="74">
        <f t="shared" si="202"/>
        <v>0</v>
      </c>
      <c r="U287" s="38" t="s">
        <v>10</v>
      </c>
      <c r="V287" s="99">
        <v>0</v>
      </c>
      <c r="W287" s="99">
        <v>0</v>
      </c>
      <c r="X287" s="99">
        <v>0</v>
      </c>
      <c r="Y287" s="99">
        <v>0</v>
      </c>
      <c r="Z287" s="99">
        <v>0</v>
      </c>
      <c r="AA287" s="99">
        <v>0</v>
      </c>
      <c r="AB287" s="99">
        <v>0</v>
      </c>
      <c r="AC287" s="99">
        <v>0</v>
      </c>
      <c r="AD287" s="100">
        <v>0</v>
      </c>
      <c r="AE287" s="100">
        <v>0</v>
      </c>
      <c r="AF287" s="100">
        <v>0</v>
      </c>
      <c r="AG287" s="100">
        <v>0</v>
      </c>
      <c r="AH287" s="100">
        <v>0</v>
      </c>
      <c r="AI287" s="101">
        <f t="shared" si="203"/>
        <v>0</v>
      </c>
      <c r="BA287"/>
      <c r="BR287"/>
      <c r="CG287"/>
    </row>
    <row r="288" spans="1:85" ht="15" thickBot="1" x14ac:dyDescent="0.35">
      <c r="A288" s="17" t="s">
        <v>25</v>
      </c>
      <c r="B288" s="75">
        <f>SUM(B267:B283)</f>
        <v>20.663213835767159</v>
      </c>
      <c r="C288" s="75">
        <f t="shared" ref="C288:I288" si="204">SUM(C267:C283)</f>
        <v>8.3930459504148036</v>
      </c>
      <c r="D288" s="75">
        <f t="shared" si="204"/>
        <v>22.783084301197889</v>
      </c>
      <c r="E288" s="75">
        <f t="shared" si="204"/>
        <v>1206.9816266822797</v>
      </c>
      <c r="F288" s="75">
        <f t="shared" si="204"/>
        <v>0</v>
      </c>
      <c r="G288" s="75">
        <f t="shared" si="204"/>
        <v>11.851500659070846</v>
      </c>
      <c r="H288" s="76">
        <f t="shared" si="204"/>
        <v>0</v>
      </c>
      <c r="I288" s="48">
        <f t="shared" si="204"/>
        <v>1270.6724714287304</v>
      </c>
      <c r="J288" s="8"/>
      <c r="K288" s="29" t="s">
        <v>25</v>
      </c>
      <c r="L288" s="75">
        <f>SUM(L267:L283)</f>
        <v>20.663213835767159</v>
      </c>
      <c r="M288" s="75">
        <f t="shared" ref="M288:S288" si="205">SUM(M267:M283)</f>
        <v>8.3930459504148036</v>
      </c>
      <c r="N288" s="75">
        <f t="shared" si="205"/>
        <v>22.783084301197889</v>
      </c>
      <c r="O288" s="75">
        <f t="shared" si="205"/>
        <v>1206.9816266822797</v>
      </c>
      <c r="P288" s="75">
        <f t="shared" si="205"/>
        <v>281.47179101911581</v>
      </c>
      <c r="Q288" s="75">
        <f t="shared" si="205"/>
        <v>11.851500659070846</v>
      </c>
      <c r="R288" s="76">
        <f t="shared" si="205"/>
        <v>0</v>
      </c>
      <c r="S288" s="77">
        <f t="shared" si="205"/>
        <v>1552.1442624478461</v>
      </c>
      <c r="U288" s="40" t="s">
        <v>85</v>
      </c>
      <c r="V288" s="102">
        <f>SUM(V267:V283)</f>
        <v>12.737050257640202</v>
      </c>
      <c r="W288" s="102">
        <f t="shared" ref="W288:AH288" si="206">SUM(W267:W283)</f>
        <v>3.6677911347836054</v>
      </c>
      <c r="X288" s="102">
        <f t="shared" si="206"/>
        <v>11.851500659070846</v>
      </c>
      <c r="Y288" s="102">
        <f t="shared" si="206"/>
        <v>8.3930459504148036</v>
      </c>
      <c r="Z288" s="102">
        <f t="shared" si="206"/>
        <v>19.64876243630447</v>
      </c>
      <c r="AA288" s="102">
        <f t="shared" si="206"/>
        <v>1204.9350650536339</v>
      </c>
      <c r="AB288" s="102">
        <f t="shared" si="206"/>
        <v>281.47179101911581</v>
      </c>
      <c r="AC288" s="102">
        <f t="shared" si="206"/>
        <v>9.4392559368825815</v>
      </c>
      <c r="AD288" s="103">
        <f t="shared" si="206"/>
        <v>4.2583724433433501</v>
      </c>
      <c r="AE288" s="103">
        <f t="shared" si="206"/>
        <v>2.0465616286458119</v>
      </c>
      <c r="AF288" s="103">
        <f t="shared" si="206"/>
        <v>0</v>
      </c>
      <c r="AG288" s="103">
        <f t="shared" si="206"/>
        <v>3.1343218648934199</v>
      </c>
      <c r="AH288" s="103">
        <f t="shared" si="206"/>
        <v>0</v>
      </c>
      <c r="AI288" s="104">
        <f>SUM(V288:AC288)</f>
        <v>1552.1442624478464</v>
      </c>
      <c r="BA288"/>
      <c r="BR288"/>
      <c r="CG288"/>
    </row>
    <row r="289" spans="1:85" s="4" customFormat="1" ht="15" thickBot="1" x14ac:dyDescent="0.35">
      <c r="A289" s="18" t="s">
        <v>85</v>
      </c>
      <c r="B289" s="105">
        <f>IF($I288=0,"-",B288/$I288)</f>
        <v>1.6261636495936409E-2</v>
      </c>
      <c r="C289" s="105">
        <f t="shared" ref="C289:H289" si="207">IF($I288=0,"-",C288/$I288)</f>
        <v>6.6052001118571124E-3</v>
      </c>
      <c r="D289" s="105">
        <f t="shared" si="207"/>
        <v>1.792994246234109E-2</v>
      </c>
      <c r="E289" s="105">
        <f t="shared" si="207"/>
        <v>0.9498762693152254</v>
      </c>
      <c r="F289" s="105">
        <f t="shared" si="207"/>
        <v>0</v>
      </c>
      <c r="G289" s="105">
        <f t="shared" si="207"/>
        <v>9.3269516146400385E-3</v>
      </c>
      <c r="H289" s="106">
        <f t="shared" si="207"/>
        <v>0</v>
      </c>
      <c r="I289" s="107">
        <f>SUM(B289:H289)</f>
        <v>1</v>
      </c>
      <c r="J289"/>
      <c r="K289" s="30" t="s">
        <v>85</v>
      </c>
      <c r="L289" s="80">
        <f>IF($S288=0,"-",L288/$S288)</f>
        <v>1.3312688991408405E-2</v>
      </c>
      <c r="M289" s="80">
        <f t="shared" ref="M289:R289" si="208">IF($S288=0,"-",M288/$S288)</f>
        <v>5.4073878011689138E-3</v>
      </c>
      <c r="N289" s="80">
        <f t="shared" si="208"/>
        <v>1.467845795806846E-2</v>
      </c>
      <c r="O289" s="80">
        <f t="shared" si="208"/>
        <v>0.77762206508999399</v>
      </c>
      <c r="P289" s="80">
        <f t="shared" si="208"/>
        <v>0.18134383370732177</v>
      </c>
      <c r="Q289" s="80">
        <f t="shared" si="208"/>
        <v>7.6355664520385202E-3</v>
      </c>
      <c r="R289" s="81">
        <f t="shared" si="208"/>
        <v>0</v>
      </c>
      <c r="S289" s="82">
        <f>SUM(L289:R289)</f>
        <v>1</v>
      </c>
      <c r="U289" s="40"/>
      <c r="V289" s="108">
        <f>+V288/$AI288</f>
        <v>8.2060995010559985E-3</v>
      </c>
      <c r="W289" s="108">
        <f t="shared" ref="W289:AH289" si="209">+W288/$AI288</f>
        <v>2.363047832293132E-3</v>
      </c>
      <c r="X289" s="108">
        <f t="shared" si="209"/>
        <v>7.6355664520385185E-3</v>
      </c>
      <c r="Y289" s="108">
        <f t="shared" si="209"/>
        <v>5.4073878011689129E-3</v>
      </c>
      <c r="Z289" s="108">
        <f t="shared" si="209"/>
        <v>1.2659108377797898E-2</v>
      </c>
      <c r="AA289" s="108">
        <f t="shared" si="209"/>
        <v>0.77630352680836645</v>
      </c>
      <c r="AB289" s="108">
        <f t="shared" si="209"/>
        <v>0.18134383370732174</v>
      </c>
      <c r="AC289" s="108">
        <f t="shared" si="209"/>
        <v>6.0814295199572337E-3</v>
      </c>
      <c r="AD289" s="108">
        <f t="shared" si="209"/>
        <v>2.743541658059272E-3</v>
      </c>
      <c r="AE289" s="108">
        <f t="shared" si="209"/>
        <v>1.3185382816274002E-3</v>
      </c>
      <c r="AF289" s="108">
        <f t="shared" si="209"/>
        <v>0</v>
      </c>
      <c r="AG289" s="108">
        <f t="shared" si="209"/>
        <v>2.0193495802705622E-3</v>
      </c>
      <c r="AH289" s="108">
        <f t="shared" si="209"/>
        <v>0</v>
      </c>
      <c r="AI289" s="109">
        <f>SUM(V289:AC289)</f>
        <v>1</v>
      </c>
    </row>
    <row r="290" spans="1:85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AI290" s="8"/>
      <c r="BA290"/>
      <c r="BR290"/>
      <c r="CG290"/>
    </row>
    <row r="291" spans="1:85" ht="29.2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  <c r="K291" s="369" t="s">
        <v>36</v>
      </c>
      <c r="L291" s="43" t="s">
        <v>0</v>
      </c>
      <c r="M291" s="43" t="s">
        <v>1</v>
      </c>
      <c r="N291" s="43" t="s">
        <v>2</v>
      </c>
      <c r="O291" s="43" t="s">
        <v>3</v>
      </c>
      <c r="P291" s="43" t="s">
        <v>26</v>
      </c>
      <c r="Q291" s="43" t="s">
        <v>4</v>
      </c>
      <c r="R291" s="43" t="s">
        <v>84</v>
      </c>
      <c r="S291" s="44" t="s">
        <v>5</v>
      </c>
      <c r="U291" s="365" t="s">
        <v>36</v>
      </c>
      <c r="V291" s="84" t="s">
        <v>71</v>
      </c>
      <c r="W291" s="84" t="s">
        <v>72</v>
      </c>
      <c r="X291" s="84" t="s">
        <v>4</v>
      </c>
      <c r="Y291" s="84" t="s">
        <v>1</v>
      </c>
      <c r="Z291" s="84" t="s">
        <v>2</v>
      </c>
      <c r="AA291" s="84" t="s">
        <v>3</v>
      </c>
      <c r="AB291" s="84" t="s">
        <v>53</v>
      </c>
      <c r="AC291" s="84" t="s">
        <v>65</v>
      </c>
      <c r="AD291" s="85" t="s">
        <v>73</v>
      </c>
      <c r="AE291" s="85" t="s">
        <v>74</v>
      </c>
      <c r="AF291" s="85" t="s">
        <v>75</v>
      </c>
      <c r="AG291" s="85" t="s">
        <v>76</v>
      </c>
      <c r="AH291" s="85" t="s">
        <v>77</v>
      </c>
      <c r="AI291" s="86" t="s">
        <v>61</v>
      </c>
      <c r="BA291"/>
      <c r="BR291"/>
      <c r="CG291"/>
    </row>
    <row r="292" spans="1:85" ht="15" customHeight="1" x14ac:dyDescent="0.25">
      <c r="A292" s="418" t="s">
        <v>36</v>
      </c>
      <c r="B292" s="357" t="s">
        <v>66</v>
      </c>
      <c r="C292" s="358"/>
      <c r="D292" s="358"/>
      <c r="E292" s="358"/>
      <c r="F292" s="358"/>
      <c r="G292" s="358"/>
      <c r="H292" s="358"/>
      <c r="I292" s="359"/>
      <c r="K292" s="370" t="s">
        <v>36</v>
      </c>
      <c r="L292" s="360" t="s">
        <v>66</v>
      </c>
      <c r="M292" s="361"/>
      <c r="N292" s="361"/>
      <c r="O292" s="361"/>
      <c r="P292" s="361"/>
      <c r="Q292" s="361"/>
      <c r="R292" s="361"/>
      <c r="S292" s="362"/>
      <c r="U292" s="366" t="s">
        <v>36</v>
      </c>
      <c r="V292" s="363" t="s">
        <v>66</v>
      </c>
      <c r="W292" s="363"/>
      <c r="X292" s="363"/>
      <c r="Y292" s="363"/>
      <c r="Z292" s="363"/>
      <c r="AA292" s="363"/>
      <c r="AB292" s="363"/>
      <c r="AC292" s="363"/>
      <c r="AD292" s="363"/>
      <c r="AE292" s="363"/>
      <c r="AF292" s="363"/>
      <c r="AG292" s="363"/>
      <c r="AH292" s="363"/>
      <c r="AI292" s="364"/>
      <c r="BA292"/>
      <c r="BR292"/>
      <c r="CG292"/>
    </row>
    <row r="293" spans="1:85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  <c r="J293" s="8"/>
      <c r="K293" s="31" t="s">
        <v>6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87">
        <v>0</v>
      </c>
      <c r="S293" s="88">
        <f>SUM(L293:R293)</f>
        <v>0</v>
      </c>
      <c r="U293" s="33" t="s">
        <v>6</v>
      </c>
      <c r="V293" s="89">
        <v>0</v>
      </c>
      <c r="W293" s="89">
        <v>0</v>
      </c>
      <c r="X293" s="89">
        <v>0</v>
      </c>
      <c r="Y293" s="89">
        <v>0</v>
      </c>
      <c r="Z293" s="89">
        <v>0</v>
      </c>
      <c r="AA293" s="89">
        <v>0</v>
      </c>
      <c r="AB293" s="89">
        <v>0</v>
      </c>
      <c r="AC293" s="90">
        <v>0</v>
      </c>
      <c r="AD293" s="91">
        <v>0</v>
      </c>
      <c r="AE293" s="91">
        <v>0</v>
      </c>
      <c r="AF293" s="91">
        <v>0</v>
      </c>
      <c r="AG293" s="91">
        <v>0</v>
      </c>
      <c r="AH293" s="91">
        <v>0</v>
      </c>
      <c r="AI293" s="92">
        <f>SUM(V293:AC293)</f>
        <v>0</v>
      </c>
      <c r="BA293"/>
      <c r="BR293"/>
      <c r="CG293"/>
    </row>
    <row r="294" spans="1:85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210">SUM(B294:H294)</f>
        <v>0</v>
      </c>
      <c r="J294" s="8"/>
      <c r="K294" s="23" t="s">
        <v>7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6">
        <v>0</v>
      </c>
      <c r="S294" s="57">
        <f t="shared" ref="S294:S313" si="211">SUM(L294:R294)</f>
        <v>0</v>
      </c>
      <c r="U294" s="34" t="s">
        <v>7</v>
      </c>
      <c r="V294" s="93">
        <v>0</v>
      </c>
      <c r="W294" s="93">
        <v>0</v>
      </c>
      <c r="X294" s="93">
        <v>0</v>
      </c>
      <c r="Y294" s="93">
        <v>0</v>
      </c>
      <c r="Z294" s="93">
        <v>0</v>
      </c>
      <c r="AA294" s="93">
        <v>0</v>
      </c>
      <c r="AB294" s="93">
        <v>0</v>
      </c>
      <c r="AC294" s="94">
        <v>0</v>
      </c>
      <c r="AD294" s="93">
        <v>0</v>
      </c>
      <c r="AE294" s="93">
        <v>0</v>
      </c>
      <c r="AF294" s="93">
        <v>0</v>
      </c>
      <c r="AG294" s="93">
        <v>0</v>
      </c>
      <c r="AH294" s="93">
        <v>0</v>
      </c>
      <c r="AI294" s="95">
        <f t="shared" ref="AI294:AI313" si="212">SUM(V294:AC294)</f>
        <v>0</v>
      </c>
      <c r="BA294"/>
      <c r="BR294"/>
      <c r="CG294"/>
    </row>
    <row r="295" spans="1:85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210"/>
        <v>0</v>
      </c>
      <c r="J295" s="8"/>
      <c r="K295" s="24" t="s">
        <v>9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50">
        <v>0</v>
      </c>
      <c r="S295" s="51">
        <f t="shared" si="211"/>
        <v>0</v>
      </c>
      <c r="U295" s="35" t="s">
        <v>9</v>
      </c>
      <c r="V295" s="89">
        <v>0</v>
      </c>
      <c r="W295" s="89">
        <v>0</v>
      </c>
      <c r="X295" s="89">
        <v>0</v>
      </c>
      <c r="Y295" s="89">
        <v>0</v>
      </c>
      <c r="Z295" s="89">
        <v>0</v>
      </c>
      <c r="AA295" s="89">
        <v>0</v>
      </c>
      <c r="AB295" s="89">
        <v>0</v>
      </c>
      <c r="AC295" s="90">
        <v>0</v>
      </c>
      <c r="AD295" s="91">
        <v>0</v>
      </c>
      <c r="AE295" s="91">
        <v>0</v>
      </c>
      <c r="AF295" s="91">
        <v>0</v>
      </c>
      <c r="AG295" s="91">
        <v>0</v>
      </c>
      <c r="AH295" s="91">
        <v>0</v>
      </c>
      <c r="AI295" s="92">
        <f t="shared" si="212"/>
        <v>0</v>
      </c>
      <c r="BA295"/>
      <c r="BR295"/>
      <c r="CG295"/>
    </row>
    <row r="296" spans="1:85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210"/>
        <v>0</v>
      </c>
      <c r="J296" s="8"/>
      <c r="K296" s="23" t="s">
        <v>54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6">
        <v>0</v>
      </c>
      <c r="S296" s="57">
        <f t="shared" si="211"/>
        <v>0</v>
      </c>
      <c r="U296" s="34" t="s">
        <v>54</v>
      </c>
      <c r="V296" s="93">
        <v>0</v>
      </c>
      <c r="W296" s="93">
        <v>0</v>
      </c>
      <c r="X296" s="93">
        <v>0</v>
      </c>
      <c r="Y296" s="93">
        <v>0</v>
      </c>
      <c r="Z296" s="93">
        <v>0</v>
      </c>
      <c r="AA296" s="93">
        <v>0</v>
      </c>
      <c r="AB296" s="93">
        <v>0</v>
      </c>
      <c r="AC296" s="94">
        <v>0</v>
      </c>
      <c r="AD296" s="93">
        <v>0</v>
      </c>
      <c r="AE296" s="93">
        <v>0</v>
      </c>
      <c r="AF296" s="93">
        <v>0</v>
      </c>
      <c r="AG296" s="93">
        <v>0</v>
      </c>
      <c r="AH296" s="93">
        <v>0</v>
      </c>
      <c r="AI296" s="95">
        <f t="shared" si="212"/>
        <v>0</v>
      </c>
      <c r="BA296"/>
      <c r="BR296"/>
      <c r="CG296"/>
    </row>
    <row r="297" spans="1:85" x14ac:dyDescent="0.25">
      <c r="A297" s="12" t="s">
        <v>15</v>
      </c>
      <c r="B297" s="49">
        <v>36.809336880206388</v>
      </c>
      <c r="C297" s="49">
        <v>88.763714471310394</v>
      </c>
      <c r="D297" s="49">
        <v>11.709853942312831</v>
      </c>
      <c r="E297" s="49">
        <v>0</v>
      </c>
      <c r="F297" s="372"/>
      <c r="G297" s="49">
        <v>0</v>
      </c>
      <c r="H297" s="58">
        <v>0</v>
      </c>
      <c r="I297" s="48">
        <f t="shared" si="210"/>
        <v>137.2829052938296</v>
      </c>
      <c r="J297" s="8"/>
      <c r="K297" s="24" t="s">
        <v>15</v>
      </c>
      <c r="L297" s="49">
        <v>36.809336880206388</v>
      </c>
      <c r="M297" s="49">
        <v>88.763714471310394</v>
      </c>
      <c r="N297" s="49">
        <v>11.709853942312831</v>
      </c>
      <c r="O297" s="49">
        <v>0</v>
      </c>
      <c r="P297" s="49">
        <v>0</v>
      </c>
      <c r="Q297" s="49">
        <v>0</v>
      </c>
      <c r="R297" s="50">
        <v>0</v>
      </c>
      <c r="S297" s="51">
        <f t="shared" si="211"/>
        <v>137.2829052938296</v>
      </c>
      <c r="U297" s="35" t="s">
        <v>15</v>
      </c>
      <c r="V297" s="89">
        <v>36.61547878313884</v>
      </c>
      <c r="W297" s="89">
        <v>0</v>
      </c>
      <c r="X297" s="89">
        <v>0</v>
      </c>
      <c r="Y297" s="89">
        <v>88.763714471310394</v>
      </c>
      <c r="Z297" s="89">
        <v>10.127627578179128</v>
      </c>
      <c r="AA297" s="89">
        <v>0</v>
      </c>
      <c r="AB297" s="89">
        <v>0</v>
      </c>
      <c r="AC297" s="90">
        <v>1.7760844612012483</v>
      </c>
      <c r="AD297" s="91">
        <v>0.19385809706754489</v>
      </c>
      <c r="AE297" s="91">
        <v>0</v>
      </c>
      <c r="AF297" s="91">
        <v>0</v>
      </c>
      <c r="AG297" s="91">
        <v>1.5822263641337033</v>
      </c>
      <c r="AH297" s="91">
        <v>0</v>
      </c>
      <c r="AI297" s="92">
        <f t="shared" si="212"/>
        <v>137.2829052938296</v>
      </c>
      <c r="BA297"/>
      <c r="BR297"/>
      <c r="CG297"/>
    </row>
    <row r="298" spans="1:85" x14ac:dyDescent="0.25">
      <c r="A298" s="11" t="s">
        <v>67</v>
      </c>
      <c r="B298" s="52">
        <v>24.819590019524369</v>
      </c>
      <c r="C298" s="52">
        <v>44.830375537111429</v>
      </c>
      <c r="D298" s="52">
        <v>12.935085174419054</v>
      </c>
      <c r="E298" s="52">
        <v>0.19443636625672109</v>
      </c>
      <c r="F298" s="372"/>
      <c r="G298" s="52">
        <v>0</v>
      </c>
      <c r="H298" s="53">
        <v>0</v>
      </c>
      <c r="I298" s="54">
        <f t="shared" si="210"/>
        <v>82.779487097311588</v>
      </c>
      <c r="J298" s="8"/>
      <c r="K298" s="23" t="s">
        <v>67</v>
      </c>
      <c r="L298" s="55">
        <v>24.819590019524369</v>
      </c>
      <c r="M298" s="55">
        <v>44.830375537111429</v>
      </c>
      <c r="N298" s="55">
        <v>12.935085174419054</v>
      </c>
      <c r="O298" s="55">
        <v>0.19443636625672109</v>
      </c>
      <c r="P298" s="55">
        <v>0</v>
      </c>
      <c r="Q298" s="55">
        <v>0</v>
      </c>
      <c r="R298" s="56">
        <v>0</v>
      </c>
      <c r="S298" s="57">
        <f t="shared" si="211"/>
        <v>82.779487097311588</v>
      </c>
      <c r="U298" s="34" t="s">
        <v>55</v>
      </c>
      <c r="V298" s="93">
        <v>23.574225093650071</v>
      </c>
      <c r="W298" s="93">
        <v>0</v>
      </c>
      <c r="X298" s="93">
        <v>0</v>
      </c>
      <c r="Y298" s="93">
        <v>44.830375537111429</v>
      </c>
      <c r="Z298" s="93">
        <v>12.053370609321862</v>
      </c>
      <c r="AA298" s="93">
        <v>0.19443636625672109</v>
      </c>
      <c r="AB298" s="93">
        <v>0</v>
      </c>
      <c r="AC298" s="94">
        <v>2.1270794909714916</v>
      </c>
      <c r="AD298" s="93">
        <v>1.2453649258742987</v>
      </c>
      <c r="AE298" s="93">
        <v>0</v>
      </c>
      <c r="AF298" s="93">
        <v>0</v>
      </c>
      <c r="AG298" s="93">
        <v>0.88171456509719282</v>
      </c>
      <c r="AH298" s="93">
        <v>0</v>
      </c>
      <c r="AI298" s="95">
        <f t="shared" si="212"/>
        <v>82.779487097311588</v>
      </c>
      <c r="BA298"/>
      <c r="BR298"/>
      <c r="CG298"/>
    </row>
    <row r="299" spans="1:85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0.44187605177927503</v>
      </c>
      <c r="F299" s="372"/>
      <c r="G299" s="49">
        <v>0</v>
      </c>
      <c r="H299" s="58">
        <v>0</v>
      </c>
      <c r="I299" s="48">
        <f t="shared" si="210"/>
        <v>0.44187605177927503</v>
      </c>
      <c r="J299" s="8"/>
      <c r="K299" s="24" t="s">
        <v>56</v>
      </c>
      <c r="L299" s="49">
        <v>0</v>
      </c>
      <c r="M299" s="49">
        <v>0</v>
      </c>
      <c r="N299" s="49">
        <v>0</v>
      </c>
      <c r="O299" s="49">
        <v>0.44187605177927503</v>
      </c>
      <c r="P299" s="49">
        <v>164.92738805474244</v>
      </c>
      <c r="Q299" s="49">
        <v>0</v>
      </c>
      <c r="R299" s="50">
        <v>0</v>
      </c>
      <c r="S299" s="51">
        <f t="shared" si="211"/>
        <v>165.36926410652171</v>
      </c>
      <c r="U299" s="35" t="s">
        <v>56</v>
      </c>
      <c r="V299" s="89">
        <v>0</v>
      </c>
      <c r="W299" s="89">
        <v>0</v>
      </c>
      <c r="X299" s="89">
        <v>0</v>
      </c>
      <c r="Y299" s="89">
        <v>0</v>
      </c>
      <c r="Z299" s="89">
        <v>0</v>
      </c>
      <c r="AA299" s="89">
        <v>0.44187605177927503</v>
      </c>
      <c r="AB299" s="89">
        <v>164.92738805474244</v>
      </c>
      <c r="AC299" s="90">
        <v>0</v>
      </c>
      <c r="AD299" s="89">
        <v>0</v>
      </c>
      <c r="AE299" s="89">
        <v>0</v>
      </c>
      <c r="AF299" s="89">
        <v>0</v>
      </c>
      <c r="AG299" s="89">
        <v>0</v>
      </c>
      <c r="AH299" s="89">
        <v>0</v>
      </c>
      <c r="AI299" s="92">
        <f t="shared" si="212"/>
        <v>165.36926410652171</v>
      </c>
      <c r="BA299"/>
      <c r="BR299"/>
      <c r="CG299"/>
    </row>
    <row r="300" spans="1:85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210"/>
        <v>0</v>
      </c>
      <c r="J300" s="8"/>
      <c r="K300" s="23" t="s">
        <v>11</v>
      </c>
      <c r="L300" s="55">
        <v>0</v>
      </c>
      <c r="M300" s="55">
        <v>0</v>
      </c>
      <c r="N300" s="55">
        <v>0</v>
      </c>
      <c r="O300" s="55">
        <v>0</v>
      </c>
      <c r="P300" s="55">
        <v>3.2258187937827514</v>
      </c>
      <c r="Q300" s="55">
        <v>0</v>
      </c>
      <c r="R300" s="56">
        <v>0</v>
      </c>
      <c r="S300" s="57">
        <f t="shared" si="211"/>
        <v>3.2258187937827514</v>
      </c>
      <c r="U300" s="34" t="s">
        <v>11</v>
      </c>
      <c r="V300" s="93">
        <v>0</v>
      </c>
      <c r="W300" s="93">
        <v>0</v>
      </c>
      <c r="X300" s="93">
        <v>0</v>
      </c>
      <c r="Y300" s="93">
        <v>0</v>
      </c>
      <c r="Z300" s="93">
        <v>0</v>
      </c>
      <c r="AA300" s="93">
        <v>0</v>
      </c>
      <c r="AB300" s="93">
        <v>3.2258187937827514</v>
      </c>
      <c r="AC300" s="94">
        <v>0</v>
      </c>
      <c r="AD300" s="93">
        <v>0</v>
      </c>
      <c r="AE300" s="93">
        <v>0</v>
      </c>
      <c r="AF300" s="93">
        <v>0</v>
      </c>
      <c r="AG300" s="93">
        <v>0</v>
      </c>
      <c r="AH300" s="93">
        <v>0</v>
      </c>
      <c r="AI300" s="95">
        <f t="shared" si="212"/>
        <v>3.2258187937827514</v>
      </c>
      <c r="BA300"/>
      <c r="BR300"/>
      <c r="CG300"/>
    </row>
    <row r="301" spans="1:85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210"/>
        <v>0</v>
      </c>
      <c r="J301" s="8"/>
      <c r="K301" s="24" t="s">
        <v>57</v>
      </c>
      <c r="L301" s="49">
        <v>0</v>
      </c>
      <c r="M301" s="49">
        <v>0</v>
      </c>
      <c r="N301" s="49">
        <v>0</v>
      </c>
      <c r="O301" s="49">
        <v>0</v>
      </c>
      <c r="P301" s="49">
        <v>0</v>
      </c>
      <c r="Q301" s="49">
        <v>0</v>
      </c>
      <c r="R301" s="50">
        <v>0</v>
      </c>
      <c r="S301" s="51">
        <f t="shared" si="211"/>
        <v>0</v>
      </c>
      <c r="U301" s="35" t="s">
        <v>57</v>
      </c>
      <c r="V301" s="89">
        <v>0</v>
      </c>
      <c r="W301" s="89">
        <v>0</v>
      </c>
      <c r="X301" s="89">
        <v>0</v>
      </c>
      <c r="Y301" s="89">
        <v>0</v>
      </c>
      <c r="Z301" s="89">
        <v>0</v>
      </c>
      <c r="AA301" s="89">
        <v>0</v>
      </c>
      <c r="AB301" s="89">
        <v>0</v>
      </c>
      <c r="AC301" s="90">
        <v>0</v>
      </c>
      <c r="AD301" s="89">
        <v>0</v>
      </c>
      <c r="AE301" s="89">
        <v>0</v>
      </c>
      <c r="AF301" s="89">
        <v>0</v>
      </c>
      <c r="AG301" s="89">
        <v>0</v>
      </c>
      <c r="AH301" s="89">
        <v>0</v>
      </c>
      <c r="AI301" s="92">
        <f t="shared" si="212"/>
        <v>0</v>
      </c>
      <c r="BA301"/>
      <c r="BR301"/>
      <c r="CG301"/>
    </row>
    <row r="302" spans="1:85" x14ac:dyDescent="0.25">
      <c r="A302" s="11" t="s">
        <v>16</v>
      </c>
      <c r="B302" s="52">
        <v>0.87567698392152504</v>
      </c>
      <c r="C302" s="52">
        <v>0.15252723500169194</v>
      </c>
      <c r="D302" s="52">
        <v>3.8134831485956115</v>
      </c>
      <c r="E302" s="52">
        <v>7.5136568966350703</v>
      </c>
      <c r="F302" s="372"/>
      <c r="G302" s="52">
        <v>0</v>
      </c>
      <c r="H302" s="53">
        <v>0</v>
      </c>
      <c r="I302" s="54">
        <f t="shared" si="210"/>
        <v>12.355344264153899</v>
      </c>
      <c r="J302" s="8"/>
      <c r="K302" s="23" t="s">
        <v>16</v>
      </c>
      <c r="L302" s="55">
        <v>0.87567698392152504</v>
      </c>
      <c r="M302" s="55">
        <v>0.15252723500169194</v>
      </c>
      <c r="N302" s="55">
        <v>3.8134831485956115</v>
      </c>
      <c r="O302" s="55">
        <v>7.5136568966350703</v>
      </c>
      <c r="P302" s="55">
        <v>0.13046737948337661</v>
      </c>
      <c r="Q302" s="55">
        <v>0</v>
      </c>
      <c r="R302" s="56">
        <v>0</v>
      </c>
      <c r="S302" s="57">
        <f t="shared" si="211"/>
        <v>12.485811643637277</v>
      </c>
      <c r="U302" s="34" t="s">
        <v>16</v>
      </c>
      <c r="V302" s="93">
        <v>0.69049643241352554</v>
      </c>
      <c r="W302" s="93">
        <v>0</v>
      </c>
      <c r="X302" s="93">
        <v>0</v>
      </c>
      <c r="Y302" s="93">
        <v>0.15252723500169194</v>
      </c>
      <c r="Z302" s="93">
        <v>3.3514364313887421</v>
      </c>
      <c r="AA302" s="93">
        <v>7.5136568966350703</v>
      </c>
      <c r="AB302" s="93">
        <v>0.13046737948337661</v>
      </c>
      <c r="AC302" s="94">
        <v>0.6472272687148688</v>
      </c>
      <c r="AD302" s="93">
        <v>0.18518055150799947</v>
      </c>
      <c r="AE302" s="93">
        <v>0</v>
      </c>
      <c r="AF302" s="93">
        <v>0</v>
      </c>
      <c r="AG302" s="93">
        <v>0.46204671720686935</v>
      </c>
      <c r="AH302" s="93">
        <v>0</v>
      </c>
      <c r="AI302" s="95">
        <f t="shared" si="212"/>
        <v>12.485811643637277</v>
      </c>
      <c r="BA302"/>
      <c r="BR302"/>
      <c r="CG302"/>
    </row>
    <row r="303" spans="1:85" x14ac:dyDescent="0.25">
      <c r="A303" s="12" t="s">
        <v>139</v>
      </c>
      <c r="B303" s="49">
        <v>19.774635935772661</v>
      </c>
      <c r="C303" s="49">
        <v>216.04495390199324</v>
      </c>
      <c r="D303" s="49">
        <v>44.871705079964322</v>
      </c>
      <c r="E303" s="49">
        <v>0</v>
      </c>
      <c r="F303" s="372"/>
      <c r="G303" s="49">
        <v>0</v>
      </c>
      <c r="H303" s="58">
        <v>0</v>
      </c>
      <c r="I303" s="48">
        <f t="shared" si="210"/>
        <v>280.6912949177302</v>
      </c>
      <c r="J303" s="8"/>
      <c r="K303" s="24" t="s">
        <v>139</v>
      </c>
      <c r="L303" s="49">
        <v>19.774635935772661</v>
      </c>
      <c r="M303" s="49">
        <v>216.04495390199324</v>
      </c>
      <c r="N303" s="49">
        <v>44.871705079964322</v>
      </c>
      <c r="O303" s="49">
        <v>0</v>
      </c>
      <c r="P303" s="49">
        <v>9.3143958821944456E-2</v>
      </c>
      <c r="Q303" s="49">
        <v>0</v>
      </c>
      <c r="R303" s="50">
        <v>0</v>
      </c>
      <c r="S303" s="51">
        <f t="shared" si="211"/>
        <v>280.78443887655214</v>
      </c>
      <c r="U303" s="35" t="s">
        <v>139</v>
      </c>
      <c r="V303" s="89">
        <v>17.754324677999321</v>
      </c>
      <c r="W303" s="89">
        <v>0</v>
      </c>
      <c r="X303" s="89">
        <v>0</v>
      </c>
      <c r="Y303" s="89">
        <v>216.04495390199324</v>
      </c>
      <c r="Z303" s="89">
        <v>39.938578930010799</v>
      </c>
      <c r="AA303" s="89">
        <v>0</v>
      </c>
      <c r="AB303" s="89">
        <v>9.3143958821944456E-2</v>
      </c>
      <c r="AC303" s="90">
        <v>6.9534374077268621</v>
      </c>
      <c r="AD303" s="89">
        <v>2.0203112577733395</v>
      </c>
      <c r="AE303" s="89">
        <v>0</v>
      </c>
      <c r="AF303" s="89">
        <v>0</v>
      </c>
      <c r="AG303" s="89">
        <v>4.9331261499535222</v>
      </c>
      <c r="AH303" s="89">
        <v>0</v>
      </c>
      <c r="AI303" s="92">
        <f t="shared" si="212"/>
        <v>280.7844388765522</v>
      </c>
      <c r="BA303"/>
      <c r="BR303"/>
      <c r="CG303"/>
    </row>
    <row r="304" spans="1:85" x14ac:dyDescent="0.25">
      <c r="A304" s="11" t="s">
        <v>24</v>
      </c>
      <c r="B304" s="52">
        <v>40.090671064427966</v>
      </c>
      <c r="C304" s="52">
        <v>1.4545447134381657</v>
      </c>
      <c r="D304" s="52">
        <v>5.0414275839647757</v>
      </c>
      <c r="E304" s="52">
        <v>248.63672315224642</v>
      </c>
      <c r="F304" s="372"/>
      <c r="G304" s="52">
        <v>16.731155563532003</v>
      </c>
      <c r="H304" s="53">
        <v>0</v>
      </c>
      <c r="I304" s="54">
        <f t="shared" si="210"/>
        <v>311.95452207760934</v>
      </c>
      <c r="J304" s="8"/>
      <c r="K304" s="23" t="s">
        <v>24</v>
      </c>
      <c r="L304" s="55">
        <v>40.090671064427966</v>
      </c>
      <c r="M304" s="55">
        <v>1.4545447134381657</v>
      </c>
      <c r="N304" s="55">
        <v>5.0414275839647757</v>
      </c>
      <c r="O304" s="55">
        <v>248.63672315224642</v>
      </c>
      <c r="P304" s="55">
        <v>3.8458841971932278</v>
      </c>
      <c r="Q304" s="55">
        <v>16.731155563532003</v>
      </c>
      <c r="R304" s="56">
        <v>0</v>
      </c>
      <c r="S304" s="57">
        <f t="shared" si="211"/>
        <v>315.80040627480258</v>
      </c>
      <c r="U304" s="34" t="s">
        <v>24</v>
      </c>
      <c r="V304" s="93">
        <v>0.8040812348309414</v>
      </c>
      <c r="W304" s="93">
        <v>22.768504967398748</v>
      </c>
      <c r="X304" s="93">
        <v>16.731155563532003</v>
      </c>
      <c r="Y304" s="93">
        <v>1.4545447134381657</v>
      </c>
      <c r="Z304" s="93">
        <v>2.1636149025409095</v>
      </c>
      <c r="AA304" s="93">
        <v>219.60665982988198</v>
      </c>
      <c r="AB304" s="93">
        <v>3.8458841971932278</v>
      </c>
      <c r="AC304" s="94">
        <v>48.425960865986582</v>
      </c>
      <c r="AD304" s="93">
        <v>16.518084862198275</v>
      </c>
      <c r="AE304" s="93">
        <v>29.03006332236443</v>
      </c>
      <c r="AF304" s="93">
        <v>0</v>
      </c>
      <c r="AG304" s="93">
        <v>2.8778126814238667</v>
      </c>
      <c r="AH304" s="93">
        <v>0</v>
      </c>
      <c r="AI304" s="95">
        <f t="shared" si="212"/>
        <v>315.80040627480253</v>
      </c>
      <c r="BA304"/>
      <c r="BR304"/>
      <c r="CG304"/>
    </row>
    <row r="305" spans="1:85" x14ac:dyDescent="0.25">
      <c r="A305" s="12" t="s">
        <v>23</v>
      </c>
      <c r="B305" s="49">
        <v>1.0710793232739546</v>
      </c>
      <c r="C305" s="49">
        <v>0</v>
      </c>
      <c r="D305" s="49">
        <v>6.8280035150771656</v>
      </c>
      <c r="E305" s="49">
        <v>0</v>
      </c>
      <c r="F305" s="372"/>
      <c r="G305" s="49">
        <v>0</v>
      </c>
      <c r="H305" s="58">
        <v>0</v>
      </c>
      <c r="I305" s="48">
        <f t="shared" si="210"/>
        <v>7.89908283835112</v>
      </c>
      <c r="J305" s="8"/>
      <c r="K305" s="24" t="s">
        <v>23</v>
      </c>
      <c r="L305" s="49">
        <v>1.0710793232739546</v>
      </c>
      <c r="M305" s="49">
        <v>0</v>
      </c>
      <c r="N305" s="49">
        <v>6.8280035150771656</v>
      </c>
      <c r="O305" s="49">
        <v>0</v>
      </c>
      <c r="P305" s="49">
        <v>0</v>
      </c>
      <c r="Q305" s="49">
        <v>0</v>
      </c>
      <c r="R305" s="50">
        <v>0</v>
      </c>
      <c r="S305" s="51">
        <f t="shared" si="211"/>
        <v>7.89908283835112</v>
      </c>
      <c r="U305" s="35" t="s">
        <v>23</v>
      </c>
      <c r="V305" s="89">
        <v>0.84462931307977307</v>
      </c>
      <c r="W305" s="89">
        <v>0</v>
      </c>
      <c r="X305" s="89">
        <v>0</v>
      </c>
      <c r="Y305" s="89">
        <v>0</v>
      </c>
      <c r="Z305" s="89">
        <v>0.29055334106711345</v>
      </c>
      <c r="AA305" s="89">
        <v>0</v>
      </c>
      <c r="AB305" s="89">
        <v>0</v>
      </c>
      <c r="AC305" s="90">
        <v>6.7639001842042337</v>
      </c>
      <c r="AD305" s="89">
        <v>0.22645001019418151</v>
      </c>
      <c r="AE305" s="89">
        <v>0</v>
      </c>
      <c r="AF305" s="89">
        <v>0</v>
      </c>
      <c r="AG305" s="89">
        <v>6.5374501740100524</v>
      </c>
      <c r="AH305" s="89">
        <v>0</v>
      </c>
      <c r="AI305" s="92">
        <f t="shared" si="212"/>
        <v>7.89908283835112</v>
      </c>
      <c r="BA305"/>
      <c r="BR305"/>
      <c r="CG305"/>
    </row>
    <row r="306" spans="1:85" x14ac:dyDescent="0.25">
      <c r="A306" s="11" t="s">
        <v>58</v>
      </c>
      <c r="B306" s="52">
        <v>1.3210234700965491</v>
      </c>
      <c r="C306" s="52">
        <v>0</v>
      </c>
      <c r="D306" s="52">
        <v>1.062562356382007</v>
      </c>
      <c r="E306" s="52">
        <v>0</v>
      </c>
      <c r="F306" s="372"/>
      <c r="G306" s="52">
        <v>0</v>
      </c>
      <c r="H306" s="53">
        <v>0</v>
      </c>
      <c r="I306" s="54">
        <f t="shared" si="210"/>
        <v>2.3835858264785559</v>
      </c>
      <c r="J306" s="8"/>
      <c r="K306" s="23" t="s">
        <v>58</v>
      </c>
      <c r="L306" s="55">
        <v>1.3210234700965491</v>
      </c>
      <c r="M306" s="55">
        <v>0</v>
      </c>
      <c r="N306" s="55">
        <v>1.062562356382007</v>
      </c>
      <c r="O306" s="55">
        <v>0</v>
      </c>
      <c r="P306" s="55">
        <v>0</v>
      </c>
      <c r="Q306" s="55">
        <v>0</v>
      </c>
      <c r="R306" s="56">
        <v>0</v>
      </c>
      <c r="S306" s="57">
        <f t="shared" si="211"/>
        <v>2.3835858264785559</v>
      </c>
      <c r="U306" s="34" t="s">
        <v>58</v>
      </c>
      <c r="V306" s="93">
        <v>0.4594864243814083</v>
      </c>
      <c r="W306" s="93">
        <v>0</v>
      </c>
      <c r="X306" s="93">
        <v>0</v>
      </c>
      <c r="Y306" s="93">
        <v>0</v>
      </c>
      <c r="Z306" s="93">
        <v>1.062562356382007</v>
      </c>
      <c r="AA306" s="93">
        <v>0</v>
      </c>
      <c r="AB306" s="93">
        <v>0</v>
      </c>
      <c r="AC306" s="94">
        <v>0.86153704571514067</v>
      </c>
      <c r="AD306" s="93">
        <v>0.86153704571514067</v>
      </c>
      <c r="AE306" s="93">
        <v>0</v>
      </c>
      <c r="AF306" s="93">
        <v>0</v>
      </c>
      <c r="AG306" s="93">
        <v>0</v>
      </c>
      <c r="AH306" s="93">
        <v>0</v>
      </c>
      <c r="AI306" s="95">
        <f t="shared" si="212"/>
        <v>2.3835858264785559</v>
      </c>
      <c r="BA306"/>
      <c r="BR306"/>
      <c r="CG306"/>
    </row>
    <row r="307" spans="1:85" x14ac:dyDescent="0.25">
      <c r="A307" s="12" t="s">
        <v>21</v>
      </c>
      <c r="B307" s="49">
        <v>9.5129596189463488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210"/>
        <v>9.5129596189463488</v>
      </c>
      <c r="J307" s="8"/>
      <c r="K307" s="24" t="s">
        <v>21</v>
      </c>
      <c r="L307" s="49">
        <v>9.5129596189463488</v>
      </c>
      <c r="M307" s="49">
        <v>0</v>
      </c>
      <c r="N307" s="49">
        <v>0</v>
      </c>
      <c r="O307" s="49">
        <v>0</v>
      </c>
      <c r="P307" s="49">
        <v>6.7767812007854529</v>
      </c>
      <c r="Q307" s="49">
        <v>0</v>
      </c>
      <c r="R307" s="50">
        <v>0</v>
      </c>
      <c r="S307" s="51">
        <f t="shared" si="211"/>
        <v>16.289740819731801</v>
      </c>
      <c r="U307" s="35" t="s">
        <v>21</v>
      </c>
      <c r="V307" s="89">
        <v>9.5129596189463488</v>
      </c>
      <c r="W307" s="89">
        <v>0</v>
      </c>
      <c r="X307" s="89">
        <v>0</v>
      </c>
      <c r="Y307" s="89">
        <v>0</v>
      </c>
      <c r="Z307" s="89">
        <v>0</v>
      </c>
      <c r="AA307" s="89">
        <v>0</v>
      </c>
      <c r="AB307" s="89">
        <v>6.7767812007854529</v>
      </c>
      <c r="AC307" s="90">
        <v>0</v>
      </c>
      <c r="AD307" s="89">
        <v>0</v>
      </c>
      <c r="AE307" s="89">
        <v>0</v>
      </c>
      <c r="AF307" s="89">
        <v>0</v>
      </c>
      <c r="AG307" s="89">
        <v>0</v>
      </c>
      <c r="AH307" s="89">
        <v>0</v>
      </c>
      <c r="AI307" s="92">
        <f t="shared" si="212"/>
        <v>16.289740819731801</v>
      </c>
      <c r="BA307"/>
      <c r="BR307"/>
      <c r="CG307"/>
    </row>
    <row r="308" spans="1:85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210"/>
        <v>0</v>
      </c>
      <c r="J308" s="8"/>
      <c r="K308" s="23" t="s">
        <v>20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6">
        <v>0</v>
      </c>
      <c r="S308" s="57">
        <f t="shared" si="211"/>
        <v>0</v>
      </c>
      <c r="U308" s="34" t="s">
        <v>59</v>
      </c>
      <c r="V308" s="93">
        <v>0</v>
      </c>
      <c r="W308" s="93">
        <v>0</v>
      </c>
      <c r="X308" s="93">
        <v>0</v>
      </c>
      <c r="Y308" s="93">
        <v>0</v>
      </c>
      <c r="Z308" s="93">
        <v>0</v>
      </c>
      <c r="AA308" s="93">
        <v>0</v>
      </c>
      <c r="AB308" s="93">
        <v>0</v>
      </c>
      <c r="AC308" s="94">
        <v>0</v>
      </c>
      <c r="AD308" s="93">
        <v>0</v>
      </c>
      <c r="AE308" s="93">
        <v>0</v>
      </c>
      <c r="AF308" s="93">
        <v>0</v>
      </c>
      <c r="AG308" s="93">
        <v>0</v>
      </c>
      <c r="AH308" s="93">
        <v>0</v>
      </c>
      <c r="AI308" s="95">
        <f t="shared" si="212"/>
        <v>0</v>
      </c>
      <c r="BA308"/>
      <c r="BR308"/>
      <c r="CG308"/>
    </row>
    <row r="309" spans="1:85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210"/>
        <v>0</v>
      </c>
      <c r="J309" s="8"/>
      <c r="K309" s="25" t="s">
        <v>62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50">
        <v>0</v>
      </c>
      <c r="S309" s="51">
        <f t="shared" si="211"/>
        <v>0</v>
      </c>
      <c r="U309" s="36" t="s">
        <v>60</v>
      </c>
      <c r="V309" s="89">
        <v>0</v>
      </c>
      <c r="W309" s="89">
        <v>0</v>
      </c>
      <c r="X309" s="89">
        <v>0</v>
      </c>
      <c r="Y309" s="89">
        <v>0</v>
      </c>
      <c r="Z309" s="89">
        <v>0</v>
      </c>
      <c r="AA309" s="89">
        <v>0</v>
      </c>
      <c r="AB309" s="89">
        <v>0</v>
      </c>
      <c r="AC309" s="90">
        <v>0</v>
      </c>
      <c r="AD309" s="91">
        <v>0</v>
      </c>
      <c r="AE309" s="91">
        <v>0</v>
      </c>
      <c r="AF309" s="91">
        <v>0</v>
      </c>
      <c r="AG309" s="91">
        <v>0</v>
      </c>
      <c r="AH309" s="91">
        <v>0</v>
      </c>
      <c r="AI309" s="92">
        <f t="shared" si="212"/>
        <v>0</v>
      </c>
      <c r="BA309"/>
      <c r="BR309"/>
      <c r="CG309"/>
    </row>
    <row r="310" spans="1:85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210"/>
        <v>0</v>
      </c>
      <c r="J310" s="8"/>
      <c r="K310" s="26" t="s">
        <v>22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3">
        <v>0</v>
      </c>
      <c r="S310" s="64">
        <f t="shared" si="211"/>
        <v>0</v>
      </c>
      <c r="U310" s="37" t="s">
        <v>63</v>
      </c>
      <c r="V310" s="96">
        <v>0</v>
      </c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>
        <v>0</v>
      </c>
      <c r="AD310" s="96">
        <v>0</v>
      </c>
      <c r="AE310" s="96">
        <v>0</v>
      </c>
      <c r="AF310" s="96">
        <v>0</v>
      </c>
      <c r="AG310" s="96">
        <v>0</v>
      </c>
      <c r="AH310" s="97">
        <v>0</v>
      </c>
      <c r="AI310" s="98">
        <f t="shared" si="212"/>
        <v>0</v>
      </c>
      <c r="BA310"/>
      <c r="BR310"/>
      <c r="CG310"/>
    </row>
    <row r="311" spans="1:85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210"/>
        <v>0</v>
      </c>
      <c r="J311" s="8"/>
      <c r="K311" s="27" t="s">
        <v>18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8">
        <v>0</v>
      </c>
      <c r="S311" s="69">
        <f t="shared" si="211"/>
        <v>0</v>
      </c>
      <c r="U311" s="38" t="s">
        <v>18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100">
        <v>0</v>
      </c>
      <c r="AE311" s="100">
        <v>0</v>
      </c>
      <c r="AF311" s="100">
        <v>0</v>
      </c>
      <c r="AG311" s="100">
        <v>0</v>
      </c>
      <c r="AH311" s="100">
        <v>0</v>
      </c>
      <c r="AI311" s="101">
        <f t="shared" si="212"/>
        <v>0</v>
      </c>
      <c r="BA311"/>
      <c r="BR311"/>
      <c r="CG311"/>
    </row>
    <row r="312" spans="1:85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210"/>
        <v>0</v>
      </c>
      <c r="J312" s="8"/>
      <c r="K312" s="26" t="s">
        <v>19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3">
        <v>0</v>
      </c>
      <c r="S312" s="64">
        <f t="shared" si="211"/>
        <v>0</v>
      </c>
      <c r="U312" s="37" t="s">
        <v>19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>
        <v>0</v>
      </c>
      <c r="AB312" s="96">
        <v>0</v>
      </c>
      <c r="AC312" s="96">
        <v>0</v>
      </c>
      <c r="AD312" s="96">
        <v>0</v>
      </c>
      <c r="AE312" s="96">
        <v>0</v>
      </c>
      <c r="AF312" s="96">
        <v>0</v>
      </c>
      <c r="AG312" s="96">
        <v>0</v>
      </c>
      <c r="AH312" s="97">
        <v>0</v>
      </c>
      <c r="AI312" s="98">
        <f t="shared" si="212"/>
        <v>0</v>
      </c>
      <c r="BA312"/>
      <c r="BR312"/>
      <c r="CG312"/>
    </row>
    <row r="313" spans="1:85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 t="shared" si="210"/>
        <v>0</v>
      </c>
      <c r="J313" s="8"/>
      <c r="K313" s="28" t="s">
        <v>10</v>
      </c>
      <c r="L313" s="70">
        <v>0</v>
      </c>
      <c r="M313" s="70">
        <v>0</v>
      </c>
      <c r="N313" s="70">
        <v>0</v>
      </c>
      <c r="O313" s="70">
        <v>0</v>
      </c>
      <c r="P313" s="70">
        <v>0</v>
      </c>
      <c r="Q313" s="70">
        <v>0</v>
      </c>
      <c r="R313" s="73">
        <v>0</v>
      </c>
      <c r="S313" s="74">
        <f t="shared" si="211"/>
        <v>0</v>
      </c>
      <c r="U313" s="38" t="s">
        <v>10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100">
        <v>0</v>
      </c>
      <c r="AE313" s="100">
        <v>0</v>
      </c>
      <c r="AF313" s="100">
        <v>0</v>
      </c>
      <c r="AG313" s="100">
        <v>0</v>
      </c>
      <c r="AH313" s="100">
        <v>0</v>
      </c>
      <c r="AI313" s="101">
        <f t="shared" si="212"/>
        <v>0</v>
      </c>
      <c r="BA313"/>
      <c r="BR313"/>
      <c r="CG313"/>
    </row>
    <row r="314" spans="1:85" x14ac:dyDescent="0.25">
      <c r="A314" s="17" t="s">
        <v>25</v>
      </c>
      <c r="B314" s="75">
        <f>SUM(B293:B309)</f>
        <v>134.27497329616975</v>
      </c>
      <c r="C314" s="75">
        <f t="shared" ref="C314:I314" si="213">SUM(C293:C309)</f>
        <v>351.24611585885492</v>
      </c>
      <c r="D314" s="75">
        <f t="shared" si="213"/>
        <v>86.262120800715763</v>
      </c>
      <c r="E314" s="75">
        <f t="shared" si="213"/>
        <v>256.78669246691749</v>
      </c>
      <c r="F314" s="75">
        <f t="shared" si="213"/>
        <v>0</v>
      </c>
      <c r="G314" s="75">
        <f t="shared" si="213"/>
        <v>16.731155563532003</v>
      </c>
      <c r="H314" s="76">
        <f t="shared" si="213"/>
        <v>0</v>
      </c>
      <c r="I314" s="48">
        <f t="shared" si="213"/>
        <v>845.3010579861899</v>
      </c>
      <c r="J314" s="8"/>
      <c r="K314" s="29" t="s">
        <v>25</v>
      </c>
      <c r="L314" s="75">
        <f>SUM(L293:L309)</f>
        <v>134.27497329616975</v>
      </c>
      <c r="M314" s="75">
        <f t="shared" ref="M314:S314" si="214">SUM(M293:M309)</f>
        <v>351.24611585885492</v>
      </c>
      <c r="N314" s="75">
        <f t="shared" si="214"/>
        <v>86.262120800715763</v>
      </c>
      <c r="O314" s="75">
        <f t="shared" si="214"/>
        <v>256.78669246691749</v>
      </c>
      <c r="P314" s="75">
        <f t="shared" si="214"/>
        <v>178.99948358480918</v>
      </c>
      <c r="Q314" s="75">
        <f t="shared" si="214"/>
        <v>16.731155563532003</v>
      </c>
      <c r="R314" s="76">
        <f t="shared" si="214"/>
        <v>0</v>
      </c>
      <c r="S314" s="77">
        <f t="shared" si="214"/>
        <v>1024.300541570999</v>
      </c>
      <c r="U314" s="39" t="s">
        <v>61</v>
      </c>
      <c r="V314" s="102">
        <f>SUM(V293:V309)</f>
        <v>90.255681578440246</v>
      </c>
      <c r="W314" s="102">
        <f t="shared" ref="W314:AH314" si="215">SUM(W293:W309)</f>
        <v>22.768504967398748</v>
      </c>
      <c r="X314" s="102">
        <f t="shared" si="215"/>
        <v>16.731155563532003</v>
      </c>
      <c r="Y314" s="102">
        <f t="shared" si="215"/>
        <v>351.24611585885492</v>
      </c>
      <c r="Z314" s="102">
        <f t="shared" si="215"/>
        <v>68.987744148890556</v>
      </c>
      <c r="AA314" s="102">
        <f t="shared" si="215"/>
        <v>227.75662914455305</v>
      </c>
      <c r="AB314" s="102">
        <f t="shared" si="215"/>
        <v>178.99948358480918</v>
      </c>
      <c r="AC314" s="102">
        <f t="shared" si="215"/>
        <v>67.555226724520423</v>
      </c>
      <c r="AD314" s="103">
        <f t="shared" si="215"/>
        <v>21.250786750330782</v>
      </c>
      <c r="AE314" s="103">
        <f t="shared" si="215"/>
        <v>29.03006332236443</v>
      </c>
      <c r="AF314" s="103">
        <f t="shared" si="215"/>
        <v>0</v>
      </c>
      <c r="AG314" s="103">
        <f t="shared" si="215"/>
        <v>17.274376651825207</v>
      </c>
      <c r="AH314" s="103">
        <f t="shared" si="215"/>
        <v>0</v>
      </c>
      <c r="AI314" s="104">
        <f>SUM(V314:AC314)</f>
        <v>1024.3005415709993</v>
      </c>
      <c r="BA314"/>
      <c r="BR314"/>
      <c r="CG314"/>
    </row>
    <row r="315" spans="1:85" s="4" customFormat="1" ht="15" thickBot="1" x14ac:dyDescent="0.35">
      <c r="A315" s="18" t="s">
        <v>85</v>
      </c>
      <c r="B315" s="105">
        <f>IF($I314=0,"-",B314/$I314)</f>
        <v>0.15884869896656803</v>
      </c>
      <c r="C315" s="105">
        <f t="shared" ref="C315:H315" si="216">IF($I314=0,"-",C314/$I314)</f>
        <v>0.41552783181846364</v>
      </c>
      <c r="D315" s="105">
        <f t="shared" si="216"/>
        <v>0.102048991877785</v>
      </c>
      <c r="E315" s="105">
        <f t="shared" si="216"/>
        <v>0.30378134516792799</v>
      </c>
      <c r="F315" s="105">
        <f t="shared" si="216"/>
        <v>0</v>
      </c>
      <c r="G315" s="105">
        <f t="shared" si="216"/>
        <v>1.9793132169255309E-2</v>
      </c>
      <c r="H315" s="106">
        <f t="shared" si="216"/>
        <v>0</v>
      </c>
      <c r="I315" s="107">
        <f>SUM(B315:H315)</f>
        <v>1</v>
      </c>
      <c r="J315"/>
      <c r="K315" s="30" t="s">
        <v>85</v>
      </c>
      <c r="L315" s="80">
        <f>IF($S314=0,"-",L314/$S314)</f>
        <v>0.13108942917303196</v>
      </c>
      <c r="M315" s="80">
        <f t="shared" ref="M315:R315" si="217">IF($S314=0,"-",M314/$S314)</f>
        <v>0.3429131408249953</v>
      </c>
      <c r="N315" s="80">
        <f t="shared" si="217"/>
        <v>8.4215635255267055E-2</v>
      </c>
      <c r="O315" s="80">
        <f t="shared" si="217"/>
        <v>0.25069467606946333</v>
      </c>
      <c r="P315" s="80">
        <f t="shared" si="217"/>
        <v>0.17475289362853655</v>
      </c>
      <c r="Q315" s="80">
        <f t="shared" si="217"/>
        <v>1.6334225048705873E-2</v>
      </c>
      <c r="R315" s="81">
        <f t="shared" si="217"/>
        <v>0</v>
      </c>
      <c r="S315" s="82">
        <f>SUM(L315:R315)</f>
        <v>1.0000000000000002</v>
      </c>
      <c r="U315" s="40" t="s">
        <v>85</v>
      </c>
      <c r="V315" s="108">
        <f>+V314/$AI314</f>
        <v>8.8114452658603987E-2</v>
      </c>
      <c r="W315" s="108">
        <f t="shared" ref="W315:AH315" si="218">+W314/$AI314</f>
        <v>2.2228344165939849E-2</v>
      </c>
      <c r="X315" s="108">
        <f t="shared" si="218"/>
        <v>1.633422504870587E-2</v>
      </c>
      <c r="Y315" s="108">
        <f t="shared" si="218"/>
        <v>0.34291314082499519</v>
      </c>
      <c r="Z315" s="108">
        <f t="shared" si="218"/>
        <v>6.7351076514205549E-2</v>
      </c>
      <c r="AA315" s="108">
        <f t="shared" si="218"/>
        <v>0.22235332297612198</v>
      </c>
      <c r="AB315" s="108">
        <f t="shared" si="218"/>
        <v>0.17475289362853652</v>
      </c>
      <c r="AC315" s="108">
        <f t="shared" si="218"/>
        <v>6.5952544182890913E-2</v>
      </c>
      <c r="AD315" s="108">
        <f t="shared" si="218"/>
        <v>2.0746632348488107E-2</v>
      </c>
      <c r="AE315" s="108">
        <f t="shared" si="218"/>
        <v>2.834135309334132E-2</v>
      </c>
      <c r="AF315" s="108">
        <f t="shared" si="218"/>
        <v>0</v>
      </c>
      <c r="AG315" s="108">
        <f t="shared" si="218"/>
        <v>1.6864558741061485E-2</v>
      </c>
      <c r="AH315" s="108">
        <f t="shared" si="218"/>
        <v>0</v>
      </c>
      <c r="AI315" s="109">
        <f>SUM(V315:AC315)</f>
        <v>0.99999999999999989</v>
      </c>
    </row>
    <row r="316" spans="1:85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AI316" s="8"/>
      <c r="BA316"/>
      <c r="BR316"/>
      <c r="CG316"/>
    </row>
    <row r="317" spans="1:85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  <c r="K317" s="369" t="s">
        <v>37</v>
      </c>
      <c r="L317" s="43" t="s">
        <v>0</v>
      </c>
      <c r="M317" s="43" t="s">
        <v>1</v>
      </c>
      <c r="N317" s="43" t="s">
        <v>2</v>
      </c>
      <c r="O317" s="43" t="s">
        <v>3</v>
      </c>
      <c r="P317" s="43" t="s">
        <v>26</v>
      </c>
      <c r="Q317" s="43" t="s">
        <v>4</v>
      </c>
      <c r="R317" s="43" t="s">
        <v>84</v>
      </c>
      <c r="S317" s="44" t="s">
        <v>5</v>
      </c>
      <c r="U317" s="365" t="s">
        <v>37</v>
      </c>
      <c r="V317" s="84" t="s">
        <v>71</v>
      </c>
      <c r="W317" s="84" t="s">
        <v>72</v>
      </c>
      <c r="X317" s="84" t="s">
        <v>4</v>
      </c>
      <c r="Y317" s="84" t="s">
        <v>1</v>
      </c>
      <c r="Z317" s="84" t="s">
        <v>2</v>
      </c>
      <c r="AA317" s="84" t="s">
        <v>3</v>
      </c>
      <c r="AB317" s="84" t="s">
        <v>53</v>
      </c>
      <c r="AC317" s="84" t="s">
        <v>65</v>
      </c>
      <c r="AD317" s="85" t="s">
        <v>73</v>
      </c>
      <c r="AE317" s="85" t="s">
        <v>74</v>
      </c>
      <c r="AF317" s="85" t="s">
        <v>75</v>
      </c>
      <c r="AG317" s="85" t="s">
        <v>76</v>
      </c>
      <c r="AH317" s="85" t="s">
        <v>77</v>
      </c>
      <c r="AI317" s="86" t="s">
        <v>61</v>
      </c>
      <c r="BA317"/>
      <c r="BR317"/>
      <c r="CG317"/>
    </row>
    <row r="318" spans="1:85" ht="15" customHeight="1" x14ac:dyDescent="0.25">
      <c r="A318" s="418" t="s">
        <v>37</v>
      </c>
      <c r="B318" s="357" t="s">
        <v>66</v>
      </c>
      <c r="C318" s="358"/>
      <c r="D318" s="358"/>
      <c r="E318" s="358"/>
      <c r="F318" s="358"/>
      <c r="G318" s="358"/>
      <c r="H318" s="358"/>
      <c r="I318" s="359"/>
      <c r="K318" s="370" t="s">
        <v>37</v>
      </c>
      <c r="L318" s="360" t="s">
        <v>66</v>
      </c>
      <c r="M318" s="361"/>
      <c r="N318" s="361"/>
      <c r="O318" s="361"/>
      <c r="P318" s="361"/>
      <c r="Q318" s="361"/>
      <c r="R318" s="361"/>
      <c r="S318" s="362"/>
      <c r="U318" s="366" t="s">
        <v>37</v>
      </c>
      <c r="V318" s="363" t="s">
        <v>66</v>
      </c>
      <c r="W318" s="363"/>
      <c r="X318" s="363"/>
      <c r="Y318" s="363"/>
      <c r="Z318" s="363"/>
      <c r="AA318" s="363"/>
      <c r="AB318" s="363"/>
      <c r="AC318" s="363"/>
      <c r="AD318" s="363"/>
      <c r="AE318" s="363"/>
      <c r="AF318" s="363"/>
      <c r="AG318" s="363"/>
      <c r="AH318" s="363"/>
      <c r="AI318" s="364"/>
      <c r="BA318"/>
      <c r="BR318"/>
      <c r="CG318"/>
    </row>
    <row r="319" spans="1:85" x14ac:dyDescent="0.25">
      <c r="A319" s="10" t="s">
        <v>6</v>
      </c>
      <c r="B319" s="46">
        <v>0</v>
      </c>
      <c r="C319" s="46">
        <v>15.796393858984439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15.796393858984439</v>
      </c>
      <c r="J319" s="8"/>
      <c r="K319" s="31" t="s">
        <v>6</v>
      </c>
      <c r="L319" s="46">
        <v>0</v>
      </c>
      <c r="M319" s="46">
        <v>15.796393858984439</v>
      </c>
      <c r="N319" s="46">
        <v>0</v>
      </c>
      <c r="O319" s="46">
        <v>0</v>
      </c>
      <c r="P319" s="46">
        <v>0</v>
      </c>
      <c r="Q319" s="46">
        <v>0</v>
      </c>
      <c r="R319" s="87">
        <v>0</v>
      </c>
      <c r="S319" s="88">
        <f>SUM(L319:R319)</f>
        <v>15.796393858984439</v>
      </c>
      <c r="U319" s="33" t="s">
        <v>6</v>
      </c>
      <c r="V319" s="89">
        <v>0</v>
      </c>
      <c r="W319" s="89">
        <v>0</v>
      </c>
      <c r="X319" s="89">
        <v>0</v>
      </c>
      <c r="Y319" s="89">
        <v>15.796393858984439</v>
      </c>
      <c r="Z319" s="89">
        <v>0</v>
      </c>
      <c r="AA319" s="89">
        <v>0</v>
      </c>
      <c r="AB319" s="89">
        <v>0</v>
      </c>
      <c r="AC319" s="90">
        <v>0</v>
      </c>
      <c r="AD319" s="91">
        <v>0</v>
      </c>
      <c r="AE319" s="91">
        <v>0</v>
      </c>
      <c r="AF319" s="91">
        <v>0</v>
      </c>
      <c r="AG319" s="91">
        <v>0</v>
      </c>
      <c r="AH319" s="91">
        <v>0</v>
      </c>
      <c r="AI319" s="92">
        <f>SUM(V319:AC319)</f>
        <v>15.796393858984439</v>
      </c>
      <c r="BA319"/>
      <c r="BR319"/>
      <c r="CG319"/>
    </row>
    <row r="320" spans="1:85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219">SUM(B320:H320)</f>
        <v>0</v>
      </c>
      <c r="J320" s="8"/>
      <c r="K320" s="23" t="s">
        <v>7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6">
        <v>0</v>
      </c>
      <c r="S320" s="57">
        <f t="shared" ref="S320:S339" si="220">SUM(L320:R320)</f>
        <v>0</v>
      </c>
      <c r="U320" s="34" t="s">
        <v>7</v>
      </c>
      <c r="V320" s="93">
        <v>0</v>
      </c>
      <c r="W320" s="93">
        <v>0</v>
      </c>
      <c r="X320" s="93">
        <v>0</v>
      </c>
      <c r="Y320" s="93">
        <v>0</v>
      </c>
      <c r="Z320" s="93">
        <v>0</v>
      </c>
      <c r="AA320" s="93">
        <v>0</v>
      </c>
      <c r="AB320" s="93">
        <v>0</v>
      </c>
      <c r="AC320" s="94">
        <v>0</v>
      </c>
      <c r="AD320" s="93">
        <v>0</v>
      </c>
      <c r="AE320" s="93">
        <v>0</v>
      </c>
      <c r="AF320" s="93">
        <v>0</v>
      </c>
      <c r="AG320" s="93">
        <v>0</v>
      </c>
      <c r="AH320" s="93">
        <v>0</v>
      </c>
      <c r="AI320" s="95">
        <f t="shared" ref="AI320:AI339" si="221">SUM(V320:AC320)</f>
        <v>0</v>
      </c>
      <c r="BA320"/>
      <c r="BR320"/>
      <c r="CG320"/>
    </row>
    <row r="321" spans="1:85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219"/>
        <v>0</v>
      </c>
      <c r="J321" s="8"/>
      <c r="K321" s="24" t="s">
        <v>9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50">
        <v>0</v>
      </c>
      <c r="S321" s="51">
        <f t="shared" si="220"/>
        <v>0</v>
      </c>
      <c r="U321" s="35" t="s">
        <v>9</v>
      </c>
      <c r="V321" s="89">
        <v>0</v>
      </c>
      <c r="W321" s="89">
        <v>0</v>
      </c>
      <c r="X321" s="89">
        <v>0</v>
      </c>
      <c r="Y321" s="89">
        <v>0</v>
      </c>
      <c r="Z321" s="89">
        <v>0</v>
      </c>
      <c r="AA321" s="89">
        <v>0</v>
      </c>
      <c r="AB321" s="89">
        <v>0</v>
      </c>
      <c r="AC321" s="90">
        <v>0</v>
      </c>
      <c r="AD321" s="91">
        <v>0</v>
      </c>
      <c r="AE321" s="91">
        <v>0</v>
      </c>
      <c r="AF321" s="91">
        <v>0</v>
      </c>
      <c r="AG321" s="91">
        <v>0</v>
      </c>
      <c r="AH321" s="91">
        <v>0</v>
      </c>
      <c r="AI321" s="92">
        <f t="shared" si="221"/>
        <v>0</v>
      </c>
      <c r="BA321"/>
      <c r="BR321"/>
      <c r="CG321"/>
    </row>
    <row r="322" spans="1:85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219"/>
        <v>0</v>
      </c>
      <c r="J322" s="8"/>
      <c r="K322" s="23" t="s">
        <v>54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6">
        <v>0</v>
      </c>
      <c r="S322" s="57">
        <f t="shared" si="220"/>
        <v>0</v>
      </c>
      <c r="U322" s="34" t="s">
        <v>54</v>
      </c>
      <c r="V322" s="93">
        <v>0</v>
      </c>
      <c r="W322" s="93">
        <v>0</v>
      </c>
      <c r="X322" s="93">
        <v>0</v>
      </c>
      <c r="Y322" s="93">
        <v>0</v>
      </c>
      <c r="Z322" s="93">
        <v>0</v>
      </c>
      <c r="AA322" s="93">
        <v>0</v>
      </c>
      <c r="AB322" s="93">
        <v>0</v>
      </c>
      <c r="AC322" s="94">
        <v>0</v>
      </c>
      <c r="AD322" s="93">
        <v>0</v>
      </c>
      <c r="AE322" s="93">
        <v>0</v>
      </c>
      <c r="AF322" s="93">
        <v>0</v>
      </c>
      <c r="AG322" s="93">
        <v>0</v>
      </c>
      <c r="AH322" s="93">
        <v>0</v>
      </c>
      <c r="AI322" s="95">
        <f t="shared" si="221"/>
        <v>0</v>
      </c>
      <c r="BA322"/>
      <c r="BR322"/>
      <c r="CG322"/>
    </row>
    <row r="323" spans="1:85" x14ac:dyDescent="0.25">
      <c r="A323" s="12" t="s">
        <v>15</v>
      </c>
      <c r="B323" s="49">
        <v>19.532585144486429</v>
      </c>
      <c r="C323" s="49">
        <v>52.898703222749702</v>
      </c>
      <c r="D323" s="49">
        <v>29.601842606472701</v>
      </c>
      <c r="E323" s="49">
        <v>0</v>
      </c>
      <c r="F323" s="372"/>
      <c r="G323" s="49">
        <v>0</v>
      </c>
      <c r="H323" s="58">
        <v>0</v>
      </c>
      <c r="I323" s="48">
        <f t="shared" si="219"/>
        <v>102.03313097370884</v>
      </c>
      <c r="J323" s="8"/>
      <c r="K323" s="24" t="s">
        <v>15</v>
      </c>
      <c r="L323" s="49">
        <v>19.532585144486429</v>
      </c>
      <c r="M323" s="49">
        <v>52.898703222749702</v>
      </c>
      <c r="N323" s="49">
        <v>29.601842606472701</v>
      </c>
      <c r="O323" s="49">
        <v>0</v>
      </c>
      <c r="P323" s="49">
        <v>0</v>
      </c>
      <c r="Q323" s="49">
        <v>0</v>
      </c>
      <c r="R323" s="50">
        <v>0</v>
      </c>
      <c r="S323" s="51">
        <f t="shared" si="220"/>
        <v>102.03313097370884</v>
      </c>
      <c r="U323" s="35" t="s">
        <v>15</v>
      </c>
      <c r="V323" s="89">
        <v>19.532585144486429</v>
      </c>
      <c r="W323" s="89">
        <v>0</v>
      </c>
      <c r="X323" s="89">
        <v>0</v>
      </c>
      <c r="Y323" s="89">
        <v>52.898703222749702</v>
      </c>
      <c r="Z323" s="89">
        <v>29.601842606472701</v>
      </c>
      <c r="AA323" s="89">
        <v>0</v>
      </c>
      <c r="AB323" s="89">
        <v>0</v>
      </c>
      <c r="AC323" s="90">
        <v>0</v>
      </c>
      <c r="AD323" s="91">
        <v>0</v>
      </c>
      <c r="AE323" s="91">
        <v>0</v>
      </c>
      <c r="AF323" s="91">
        <v>0</v>
      </c>
      <c r="AG323" s="91">
        <v>0</v>
      </c>
      <c r="AH323" s="91">
        <v>0</v>
      </c>
      <c r="AI323" s="92">
        <f t="shared" si="221"/>
        <v>102.03313097370884</v>
      </c>
      <c r="BA323"/>
      <c r="BR323"/>
      <c r="CG323"/>
    </row>
    <row r="324" spans="1:85" x14ac:dyDescent="0.25">
      <c r="A324" s="11" t="s">
        <v>67</v>
      </c>
      <c r="B324" s="52">
        <v>2.7748535636513632</v>
      </c>
      <c r="C324" s="52">
        <v>1.2319224379107313E-4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219"/>
        <v>2.7749767558951541</v>
      </c>
      <c r="J324" s="8"/>
      <c r="K324" s="23" t="s">
        <v>67</v>
      </c>
      <c r="L324" s="55">
        <v>2.7748535636513632</v>
      </c>
      <c r="M324" s="55">
        <v>1.2319224379107313E-4</v>
      </c>
      <c r="N324" s="55">
        <v>0</v>
      </c>
      <c r="O324" s="55">
        <v>0</v>
      </c>
      <c r="P324" s="55">
        <v>0</v>
      </c>
      <c r="Q324" s="55">
        <v>0</v>
      </c>
      <c r="R324" s="56">
        <v>0</v>
      </c>
      <c r="S324" s="57">
        <f t="shared" si="220"/>
        <v>2.7749767558951541</v>
      </c>
      <c r="U324" s="34" t="s">
        <v>55</v>
      </c>
      <c r="V324" s="93">
        <v>2.7734988826063596</v>
      </c>
      <c r="W324" s="93">
        <v>0</v>
      </c>
      <c r="X324" s="93">
        <v>0</v>
      </c>
      <c r="Y324" s="93">
        <v>1.2319224379107313E-4</v>
      </c>
      <c r="Z324" s="93">
        <v>0</v>
      </c>
      <c r="AA324" s="93">
        <v>0</v>
      </c>
      <c r="AB324" s="93">
        <v>0</v>
      </c>
      <c r="AC324" s="94">
        <v>1.3546810450036598E-3</v>
      </c>
      <c r="AD324" s="93">
        <v>1.3546810450036598E-3</v>
      </c>
      <c r="AE324" s="93">
        <v>0</v>
      </c>
      <c r="AF324" s="93">
        <v>0</v>
      </c>
      <c r="AG324" s="93">
        <v>0</v>
      </c>
      <c r="AH324" s="93">
        <v>0</v>
      </c>
      <c r="AI324" s="95">
        <f t="shared" si="221"/>
        <v>2.7749767558951541</v>
      </c>
      <c r="BA324"/>
      <c r="BR324"/>
      <c r="CG324"/>
    </row>
    <row r="325" spans="1:85" x14ac:dyDescent="0.25">
      <c r="A325" s="12" t="s">
        <v>56</v>
      </c>
      <c r="B325" s="49">
        <v>0</v>
      </c>
      <c r="C325" s="49">
        <v>0</v>
      </c>
      <c r="D325" s="49">
        <v>0</v>
      </c>
      <c r="E325" s="49">
        <v>1.3275051201791213</v>
      </c>
      <c r="F325" s="372"/>
      <c r="G325" s="49">
        <v>0</v>
      </c>
      <c r="H325" s="58">
        <v>0</v>
      </c>
      <c r="I325" s="48">
        <f t="shared" si="219"/>
        <v>1.3275051201791213</v>
      </c>
      <c r="J325" s="8"/>
      <c r="K325" s="24" t="s">
        <v>56</v>
      </c>
      <c r="L325" s="49">
        <v>0</v>
      </c>
      <c r="M325" s="49">
        <v>0</v>
      </c>
      <c r="N325" s="49">
        <v>0</v>
      </c>
      <c r="O325" s="49">
        <v>1.3275051201791213</v>
      </c>
      <c r="P325" s="49">
        <v>20.671830953071986</v>
      </c>
      <c r="Q325" s="49">
        <v>0</v>
      </c>
      <c r="R325" s="50">
        <v>0</v>
      </c>
      <c r="S325" s="51">
        <f t="shared" si="220"/>
        <v>21.999336073251108</v>
      </c>
      <c r="U325" s="35" t="s">
        <v>56</v>
      </c>
      <c r="V325" s="89">
        <v>0</v>
      </c>
      <c r="W325" s="89">
        <v>0</v>
      </c>
      <c r="X325" s="89">
        <v>0</v>
      </c>
      <c r="Y325" s="89">
        <v>0</v>
      </c>
      <c r="Z325" s="89">
        <v>0</v>
      </c>
      <c r="AA325" s="89">
        <v>1.3275051201791213</v>
      </c>
      <c r="AB325" s="89">
        <v>20.671830953071986</v>
      </c>
      <c r="AC325" s="90">
        <v>0</v>
      </c>
      <c r="AD325" s="89">
        <v>0</v>
      </c>
      <c r="AE325" s="89">
        <v>0</v>
      </c>
      <c r="AF325" s="89">
        <v>0</v>
      </c>
      <c r="AG325" s="89">
        <v>0</v>
      </c>
      <c r="AH325" s="89">
        <v>0</v>
      </c>
      <c r="AI325" s="92">
        <f t="shared" si="221"/>
        <v>21.999336073251108</v>
      </c>
      <c r="BA325"/>
      <c r="BR325"/>
      <c r="CG325"/>
    </row>
    <row r="326" spans="1:85" x14ac:dyDescent="0.25">
      <c r="A326" s="11" t="s">
        <v>11</v>
      </c>
      <c r="B326" s="52">
        <v>0</v>
      </c>
      <c r="C326" s="52">
        <v>0</v>
      </c>
      <c r="D326" s="52">
        <v>0</v>
      </c>
      <c r="E326" s="52">
        <v>0</v>
      </c>
      <c r="F326" s="372"/>
      <c r="G326" s="52">
        <v>0</v>
      </c>
      <c r="H326" s="53">
        <v>0</v>
      </c>
      <c r="I326" s="54">
        <f t="shared" si="219"/>
        <v>0</v>
      </c>
      <c r="J326" s="8"/>
      <c r="K326" s="23" t="s">
        <v>11</v>
      </c>
      <c r="L326" s="55">
        <v>0</v>
      </c>
      <c r="M326" s="55">
        <v>0</v>
      </c>
      <c r="N326" s="55">
        <v>0</v>
      </c>
      <c r="O326" s="55">
        <v>0</v>
      </c>
      <c r="P326" s="55">
        <v>3.5475759946496161</v>
      </c>
      <c r="Q326" s="55">
        <v>0</v>
      </c>
      <c r="R326" s="56">
        <v>0</v>
      </c>
      <c r="S326" s="57">
        <f t="shared" si="220"/>
        <v>3.5475759946496161</v>
      </c>
      <c r="U326" s="34" t="s">
        <v>11</v>
      </c>
      <c r="V326" s="93">
        <v>0</v>
      </c>
      <c r="W326" s="93">
        <v>0</v>
      </c>
      <c r="X326" s="93">
        <v>0</v>
      </c>
      <c r="Y326" s="93">
        <v>0</v>
      </c>
      <c r="Z326" s="93">
        <v>0</v>
      </c>
      <c r="AA326" s="93">
        <v>0</v>
      </c>
      <c r="AB326" s="93">
        <v>3.5475759946496161</v>
      </c>
      <c r="AC326" s="94">
        <v>0</v>
      </c>
      <c r="AD326" s="93">
        <v>0</v>
      </c>
      <c r="AE326" s="93">
        <v>0</v>
      </c>
      <c r="AF326" s="93">
        <v>0</v>
      </c>
      <c r="AG326" s="93">
        <v>0</v>
      </c>
      <c r="AH326" s="93">
        <v>0</v>
      </c>
      <c r="AI326" s="95">
        <f t="shared" si="221"/>
        <v>3.5475759946496161</v>
      </c>
      <c r="BA326"/>
      <c r="BR326"/>
      <c r="CG326"/>
    </row>
    <row r="327" spans="1:85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219"/>
        <v>0</v>
      </c>
      <c r="J327" s="8"/>
      <c r="K327" s="24" t="s">
        <v>57</v>
      </c>
      <c r="L327" s="49">
        <v>0</v>
      </c>
      <c r="M327" s="49">
        <v>0</v>
      </c>
      <c r="N327" s="49">
        <v>0</v>
      </c>
      <c r="O327" s="49">
        <v>0</v>
      </c>
      <c r="P327" s="49">
        <v>0</v>
      </c>
      <c r="Q327" s="49">
        <v>0</v>
      </c>
      <c r="R327" s="50">
        <v>0</v>
      </c>
      <c r="S327" s="51">
        <f t="shared" si="220"/>
        <v>0</v>
      </c>
      <c r="U327" s="35" t="s">
        <v>57</v>
      </c>
      <c r="V327" s="89">
        <v>0</v>
      </c>
      <c r="W327" s="89">
        <v>0</v>
      </c>
      <c r="X327" s="89">
        <v>0</v>
      </c>
      <c r="Y327" s="89">
        <v>0</v>
      </c>
      <c r="Z327" s="89">
        <v>0</v>
      </c>
      <c r="AA327" s="89">
        <v>0</v>
      </c>
      <c r="AB327" s="89">
        <v>0</v>
      </c>
      <c r="AC327" s="90">
        <v>0</v>
      </c>
      <c r="AD327" s="89">
        <v>0</v>
      </c>
      <c r="AE327" s="89">
        <v>0</v>
      </c>
      <c r="AF327" s="89">
        <v>0</v>
      </c>
      <c r="AG327" s="89">
        <v>0</v>
      </c>
      <c r="AH327" s="89">
        <v>0</v>
      </c>
      <c r="AI327" s="92">
        <f t="shared" si="221"/>
        <v>0</v>
      </c>
      <c r="BA327"/>
      <c r="BR327"/>
      <c r="CG327"/>
    </row>
    <row r="328" spans="1:85" x14ac:dyDescent="0.25">
      <c r="A328" s="11" t="s">
        <v>16</v>
      </c>
      <c r="B328" s="52">
        <v>0.10261978949861454</v>
      </c>
      <c r="C328" s="52">
        <v>0</v>
      </c>
      <c r="D328" s="52">
        <v>1.3068865971158352E-3</v>
      </c>
      <c r="E328" s="52">
        <v>0</v>
      </c>
      <c r="F328" s="372"/>
      <c r="G328" s="52">
        <v>0</v>
      </c>
      <c r="H328" s="53">
        <v>0</v>
      </c>
      <c r="I328" s="54">
        <f t="shared" si="219"/>
        <v>0.10392667609573038</v>
      </c>
      <c r="J328" s="8"/>
      <c r="K328" s="23" t="s">
        <v>16</v>
      </c>
      <c r="L328" s="55">
        <v>0.10261978949861454</v>
      </c>
      <c r="M328" s="55">
        <v>0</v>
      </c>
      <c r="N328" s="55">
        <v>1.3068865971158352E-3</v>
      </c>
      <c r="O328" s="55">
        <v>0</v>
      </c>
      <c r="P328" s="55">
        <v>3.0992122804562011E-2</v>
      </c>
      <c r="Q328" s="55">
        <v>0</v>
      </c>
      <c r="R328" s="56">
        <v>0</v>
      </c>
      <c r="S328" s="57">
        <f t="shared" si="220"/>
        <v>0.1349187989002924</v>
      </c>
      <c r="U328" s="34" t="s">
        <v>16</v>
      </c>
      <c r="V328" s="93">
        <v>0</v>
      </c>
      <c r="W328" s="93">
        <v>0.10261978949861454</v>
      </c>
      <c r="X328" s="93">
        <v>0</v>
      </c>
      <c r="Y328" s="93">
        <v>0</v>
      </c>
      <c r="Z328" s="93">
        <v>0</v>
      </c>
      <c r="AA328" s="93">
        <v>0</v>
      </c>
      <c r="AB328" s="93">
        <v>3.0992122804562011E-2</v>
      </c>
      <c r="AC328" s="94">
        <v>1.3068865971158352E-3</v>
      </c>
      <c r="AD328" s="93">
        <v>0</v>
      </c>
      <c r="AE328" s="93">
        <v>0</v>
      </c>
      <c r="AF328" s="93">
        <v>0</v>
      </c>
      <c r="AG328" s="93">
        <v>1.3068865971158352E-3</v>
      </c>
      <c r="AH328" s="93">
        <v>0</v>
      </c>
      <c r="AI328" s="95">
        <f t="shared" si="221"/>
        <v>0.13491879890029237</v>
      </c>
      <c r="BA328"/>
      <c r="BR328"/>
      <c r="CG328"/>
    </row>
    <row r="329" spans="1:85" x14ac:dyDescent="0.25">
      <c r="A329" s="12" t="s">
        <v>139</v>
      </c>
      <c r="B329" s="49">
        <v>36.385266219367622</v>
      </c>
      <c r="C329" s="49">
        <v>393.92745076688669</v>
      </c>
      <c r="D329" s="49">
        <v>81.404361086887576</v>
      </c>
      <c r="E329" s="49">
        <v>0</v>
      </c>
      <c r="F329" s="372"/>
      <c r="G329" s="49">
        <v>0</v>
      </c>
      <c r="H329" s="58">
        <v>0</v>
      </c>
      <c r="I329" s="48">
        <f t="shared" si="219"/>
        <v>511.71707807314192</v>
      </c>
      <c r="J329" s="8"/>
      <c r="K329" s="24" t="s">
        <v>139</v>
      </c>
      <c r="L329" s="49">
        <v>36.385266219367622</v>
      </c>
      <c r="M329" s="49">
        <v>393.92745076688669</v>
      </c>
      <c r="N329" s="49">
        <v>81.404361086887576</v>
      </c>
      <c r="O329" s="49">
        <v>0</v>
      </c>
      <c r="P329" s="49">
        <v>0.14549139598332772</v>
      </c>
      <c r="Q329" s="49">
        <v>0</v>
      </c>
      <c r="R329" s="50">
        <v>0</v>
      </c>
      <c r="S329" s="51">
        <f t="shared" si="220"/>
        <v>511.86256946912522</v>
      </c>
      <c r="U329" s="35" t="s">
        <v>139</v>
      </c>
      <c r="V329" s="89">
        <v>35.67510133080139</v>
      </c>
      <c r="W329" s="89">
        <v>0</v>
      </c>
      <c r="X329" s="89">
        <v>0</v>
      </c>
      <c r="Y329" s="89">
        <v>393.92745076688669</v>
      </c>
      <c r="Z329" s="89">
        <v>23.437941502832466</v>
      </c>
      <c r="AA329" s="89">
        <v>0</v>
      </c>
      <c r="AB329" s="89">
        <v>0.14549139598332772</v>
      </c>
      <c r="AC329" s="90">
        <v>58.676584472621336</v>
      </c>
      <c r="AD329" s="89">
        <v>0.71016488856623172</v>
      </c>
      <c r="AE329" s="89">
        <v>0</v>
      </c>
      <c r="AF329" s="89">
        <v>0</v>
      </c>
      <c r="AG329" s="89">
        <v>57.966419584055103</v>
      </c>
      <c r="AH329" s="89">
        <v>0</v>
      </c>
      <c r="AI329" s="92">
        <f t="shared" si="221"/>
        <v>511.86256946912522</v>
      </c>
      <c r="BA329"/>
      <c r="BR329"/>
      <c r="CG329"/>
    </row>
    <row r="330" spans="1:85" x14ac:dyDescent="0.25">
      <c r="A330" s="11" t="s">
        <v>24</v>
      </c>
      <c r="B330" s="52">
        <v>73.667410683041837</v>
      </c>
      <c r="C330" s="52">
        <v>4.2706474708140645</v>
      </c>
      <c r="D330" s="52">
        <v>8.9409914928679548</v>
      </c>
      <c r="E330" s="52">
        <v>1074.2126321317287</v>
      </c>
      <c r="F330" s="372"/>
      <c r="G330" s="52">
        <v>52.469482056771987</v>
      </c>
      <c r="H330" s="53">
        <v>0</v>
      </c>
      <c r="I330" s="54">
        <f t="shared" si="219"/>
        <v>1213.5611638352245</v>
      </c>
      <c r="J330" s="8"/>
      <c r="K330" s="23" t="s">
        <v>24</v>
      </c>
      <c r="L330" s="55">
        <v>73.667410683041837</v>
      </c>
      <c r="M330" s="55">
        <v>4.2706474708140645</v>
      </c>
      <c r="N330" s="55">
        <v>8.9409914928679548</v>
      </c>
      <c r="O330" s="55">
        <v>1074.2126321317287</v>
      </c>
      <c r="P330" s="55">
        <v>8.9273584619243564</v>
      </c>
      <c r="Q330" s="55">
        <v>52.469482056771987</v>
      </c>
      <c r="R330" s="56">
        <v>0</v>
      </c>
      <c r="S330" s="57">
        <f t="shared" si="220"/>
        <v>1222.4885222971488</v>
      </c>
      <c r="U330" s="34" t="s">
        <v>24</v>
      </c>
      <c r="V330" s="93">
        <v>2.1336795677997848</v>
      </c>
      <c r="W330" s="93">
        <v>22.070362023901012</v>
      </c>
      <c r="X330" s="93">
        <v>52.469482056771987</v>
      </c>
      <c r="Y330" s="93">
        <v>4.2706474708140645</v>
      </c>
      <c r="Z330" s="93">
        <v>7.3919845857424726E-2</v>
      </c>
      <c r="AA330" s="93">
        <v>1058.7011445243268</v>
      </c>
      <c r="AB330" s="93">
        <v>8.9273584619243564</v>
      </c>
      <c r="AC330" s="94">
        <v>73.841928345753445</v>
      </c>
      <c r="AD330" s="93">
        <v>49.463369091341043</v>
      </c>
      <c r="AE330" s="93">
        <v>15.511487607401868</v>
      </c>
      <c r="AF330" s="93">
        <v>0</v>
      </c>
      <c r="AG330" s="93">
        <v>8.8670716470105297</v>
      </c>
      <c r="AH330" s="93">
        <v>0</v>
      </c>
      <c r="AI330" s="95">
        <f t="shared" si="221"/>
        <v>1222.4885222971488</v>
      </c>
      <c r="BA330"/>
      <c r="BR330"/>
      <c r="CG330"/>
    </row>
    <row r="331" spans="1:85" x14ac:dyDescent="0.25">
      <c r="A331" s="12" t="s">
        <v>23</v>
      </c>
      <c r="B331" s="49">
        <v>7.6980704407309979</v>
      </c>
      <c r="C331" s="49">
        <v>0</v>
      </c>
      <c r="D331" s="49">
        <v>0</v>
      </c>
      <c r="E331" s="49">
        <v>0</v>
      </c>
      <c r="F331" s="372"/>
      <c r="G331" s="49">
        <v>0</v>
      </c>
      <c r="H331" s="58">
        <v>0</v>
      </c>
      <c r="I331" s="48">
        <f t="shared" si="219"/>
        <v>7.6980704407309979</v>
      </c>
      <c r="J331" s="8"/>
      <c r="K331" s="24" t="s">
        <v>23</v>
      </c>
      <c r="L331" s="49">
        <v>7.6980704407309979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50">
        <v>0</v>
      </c>
      <c r="S331" s="51">
        <f t="shared" si="220"/>
        <v>7.6980704407309979</v>
      </c>
      <c r="U331" s="35" t="s">
        <v>23</v>
      </c>
      <c r="V331" s="89">
        <v>7.1418444518916289</v>
      </c>
      <c r="W331" s="89">
        <v>0</v>
      </c>
      <c r="X331" s="89">
        <v>0</v>
      </c>
      <c r="Y331" s="89">
        <v>0</v>
      </c>
      <c r="Z331" s="89">
        <v>0</v>
      </c>
      <c r="AA331" s="89">
        <v>0</v>
      </c>
      <c r="AB331" s="89">
        <v>0</v>
      </c>
      <c r="AC331" s="90">
        <v>0.55622598883936869</v>
      </c>
      <c r="AD331" s="89">
        <v>0.55622598883936869</v>
      </c>
      <c r="AE331" s="89">
        <v>0</v>
      </c>
      <c r="AF331" s="89">
        <v>0</v>
      </c>
      <c r="AG331" s="89">
        <v>0</v>
      </c>
      <c r="AH331" s="89">
        <v>0</v>
      </c>
      <c r="AI331" s="92">
        <f t="shared" si="221"/>
        <v>7.6980704407309979</v>
      </c>
      <c r="BA331"/>
      <c r="BR331"/>
      <c r="CG331"/>
    </row>
    <row r="332" spans="1:85" x14ac:dyDescent="0.25">
      <c r="A332" s="11" t="s">
        <v>58</v>
      </c>
      <c r="B332" s="52">
        <v>0</v>
      </c>
      <c r="C332" s="52">
        <v>3.0817481894531897E-2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219"/>
        <v>3.0817481894531897E-2</v>
      </c>
      <c r="J332" s="8"/>
      <c r="K332" s="23" t="s">
        <v>58</v>
      </c>
      <c r="L332" s="55">
        <v>0</v>
      </c>
      <c r="M332" s="55">
        <v>3.0817481894531897E-2</v>
      </c>
      <c r="N332" s="55">
        <v>0</v>
      </c>
      <c r="O332" s="55">
        <v>0</v>
      </c>
      <c r="P332" s="55">
        <v>0</v>
      </c>
      <c r="Q332" s="55">
        <v>0</v>
      </c>
      <c r="R332" s="56">
        <v>0</v>
      </c>
      <c r="S332" s="57">
        <f t="shared" si="220"/>
        <v>3.0817481894531897E-2</v>
      </c>
      <c r="U332" s="34" t="s">
        <v>58</v>
      </c>
      <c r="V332" s="93">
        <v>0</v>
      </c>
      <c r="W332" s="93">
        <v>0</v>
      </c>
      <c r="X332" s="93">
        <v>0</v>
      </c>
      <c r="Y332" s="93">
        <v>3.0817481894531897E-2</v>
      </c>
      <c r="Z332" s="93">
        <v>0</v>
      </c>
      <c r="AA332" s="93">
        <v>0</v>
      </c>
      <c r="AB332" s="93">
        <v>0</v>
      </c>
      <c r="AC332" s="94">
        <v>0</v>
      </c>
      <c r="AD332" s="93">
        <v>0</v>
      </c>
      <c r="AE332" s="93">
        <v>0</v>
      </c>
      <c r="AF332" s="93">
        <v>0</v>
      </c>
      <c r="AG332" s="93">
        <v>0</v>
      </c>
      <c r="AH332" s="93">
        <v>0</v>
      </c>
      <c r="AI332" s="95">
        <f t="shared" si="221"/>
        <v>3.0817481894531897E-2</v>
      </c>
      <c r="BA332"/>
      <c r="BR332"/>
      <c r="CG332"/>
    </row>
    <row r="333" spans="1:85" x14ac:dyDescent="0.25">
      <c r="A333" s="12" t="s">
        <v>21</v>
      </c>
      <c r="B333" s="49">
        <v>0</v>
      </c>
      <c r="C333" s="49">
        <v>4591.4862092891308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219"/>
        <v>4591.4862092891308</v>
      </c>
      <c r="J333" s="8"/>
      <c r="K333" s="24" t="s">
        <v>21</v>
      </c>
      <c r="L333" s="49">
        <v>0</v>
      </c>
      <c r="M333" s="49">
        <v>4591.4862092891308</v>
      </c>
      <c r="N333" s="49">
        <v>0</v>
      </c>
      <c r="O333" s="49">
        <v>0</v>
      </c>
      <c r="P333" s="49">
        <v>0.84698663425935072</v>
      </c>
      <c r="Q333" s="49">
        <v>0</v>
      </c>
      <c r="R333" s="50">
        <v>0</v>
      </c>
      <c r="S333" s="51">
        <f t="shared" si="220"/>
        <v>4592.3331959233901</v>
      </c>
      <c r="U333" s="35" t="s">
        <v>21</v>
      </c>
      <c r="V333" s="89">
        <v>0</v>
      </c>
      <c r="W333" s="89">
        <v>0</v>
      </c>
      <c r="X333" s="89">
        <v>0</v>
      </c>
      <c r="Y333" s="89">
        <v>4591.4862092891308</v>
      </c>
      <c r="Z333" s="89">
        <v>0</v>
      </c>
      <c r="AA333" s="89">
        <v>0</v>
      </c>
      <c r="AB333" s="89">
        <v>0.84698663425935072</v>
      </c>
      <c r="AC333" s="90">
        <v>0</v>
      </c>
      <c r="AD333" s="89">
        <v>0</v>
      </c>
      <c r="AE333" s="89">
        <v>0</v>
      </c>
      <c r="AF333" s="89">
        <v>0</v>
      </c>
      <c r="AG333" s="89">
        <v>0</v>
      </c>
      <c r="AH333" s="89">
        <v>0</v>
      </c>
      <c r="AI333" s="92">
        <f t="shared" si="221"/>
        <v>4592.3331959233901</v>
      </c>
      <c r="BA333"/>
      <c r="BR333"/>
      <c r="CG333"/>
    </row>
    <row r="334" spans="1:85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219"/>
        <v>0</v>
      </c>
      <c r="J334" s="8"/>
      <c r="K334" s="23" t="s">
        <v>20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6">
        <v>0</v>
      </c>
      <c r="S334" s="57">
        <f t="shared" si="220"/>
        <v>0</v>
      </c>
      <c r="U334" s="34" t="s">
        <v>59</v>
      </c>
      <c r="V334" s="93">
        <v>0</v>
      </c>
      <c r="W334" s="93">
        <v>0</v>
      </c>
      <c r="X334" s="93">
        <v>0</v>
      </c>
      <c r="Y334" s="93">
        <v>0</v>
      </c>
      <c r="Z334" s="93">
        <v>0</v>
      </c>
      <c r="AA334" s="93">
        <v>0</v>
      </c>
      <c r="AB334" s="93">
        <v>0</v>
      </c>
      <c r="AC334" s="94">
        <v>0</v>
      </c>
      <c r="AD334" s="93">
        <v>0</v>
      </c>
      <c r="AE334" s="93">
        <v>0</v>
      </c>
      <c r="AF334" s="93">
        <v>0</v>
      </c>
      <c r="AG334" s="93">
        <v>0</v>
      </c>
      <c r="AH334" s="93">
        <v>0</v>
      </c>
      <c r="AI334" s="95">
        <f t="shared" si="221"/>
        <v>0</v>
      </c>
      <c r="BA334"/>
      <c r="BR334"/>
      <c r="CG334"/>
    </row>
    <row r="335" spans="1:85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219"/>
        <v>0</v>
      </c>
      <c r="J335" s="8"/>
      <c r="K335" s="25" t="s">
        <v>62</v>
      </c>
      <c r="L335" s="49">
        <v>0</v>
      </c>
      <c r="M335" s="49">
        <v>0</v>
      </c>
      <c r="N335" s="49">
        <v>0</v>
      </c>
      <c r="O335" s="49">
        <v>0</v>
      </c>
      <c r="P335" s="49">
        <v>0</v>
      </c>
      <c r="Q335" s="49">
        <v>0</v>
      </c>
      <c r="R335" s="50">
        <v>0</v>
      </c>
      <c r="S335" s="51">
        <f t="shared" si="220"/>
        <v>0</v>
      </c>
      <c r="U335" s="36" t="s">
        <v>60</v>
      </c>
      <c r="V335" s="89">
        <v>0</v>
      </c>
      <c r="W335" s="89">
        <v>0</v>
      </c>
      <c r="X335" s="89">
        <v>0</v>
      </c>
      <c r="Y335" s="89">
        <v>0</v>
      </c>
      <c r="Z335" s="89">
        <v>0</v>
      </c>
      <c r="AA335" s="89">
        <v>0</v>
      </c>
      <c r="AB335" s="89">
        <v>0</v>
      </c>
      <c r="AC335" s="90">
        <v>0</v>
      </c>
      <c r="AD335" s="91">
        <v>0</v>
      </c>
      <c r="AE335" s="91">
        <v>0</v>
      </c>
      <c r="AF335" s="91">
        <v>0</v>
      </c>
      <c r="AG335" s="91">
        <v>0</v>
      </c>
      <c r="AH335" s="91">
        <v>0</v>
      </c>
      <c r="AI335" s="92">
        <f t="shared" si="221"/>
        <v>0</v>
      </c>
      <c r="BA335"/>
      <c r="BR335"/>
      <c r="CG335"/>
    </row>
    <row r="336" spans="1:85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219"/>
        <v>0</v>
      </c>
      <c r="J336" s="8"/>
      <c r="K336" s="26" t="s">
        <v>22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3">
        <v>0</v>
      </c>
      <c r="S336" s="64">
        <f t="shared" si="220"/>
        <v>0</v>
      </c>
      <c r="U336" s="37" t="s">
        <v>63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>
        <v>0</v>
      </c>
      <c r="AB336" s="96">
        <v>0</v>
      </c>
      <c r="AC336" s="96">
        <v>0</v>
      </c>
      <c r="AD336" s="96">
        <v>0</v>
      </c>
      <c r="AE336" s="96">
        <v>0</v>
      </c>
      <c r="AF336" s="96">
        <v>0</v>
      </c>
      <c r="AG336" s="96">
        <v>0</v>
      </c>
      <c r="AH336" s="97">
        <v>0</v>
      </c>
      <c r="AI336" s="98">
        <f t="shared" si="221"/>
        <v>0</v>
      </c>
      <c r="BA336"/>
      <c r="BR336"/>
      <c r="CG336"/>
    </row>
    <row r="337" spans="1:85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219"/>
        <v>0</v>
      </c>
      <c r="J337" s="8"/>
      <c r="K337" s="27" t="s">
        <v>18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8">
        <v>0</v>
      </c>
      <c r="S337" s="69">
        <f t="shared" si="220"/>
        <v>0</v>
      </c>
      <c r="U337" s="38" t="s">
        <v>18</v>
      </c>
      <c r="V337" s="99">
        <v>0</v>
      </c>
      <c r="W337" s="99">
        <v>0</v>
      </c>
      <c r="X337" s="99">
        <v>0</v>
      </c>
      <c r="Y337" s="99">
        <v>0</v>
      </c>
      <c r="Z337" s="99">
        <v>0</v>
      </c>
      <c r="AA337" s="99">
        <v>0</v>
      </c>
      <c r="AB337" s="99">
        <v>0</v>
      </c>
      <c r="AC337" s="99">
        <v>0</v>
      </c>
      <c r="AD337" s="100">
        <v>0</v>
      </c>
      <c r="AE337" s="100">
        <v>0</v>
      </c>
      <c r="AF337" s="100">
        <v>0</v>
      </c>
      <c r="AG337" s="100">
        <v>0</v>
      </c>
      <c r="AH337" s="100">
        <v>0</v>
      </c>
      <c r="AI337" s="101">
        <f t="shared" si="221"/>
        <v>0</v>
      </c>
      <c r="BA337"/>
      <c r="BR337"/>
      <c r="CG337"/>
    </row>
    <row r="338" spans="1:85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219"/>
        <v>0</v>
      </c>
      <c r="J338" s="8"/>
      <c r="K338" s="26" t="s">
        <v>19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3">
        <v>0</v>
      </c>
      <c r="S338" s="64">
        <f t="shared" si="220"/>
        <v>0</v>
      </c>
      <c r="U338" s="37" t="s">
        <v>19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>
        <v>0</v>
      </c>
      <c r="AB338" s="96">
        <v>0</v>
      </c>
      <c r="AC338" s="96">
        <v>0</v>
      </c>
      <c r="AD338" s="96">
        <v>0</v>
      </c>
      <c r="AE338" s="96">
        <v>0</v>
      </c>
      <c r="AF338" s="96">
        <v>0</v>
      </c>
      <c r="AG338" s="96">
        <v>0</v>
      </c>
      <c r="AH338" s="97">
        <v>0</v>
      </c>
      <c r="AI338" s="98">
        <f t="shared" si="221"/>
        <v>0</v>
      </c>
      <c r="BA338"/>
      <c r="BR338"/>
      <c r="CG338"/>
    </row>
    <row r="339" spans="1:85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 t="shared" si="219"/>
        <v>0</v>
      </c>
      <c r="J339" s="8"/>
      <c r="K339" s="28" t="s">
        <v>10</v>
      </c>
      <c r="L339" s="70">
        <v>0</v>
      </c>
      <c r="M339" s="70">
        <v>0</v>
      </c>
      <c r="N339" s="70">
        <v>0</v>
      </c>
      <c r="O339" s="70">
        <v>0</v>
      </c>
      <c r="P339" s="70">
        <v>0</v>
      </c>
      <c r="Q339" s="70">
        <v>0</v>
      </c>
      <c r="R339" s="73">
        <v>0</v>
      </c>
      <c r="S339" s="74">
        <f t="shared" si="220"/>
        <v>0</v>
      </c>
      <c r="U339" s="38" t="s">
        <v>10</v>
      </c>
      <c r="V339" s="99">
        <v>0</v>
      </c>
      <c r="W339" s="99">
        <v>0</v>
      </c>
      <c r="X339" s="99">
        <v>0</v>
      </c>
      <c r="Y339" s="99">
        <v>0</v>
      </c>
      <c r="Z339" s="99">
        <v>0</v>
      </c>
      <c r="AA339" s="99">
        <v>0</v>
      </c>
      <c r="AB339" s="99">
        <v>0</v>
      </c>
      <c r="AC339" s="99">
        <v>0</v>
      </c>
      <c r="AD339" s="100">
        <v>0</v>
      </c>
      <c r="AE339" s="100">
        <v>0</v>
      </c>
      <c r="AF339" s="100">
        <v>0</v>
      </c>
      <c r="AG339" s="100">
        <v>0</v>
      </c>
      <c r="AH339" s="100">
        <v>0</v>
      </c>
      <c r="AI339" s="101">
        <f t="shared" si="221"/>
        <v>0</v>
      </c>
      <c r="BA339"/>
      <c r="BR339"/>
      <c r="CG339"/>
    </row>
    <row r="340" spans="1:85" x14ac:dyDescent="0.25">
      <c r="A340" s="17" t="s">
        <v>25</v>
      </c>
      <c r="B340" s="75">
        <f>SUM(B319:B335)</f>
        <v>140.16080584077685</v>
      </c>
      <c r="C340" s="75">
        <f t="shared" ref="C340:I340" si="222">SUM(C319:C335)</f>
        <v>5058.4103452827039</v>
      </c>
      <c r="D340" s="75">
        <f t="shared" si="222"/>
        <v>119.94850207282535</v>
      </c>
      <c r="E340" s="75">
        <f t="shared" si="222"/>
        <v>1075.5401372519077</v>
      </c>
      <c r="F340" s="75">
        <f t="shared" si="222"/>
        <v>0</v>
      </c>
      <c r="G340" s="75">
        <f t="shared" si="222"/>
        <v>52.469482056771987</v>
      </c>
      <c r="H340" s="76">
        <f t="shared" si="222"/>
        <v>0</v>
      </c>
      <c r="I340" s="48">
        <f t="shared" si="222"/>
        <v>6446.5292725049858</v>
      </c>
      <c r="J340" s="8"/>
      <c r="K340" s="29" t="s">
        <v>25</v>
      </c>
      <c r="L340" s="75">
        <f>SUM(L319:L335)</f>
        <v>140.16080584077685</v>
      </c>
      <c r="M340" s="75">
        <f t="shared" ref="M340:S340" si="223">SUM(M319:M335)</f>
        <v>5058.4103452827039</v>
      </c>
      <c r="N340" s="75">
        <f t="shared" si="223"/>
        <v>119.94850207282535</v>
      </c>
      <c r="O340" s="75">
        <f t="shared" si="223"/>
        <v>1075.5401372519077</v>
      </c>
      <c r="P340" s="75">
        <f t="shared" si="223"/>
        <v>34.1702355626932</v>
      </c>
      <c r="Q340" s="75">
        <f t="shared" si="223"/>
        <v>52.469482056771987</v>
      </c>
      <c r="R340" s="76">
        <f t="shared" si="223"/>
        <v>0</v>
      </c>
      <c r="S340" s="77">
        <f t="shared" si="223"/>
        <v>6480.6995080676788</v>
      </c>
      <c r="U340" s="39" t="s">
        <v>61</v>
      </c>
      <c r="V340" s="102">
        <f>SUM(V319:V335)</f>
        <v>67.256709377585594</v>
      </c>
      <c r="W340" s="102">
        <f t="shared" ref="W340:AH340" si="224">SUM(W319:W335)</f>
        <v>22.172981813399627</v>
      </c>
      <c r="X340" s="102">
        <f t="shared" si="224"/>
        <v>52.469482056771987</v>
      </c>
      <c r="Y340" s="102">
        <f t="shared" si="224"/>
        <v>5058.4103452827039</v>
      </c>
      <c r="Z340" s="102">
        <f t="shared" si="224"/>
        <v>53.113703955162592</v>
      </c>
      <c r="AA340" s="102">
        <f t="shared" si="224"/>
        <v>1060.0286496445058</v>
      </c>
      <c r="AB340" s="102">
        <f t="shared" si="224"/>
        <v>34.1702355626932</v>
      </c>
      <c r="AC340" s="102">
        <f t="shared" si="224"/>
        <v>133.07740037485627</v>
      </c>
      <c r="AD340" s="103">
        <f t="shared" si="224"/>
        <v>50.731114649791643</v>
      </c>
      <c r="AE340" s="103">
        <f t="shared" si="224"/>
        <v>15.511487607401868</v>
      </c>
      <c r="AF340" s="103">
        <f t="shared" si="224"/>
        <v>0</v>
      </c>
      <c r="AG340" s="103">
        <f t="shared" si="224"/>
        <v>66.834798117662743</v>
      </c>
      <c r="AH340" s="103">
        <f t="shared" si="224"/>
        <v>0</v>
      </c>
      <c r="AI340" s="104">
        <f>SUM(V340:AC340)</f>
        <v>6480.6995080676788</v>
      </c>
      <c r="BA340"/>
      <c r="BR340"/>
      <c r="CG340"/>
    </row>
    <row r="341" spans="1:85" s="4" customFormat="1" ht="15" thickBot="1" x14ac:dyDescent="0.35">
      <c r="A341" s="18" t="s">
        <v>85</v>
      </c>
      <c r="B341" s="105">
        <f>IF($I340=0,"-",B340/$I340)</f>
        <v>2.1742056836470906E-2</v>
      </c>
      <c r="C341" s="105">
        <f t="shared" ref="C341:H341" si="225">IF($I340=0,"-",C340/$I340)</f>
        <v>0.78467189575284624</v>
      </c>
      <c r="D341" s="105">
        <f t="shared" si="225"/>
        <v>1.8606679191610322E-2</v>
      </c>
      <c r="E341" s="105">
        <f t="shared" si="225"/>
        <v>0.16684018512708551</v>
      </c>
      <c r="F341" s="105">
        <f t="shared" si="225"/>
        <v>0</v>
      </c>
      <c r="G341" s="105">
        <f t="shared" si="225"/>
        <v>8.1391830919870234E-3</v>
      </c>
      <c r="H341" s="106">
        <f t="shared" si="225"/>
        <v>0</v>
      </c>
      <c r="I341" s="107">
        <f>SUM(B341:H341)</f>
        <v>1</v>
      </c>
      <c r="J341"/>
      <c r="K341" s="30" t="s">
        <v>85</v>
      </c>
      <c r="L341" s="80">
        <f>IF($S340=0,"-",L340/$S340)</f>
        <v>2.16274193343317E-2</v>
      </c>
      <c r="M341" s="80">
        <f t="shared" ref="M341:R341" si="226">IF($S340=0,"-",M340/$S340)</f>
        <v>0.78053462268781348</v>
      </c>
      <c r="N341" s="80">
        <f t="shared" si="226"/>
        <v>1.8508573329700618E-2</v>
      </c>
      <c r="O341" s="80">
        <f t="shared" si="226"/>
        <v>0.16596050100965054</v>
      </c>
      <c r="P341" s="80">
        <f t="shared" si="226"/>
        <v>5.2726153280452876E-3</v>
      </c>
      <c r="Q341" s="80">
        <f t="shared" si="226"/>
        <v>8.0962683104584456E-3</v>
      </c>
      <c r="R341" s="81">
        <f t="shared" si="226"/>
        <v>0</v>
      </c>
      <c r="S341" s="82">
        <f>SUM(L341:R341)</f>
        <v>0.99999999999999989</v>
      </c>
      <c r="U341" s="40" t="s">
        <v>85</v>
      </c>
      <c r="V341" s="108">
        <f>+V340/$AI340</f>
        <v>1.0378001524967978E-2</v>
      </c>
      <c r="W341" s="108">
        <f t="shared" ref="W341:AH341" si="227">+W340/$AI340</f>
        <v>3.4213871181339259E-3</v>
      </c>
      <c r="X341" s="108">
        <f t="shared" si="227"/>
        <v>8.0962683104584456E-3</v>
      </c>
      <c r="Y341" s="108">
        <f t="shared" si="227"/>
        <v>0.78053462268781348</v>
      </c>
      <c r="Z341" s="108">
        <f t="shared" si="227"/>
        <v>8.1956745393059072E-3</v>
      </c>
      <c r="AA341" s="108">
        <f t="shared" si="227"/>
        <v>0.16356701129637313</v>
      </c>
      <c r="AB341" s="108">
        <f t="shared" si="227"/>
        <v>5.2726153280452876E-3</v>
      </c>
      <c r="AC341" s="108">
        <f t="shared" si="227"/>
        <v>2.0534419194901902E-2</v>
      </c>
      <c r="AD341" s="108">
        <f t="shared" si="227"/>
        <v>7.8280306912297971E-3</v>
      </c>
      <c r="AE341" s="108">
        <f t="shared" si="227"/>
        <v>2.3934897132773959E-3</v>
      </c>
      <c r="AF341" s="108">
        <f t="shared" si="227"/>
        <v>0</v>
      </c>
      <c r="AG341" s="108">
        <f t="shared" si="227"/>
        <v>1.0312898790394707E-2</v>
      </c>
      <c r="AH341" s="108">
        <f t="shared" si="227"/>
        <v>0</v>
      </c>
      <c r="AI341" s="109">
        <f>SUM(V341:AC341)</f>
        <v>1</v>
      </c>
    </row>
    <row r="342" spans="1:85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AI342" s="8"/>
      <c r="BA342"/>
      <c r="BR342"/>
      <c r="CG342"/>
    </row>
    <row r="343" spans="1:85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  <c r="K343" s="369" t="s">
        <v>38</v>
      </c>
      <c r="L343" s="43" t="s">
        <v>0</v>
      </c>
      <c r="M343" s="43" t="s">
        <v>1</v>
      </c>
      <c r="N343" s="43" t="s">
        <v>2</v>
      </c>
      <c r="O343" s="43" t="s">
        <v>3</v>
      </c>
      <c r="P343" s="43" t="s">
        <v>26</v>
      </c>
      <c r="Q343" s="43" t="s">
        <v>4</v>
      </c>
      <c r="R343" s="43" t="s">
        <v>84</v>
      </c>
      <c r="S343" s="44" t="s">
        <v>5</v>
      </c>
      <c r="U343" s="365" t="s">
        <v>38</v>
      </c>
      <c r="V343" s="84" t="s">
        <v>71</v>
      </c>
      <c r="W343" s="84" t="s">
        <v>72</v>
      </c>
      <c r="X343" s="84" t="s">
        <v>4</v>
      </c>
      <c r="Y343" s="84" t="s">
        <v>1</v>
      </c>
      <c r="Z343" s="84" t="s">
        <v>2</v>
      </c>
      <c r="AA343" s="84" t="s">
        <v>3</v>
      </c>
      <c r="AB343" s="84" t="s">
        <v>53</v>
      </c>
      <c r="AC343" s="84" t="s">
        <v>65</v>
      </c>
      <c r="AD343" s="85" t="s">
        <v>73</v>
      </c>
      <c r="AE343" s="85" t="s">
        <v>74</v>
      </c>
      <c r="AF343" s="85" t="s">
        <v>75</v>
      </c>
      <c r="AG343" s="85" t="s">
        <v>76</v>
      </c>
      <c r="AH343" s="85" t="s">
        <v>77</v>
      </c>
      <c r="AI343" s="86" t="s">
        <v>61</v>
      </c>
      <c r="BA343"/>
      <c r="BR343"/>
      <c r="CG343"/>
    </row>
    <row r="344" spans="1:85" ht="15" customHeight="1" x14ac:dyDescent="0.25">
      <c r="A344" s="418" t="s">
        <v>38</v>
      </c>
      <c r="B344" s="357" t="s">
        <v>66</v>
      </c>
      <c r="C344" s="358"/>
      <c r="D344" s="358"/>
      <c r="E344" s="358"/>
      <c r="F344" s="358"/>
      <c r="G344" s="358"/>
      <c r="H344" s="358"/>
      <c r="I344" s="359"/>
      <c r="K344" s="370" t="s">
        <v>38</v>
      </c>
      <c r="L344" s="360" t="s">
        <v>66</v>
      </c>
      <c r="M344" s="361"/>
      <c r="N344" s="361"/>
      <c r="O344" s="361"/>
      <c r="P344" s="361"/>
      <c r="Q344" s="361"/>
      <c r="R344" s="361"/>
      <c r="S344" s="362"/>
      <c r="U344" s="366" t="s">
        <v>38</v>
      </c>
      <c r="V344" s="363" t="s">
        <v>66</v>
      </c>
      <c r="W344" s="363"/>
      <c r="X344" s="363"/>
      <c r="Y344" s="363"/>
      <c r="Z344" s="363"/>
      <c r="AA344" s="363"/>
      <c r="AB344" s="363"/>
      <c r="AC344" s="363"/>
      <c r="AD344" s="363"/>
      <c r="AE344" s="363"/>
      <c r="AF344" s="363"/>
      <c r="AG344" s="363"/>
      <c r="AH344" s="363"/>
      <c r="AI344" s="364"/>
      <c r="BA344"/>
      <c r="BR344"/>
      <c r="CG344"/>
    </row>
    <row r="345" spans="1:85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  <c r="J345" s="8"/>
      <c r="K345" s="31" t="s">
        <v>6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87">
        <v>0</v>
      </c>
      <c r="S345" s="88">
        <f>SUM(L345:R345)</f>
        <v>0</v>
      </c>
      <c r="U345" s="33" t="s">
        <v>6</v>
      </c>
      <c r="V345" s="89">
        <v>0</v>
      </c>
      <c r="W345" s="89">
        <v>0</v>
      </c>
      <c r="X345" s="89">
        <v>0</v>
      </c>
      <c r="Y345" s="89">
        <v>0</v>
      </c>
      <c r="Z345" s="89">
        <v>0</v>
      </c>
      <c r="AA345" s="89">
        <v>0</v>
      </c>
      <c r="AB345" s="89">
        <v>0</v>
      </c>
      <c r="AC345" s="90">
        <v>0</v>
      </c>
      <c r="AD345" s="91">
        <v>0</v>
      </c>
      <c r="AE345" s="91">
        <v>0</v>
      </c>
      <c r="AF345" s="91">
        <v>0</v>
      </c>
      <c r="AG345" s="91">
        <v>0</v>
      </c>
      <c r="AH345" s="91">
        <v>0</v>
      </c>
      <c r="AI345" s="92">
        <f>SUM(V345:AC345)</f>
        <v>0</v>
      </c>
      <c r="BA345"/>
      <c r="BR345"/>
      <c r="CG345"/>
    </row>
    <row r="346" spans="1:85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228">SUM(B346:H346)</f>
        <v>0</v>
      </c>
      <c r="J346" s="8"/>
      <c r="K346" s="23" t="s">
        <v>7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6">
        <v>0</v>
      </c>
      <c r="S346" s="57">
        <f t="shared" ref="S346:S365" si="229">SUM(L346:R346)</f>
        <v>0</v>
      </c>
      <c r="U346" s="34" t="s">
        <v>7</v>
      </c>
      <c r="V346" s="93">
        <v>0</v>
      </c>
      <c r="W346" s="93">
        <v>0</v>
      </c>
      <c r="X346" s="93">
        <v>0</v>
      </c>
      <c r="Y346" s="93">
        <v>0</v>
      </c>
      <c r="Z346" s="93">
        <v>0</v>
      </c>
      <c r="AA346" s="93">
        <v>0</v>
      </c>
      <c r="AB346" s="93">
        <v>0</v>
      </c>
      <c r="AC346" s="94">
        <v>0</v>
      </c>
      <c r="AD346" s="93">
        <v>0</v>
      </c>
      <c r="AE346" s="93">
        <v>0</v>
      </c>
      <c r="AF346" s="93">
        <v>0</v>
      </c>
      <c r="AG346" s="93">
        <v>0</v>
      </c>
      <c r="AH346" s="93">
        <v>0</v>
      </c>
      <c r="AI346" s="95">
        <f t="shared" ref="AI346:AI365" si="230">SUM(V346:AC346)</f>
        <v>0</v>
      </c>
      <c r="BA346"/>
      <c r="BR346"/>
      <c r="CG346"/>
    </row>
    <row r="347" spans="1:85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228"/>
        <v>0</v>
      </c>
      <c r="J347" s="8"/>
      <c r="K347" s="24" t="s">
        <v>9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50">
        <v>0</v>
      </c>
      <c r="S347" s="51">
        <f t="shared" si="229"/>
        <v>0</v>
      </c>
      <c r="U347" s="35" t="s">
        <v>9</v>
      </c>
      <c r="V347" s="89">
        <v>0</v>
      </c>
      <c r="W347" s="89">
        <v>0</v>
      </c>
      <c r="X347" s="89">
        <v>0</v>
      </c>
      <c r="Y347" s="89">
        <v>0</v>
      </c>
      <c r="Z347" s="89">
        <v>0</v>
      </c>
      <c r="AA347" s="89">
        <v>0</v>
      </c>
      <c r="AB347" s="89">
        <v>0</v>
      </c>
      <c r="AC347" s="90">
        <v>0</v>
      </c>
      <c r="AD347" s="91">
        <v>0</v>
      </c>
      <c r="AE347" s="91">
        <v>0</v>
      </c>
      <c r="AF347" s="91">
        <v>0</v>
      </c>
      <c r="AG347" s="91">
        <v>0</v>
      </c>
      <c r="AH347" s="91">
        <v>0</v>
      </c>
      <c r="AI347" s="92">
        <f t="shared" si="230"/>
        <v>0</v>
      </c>
      <c r="BA347"/>
      <c r="BR347"/>
      <c r="CG347"/>
    </row>
    <row r="348" spans="1:85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228"/>
        <v>0</v>
      </c>
      <c r="J348" s="8"/>
      <c r="K348" s="23" t="s">
        <v>54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6">
        <v>0</v>
      </c>
      <c r="S348" s="57">
        <f t="shared" si="229"/>
        <v>0</v>
      </c>
      <c r="U348" s="34" t="s">
        <v>54</v>
      </c>
      <c r="V348" s="93">
        <v>0</v>
      </c>
      <c r="W348" s="93">
        <v>0</v>
      </c>
      <c r="X348" s="93">
        <v>0</v>
      </c>
      <c r="Y348" s="93">
        <v>0</v>
      </c>
      <c r="Z348" s="93">
        <v>0</v>
      </c>
      <c r="AA348" s="93">
        <v>0</v>
      </c>
      <c r="AB348" s="93">
        <v>0</v>
      </c>
      <c r="AC348" s="94">
        <v>0</v>
      </c>
      <c r="AD348" s="93">
        <v>0</v>
      </c>
      <c r="AE348" s="93">
        <v>0</v>
      </c>
      <c r="AF348" s="93">
        <v>0</v>
      </c>
      <c r="AG348" s="93">
        <v>0</v>
      </c>
      <c r="AH348" s="93">
        <v>0</v>
      </c>
      <c r="AI348" s="95">
        <f t="shared" si="230"/>
        <v>0</v>
      </c>
      <c r="BA348"/>
      <c r="BR348"/>
      <c r="CG348"/>
    </row>
    <row r="349" spans="1:85" x14ac:dyDescent="0.25">
      <c r="A349" s="12" t="s">
        <v>15</v>
      </c>
      <c r="B349" s="49">
        <v>142.10344380317665</v>
      </c>
      <c r="C349" s="49">
        <v>0</v>
      </c>
      <c r="D349" s="49">
        <v>129.71439189426971</v>
      </c>
      <c r="E349" s="49">
        <v>0</v>
      </c>
      <c r="F349" s="372"/>
      <c r="G349" s="49">
        <v>0</v>
      </c>
      <c r="H349" s="58">
        <v>0</v>
      </c>
      <c r="I349" s="48">
        <f t="shared" si="228"/>
        <v>271.81783569744636</v>
      </c>
      <c r="J349" s="8"/>
      <c r="K349" s="24" t="s">
        <v>15</v>
      </c>
      <c r="L349" s="49">
        <v>142.10344380317665</v>
      </c>
      <c r="M349" s="49">
        <v>0</v>
      </c>
      <c r="N349" s="49">
        <v>129.71439189426971</v>
      </c>
      <c r="O349" s="49">
        <v>0</v>
      </c>
      <c r="P349" s="49">
        <v>0</v>
      </c>
      <c r="Q349" s="49">
        <v>0</v>
      </c>
      <c r="R349" s="50">
        <v>0</v>
      </c>
      <c r="S349" s="51">
        <f t="shared" si="229"/>
        <v>271.81783569744636</v>
      </c>
      <c r="U349" s="35" t="s">
        <v>15</v>
      </c>
      <c r="V349" s="89">
        <v>142.10344380317665</v>
      </c>
      <c r="W349" s="89">
        <v>0</v>
      </c>
      <c r="X349" s="89">
        <v>0</v>
      </c>
      <c r="Y349" s="89">
        <v>0</v>
      </c>
      <c r="Z349" s="89">
        <v>113.99143530102489</v>
      </c>
      <c r="AA349" s="89">
        <v>0</v>
      </c>
      <c r="AB349" s="89">
        <v>0</v>
      </c>
      <c r="AC349" s="90">
        <v>15.722956593244813</v>
      </c>
      <c r="AD349" s="91">
        <v>0</v>
      </c>
      <c r="AE349" s="91">
        <v>0</v>
      </c>
      <c r="AF349" s="91">
        <v>0</v>
      </c>
      <c r="AG349" s="91">
        <v>15.722956593244813</v>
      </c>
      <c r="AH349" s="91">
        <v>0</v>
      </c>
      <c r="AI349" s="92">
        <f t="shared" si="230"/>
        <v>271.81783569744636</v>
      </c>
      <c r="BA349"/>
      <c r="BR349"/>
      <c r="CG349"/>
    </row>
    <row r="350" spans="1:85" x14ac:dyDescent="0.25">
      <c r="A350" s="11" t="s">
        <v>67</v>
      </c>
      <c r="B350" s="52">
        <v>9.4669073470596139</v>
      </c>
      <c r="C350" s="52">
        <v>0</v>
      </c>
      <c r="D350" s="52">
        <v>1.8471412962998517E-2</v>
      </c>
      <c r="E350" s="52">
        <v>0</v>
      </c>
      <c r="F350" s="372"/>
      <c r="G350" s="52">
        <v>0</v>
      </c>
      <c r="H350" s="53">
        <v>0</v>
      </c>
      <c r="I350" s="54">
        <f t="shared" si="228"/>
        <v>9.4853787600226127</v>
      </c>
      <c r="J350" s="8"/>
      <c r="K350" s="23" t="s">
        <v>67</v>
      </c>
      <c r="L350" s="55">
        <v>9.4669073470596139</v>
      </c>
      <c r="M350" s="55">
        <v>0</v>
      </c>
      <c r="N350" s="55">
        <v>1.8471412962998517E-2</v>
      </c>
      <c r="O350" s="55">
        <v>0</v>
      </c>
      <c r="P350" s="55">
        <v>0</v>
      </c>
      <c r="Q350" s="55">
        <v>0</v>
      </c>
      <c r="R350" s="56">
        <v>0</v>
      </c>
      <c r="S350" s="57">
        <f t="shared" si="229"/>
        <v>9.4853787600226127</v>
      </c>
      <c r="U350" s="34" t="s">
        <v>55</v>
      </c>
      <c r="V350" s="93">
        <v>9.4669073470596139</v>
      </c>
      <c r="W350" s="93">
        <v>0</v>
      </c>
      <c r="X350" s="93">
        <v>0</v>
      </c>
      <c r="Y350" s="93">
        <v>0</v>
      </c>
      <c r="Z350" s="93">
        <v>0</v>
      </c>
      <c r="AA350" s="93">
        <v>0</v>
      </c>
      <c r="AB350" s="93">
        <v>0</v>
      </c>
      <c r="AC350" s="94">
        <v>1.8471412962998517E-2</v>
      </c>
      <c r="AD350" s="93">
        <v>0</v>
      </c>
      <c r="AE350" s="93">
        <v>0</v>
      </c>
      <c r="AF350" s="93">
        <v>0</v>
      </c>
      <c r="AG350" s="93">
        <v>1.8471412962998517E-2</v>
      </c>
      <c r="AH350" s="93">
        <v>0</v>
      </c>
      <c r="AI350" s="95">
        <f t="shared" si="230"/>
        <v>9.4853787600226127</v>
      </c>
      <c r="BA350"/>
      <c r="BR350"/>
      <c r="CG350"/>
    </row>
    <row r="351" spans="1:85" x14ac:dyDescent="0.25">
      <c r="A351" s="12" t="s">
        <v>56</v>
      </c>
      <c r="B351" s="49">
        <v>0</v>
      </c>
      <c r="C351" s="49">
        <v>0</v>
      </c>
      <c r="D351" s="49">
        <v>4.1017848914990189</v>
      </c>
      <c r="E351" s="49">
        <v>0</v>
      </c>
      <c r="F351" s="372"/>
      <c r="G351" s="49">
        <v>0</v>
      </c>
      <c r="H351" s="58">
        <v>0</v>
      </c>
      <c r="I351" s="48">
        <f t="shared" si="228"/>
        <v>4.1017848914990189</v>
      </c>
      <c r="J351" s="8"/>
      <c r="K351" s="24" t="s">
        <v>56</v>
      </c>
      <c r="L351" s="49">
        <v>0</v>
      </c>
      <c r="M351" s="49">
        <v>0</v>
      </c>
      <c r="N351" s="49">
        <v>4.1017848914990189</v>
      </c>
      <c r="O351" s="49">
        <v>0</v>
      </c>
      <c r="P351" s="49">
        <v>237.97170016434902</v>
      </c>
      <c r="Q351" s="49">
        <v>0</v>
      </c>
      <c r="R351" s="50">
        <v>0</v>
      </c>
      <c r="S351" s="51">
        <f t="shared" si="229"/>
        <v>242.07348505584804</v>
      </c>
      <c r="U351" s="35" t="s">
        <v>56</v>
      </c>
      <c r="V351" s="89">
        <v>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237.97170016434902</v>
      </c>
      <c r="AC351" s="90">
        <v>4.1017848914990189</v>
      </c>
      <c r="AD351" s="89">
        <v>0</v>
      </c>
      <c r="AE351" s="89">
        <v>0</v>
      </c>
      <c r="AF351" s="89">
        <v>0</v>
      </c>
      <c r="AG351" s="89">
        <v>4.1017848914990189</v>
      </c>
      <c r="AH351" s="89">
        <v>0</v>
      </c>
      <c r="AI351" s="92">
        <f t="shared" si="230"/>
        <v>242.07348505584804</v>
      </c>
      <c r="BA351"/>
      <c r="BR351"/>
      <c r="CG351"/>
    </row>
    <row r="352" spans="1:85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0</v>
      </c>
      <c r="F352" s="372"/>
      <c r="G352" s="52">
        <v>0</v>
      </c>
      <c r="H352" s="53">
        <v>0</v>
      </c>
      <c r="I352" s="54">
        <f t="shared" si="228"/>
        <v>0</v>
      </c>
      <c r="J352" s="8"/>
      <c r="K352" s="23" t="s">
        <v>11</v>
      </c>
      <c r="L352" s="55">
        <v>0</v>
      </c>
      <c r="M352" s="55">
        <v>0</v>
      </c>
      <c r="N352" s="55">
        <v>0</v>
      </c>
      <c r="O352" s="55">
        <v>0</v>
      </c>
      <c r="P352" s="55">
        <v>6.4318813667311447</v>
      </c>
      <c r="Q352" s="55">
        <v>0</v>
      </c>
      <c r="R352" s="56">
        <v>0</v>
      </c>
      <c r="S352" s="57">
        <f t="shared" si="229"/>
        <v>6.4318813667311447</v>
      </c>
      <c r="U352" s="34" t="s">
        <v>11</v>
      </c>
      <c r="V352" s="93">
        <v>0</v>
      </c>
      <c r="W352" s="93">
        <v>0</v>
      </c>
      <c r="X352" s="93">
        <v>0</v>
      </c>
      <c r="Y352" s="93">
        <v>0</v>
      </c>
      <c r="Z352" s="93">
        <v>0</v>
      </c>
      <c r="AA352" s="93">
        <v>0</v>
      </c>
      <c r="AB352" s="93">
        <v>6.4318813667311447</v>
      </c>
      <c r="AC352" s="94">
        <v>0</v>
      </c>
      <c r="AD352" s="93">
        <v>0</v>
      </c>
      <c r="AE352" s="93">
        <v>0</v>
      </c>
      <c r="AF352" s="93">
        <v>0</v>
      </c>
      <c r="AG352" s="93">
        <v>0</v>
      </c>
      <c r="AH352" s="93">
        <v>0</v>
      </c>
      <c r="AI352" s="95">
        <f t="shared" si="230"/>
        <v>6.4318813667311447</v>
      </c>
      <c r="BA352"/>
      <c r="BR352"/>
      <c r="CG352"/>
    </row>
    <row r="353" spans="1:85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228"/>
        <v>0</v>
      </c>
      <c r="J353" s="8"/>
      <c r="K353" s="24" t="s">
        <v>57</v>
      </c>
      <c r="L353" s="49">
        <v>0</v>
      </c>
      <c r="M353" s="49">
        <v>0</v>
      </c>
      <c r="N353" s="49">
        <v>0</v>
      </c>
      <c r="O353" s="49">
        <v>0</v>
      </c>
      <c r="P353" s="49">
        <v>0</v>
      </c>
      <c r="Q353" s="49">
        <v>0</v>
      </c>
      <c r="R353" s="50">
        <v>0</v>
      </c>
      <c r="S353" s="51">
        <f t="shared" si="229"/>
        <v>0</v>
      </c>
      <c r="U353" s="35" t="s">
        <v>57</v>
      </c>
      <c r="V353" s="89">
        <v>0</v>
      </c>
      <c r="W353" s="89">
        <v>0</v>
      </c>
      <c r="X353" s="89">
        <v>0</v>
      </c>
      <c r="Y353" s="89">
        <v>0</v>
      </c>
      <c r="Z353" s="89">
        <v>0</v>
      </c>
      <c r="AA353" s="89">
        <v>0</v>
      </c>
      <c r="AB353" s="89">
        <v>0</v>
      </c>
      <c r="AC353" s="90">
        <v>0</v>
      </c>
      <c r="AD353" s="89">
        <v>0</v>
      </c>
      <c r="AE353" s="89">
        <v>0</v>
      </c>
      <c r="AF353" s="89">
        <v>0</v>
      </c>
      <c r="AG353" s="89">
        <v>0</v>
      </c>
      <c r="AH353" s="89">
        <v>0</v>
      </c>
      <c r="AI353" s="92">
        <f t="shared" si="230"/>
        <v>0</v>
      </c>
      <c r="BA353"/>
      <c r="BR353"/>
      <c r="CG353"/>
    </row>
    <row r="354" spans="1:85" x14ac:dyDescent="0.25">
      <c r="A354" s="11" t="s">
        <v>16</v>
      </c>
      <c r="B354" s="52">
        <v>0</v>
      </c>
      <c r="C354" s="52">
        <v>4.5504809780984585</v>
      </c>
      <c r="D354" s="52">
        <v>0</v>
      </c>
      <c r="E354" s="52">
        <v>0</v>
      </c>
      <c r="F354" s="372"/>
      <c r="G354" s="52">
        <v>0</v>
      </c>
      <c r="H354" s="53">
        <v>0</v>
      </c>
      <c r="I354" s="54">
        <f t="shared" si="228"/>
        <v>4.5504809780984585</v>
      </c>
      <c r="J354" s="8"/>
      <c r="K354" s="23" t="s">
        <v>16</v>
      </c>
      <c r="L354" s="55">
        <v>0</v>
      </c>
      <c r="M354" s="55">
        <v>4.5504809780984585</v>
      </c>
      <c r="N354" s="55">
        <v>0</v>
      </c>
      <c r="O354" s="55">
        <v>0</v>
      </c>
      <c r="P354" s="55">
        <v>8.8057128677958407E-3</v>
      </c>
      <c r="Q354" s="55">
        <v>0</v>
      </c>
      <c r="R354" s="56">
        <v>0</v>
      </c>
      <c r="S354" s="57">
        <f t="shared" si="229"/>
        <v>4.5592866909662542</v>
      </c>
      <c r="U354" s="34" t="s">
        <v>16</v>
      </c>
      <c r="V354" s="93">
        <v>0</v>
      </c>
      <c r="W354" s="93">
        <v>0</v>
      </c>
      <c r="X354" s="93">
        <v>0</v>
      </c>
      <c r="Y354" s="93">
        <v>4.5504809780984585</v>
      </c>
      <c r="Z354" s="93">
        <v>0</v>
      </c>
      <c r="AA354" s="93">
        <v>0</v>
      </c>
      <c r="AB354" s="93">
        <v>8.8057128677958407E-3</v>
      </c>
      <c r="AC354" s="94">
        <v>0</v>
      </c>
      <c r="AD354" s="93">
        <v>0</v>
      </c>
      <c r="AE354" s="93">
        <v>0</v>
      </c>
      <c r="AF354" s="93">
        <v>0</v>
      </c>
      <c r="AG354" s="93">
        <v>0</v>
      </c>
      <c r="AH354" s="93">
        <v>0</v>
      </c>
      <c r="AI354" s="95">
        <f t="shared" si="230"/>
        <v>4.5592866909662542</v>
      </c>
      <c r="BA354"/>
      <c r="BR354"/>
      <c r="CG354"/>
    </row>
    <row r="355" spans="1:85" x14ac:dyDescent="0.25">
      <c r="A355" s="12" t="s">
        <v>139</v>
      </c>
      <c r="B355" s="49">
        <v>15.298777150834727</v>
      </c>
      <c r="C355" s="49">
        <v>530.85281862730938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228"/>
        <v>546.15159577814416</v>
      </c>
      <c r="J355" s="8"/>
      <c r="K355" s="24" t="s">
        <v>139</v>
      </c>
      <c r="L355" s="49">
        <v>15.298777150834727</v>
      </c>
      <c r="M355" s="49">
        <v>530.85281862730938</v>
      </c>
      <c r="N355" s="49">
        <v>0</v>
      </c>
      <c r="O355" s="49">
        <v>0</v>
      </c>
      <c r="P355" s="49">
        <v>0</v>
      </c>
      <c r="Q355" s="49">
        <v>0</v>
      </c>
      <c r="R355" s="50">
        <v>0</v>
      </c>
      <c r="S355" s="51">
        <f t="shared" si="229"/>
        <v>546.15159577814416</v>
      </c>
      <c r="U355" s="35" t="s">
        <v>139</v>
      </c>
      <c r="V355" s="89">
        <v>15.298777150834727</v>
      </c>
      <c r="W355" s="89">
        <v>0</v>
      </c>
      <c r="X355" s="89">
        <v>0</v>
      </c>
      <c r="Y355" s="89">
        <v>530.85281862730938</v>
      </c>
      <c r="Z355" s="89">
        <v>0</v>
      </c>
      <c r="AA355" s="89">
        <v>0</v>
      </c>
      <c r="AB355" s="89">
        <v>0</v>
      </c>
      <c r="AC355" s="90">
        <v>0</v>
      </c>
      <c r="AD355" s="89">
        <v>0</v>
      </c>
      <c r="AE355" s="89">
        <v>0</v>
      </c>
      <c r="AF355" s="89">
        <v>0</v>
      </c>
      <c r="AG355" s="89">
        <v>0</v>
      </c>
      <c r="AH355" s="89">
        <v>0</v>
      </c>
      <c r="AI355" s="92">
        <f t="shared" si="230"/>
        <v>546.15159577814416</v>
      </c>
      <c r="BA355"/>
      <c r="BR355"/>
      <c r="CG355"/>
    </row>
    <row r="356" spans="1:85" x14ac:dyDescent="0.25">
      <c r="A356" s="11" t="s">
        <v>24</v>
      </c>
      <c r="B356" s="52">
        <v>10.899336865626763</v>
      </c>
      <c r="C356" s="52">
        <v>0</v>
      </c>
      <c r="D356" s="52">
        <v>82.275713817824268</v>
      </c>
      <c r="E356" s="52">
        <v>1252.1371045830497</v>
      </c>
      <c r="F356" s="372"/>
      <c r="G356" s="52">
        <v>35.676762359830271</v>
      </c>
      <c r="H356" s="53">
        <v>0</v>
      </c>
      <c r="I356" s="54">
        <f t="shared" si="228"/>
        <v>1380.9889176263309</v>
      </c>
      <c r="J356" s="8"/>
      <c r="K356" s="23" t="s">
        <v>24</v>
      </c>
      <c r="L356" s="55">
        <v>10.899336865626763</v>
      </c>
      <c r="M356" s="55">
        <v>0</v>
      </c>
      <c r="N356" s="55">
        <v>82.275713817824268</v>
      </c>
      <c r="O356" s="55">
        <v>1252.1371045830497</v>
      </c>
      <c r="P356" s="55">
        <v>1.4431908891906551</v>
      </c>
      <c r="Q356" s="55">
        <v>35.676762359830271</v>
      </c>
      <c r="R356" s="56">
        <v>0</v>
      </c>
      <c r="S356" s="57">
        <f t="shared" si="229"/>
        <v>1382.4321085155216</v>
      </c>
      <c r="U356" s="34" t="s">
        <v>24</v>
      </c>
      <c r="V356" s="93">
        <v>0.77040026233239378</v>
      </c>
      <c r="W356" s="93">
        <v>1.7252873496870349</v>
      </c>
      <c r="X356" s="93">
        <v>35.676762359830271</v>
      </c>
      <c r="Y356" s="93">
        <v>0</v>
      </c>
      <c r="Z356" s="93">
        <v>80.800520617334058</v>
      </c>
      <c r="AA356" s="93">
        <v>1251.6939685923649</v>
      </c>
      <c r="AB356" s="93">
        <v>1.4431908891906551</v>
      </c>
      <c r="AC356" s="94">
        <v>10.321978444782271</v>
      </c>
      <c r="AD356" s="93">
        <v>8.4036492536073339</v>
      </c>
      <c r="AE356" s="93">
        <v>0.44313599068472226</v>
      </c>
      <c r="AF356" s="93">
        <v>0</v>
      </c>
      <c r="AG356" s="93">
        <v>1.4751932004902153</v>
      </c>
      <c r="AH356" s="93">
        <v>0</v>
      </c>
      <c r="AI356" s="95">
        <f t="shared" si="230"/>
        <v>1382.4321085155213</v>
      </c>
      <c r="BA356"/>
      <c r="BR356"/>
      <c r="CG356"/>
    </row>
    <row r="357" spans="1:85" x14ac:dyDescent="0.25">
      <c r="A357" s="12" t="s">
        <v>23</v>
      </c>
      <c r="B357" s="49">
        <v>85.507897972159427</v>
      </c>
      <c r="C357" s="49">
        <v>0</v>
      </c>
      <c r="D357" s="49">
        <v>321.95972349525846</v>
      </c>
      <c r="E357" s="49">
        <v>0</v>
      </c>
      <c r="F357" s="372"/>
      <c r="G357" s="49">
        <v>0</v>
      </c>
      <c r="H357" s="58">
        <v>0</v>
      </c>
      <c r="I357" s="48">
        <f t="shared" si="228"/>
        <v>407.46762146741787</v>
      </c>
      <c r="J357" s="8"/>
      <c r="K357" s="24" t="s">
        <v>23</v>
      </c>
      <c r="L357" s="49">
        <v>85.507897972159427</v>
      </c>
      <c r="M357" s="49">
        <v>0</v>
      </c>
      <c r="N357" s="49">
        <v>321.95972349525846</v>
      </c>
      <c r="O357" s="49">
        <v>0</v>
      </c>
      <c r="P357" s="49">
        <v>0</v>
      </c>
      <c r="Q357" s="49">
        <v>0</v>
      </c>
      <c r="R357" s="50">
        <v>0</v>
      </c>
      <c r="S357" s="51">
        <f t="shared" si="229"/>
        <v>407.46762146741787</v>
      </c>
      <c r="U357" s="35" t="s">
        <v>23</v>
      </c>
      <c r="V357" s="89">
        <v>85.507897972159427</v>
      </c>
      <c r="W357" s="89">
        <v>0</v>
      </c>
      <c r="X357" s="89">
        <v>0</v>
      </c>
      <c r="Y357" s="89">
        <v>0</v>
      </c>
      <c r="Z357" s="89">
        <v>0</v>
      </c>
      <c r="AA357" s="89">
        <v>0</v>
      </c>
      <c r="AB357" s="89">
        <v>0</v>
      </c>
      <c r="AC357" s="90">
        <v>321.95972349525846</v>
      </c>
      <c r="AD357" s="89">
        <v>0</v>
      </c>
      <c r="AE357" s="89">
        <v>0</v>
      </c>
      <c r="AF357" s="89">
        <v>0</v>
      </c>
      <c r="AG357" s="89">
        <v>321.95972349525846</v>
      </c>
      <c r="AH357" s="89">
        <v>0</v>
      </c>
      <c r="AI357" s="92">
        <f t="shared" si="230"/>
        <v>407.46762146741787</v>
      </c>
      <c r="BA357"/>
      <c r="BR357"/>
      <c r="CG357"/>
    </row>
    <row r="358" spans="1:85" x14ac:dyDescent="0.25">
      <c r="A358" s="11" t="s">
        <v>58</v>
      </c>
      <c r="B358" s="52">
        <v>4.0066586033300418</v>
      </c>
      <c r="C358" s="52">
        <v>6.794797322142184</v>
      </c>
      <c r="D358" s="52">
        <v>12.391727639165076</v>
      </c>
      <c r="E358" s="52">
        <v>0</v>
      </c>
      <c r="F358" s="372"/>
      <c r="G358" s="52">
        <v>0</v>
      </c>
      <c r="H358" s="53">
        <v>0</v>
      </c>
      <c r="I358" s="54">
        <f t="shared" si="228"/>
        <v>23.193183564637302</v>
      </c>
      <c r="J358" s="8"/>
      <c r="K358" s="23" t="s">
        <v>58</v>
      </c>
      <c r="L358" s="55">
        <v>4.0066586033300418</v>
      </c>
      <c r="M358" s="55">
        <v>6.794797322142184</v>
      </c>
      <c r="N358" s="55">
        <v>12.391727639165076</v>
      </c>
      <c r="O358" s="55">
        <v>0</v>
      </c>
      <c r="P358" s="55">
        <v>0</v>
      </c>
      <c r="Q358" s="55">
        <v>0</v>
      </c>
      <c r="R358" s="56">
        <v>0</v>
      </c>
      <c r="S358" s="57">
        <f t="shared" si="229"/>
        <v>23.193183564637302</v>
      </c>
      <c r="U358" s="34" t="s">
        <v>58</v>
      </c>
      <c r="V358" s="93">
        <v>4.0066586033300418</v>
      </c>
      <c r="W358" s="93">
        <v>0</v>
      </c>
      <c r="X358" s="93">
        <v>0</v>
      </c>
      <c r="Y358" s="93">
        <v>6.794797322142184</v>
      </c>
      <c r="Z358" s="93">
        <v>12.391727639165076</v>
      </c>
      <c r="AA358" s="93">
        <v>0</v>
      </c>
      <c r="AB358" s="93">
        <v>0</v>
      </c>
      <c r="AC358" s="94">
        <v>0</v>
      </c>
      <c r="AD358" s="93">
        <v>0</v>
      </c>
      <c r="AE358" s="93">
        <v>0</v>
      </c>
      <c r="AF358" s="93">
        <v>0</v>
      </c>
      <c r="AG358" s="93">
        <v>0</v>
      </c>
      <c r="AH358" s="93">
        <v>0</v>
      </c>
      <c r="AI358" s="95">
        <f t="shared" si="230"/>
        <v>23.193183564637302</v>
      </c>
      <c r="BA358"/>
      <c r="BR358"/>
      <c r="CG358"/>
    </row>
    <row r="359" spans="1:85" x14ac:dyDescent="0.25">
      <c r="A359" s="12" t="s">
        <v>21</v>
      </c>
      <c r="B359" s="49">
        <v>49.520821457596398</v>
      </c>
      <c r="C359" s="49">
        <v>2317.3379428774106</v>
      </c>
      <c r="D359" s="49">
        <v>1024.283681656952</v>
      </c>
      <c r="E359" s="49">
        <v>0</v>
      </c>
      <c r="F359" s="372"/>
      <c r="G359" s="49">
        <v>0</v>
      </c>
      <c r="H359" s="58">
        <v>0</v>
      </c>
      <c r="I359" s="48">
        <f t="shared" si="228"/>
        <v>3391.142445991959</v>
      </c>
      <c r="J359" s="8"/>
      <c r="K359" s="24" t="s">
        <v>21</v>
      </c>
      <c r="L359" s="49">
        <v>49.520821457596398</v>
      </c>
      <c r="M359" s="49">
        <v>2317.3379428774106</v>
      </c>
      <c r="N359" s="49">
        <v>1024.283681656952</v>
      </c>
      <c r="O359" s="49">
        <v>0</v>
      </c>
      <c r="P359" s="49">
        <v>9.7715762479672446</v>
      </c>
      <c r="Q359" s="49">
        <v>0</v>
      </c>
      <c r="R359" s="50">
        <v>0</v>
      </c>
      <c r="S359" s="51">
        <f t="shared" si="229"/>
        <v>3400.9140222399265</v>
      </c>
      <c r="U359" s="35" t="s">
        <v>21</v>
      </c>
      <c r="V359" s="89">
        <v>49.520821457596398</v>
      </c>
      <c r="W359" s="89">
        <v>0</v>
      </c>
      <c r="X359" s="89">
        <v>0</v>
      </c>
      <c r="Y359" s="89">
        <v>2317.3379428774106</v>
      </c>
      <c r="Z359" s="89">
        <v>312.42266746185356</v>
      </c>
      <c r="AA359" s="89">
        <v>0</v>
      </c>
      <c r="AB359" s="89">
        <v>9.7715762479672446</v>
      </c>
      <c r="AC359" s="90">
        <v>711.86101419509851</v>
      </c>
      <c r="AD359" s="89">
        <v>0</v>
      </c>
      <c r="AE359" s="89">
        <v>0</v>
      </c>
      <c r="AF359" s="89">
        <v>0</v>
      </c>
      <c r="AG359" s="89">
        <v>711.86101419509851</v>
      </c>
      <c r="AH359" s="89">
        <v>0</v>
      </c>
      <c r="AI359" s="92">
        <f t="shared" si="230"/>
        <v>3400.9140222399265</v>
      </c>
      <c r="BA359"/>
      <c r="BR359"/>
      <c r="CG359"/>
    </row>
    <row r="360" spans="1:85" x14ac:dyDescent="0.25">
      <c r="A360" s="11" t="s">
        <v>20</v>
      </c>
      <c r="B360" s="52">
        <v>3.7004927691483673</v>
      </c>
      <c r="C360" s="52">
        <v>199.21531869309055</v>
      </c>
      <c r="D360" s="52">
        <v>62.024188537761113</v>
      </c>
      <c r="E360" s="52">
        <v>0</v>
      </c>
      <c r="F360" s="372"/>
      <c r="G360" s="52">
        <v>0</v>
      </c>
      <c r="H360" s="53">
        <v>0</v>
      </c>
      <c r="I360" s="54">
        <f t="shared" si="228"/>
        <v>264.94</v>
      </c>
      <c r="J360" s="8"/>
      <c r="K360" s="23" t="s">
        <v>20</v>
      </c>
      <c r="L360" s="55">
        <v>3.7004927691483673</v>
      </c>
      <c r="M360" s="55">
        <v>199.21531869309055</v>
      </c>
      <c r="N360" s="55">
        <v>62.024188537761113</v>
      </c>
      <c r="O360" s="55">
        <v>0</v>
      </c>
      <c r="P360" s="55">
        <v>0</v>
      </c>
      <c r="Q360" s="55">
        <v>0</v>
      </c>
      <c r="R360" s="56">
        <v>0</v>
      </c>
      <c r="S360" s="57">
        <f t="shared" si="229"/>
        <v>264.94</v>
      </c>
      <c r="U360" s="34" t="s">
        <v>59</v>
      </c>
      <c r="V360" s="93">
        <v>3.7004927691483673</v>
      </c>
      <c r="W360" s="93">
        <v>0</v>
      </c>
      <c r="X360" s="93">
        <v>0</v>
      </c>
      <c r="Y360" s="93">
        <v>199.21531869309055</v>
      </c>
      <c r="Z360" s="93">
        <v>62.024188537761113</v>
      </c>
      <c r="AA360" s="93">
        <v>0</v>
      </c>
      <c r="AB360" s="93">
        <v>0</v>
      </c>
      <c r="AC360" s="94">
        <v>0</v>
      </c>
      <c r="AD360" s="93">
        <v>0</v>
      </c>
      <c r="AE360" s="93">
        <v>0</v>
      </c>
      <c r="AF360" s="93">
        <v>0</v>
      </c>
      <c r="AG360" s="93">
        <v>0</v>
      </c>
      <c r="AH360" s="93">
        <v>0</v>
      </c>
      <c r="AI360" s="95">
        <f t="shared" si="230"/>
        <v>264.94</v>
      </c>
      <c r="BA360"/>
      <c r="BR360"/>
      <c r="CG360"/>
    </row>
    <row r="361" spans="1:85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228"/>
        <v>0</v>
      </c>
      <c r="J361" s="8"/>
      <c r="K361" s="25" t="s">
        <v>62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50">
        <v>0</v>
      </c>
      <c r="S361" s="51">
        <f t="shared" si="229"/>
        <v>0</v>
      </c>
      <c r="U361" s="36" t="s">
        <v>60</v>
      </c>
      <c r="V361" s="89">
        <v>0</v>
      </c>
      <c r="W361" s="89">
        <v>0</v>
      </c>
      <c r="X361" s="89">
        <v>0</v>
      </c>
      <c r="Y361" s="89">
        <v>0</v>
      </c>
      <c r="Z361" s="89">
        <v>0</v>
      </c>
      <c r="AA361" s="89">
        <v>0</v>
      </c>
      <c r="AB361" s="89">
        <v>0</v>
      </c>
      <c r="AC361" s="90">
        <v>0</v>
      </c>
      <c r="AD361" s="91">
        <v>0</v>
      </c>
      <c r="AE361" s="91">
        <v>0</v>
      </c>
      <c r="AF361" s="91">
        <v>0</v>
      </c>
      <c r="AG361" s="91">
        <v>0</v>
      </c>
      <c r="AH361" s="91">
        <v>0</v>
      </c>
      <c r="AI361" s="92">
        <f t="shared" si="230"/>
        <v>0</v>
      </c>
      <c r="BA361"/>
      <c r="BR361"/>
      <c r="CG361"/>
    </row>
    <row r="362" spans="1:85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228"/>
        <v>0</v>
      </c>
      <c r="J362" s="8"/>
      <c r="K362" s="26" t="s">
        <v>22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3">
        <v>0</v>
      </c>
      <c r="S362" s="64">
        <f t="shared" si="229"/>
        <v>0</v>
      </c>
      <c r="U362" s="37" t="s">
        <v>63</v>
      </c>
      <c r="V362" s="96">
        <v>0</v>
      </c>
      <c r="W362" s="96">
        <v>0</v>
      </c>
      <c r="X362" s="96">
        <v>0</v>
      </c>
      <c r="Y362" s="96">
        <v>0</v>
      </c>
      <c r="Z362" s="96">
        <v>0</v>
      </c>
      <c r="AA362" s="96">
        <v>0</v>
      </c>
      <c r="AB362" s="96">
        <v>0</v>
      </c>
      <c r="AC362" s="96">
        <v>0</v>
      </c>
      <c r="AD362" s="96">
        <v>0</v>
      </c>
      <c r="AE362" s="96">
        <v>0</v>
      </c>
      <c r="AF362" s="96">
        <v>0</v>
      </c>
      <c r="AG362" s="96">
        <v>0</v>
      </c>
      <c r="AH362" s="97">
        <v>0</v>
      </c>
      <c r="AI362" s="98">
        <f t="shared" si="230"/>
        <v>0</v>
      </c>
      <c r="BA362"/>
      <c r="BR362"/>
      <c r="CG362"/>
    </row>
    <row r="363" spans="1:85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228"/>
        <v>0</v>
      </c>
      <c r="J363" s="8"/>
      <c r="K363" s="27" t="s">
        <v>18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8">
        <v>0</v>
      </c>
      <c r="S363" s="69">
        <f t="shared" si="229"/>
        <v>0</v>
      </c>
      <c r="U363" s="38" t="s">
        <v>18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100">
        <v>0</v>
      </c>
      <c r="AE363" s="100">
        <v>0</v>
      </c>
      <c r="AF363" s="100">
        <v>0</v>
      </c>
      <c r="AG363" s="100">
        <v>0</v>
      </c>
      <c r="AH363" s="100">
        <v>0</v>
      </c>
      <c r="AI363" s="101">
        <f t="shared" si="230"/>
        <v>0</v>
      </c>
      <c r="BA363"/>
      <c r="BR363"/>
      <c r="CG363"/>
    </row>
    <row r="364" spans="1:85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228"/>
        <v>0</v>
      </c>
      <c r="J364" s="8"/>
      <c r="K364" s="26" t="s">
        <v>19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3">
        <v>0</v>
      </c>
      <c r="S364" s="64">
        <f t="shared" si="229"/>
        <v>0</v>
      </c>
      <c r="U364" s="37" t="s">
        <v>19</v>
      </c>
      <c r="V364" s="96">
        <v>0</v>
      </c>
      <c r="W364" s="96">
        <v>0</v>
      </c>
      <c r="X364" s="96">
        <v>0</v>
      </c>
      <c r="Y364" s="96">
        <v>0</v>
      </c>
      <c r="Z364" s="96">
        <v>0</v>
      </c>
      <c r="AA364" s="96">
        <v>0</v>
      </c>
      <c r="AB364" s="96">
        <v>0</v>
      </c>
      <c r="AC364" s="96">
        <v>0</v>
      </c>
      <c r="AD364" s="96">
        <v>0</v>
      </c>
      <c r="AE364" s="96">
        <v>0</v>
      </c>
      <c r="AF364" s="96">
        <v>0</v>
      </c>
      <c r="AG364" s="96">
        <v>0</v>
      </c>
      <c r="AH364" s="97">
        <v>0</v>
      </c>
      <c r="AI364" s="98">
        <f t="shared" si="230"/>
        <v>0</v>
      </c>
      <c r="BA364"/>
      <c r="BR364"/>
      <c r="CG364"/>
    </row>
    <row r="365" spans="1:85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 t="shared" si="228"/>
        <v>0</v>
      </c>
      <c r="J365" s="8"/>
      <c r="K365" s="28" t="s">
        <v>10</v>
      </c>
      <c r="L365" s="70">
        <v>0</v>
      </c>
      <c r="M365" s="70">
        <v>0</v>
      </c>
      <c r="N365" s="70">
        <v>0</v>
      </c>
      <c r="O365" s="70">
        <v>0</v>
      </c>
      <c r="P365" s="70">
        <v>0</v>
      </c>
      <c r="Q365" s="70">
        <v>0</v>
      </c>
      <c r="R365" s="73">
        <v>0</v>
      </c>
      <c r="S365" s="74">
        <f t="shared" si="229"/>
        <v>0</v>
      </c>
      <c r="U365" s="38" t="s">
        <v>10</v>
      </c>
      <c r="V365" s="99">
        <v>0</v>
      </c>
      <c r="W365" s="99">
        <v>0</v>
      </c>
      <c r="X365" s="99">
        <v>0</v>
      </c>
      <c r="Y365" s="99">
        <v>0</v>
      </c>
      <c r="Z365" s="99">
        <v>0</v>
      </c>
      <c r="AA365" s="99">
        <v>0</v>
      </c>
      <c r="AB365" s="99">
        <v>0</v>
      </c>
      <c r="AC365" s="99">
        <v>0</v>
      </c>
      <c r="AD365" s="100">
        <v>0</v>
      </c>
      <c r="AE365" s="100">
        <v>0</v>
      </c>
      <c r="AF365" s="100">
        <v>0</v>
      </c>
      <c r="AG365" s="100">
        <v>0</v>
      </c>
      <c r="AH365" s="100">
        <v>0</v>
      </c>
      <c r="AI365" s="101">
        <f t="shared" si="230"/>
        <v>0</v>
      </c>
      <c r="BA365"/>
      <c r="BR365"/>
      <c r="CG365"/>
    </row>
    <row r="366" spans="1:85" x14ac:dyDescent="0.25">
      <c r="A366" s="17" t="s">
        <v>25</v>
      </c>
      <c r="B366" s="75">
        <f>SUM(B345:B361)</f>
        <v>320.50433596893197</v>
      </c>
      <c r="C366" s="75">
        <f t="shared" ref="C366:I366" si="231">SUM(C345:C361)</f>
        <v>3058.7513584980511</v>
      </c>
      <c r="D366" s="75">
        <f t="shared" si="231"/>
        <v>1636.7696833456928</v>
      </c>
      <c r="E366" s="75">
        <f t="shared" si="231"/>
        <v>1252.1371045830497</v>
      </c>
      <c r="F366" s="75">
        <f t="shared" si="231"/>
        <v>0</v>
      </c>
      <c r="G366" s="75">
        <f t="shared" si="231"/>
        <v>35.676762359830271</v>
      </c>
      <c r="H366" s="76">
        <f t="shared" si="231"/>
        <v>0</v>
      </c>
      <c r="I366" s="48">
        <f t="shared" si="231"/>
        <v>6303.8392447555552</v>
      </c>
      <c r="J366" s="8"/>
      <c r="K366" s="29" t="s">
        <v>25</v>
      </c>
      <c r="L366" s="75">
        <f>SUM(L345:L361)</f>
        <v>320.50433596893197</v>
      </c>
      <c r="M366" s="75">
        <f t="shared" ref="M366:S366" si="232">SUM(M345:M361)</f>
        <v>3058.7513584980511</v>
      </c>
      <c r="N366" s="75">
        <f t="shared" si="232"/>
        <v>1636.7696833456928</v>
      </c>
      <c r="O366" s="75">
        <f t="shared" si="232"/>
        <v>1252.1371045830497</v>
      </c>
      <c r="P366" s="75">
        <f t="shared" si="232"/>
        <v>255.62715438110584</v>
      </c>
      <c r="Q366" s="75">
        <f t="shared" si="232"/>
        <v>35.676762359830271</v>
      </c>
      <c r="R366" s="76">
        <f t="shared" si="232"/>
        <v>0</v>
      </c>
      <c r="S366" s="77">
        <f t="shared" si="232"/>
        <v>6559.4663991366606</v>
      </c>
      <c r="U366" s="39" t="s">
        <v>61</v>
      </c>
      <c r="V366" s="102">
        <f>SUM(V345:V361)</f>
        <v>310.37539936563763</v>
      </c>
      <c r="W366" s="102">
        <f t="shared" ref="W366:AH366" si="233">SUM(W345:W361)</f>
        <v>1.7252873496870349</v>
      </c>
      <c r="X366" s="102">
        <f t="shared" si="233"/>
        <v>35.676762359830271</v>
      </c>
      <c r="Y366" s="102">
        <f t="shared" si="233"/>
        <v>3058.7513584980511</v>
      </c>
      <c r="Z366" s="102">
        <f t="shared" si="233"/>
        <v>581.63053955713872</v>
      </c>
      <c r="AA366" s="102">
        <f t="shared" si="233"/>
        <v>1251.6939685923649</v>
      </c>
      <c r="AB366" s="102">
        <f t="shared" si="233"/>
        <v>255.62715438110584</v>
      </c>
      <c r="AC366" s="102">
        <f t="shared" si="233"/>
        <v>1063.9859290328461</v>
      </c>
      <c r="AD366" s="103">
        <f t="shared" si="233"/>
        <v>8.4036492536073339</v>
      </c>
      <c r="AE366" s="103">
        <f t="shared" si="233"/>
        <v>0.44313599068472226</v>
      </c>
      <c r="AF366" s="103">
        <f t="shared" si="233"/>
        <v>0</v>
      </c>
      <c r="AG366" s="103">
        <f t="shared" si="233"/>
        <v>1055.1391437885541</v>
      </c>
      <c r="AH366" s="103">
        <f t="shared" si="233"/>
        <v>0</v>
      </c>
      <c r="AI366" s="104">
        <f>SUM(V366:AC366)</f>
        <v>6559.4663991366624</v>
      </c>
      <c r="BA366"/>
      <c r="BR366"/>
      <c r="CG366"/>
    </row>
    <row r="367" spans="1:85" s="4" customFormat="1" ht="15" thickBot="1" x14ac:dyDescent="0.35">
      <c r="A367" s="18" t="s">
        <v>85</v>
      </c>
      <c r="B367" s="105">
        <f>IF($I366=0,"-",B366/$I366)</f>
        <v>5.0842720368476056E-2</v>
      </c>
      <c r="C367" s="105">
        <f t="shared" ref="C367:H367" si="234">IF($I366=0,"-",C366/$I366)</f>
        <v>0.48522039343607354</v>
      </c>
      <c r="D367" s="105">
        <f t="shared" si="234"/>
        <v>0.25964648205573998</v>
      </c>
      <c r="E367" s="105">
        <f t="shared" si="234"/>
        <v>0.19863087492669779</v>
      </c>
      <c r="F367" s="105">
        <f t="shared" si="234"/>
        <v>0</v>
      </c>
      <c r="G367" s="105">
        <f t="shared" si="234"/>
        <v>5.6595292130127463E-3</v>
      </c>
      <c r="H367" s="106">
        <f t="shared" si="234"/>
        <v>0</v>
      </c>
      <c r="I367" s="107">
        <f>SUM(B367:H367)</f>
        <v>1.0000000000000002</v>
      </c>
      <c r="J367"/>
      <c r="K367" s="30" t="s">
        <v>85</v>
      </c>
      <c r="L367" s="80">
        <f>IF($S366=0,"-",L366/$S366)</f>
        <v>4.886134274750091E-2</v>
      </c>
      <c r="M367" s="80">
        <f t="shared" ref="M367:R367" si="235">IF($S366=0,"-",M366/$S366)</f>
        <v>0.46631100342257042</v>
      </c>
      <c r="N367" s="80">
        <f t="shared" si="235"/>
        <v>0.24952787067574889</v>
      </c>
      <c r="O367" s="80">
        <f t="shared" si="235"/>
        <v>0.19089008592952814</v>
      </c>
      <c r="P367" s="80">
        <f t="shared" si="235"/>
        <v>3.897072396235627E-2</v>
      </c>
      <c r="Q367" s="80">
        <f t="shared" si="235"/>
        <v>5.4389732622955357E-3</v>
      </c>
      <c r="R367" s="81">
        <f t="shared" si="235"/>
        <v>0</v>
      </c>
      <c r="S367" s="82">
        <f>SUM(L367:R367)</f>
        <v>1.0000000000000002</v>
      </c>
      <c r="U367" s="40" t="s">
        <v>85</v>
      </c>
      <c r="V367" s="108">
        <f>+V366/$AI366</f>
        <v>4.7317171928266656E-2</v>
      </c>
      <c r="W367" s="108">
        <f t="shared" ref="W367:AH367" si="236">+W366/$AI366</f>
        <v>2.6302251505002175E-4</v>
      </c>
      <c r="X367" s="108">
        <f t="shared" si="236"/>
        <v>5.438973262295534E-3</v>
      </c>
      <c r="Y367" s="108">
        <f t="shared" si="236"/>
        <v>0.46631100342257031</v>
      </c>
      <c r="Z367" s="108">
        <f t="shared" si="236"/>
        <v>8.8670404597802524E-2</v>
      </c>
      <c r="AA367" s="108">
        <f t="shared" si="236"/>
        <v>0.19082252921626508</v>
      </c>
      <c r="AB367" s="108">
        <f t="shared" si="236"/>
        <v>3.8970723962356256E-2</v>
      </c>
      <c r="AC367" s="108">
        <f t="shared" si="236"/>
        <v>0.16220617109539348</v>
      </c>
      <c r="AD367" s="108">
        <f t="shared" si="236"/>
        <v>1.2811483041842242E-3</v>
      </c>
      <c r="AE367" s="108">
        <f t="shared" si="236"/>
        <v>6.7556713262994459E-5</v>
      </c>
      <c r="AF367" s="108">
        <f t="shared" si="236"/>
        <v>0</v>
      </c>
      <c r="AG367" s="108">
        <f t="shared" si="236"/>
        <v>0.16085746607794627</v>
      </c>
      <c r="AH367" s="108">
        <f t="shared" si="236"/>
        <v>0</v>
      </c>
      <c r="AI367" s="109">
        <f>SUM(V367:AC367)</f>
        <v>0.99999999999999989</v>
      </c>
    </row>
    <row r="368" spans="1:85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AI368" s="8"/>
      <c r="BA368"/>
      <c r="BR368"/>
      <c r="CG368"/>
    </row>
    <row r="369" spans="1:85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  <c r="K369" s="369" t="s">
        <v>39</v>
      </c>
      <c r="L369" s="43" t="s">
        <v>0</v>
      </c>
      <c r="M369" s="43" t="s">
        <v>1</v>
      </c>
      <c r="N369" s="43" t="s">
        <v>2</v>
      </c>
      <c r="O369" s="43" t="s">
        <v>3</v>
      </c>
      <c r="P369" s="43" t="s">
        <v>26</v>
      </c>
      <c r="Q369" s="43" t="s">
        <v>4</v>
      </c>
      <c r="R369" s="43" t="s">
        <v>84</v>
      </c>
      <c r="S369" s="44" t="s">
        <v>5</v>
      </c>
      <c r="U369" s="365" t="s">
        <v>39</v>
      </c>
      <c r="V369" s="84" t="s">
        <v>71</v>
      </c>
      <c r="W369" s="84" t="s">
        <v>72</v>
      </c>
      <c r="X369" s="84" t="s">
        <v>4</v>
      </c>
      <c r="Y369" s="84" t="s">
        <v>1</v>
      </c>
      <c r="Z369" s="84" t="s">
        <v>2</v>
      </c>
      <c r="AA369" s="84" t="s">
        <v>3</v>
      </c>
      <c r="AB369" s="84" t="s">
        <v>53</v>
      </c>
      <c r="AC369" s="84" t="s">
        <v>65</v>
      </c>
      <c r="AD369" s="85" t="s">
        <v>73</v>
      </c>
      <c r="AE369" s="85" t="s">
        <v>74</v>
      </c>
      <c r="AF369" s="85" t="s">
        <v>75</v>
      </c>
      <c r="AG369" s="85" t="s">
        <v>76</v>
      </c>
      <c r="AH369" s="85" t="s">
        <v>77</v>
      </c>
      <c r="AI369" s="86" t="s">
        <v>61</v>
      </c>
      <c r="BA369"/>
      <c r="BR369"/>
      <c r="CG369"/>
    </row>
    <row r="370" spans="1:85" ht="15" customHeight="1" x14ac:dyDescent="0.25">
      <c r="A370" s="418" t="s">
        <v>39</v>
      </c>
      <c r="B370" s="357" t="s">
        <v>66</v>
      </c>
      <c r="C370" s="358"/>
      <c r="D370" s="358"/>
      <c r="E370" s="358"/>
      <c r="F370" s="358"/>
      <c r="G370" s="358"/>
      <c r="H370" s="358"/>
      <c r="I370" s="359"/>
      <c r="K370" s="370" t="s">
        <v>39</v>
      </c>
      <c r="L370" s="360" t="s">
        <v>66</v>
      </c>
      <c r="M370" s="361"/>
      <c r="N370" s="361"/>
      <c r="O370" s="361"/>
      <c r="P370" s="361"/>
      <c r="Q370" s="361"/>
      <c r="R370" s="361"/>
      <c r="S370" s="362"/>
      <c r="U370" s="366" t="s">
        <v>39</v>
      </c>
      <c r="V370" s="363" t="s">
        <v>66</v>
      </c>
      <c r="W370" s="363"/>
      <c r="X370" s="363"/>
      <c r="Y370" s="363"/>
      <c r="Z370" s="363"/>
      <c r="AA370" s="363"/>
      <c r="AB370" s="363"/>
      <c r="AC370" s="363"/>
      <c r="AD370" s="363"/>
      <c r="AE370" s="363"/>
      <c r="AF370" s="363"/>
      <c r="AG370" s="363"/>
      <c r="AH370" s="363"/>
      <c r="AI370" s="364"/>
      <c r="BA370"/>
      <c r="BR370"/>
      <c r="CG370"/>
    </row>
    <row r="371" spans="1:85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  <c r="J371" s="8"/>
      <c r="K371" s="31" t="s">
        <v>6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87">
        <v>0</v>
      </c>
      <c r="S371" s="88">
        <f>SUM(L371:R371)</f>
        <v>0</v>
      </c>
      <c r="U371" s="33" t="s">
        <v>6</v>
      </c>
      <c r="V371" s="89">
        <v>0</v>
      </c>
      <c r="W371" s="89">
        <v>0</v>
      </c>
      <c r="X371" s="89">
        <v>0</v>
      </c>
      <c r="Y371" s="89">
        <v>0</v>
      </c>
      <c r="Z371" s="89">
        <v>0</v>
      </c>
      <c r="AA371" s="89">
        <v>0</v>
      </c>
      <c r="AB371" s="89">
        <v>0</v>
      </c>
      <c r="AC371" s="90">
        <v>0</v>
      </c>
      <c r="AD371" s="91">
        <v>0</v>
      </c>
      <c r="AE371" s="91">
        <v>0</v>
      </c>
      <c r="AF371" s="91">
        <v>0</v>
      </c>
      <c r="AG371" s="91">
        <v>0</v>
      </c>
      <c r="AH371" s="91">
        <v>0</v>
      </c>
      <c r="AI371" s="92">
        <f>SUM(V371:AC371)</f>
        <v>0</v>
      </c>
      <c r="BA371"/>
      <c r="BR371"/>
      <c r="CG371"/>
    </row>
    <row r="372" spans="1:85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237">SUM(B372:H372)</f>
        <v>0</v>
      </c>
      <c r="J372" s="8"/>
      <c r="K372" s="23" t="s">
        <v>7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6">
        <v>0</v>
      </c>
      <c r="S372" s="57">
        <f t="shared" ref="S372:S391" si="238">SUM(L372:R372)</f>
        <v>0</v>
      </c>
      <c r="U372" s="34" t="s">
        <v>7</v>
      </c>
      <c r="V372" s="93">
        <v>0</v>
      </c>
      <c r="W372" s="93">
        <v>0</v>
      </c>
      <c r="X372" s="93">
        <v>0</v>
      </c>
      <c r="Y372" s="93">
        <v>0</v>
      </c>
      <c r="Z372" s="93">
        <v>0</v>
      </c>
      <c r="AA372" s="93">
        <v>0</v>
      </c>
      <c r="AB372" s="93">
        <v>0</v>
      </c>
      <c r="AC372" s="94">
        <v>0</v>
      </c>
      <c r="AD372" s="93">
        <v>0</v>
      </c>
      <c r="AE372" s="93">
        <v>0</v>
      </c>
      <c r="AF372" s="93">
        <v>0</v>
      </c>
      <c r="AG372" s="93">
        <v>0</v>
      </c>
      <c r="AH372" s="93">
        <v>0</v>
      </c>
      <c r="AI372" s="95">
        <f t="shared" ref="AI372:AI391" si="239">SUM(V372:AC372)</f>
        <v>0</v>
      </c>
      <c r="BA372"/>
      <c r="BR372"/>
      <c r="CG372"/>
    </row>
    <row r="373" spans="1:85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237"/>
        <v>0</v>
      </c>
      <c r="J373" s="8"/>
      <c r="K373" s="24" t="s">
        <v>9</v>
      </c>
      <c r="L373" s="49">
        <v>0</v>
      </c>
      <c r="M373" s="49">
        <v>0</v>
      </c>
      <c r="N373" s="49">
        <v>0</v>
      </c>
      <c r="O373" s="49">
        <v>0</v>
      </c>
      <c r="P373" s="49">
        <v>0</v>
      </c>
      <c r="Q373" s="49">
        <v>0</v>
      </c>
      <c r="R373" s="50">
        <v>0</v>
      </c>
      <c r="S373" s="51">
        <f t="shared" si="238"/>
        <v>0</v>
      </c>
      <c r="U373" s="35" t="s">
        <v>9</v>
      </c>
      <c r="V373" s="89">
        <v>0</v>
      </c>
      <c r="W373" s="89">
        <v>0</v>
      </c>
      <c r="X373" s="89">
        <v>0</v>
      </c>
      <c r="Y373" s="89">
        <v>0</v>
      </c>
      <c r="Z373" s="89">
        <v>0</v>
      </c>
      <c r="AA373" s="89">
        <v>0</v>
      </c>
      <c r="AB373" s="89">
        <v>0</v>
      </c>
      <c r="AC373" s="90">
        <v>0</v>
      </c>
      <c r="AD373" s="91">
        <v>0</v>
      </c>
      <c r="AE373" s="91">
        <v>0</v>
      </c>
      <c r="AF373" s="91">
        <v>0</v>
      </c>
      <c r="AG373" s="91">
        <v>0</v>
      </c>
      <c r="AH373" s="91">
        <v>0</v>
      </c>
      <c r="AI373" s="92">
        <f t="shared" si="239"/>
        <v>0</v>
      </c>
      <c r="BA373"/>
      <c r="BR373"/>
      <c r="CG373"/>
    </row>
    <row r="374" spans="1:85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237"/>
        <v>0</v>
      </c>
      <c r="J374" s="8"/>
      <c r="K374" s="23" t="s">
        <v>54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6">
        <v>0</v>
      </c>
      <c r="S374" s="57">
        <f t="shared" si="238"/>
        <v>0</v>
      </c>
      <c r="U374" s="34" t="s">
        <v>54</v>
      </c>
      <c r="V374" s="93">
        <v>0</v>
      </c>
      <c r="W374" s="93">
        <v>0</v>
      </c>
      <c r="X374" s="93">
        <v>0</v>
      </c>
      <c r="Y374" s="93">
        <v>0</v>
      </c>
      <c r="Z374" s="93">
        <v>0</v>
      </c>
      <c r="AA374" s="93">
        <v>0</v>
      </c>
      <c r="AB374" s="93">
        <v>0</v>
      </c>
      <c r="AC374" s="94">
        <v>0</v>
      </c>
      <c r="AD374" s="93">
        <v>0</v>
      </c>
      <c r="AE374" s="93">
        <v>0</v>
      </c>
      <c r="AF374" s="93">
        <v>0</v>
      </c>
      <c r="AG374" s="93">
        <v>0</v>
      </c>
      <c r="AH374" s="93">
        <v>0</v>
      </c>
      <c r="AI374" s="95">
        <f t="shared" si="239"/>
        <v>0</v>
      </c>
      <c r="BA374"/>
      <c r="BR374"/>
      <c r="CG374"/>
    </row>
    <row r="375" spans="1:85" x14ac:dyDescent="0.25">
      <c r="A375" s="12" t="s">
        <v>15</v>
      </c>
      <c r="B375" s="49">
        <v>39.029959108821103</v>
      </c>
      <c r="C375" s="49">
        <v>0.80304065186445106</v>
      </c>
      <c r="D375" s="49">
        <v>0.80304065186445106</v>
      </c>
      <c r="E375" s="49">
        <v>0</v>
      </c>
      <c r="F375" s="372"/>
      <c r="G375" s="49">
        <v>0</v>
      </c>
      <c r="H375" s="58">
        <v>0</v>
      </c>
      <c r="I375" s="48">
        <f t="shared" si="237"/>
        <v>40.636040412550003</v>
      </c>
      <c r="J375" s="8"/>
      <c r="K375" s="24" t="s">
        <v>15</v>
      </c>
      <c r="L375" s="49">
        <v>39.029959108821103</v>
      </c>
      <c r="M375" s="49">
        <v>0.80304065186445106</v>
      </c>
      <c r="N375" s="49">
        <v>0.80304065186445106</v>
      </c>
      <c r="O375" s="49">
        <v>0</v>
      </c>
      <c r="P375" s="49">
        <v>0</v>
      </c>
      <c r="Q375" s="49">
        <v>0</v>
      </c>
      <c r="R375" s="50">
        <v>0</v>
      </c>
      <c r="S375" s="51">
        <f t="shared" si="238"/>
        <v>40.636040412550003</v>
      </c>
      <c r="U375" s="35" t="s">
        <v>15</v>
      </c>
      <c r="V375" s="89">
        <v>39.029959108821103</v>
      </c>
      <c r="W375" s="89">
        <v>0</v>
      </c>
      <c r="X375" s="89">
        <v>0</v>
      </c>
      <c r="Y375" s="89">
        <v>0.80304065186445106</v>
      </c>
      <c r="Z375" s="89">
        <v>0.80304065186445106</v>
      </c>
      <c r="AA375" s="89">
        <v>0</v>
      </c>
      <c r="AB375" s="89">
        <v>0</v>
      </c>
      <c r="AC375" s="90">
        <v>0</v>
      </c>
      <c r="AD375" s="91">
        <v>0</v>
      </c>
      <c r="AE375" s="91">
        <v>0</v>
      </c>
      <c r="AF375" s="91">
        <v>0</v>
      </c>
      <c r="AG375" s="91">
        <v>0</v>
      </c>
      <c r="AH375" s="91">
        <v>0</v>
      </c>
      <c r="AI375" s="92">
        <f t="shared" si="239"/>
        <v>40.636040412550003</v>
      </c>
      <c r="BA375"/>
      <c r="BR375"/>
      <c r="CG375"/>
    </row>
    <row r="376" spans="1:85" x14ac:dyDescent="0.25">
      <c r="A376" s="11" t="s">
        <v>67</v>
      </c>
      <c r="B376" s="52">
        <v>112.02060594392201</v>
      </c>
      <c r="C376" s="52">
        <v>0.55293887981965906</v>
      </c>
      <c r="D376" s="52">
        <v>0</v>
      </c>
      <c r="E376" s="52">
        <v>1.1633415513163259</v>
      </c>
      <c r="F376" s="372"/>
      <c r="G376" s="52">
        <v>0</v>
      </c>
      <c r="H376" s="53">
        <v>0</v>
      </c>
      <c r="I376" s="54">
        <f t="shared" si="237"/>
        <v>113.73688637505799</v>
      </c>
      <c r="J376" s="8"/>
      <c r="K376" s="23" t="s">
        <v>67</v>
      </c>
      <c r="L376" s="55">
        <v>112.02060594392201</v>
      </c>
      <c r="M376" s="55">
        <v>0.55293887981965906</v>
      </c>
      <c r="N376" s="55">
        <v>0</v>
      </c>
      <c r="O376" s="55">
        <v>1.1633415513163259</v>
      </c>
      <c r="P376" s="55">
        <v>0</v>
      </c>
      <c r="Q376" s="55">
        <v>0</v>
      </c>
      <c r="R376" s="56">
        <v>0</v>
      </c>
      <c r="S376" s="57">
        <f t="shared" si="238"/>
        <v>113.73688637505799</v>
      </c>
      <c r="U376" s="34" t="s">
        <v>55</v>
      </c>
      <c r="V376" s="93">
        <v>110.58296485639089</v>
      </c>
      <c r="W376" s="93">
        <v>1.4376410875311139</v>
      </c>
      <c r="X376" s="93">
        <v>0</v>
      </c>
      <c r="Y376" s="93">
        <v>0.55293887981965906</v>
      </c>
      <c r="Z376" s="93">
        <v>0</v>
      </c>
      <c r="AA376" s="93">
        <v>0</v>
      </c>
      <c r="AB376" s="93">
        <v>0</v>
      </c>
      <c r="AC376" s="94">
        <v>1.1633415513163259</v>
      </c>
      <c r="AD376" s="93">
        <v>0</v>
      </c>
      <c r="AE376" s="93">
        <v>0</v>
      </c>
      <c r="AF376" s="93">
        <v>0</v>
      </c>
      <c r="AG376" s="93">
        <v>0</v>
      </c>
      <c r="AH376" s="93">
        <v>1.1633415513163259</v>
      </c>
      <c r="AI376" s="95">
        <f t="shared" si="239"/>
        <v>113.73688637505799</v>
      </c>
      <c r="BA376"/>
      <c r="BR376"/>
      <c r="CG376"/>
    </row>
    <row r="377" spans="1:85" x14ac:dyDescent="0.25">
      <c r="A377" s="12" t="s">
        <v>56</v>
      </c>
      <c r="B377" s="49">
        <v>0</v>
      </c>
      <c r="C377" s="49">
        <v>0</v>
      </c>
      <c r="D377" s="49">
        <v>0</v>
      </c>
      <c r="E377" s="49">
        <v>1452.0865100992978</v>
      </c>
      <c r="F377" s="372"/>
      <c r="G377" s="49">
        <v>0</v>
      </c>
      <c r="H377" s="58">
        <v>0</v>
      </c>
      <c r="I377" s="48">
        <f t="shared" si="237"/>
        <v>1452.0865100992978</v>
      </c>
      <c r="J377" s="8"/>
      <c r="K377" s="24" t="s">
        <v>56</v>
      </c>
      <c r="L377" s="49">
        <v>0</v>
      </c>
      <c r="M377" s="49">
        <v>0</v>
      </c>
      <c r="N377" s="49">
        <v>0</v>
      </c>
      <c r="O377" s="49">
        <v>1452.0865100992978</v>
      </c>
      <c r="P377" s="49">
        <v>911.30685715922709</v>
      </c>
      <c r="Q377" s="49">
        <v>0</v>
      </c>
      <c r="R377" s="50">
        <v>0</v>
      </c>
      <c r="S377" s="51">
        <f t="shared" si="238"/>
        <v>2363.3933672585249</v>
      </c>
      <c r="U377" s="35" t="s">
        <v>56</v>
      </c>
      <c r="V377" s="89">
        <v>0</v>
      </c>
      <c r="W377" s="89">
        <v>0</v>
      </c>
      <c r="X377" s="89">
        <v>0</v>
      </c>
      <c r="Y377" s="89">
        <v>0</v>
      </c>
      <c r="Z377" s="89">
        <v>0</v>
      </c>
      <c r="AA377" s="89">
        <v>1452.0865100992978</v>
      </c>
      <c r="AB377" s="89">
        <v>911.30685715922709</v>
      </c>
      <c r="AC377" s="90">
        <v>0</v>
      </c>
      <c r="AD377" s="89">
        <v>0</v>
      </c>
      <c r="AE377" s="89">
        <v>0</v>
      </c>
      <c r="AF377" s="89">
        <v>0</v>
      </c>
      <c r="AG377" s="89">
        <v>0</v>
      </c>
      <c r="AH377" s="89">
        <v>0</v>
      </c>
      <c r="AI377" s="92">
        <f t="shared" si="239"/>
        <v>2363.3933672585249</v>
      </c>
      <c r="BA377"/>
      <c r="BR377"/>
      <c r="CG377"/>
    </row>
    <row r="378" spans="1:85" x14ac:dyDescent="0.25">
      <c r="A378" s="11" t="s">
        <v>11</v>
      </c>
      <c r="B378" s="52">
        <v>0</v>
      </c>
      <c r="C378" s="52">
        <v>0</v>
      </c>
      <c r="D378" s="52">
        <v>0</v>
      </c>
      <c r="E378" s="52">
        <v>13.603118375858299</v>
      </c>
      <c r="F378" s="372"/>
      <c r="G378" s="52">
        <v>0</v>
      </c>
      <c r="H378" s="53">
        <v>0</v>
      </c>
      <c r="I378" s="54">
        <f t="shared" si="237"/>
        <v>13.603118375858299</v>
      </c>
      <c r="J378" s="8"/>
      <c r="K378" s="23" t="s">
        <v>11</v>
      </c>
      <c r="L378" s="55">
        <v>0</v>
      </c>
      <c r="M378" s="55">
        <v>0</v>
      </c>
      <c r="N378" s="55">
        <v>0</v>
      </c>
      <c r="O378" s="55">
        <v>13.603118375858299</v>
      </c>
      <c r="P378" s="55">
        <v>46.597153945401821</v>
      </c>
      <c r="Q378" s="55">
        <v>0</v>
      </c>
      <c r="R378" s="56">
        <v>0</v>
      </c>
      <c r="S378" s="57">
        <f t="shared" si="238"/>
        <v>60.200272321260123</v>
      </c>
      <c r="U378" s="34" t="s">
        <v>11</v>
      </c>
      <c r="V378" s="93">
        <v>0</v>
      </c>
      <c r="W378" s="93">
        <v>0</v>
      </c>
      <c r="X378" s="93">
        <v>0</v>
      </c>
      <c r="Y378" s="93">
        <v>0</v>
      </c>
      <c r="Z378" s="93">
        <v>0</v>
      </c>
      <c r="AA378" s="93">
        <v>13.603118375858299</v>
      </c>
      <c r="AB378" s="93">
        <v>46.597153945401821</v>
      </c>
      <c r="AC378" s="94">
        <v>0</v>
      </c>
      <c r="AD378" s="93">
        <v>0</v>
      </c>
      <c r="AE378" s="93">
        <v>0</v>
      </c>
      <c r="AF378" s="93">
        <v>0</v>
      </c>
      <c r="AG378" s="93">
        <v>0</v>
      </c>
      <c r="AH378" s="93">
        <v>0</v>
      </c>
      <c r="AI378" s="95">
        <f t="shared" si="239"/>
        <v>60.200272321260123</v>
      </c>
      <c r="BA378"/>
      <c r="BR378"/>
      <c r="CG378"/>
    </row>
    <row r="379" spans="1:85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237"/>
        <v>0</v>
      </c>
      <c r="J379" s="8"/>
      <c r="K379" s="24" t="s">
        <v>57</v>
      </c>
      <c r="L379" s="49">
        <v>0</v>
      </c>
      <c r="M379" s="49">
        <v>0</v>
      </c>
      <c r="N379" s="49">
        <v>0</v>
      </c>
      <c r="O379" s="49">
        <v>0</v>
      </c>
      <c r="P379" s="49">
        <v>0</v>
      </c>
      <c r="Q379" s="49">
        <v>0</v>
      </c>
      <c r="R379" s="50">
        <v>0</v>
      </c>
      <c r="S379" s="51">
        <f t="shared" si="238"/>
        <v>0</v>
      </c>
      <c r="U379" s="35" t="s">
        <v>57</v>
      </c>
      <c r="V379" s="89">
        <v>0</v>
      </c>
      <c r="W379" s="89">
        <v>0</v>
      </c>
      <c r="X379" s="89">
        <v>0</v>
      </c>
      <c r="Y379" s="89">
        <v>0</v>
      </c>
      <c r="Z379" s="89">
        <v>0</v>
      </c>
      <c r="AA379" s="89">
        <v>0</v>
      </c>
      <c r="AB379" s="89">
        <v>0</v>
      </c>
      <c r="AC379" s="90">
        <v>0</v>
      </c>
      <c r="AD379" s="89">
        <v>0</v>
      </c>
      <c r="AE379" s="89">
        <v>0</v>
      </c>
      <c r="AF379" s="89">
        <v>0</v>
      </c>
      <c r="AG379" s="89">
        <v>0</v>
      </c>
      <c r="AH379" s="89">
        <v>0</v>
      </c>
      <c r="AI379" s="92">
        <f t="shared" si="239"/>
        <v>0</v>
      </c>
      <c r="BA379"/>
      <c r="BR379"/>
      <c r="CG379"/>
    </row>
    <row r="380" spans="1:85" x14ac:dyDescent="0.25">
      <c r="A380" s="11" t="s">
        <v>16</v>
      </c>
      <c r="B380" s="52">
        <v>16.648063554745072</v>
      </c>
      <c r="C380" s="52">
        <v>0</v>
      </c>
      <c r="D380" s="52">
        <v>0</v>
      </c>
      <c r="E380" s="52">
        <v>8.6841981281656828</v>
      </c>
      <c r="F380" s="372"/>
      <c r="G380" s="52">
        <v>0</v>
      </c>
      <c r="H380" s="53">
        <v>0</v>
      </c>
      <c r="I380" s="54">
        <f t="shared" si="237"/>
        <v>25.332261682910755</v>
      </c>
      <c r="J380" s="8"/>
      <c r="K380" s="23" t="s">
        <v>16</v>
      </c>
      <c r="L380" s="55">
        <v>16.648063554745072</v>
      </c>
      <c r="M380" s="55">
        <v>0</v>
      </c>
      <c r="N380" s="55">
        <v>0</v>
      </c>
      <c r="O380" s="55">
        <v>8.6841981281656828</v>
      </c>
      <c r="P380" s="55">
        <v>4.6975453235694874E-2</v>
      </c>
      <c r="Q380" s="55">
        <v>0</v>
      </c>
      <c r="R380" s="56">
        <v>0</v>
      </c>
      <c r="S380" s="57">
        <f t="shared" si="238"/>
        <v>25.37923713614645</v>
      </c>
      <c r="U380" s="34" t="s">
        <v>16</v>
      </c>
      <c r="V380" s="93">
        <v>15.28842550666497</v>
      </c>
      <c r="W380" s="93">
        <v>0</v>
      </c>
      <c r="X380" s="93">
        <v>0</v>
      </c>
      <c r="Y380" s="93">
        <v>0</v>
      </c>
      <c r="Z380" s="93">
        <v>0</v>
      </c>
      <c r="AA380" s="93">
        <v>0</v>
      </c>
      <c r="AB380" s="93">
        <v>4.6975453235694874E-2</v>
      </c>
      <c r="AC380" s="94">
        <v>10.043836176245785</v>
      </c>
      <c r="AD380" s="93">
        <v>1.359638048080102</v>
      </c>
      <c r="AE380" s="93">
        <v>0</v>
      </c>
      <c r="AF380" s="93">
        <v>0</v>
      </c>
      <c r="AG380" s="93">
        <v>0</v>
      </c>
      <c r="AH380" s="93">
        <v>8.6841981281656828</v>
      </c>
      <c r="AI380" s="95">
        <f t="shared" si="239"/>
        <v>25.37923713614645</v>
      </c>
      <c r="BA380"/>
      <c r="BR380"/>
      <c r="CG380"/>
    </row>
    <row r="381" spans="1:85" x14ac:dyDescent="0.25">
      <c r="A381" s="12" t="s">
        <v>139</v>
      </c>
      <c r="B381" s="49">
        <v>36.725345913935527</v>
      </c>
      <c r="C381" s="49">
        <v>0</v>
      </c>
      <c r="D381" s="49">
        <v>27.983648971896905</v>
      </c>
      <c r="E381" s="49">
        <v>1.5735984784053643E-2</v>
      </c>
      <c r="F381" s="372"/>
      <c r="G381" s="49">
        <v>0</v>
      </c>
      <c r="H381" s="58">
        <v>0</v>
      </c>
      <c r="I381" s="48">
        <f t="shared" si="237"/>
        <v>64.724730870616483</v>
      </c>
      <c r="J381" s="8"/>
      <c r="K381" s="24" t="s">
        <v>139</v>
      </c>
      <c r="L381" s="49">
        <v>36.725345913935527</v>
      </c>
      <c r="M381" s="49">
        <v>0</v>
      </c>
      <c r="N381" s="49">
        <v>27.983648971896905</v>
      </c>
      <c r="O381" s="49">
        <v>1.5735984784053643E-2</v>
      </c>
      <c r="P381" s="49">
        <v>0</v>
      </c>
      <c r="Q381" s="49">
        <v>0</v>
      </c>
      <c r="R381" s="50">
        <v>0</v>
      </c>
      <c r="S381" s="51">
        <f t="shared" si="238"/>
        <v>64.724730870616483</v>
      </c>
      <c r="U381" s="35" t="s">
        <v>139</v>
      </c>
      <c r="V381" s="89">
        <v>36.549947618845373</v>
      </c>
      <c r="W381" s="89">
        <v>0</v>
      </c>
      <c r="X381" s="89">
        <v>0</v>
      </c>
      <c r="Y381" s="89">
        <v>0</v>
      </c>
      <c r="Z381" s="89">
        <v>27.983648971896905</v>
      </c>
      <c r="AA381" s="89">
        <v>1.5735984784053643E-2</v>
      </c>
      <c r="AB381" s="89">
        <v>0</v>
      </c>
      <c r="AC381" s="90">
        <v>0.17539829509015764</v>
      </c>
      <c r="AD381" s="89">
        <v>0.17539829509015764</v>
      </c>
      <c r="AE381" s="89">
        <v>0</v>
      </c>
      <c r="AF381" s="89">
        <v>0</v>
      </c>
      <c r="AG381" s="89">
        <v>0</v>
      </c>
      <c r="AH381" s="89">
        <v>0</v>
      </c>
      <c r="AI381" s="92">
        <f t="shared" si="239"/>
        <v>64.724730870616497</v>
      </c>
      <c r="BA381"/>
      <c r="BR381"/>
      <c r="CG381"/>
    </row>
    <row r="382" spans="1:85" x14ac:dyDescent="0.25">
      <c r="A382" s="11" t="s">
        <v>24</v>
      </c>
      <c r="B382" s="52">
        <v>18.930455032148949</v>
      </c>
      <c r="C382" s="52">
        <v>3.235800014186226E-3</v>
      </c>
      <c r="D382" s="52">
        <v>5.7577548996473995</v>
      </c>
      <c r="E382" s="52">
        <v>68.15139298314034</v>
      </c>
      <c r="F382" s="372"/>
      <c r="G382" s="52">
        <v>74.718175306482308</v>
      </c>
      <c r="H382" s="53">
        <v>0</v>
      </c>
      <c r="I382" s="54">
        <f t="shared" si="237"/>
        <v>167.56101402143318</v>
      </c>
      <c r="J382" s="8"/>
      <c r="K382" s="23" t="s">
        <v>24</v>
      </c>
      <c r="L382" s="55">
        <v>18.930455032148949</v>
      </c>
      <c r="M382" s="55">
        <v>3.235800014186226E-3</v>
      </c>
      <c r="N382" s="55">
        <v>5.7577548996473995</v>
      </c>
      <c r="O382" s="55">
        <v>68.15139298314034</v>
      </c>
      <c r="P382" s="55">
        <v>1.8079863135244389</v>
      </c>
      <c r="Q382" s="55">
        <v>74.718175306482308</v>
      </c>
      <c r="R382" s="56">
        <v>0</v>
      </c>
      <c r="S382" s="57">
        <f t="shared" si="238"/>
        <v>169.3690003349576</v>
      </c>
      <c r="U382" s="34" t="s">
        <v>24</v>
      </c>
      <c r="V382" s="93">
        <v>5.0882529103036109</v>
      </c>
      <c r="W382" s="93">
        <v>8.9775589075916216</v>
      </c>
      <c r="X382" s="93">
        <v>74.718175306482308</v>
      </c>
      <c r="Y382" s="93">
        <v>3.235800014186226E-3</v>
      </c>
      <c r="Z382" s="93">
        <v>5.7577548996473995</v>
      </c>
      <c r="AA382" s="93">
        <v>64.107700290084892</v>
      </c>
      <c r="AB382" s="93">
        <v>1.8079863135244389</v>
      </c>
      <c r="AC382" s="94">
        <v>8.9083359073091586</v>
      </c>
      <c r="AD382" s="93">
        <v>4.8646432142537153</v>
      </c>
      <c r="AE382" s="93">
        <v>0</v>
      </c>
      <c r="AF382" s="93">
        <v>0</v>
      </c>
      <c r="AG382" s="93">
        <v>0</v>
      </c>
      <c r="AH382" s="93">
        <v>4.0436926930554442</v>
      </c>
      <c r="AI382" s="95">
        <f t="shared" si="239"/>
        <v>169.3690003349576</v>
      </c>
      <c r="BA382"/>
      <c r="BR382"/>
      <c r="CG382"/>
    </row>
    <row r="383" spans="1:85" x14ac:dyDescent="0.25">
      <c r="A383" s="12" t="s">
        <v>23</v>
      </c>
      <c r="B383" s="49">
        <v>23.32504953139016</v>
      </c>
      <c r="C383" s="49">
        <v>0</v>
      </c>
      <c r="D383" s="49">
        <v>0</v>
      </c>
      <c r="E383" s="49">
        <v>0</v>
      </c>
      <c r="F383" s="372"/>
      <c r="G383" s="49">
        <v>0</v>
      </c>
      <c r="H383" s="58">
        <v>0</v>
      </c>
      <c r="I383" s="48">
        <f t="shared" si="237"/>
        <v>23.32504953139016</v>
      </c>
      <c r="J383" s="8"/>
      <c r="K383" s="24" t="s">
        <v>23</v>
      </c>
      <c r="L383" s="49">
        <v>23.32504953139016</v>
      </c>
      <c r="M383" s="49">
        <v>0</v>
      </c>
      <c r="N383" s="49">
        <v>0</v>
      </c>
      <c r="O383" s="49">
        <v>0</v>
      </c>
      <c r="P383" s="49">
        <v>0</v>
      </c>
      <c r="Q383" s="49">
        <v>0</v>
      </c>
      <c r="R383" s="50">
        <v>0</v>
      </c>
      <c r="S383" s="51">
        <f t="shared" si="238"/>
        <v>23.32504953139016</v>
      </c>
      <c r="U383" s="35" t="s">
        <v>23</v>
      </c>
      <c r="V383" s="89">
        <v>23.32504953139016</v>
      </c>
      <c r="W383" s="89">
        <v>0</v>
      </c>
      <c r="X383" s="89">
        <v>0</v>
      </c>
      <c r="Y383" s="89">
        <v>0</v>
      </c>
      <c r="Z383" s="89">
        <v>0</v>
      </c>
      <c r="AA383" s="89">
        <v>0</v>
      </c>
      <c r="AB383" s="89">
        <v>0</v>
      </c>
      <c r="AC383" s="90">
        <v>0</v>
      </c>
      <c r="AD383" s="89">
        <v>0</v>
      </c>
      <c r="AE383" s="89">
        <v>0</v>
      </c>
      <c r="AF383" s="89">
        <v>0</v>
      </c>
      <c r="AG383" s="89">
        <v>0</v>
      </c>
      <c r="AH383" s="89">
        <v>0</v>
      </c>
      <c r="AI383" s="92">
        <f t="shared" si="239"/>
        <v>23.32504953139016</v>
      </c>
      <c r="BA383"/>
      <c r="BR383"/>
      <c r="CG383"/>
    </row>
    <row r="384" spans="1:85" x14ac:dyDescent="0.25">
      <c r="A384" s="11" t="s">
        <v>58</v>
      </c>
      <c r="B384" s="52">
        <v>18.715933709296152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237"/>
        <v>18.715933709296152</v>
      </c>
      <c r="J384" s="8"/>
      <c r="K384" s="23" t="s">
        <v>58</v>
      </c>
      <c r="L384" s="55">
        <v>18.715933709296152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6">
        <v>0</v>
      </c>
      <c r="S384" s="57">
        <f t="shared" si="238"/>
        <v>18.715933709296152</v>
      </c>
      <c r="U384" s="34" t="s">
        <v>58</v>
      </c>
      <c r="V384" s="93">
        <v>18.715933709296152</v>
      </c>
      <c r="W384" s="93">
        <v>0</v>
      </c>
      <c r="X384" s="93">
        <v>0</v>
      </c>
      <c r="Y384" s="93">
        <v>0</v>
      </c>
      <c r="Z384" s="93">
        <v>0</v>
      </c>
      <c r="AA384" s="93">
        <v>0</v>
      </c>
      <c r="AB384" s="93">
        <v>0</v>
      </c>
      <c r="AC384" s="94">
        <v>0</v>
      </c>
      <c r="AD384" s="93">
        <v>0</v>
      </c>
      <c r="AE384" s="93">
        <v>0</v>
      </c>
      <c r="AF384" s="93">
        <v>0</v>
      </c>
      <c r="AG384" s="93">
        <v>0</v>
      </c>
      <c r="AH384" s="93">
        <v>0</v>
      </c>
      <c r="AI384" s="95">
        <f t="shared" si="239"/>
        <v>18.715933709296152</v>
      </c>
      <c r="BA384"/>
      <c r="BR384"/>
      <c r="CG384"/>
    </row>
    <row r="385" spans="1:85" x14ac:dyDescent="0.25">
      <c r="A385" s="12" t="s">
        <v>21</v>
      </c>
      <c r="B385" s="49">
        <v>288.96726035532367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237"/>
        <v>288.96726035532367</v>
      </c>
      <c r="J385" s="8"/>
      <c r="K385" s="24" t="s">
        <v>21</v>
      </c>
      <c r="L385" s="49">
        <v>288.96726035532367</v>
      </c>
      <c r="M385" s="49">
        <v>0</v>
      </c>
      <c r="N385" s="49">
        <v>0</v>
      </c>
      <c r="O385" s="49">
        <v>0</v>
      </c>
      <c r="P385" s="49">
        <v>116.76961416285658</v>
      </c>
      <c r="Q385" s="49">
        <v>0</v>
      </c>
      <c r="R385" s="50">
        <v>0</v>
      </c>
      <c r="S385" s="51">
        <f t="shared" si="238"/>
        <v>405.73687451818023</v>
      </c>
      <c r="U385" s="35" t="s">
        <v>21</v>
      </c>
      <c r="V385" s="89">
        <v>286.25346618128043</v>
      </c>
      <c r="W385" s="89">
        <v>0</v>
      </c>
      <c r="X385" s="89">
        <v>0</v>
      </c>
      <c r="Y385" s="89">
        <v>0</v>
      </c>
      <c r="Z385" s="89">
        <v>0</v>
      </c>
      <c r="AA385" s="89">
        <v>0</v>
      </c>
      <c r="AB385" s="89">
        <v>116.76961416285658</v>
      </c>
      <c r="AC385" s="90">
        <v>2.7137941740432407</v>
      </c>
      <c r="AD385" s="89">
        <v>2.7137941740432407</v>
      </c>
      <c r="AE385" s="89">
        <v>0</v>
      </c>
      <c r="AF385" s="89">
        <v>0</v>
      </c>
      <c r="AG385" s="89">
        <v>0</v>
      </c>
      <c r="AH385" s="89">
        <v>0</v>
      </c>
      <c r="AI385" s="92">
        <f t="shared" si="239"/>
        <v>405.73687451818029</v>
      </c>
      <c r="BA385"/>
      <c r="BR385"/>
      <c r="CG385"/>
    </row>
    <row r="386" spans="1:85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237"/>
        <v>0</v>
      </c>
      <c r="J386" s="8"/>
      <c r="K386" s="23" t="s">
        <v>20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6">
        <v>0</v>
      </c>
      <c r="S386" s="57">
        <f t="shared" si="238"/>
        <v>0</v>
      </c>
      <c r="U386" s="34" t="s">
        <v>59</v>
      </c>
      <c r="V386" s="93">
        <v>0</v>
      </c>
      <c r="W386" s="93">
        <v>0</v>
      </c>
      <c r="X386" s="93">
        <v>0</v>
      </c>
      <c r="Y386" s="93">
        <v>0</v>
      </c>
      <c r="Z386" s="93">
        <v>0</v>
      </c>
      <c r="AA386" s="93">
        <v>0</v>
      </c>
      <c r="AB386" s="93">
        <v>0</v>
      </c>
      <c r="AC386" s="94">
        <v>0</v>
      </c>
      <c r="AD386" s="93">
        <v>0</v>
      </c>
      <c r="AE386" s="93">
        <v>0</v>
      </c>
      <c r="AF386" s="93">
        <v>0</v>
      </c>
      <c r="AG386" s="93">
        <v>0</v>
      </c>
      <c r="AH386" s="93">
        <v>0</v>
      </c>
      <c r="AI386" s="95">
        <f t="shared" si="239"/>
        <v>0</v>
      </c>
      <c r="BA386"/>
      <c r="BR386"/>
      <c r="CG386"/>
    </row>
    <row r="387" spans="1:85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237"/>
        <v>0</v>
      </c>
      <c r="J387" s="8"/>
      <c r="K387" s="25" t="s">
        <v>62</v>
      </c>
      <c r="L387" s="49">
        <v>0</v>
      </c>
      <c r="M387" s="49">
        <v>0</v>
      </c>
      <c r="N387" s="49">
        <v>0</v>
      </c>
      <c r="O387" s="49">
        <v>0</v>
      </c>
      <c r="P387" s="49">
        <v>0</v>
      </c>
      <c r="Q387" s="49">
        <v>0</v>
      </c>
      <c r="R387" s="50">
        <v>0</v>
      </c>
      <c r="S387" s="51">
        <f t="shared" si="238"/>
        <v>0</v>
      </c>
      <c r="U387" s="36" t="s">
        <v>60</v>
      </c>
      <c r="V387" s="89">
        <v>0</v>
      </c>
      <c r="W387" s="89">
        <v>0</v>
      </c>
      <c r="X387" s="89">
        <v>0</v>
      </c>
      <c r="Y387" s="89">
        <v>0</v>
      </c>
      <c r="Z387" s="89">
        <v>0</v>
      </c>
      <c r="AA387" s="89">
        <v>0</v>
      </c>
      <c r="AB387" s="89">
        <v>0</v>
      </c>
      <c r="AC387" s="90">
        <v>0</v>
      </c>
      <c r="AD387" s="91">
        <v>0</v>
      </c>
      <c r="AE387" s="91">
        <v>0</v>
      </c>
      <c r="AF387" s="91">
        <v>0</v>
      </c>
      <c r="AG387" s="91">
        <v>0</v>
      </c>
      <c r="AH387" s="91">
        <v>0</v>
      </c>
      <c r="AI387" s="92">
        <f t="shared" si="239"/>
        <v>0</v>
      </c>
      <c r="BA387"/>
      <c r="BR387"/>
      <c r="CG387"/>
    </row>
    <row r="388" spans="1:85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237"/>
        <v>0</v>
      </c>
      <c r="J388" s="8"/>
      <c r="K388" s="26" t="s">
        <v>22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63">
        <v>0</v>
      </c>
      <c r="S388" s="64">
        <f t="shared" si="238"/>
        <v>0</v>
      </c>
      <c r="U388" s="37" t="s">
        <v>63</v>
      </c>
      <c r="V388" s="96">
        <v>0</v>
      </c>
      <c r="W388" s="96">
        <v>0</v>
      </c>
      <c r="X388" s="96">
        <v>0</v>
      </c>
      <c r="Y388" s="96">
        <v>0</v>
      </c>
      <c r="Z388" s="96">
        <v>0</v>
      </c>
      <c r="AA388" s="96">
        <v>0</v>
      </c>
      <c r="AB388" s="96">
        <v>0</v>
      </c>
      <c r="AC388" s="96">
        <v>0</v>
      </c>
      <c r="AD388" s="96">
        <v>0</v>
      </c>
      <c r="AE388" s="96">
        <v>0</v>
      </c>
      <c r="AF388" s="96">
        <v>0</v>
      </c>
      <c r="AG388" s="96">
        <v>0</v>
      </c>
      <c r="AH388" s="97">
        <v>0</v>
      </c>
      <c r="AI388" s="98">
        <f t="shared" si="239"/>
        <v>0</v>
      </c>
      <c r="BA388"/>
      <c r="BR388"/>
      <c r="CG388"/>
    </row>
    <row r="389" spans="1:85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237"/>
        <v>0</v>
      </c>
      <c r="J389" s="8"/>
      <c r="K389" s="27" t="s">
        <v>18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8">
        <v>0</v>
      </c>
      <c r="S389" s="69">
        <f t="shared" si="238"/>
        <v>0</v>
      </c>
      <c r="U389" s="38" t="s">
        <v>18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100">
        <v>0</v>
      </c>
      <c r="AE389" s="100">
        <v>0</v>
      </c>
      <c r="AF389" s="100">
        <v>0</v>
      </c>
      <c r="AG389" s="100">
        <v>0</v>
      </c>
      <c r="AH389" s="100">
        <v>0</v>
      </c>
      <c r="AI389" s="101">
        <f t="shared" si="239"/>
        <v>0</v>
      </c>
      <c r="BA389"/>
      <c r="BR389"/>
      <c r="CG389"/>
    </row>
    <row r="390" spans="1:85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237"/>
        <v>0</v>
      </c>
      <c r="J390" s="8"/>
      <c r="K390" s="26" t="s">
        <v>19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63">
        <v>0</v>
      </c>
      <c r="S390" s="64">
        <f t="shared" si="238"/>
        <v>0</v>
      </c>
      <c r="U390" s="37" t="s">
        <v>19</v>
      </c>
      <c r="V390" s="96">
        <v>0</v>
      </c>
      <c r="W390" s="96">
        <v>0</v>
      </c>
      <c r="X390" s="96">
        <v>0</v>
      </c>
      <c r="Y390" s="96">
        <v>0</v>
      </c>
      <c r="Z390" s="96">
        <v>0</v>
      </c>
      <c r="AA390" s="96">
        <v>0</v>
      </c>
      <c r="AB390" s="96">
        <v>0</v>
      </c>
      <c r="AC390" s="96">
        <v>0</v>
      </c>
      <c r="AD390" s="96">
        <v>0</v>
      </c>
      <c r="AE390" s="96">
        <v>0</v>
      </c>
      <c r="AF390" s="96">
        <v>0</v>
      </c>
      <c r="AG390" s="96">
        <v>0</v>
      </c>
      <c r="AH390" s="97">
        <v>0</v>
      </c>
      <c r="AI390" s="98">
        <f t="shared" si="239"/>
        <v>0</v>
      </c>
      <c r="BA390"/>
      <c r="BR390"/>
      <c r="CG390"/>
    </row>
    <row r="391" spans="1:85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 t="shared" si="237"/>
        <v>0</v>
      </c>
      <c r="J391" s="8"/>
      <c r="K391" s="28" t="s">
        <v>10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3">
        <v>0</v>
      </c>
      <c r="S391" s="74">
        <f t="shared" si="238"/>
        <v>0</v>
      </c>
      <c r="U391" s="38" t="s">
        <v>10</v>
      </c>
      <c r="V391" s="99">
        <v>0</v>
      </c>
      <c r="W391" s="99">
        <v>0</v>
      </c>
      <c r="X391" s="99">
        <v>0</v>
      </c>
      <c r="Y391" s="99">
        <v>0</v>
      </c>
      <c r="Z391" s="99">
        <v>0</v>
      </c>
      <c r="AA391" s="99">
        <v>0</v>
      </c>
      <c r="AB391" s="99">
        <v>0</v>
      </c>
      <c r="AC391" s="99">
        <v>0</v>
      </c>
      <c r="AD391" s="100">
        <v>0</v>
      </c>
      <c r="AE391" s="100">
        <v>0</v>
      </c>
      <c r="AF391" s="100">
        <v>0</v>
      </c>
      <c r="AG391" s="100">
        <v>0</v>
      </c>
      <c r="AH391" s="100">
        <v>0</v>
      </c>
      <c r="AI391" s="101">
        <f t="shared" si="239"/>
        <v>0</v>
      </c>
      <c r="BA391"/>
      <c r="BR391"/>
      <c r="CG391"/>
    </row>
    <row r="392" spans="1:85" x14ac:dyDescent="0.25">
      <c r="A392" s="17" t="s">
        <v>25</v>
      </c>
      <c r="B392" s="75">
        <f>SUM(B371:B387)</f>
        <v>554.36267314958263</v>
      </c>
      <c r="C392" s="75">
        <f t="shared" ref="C392:I392" si="240">SUM(C371:C387)</f>
        <v>1.3592153316982964</v>
      </c>
      <c r="D392" s="75">
        <f t="shared" si="240"/>
        <v>34.544444523408757</v>
      </c>
      <c r="E392" s="75">
        <f t="shared" si="240"/>
        <v>1543.7042971225624</v>
      </c>
      <c r="F392" s="75">
        <f t="shared" si="240"/>
        <v>0</v>
      </c>
      <c r="G392" s="75">
        <f t="shared" si="240"/>
        <v>74.718175306482308</v>
      </c>
      <c r="H392" s="76">
        <f t="shared" si="240"/>
        <v>0</v>
      </c>
      <c r="I392" s="48">
        <f t="shared" si="240"/>
        <v>2208.6888054337342</v>
      </c>
      <c r="J392" s="8"/>
      <c r="K392" s="29" t="s">
        <v>25</v>
      </c>
      <c r="L392" s="75">
        <f>SUM(L371:L387)</f>
        <v>554.36267314958263</v>
      </c>
      <c r="M392" s="75">
        <f t="shared" ref="M392:S392" si="241">SUM(M371:M387)</f>
        <v>1.3592153316982964</v>
      </c>
      <c r="N392" s="75">
        <f t="shared" si="241"/>
        <v>34.544444523408757</v>
      </c>
      <c r="O392" s="75">
        <f t="shared" si="241"/>
        <v>1543.7042971225624</v>
      </c>
      <c r="P392" s="75">
        <f t="shared" si="241"/>
        <v>1076.5285870342457</v>
      </c>
      <c r="Q392" s="75">
        <f t="shared" si="241"/>
        <v>74.718175306482308</v>
      </c>
      <c r="R392" s="76">
        <f t="shared" si="241"/>
        <v>0</v>
      </c>
      <c r="S392" s="77">
        <f t="shared" si="241"/>
        <v>3285.2173924679796</v>
      </c>
      <c r="U392" s="39" t="s">
        <v>61</v>
      </c>
      <c r="V392" s="102">
        <f>SUM(V371:V387)</f>
        <v>534.83399942299275</v>
      </c>
      <c r="W392" s="102">
        <f t="shared" ref="W392:AH392" si="242">SUM(W371:W387)</f>
        <v>10.415199995122736</v>
      </c>
      <c r="X392" s="102">
        <f t="shared" si="242"/>
        <v>74.718175306482308</v>
      </c>
      <c r="Y392" s="102">
        <f t="shared" si="242"/>
        <v>1.3592153316982964</v>
      </c>
      <c r="Z392" s="102">
        <f t="shared" si="242"/>
        <v>34.544444523408757</v>
      </c>
      <c r="AA392" s="102">
        <f t="shared" si="242"/>
        <v>1529.813064750025</v>
      </c>
      <c r="AB392" s="102">
        <f t="shared" si="242"/>
        <v>1076.5285870342457</v>
      </c>
      <c r="AC392" s="102">
        <f t="shared" si="242"/>
        <v>23.004706104004669</v>
      </c>
      <c r="AD392" s="103">
        <f t="shared" si="242"/>
        <v>9.1134737314672147</v>
      </c>
      <c r="AE392" s="103">
        <f t="shared" si="242"/>
        <v>0</v>
      </c>
      <c r="AF392" s="103">
        <f t="shared" si="242"/>
        <v>0</v>
      </c>
      <c r="AG392" s="103">
        <f t="shared" si="242"/>
        <v>0</v>
      </c>
      <c r="AH392" s="103">
        <f t="shared" si="242"/>
        <v>13.891232372537452</v>
      </c>
      <c r="AI392" s="104">
        <f>SUM(V392:AC392)</f>
        <v>3285.2173924679805</v>
      </c>
      <c r="BA392"/>
      <c r="BR392"/>
      <c r="CG392"/>
    </row>
    <row r="393" spans="1:85" s="4" customFormat="1" ht="15" thickBot="1" x14ac:dyDescent="0.35">
      <c r="A393" s="18" t="s">
        <v>85</v>
      </c>
      <c r="B393" s="105">
        <f>IF($I392=0,"-",B392/$I392)</f>
        <v>0.25099175211363417</v>
      </c>
      <c r="C393" s="105">
        <f t="shared" ref="C393:H393" si="243">IF($I392=0,"-",C392/$I392)</f>
        <v>6.1539467595181602E-4</v>
      </c>
      <c r="D393" s="105">
        <f t="shared" si="243"/>
        <v>1.5640249743840689E-2</v>
      </c>
      <c r="E393" s="105">
        <f t="shared" si="243"/>
        <v>0.69892340348029036</v>
      </c>
      <c r="F393" s="105">
        <f t="shared" si="243"/>
        <v>0</v>
      </c>
      <c r="G393" s="105">
        <f t="shared" si="243"/>
        <v>3.3829199986283004E-2</v>
      </c>
      <c r="H393" s="106">
        <f t="shared" si="243"/>
        <v>0</v>
      </c>
      <c r="I393" s="107">
        <f>SUM(B393:H393)</f>
        <v>1</v>
      </c>
      <c r="J393"/>
      <c r="K393" s="30" t="s">
        <v>85</v>
      </c>
      <c r="L393" s="80">
        <f>IF($S392=0,"-",L392/$S392)</f>
        <v>0.16874459340820805</v>
      </c>
      <c r="M393" s="80">
        <f t="shared" ref="M393:R393" si="244">IF($S392=0,"-",M392/$S392)</f>
        <v>4.1373680013218316E-4</v>
      </c>
      <c r="N393" s="80">
        <f t="shared" si="244"/>
        <v>1.0515116778149546E-2</v>
      </c>
      <c r="O393" s="80">
        <f t="shared" si="244"/>
        <v>0.46989410827478706</v>
      </c>
      <c r="P393" s="80">
        <f t="shared" si="244"/>
        <v>0.32768869101399606</v>
      </c>
      <c r="Q393" s="80">
        <f t="shared" si="244"/>
        <v>2.2743753724727235E-2</v>
      </c>
      <c r="R393" s="81">
        <f t="shared" si="244"/>
        <v>0</v>
      </c>
      <c r="S393" s="82">
        <f>SUM(L393:R393)</f>
        <v>1.0000000000000002</v>
      </c>
      <c r="U393" s="40" t="s">
        <v>85</v>
      </c>
      <c r="V393" s="108">
        <f>+V392/$AI392</f>
        <v>0.16280018504991692</v>
      </c>
      <c r="W393" s="108">
        <f t="shared" ref="W393:AH393" si="245">+W392/$AI392</f>
        <v>3.1703229195735021E-3</v>
      </c>
      <c r="X393" s="108">
        <f t="shared" si="245"/>
        <v>2.2743753724727228E-2</v>
      </c>
      <c r="Y393" s="108">
        <f t="shared" si="245"/>
        <v>4.1373680013218305E-4</v>
      </c>
      <c r="Z393" s="108">
        <f t="shared" si="245"/>
        <v>1.0515116778149544E-2</v>
      </c>
      <c r="AA393" s="108">
        <f t="shared" si="245"/>
        <v>0.46566570244557576</v>
      </c>
      <c r="AB393" s="108">
        <f t="shared" si="245"/>
        <v>0.327688691013996</v>
      </c>
      <c r="AC393" s="108">
        <f t="shared" si="245"/>
        <v>7.002491267928743E-3</v>
      </c>
      <c r="AD393" s="108">
        <f t="shared" si="245"/>
        <v>2.774085438717596E-3</v>
      </c>
      <c r="AE393" s="108">
        <f t="shared" si="245"/>
        <v>0</v>
      </c>
      <c r="AF393" s="108">
        <f t="shared" si="245"/>
        <v>0</v>
      </c>
      <c r="AG393" s="108">
        <f t="shared" si="245"/>
        <v>0</v>
      </c>
      <c r="AH393" s="108">
        <f t="shared" si="245"/>
        <v>4.228405829211147E-3</v>
      </c>
      <c r="AI393" s="109">
        <f>SUM(V393:AC393)</f>
        <v>0.99999999999999989</v>
      </c>
    </row>
    <row r="394" spans="1:85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AI394" s="8"/>
      <c r="BA394"/>
      <c r="BR394"/>
      <c r="CG394"/>
    </row>
    <row r="395" spans="1:85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  <c r="K395" s="369" t="s">
        <v>40</v>
      </c>
      <c r="L395" s="43" t="s">
        <v>0</v>
      </c>
      <c r="M395" s="43" t="s">
        <v>1</v>
      </c>
      <c r="N395" s="43" t="s">
        <v>2</v>
      </c>
      <c r="O395" s="43" t="s">
        <v>3</v>
      </c>
      <c r="P395" s="43" t="s">
        <v>26</v>
      </c>
      <c r="Q395" s="43" t="s">
        <v>4</v>
      </c>
      <c r="R395" s="43" t="s">
        <v>84</v>
      </c>
      <c r="S395" s="44" t="s">
        <v>5</v>
      </c>
      <c r="U395" s="365" t="s">
        <v>40</v>
      </c>
      <c r="V395" s="84" t="s">
        <v>71</v>
      </c>
      <c r="W395" s="84" t="s">
        <v>72</v>
      </c>
      <c r="X395" s="84" t="s">
        <v>4</v>
      </c>
      <c r="Y395" s="84" t="s">
        <v>1</v>
      </c>
      <c r="Z395" s="84" t="s">
        <v>2</v>
      </c>
      <c r="AA395" s="84" t="s">
        <v>3</v>
      </c>
      <c r="AB395" s="84" t="s">
        <v>53</v>
      </c>
      <c r="AC395" s="84" t="s">
        <v>65</v>
      </c>
      <c r="AD395" s="85" t="s">
        <v>73</v>
      </c>
      <c r="AE395" s="85" t="s">
        <v>74</v>
      </c>
      <c r="AF395" s="85" t="s">
        <v>75</v>
      </c>
      <c r="AG395" s="85" t="s">
        <v>76</v>
      </c>
      <c r="AH395" s="85" t="s">
        <v>77</v>
      </c>
      <c r="AI395" s="86" t="s">
        <v>61</v>
      </c>
      <c r="BA395"/>
      <c r="BR395"/>
      <c r="CG395"/>
    </row>
    <row r="396" spans="1:85" ht="15" customHeight="1" x14ac:dyDescent="0.25">
      <c r="A396" s="418" t="s">
        <v>40</v>
      </c>
      <c r="B396" s="357" t="s">
        <v>66</v>
      </c>
      <c r="C396" s="358"/>
      <c r="D396" s="358"/>
      <c r="E396" s="358"/>
      <c r="F396" s="358"/>
      <c r="G396" s="358"/>
      <c r="H396" s="358"/>
      <c r="I396" s="359"/>
      <c r="K396" s="370" t="s">
        <v>40</v>
      </c>
      <c r="L396" s="360" t="s">
        <v>66</v>
      </c>
      <c r="M396" s="361"/>
      <c r="N396" s="361"/>
      <c r="O396" s="361"/>
      <c r="P396" s="361"/>
      <c r="Q396" s="361"/>
      <c r="R396" s="361"/>
      <c r="S396" s="362"/>
      <c r="U396" s="366" t="s">
        <v>40</v>
      </c>
      <c r="V396" s="363" t="s">
        <v>66</v>
      </c>
      <c r="W396" s="363"/>
      <c r="X396" s="363"/>
      <c r="Y396" s="363"/>
      <c r="Z396" s="363"/>
      <c r="AA396" s="363"/>
      <c r="AB396" s="363"/>
      <c r="AC396" s="363"/>
      <c r="AD396" s="363"/>
      <c r="AE396" s="363"/>
      <c r="AF396" s="363"/>
      <c r="AG396" s="363"/>
      <c r="AH396" s="363"/>
      <c r="AI396" s="364"/>
      <c r="BA396"/>
      <c r="BR396"/>
      <c r="CG396"/>
    </row>
    <row r="397" spans="1:85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  <c r="J397" s="8"/>
      <c r="K397" s="31" t="s">
        <v>6</v>
      </c>
      <c r="L397" s="46">
        <v>0</v>
      </c>
      <c r="M397" s="46">
        <v>0</v>
      </c>
      <c r="N397" s="46">
        <v>0</v>
      </c>
      <c r="O397" s="46">
        <v>0</v>
      </c>
      <c r="P397" s="46">
        <v>0</v>
      </c>
      <c r="Q397" s="46">
        <v>0</v>
      </c>
      <c r="R397" s="87">
        <v>0</v>
      </c>
      <c r="S397" s="88">
        <f>SUM(L397:R397)</f>
        <v>0</v>
      </c>
      <c r="U397" s="33" t="s">
        <v>6</v>
      </c>
      <c r="V397" s="89">
        <v>0</v>
      </c>
      <c r="W397" s="89">
        <v>0</v>
      </c>
      <c r="X397" s="89">
        <v>0</v>
      </c>
      <c r="Y397" s="89">
        <v>0</v>
      </c>
      <c r="Z397" s="89">
        <v>0</v>
      </c>
      <c r="AA397" s="89">
        <v>0</v>
      </c>
      <c r="AB397" s="89">
        <v>0</v>
      </c>
      <c r="AC397" s="90">
        <v>0</v>
      </c>
      <c r="AD397" s="91">
        <v>0</v>
      </c>
      <c r="AE397" s="91">
        <v>0</v>
      </c>
      <c r="AF397" s="91">
        <v>0</v>
      </c>
      <c r="AG397" s="91">
        <v>0</v>
      </c>
      <c r="AH397" s="91">
        <v>0</v>
      </c>
      <c r="AI397" s="92">
        <f>SUM(V397:AC397)</f>
        <v>0</v>
      </c>
      <c r="BA397"/>
      <c r="BR397"/>
      <c r="CG397"/>
    </row>
    <row r="398" spans="1:85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246">SUM(B398:H398)</f>
        <v>0</v>
      </c>
      <c r="J398" s="8"/>
      <c r="K398" s="23" t="s">
        <v>7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6">
        <v>0</v>
      </c>
      <c r="S398" s="57">
        <f t="shared" ref="S398:S417" si="247">SUM(L398:R398)</f>
        <v>0</v>
      </c>
      <c r="U398" s="34" t="s">
        <v>7</v>
      </c>
      <c r="V398" s="93">
        <v>0</v>
      </c>
      <c r="W398" s="93">
        <v>0</v>
      </c>
      <c r="X398" s="93">
        <v>0</v>
      </c>
      <c r="Y398" s="93">
        <v>0</v>
      </c>
      <c r="Z398" s="93">
        <v>0</v>
      </c>
      <c r="AA398" s="93">
        <v>0</v>
      </c>
      <c r="AB398" s="93">
        <v>0</v>
      </c>
      <c r="AC398" s="94">
        <v>0</v>
      </c>
      <c r="AD398" s="93">
        <v>0</v>
      </c>
      <c r="AE398" s="93">
        <v>0</v>
      </c>
      <c r="AF398" s="93">
        <v>0</v>
      </c>
      <c r="AG398" s="93">
        <v>0</v>
      </c>
      <c r="AH398" s="93">
        <v>0</v>
      </c>
      <c r="AI398" s="95">
        <f t="shared" ref="AI398:AI417" si="248">SUM(V398:AC398)</f>
        <v>0</v>
      </c>
      <c r="BA398"/>
      <c r="BR398"/>
      <c r="CG398"/>
    </row>
    <row r="399" spans="1:85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246"/>
        <v>0</v>
      </c>
      <c r="J399" s="8"/>
      <c r="K399" s="24" t="s">
        <v>9</v>
      </c>
      <c r="L399" s="49">
        <v>0</v>
      </c>
      <c r="M399" s="49">
        <v>0</v>
      </c>
      <c r="N399" s="49">
        <v>0</v>
      </c>
      <c r="O399" s="49">
        <v>0</v>
      </c>
      <c r="P399" s="49">
        <v>0</v>
      </c>
      <c r="Q399" s="49">
        <v>0</v>
      </c>
      <c r="R399" s="50">
        <v>0</v>
      </c>
      <c r="S399" s="51">
        <f t="shared" si="247"/>
        <v>0</v>
      </c>
      <c r="U399" s="35" t="s">
        <v>9</v>
      </c>
      <c r="V399" s="89">
        <v>0</v>
      </c>
      <c r="W399" s="89">
        <v>0</v>
      </c>
      <c r="X399" s="89">
        <v>0</v>
      </c>
      <c r="Y399" s="89">
        <v>0</v>
      </c>
      <c r="Z399" s="89">
        <v>0</v>
      </c>
      <c r="AA399" s="89">
        <v>0</v>
      </c>
      <c r="AB399" s="89">
        <v>0</v>
      </c>
      <c r="AC399" s="90">
        <v>0</v>
      </c>
      <c r="AD399" s="91">
        <v>0</v>
      </c>
      <c r="AE399" s="91">
        <v>0</v>
      </c>
      <c r="AF399" s="91">
        <v>0</v>
      </c>
      <c r="AG399" s="91">
        <v>0</v>
      </c>
      <c r="AH399" s="91">
        <v>0</v>
      </c>
      <c r="AI399" s="92">
        <f t="shared" si="248"/>
        <v>0</v>
      </c>
      <c r="BA399"/>
      <c r="BR399"/>
      <c r="CG399"/>
    </row>
    <row r="400" spans="1:85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246"/>
        <v>0</v>
      </c>
      <c r="J400" s="8"/>
      <c r="K400" s="23" t="s">
        <v>54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6">
        <v>0</v>
      </c>
      <c r="S400" s="57">
        <f t="shared" si="247"/>
        <v>0</v>
      </c>
      <c r="U400" s="34" t="s">
        <v>54</v>
      </c>
      <c r="V400" s="93">
        <v>0</v>
      </c>
      <c r="W400" s="93">
        <v>0</v>
      </c>
      <c r="X400" s="93">
        <v>0</v>
      </c>
      <c r="Y400" s="93">
        <v>0</v>
      </c>
      <c r="Z400" s="93">
        <v>0</v>
      </c>
      <c r="AA400" s="93">
        <v>0</v>
      </c>
      <c r="AB400" s="93">
        <v>0</v>
      </c>
      <c r="AC400" s="94">
        <v>0</v>
      </c>
      <c r="AD400" s="93">
        <v>0</v>
      </c>
      <c r="AE400" s="93">
        <v>0</v>
      </c>
      <c r="AF400" s="93">
        <v>0</v>
      </c>
      <c r="AG400" s="93">
        <v>0</v>
      </c>
      <c r="AH400" s="93">
        <v>0</v>
      </c>
      <c r="AI400" s="95">
        <f t="shared" si="248"/>
        <v>0</v>
      </c>
      <c r="BA400"/>
      <c r="BR400"/>
      <c r="CG400"/>
    </row>
    <row r="401" spans="1:85" x14ac:dyDescent="0.25">
      <c r="A401" s="12" t="s">
        <v>15</v>
      </c>
      <c r="B401" s="49">
        <v>14.259001767571167</v>
      </c>
      <c r="C401" s="49">
        <v>6.2170424620937172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246"/>
        <v>20.476044229664886</v>
      </c>
      <c r="J401" s="8"/>
      <c r="K401" s="24" t="s">
        <v>15</v>
      </c>
      <c r="L401" s="49">
        <v>14.259001767571167</v>
      </c>
      <c r="M401" s="49">
        <v>6.2170424620937172</v>
      </c>
      <c r="N401" s="49">
        <v>0</v>
      </c>
      <c r="O401" s="49">
        <v>0</v>
      </c>
      <c r="P401" s="49">
        <v>0</v>
      </c>
      <c r="Q401" s="49">
        <v>0</v>
      </c>
      <c r="R401" s="50">
        <v>0</v>
      </c>
      <c r="S401" s="51">
        <f t="shared" si="247"/>
        <v>20.476044229664886</v>
      </c>
      <c r="U401" s="35" t="s">
        <v>15</v>
      </c>
      <c r="V401" s="89">
        <v>14.259001767571167</v>
      </c>
      <c r="W401" s="89">
        <v>0</v>
      </c>
      <c r="X401" s="89">
        <v>0</v>
      </c>
      <c r="Y401" s="89">
        <v>6.2170424620937172</v>
      </c>
      <c r="Z401" s="89">
        <v>0</v>
      </c>
      <c r="AA401" s="89">
        <v>0</v>
      </c>
      <c r="AB401" s="89">
        <v>0</v>
      </c>
      <c r="AC401" s="90">
        <v>0</v>
      </c>
      <c r="AD401" s="91">
        <v>0</v>
      </c>
      <c r="AE401" s="91">
        <v>0</v>
      </c>
      <c r="AF401" s="91">
        <v>0</v>
      </c>
      <c r="AG401" s="91">
        <v>0</v>
      </c>
      <c r="AH401" s="91">
        <v>0</v>
      </c>
      <c r="AI401" s="92">
        <f t="shared" si="248"/>
        <v>20.476044229664886</v>
      </c>
      <c r="BA401"/>
      <c r="BR401"/>
      <c r="CG401"/>
    </row>
    <row r="402" spans="1:85" x14ac:dyDescent="0.25">
      <c r="A402" s="11" t="s">
        <v>67</v>
      </c>
      <c r="B402" s="52">
        <v>2.4501278131336077</v>
      </c>
      <c r="C402" s="52">
        <v>1.5466883005020695</v>
      </c>
      <c r="D402" s="52">
        <v>0.37276267995643425</v>
      </c>
      <c r="E402" s="52">
        <v>0</v>
      </c>
      <c r="F402" s="372"/>
      <c r="G402" s="52">
        <v>0</v>
      </c>
      <c r="H402" s="53">
        <v>0</v>
      </c>
      <c r="I402" s="54">
        <f t="shared" si="246"/>
        <v>4.3695787935921118</v>
      </c>
      <c r="J402" s="8"/>
      <c r="K402" s="23" t="s">
        <v>67</v>
      </c>
      <c r="L402" s="55">
        <v>2.4501278131336077</v>
      </c>
      <c r="M402" s="55">
        <v>1.5466883005020695</v>
      </c>
      <c r="N402" s="55">
        <v>0.37276267995643425</v>
      </c>
      <c r="O402" s="55">
        <v>0</v>
      </c>
      <c r="P402" s="55">
        <v>0</v>
      </c>
      <c r="Q402" s="55">
        <v>0</v>
      </c>
      <c r="R402" s="56">
        <v>0</v>
      </c>
      <c r="S402" s="57">
        <f t="shared" si="247"/>
        <v>4.3695787935921118</v>
      </c>
      <c r="U402" s="34" t="s">
        <v>55</v>
      </c>
      <c r="V402" s="93">
        <v>2.4501278131336077</v>
      </c>
      <c r="W402" s="93">
        <v>0</v>
      </c>
      <c r="X402" s="93">
        <v>0</v>
      </c>
      <c r="Y402" s="93">
        <v>1.5466883005020695</v>
      </c>
      <c r="Z402" s="93">
        <v>0.37276267995643425</v>
      </c>
      <c r="AA402" s="93">
        <v>0</v>
      </c>
      <c r="AB402" s="93">
        <v>0</v>
      </c>
      <c r="AC402" s="94">
        <v>0</v>
      </c>
      <c r="AD402" s="93">
        <v>0</v>
      </c>
      <c r="AE402" s="93">
        <v>0</v>
      </c>
      <c r="AF402" s="93">
        <v>0</v>
      </c>
      <c r="AG402" s="93">
        <v>0</v>
      </c>
      <c r="AH402" s="93">
        <v>0</v>
      </c>
      <c r="AI402" s="95">
        <f t="shared" si="248"/>
        <v>4.3695787935921118</v>
      </c>
      <c r="BA402"/>
      <c r="BR402"/>
      <c r="CG402"/>
    </row>
    <row r="403" spans="1:85" x14ac:dyDescent="0.25">
      <c r="A403" s="12" t="s">
        <v>56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 t="shared" si="246"/>
        <v>0</v>
      </c>
      <c r="J403" s="8"/>
      <c r="K403" s="24" t="s">
        <v>56</v>
      </c>
      <c r="L403" s="49">
        <v>0</v>
      </c>
      <c r="M403" s="49">
        <v>0</v>
      </c>
      <c r="N403" s="49">
        <v>0</v>
      </c>
      <c r="O403" s="49">
        <v>0</v>
      </c>
      <c r="P403" s="49">
        <v>5.8587551233697512</v>
      </c>
      <c r="Q403" s="49">
        <v>0</v>
      </c>
      <c r="R403" s="50">
        <v>0</v>
      </c>
      <c r="S403" s="51">
        <f t="shared" si="247"/>
        <v>5.8587551233697512</v>
      </c>
      <c r="U403" s="35" t="s">
        <v>56</v>
      </c>
      <c r="V403" s="89">
        <v>0</v>
      </c>
      <c r="W403" s="89">
        <v>0</v>
      </c>
      <c r="X403" s="89">
        <v>0</v>
      </c>
      <c r="Y403" s="89">
        <v>0</v>
      </c>
      <c r="Z403" s="89">
        <v>0</v>
      </c>
      <c r="AA403" s="89">
        <v>0</v>
      </c>
      <c r="AB403" s="89">
        <v>5.8587551233697512</v>
      </c>
      <c r="AC403" s="90">
        <v>0</v>
      </c>
      <c r="AD403" s="89">
        <v>0</v>
      </c>
      <c r="AE403" s="89">
        <v>0</v>
      </c>
      <c r="AF403" s="89">
        <v>0</v>
      </c>
      <c r="AG403" s="89">
        <v>0</v>
      </c>
      <c r="AH403" s="89">
        <v>0</v>
      </c>
      <c r="AI403" s="92">
        <f t="shared" si="248"/>
        <v>5.8587551233697512</v>
      </c>
      <c r="BA403"/>
      <c r="BR403"/>
      <c r="CG403"/>
    </row>
    <row r="404" spans="1:85" x14ac:dyDescent="0.25">
      <c r="A404" s="11" t="s">
        <v>11</v>
      </c>
      <c r="B404" s="52">
        <v>0</v>
      </c>
      <c r="C404" s="52">
        <v>0.11732409742330067</v>
      </c>
      <c r="D404" s="52">
        <v>0</v>
      </c>
      <c r="E404" s="52">
        <v>0</v>
      </c>
      <c r="F404" s="372"/>
      <c r="G404" s="52">
        <v>0</v>
      </c>
      <c r="H404" s="53">
        <v>0</v>
      </c>
      <c r="I404" s="54">
        <f t="shared" si="246"/>
        <v>0.11732409742330067</v>
      </c>
      <c r="J404" s="8"/>
      <c r="K404" s="23" t="s">
        <v>11</v>
      </c>
      <c r="L404" s="55">
        <v>0</v>
      </c>
      <c r="M404" s="55">
        <v>0.11732409742330067</v>
      </c>
      <c r="N404" s="55">
        <v>0</v>
      </c>
      <c r="O404" s="55">
        <v>0</v>
      </c>
      <c r="P404" s="55">
        <v>0.98319642184231582</v>
      </c>
      <c r="Q404" s="55">
        <v>0</v>
      </c>
      <c r="R404" s="56">
        <v>0</v>
      </c>
      <c r="S404" s="57">
        <f t="shared" si="247"/>
        <v>1.1005205192656164</v>
      </c>
      <c r="U404" s="34" t="s">
        <v>11</v>
      </c>
      <c r="V404" s="93">
        <v>0</v>
      </c>
      <c r="W404" s="93">
        <v>0</v>
      </c>
      <c r="X404" s="93">
        <v>0</v>
      </c>
      <c r="Y404" s="93">
        <v>0.11732409742330067</v>
      </c>
      <c r="Z404" s="93">
        <v>0</v>
      </c>
      <c r="AA404" s="93">
        <v>0</v>
      </c>
      <c r="AB404" s="93">
        <v>0.98319642184231582</v>
      </c>
      <c r="AC404" s="94">
        <v>0</v>
      </c>
      <c r="AD404" s="93">
        <v>0</v>
      </c>
      <c r="AE404" s="93">
        <v>0</v>
      </c>
      <c r="AF404" s="93">
        <v>0</v>
      </c>
      <c r="AG404" s="93">
        <v>0</v>
      </c>
      <c r="AH404" s="93">
        <v>0</v>
      </c>
      <c r="AI404" s="95">
        <f t="shared" si="248"/>
        <v>1.1005205192656164</v>
      </c>
      <c r="BA404"/>
      <c r="BR404"/>
      <c r="CG404"/>
    </row>
    <row r="405" spans="1:85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246"/>
        <v>0</v>
      </c>
      <c r="J405" s="8"/>
      <c r="K405" s="24" t="s">
        <v>57</v>
      </c>
      <c r="L405" s="49">
        <v>0</v>
      </c>
      <c r="M405" s="49">
        <v>0</v>
      </c>
      <c r="N405" s="49">
        <v>0</v>
      </c>
      <c r="O405" s="49">
        <v>0</v>
      </c>
      <c r="P405" s="49">
        <v>0</v>
      </c>
      <c r="Q405" s="49">
        <v>0</v>
      </c>
      <c r="R405" s="50">
        <v>0</v>
      </c>
      <c r="S405" s="51">
        <f t="shared" si="247"/>
        <v>0</v>
      </c>
      <c r="U405" s="35" t="s">
        <v>57</v>
      </c>
      <c r="V405" s="89">
        <v>0</v>
      </c>
      <c r="W405" s="89">
        <v>0</v>
      </c>
      <c r="X405" s="89">
        <v>0</v>
      </c>
      <c r="Y405" s="89">
        <v>0</v>
      </c>
      <c r="Z405" s="89">
        <v>0</v>
      </c>
      <c r="AA405" s="89">
        <v>0</v>
      </c>
      <c r="AB405" s="89">
        <v>0</v>
      </c>
      <c r="AC405" s="90">
        <v>0</v>
      </c>
      <c r="AD405" s="89">
        <v>0</v>
      </c>
      <c r="AE405" s="89">
        <v>0</v>
      </c>
      <c r="AF405" s="89">
        <v>0</v>
      </c>
      <c r="AG405" s="89">
        <v>0</v>
      </c>
      <c r="AH405" s="89">
        <v>0</v>
      </c>
      <c r="AI405" s="92">
        <f t="shared" si="248"/>
        <v>0</v>
      </c>
      <c r="BA405"/>
      <c r="BR405"/>
      <c r="CG405"/>
    </row>
    <row r="406" spans="1:85" x14ac:dyDescent="0.25">
      <c r="A406" s="11" t="s">
        <v>16</v>
      </c>
      <c r="B406" s="52">
        <v>0</v>
      </c>
      <c r="C406" s="52">
        <v>0</v>
      </c>
      <c r="D406" s="52">
        <v>0.64730830656803195</v>
      </c>
      <c r="E406" s="52">
        <v>0</v>
      </c>
      <c r="F406" s="372"/>
      <c r="G406" s="52">
        <v>0</v>
      </c>
      <c r="H406" s="53">
        <v>0</v>
      </c>
      <c r="I406" s="54">
        <f t="shared" si="246"/>
        <v>0.64730830656803195</v>
      </c>
      <c r="J406" s="8"/>
      <c r="K406" s="23" t="s">
        <v>16</v>
      </c>
      <c r="L406" s="55">
        <v>0</v>
      </c>
      <c r="M406" s="55">
        <v>0</v>
      </c>
      <c r="N406" s="55">
        <v>0.64730830656803195</v>
      </c>
      <c r="O406" s="55">
        <v>0</v>
      </c>
      <c r="P406" s="55">
        <v>0</v>
      </c>
      <c r="Q406" s="55">
        <v>0</v>
      </c>
      <c r="R406" s="56">
        <v>0</v>
      </c>
      <c r="S406" s="57">
        <f t="shared" si="247"/>
        <v>0.64730830656803195</v>
      </c>
      <c r="U406" s="34" t="s">
        <v>16</v>
      </c>
      <c r="V406" s="93">
        <v>0</v>
      </c>
      <c r="W406" s="93">
        <v>0</v>
      </c>
      <c r="X406" s="93">
        <v>0</v>
      </c>
      <c r="Y406" s="93">
        <v>0</v>
      </c>
      <c r="Z406" s="93">
        <v>0.64730830656803195</v>
      </c>
      <c r="AA406" s="93">
        <v>0</v>
      </c>
      <c r="AB406" s="93">
        <v>0</v>
      </c>
      <c r="AC406" s="94">
        <v>0</v>
      </c>
      <c r="AD406" s="93">
        <v>0</v>
      </c>
      <c r="AE406" s="93">
        <v>0</v>
      </c>
      <c r="AF406" s="93">
        <v>0</v>
      </c>
      <c r="AG406" s="93">
        <v>0</v>
      </c>
      <c r="AH406" s="93">
        <v>0</v>
      </c>
      <c r="AI406" s="95">
        <f t="shared" si="248"/>
        <v>0.64730830656803195</v>
      </c>
      <c r="BA406"/>
      <c r="BR406"/>
      <c r="CG406"/>
    </row>
    <row r="407" spans="1:85" x14ac:dyDescent="0.25">
      <c r="A407" s="12" t="s">
        <v>139</v>
      </c>
      <c r="B407" s="49">
        <v>2.0790042986388051</v>
      </c>
      <c r="C407" s="49">
        <v>15.355994274130559</v>
      </c>
      <c r="D407" s="49">
        <v>6.0676682678151277</v>
      </c>
      <c r="E407" s="49">
        <v>0</v>
      </c>
      <c r="F407" s="372"/>
      <c r="G407" s="49">
        <v>0</v>
      </c>
      <c r="H407" s="58">
        <v>0</v>
      </c>
      <c r="I407" s="48">
        <f t="shared" si="246"/>
        <v>23.502666840584489</v>
      </c>
      <c r="J407" s="8"/>
      <c r="K407" s="24" t="s">
        <v>139</v>
      </c>
      <c r="L407" s="49">
        <v>2.0790042986388051</v>
      </c>
      <c r="M407" s="49">
        <v>15.355994274130559</v>
      </c>
      <c r="N407" s="49">
        <v>6.0676682678151277</v>
      </c>
      <c r="O407" s="49">
        <v>0</v>
      </c>
      <c r="P407" s="49">
        <v>0</v>
      </c>
      <c r="Q407" s="49">
        <v>0</v>
      </c>
      <c r="R407" s="50">
        <v>0</v>
      </c>
      <c r="S407" s="51">
        <f t="shared" si="247"/>
        <v>23.502666840584489</v>
      </c>
      <c r="U407" s="35" t="s">
        <v>139</v>
      </c>
      <c r="V407" s="89">
        <v>2.0790042986388051</v>
      </c>
      <c r="W407" s="89">
        <v>0</v>
      </c>
      <c r="X407" s="89">
        <v>0</v>
      </c>
      <c r="Y407" s="89">
        <v>15.355994274130559</v>
      </c>
      <c r="Z407" s="89">
        <v>2.6303153616522272</v>
      </c>
      <c r="AA407" s="89">
        <v>0</v>
      </c>
      <c r="AB407" s="89">
        <v>0</v>
      </c>
      <c r="AC407" s="90">
        <v>3.4373529061629009</v>
      </c>
      <c r="AD407" s="89">
        <v>0</v>
      </c>
      <c r="AE407" s="89">
        <v>0</v>
      </c>
      <c r="AF407" s="89">
        <v>0</v>
      </c>
      <c r="AG407" s="89">
        <v>3.4373529061629009</v>
      </c>
      <c r="AH407" s="89">
        <v>0</v>
      </c>
      <c r="AI407" s="92">
        <f t="shared" si="248"/>
        <v>23.502666840584489</v>
      </c>
      <c r="BA407"/>
      <c r="BR407"/>
      <c r="CG407"/>
    </row>
    <row r="408" spans="1:85" x14ac:dyDescent="0.25">
      <c r="A408" s="11" t="s">
        <v>24</v>
      </c>
      <c r="B408" s="52">
        <v>3.0170103481809973</v>
      </c>
      <c r="C408" s="52">
        <v>7.373919953008784E-2</v>
      </c>
      <c r="D408" s="52">
        <v>0.59430283430796971</v>
      </c>
      <c r="E408" s="52">
        <v>22.067074415799574</v>
      </c>
      <c r="F408" s="372"/>
      <c r="G408" s="52">
        <v>3.0717116986813555</v>
      </c>
      <c r="H408" s="53">
        <v>0</v>
      </c>
      <c r="I408" s="54">
        <f t="shared" si="246"/>
        <v>28.823838496499985</v>
      </c>
      <c r="J408" s="8"/>
      <c r="K408" s="23" t="s">
        <v>24</v>
      </c>
      <c r="L408" s="55">
        <v>3.0170103481809973</v>
      </c>
      <c r="M408" s="55">
        <v>7.373919953008784E-2</v>
      </c>
      <c r="N408" s="55">
        <v>0.59430283430796971</v>
      </c>
      <c r="O408" s="55">
        <v>22.067074415799574</v>
      </c>
      <c r="P408" s="55">
        <v>0.30603255345048919</v>
      </c>
      <c r="Q408" s="55">
        <v>3.0717116986813555</v>
      </c>
      <c r="R408" s="56">
        <v>0</v>
      </c>
      <c r="S408" s="57">
        <f t="shared" si="247"/>
        <v>29.129871049950474</v>
      </c>
      <c r="U408" s="34" t="s">
        <v>24</v>
      </c>
      <c r="V408" s="93">
        <v>0</v>
      </c>
      <c r="W408" s="93">
        <v>2.3287449468303718</v>
      </c>
      <c r="X408" s="93">
        <v>3.0717116986813555</v>
      </c>
      <c r="Y408" s="93">
        <v>7.373919953008784E-2</v>
      </c>
      <c r="Z408" s="93">
        <v>0.59430283430796971</v>
      </c>
      <c r="AA408" s="93">
        <v>21.167414809780983</v>
      </c>
      <c r="AB408" s="93">
        <v>0.30603255345048919</v>
      </c>
      <c r="AC408" s="94">
        <v>1.5879250073692182</v>
      </c>
      <c r="AD408" s="93">
        <v>0.68826540135062564</v>
      </c>
      <c r="AE408" s="93">
        <v>0.89965960601859185</v>
      </c>
      <c r="AF408" s="93">
        <v>0</v>
      </c>
      <c r="AG408" s="93">
        <v>0</v>
      </c>
      <c r="AH408" s="93">
        <v>0</v>
      </c>
      <c r="AI408" s="95">
        <f t="shared" si="248"/>
        <v>29.129871049950474</v>
      </c>
      <c r="BA408"/>
      <c r="BR408"/>
      <c r="CG408"/>
    </row>
    <row r="409" spans="1:85" x14ac:dyDescent="0.25">
      <c r="A409" s="12" t="s">
        <v>23</v>
      </c>
      <c r="B409" s="49">
        <v>1.5038134559857084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246"/>
        <v>1.5038134559857084</v>
      </c>
      <c r="J409" s="8"/>
      <c r="K409" s="24" t="s">
        <v>23</v>
      </c>
      <c r="L409" s="49">
        <v>1.5038134559857084</v>
      </c>
      <c r="M409" s="49">
        <v>0</v>
      </c>
      <c r="N409" s="49">
        <v>0</v>
      </c>
      <c r="O409" s="49">
        <v>0</v>
      </c>
      <c r="P409" s="49">
        <v>0</v>
      </c>
      <c r="Q409" s="49">
        <v>0</v>
      </c>
      <c r="R409" s="50">
        <v>0</v>
      </c>
      <c r="S409" s="51">
        <f t="shared" si="247"/>
        <v>1.5038134559857084</v>
      </c>
      <c r="U409" s="35" t="s">
        <v>23</v>
      </c>
      <c r="V409" s="89">
        <v>1.5038134559857084</v>
      </c>
      <c r="W409" s="89">
        <v>0</v>
      </c>
      <c r="X409" s="89">
        <v>0</v>
      </c>
      <c r="Y409" s="89">
        <v>0</v>
      </c>
      <c r="Z409" s="89">
        <v>0</v>
      </c>
      <c r="AA409" s="89">
        <v>0</v>
      </c>
      <c r="AB409" s="89">
        <v>0</v>
      </c>
      <c r="AC409" s="90">
        <v>0</v>
      </c>
      <c r="AD409" s="89">
        <v>0</v>
      </c>
      <c r="AE409" s="89">
        <v>0</v>
      </c>
      <c r="AF409" s="89">
        <v>0</v>
      </c>
      <c r="AG409" s="89">
        <v>0</v>
      </c>
      <c r="AH409" s="89">
        <v>0</v>
      </c>
      <c r="AI409" s="92">
        <f t="shared" si="248"/>
        <v>1.5038134559857084</v>
      </c>
      <c r="BA409"/>
      <c r="BR409"/>
      <c r="CG409"/>
    </row>
    <row r="410" spans="1:85" x14ac:dyDescent="0.25">
      <c r="A410" s="11" t="s">
        <v>58</v>
      </c>
      <c r="B410" s="52">
        <v>0.1070847049991637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246"/>
        <v>0.1070847049991637</v>
      </c>
      <c r="J410" s="8"/>
      <c r="K410" s="23" t="s">
        <v>58</v>
      </c>
      <c r="L410" s="55">
        <v>0.1070847049991637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6">
        <v>0</v>
      </c>
      <c r="S410" s="57">
        <f t="shared" si="247"/>
        <v>0.1070847049991637</v>
      </c>
      <c r="U410" s="34" t="s">
        <v>58</v>
      </c>
      <c r="V410" s="93">
        <v>0.1070847049991637</v>
      </c>
      <c r="W410" s="93">
        <v>0</v>
      </c>
      <c r="X410" s="93">
        <v>0</v>
      </c>
      <c r="Y410" s="93">
        <v>0</v>
      </c>
      <c r="Z410" s="93">
        <v>0</v>
      </c>
      <c r="AA410" s="93">
        <v>0</v>
      </c>
      <c r="AB410" s="93">
        <v>0</v>
      </c>
      <c r="AC410" s="94">
        <v>0</v>
      </c>
      <c r="AD410" s="93">
        <v>0</v>
      </c>
      <c r="AE410" s="93">
        <v>0</v>
      </c>
      <c r="AF410" s="93">
        <v>0</v>
      </c>
      <c r="AG410" s="93">
        <v>0</v>
      </c>
      <c r="AH410" s="93">
        <v>0</v>
      </c>
      <c r="AI410" s="95">
        <f t="shared" si="248"/>
        <v>0.1070847049991637</v>
      </c>
      <c r="BA410"/>
      <c r="BR410"/>
      <c r="CG410"/>
    </row>
    <row r="411" spans="1:85" x14ac:dyDescent="0.25">
      <c r="A411" s="12" t="s">
        <v>21</v>
      </c>
      <c r="B411" s="49">
        <v>0.83195665819925313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246"/>
        <v>0.83195665819925313</v>
      </c>
      <c r="J411" s="8"/>
      <c r="K411" s="24" t="s">
        <v>21</v>
      </c>
      <c r="L411" s="49">
        <v>0.83195665819925313</v>
      </c>
      <c r="M411" s="49">
        <v>0</v>
      </c>
      <c r="N411" s="49">
        <v>0</v>
      </c>
      <c r="O411" s="49">
        <v>0</v>
      </c>
      <c r="P411" s="49">
        <v>0.2407629377461255</v>
      </c>
      <c r="Q411" s="49">
        <v>0</v>
      </c>
      <c r="R411" s="50">
        <v>0</v>
      </c>
      <c r="S411" s="51">
        <f t="shared" si="247"/>
        <v>1.0727195959453786</v>
      </c>
      <c r="U411" s="35" t="s">
        <v>21</v>
      </c>
      <c r="V411" s="89">
        <v>0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0.2407629377461255</v>
      </c>
      <c r="AC411" s="90">
        <v>0.83195665819925313</v>
      </c>
      <c r="AD411" s="89">
        <v>0.83195665819925313</v>
      </c>
      <c r="AE411" s="89">
        <v>0</v>
      </c>
      <c r="AF411" s="89">
        <v>0</v>
      </c>
      <c r="AG411" s="89">
        <v>0</v>
      </c>
      <c r="AH411" s="89">
        <v>0</v>
      </c>
      <c r="AI411" s="92">
        <f t="shared" si="248"/>
        <v>1.0727195959453786</v>
      </c>
      <c r="BA411"/>
      <c r="BR411"/>
      <c r="CG411"/>
    </row>
    <row r="412" spans="1:85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246"/>
        <v>0</v>
      </c>
      <c r="J412" s="8"/>
      <c r="K412" s="23" t="s">
        <v>20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6">
        <v>0</v>
      </c>
      <c r="S412" s="57">
        <f t="shared" si="247"/>
        <v>0</v>
      </c>
      <c r="U412" s="34" t="s">
        <v>59</v>
      </c>
      <c r="V412" s="93">
        <v>0</v>
      </c>
      <c r="W412" s="93">
        <v>0</v>
      </c>
      <c r="X412" s="93">
        <v>0</v>
      </c>
      <c r="Y412" s="93">
        <v>0</v>
      </c>
      <c r="Z412" s="93">
        <v>0</v>
      </c>
      <c r="AA412" s="93">
        <v>0</v>
      </c>
      <c r="AB412" s="93">
        <v>0</v>
      </c>
      <c r="AC412" s="94">
        <v>0</v>
      </c>
      <c r="AD412" s="93">
        <v>0</v>
      </c>
      <c r="AE412" s="93">
        <v>0</v>
      </c>
      <c r="AF412" s="93">
        <v>0</v>
      </c>
      <c r="AG412" s="93">
        <v>0</v>
      </c>
      <c r="AH412" s="93">
        <v>0</v>
      </c>
      <c r="AI412" s="95">
        <f t="shared" si="248"/>
        <v>0</v>
      </c>
      <c r="BA412"/>
      <c r="BR412"/>
      <c r="CG412"/>
    </row>
    <row r="413" spans="1:85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246"/>
        <v>0</v>
      </c>
      <c r="J413" s="8"/>
      <c r="K413" s="25" t="s">
        <v>62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50">
        <v>0</v>
      </c>
      <c r="S413" s="51">
        <f t="shared" si="247"/>
        <v>0</v>
      </c>
      <c r="U413" s="36" t="s">
        <v>60</v>
      </c>
      <c r="V413" s="89">
        <v>0</v>
      </c>
      <c r="W413" s="89">
        <v>0</v>
      </c>
      <c r="X413" s="89">
        <v>0</v>
      </c>
      <c r="Y413" s="89">
        <v>0</v>
      </c>
      <c r="Z413" s="89">
        <v>0</v>
      </c>
      <c r="AA413" s="89">
        <v>0</v>
      </c>
      <c r="AB413" s="89">
        <v>0</v>
      </c>
      <c r="AC413" s="90">
        <v>0</v>
      </c>
      <c r="AD413" s="91">
        <v>0</v>
      </c>
      <c r="AE413" s="91">
        <v>0</v>
      </c>
      <c r="AF413" s="91">
        <v>0</v>
      </c>
      <c r="AG413" s="91">
        <v>0</v>
      </c>
      <c r="AH413" s="91">
        <v>0</v>
      </c>
      <c r="AI413" s="92">
        <f t="shared" si="248"/>
        <v>0</v>
      </c>
      <c r="BA413"/>
      <c r="BR413"/>
      <c r="CG413"/>
    </row>
    <row r="414" spans="1:85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246"/>
        <v>0</v>
      </c>
      <c r="J414" s="8"/>
      <c r="K414" s="26" t="s">
        <v>22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63">
        <v>0</v>
      </c>
      <c r="S414" s="64">
        <f t="shared" si="247"/>
        <v>0</v>
      </c>
      <c r="U414" s="37" t="s">
        <v>63</v>
      </c>
      <c r="V414" s="96">
        <v>0</v>
      </c>
      <c r="W414" s="96">
        <v>0</v>
      </c>
      <c r="X414" s="96">
        <v>0</v>
      </c>
      <c r="Y414" s="96">
        <v>0</v>
      </c>
      <c r="Z414" s="96">
        <v>0</v>
      </c>
      <c r="AA414" s="96">
        <v>0</v>
      </c>
      <c r="AB414" s="96">
        <v>0</v>
      </c>
      <c r="AC414" s="96">
        <v>0</v>
      </c>
      <c r="AD414" s="96">
        <v>0</v>
      </c>
      <c r="AE414" s="96">
        <v>0</v>
      </c>
      <c r="AF414" s="96">
        <v>0</v>
      </c>
      <c r="AG414" s="96">
        <v>0</v>
      </c>
      <c r="AH414" s="97">
        <v>0</v>
      </c>
      <c r="AI414" s="98">
        <f t="shared" si="248"/>
        <v>0</v>
      </c>
      <c r="BA414"/>
      <c r="BR414"/>
      <c r="CG414"/>
    </row>
    <row r="415" spans="1:85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246"/>
        <v>0</v>
      </c>
      <c r="J415" s="8"/>
      <c r="K415" s="27" t="s">
        <v>18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8">
        <v>0</v>
      </c>
      <c r="S415" s="69">
        <f t="shared" si="247"/>
        <v>0</v>
      </c>
      <c r="U415" s="38" t="s">
        <v>18</v>
      </c>
      <c r="V415" s="99">
        <v>0</v>
      </c>
      <c r="W415" s="99">
        <v>0</v>
      </c>
      <c r="X415" s="99">
        <v>0</v>
      </c>
      <c r="Y415" s="99">
        <v>0</v>
      </c>
      <c r="Z415" s="99">
        <v>0</v>
      </c>
      <c r="AA415" s="99">
        <v>0</v>
      </c>
      <c r="AB415" s="99">
        <v>0</v>
      </c>
      <c r="AC415" s="99">
        <v>0</v>
      </c>
      <c r="AD415" s="100">
        <v>0</v>
      </c>
      <c r="AE415" s="100">
        <v>0</v>
      </c>
      <c r="AF415" s="100">
        <v>0</v>
      </c>
      <c r="AG415" s="100">
        <v>0</v>
      </c>
      <c r="AH415" s="100">
        <v>0</v>
      </c>
      <c r="AI415" s="101">
        <f t="shared" si="248"/>
        <v>0</v>
      </c>
      <c r="BA415"/>
      <c r="BR415"/>
      <c r="CG415"/>
    </row>
    <row r="416" spans="1:85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246"/>
        <v>0</v>
      </c>
      <c r="J416" s="8"/>
      <c r="K416" s="26" t="s">
        <v>19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63">
        <v>0</v>
      </c>
      <c r="S416" s="64">
        <f t="shared" si="247"/>
        <v>0</v>
      </c>
      <c r="U416" s="37" t="s">
        <v>19</v>
      </c>
      <c r="V416" s="96">
        <v>0</v>
      </c>
      <c r="W416" s="96">
        <v>0</v>
      </c>
      <c r="X416" s="96">
        <v>0</v>
      </c>
      <c r="Y416" s="96">
        <v>0</v>
      </c>
      <c r="Z416" s="96">
        <v>0</v>
      </c>
      <c r="AA416" s="96">
        <v>0</v>
      </c>
      <c r="AB416" s="96">
        <v>0</v>
      </c>
      <c r="AC416" s="96">
        <v>0</v>
      </c>
      <c r="AD416" s="96">
        <v>0</v>
      </c>
      <c r="AE416" s="96">
        <v>0</v>
      </c>
      <c r="AF416" s="96">
        <v>0</v>
      </c>
      <c r="AG416" s="96">
        <v>0</v>
      </c>
      <c r="AH416" s="97">
        <v>0</v>
      </c>
      <c r="AI416" s="98">
        <f t="shared" si="248"/>
        <v>0</v>
      </c>
      <c r="BA416"/>
      <c r="BR416"/>
      <c r="CG416"/>
    </row>
    <row r="417" spans="1:85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 t="shared" si="246"/>
        <v>0</v>
      </c>
      <c r="J417" s="8"/>
      <c r="K417" s="28" t="s">
        <v>10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s="70">
        <v>0</v>
      </c>
      <c r="R417" s="73">
        <v>0</v>
      </c>
      <c r="S417" s="74">
        <f t="shared" si="247"/>
        <v>0</v>
      </c>
      <c r="U417" s="38" t="s">
        <v>10</v>
      </c>
      <c r="V417" s="99">
        <v>0</v>
      </c>
      <c r="W417" s="99">
        <v>0</v>
      </c>
      <c r="X417" s="99">
        <v>0</v>
      </c>
      <c r="Y417" s="99">
        <v>0</v>
      </c>
      <c r="Z417" s="99">
        <v>0</v>
      </c>
      <c r="AA417" s="99">
        <v>0</v>
      </c>
      <c r="AB417" s="99">
        <v>0</v>
      </c>
      <c r="AC417" s="99">
        <v>0</v>
      </c>
      <c r="AD417" s="100">
        <v>0</v>
      </c>
      <c r="AE417" s="100">
        <v>0</v>
      </c>
      <c r="AF417" s="100">
        <v>0</v>
      </c>
      <c r="AG417" s="100">
        <v>0</v>
      </c>
      <c r="AH417" s="100">
        <v>0</v>
      </c>
      <c r="AI417" s="101">
        <f t="shared" si="248"/>
        <v>0</v>
      </c>
      <c r="BA417"/>
      <c r="BR417"/>
      <c r="CG417"/>
    </row>
    <row r="418" spans="1:85" x14ac:dyDescent="0.25">
      <c r="A418" s="17" t="s">
        <v>25</v>
      </c>
      <c r="B418" s="75">
        <f>SUM(B397:B413)</f>
        <v>24.247999046708699</v>
      </c>
      <c r="C418" s="75">
        <f t="shared" ref="C418:I418" si="249">SUM(C397:C413)</f>
        <v>23.310788333679735</v>
      </c>
      <c r="D418" s="75">
        <f t="shared" si="249"/>
        <v>7.6820420886475631</v>
      </c>
      <c r="E418" s="75">
        <f t="shared" si="249"/>
        <v>22.067074415799574</v>
      </c>
      <c r="F418" s="75">
        <f t="shared" si="249"/>
        <v>0</v>
      </c>
      <c r="G418" s="75">
        <f t="shared" si="249"/>
        <v>3.0717116986813555</v>
      </c>
      <c r="H418" s="76">
        <f t="shared" si="249"/>
        <v>0</v>
      </c>
      <c r="I418" s="48">
        <f t="shared" si="249"/>
        <v>80.379615583516923</v>
      </c>
      <c r="J418" s="8"/>
      <c r="K418" s="29" t="s">
        <v>25</v>
      </c>
      <c r="L418" s="75">
        <f>SUM(L397:L413)</f>
        <v>24.247999046708699</v>
      </c>
      <c r="M418" s="75">
        <f t="shared" ref="M418:S418" si="250">SUM(M397:M413)</f>
        <v>23.310788333679735</v>
      </c>
      <c r="N418" s="75">
        <f t="shared" si="250"/>
        <v>7.6820420886475631</v>
      </c>
      <c r="O418" s="75">
        <f t="shared" si="250"/>
        <v>22.067074415799574</v>
      </c>
      <c r="P418" s="75">
        <f t="shared" si="250"/>
        <v>7.3887470364086818</v>
      </c>
      <c r="Q418" s="75">
        <f t="shared" si="250"/>
        <v>3.0717116986813555</v>
      </c>
      <c r="R418" s="76">
        <f t="shared" si="250"/>
        <v>0</v>
      </c>
      <c r="S418" s="77">
        <f t="shared" si="250"/>
        <v>87.768362619925611</v>
      </c>
      <c r="U418" s="39" t="s">
        <v>61</v>
      </c>
      <c r="V418" s="102">
        <f>SUM(V397:V413)</f>
        <v>20.39903204032845</v>
      </c>
      <c r="W418" s="102">
        <f t="shared" ref="W418:AH418" si="251">SUM(W397:W413)</f>
        <v>2.3287449468303718</v>
      </c>
      <c r="X418" s="102">
        <f t="shared" si="251"/>
        <v>3.0717116986813555</v>
      </c>
      <c r="Y418" s="102">
        <f t="shared" si="251"/>
        <v>23.310788333679735</v>
      </c>
      <c r="Z418" s="102">
        <f t="shared" si="251"/>
        <v>4.2446891824846631</v>
      </c>
      <c r="AA418" s="102">
        <f t="shared" si="251"/>
        <v>21.167414809780983</v>
      </c>
      <c r="AB418" s="102">
        <f t="shared" si="251"/>
        <v>7.3887470364086818</v>
      </c>
      <c r="AC418" s="102">
        <f t="shared" si="251"/>
        <v>5.8572345717313725</v>
      </c>
      <c r="AD418" s="103">
        <f t="shared" si="251"/>
        <v>1.5202220595498788</v>
      </c>
      <c r="AE418" s="103">
        <f t="shared" si="251"/>
        <v>0.89965960601859185</v>
      </c>
      <c r="AF418" s="103">
        <f t="shared" si="251"/>
        <v>0</v>
      </c>
      <c r="AG418" s="103">
        <f t="shared" si="251"/>
        <v>3.4373529061629009</v>
      </c>
      <c r="AH418" s="103">
        <f t="shared" si="251"/>
        <v>0</v>
      </c>
      <c r="AI418" s="104">
        <f>SUM(V418:AC418)</f>
        <v>87.768362619925611</v>
      </c>
      <c r="BA418"/>
      <c r="BR418"/>
      <c r="CG418"/>
    </row>
    <row r="419" spans="1:85" s="4" customFormat="1" ht="15" thickBot="1" x14ac:dyDescent="0.35">
      <c r="A419" s="18" t="s">
        <v>85</v>
      </c>
      <c r="B419" s="105">
        <f>IF($I418=0,"-",B418/$I418)</f>
        <v>0.30166851223012225</v>
      </c>
      <c r="C419" s="105">
        <f t="shared" ref="C419:H419" si="252">IF($I418=0,"-",C418/$I418)</f>
        <v>0.29000870636733889</v>
      </c>
      <c r="D419" s="105">
        <f t="shared" si="252"/>
        <v>9.5572018264577077E-2</v>
      </c>
      <c r="E419" s="105">
        <f t="shared" si="252"/>
        <v>0.27453570480031964</v>
      </c>
      <c r="F419" s="105">
        <f t="shared" si="252"/>
        <v>0</v>
      </c>
      <c r="G419" s="105">
        <f t="shared" si="252"/>
        <v>3.821505833764223E-2</v>
      </c>
      <c r="H419" s="106">
        <f t="shared" si="252"/>
        <v>0</v>
      </c>
      <c r="I419" s="107">
        <f>SUM(B419:H419)</f>
        <v>1</v>
      </c>
      <c r="J419"/>
      <c r="K419" s="30" t="s">
        <v>85</v>
      </c>
      <c r="L419" s="80">
        <f>IF($S418=0,"-",L418/$S418)</f>
        <v>0.27627266047690624</v>
      </c>
      <c r="M419" s="80">
        <f t="shared" ref="M419:R419" si="253">IF($S418=0,"-",M418/$S418)</f>
        <v>0.26559443104373925</v>
      </c>
      <c r="N419" s="80">
        <f t="shared" si="253"/>
        <v>8.7526323373652043E-2</v>
      </c>
      <c r="O419" s="80">
        <f t="shared" si="253"/>
        <v>0.25142401837162448</v>
      </c>
      <c r="P419" s="80">
        <f t="shared" si="253"/>
        <v>8.4184628901021005E-2</v>
      </c>
      <c r="Q419" s="80">
        <f t="shared" si="253"/>
        <v>3.4997937833056943E-2</v>
      </c>
      <c r="R419" s="81">
        <f t="shared" si="253"/>
        <v>0</v>
      </c>
      <c r="S419" s="82">
        <f>SUM(L419:R419)</f>
        <v>0.99999999999999989</v>
      </c>
      <c r="U419" s="40" t="s">
        <v>85</v>
      </c>
      <c r="V419" s="108">
        <f>+V418/$AI418</f>
        <v>0.23241896546099358</v>
      </c>
      <c r="W419" s="108">
        <f t="shared" ref="W419:AH419" si="254">+W418/$AI418</f>
        <v>2.6532851671334342E-2</v>
      </c>
      <c r="X419" s="108">
        <f t="shared" si="254"/>
        <v>3.4997937833056943E-2</v>
      </c>
      <c r="Y419" s="108">
        <f t="shared" si="254"/>
        <v>0.26559443104373925</v>
      </c>
      <c r="Z419" s="108">
        <f t="shared" si="254"/>
        <v>4.8362405948781051E-2</v>
      </c>
      <c r="AA419" s="108">
        <f t="shared" si="254"/>
        <v>0.2411736322511211</v>
      </c>
      <c r="AB419" s="108">
        <f t="shared" si="254"/>
        <v>8.4184628901021005E-2</v>
      </c>
      <c r="AC419" s="108">
        <f t="shared" si="254"/>
        <v>6.6735146889952732E-2</v>
      </c>
      <c r="AD419" s="108">
        <f t="shared" si="254"/>
        <v>1.7320843344578361E-2</v>
      </c>
      <c r="AE419" s="108">
        <f t="shared" si="254"/>
        <v>1.0250386120503364E-2</v>
      </c>
      <c r="AF419" s="108">
        <f t="shared" si="254"/>
        <v>0</v>
      </c>
      <c r="AG419" s="108">
        <f t="shared" si="254"/>
        <v>3.9163917424870999E-2</v>
      </c>
      <c r="AH419" s="108">
        <f t="shared" si="254"/>
        <v>0</v>
      </c>
      <c r="AI419" s="109">
        <f>SUM(V419:AC419)</f>
        <v>1</v>
      </c>
    </row>
    <row r="420" spans="1:85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AI420" s="8"/>
      <c r="BA420"/>
      <c r="BR420"/>
      <c r="CG420"/>
    </row>
    <row r="421" spans="1:85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  <c r="K421" s="369" t="s">
        <v>41</v>
      </c>
      <c r="L421" s="43" t="s">
        <v>0</v>
      </c>
      <c r="M421" s="43" t="s">
        <v>1</v>
      </c>
      <c r="N421" s="43" t="s">
        <v>2</v>
      </c>
      <c r="O421" s="43" t="s">
        <v>3</v>
      </c>
      <c r="P421" s="43" t="s">
        <v>26</v>
      </c>
      <c r="Q421" s="43" t="s">
        <v>4</v>
      </c>
      <c r="R421" s="43" t="s">
        <v>84</v>
      </c>
      <c r="S421" s="44" t="s">
        <v>5</v>
      </c>
      <c r="U421" s="365" t="s">
        <v>41</v>
      </c>
      <c r="V421" s="84" t="s">
        <v>71</v>
      </c>
      <c r="W421" s="84" t="s">
        <v>72</v>
      </c>
      <c r="X421" s="84" t="s">
        <v>4</v>
      </c>
      <c r="Y421" s="84" t="s">
        <v>1</v>
      </c>
      <c r="Z421" s="84" t="s">
        <v>2</v>
      </c>
      <c r="AA421" s="84" t="s">
        <v>3</v>
      </c>
      <c r="AB421" s="84" t="s">
        <v>53</v>
      </c>
      <c r="AC421" s="84" t="s">
        <v>65</v>
      </c>
      <c r="AD421" s="85" t="s">
        <v>73</v>
      </c>
      <c r="AE421" s="85" t="s">
        <v>74</v>
      </c>
      <c r="AF421" s="85" t="s">
        <v>75</v>
      </c>
      <c r="AG421" s="85" t="s">
        <v>76</v>
      </c>
      <c r="AH421" s="85" t="s">
        <v>77</v>
      </c>
      <c r="AI421" s="86" t="s">
        <v>61</v>
      </c>
      <c r="BA421"/>
      <c r="BR421"/>
      <c r="CG421"/>
    </row>
    <row r="422" spans="1:85" ht="15" customHeight="1" x14ac:dyDescent="0.25">
      <c r="A422" s="418" t="s">
        <v>41</v>
      </c>
      <c r="B422" s="357" t="s">
        <v>66</v>
      </c>
      <c r="C422" s="358"/>
      <c r="D422" s="358"/>
      <c r="E422" s="358"/>
      <c r="F422" s="358"/>
      <c r="G422" s="358"/>
      <c r="H422" s="358"/>
      <c r="I422" s="359"/>
      <c r="K422" s="370" t="s">
        <v>41</v>
      </c>
      <c r="L422" s="360" t="s">
        <v>66</v>
      </c>
      <c r="M422" s="361"/>
      <c r="N422" s="361"/>
      <c r="O422" s="361"/>
      <c r="P422" s="361"/>
      <c r="Q422" s="361"/>
      <c r="R422" s="361"/>
      <c r="S422" s="362"/>
      <c r="U422" s="366" t="s">
        <v>41</v>
      </c>
      <c r="V422" s="363" t="s">
        <v>66</v>
      </c>
      <c r="W422" s="363"/>
      <c r="X422" s="363"/>
      <c r="Y422" s="363"/>
      <c r="Z422" s="363"/>
      <c r="AA422" s="363"/>
      <c r="AB422" s="363"/>
      <c r="AC422" s="363"/>
      <c r="AD422" s="363"/>
      <c r="AE422" s="363"/>
      <c r="AF422" s="363"/>
      <c r="AG422" s="363"/>
      <c r="AH422" s="363"/>
      <c r="AI422" s="364"/>
      <c r="BA422"/>
      <c r="BR422"/>
      <c r="CG422"/>
    </row>
    <row r="423" spans="1:85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  <c r="J423" s="8"/>
      <c r="K423" s="31" t="s">
        <v>6</v>
      </c>
      <c r="L423" s="46">
        <v>0</v>
      </c>
      <c r="M423" s="46">
        <v>0</v>
      </c>
      <c r="N423" s="46">
        <v>0</v>
      </c>
      <c r="O423" s="46">
        <v>0</v>
      </c>
      <c r="P423" s="46">
        <v>0</v>
      </c>
      <c r="Q423" s="46">
        <v>0</v>
      </c>
      <c r="R423" s="87">
        <v>0</v>
      </c>
      <c r="S423" s="88">
        <f>SUM(L423:R423)</f>
        <v>0</v>
      </c>
      <c r="U423" s="33" t="s">
        <v>6</v>
      </c>
      <c r="V423" s="89">
        <v>0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0">
        <v>0</v>
      </c>
      <c r="AD423" s="91">
        <v>0</v>
      </c>
      <c r="AE423" s="91">
        <v>0</v>
      </c>
      <c r="AF423" s="91">
        <v>0</v>
      </c>
      <c r="AG423" s="91">
        <v>0</v>
      </c>
      <c r="AH423" s="91">
        <v>0</v>
      </c>
      <c r="AI423" s="92">
        <f>SUM(V423:AC423)</f>
        <v>0</v>
      </c>
      <c r="BA423"/>
      <c r="BR423"/>
      <c r="CG423"/>
    </row>
    <row r="424" spans="1:85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255">SUM(B424:H424)</f>
        <v>0</v>
      </c>
      <c r="J424" s="8"/>
      <c r="K424" s="23" t="s">
        <v>7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6">
        <v>0</v>
      </c>
      <c r="S424" s="57">
        <f t="shared" ref="S424:S443" si="256">SUM(L424:R424)</f>
        <v>0</v>
      </c>
      <c r="U424" s="34" t="s">
        <v>7</v>
      </c>
      <c r="V424" s="93">
        <v>0</v>
      </c>
      <c r="W424" s="93">
        <v>0</v>
      </c>
      <c r="X424" s="93">
        <v>0</v>
      </c>
      <c r="Y424" s="93">
        <v>0</v>
      </c>
      <c r="Z424" s="93">
        <v>0</v>
      </c>
      <c r="AA424" s="93">
        <v>0</v>
      </c>
      <c r="AB424" s="93">
        <v>0</v>
      </c>
      <c r="AC424" s="94">
        <v>0</v>
      </c>
      <c r="AD424" s="93">
        <v>0</v>
      </c>
      <c r="AE424" s="93">
        <v>0</v>
      </c>
      <c r="AF424" s="93">
        <v>0</v>
      </c>
      <c r="AG424" s="93">
        <v>0</v>
      </c>
      <c r="AH424" s="93">
        <v>0</v>
      </c>
      <c r="AI424" s="95">
        <f t="shared" ref="AI424:AI443" si="257">SUM(V424:AC424)</f>
        <v>0</v>
      </c>
      <c r="BA424"/>
      <c r="BR424"/>
      <c r="CG424"/>
    </row>
    <row r="425" spans="1:85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255"/>
        <v>0</v>
      </c>
      <c r="J425" s="8"/>
      <c r="K425" s="24" t="s">
        <v>9</v>
      </c>
      <c r="L425" s="49">
        <v>0</v>
      </c>
      <c r="M425" s="49">
        <v>0</v>
      </c>
      <c r="N425" s="49">
        <v>0</v>
      </c>
      <c r="O425" s="49">
        <v>0</v>
      </c>
      <c r="P425" s="49">
        <v>0</v>
      </c>
      <c r="Q425" s="49">
        <v>0</v>
      </c>
      <c r="R425" s="50">
        <v>0</v>
      </c>
      <c r="S425" s="51">
        <f t="shared" si="256"/>
        <v>0</v>
      </c>
      <c r="U425" s="35" t="s">
        <v>9</v>
      </c>
      <c r="V425" s="89">
        <v>0</v>
      </c>
      <c r="W425" s="89">
        <v>0</v>
      </c>
      <c r="X425" s="89">
        <v>0</v>
      </c>
      <c r="Y425" s="89">
        <v>0</v>
      </c>
      <c r="Z425" s="89">
        <v>0</v>
      </c>
      <c r="AA425" s="89">
        <v>0</v>
      </c>
      <c r="AB425" s="89">
        <v>0</v>
      </c>
      <c r="AC425" s="90">
        <v>0</v>
      </c>
      <c r="AD425" s="91">
        <v>0</v>
      </c>
      <c r="AE425" s="91">
        <v>0</v>
      </c>
      <c r="AF425" s="91">
        <v>0</v>
      </c>
      <c r="AG425" s="91">
        <v>0</v>
      </c>
      <c r="AH425" s="91">
        <v>0</v>
      </c>
      <c r="AI425" s="92">
        <f t="shared" si="257"/>
        <v>0</v>
      </c>
      <c r="BA425"/>
      <c r="BR425"/>
      <c r="CG425"/>
    </row>
    <row r="426" spans="1:85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255"/>
        <v>0</v>
      </c>
      <c r="J426" s="8"/>
      <c r="K426" s="23" t="s">
        <v>54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6">
        <v>0</v>
      </c>
      <c r="S426" s="57">
        <f t="shared" si="256"/>
        <v>0</v>
      </c>
      <c r="U426" s="34" t="s">
        <v>54</v>
      </c>
      <c r="V426" s="93">
        <v>0</v>
      </c>
      <c r="W426" s="93">
        <v>0</v>
      </c>
      <c r="X426" s="93">
        <v>0</v>
      </c>
      <c r="Y426" s="93">
        <v>0</v>
      </c>
      <c r="Z426" s="93">
        <v>0</v>
      </c>
      <c r="AA426" s="93">
        <v>0</v>
      </c>
      <c r="AB426" s="93">
        <v>0</v>
      </c>
      <c r="AC426" s="94">
        <v>0</v>
      </c>
      <c r="AD426" s="93">
        <v>0</v>
      </c>
      <c r="AE426" s="93">
        <v>0</v>
      </c>
      <c r="AF426" s="93">
        <v>0</v>
      </c>
      <c r="AG426" s="93">
        <v>0</v>
      </c>
      <c r="AH426" s="93">
        <v>0</v>
      </c>
      <c r="AI426" s="95">
        <f t="shared" si="257"/>
        <v>0</v>
      </c>
      <c r="BA426"/>
      <c r="BR426"/>
      <c r="CG426"/>
    </row>
    <row r="427" spans="1:85" x14ac:dyDescent="0.25">
      <c r="A427" s="12" t="s">
        <v>15</v>
      </c>
      <c r="B427" s="49">
        <v>62.532806234294142</v>
      </c>
      <c r="C427" s="49">
        <v>0</v>
      </c>
      <c r="D427" s="49">
        <v>2.2355696085648367</v>
      </c>
      <c r="E427" s="49">
        <v>0</v>
      </c>
      <c r="F427" s="372"/>
      <c r="G427" s="49">
        <v>0</v>
      </c>
      <c r="H427" s="58">
        <v>0</v>
      </c>
      <c r="I427" s="48">
        <f t="shared" si="255"/>
        <v>64.768375842858973</v>
      </c>
      <c r="J427" s="8"/>
      <c r="K427" s="24" t="s">
        <v>15</v>
      </c>
      <c r="L427" s="49">
        <v>62.532806234294142</v>
      </c>
      <c r="M427" s="49">
        <v>0</v>
      </c>
      <c r="N427" s="49">
        <v>2.2355696085648367</v>
      </c>
      <c r="O427" s="49">
        <v>0</v>
      </c>
      <c r="P427" s="49">
        <v>0</v>
      </c>
      <c r="Q427" s="49">
        <v>0</v>
      </c>
      <c r="R427" s="50">
        <v>0</v>
      </c>
      <c r="S427" s="51">
        <f t="shared" si="256"/>
        <v>64.768375842858973</v>
      </c>
      <c r="U427" s="35" t="s">
        <v>15</v>
      </c>
      <c r="V427" s="89">
        <v>42.23222480691777</v>
      </c>
      <c r="W427" s="89">
        <v>0</v>
      </c>
      <c r="X427" s="89">
        <v>0</v>
      </c>
      <c r="Y427" s="89">
        <v>0</v>
      </c>
      <c r="Z427" s="89">
        <v>2.0950579317331708</v>
      </c>
      <c r="AA427" s="89">
        <v>0</v>
      </c>
      <c r="AB427" s="89">
        <v>0</v>
      </c>
      <c r="AC427" s="90">
        <v>20.441093104208036</v>
      </c>
      <c r="AD427" s="91">
        <v>20.300581427376372</v>
      </c>
      <c r="AE427" s="91">
        <v>0</v>
      </c>
      <c r="AF427" s="91">
        <v>0</v>
      </c>
      <c r="AG427" s="91">
        <v>0.1405116768316659</v>
      </c>
      <c r="AH427" s="91">
        <v>0</v>
      </c>
      <c r="AI427" s="92">
        <f t="shared" si="257"/>
        <v>64.768375842858973</v>
      </c>
      <c r="BA427"/>
      <c r="BR427"/>
      <c r="CG427"/>
    </row>
    <row r="428" spans="1:85" x14ac:dyDescent="0.25">
      <c r="A428" s="11" t="s">
        <v>67</v>
      </c>
      <c r="B428" s="52">
        <v>7.6231692667480626</v>
      </c>
      <c r="C428" s="52">
        <v>3.5769227266962464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255"/>
        <v>11.200091993444309</v>
      </c>
      <c r="J428" s="8"/>
      <c r="K428" s="23" t="s">
        <v>67</v>
      </c>
      <c r="L428" s="55">
        <v>7.6231692667480626</v>
      </c>
      <c r="M428" s="55">
        <v>3.5769227266962464</v>
      </c>
      <c r="N428" s="55">
        <v>0</v>
      </c>
      <c r="O428" s="55">
        <v>0</v>
      </c>
      <c r="P428" s="55">
        <v>0</v>
      </c>
      <c r="Q428" s="55">
        <v>0</v>
      </c>
      <c r="R428" s="56">
        <v>0</v>
      </c>
      <c r="S428" s="57">
        <f t="shared" si="256"/>
        <v>11.200091993444309</v>
      </c>
      <c r="U428" s="34" t="s">
        <v>55</v>
      </c>
      <c r="V428" s="93">
        <v>7.5707897045690045</v>
      </c>
      <c r="W428" s="93">
        <v>0</v>
      </c>
      <c r="X428" s="93">
        <v>0</v>
      </c>
      <c r="Y428" s="93">
        <v>3.5769227266962464</v>
      </c>
      <c r="Z428" s="93">
        <v>0</v>
      </c>
      <c r="AA428" s="93">
        <v>0</v>
      </c>
      <c r="AB428" s="93">
        <v>0</v>
      </c>
      <c r="AC428" s="94">
        <v>5.2379562179058141E-2</v>
      </c>
      <c r="AD428" s="93">
        <v>5.2379562179058141E-2</v>
      </c>
      <c r="AE428" s="93">
        <v>0</v>
      </c>
      <c r="AF428" s="93">
        <v>0</v>
      </c>
      <c r="AG428" s="93">
        <v>0</v>
      </c>
      <c r="AH428" s="93">
        <v>0</v>
      </c>
      <c r="AI428" s="95">
        <f t="shared" si="257"/>
        <v>11.200091993444309</v>
      </c>
      <c r="BA428"/>
      <c r="BR428"/>
      <c r="CG428"/>
    </row>
    <row r="429" spans="1:85" x14ac:dyDescent="0.25">
      <c r="A429" s="12" t="s">
        <v>56</v>
      </c>
      <c r="B429" s="49">
        <v>0</v>
      </c>
      <c r="C429" s="49">
        <v>0</v>
      </c>
      <c r="D429" s="49">
        <v>0</v>
      </c>
      <c r="E429" s="49">
        <v>7.4455109075694317E-3</v>
      </c>
      <c r="F429" s="372"/>
      <c r="G429" s="49">
        <v>0</v>
      </c>
      <c r="H429" s="58">
        <v>0</v>
      </c>
      <c r="I429" s="48">
        <f t="shared" si="255"/>
        <v>7.4455109075694317E-3</v>
      </c>
      <c r="J429" s="8"/>
      <c r="K429" s="24" t="s">
        <v>56</v>
      </c>
      <c r="L429" s="49">
        <v>0</v>
      </c>
      <c r="M429" s="49">
        <v>0</v>
      </c>
      <c r="N429" s="49">
        <v>0</v>
      </c>
      <c r="O429" s="49">
        <v>7.4455109075694317E-3</v>
      </c>
      <c r="P429" s="49">
        <v>85.987835007087639</v>
      </c>
      <c r="Q429" s="49">
        <v>0</v>
      </c>
      <c r="R429" s="50">
        <v>0</v>
      </c>
      <c r="S429" s="51">
        <f t="shared" si="256"/>
        <v>85.995280517995212</v>
      </c>
      <c r="U429" s="35" t="s">
        <v>56</v>
      </c>
      <c r="V429" s="89">
        <v>0</v>
      </c>
      <c r="W429" s="89">
        <v>0</v>
      </c>
      <c r="X429" s="89">
        <v>0</v>
      </c>
      <c r="Y429" s="89">
        <v>0</v>
      </c>
      <c r="Z429" s="89">
        <v>0</v>
      </c>
      <c r="AA429" s="89">
        <v>7.4455109075694317E-3</v>
      </c>
      <c r="AB429" s="89">
        <v>85.987835007087639</v>
      </c>
      <c r="AC429" s="90">
        <v>0</v>
      </c>
      <c r="AD429" s="89">
        <v>0</v>
      </c>
      <c r="AE429" s="89">
        <v>0</v>
      </c>
      <c r="AF429" s="89">
        <v>0</v>
      </c>
      <c r="AG429" s="89">
        <v>0</v>
      </c>
      <c r="AH429" s="89">
        <v>0</v>
      </c>
      <c r="AI429" s="92">
        <f t="shared" si="257"/>
        <v>85.995280517995212</v>
      </c>
      <c r="BA429"/>
      <c r="BR429"/>
      <c r="CG429"/>
    </row>
    <row r="430" spans="1:85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255"/>
        <v>0</v>
      </c>
      <c r="J430" s="8"/>
      <c r="K430" s="23" t="s">
        <v>11</v>
      </c>
      <c r="L430" s="55">
        <v>0</v>
      </c>
      <c r="M430" s="55">
        <v>0</v>
      </c>
      <c r="N430" s="55">
        <v>0</v>
      </c>
      <c r="O430" s="55">
        <v>0</v>
      </c>
      <c r="P430" s="55">
        <v>6.8029776577005228</v>
      </c>
      <c r="Q430" s="55">
        <v>0</v>
      </c>
      <c r="R430" s="56">
        <v>0</v>
      </c>
      <c r="S430" s="57">
        <f t="shared" si="256"/>
        <v>6.8029776577005228</v>
      </c>
      <c r="U430" s="34" t="s">
        <v>11</v>
      </c>
      <c r="V430" s="93">
        <v>0</v>
      </c>
      <c r="W430" s="93">
        <v>0</v>
      </c>
      <c r="X430" s="93">
        <v>0</v>
      </c>
      <c r="Y430" s="93">
        <v>0</v>
      </c>
      <c r="Z430" s="93">
        <v>0</v>
      </c>
      <c r="AA430" s="93">
        <v>0</v>
      </c>
      <c r="AB430" s="93">
        <v>6.8029776577005228</v>
      </c>
      <c r="AC430" s="94">
        <v>0</v>
      </c>
      <c r="AD430" s="93">
        <v>0</v>
      </c>
      <c r="AE430" s="93">
        <v>0</v>
      </c>
      <c r="AF430" s="93">
        <v>0</v>
      </c>
      <c r="AG430" s="93">
        <v>0</v>
      </c>
      <c r="AH430" s="93">
        <v>0</v>
      </c>
      <c r="AI430" s="95">
        <f t="shared" si="257"/>
        <v>6.8029776577005228</v>
      </c>
      <c r="BA430"/>
      <c r="BR430"/>
      <c r="CG430"/>
    </row>
    <row r="431" spans="1:85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255"/>
        <v>0</v>
      </c>
      <c r="J431" s="8"/>
      <c r="K431" s="24" t="s">
        <v>57</v>
      </c>
      <c r="L431" s="49">
        <v>0</v>
      </c>
      <c r="M431" s="49">
        <v>0</v>
      </c>
      <c r="N431" s="49">
        <v>0</v>
      </c>
      <c r="O431" s="49">
        <v>0</v>
      </c>
      <c r="P431" s="49">
        <v>0</v>
      </c>
      <c r="Q431" s="49">
        <v>0</v>
      </c>
      <c r="R431" s="50">
        <v>0</v>
      </c>
      <c r="S431" s="51">
        <f t="shared" si="256"/>
        <v>0</v>
      </c>
      <c r="U431" s="35" t="s">
        <v>57</v>
      </c>
      <c r="V431" s="89">
        <v>0</v>
      </c>
      <c r="W431" s="89">
        <v>0</v>
      </c>
      <c r="X431" s="89">
        <v>0</v>
      </c>
      <c r="Y431" s="89">
        <v>0</v>
      </c>
      <c r="Z431" s="89">
        <v>0</v>
      </c>
      <c r="AA431" s="89">
        <v>0</v>
      </c>
      <c r="AB431" s="89">
        <v>0</v>
      </c>
      <c r="AC431" s="90">
        <v>0</v>
      </c>
      <c r="AD431" s="89">
        <v>0</v>
      </c>
      <c r="AE431" s="89">
        <v>0</v>
      </c>
      <c r="AF431" s="89">
        <v>0</v>
      </c>
      <c r="AG431" s="89">
        <v>0</v>
      </c>
      <c r="AH431" s="89">
        <v>0</v>
      </c>
      <c r="AI431" s="92">
        <f t="shared" si="257"/>
        <v>0</v>
      </c>
      <c r="BA431"/>
      <c r="BR431"/>
      <c r="CG431"/>
    </row>
    <row r="432" spans="1:85" x14ac:dyDescent="0.25">
      <c r="A432" s="11" t="s">
        <v>16</v>
      </c>
      <c r="B432" s="52">
        <v>0</v>
      </c>
      <c r="C432" s="52">
        <v>0</v>
      </c>
      <c r="D432" s="52">
        <v>0</v>
      </c>
      <c r="E432" s="52">
        <v>0</v>
      </c>
      <c r="F432" s="372"/>
      <c r="G432" s="52">
        <v>0</v>
      </c>
      <c r="H432" s="53">
        <v>0</v>
      </c>
      <c r="I432" s="54">
        <f t="shared" si="255"/>
        <v>0</v>
      </c>
      <c r="J432" s="8"/>
      <c r="K432" s="23" t="s">
        <v>16</v>
      </c>
      <c r="L432" s="55">
        <v>0</v>
      </c>
      <c r="M432" s="55">
        <v>0</v>
      </c>
      <c r="N432" s="55">
        <v>0</v>
      </c>
      <c r="O432" s="55">
        <v>0</v>
      </c>
      <c r="P432" s="55">
        <v>0.78476345090783861</v>
      </c>
      <c r="Q432" s="55">
        <v>0</v>
      </c>
      <c r="R432" s="56">
        <v>0</v>
      </c>
      <c r="S432" s="57">
        <f t="shared" si="256"/>
        <v>0.78476345090783861</v>
      </c>
      <c r="U432" s="34" t="s">
        <v>16</v>
      </c>
      <c r="V432" s="93">
        <v>0</v>
      </c>
      <c r="W432" s="93">
        <v>0</v>
      </c>
      <c r="X432" s="93">
        <v>0</v>
      </c>
      <c r="Y432" s="93">
        <v>0</v>
      </c>
      <c r="Z432" s="93">
        <v>0</v>
      </c>
      <c r="AA432" s="93">
        <v>0</v>
      </c>
      <c r="AB432" s="93">
        <v>0.78476345090783861</v>
      </c>
      <c r="AC432" s="94">
        <v>0</v>
      </c>
      <c r="AD432" s="93">
        <v>0</v>
      </c>
      <c r="AE432" s="93">
        <v>0</v>
      </c>
      <c r="AF432" s="93">
        <v>0</v>
      </c>
      <c r="AG432" s="93">
        <v>0</v>
      </c>
      <c r="AH432" s="93">
        <v>0</v>
      </c>
      <c r="AI432" s="95">
        <f t="shared" si="257"/>
        <v>0.78476345090783861</v>
      </c>
      <c r="BA432"/>
      <c r="BR432"/>
      <c r="CG432"/>
    </row>
    <row r="433" spans="1:85" x14ac:dyDescent="0.25">
      <c r="A433" s="12" t="s">
        <v>139</v>
      </c>
      <c r="B433" s="49">
        <v>10.807351184485473</v>
      </c>
      <c r="C433" s="49">
        <v>21.463759850403601</v>
      </c>
      <c r="D433" s="49">
        <v>8.7974923150888529</v>
      </c>
      <c r="E433" s="49">
        <v>0</v>
      </c>
      <c r="F433" s="372"/>
      <c r="G433" s="49">
        <v>0</v>
      </c>
      <c r="H433" s="58">
        <v>0</v>
      </c>
      <c r="I433" s="48">
        <f t="shared" si="255"/>
        <v>41.068603349977927</v>
      </c>
      <c r="J433" s="8"/>
      <c r="K433" s="24" t="s">
        <v>139</v>
      </c>
      <c r="L433" s="49">
        <v>10.807351184485473</v>
      </c>
      <c r="M433" s="49">
        <v>21.463759850403601</v>
      </c>
      <c r="N433" s="49">
        <v>8.7974923150888529</v>
      </c>
      <c r="O433" s="49">
        <v>0</v>
      </c>
      <c r="P433" s="49">
        <v>1.0641026910233867E-2</v>
      </c>
      <c r="Q433" s="49">
        <v>0</v>
      </c>
      <c r="R433" s="50">
        <v>0</v>
      </c>
      <c r="S433" s="51">
        <f t="shared" si="256"/>
        <v>41.079244376888163</v>
      </c>
      <c r="U433" s="35" t="s">
        <v>139</v>
      </c>
      <c r="V433" s="89">
        <v>10.36753559455035</v>
      </c>
      <c r="W433" s="89">
        <v>0</v>
      </c>
      <c r="X433" s="89">
        <v>0</v>
      </c>
      <c r="Y433" s="89">
        <v>21.463759850403601</v>
      </c>
      <c r="Z433" s="89">
        <v>8.7974923150888529</v>
      </c>
      <c r="AA433" s="89">
        <v>0</v>
      </c>
      <c r="AB433" s="89">
        <v>1.0641026910233867E-2</v>
      </c>
      <c r="AC433" s="90">
        <v>0.43981558993512188</v>
      </c>
      <c r="AD433" s="89">
        <v>0.43981558993512188</v>
      </c>
      <c r="AE433" s="89">
        <v>0</v>
      </c>
      <c r="AF433" s="89">
        <v>0</v>
      </c>
      <c r="AG433" s="89">
        <v>0</v>
      </c>
      <c r="AH433" s="89">
        <v>0</v>
      </c>
      <c r="AI433" s="92">
        <f t="shared" si="257"/>
        <v>41.079244376888163</v>
      </c>
      <c r="BA433"/>
      <c r="BR433"/>
      <c r="CG433"/>
    </row>
    <row r="434" spans="1:85" x14ac:dyDescent="0.25">
      <c r="A434" s="11" t="s">
        <v>24</v>
      </c>
      <c r="B434" s="52">
        <v>103.51243539771076</v>
      </c>
      <c r="C434" s="52">
        <v>2.0859615946497523E-4</v>
      </c>
      <c r="D434" s="52">
        <v>2.957698165242951</v>
      </c>
      <c r="E434" s="52">
        <v>196.64835876422916</v>
      </c>
      <c r="F434" s="372"/>
      <c r="G434" s="52">
        <v>55.052591444539168</v>
      </c>
      <c r="H434" s="53">
        <v>0</v>
      </c>
      <c r="I434" s="54">
        <f t="shared" si="255"/>
        <v>358.17129236788151</v>
      </c>
      <c r="J434" s="8"/>
      <c r="K434" s="23" t="s">
        <v>24</v>
      </c>
      <c r="L434" s="55">
        <v>103.51243539771076</v>
      </c>
      <c r="M434" s="55">
        <v>2.0859615946497523E-4</v>
      </c>
      <c r="N434" s="55">
        <v>2.957698165242951</v>
      </c>
      <c r="O434" s="55">
        <v>196.64835876422916</v>
      </c>
      <c r="P434" s="55">
        <v>0.40986787469322561</v>
      </c>
      <c r="Q434" s="55">
        <v>55.052591444539168</v>
      </c>
      <c r="R434" s="56">
        <v>0</v>
      </c>
      <c r="S434" s="57">
        <f t="shared" si="256"/>
        <v>358.58116024257475</v>
      </c>
      <c r="U434" s="34" t="s">
        <v>24</v>
      </c>
      <c r="V434" s="93">
        <v>0.14103756286432237</v>
      </c>
      <c r="W434" s="93">
        <v>98.320642070890656</v>
      </c>
      <c r="X434" s="93">
        <v>55.052591444539168</v>
      </c>
      <c r="Y434" s="93">
        <v>2.0859615946497523E-4</v>
      </c>
      <c r="Z434" s="93">
        <v>1.5855670561526005</v>
      </c>
      <c r="AA434" s="93">
        <v>195.601065819154</v>
      </c>
      <c r="AB434" s="93">
        <v>0.40986787469322561</v>
      </c>
      <c r="AC434" s="94">
        <v>7.4701798181212871</v>
      </c>
      <c r="AD434" s="93">
        <v>5.0507557639557721</v>
      </c>
      <c r="AE434" s="93">
        <v>1.0472929450751649</v>
      </c>
      <c r="AF434" s="93">
        <v>0</v>
      </c>
      <c r="AG434" s="93">
        <v>1.3721311090903505</v>
      </c>
      <c r="AH434" s="93">
        <v>0</v>
      </c>
      <c r="AI434" s="95">
        <f t="shared" si="257"/>
        <v>358.5811602425747</v>
      </c>
      <c r="BA434"/>
      <c r="BR434"/>
      <c r="CG434"/>
    </row>
    <row r="435" spans="1:85" x14ac:dyDescent="0.25">
      <c r="A435" s="12" t="s">
        <v>23</v>
      </c>
      <c r="B435" s="49">
        <v>10.005082218202348</v>
      </c>
      <c r="C435" s="49">
        <v>0</v>
      </c>
      <c r="D435" s="49">
        <v>0</v>
      </c>
      <c r="E435" s="49">
        <v>0</v>
      </c>
      <c r="F435" s="372"/>
      <c r="G435" s="49">
        <v>0</v>
      </c>
      <c r="H435" s="58">
        <v>0</v>
      </c>
      <c r="I435" s="48">
        <f t="shared" si="255"/>
        <v>10.005082218202348</v>
      </c>
      <c r="J435" s="8"/>
      <c r="K435" s="24" t="s">
        <v>23</v>
      </c>
      <c r="L435" s="49">
        <v>10.005082218202348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50">
        <v>0</v>
      </c>
      <c r="S435" s="51">
        <f t="shared" si="256"/>
        <v>10.005082218202348</v>
      </c>
      <c r="U435" s="35" t="s">
        <v>23</v>
      </c>
      <c r="V435" s="89">
        <v>8.4379246565236414</v>
      </c>
      <c r="W435" s="89">
        <v>0</v>
      </c>
      <c r="X435" s="89">
        <v>0</v>
      </c>
      <c r="Y435" s="89">
        <v>0</v>
      </c>
      <c r="Z435" s="89">
        <v>0</v>
      </c>
      <c r="AA435" s="89">
        <v>0</v>
      </c>
      <c r="AB435" s="89">
        <v>0</v>
      </c>
      <c r="AC435" s="90">
        <v>1.5671575616787072</v>
      </c>
      <c r="AD435" s="89">
        <v>1.5671575616787072</v>
      </c>
      <c r="AE435" s="89">
        <v>0</v>
      </c>
      <c r="AF435" s="89">
        <v>0</v>
      </c>
      <c r="AG435" s="89">
        <v>0</v>
      </c>
      <c r="AH435" s="89">
        <v>0</v>
      </c>
      <c r="AI435" s="92">
        <f t="shared" si="257"/>
        <v>10.005082218202348</v>
      </c>
      <c r="BA435"/>
      <c r="BR435"/>
      <c r="CG435"/>
    </row>
    <row r="436" spans="1:85" x14ac:dyDescent="0.25">
      <c r="A436" s="11" t="s">
        <v>58</v>
      </c>
      <c r="B436" s="52">
        <v>6.6465129926059054</v>
      </c>
      <c r="C436" s="52">
        <v>0.4406409316361507</v>
      </c>
      <c r="D436" s="52">
        <v>5.0425459032144637</v>
      </c>
      <c r="E436" s="52">
        <v>0</v>
      </c>
      <c r="F436" s="372"/>
      <c r="G436" s="52">
        <v>0</v>
      </c>
      <c r="H436" s="53">
        <v>0</v>
      </c>
      <c r="I436" s="54">
        <f t="shared" si="255"/>
        <v>12.12969982745652</v>
      </c>
      <c r="J436" s="8"/>
      <c r="K436" s="23" t="s">
        <v>58</v>
      </c>
      <c r="L436" s="55">
        <v>6.6465129926059054</v>
      </c>
      <c r="M436" s="55">
        <v>0.4406409316361507</v>
      </c>
      <c r="N436" s="55">
        <v>5.0425459032144637</v>
      </c>
      <c r="O436" s="55">
        <v>0</v>
      </c>
      <c r="P436" s="55">
        <v>0</v>
      </c>
      <c r="Q436" s="55">
        <v>0</v>
      </c>
      <c r="R436" s="56">
        <v>0</v>
      </c>
      <c r="S436" s="57">
        <f t="shared" si="256"/>
        <v>12.12969982745652</v>
      </c>
      <c r="U436" s="34" t="s">
        <v>58</v>
      </c>
      <c r="V436" s="93">
        <v>6.6465129926059054</v>
      </c>
      <c r="W436" s="93">
        <v>0</v>
      </c>
      <c r="X436" s="93">
        <v>0</v>
      </c>
      <c r="Y436" s="93">
        <v>0.4406409316361507</v>
      </c>
      <c r="Z436" s="93">
        <v>5.0425459032144637</v>
      </c>
      <c r="AA436" s="93">
        <v>0</v>
      </c>
      <c r="AB436" s="93">
        <v>0</v>
      </c>
      <c r="AC436" s="94">
        <v>0</v>
      </c>
      <c r="AD436" s="93">
        <v>0</v>
      </c>
      <c r="AE436" s="93">
        <v>0</v>
      </c>
      <c r="AF436" s="93">
        <v>0</v>
      </c>
      <c r="AG436" s="93">
        <v>0</v>
      </c>
      <c r="AH436" s="93">
        <v>0</v>
      </c>
      <c r="AI436" s="95">
        <f t="shared" si="257"/>
        <v>12.12969982745652</v>
      </c>
      <c r="BA436"/>
      <c r="BR436"/>
      <c r="CG436"/>
    </row>
    <row r="437" spans="1:85" x14ac:dyDescent="0.25">
      <c r="A437" s="12" t="s">
        <v>21</v>
      </c>
      <c r="B437" s="49">
        <v>16.01676101808091</v>
      </c>
      <c r="C437" s="49">
        <v>0</v>
      </c>
      <c r="D437" s="49">
        <v>85.279932251544182</v>
      </c>
      <c r="E437" s="49">
        <v>0</v>
      </c>
      <c r="F437" s="372"/>
      <c r="G437" s="49">
        <v>0</v>
      </c>
      <c r="H437" s="58">
        <v>0</v>
      </c>
      <c r="I437" s="48">
        <f t="shared" si="255"/>
        <v>101.2966932696251</v>
      </c>
      <c r="J437" s="8"/>
      <c r="K437" s="24" t="s">
        <v>21</v>
      </c>
      <c r="L437" s="49">
        <v>16.01676101808091</v>
      </c>
      <c r="M437" s="49">
        <v>0</v>
      </c>
      <c r="N437" s="49">
        <v>85.279932251544182</v>
      </c>
      <c r="O437" s="49">
        <v>0</v>
      </c>
      <c r="P437" s="49">
        <v>3.5336177655550105</v>
      </c>
      <c r="Q437" s="49">
        <v>0</v>
      </c>
      <c r="R437" s="50">
        <v>0</v>
      </c>
      <c r="S437" s="51">
        <f t="shared" si="256"/>
        <v>104.8303110351801</v>
      </c>
      <c r="U437" s="35" t="s">
        <v>21</v>
      </c>
      <c r="V437" s="89">
        <v>15.968026692275814</v>
      </c>
      <c r="W437" s="89">
        <v>0</v>
      </c>
      <c r="X437" s="89">
        <v>0</v>
      </c>
      <c r="Y437" s="89">
        <v>0</v>
      </c>
      <c r="Z437" s="89">
        <v>79.298210154216136</v>
      </c>
      <c r="AA437" s="89">
        <v>0</v>
      </c>
      <c r="AB437" s="89">
        <v>3.5336177655550105</v>
      </c>
      <c r="AC437" s="90">
        <v>6.0304564231331366</v>
      </c>
      <c r="AD437" s="89">
        <v>4.8734325805096991E-2</v>
      </c>
      <c r="AE437" s="89">
        <v>0</v>
      </c>
      <c r="AF437" s="89">
        <v>0</v>
      </c>
      <c r="AG437" s="89">
        <v>5.9817220973280385</v>
      </c>
      <c r="AH437" s="89">
        <v>0</v>
      </c>
      <c r="AI437" s="92">
        <f t="shared" si="257"/>
        <v>104.83031103518009</v>
      </c>
      <c r="BA437"/>
      <c r="BR437"/>
      <c r="CG437"/>
    </row>
    <row r="438" spans="1:85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255"/>
        <v>0</v>
      </c>
      <c r="J438" s="8"/>
      <c r="K438" s="23" t="s">
        <v>20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6">
        <v>0</v>
      </c>
      <c r="S438" s="57">
        <f t="shared" si="256"/>
        <v>0</v>
      </c>
      <c r="U438" s="34" t="s">
        <v>59</v>
      </c>
      <c r="V438" s="93">
        <v>0</v>
      </c>
      <c r="W438" s="93">
        <v>0</v>
      </c>
      <c r="X438" s="93">
        <v>0</v>
      </c>
      <c r="Y438" s="93">
        <v>0</v>
      </c>
      <c r="Z438" s="93">
        <v>0</v>
      </c>
      <c r="AA438" s="93">
        <v>0</v>
      </c>
      <c r="AB438" s="93">
        <v>0</v>
      </c>
      <c r="AC438" s="94">
        <v>0</v>
      </c>
      <c r="AD438" s="93">
        <v>0</v>
      </c>
      <c r="AE438" s="93">
        <v>0</v>
      </c>
      <c r="AF438" s="93">
        <v>0</v>
      </c>
      <c r="AG438" s="93">
        <v>0</v>
      </c>
      <c r="AH438" s="93">
        <v>0</v>
      </c>
      <c r="AI438" s="95">
        <f t="shared" si="257"/>
        <v>0</v>
      </c>
      <c r="BA438"/>
      <c r="BR438"/>
      <c r="CG438"/>
    </row>
    <row r="439" spans="1:85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255"/>
        <v>0</v>
      </c>
      <c r="J439" s="8"/>
      <c r="K439" s="25" t="s">
        <v>62</v>
      </c>
      <c r="L439" s="49">
        <v>0</v>
      </c>
      <c r="M439" s="49">
        <v>0</v>
      </c>
      <c r="N439" s="49">
        <v>0</v>
      </c>
      <c r="O439" s="49">
        <v>0</v>
      </c>
      <c r="P439" s="49">
        <v>0</v>
      </c>
      <c r="Q439" s="49">
        <v>0</v>
      </c>
      <c r="R439" s="50">
        <v>0</v>
      </c>
      <c r="S439" s="51">
        <f t="shared" si="256"/>
        <v>0</v>
      </c>
      <c r="U439" s="36" t="s">
        <v>60</v>
      </c>
      <c r="V439" s="89">
        <v>0</v>
      </c>
      <c r="W439" s="89">
        <v>0</v>
      </c>
      <c r="X439" s="89">
        <v>0</v>
      </c>
      <c r="Y439" s="89">
        <v>0</v>
      </c>
      <c r="Z439" s="89">
        <v>0</v>
      </c>
      <c r="AA439" s="89">
        <v>0</v>
      </c>
      <c r="AB439" s="89">
        <v>0</v>
      </c>
      <c r="AC439" s="90">
        <v>0</v>
      </c>
      <c r="AD439" s="91">
        <v>0</v>
      </c>
      <c r="AE439" s="91">
        <v>0</v>
      </c>
      <c r="AF439" s="91">
        <v>0</v>
      </c>
      <c r="AG439" s="91">
        <v>0</v>
      </c>
      <c r="AH439" s="91">
        <v>0</v>
      </c>
      <c r="AI439" s="92">
        <f t="shared" si="257"/>
        <v>0</v>
      </c>
      <c r="BA439"/>
      <c r="BR439"/>
      <c r="CG439"/>
    </row>
    <row r="440" spans="1:85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255"/>
        <v>0</v>
      </c>
      <c r="J440" s="8"/>
      <c r="K440" s="26" t="s">
        <v>22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63">
        <v>0</v>
      </c>
      <c r="S440" s="64">
        <f t="shared" si="256"/>
        <v>0</v>
      </c>
      <c r="U440" s="37" t="s">
        <v>63</v>
      </c>
      <c r="V440" s="96">
        <v>0</v>
      </c>
      <c r="W440" s="96">
        <v>0</v>
      </c>
      <c r="X440" s="96">
        <v>0</v>
      </c>
      <c r="Y440" s="96">
        <v>0</v>
      </c>
      <c r="Z440" s="96">
        <v>0</v>
      </c>
      <c r="AA440" s="96">
        <v>0</v>
      </c>
      <c r="AB440" s="96">
        <v>0</v>
      </c>
      <c r="AC440" s="96">
        <v>0</v>
      </c>
      <c r="AD440" s="96">
        <v>0</v>
      </c>
      <c r="AE440" s="96">
        <v>0</v>
      </c>
      <c r="AF440" s="96">
        <v>0</v>
      </c>
      <c r="AG440" s="96">
        <v>0</v>
      </c>
      <c r="AH440" s="97">
        <v>0</v>
      </c>
      <c r="AI440" s="98">
        <f t="shared" si="257"/>
        <v>0</v>
      </c>
      <c r="BA440"/>
      <c r="BR440"/>
      <c r="CG440"/>
    </row>
    <row r="441" spans="1:85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255"/>
        <v>0</v>
      </c>
      <c r="J441" s="8"/>
      <c r="K441" s="27" t="s">
        <v>18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8">
        <v>0</v>
      </c>
      <c r="S441" s="69">
        <f t="shared" si="256"/>
        <v>0</v>
      </c>
      <c r="U441" s="38" t="s">
        <v>18</v>
      </c>
      <c r="V441" s="99">
        <v>0</v>
      </c>
      <c r="W441" s="99">
        <v>0</v>
      </c>
      <c r="X441" s="99">
        <v>0</v>
      </c>
      <c r="Y441" s="99">
        <v>0</v>
      </c>
      <c r="Z441" s="99">
        <v>0</v>
      </c>
      <c r="AA441" s="99">
        <v>0</v>
      </c>
      <c r="AB441" s="99">
        <v>0</v>
      </c>
      <c r="AC441" s="99">
        <v>0</v>
      </c>
      <c r="AD441" s="100">
        <v>0</v>
      </c>
      <c r="AE441" s="100">
        <v>0</v>
      </c>
      <c r="AF441" s="100">
        <v>0</v>
      </c>
      <c r="AG441" s="100">
        <v>0</v>
      </c>
      <c r="AH441" s="100">
        <v>0</v>
      </c>
      <c r="AI441" s="101">
        <f t="shared" si="257"/>
        <v>0</v>
      </c>
      <c r="BA441"/>
      <c r="BR441"/>
      <c r="CG441"/>
    </row>
    <row r="442" spans="1:85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255"/>
        <v>0</v>
      </c>
      <c r="J442" s="8"/>
      <c r="K442" s="26" t="s">
        <v>19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63">
        <v>0</v>
      </c>
      <c r="S442" s="64">
        <f t="shared" si="256"/>
        <v>0</v>
      </c>
      <c r="U442" s="37" t="s">
        <v>19</v>
      </c>
      <c r="V442" s="96">
        <v>0</v>
      </c>
      <c r="W442" s="96">
        <v>0</v>
      </c>
      <c r="X442" s="96">
        <v>0</v>
      </c>
      <c r="Y442" s="96">
        <v>0</v>
      </c>
      <c r="Z442" s="96">
        <v>0</v>
      </c>
      <c r="AA442" s="96">
        <v>0</v>
      </c>
      <c r="AB442" s="96">
        <v>0</v>
      </c>
      <c r="AC442" s="96">
        <v>0</v>
      </c>
      <c r="AD442" s="96">
        <v>0</v>
      </c>
      <c r="AE442" s="96">
        <v>0</v>
      </c>
      <c r="AF442" s="96">
        <v>0</v>
      </c>
      <c r="AG442" s="96">
        <v>0</v>
      </c>
      <c r="AH442" s="97">
        <v>0</v>
      </c>
      <c r="AI442" s="98">
        <f t="shared" si="257"/>
        <v>0</v>
      </c>
      <c r="BA442"/>
      <c r="BR442"/>
      <c r="CG442"/>
    </row>
    <row r="443" spans="1:85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 t="shared" si="255"/>
        <v>0</v>
      </c>
      <c r="J443" s="8"/>
      <c r="K443" s="28" t="s">
        <v>10</v>
      </c>
      <c r="L443" s="70">
        <v>0</v>
      </c>
      <c r="M443" s="70">
        <v>0</v>
      </c>
      <c r="N443" s="70">
        <v>0</v>
      </c>
      <c r="O443" s="70">
        <v>0</v>
      </c>
      <c r="P443" s="70">
        <v>0</v>
      </c>
      <c r="Q443" s="70">
        <v>0</v>
      </c>
      <c r="R443" s="73">
        <v>0</v>
      </c>
      <c r="S443" s="74">
        <f t="shared" si="256"/>
        <v>0</v>
      </c>
      <c r="U443" s="38" t="s">
        <v>10</v>
      </c>
      <c r="V443" s="99">
        <v>0</v>
      </c>
      <c r="W443" s="99">
        <v>0</v>
      </c>
      <c r="X443" s="99">
        <v>0</v>
      </c>
      <c r="Y443" s="99">
        <v>0</v>
      </c>
      <c r="Z443" s="99">
        <v>0</v>
      </c>
      <c r="AA443" s="99">
        <v>0</v>
      </c>
      <c r="AB443" s="99">
        <v>0</v>
      </c>
      <c r="AC443" s="99">
        <v>0</v>
      </c>
      <c r="AD443" s="100">
        <v>0</v>
      </c>
      <c r="AE443" s="100">
        <v>0</v>
      </c>
      <c r="AF443" s="100">
        <v>0</v>
      </c>
      <c r="AG443" s="100">
        <v>0</v>
      </c>
      <c r="AH443" s="100">
        <v>0</v>
      </c>
      <c r="AI443" s="101">
        <f t="shared" si="257"/>
        <v>0</v>
      </c>
      <c r="AJ443" s="45"/>
    </row>
    <row r="444" spans="1:85" x14ac:dyDescent="0.25">
      <c r="A444" s="17" t="s">
        <v>25</v>
      </c>
      <c r="B444" s="75">
        <f>SUM(B423:B439)</f>
        <v>217.14411831212757</v>
      </c>
      <c r="C444" s="75">
        <f t="shared" ref="C444:I444" si="258">SUM(C423:C439)</f>
        <v>25.481532104895461</v>
      </c>
      <c r="D444" s="75">
        <f t="shared" si="258"/>
        <v>104.31323824365529</v>
      </c>
      <c r="E444" s="75">
        <f t="shared" si="258"/>
        <v>196.65580427513672</v>
      </c>
      <c r="F444" s="75">
        <f t="shared" si="258"/>
        <v>0</v>
      </c>
      <c r="G444" s="75">
        <f t="shared" si="258"/>
        <v>55.052591444539168</v>
      </c>
      <c r="H444" s="76">
        <f t="shared" si="258"/>
        <v>0</v>
      </c>
      <c r="I444" s="48">
        <f t="shared" si="258"/>
        <v>598.64728438035422</v>
      </c>
      <c r="J444" s="8"/>
      <c r="K444" s="29" t="s">
        <v>25</v>
      </c>
      <c r="L444" s="75">
        <f>SUM(L423:L439)</f>
        <v>217.14411831212757</v>
      </c>
      <c r="M444" s="75">
        <f t="shared" ref="M444:S444" si="259">SUM(M423:M439)</f>
        <v>25.481532104895461</v>
      </c>
      <c r="N444" s="75">
        <f t="shared" si="259"/>
        <v>104.31323824365529</v>
      </c>
      <c r="O444" s="75">
        <f t="shared" si="259"/>
        <v>196.65580427513672</v>
      </c>
      <c r="P444" s="75">
        <f t="shared" si="259"/>
        <v>97.529702782854457</v>
      </c>
      <c r="Q444" s="75">
        <f t="shared" si="259"/>
        <v>55.052591444539168</v>
      </c>
      <c r="R444" s="76">
        <f t="shared" si="259"/>
        <v>0</v>
      </c>
      <c r="S444" s="77">
        <f t="shared" si="259"/>
        <v>696.17698716320876</v>
      </c>
      <c r="U444" s="39" t="s">
        <v>61</v>
      </c>
      <c r="V444" s="102">
        <f>SUM(V423:V439)</f>
        <v>91.364052010306807</v>
      </c>
      <c r="W444" s="102">
        <f t="shared" ref="W444:AH444" si="260">SUM(W423:W439)</f>
        <v>98.320642070890656</v>
      </c>
      <c r="X444" s="102">
        <f t="shared" si="260"/>
        <v>55.052591444539168</v>
      </c>
      <c r="Y444" s="102">
        <f t="shared" si="260"/>
        <v>25.481532104895461</v>
      </c>
      <c r="Z444" s="102">
        <f t="shared" si="260"/>
        <v>96.81887336040522</v>
      </c>
      <c r="AA444" s="102">
        <f t="shared" si="260"/>
        <v>195.60851133006156</v>
      </c>
      <c r="AB444" s="102">
        <f t="shared" si="260"/>
        <v>97.529702782854457</v>
      </c>
      <c r="AC444" s="102">
        <f t="shared" si="260"/>
        <v>36.001082059255353</v>
      </c>
      <c r="AD444" s="103">
        <f t="shared" si="260"/>
        <v>27.459424230930132</v>
      </c>
      <c r="AE444" s="103">
        <f t="shared" si="260"/>
        <v>1.0472929450751649</v>
      </c>
      <c r="AF444" s="103">
        <f t="shared" si="260"/>
        <v>0</v>
      </c>
      <c r="AG444" s="103">
        <f t="shared" si="260"/>
        <v>7.4943648832500553</v>
      </c>
      <c r="AH444" s="103">
        <f t="shared" si="260"/>
        <v>0</v>
      </c>
      <c r="AI444" s="104">
        <f>SUM(V444:AC444)</f>
        <v>696.17698716320865</v>
      </c>
    </row>
    <row r="445" spans="1:85" s="4" customFormat="1" ht="15" thickBot="1" x14ac:dyDescent="0.35">
      <c r="A445" s="18" t="s">
        <v>85</v>
      </c>
      <c r="B445" s="105">
        <f>IF($I444=0,"-",B444/$I444)</f>
        <v>0.36272463598809834</v>
      </c>
      <c r="C445" s="105">
        <f t="shared" ref="C445:H445" si="261">IF($I444=0,"-",C444/$I444)</f>
        <v>4.2565184491350022E-2</v>
      </c>
      <c r="D445" s="105">
        <f t="shared" si="261"/>
        <v>0.17424824427563801</v>
      </c>
      <c r="E445" s="105">
        <f t="shared" si="261"/>
        <v>0.32850028623898381</v>
      </c>
      <c r="F445" s="105">
        <f t="shared" si="261"/>
        <v>0</v>
      </c>
      <c r="G445" s="105">
        <f t="shared" si="261"/>
        <v>9.1961649005929791E-2</v>
      </c>
      <c r="H445" s="106">
        <f t="shared" si="261"/>
        <v>0</v>
      </c>
      <c r="I445" s="107">
        <f>SUM(B445:H445)</f>
        <v>1</v>
      </c>
      <c r="J445"/>
      <c r="K445" s="30" t="s">
        <v>85</v>
      </c>
      <c r="L445" s="80">
        <f>IF($S444=0,"-",L444/$S444)</f>
        <v>0.31190935971174416</v>
      </c>
      <c r="M445" s="80">
        <f t="shared" ref="M445:R445" si="262">IF($S444=0,"-",M444/$S444)</f>
        <v>3.6602089087615412E-2</v>
      </c>
      <c r="N445" s="80">
        <f t="shared" si="262"/>
        <v>0.14983723990750147</v>
      </c>
      <c r="O445" s="80">
        <f t="shared" si="262"/>
        <v>0.28247961064681615</v>
      </c>
      <c r="P445" s="80">
        <f t="shared" si="262"/>
        <v>0.14009325872759712</v>
      </c>
      <c r="Q445" s="80">
        <f t="shared" si="262"/>
        <v>7.9078441918725581E-2</v>
      </c>
      <c r="R445" s="81">
        <f t="shared" si="262"/>
        <v>0</v>
      </c>
      <c r="S445" s="82">
        <f>SUM(L445:R445)</f>
        <v>1</v>
      </c>
      <c r="U445" s="40" t="s">
        <v>85</v>
      </c>
      <c r="V445" s="108">
        <f>+V444/$AI444</f>
        <v>0.13123681721023023</v>
      </c>
      <c r="W445" s="108">
        <f t="shared" ref="W445:AH445" si="263">+W444/$AI444</f>
        <v>0.14122937684500164</v>
      </c>
      <c r="X445" s="108">
        <f t="shared" si="263"/>
        <v>7.9078441918725595E-2</v>
      </c>
      <c r="Y445" s="108">
        <f t="shared" si="263"/>
        <v>3.6602089087615419E-2</v>
      </c>
      <c r="Z445" s="108">
        <f t="shared" si="263"/>
        <v>0.13907221173012924</v>
      </c>
      <c r="AA445" s="108">
        <f t="shared" si="263"/>
        <v>0.28097526194758282</v>
      </c>
      <c r="AB445" s="108">
        <f t="shared" si="263"/>
        <v>0.14009325872759712</v>
      </c>
      <c r="AC445" s="108">
        <f t="shared" si="263"/>
        <v>5.1712542533117974E-2</v>
      </c>
      <c r="AD445" s="108">
        <f t="shared" si="263"/>
        <v>3.9443165656512381E-2</v>
      </c>
      <c r="AE445" s="108">
        <f t="shared" si="263"/>
        <v>1.5043486992333491E-3</v>
      </c>
      <c r="AF445" s="108">
        <f t="shared" si="263"/>
        <v>0</v>
      </c>
      <c r="AG445" s="108">
        <f t="shared" si="263"/>
        <v>1.0765028177372243E-2</v>
      </c>
      <c r="AH445" s="108">
        <f t="shared" si="263"/>
        <v>0</v>
      </c>
      <c r="AI445" s="109">
        <f>SUM(V445:AC445)</f>
        <v>1.0000000000000002</v>
      </c>
      <c r="AJ445"/>
      <c r="BA445" s="83"/>
      <c r="BR445" s="83"/>
    </row>
    <row r="446" spans="1:85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5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  <c r="K447" s="374" t="s">
        <v>42</v>
      </c>
      <c r="L447" s="43" t="s">
        <v>0</v>
      </c>
      <c r="M447" s="43" t="s">
        <v>1</v>
      </c>
      <c r="N447" s="43" t="s">
        <v>2</v>
      </c>
      <c r="O447" s="43" t="s">
        <v>3</v>
      </c>
      <c r="P447" s="43" t="s">
        <v>26</v>
      </c>
      <c r="Q447" s="43" t="s">
        <v>4</v>
      </c>
      <c r="R447" s="43" t="s">
        <v>84</v>
      </c>
      <c r="S447" s="44" t="s">
        <v>5</v>
      </c>
    </row>
    <row r="448" spans="1:85" ht="15" customHeight="1" x14ac:dyDescent="0.25">
      <c r="A448" s="424" t="s">
        <v>42</v>
      </c>
      <c r="B448" s="357" t="s">
        <v>66</v>
      </c>
      <c r="C448" s="358"/>
      <c r="D448" s="358"/>
      <c r="E448" s="358"/>
      <c r="F448" s="358"/>
      <c r="G448" s="358"/>
      <c r="H448" s="358"/>
      <c r="I448" s="359"/>
      <c r="K448" s="375" t="s">
        <v>42</v>
      </c>
      <c r="L448" s="360" t="s">
        <v>66</v>
      </c>
      <c r="M448" s="361"/>
      <c r="N448" s="361"/>
      <c r="O448" s="361"/>
      <c r="P448" s="361"/>
      <c r="Q448" s="361"/>
      <c r="R448" s="361"/>
      <c r="S448" s="362"/>
    </row>
    <row r="449" spans="1:19" x14ac:dyDescent="0.25">
      <c r="A449" s="10" t="s">
        <v>6</v>
      </c>
      <c r="B449" s="376"/>
      <c r="C449" s="377"/>
      <c r="D449" s="377"/>
      <c r="E449" s="378"/>
      <c r="F449" s="46">
        <v>0.15613948802035407</v>
      </c>
      <c r="G449" s="376"/>
      <c r="H449" s="378"/>
      <c r="I449" s="48">
        <f>SUM(B449:H449)</f>
        <v>0.15613948802035407</v>
      </c>
      <c r="J449" s="8"/>
      <c r="K449" s="31" t="s">
        <v>6</v>
      </c>
      <c r="L449" s="376"/>
      <c r="M449" s="377"/>
      <c r="N449" s="377"/>
      <c r="O449" s="378"/>
      <c r="P449" s="46">
        <v>0</v>
      </c>
      <c r="Q449" s="376"/>
      <c r="R449" s="385"/>
      <c r="S449" s="88">
        <f>SUM(L449:R449)</f>
        <v>0</v>
      </c>
    </row>
    <row r="450" spans="1:1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264">SUM(B450:H450)</f>
        <v>0</v>
      </c>
      <c r="J450" s="8"/>
      <c r="K450" s="23" t="s">
        <v>7</v>
      </c>
      <c r="L450" s="379"/>
      <c r="M450" s="380"/>
      <c r="N450" s="380"/>
      <c r="O450" s="381"/>
      <c r="P450" s="55">
        <v>0</v>
      </c>
      <c r="Q450" s="379"/>
      <c r="R450" s="386"/>
      <c r="S450" s="57">
        <f t="shared" ref="S450:S469" si="265">SUM(L450:R450)</f>
        <v>0</v>
      </c>
    </row>
    <row r="451" spans="1:1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264"/>
        <v>0</v>
      </c>
      <c r="J451" s="8"/>
      <c r="K451" s="24" t="s">
        <v>9</v>
      </c>
      <c r="L451" s="379"/>
      <c r="M451" s="380"/>
      <c r="N451" s="380"/>
      <c r="O451" s="381"/>
      <c r="P451" s="49">
        <v>0</v>
      </c>
      <c r="Q451" s="379"/>
      <c r="R451" s="386"/>
      <c r="S451" s="51">
        <f t="shared" si="265"/>
        <v>0</v>
      </c>
    </row>
    <row r="452" spans="1:1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264"/>
        <v>0</v>
      </c>
      <c r="J452" s="8"/>
      <c r="K452" s="23" t="s">
        <v>54</v>
      </c>
      <c r="L452" s="379"/>
      <c r="M452" s="380"/>
      <c r="N452" s="380"/>
      <c r="O452" s="381"/>
      <c r="P452" s="55">
        <v>0</v>
      </c>
      <c r="Q452" s="379"/>
      <c r="R452" s="386"/>
      <c r="S452" s="57">
        <f t="shared" si="265"/>
        <v>0</v>
      </c>
    </row>
    <row r="453" spans="1:1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264"/>
        <v>0</v>
      </c>
      <c r="J453" s="8"/>
      <c r="K453" s="24" t="s">
        <v>15</v>
      </c>
      <c r="L453" s="379"/>
      <c r="M453" s="380"/>
      <c r="N453" s="380"/>
      <c r="O453" s="381"/>
      <c r="P453" s="49">
        <v>0</v>
      </c>
      <c r="Q453" s="379"/>
      <c r="R453" s="386"/>
      <c r="S453" s="51">
        <f t="shared" si="265"/>
        <v>0</v>
      </c>
    </row>
    <row r="454" spans="1:1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264"/>
        <v>0</v>
      </c>
      <c r="J454" s="8"/>
      <c r="K454" s="23" t="s">
        <v>67</v>
      </c>
      <c r="L454" s="379"/>
      <c r="M454" s="380"/>
      <c r="N454" s="380"/>
      <c r="O454" s="381"/>
      <c r="P454" s="55">
        <v>0</v>
      </c>
      <c r="Q454" s="379"/>
      <c r="R454" s="386"/>
      <c r="S454" s="57">
        <f t="shared" si="265"/>
        <v>0</v>
      </c>
    </row>
    <row r="455" spans="1:19" x14ac:dyDescent="0.25">
      <c r="A455" s="12" t="s">
        <v>56</v>
      </c>
      <c r="B455" s="379"/>
      <c r="C455" s="380"/>
      <c r="D455" s="380"/>
      <c r="E455" s="381"/>
      <c r="F455" s="49">
        <v>292.26460527514007</v>
      </c>
      <c r="G455" s="379"/>
      <c r="H455" s="381"/>
      <c r="I455" s="48">
        <f t="shared" si="264"/>
        <v>292.26460527514007</v>
      </c>
      <c r="J455" s="8"/>
      <c r="K455" s="24" t="s">
        <v>56</v>
      </c>
      <c r="L455" s="379"/>
      <c r="M455" s="380"/>
      <c r="N455" s="380"/>
      <c r="O455" s="381"/>
      <c r="P455" s="49">
        <v>0</v>
      </c>
      <c r="Q455" s="379"/>
      <c r="R455" s="386"/>
      <c r="S455" s="51">
        <f t="shared" si="265"/>
        <v>0</v>
      </c>
    </row>
    <row r="456" spans="1:1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264"/>
        <v>0</v>
      </c>
      <c r="J456" s="8"/>
      <c r="K456" s="23" t="s">
        <v>11</v>
      </c>
      <c r="L456" s="379"/>
      <c r="M456" s="380"/>
      <c r="N456" s="380"/>
      <c r="O456" s="381"/>
      <c r="P456" s="55">
        <v>0</v>
      </c>
      <c r="Q456" s="379"/>
      <c r="R456" s="386"/>
      <c r="S456" s="57">
        <f t="shared" si="265"/>
        <v>0</v>
      </c>
    </row>
    <row r="457" spans="1:1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264"/>
        <v>0</v>
      </c>
      <c r="J457" s="8"/>
      <c r="K457" s="24" t="s">
        <v>57</v>
      </c>
      <c r="L457" s="379"/>
      <c r="M457" s="380"/>
      <c r="N457" s="380"/>
      <c r="O457" s="381"/>
      <c r="P457" s="49">
        <v>0</v>
      </c>
      <c r="Q457" s="379"/>
      <c r="R457" s="386"/>
      <c r="S457" s="51">
        <f t="shared" si="265"/>
        <v>0</v>
      </c>
    </row>
    <row r="458" spans="1:1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264"/>
        <v>0</v>
      </c>
      <c r="J458" s="8"/>
      <c r="K458" s="23" t="s">
        <v>16</v>
      </c>
      <c r="L458" s="379"/>
      <c r="M458" s="380"/>
      <c r="N458" s="380"/>
      <c r="O458" s="381"/>
      <c r="P458" s="55">
        <v>0</v>
      </c>
      <c r="Q458" s="379"/>
      <c r="R458" s="386"/>
      <c r="S458" s="57">
        <f t="shared" si="265"/>
        <v>0</v>
      </c>
    </row>
    <row r="459" spans="1:1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264"/>
        <v>0</v>
      </c>
      <c r="J459" s="8"/>
      <c r="K459" s="24" t="s">
        <v>139</v>
      </c>
      <c r="L459" s="379"/>
      <c r="M459" s="380"/>
      <c r="N459" s="380"/>
      <c r="O459" s="381"/>
      <c r="P459" s="49">
        <v>0</v>
      </c>
      <c r="Q459" s="379"/>
      <c r="R459" s="386"/>
      <c r="S459" s="51">
        <f t="shared" si="265"/>
        <v>0</v>
      </c>
    </row>
    <row r="460" spans="1:19" x14ac:dyDescent="0.25">
      <c r="A460" s="11" t="s">
        <v>24</v>
      </c>
      <c r="B460" s="379"/>
      <c r="C460" s="380"/>
      <c r="D460" s="380"/>
      <c r="E460" s="381"/>
      <c r="F460" s="52">
        <v>934.18996849630776</v>
      </c>
      <c r="G460" s="379"/>
      <c r="H460" s="381"/>
      <c r="I460" s="54">
        <f t="shared" si="264"/>
        <v>934.18996849630776</v>
      </c>
      <c r="J460" s="8"/>
      <c r="K460" s="23" t="s">
        <v>24</v>
      </c>
      <c r="L460" s="379"/>
      <c r="M460" s="380"/>
      <c r="N460" s="380"/>
      <c r="O460" s="381"/>
      <c r="P460" s="55">
        <v>0</v>
      </c>
      <c r="Q460" s="379"/>
      <c r="R460" s="386"/>
      <c r="S460" s="57">
        <f t="shared" si="265"/>
        <v>0</v>
      </c>
    </row>
    <row r="461" spans="1:1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264"/>
        <v>0</v>
      </c>
      <c r="J461" s="8"/>
      <c r="K461" s="24" t="s">
        <v>23</v>
      </c>
      <c r="L461" s="379"/>
      <c r="M461" s="380"/>
      <c r="N461" s="380"/>
      <c r="O461" s="381"/>
      <c r="P461" s="49">
        <v>0</v>
      </c>
      <c r="Q461" s="379"/>
      <c r="R461" s="386"/>
      <c r="S461" s="51">
        <f t="shared" si="265"/>
        <v>0</v>
      </c>
    </row>
    <row r="462" spans="1:1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264"/>
        <v>0</v>
      </c>
      <c r="J462" s="8"/>
      <c r="K462" s="23" t="s">
        <v>58</v>
      </c>
      <c r="L462" s="379"/>
      <c r="M462" s="380"/>
      <c r="N462" s="380"/>
      <c r="O462" s="381"/>
      <c r="P462" s="55">
        <v>0</v>
      </c>
      <c r="Q462" s="379"/>
      <c r="R462" s="386"/>
      <c r="S462" s="57">
        <f t="shared" si="265"/>
        <v>0</v>
      </c>
    </row>
    <row r="463" spans="1:19" x14ac:dyDescent="0.25">
      <c r="A463" s="12" t="s">
        <v>21</v>
      </c>
      <c r="B463" s="379"/>
      <c r="C463" s="380"/>
      <c r="D463" s="380"/>
      <c r="E463" s="381"/>
      <c r="F463" s="49">
        <v>13.394283904794493</v>
      </c>
      <c r="G463" s="379"/>
      <c r="H463" s="381"/>
      <c r="I463" s="48">
        <f t="shared" si="264"/>
        <v>13.394283904794493</v>
      </c>
      <c r="J463" s="8"/>
      <c r="K463" s="24" t="s">
        <v>21</v>
      </c>
      <c r="L463" s="379"/>
      <c r="M463" s="380"/>
      <c r="N463" s="380"/>
      <c r="O463" s="381"/>
      <c r="P463" s="49">
        <v>0</v>
      </c>
      <c r="Q463" s="379"/>
      <c r="R463" s="386"/>
      <c r="S463" s="51">
        <f t="shared" si="265"/>
        <v>0</v>
      </c>
    </row>
    <row r="464" spans="1:1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264"/>
        <v>0</v>
      </c>
      <c r="J464" s="8"/>
      <c r="K464" s="23" t="s">
        <v>20</v>
      </c>
      <c r="L464" s="379"/>
      <c r="M464" s="380"/>
      <c r="N464" s="380"/>
      <c r="O464" s="381"/>
      <c r="P464" s="55">
        <v>0</v>
      </c>
      <c r="Q464" s="379"/>
      <c r="R464" s="386"/>
      <c r="S464" s="57">
        <f t="shared" si="265"/>
        <v>0</v>
      </c>
    </row>
    <row r="465" spans="1:19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264"/>
        <v>0</v>
      </c>
      <c r="J465" s="8"/>
      <c r="K465" s="25" t="s">
        <v>62</v>
      </c>
      <c r="L465" s="379"/>
      <c r="M465" s="380"/>
      <c r="N465" s="380"/>
      <c r="O465" s="381"/>
      <c r="P465" s="49">
        <v>0</v>
      </c>
      <c r="Q465" s="379"/>
      <c r="R465" s="386"/>
      <c r="S465" s="51">
        <f t="shared" si="265"/>
        <v>0</v>
      </c>
    </row>
    <row r="466" spans="1:19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264"/>
        <v>0</v>
      </c>
      <c r="J466" s="8"/>
      <c r="K466" s="26" t="s">
        <v>22</v>
      </c>
      <c r="L466" s="379"/>
      <c r="M466" s="380"/>
      <c r="N466" s="380"/>
      <c r="O466" s="381"/>
      <c r="P466" s="62">
        <v>0</v>
      </c>
      <c r="Q466" s="379"/>
      <c r="R466" s="386"/>
      <c r="S466" s="64">
        <f t="shared" si="265"/>
        <v>0</v>
      </c>
    </row>
    <row r="467" spans="1:19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264"/>
        <v>0</v>
      </c>
      <c r="J467" s="8"/>
      <c r="K467" s="27" t="s">
        <v>18</v>
      </c>
      <c r="L467" s="379"/>
      <c r="M467" s="380"/>
      <c r="N467" s="380"/>
      <c r="O467" s="381"/>
      <c r="P467" s="65">
        <v>0</v>
      </c>
      <c r="Q467" s="379"/>
      <c r="R467" s="386"/>
      <c r="S467" s="69">
        <f t="shared" si="265"/>
        <v>0</v>
      </c>
    </row>
    <row r="468" spans="1:19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264"/>
        <v>0</v>
      </c>
      <c r="J468" s="8"/>
      <c r="K468" s="26" t="s">
        <v>19</v>
      </c>
      <c r="L468" s="379"/>
      <c r="M468" s="380"/>
      <c r="N468" s="380"/>
      <c r="O468" s="381"/>
      <c r="P468" s="62">
        <v>0</v>
      </c>
      <c r="Q468" s="379"/>
      <c r="R468" s="386"/>
      <c r="S468" s="64">
        <f t="shared" si="265"/>
        <v>0</v>
      </c>
    </row>
    <row r="469" spans="1:19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264"/>
        <v>0</v>
      </c>
      <c r="J469" s="8"/>
      <c r="K469" s="28" t="s">
        <v>10</v>
      </c>
      <c r="L469" s="382"/>
      <c r="M469" s="383"/>
      <c r="N469" s="383"/>
      <c r="O469" s="384"/>
      <c r="P469" s="70">
        <v>0</v>
      </c>
      <c r="Q469" s="382"/>
      <c r="R469" s="387"/>
      <c r="S469" s="74">
        <f t="shared" si="265"/>
        <v>0</v>
      </c>
    </row>
    <row r="470" spans="1:19" x14ac:dyDescent="0.25">
      <c r="A470" s="17" t="s">
        <v>25</v>
      </c>
      <c r="B470" s="75">
        <f>SUM(B449:B465)</f>
        <v>0</v>
      </c>
      <c r="C470" s="75">
        <f t="shared" ref="C470:I470" si="266">SUM(C449:C465)</f>
        <v>0</v>
      </c>
      <c r="D470" s="75">
        <f t="shared" si="266"/>
        <v>0</v>
      </c>
      <c r="E470" s="75">
        <f t="shared" si="266"/>
        <v>0</v>
      </c>
      <c r="F470" s="75">
        <f t="shared" si="266"/>
        <v>1240.0049971642627</v>
      </c>
      <c r="G470" s="75">
        <f t="shared" si="266"/>
        <v>0</v>
      </c>
      <c r="H470" s="76">
        <f t="shared" si="266"/>
        <v>0</v>
      </c>
      <c r="I470" s="48">
        <f t="shared" si="266"/>
        <v>1240.0049971642627</v>
      </c>
      <c r="J470" s="8"/>
      <c r="K470" s="29" t="s">
        <v>25</v>
      </c>
      <c r="L470" s="75">
        <f>SUM(L449:L465)</f>
        <v>0</v>
      </c>
      <c r="M470" s="75">
        <f t="shared" ref="M470:S470" si="267">SUM(M449:M465)</f>
        <v>0</v>
      </c>
      <c r="N470" s="75">
        <f t="shared" si="267"/>
        <v>0</v>
      </c>
      <c r="O470" s="75">
        <f t="shared" si="267"/>
        <v>0</v>
      </c>
      <c r="P470" s="75">
        <f t="shared" si="267"/>
        <v>0</v>
      </c>
      <c r="Q470" s="75">
        <f t="shared" si="267"/>
        <v>0</v>
      </c>
      <c r="R470" s="76">
        <f t="shared" si="267"/>
        <v>0</v>
      </c>
      <c r="S470" s="77">
        <f t="shared" si="267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268">IF($I470=0,"-",C470/$I470)</f>
        <v>0</v>
      </c>
      <c r="D471" s="105">
        <f t="shared" si="268"/>
        <v>0</v>
      </c>
      <c r="E471" s="105">
        <f t="shared" si="268"/>
        <v>0</v>
      </c>
      <c r="F471" s="105">
        <f t="shared" si="268"/>
        <v>1</v>
      </c>
      <c r="G471" s="105">
        <f t="shared" si="268"/>
        <v>0</v>
      </c>
      <c r="H471" s="106">
        <f t="shared" si="268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269">IF($S470=0,"-",M470/$S470)</f>
        <v>-</v>
      </c>
      <c r="N471" s="80" t="str">
        <f t="shared" si="269"/>
        <v>-</v>
      </c>
      <c r="O471" s="80" t="str">
        <f t="shared" si="269"/>
        <v>-</v>
      </c>
      <c r="P471" s="80" t="str">
        <f t="shared" si="269"/>
        <v>-</v>
      </c>
      <c r="Q471" s="80" t="str">
        <f t="shared" si="269"/>
        <v>-</v>
      </c>
      <c r="R471" s="81" t="str">
        <f t="shared" si="269"/>
        <v>-</v>
      </c>
      <c r="S471" s="82">
        <f>SUM(L471:R471)</f>
        <v>0</v>
      </c>
    </row>
    <row r="472" spans="1:1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  <c r="K473" s="374" t="s">
        <v>43</v>
      </c>
      <c r="L473" s="43" t="s">
        <v>0</v>
      </c>
      <c r="M473" s="43" t="s">
        <v>1</v>
      </c>
      <c r="N473" s="43" t="s">
        <v>2</v>
      </c>
      <c r="O473" s="43" t="s">
        <v>3</v>
      </c>
      <c r="P473" s="43" t="s">
        <v>26</v>
      </c>
      <c r="Q473" s="43" t="s">
        <v>4</v>
      </c>
      <c r="R473" s="43" t="s">
        <v>84</v>
      </c>
      <c r="S473" s="44" t="s">
        <v>5</v>
      </c>
    </row>
    <row r="474" spans="1:19" ht="15" customHeight="1" x14ac:dyDescent="0.25">
      <c r="A474" s="424" t="s">
        <v>43</v>
      </c>
      <c r="B474" s="357" t="s">
        <v>66</v>
      </c>
      <c r="C474" s="358"/>
      <c r="D474" s="358"/>
      <c r="E474" s="358"/>
      <c r="F474" s="358"/>
      <c r="G474" s="358"/>
      <c r="H474" s="358"/>
      <c r="I474" s="359"/>
      <c r="K474" s="375" t="s">
        <v>43</v>
      </c>
      <c r="L474" s="360" t="s">
        <v>66</v>
      </c>
      <c r="M474" s="361"/>
      <c r="N474" s="361"/>
      <c r="O474" s="361"/>
      <c r="P474" s="361"/>
      <c r="Q474" s="361"/>
      <c r="R474" s="361"/>
      <c r="S474" s="362"/>
    </row>
    <row r="475" spans="1:1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  <c r="J475" s="8"/>
      <c r="K475" s="31" t="s">
        <v>6</v>
      </c>
      <c r="L475" s="376"/>
      <c r="M475" s="377"/>
      <c r="N475" s="377"/>
      <c r="O475" s="378"/>
      <c r="P475" s="46">
        <v>0</v>
      </c>
      <c r="Q475" s="376"/>
      <c r="R475" s="385"/>
      <c r="S475" s="88">
        <f>SUM(L475:R475)</f>
        <v>0</v>
      </c>
    </row>
    <row r="476" spans="1:1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270">SUM(B476:H476)</f>
        <v>0</v>
      </c>
      <c r="J476" s="8"/>
      <c r="K476" s="23" t="s">
        <v>7</v>
      </c>
      <c r="L476" s="379"/>
      <c r="M476" s="380"/>
      <c r="N476" s="380"/>
      <c r="O476" s="381"/>
      <c r="P476" s="55">
        <v>0</v>
      </c>
      <c r="Q476" s="379"/>
      <c r="R476" s="386"/>
      <c r="S476" s="57">
        <f t="shared" ref="S476:S495" si="271">SUM(L476:R476)</f>
        <v>0</v>
      </c>
    </row>
    <row r="477" spans="1:19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270"/>
        <v>0</v>
      </c>
      <c r="J477" s="8"/>
      <c r="K477" s="24" t="s">
        <v>9</v>
      </c>
      <c r="L477" s="379"/>
      <c r="M477" s="380"/>
      <c r="N477" s="380"/>
      <c r="O477" s="381"/>
      <c r="P477" s="49">
        <v>0</v>
      </c>
      <c r="Q477" s="379"/>
      <c r="R477" s="386"/>
      <c r="S477" s="51">
        <f t="shared" si="271"/>
        <v>0</v>
      </c>
    </row>
    <row r="478" spans="1:19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270"/>
        <v>0</v>
      </c>
      <c r="J478" s="8"/>
      <c r="K478" s="23" t="s">
        <v>54</v>
      </c>
      <c r="L478" s="379"/>
      <c r="M478" s="380"/>
      <c r="N478" s="380"/>
      <c r="O478" s="381"/>
      <c r="P478" s="55">
        <v>0</v>
      </c>
      <c r="Q478" s="379"/>
      <c r="R478" s="386"/>
      <c r="S478" s="57">
        <f t="shared" si="271"/>
        <v>0</v>
      </c>
    </row>
    <row r="479" spans="1:19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270"/>
        <v>0</v>
      </c>
      <c r="J479" s="8"/>
      <c r="K479" s="24" t="s">
        <v>15</v>
      </c>
      <c r="L479" s="379"/>
      <c r="M479" s="380"/>
      <c r="N479" s="380"/>
      <c r="O479" s="381"/>
      <c r="P479" s="49">
        <v>0</v>
      </c>
      <c r="Q479" s="379"/>
      <c r="R479" s="386"/>
      <c r="S479" s="51">
        <f t="shared" si="271"/>
        <v>0</v>
      </c>
    </row>
    <row r="480" spans="1:19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270"/>
        <v>0</v>
      </c>
      <c r="J480" s="8"/>
      <c r="K480" s="23" t="s">
        <v>67</v>
      </c>
      <c r="L480" s="379"/>
      <c r="M480" s="380"/>
      <c r="N480" s="380"/>
      <c r="O480" s="381"/>
      <c r="P480" s="55">
        <v>0</v>
      </c>
      <c r="Q480" s="379"/>
      <c r="R480" s="386"/>
      <c r="S480" s="57">
        <f t="shared" si="271"/>
        <v>0</v>
      </c>
    </row>
    <row r="481" spans="1:19" x14ac:dyDescent="0.25">
      <c r="A481" s="12" t="s">
        <v>56</v>
      </c>
      <c r="B481" s="379"/>
      <c r="C481" s="380"/>
      <c r="D481" s="380"/>
      <c r="E481" s="381"/>
      <c r="F481" s="49">
        <v>16618.368408811395</v>
      </c>
      <c r="G481" s="379"/>
      <c r="H481" s="381"/>
      <c r="I481" s="48">
        <f t="shared" si="270"/>
        <v>16618.368408811395</v>
      </c>
      <c r="J481" s="8"/>
      <c r="K481" s="24" t="s">
        <v>56</v>
      </c>
      <c r="L481" s="379"/>
      <c r="M481" s="380"/>
      <c r="N481" s="380"/>
      <c r="O481" s="381"/>
      <c r="P481" s="49">
        <v>3985.9978571433744</v>
      </c>
      <c r="Q481" s="379"/>
      <c r="R481" s="386"/>
      <c r="S481" s="51">
        <f t="shared" si="271"/>
        <v>3985.9978571433744</v>
      </c>
    </row>
    <row r="482" spans="1:19" x14ac:dyDescent="0.25">
      <c r="A482" s="11" t="s">
        <v>11</v>
      </c>
      <c r="B482" s="379"/>
      <c r="C482" s="380"/>
      <c r="D482" s="380"/>
      <c r="E482" s="381"/>
      <c r="F482" s="52">
        <v>6099.7612809987731</v>
      </c>
      <c r="G482" s="379"/>
      <c r="H482" s="381"/>
      <c r="I482" s="54">
        <f t="shared" si="270"/>
        <v>6099.7612809987731</v>
      </c>
      <c r="J482" s="8"/>
      <c r="K482" s="23" t="s">
        <v>11</v>
      </c>
      <c r="L482" s="379"/>
      <c r="M482" s="380"/>
      <c r="N482" s="380"/>
      <c r="O482" s="381"/>
      <c r="P482" s="55">
        <v>2459.3361456299363</v>
      </c>
      <c r="Q482" s="379"/>
      <c r="R482" s="386"/>
      <c r="S482" s="57">
        <f t="shared" si="271"/>
        <v>2459.3361456299363</v>
      </c>
    </row>
    <row r="483" spans="1:1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270"/>
        <v>0</v>
      </c>
      <c r="J483" s="8"/>
      <c r="K483" s="24" t="s">
        <v>57</v>
      </c>
      <c r="L483" s="379"/>
      <c r="M483" s="380"/>
      <c r="N483" s="380"/>
      <c r="O483" s="381"/>
      <c r="P483" s="49">
        <v>4.1966430330830917E-14</v>
      </c>
      <c r="Q483" s="379"/>
      <c r="R483" s="386"/>
      <c r="S483" s="51">
        <f t="shared" si="271"/>
        <v>4.1966430330830917E-14</v>
      </c>
    </row>
    <row r="484" spans="1:19" x14ac:dyDescent="0.25">
      <c r="A484" s="11" t="s">
        <v>16</v>
      </c>
      <c r="B484" s="379"/>
      <c r="C484" s="380"/>
      <c r="D484" s="380"/>
      <c r="E484" s="381"/>
      <c r="F484" s="52">
        <v>7.6754210233015945</v>
      </c>
      <c r="G484" s="379"/>
      <c r="H484" s="381"/>
      <c r="I484" s="54">
        <f t="shared" si="270"/>
        <v>7.6754210233015945</v>
      </c>
      <c r="J484" s="8"/>
      <c r="K484" s="23" t="s">
        <v>16</v>
      </c>
      <c r="L484" s="379"/>
      <c r="M484" s="380"/>
      <c r="N484" s="380"/>
      <c r="O484" s="381"/>
      <c r="P484" s="55">
        <v>0.34675555343989128</v>
      </c>
      <c r="Q484" s="379"/>
      <c r="R484" s="386"/>
      <c r="S484" s="57">
        <f t="shared" si="271"/>
        <v>0.34675555343989128</v>
      </c>
    </row>
    <row r="485" spans="1:19" x14ac:dyDescent="0.25">
      <c r="A485" s="12" t="s">
        <v>139</v>
      </c>
      <c r="B485" s="379"/>
      <c r="C485" s="380"/>
      <c r="D485" s="380"/>
      <c r="E485" s="381"/>
      <c r="F485" s="49">
        <v>4.9149170505248971</v>
      </c>
      <c r="G485" s="379"/>
      <c r="H485" s="381"/>
      <c r="I485" s="48">
        <f t="shared" si="270"/>
        <v>4.9149170505248971</v>
      </c>
      <c r="J485" s="8"/>
      <c r="K485" s="24" t="s">
        <v>139</v>
      </c>
      <c r="L485" s="379"/>
      <c r="M485" s="380"/>
      <c r="N485" s="380"/>
      <c r="O485" s="381"/>
      <c r="P485" s="49">
        <v>4.3916260937882612</v>
      </c>
      <c r="Q485" s="379"/>
      <c r="R485" s="386"/>
      <c r="S485" s="51">
        <f t="shared" si="271"/>
        <v>4.3916260937882612</v>
      </c>
    </row>
    <row r="486" spans="1:19" x14ac:dyDescent="0.25">
      <c r="A486" s="11" t="s">
        <v>24</v>
      </c>
      <c r="B486" s="379"/>
      <c r="C486" s="380"/>
      <c r="D486" s="380"/>
      <c r="E486" s="381"/>
      <c r="F486" s="52">
        <v>214.98334531137371</v>
      </c>
      <c r="G486" s="379"/>
      <c r="H486" s="381"/>
      <c r="I486" s="54">
        <f t="shared" si="270"/>
        <v>214.98334531137371</v>
      </c>
      <c r="J486" s="8"/>
      <c r="K486" s="23" t="s">
        <v>24</v>
      </c>
      <c r="L486" s="379"/>
      <c r="M486" s="380"/>
      <c r="N486" s="380"/>
      <c r="O486" s="381"/>
      <c r="P486" s="55">
        <v>-2.0463630789890885E-12</v>
      </c>
      <c r="Q486" s="379"/>
      <c r="R486" s="386"/>
      <c r="S486" s="57">
        <f t="shared" si="271"/>
        <v>-2.0463630789890885E-12</v>
      </c>
    </row>
    <row r="487" spans="1:1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270"/>
        <v>0</v>
      </c>
      <c r="J487" s="8"/>
      <c r="K487" s="24" t="s">
        <v>23</v>
      </c>
      <c r="L487" s="379"/>
      <c r="M487" s="380"/>
      <c r="N487" s="380"/>
      <c r="O487" s="381"/>
      <c r="P487" s="49">
        <v>3.694822225952521E-13</v>
      </c>
      <c r="Q487" s="379"/>
      <c r="R487" s="386"/>
      <c r="S487" s="51">
        <f t="shared" si="271"/>
        <v>3.694822225952521E-13</v>
      </c>
    </row>
    <row r="488" spans="1:1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270"/>
        <v>0</v>
      </c>
      <c r="J488" s="8"/>
      <c r="K488" s="23" t="s">
        <v>58</v>
      </c>
      <c r="L488" s="379"/>
      <c r="M488" s="380"/>
      <c r="N488" s="380"/>
      <c r="O488" s="381"/>
      <c r="P488" s="55">
        <v>-2.0862478411487473E-13</v>
      </c>
      <c r="Q488" s="379"/>
      <c r="R488" s="386"/>
      <c r="S488" s="57">
        <f t="shared" si="271"/>
        <v>-2.0862478411487473E-13</v>
      </c>
    </row>
    <row r="489" spans="1:19" x14ac:dyDescent="0.25">
      <c r="A489" s="12" t="s">
        <v>21</v>
      </c>
      <c r="B489" s="379"/>
      <c r="C489" s="380"/>
      <c r="D489" s="380"/>
      <c r="E489" s="381"/>
      <c r="F489" s="49">
        <v>978.83139621152827</v>
      </c>
      <c r="G489" s="379"/>
      <c r="H489" s="381"/>
      <c r="I489" s="48">
        <f t="shared" si="270"/>
        <v>978.83139621152827</v>
      </c>
      <c r="J489" s="8"/>
      <c r="K489" s="24" t="s">
        <v>21</v>
      </c>
      <c r="L489" s="379"/>
      <c r="M489" s="380"/>
      <c r="N489" s="380"/>
      <c r="O489" s="381"/>
      <c r="P489" s="49">
        <v>307.16297325711241</v>
      </c>
      <c r="Q489" s="379"/>
      <c r="R489" s="386"/>
      <c r="S489" s="51">
        <f t="shared" si="271"/>
        <v>307.16297325711241</v>
      </c>
    </row>
    <row r="490" spans="1:1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270"/>
        <v>0</v>
      </c>
      <c r="J490" s="8"/>
      <c r="K490" s="23" t="s">
        <v>20</v>
      </c>
      <c r="L490" s="379"/>
      <c r="M490" s="380"/>
      <c r="N490" s="380"/>
      <c r="O490" s="381"/>
      <c r="P490" s="55">
        <v>0</v>
      </c>
      <c r="Q490" s="379"/>
      <c r="R490" s="386"/>
      <c r="S490" s="57">
        <f t="shared" si="271"/>
        <v>0</v>
      </c>
    </row>
    <row r="491" spans="1:1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270"/>
        <v>0</v>
      </c>
      <c r="J491" s="8"/>
      <c r="K491" s="25" t="s">
        <v>62</v>
      </c>
      <c r="L491" s="379"/>
      <c r="M491" s="380"/>
      <c r="N491" s="380"/>
      <c r="O491" s="381"/>
      <c r="P491" s="49">
        <v>0</v>
      </c>
      <c r="Q491" s="379"/>
      <c r="R491" s="386"/>
      <c r="S491" s="51">
        <f t="shared" si="271"/>
        <v>0</v>
      </c>
    </row>
    <row r="492" spans="1:19" ht="14.4" x14ac:dyDescent="0.3">
      <c r="A492" s="14" t="s">
        <v>22</v>
      </c>
      <c r="B492" s="379"/>
      <c r="C492" s="380"/>
      <c r="D492" s="380"/>
      <c r="E492" s="381"/>
      <c r="F492" s="59">
        <v>0</v>
      </c>
      <c r="G492" s="379"/>
      <c r="H492" s="381"/>
      <c r="I492" s="61">
        <f t="shared" si="270"/>
        <v>0</v>
      </c>
      <c r="J492" s="8"/>
      <c r="K492" s="26" t="s">
        <v>22</v>
      </c>
      <c r="L492" s="379"/>
      <c r="M492" s="380"/>
      <c r="N492" s="380"/>
      <c r="O492" s="381"/>
      <c r="P492" s="62">
        <v>0</v>
      </c>
      <c r="Q492" s="379"/>
      <c r="R492" s="386"/>
      <c r="S492" s="64">
        <f t="shared" si="271"/>
        <v>0</v>
      </c>
    </row>
    <row r="493" spans="1:19" ht="14.4" x14ac:dyDescent="0.3">
      <c r="A493" s="15" t="s">
        <v>18</v>
      </c>
      <c r="B493" s="379"/>
      <c r="C493" s="380"/>
      <c r="D493" s="380"/>
      <c r="E493" s="381"/>
      <c r="F493" s="65">
        <v>0</v>
      </c>
      <c r="G493" s="379"/>
      <c r="H493" s="381"/>
      <c r="I493" s="67">
        <f t="shared" si="270"/>
        <v>0</v>
      </c>
      <c r="J493" s="8"/>
      <c r="K493" s="27" t="s">
        <v>18</v>
      </c>
      <c r="L493" s="379"/>
      <c r="M493" s="380"/>
      <c r="N493" s="380"/>
      <c r="O493" s="381"/>
      <c r="P493" s="65">
        <v>0</v>
      </c>
      <c r="Q493" s="379"/>
      <c r="R493" s="386"/>
      <c r="S493" s="69">
        <f t="shared" si="271"/>
        <v>0</v>
      </c>
    </row>
    <row r="494" spans="1:19" ht="14.4" x14ac:dyDescent="0.3">
      <c r="A494" s="14" t="s">
        <v>19</v>
      </c>
      <c r="B494" s="379"/>
      <c r="C494" s="380"/>
      <c r="D494" s="380"/>
      <c r="E494" s="381"/>
      <c r="F494" s="59">
        <v>0</v>
      </c>
      <c r="G494" s="379"/>
      <c r="H494" s="381"/>
      <c r="I494" s="61">
        <f t="shared" si="270"/>
        <v>0</v>
      </c>
      <c r="J494" s="8"/>
      <c r="K494" s="26" t="s">
        <v>19</v>
      </c>
      <c r="L494" s="379"/>
      <c r="M494" s="380"/>
      <c r="N494" s="380"/>
      <c r="O494" s="381"/>
      <c r="P494" s="62">
        <v>0</v>
      </c>
      <c r="Q494" s="379"/>
      <c r="R494" s="386"/>
      <c r="S494" s="64">
        <f t="shared" si="271"/>
        <v>0</v>
      </c>
    </row>
    <row r="495" spans="1:19" ht="15" thickBot="1" x14ac:dyDescent="0.35">
      <c r="A495" s="16" t="s">
        <v>10</v>
      </c>
      <c r="B495" s="382"/>
      <c r="C495" s="383"/>
      <c r="D495" s="383"/>
      <c r="E495" s="384"/>
      <c r="F495" s="70">
        <v>0</v>
      </c>
      <c r="G495" s="382"/>
      <c r="H495" s="384"/>
      <c r="I495" s="72">
        <f t="shared" si="270"/>
        <v>0</v>
      </c>
      <c r="J495" s="8"/>
      <c r="K495" s="28" t="s">
        <v>10</v>
      </c>
      <c r="L495" s="382"/>
      <c r="M495" s="383"/>
      <c r="N495" s="383"/>
      <c r="O495" s="384"/>
      <c r="P495" s="70">
        <v>0</v>
      </c>
      <c r="Q495" s="382"/>
      <c r="R495" s="387"/>
      <c r="S495" s="74">
        <f t="shared" si="271"/>
        <v>0</v>
      </c>
    </row>
    <row r="496" spans="1:19" x14ac:dyDescent="0.25">
      <c r="A496" s="17" t="s">
        <v>25</v>
      </c>
      <c r="B496" s="75">
        <f>SUM(B475:B491)</f>
        <v>0</v>
      </c>
      <c r="C496" s="75">
        <f t="shared" ref="C496:I496" si="272">SUM(C475:C491)</f>
        <v>0</v>
      </c>
      <c r="D496" s="75">
        <f t="shared" si="272"/>
        <v>0</v>
      </c>
      <c r="E496" s="75">
        <f t="shared" si="272"/>
        <v>0</v>
      </c>
      <c r="F496" s="75">
        <f t="shared" si="272"/>
        <v>23924.534769406899</v>
      </c>
      <c r="G496" s="75">
        <f t="shared" si="272"/>
        <v>0</v>
      </c>
      <c r="H496" s="76">
        <f t="shared" si="272"/>
        <v>0</v>
      </c>
      <c r="I496" s="48">
        <f t="shared" si="272"/>
        <v>23924.534769406899</v>
      </c>
      <c r="J496" s="8"/>
      <c r="K496" s="29" t="s">
        <v>25</v>
      </c>
      <c r="L496" s="75">
        <f>SUM(L475:L491)</f>
        <v>0</v>
      </c>
      <c r="M496" s="75">
        <f t="shared" ref="M496:S496" si="273">SUM(M475:M491)</f>
        <v>0</v>
      </c>
      <c r="N496" s="75">
        <f t="shared" si="273"/>
        <v>0</v>
      </c>
      <c r="O496" s="75">
        <f t="shared" si="273"/>
        <v>0</v>
      </c>
      <c r="P496" s="75">
        <f t="shared" si="273"/>
        <v>6757.2353576776495</v>
      </c>
      <c r="Q496" s="75">
        <f t="shared" si="273"/>
        <v>0</v>
      </c>
      <c r="R496" s="76">
        <f t="shared" si="273"/>
        <v>0</v>
      </c>
      <c r="S496" s="77">
        <f t="shared" si="273"/>
        <v>6757.2353576776495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274">IF($I496=0,"-",C496/$I496)</f>
        <v>0</v>
      </c>
      <c r="D497" s="105">
        <f t="shared" si="274"/>
        <v>0</v>
      </c>
      <c r="E497" s="105">
        <f t="shared" si="274"/>
        <v>0</v>
      </c>
      <c r="F497" s="105">
        <f t="shared" si="274"/>
        <v>1</v>
      </c>
      <c r="G497" s="105">
        <f t="shared" si="274"/>
        <v>0</v>
      </c>
      <c r="H497" s="106">
        <f t="shared" si="274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275">IF($S496=0,"-",M496/$S496)</f>
        <v>0</v>
      </c>
      <c r="N497" s="80">
        <f t="shared" si="275"/>
        <v>0</v>
      </c>
      <c r="O497" s="80">
        <f t="shared" si="275"/>
        <v>0</v>
      </c>
      <c r="P497" s="80">
        <f t="shared" si="275"/>
        <v>1</v>
      </c>
      <c r="Q497" s="80">
        <f t="shared" si="275"/>
        <v>0</v>
      </c>
      <c r="R497" s="81">
        <f t="shared" si="275"/>
        <v>0</v>
      </c>
      <c r="S497" s="82">
        <f>SUM(L497:R497)</f>
        <v>1</v>
      </c>
    </row>
    <row r="498" spans="1:1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  <c r="K499" s="374" t="s">
        <v>44</v>
      </c>
      <c r="L499" s="43" t="s">
        <v>0</v>
      </c>
      <c r="M499" s="43" t="s">
        <v>1</v>
      </c>
      <c r="N499" s="43" t="s">
        <v>2</v>
      </c>
      <c r="O499" s="43" t="s">
        <v>3</v>
      </c>
      <c r="P499" s="43" t="s">
        <v>26</v>
      </c>
      <c r="Q499" s="43" t="s">
        <v>4</v>
      </c>
      <c r="R499" s="43" t="s">
        <v>84</v>
      </c>
      <c r="S499" s="44" t="s">
        <v>5</v>
      </c>
    </row>
    <row r="500" spans="1:19" ht="15" customHeight="1" x14ac:dyDescent="0.25">
      <c r="A500" s="424" t="s">
        <v>44</v>
      </c>
      <c r="B500" s="357" t="s">
        <v>66</v>
      </c>
      <c r="C500" s="358"/>
      <c r="D500" s="358"/>
      <c r="E500" s="358"/>
      <c r="F500" s="358"/>
      <c r="G500" s="358"/>
      <c r="H500" s="358"/>
      <c r="I500" s="359"/>
      <c r="K500" s="375" t="s">
        <v>44</v>
      </c>
      <c r="L500" s="360" t="s">
        <v>66</v>
      </c>
      <c r="M500" s="361"/>
      <c r="N500" s="361"/>
      <c r="O500" s="361"/>
      <c r="P500" s="361"/>
      <c r="Q500" s="361"/>
      <c r="R500" s="361"/>
      <c r="S500" s="362"/>
    </row>
    <row r="501" spans="1:1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  <c r="J501" s="8"/>
      <c r="K501" s="31" t="s">
        <v>6</v>
      </c>
      <c r="L501" s="376"/>
      <c r="M501" s="377"/>
      <c r="N501" s="377"/>
      <c r="O501" s="378"/>
      <c r="P501" s="46">
        <v>0</v>
      </c>
      <c r="Q501" s="376"/>
      <c r="R501" s="385"/>
      <c r="S501" s="88">
        <f>SUM(L501:R501)</f>
        <v>0</v>
      </c>
    </row>
    <row r="502" spans="1:1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276">SUM(B502:H502)</f>
        <v>0</v>
      </c>
      <c r="J502" s="8"/>
      <c r="K502" s="23" t="s">
        <v>7</v>
      </c>
      <c r="L502" s="379"/>
      <c r="M502" s="380"/>
      <c r="N502" s="380"/>
      <c r="O502" s="381"/>
      <c r="P502" s="55">
        <v>0</v>
      </c>
      <c r="Q502" s="379"/>
      <c r="R502" s="386"/>
      <c r="S502" s="57">
        <f t="shared" ref="S502:S521" si="277">SUM(L502:R502)</f>
        <v>0</v>
      </c>
    </row>
    <row r="503" spans="1:19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276"/>
        <v>0</v>
      </c>
      <c r="J503" s="8"/>
      <c r="K503" s="24" t="s">
        <v>9</v>
      </c>
      <c r="L503" s="379"/>
      <c r="M503" s="380"/>
      <c r="N503" s="380"/>
      <c r="O503" s="381"/>
      <c r="P503" s="49">
        <v>0</v>
      </c>
      <c r="Q503" s="379"/>
      <c r="R503" s="386"/>
      <c r="S503" s="51">
        <f t="shared" si="277"/>
        <v>0</v>
      </c>
    </row>
    <row r="504" spans="1:19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276"/>
        <v>0</v>
      </c>
      <c r="J504" s="8"/>
      <c r="K504" s="23" t="s">
        <v>54</v>
      </c>
      <c r="L504" s="379"/>
      <c r="M504" s="380"/>
      <c r="N504" s="380"/>
      <c r="O504" s="381"/>
      <c r="P504" s="55">
        <v>0</v>
      </c>
      <c r="Q504" s="379"/>
      <c r="R504" s="386"/>
      <c r="S504" s="57">
        <f t="shared" si="277"/>
        <v>0</v>
      </c>
    </row>
    <row r="505" spans="1:19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276"/>
        <v>0</v>
      </c>
      <c r="J505" s="8"/>
      <c r="K505" s="24" t="s">
        <v>15</v>
      </c>
      <c r="L505" s="379"/>
      <c r="M505" s="380"/>
      <c r="N505" s="380"/>
      <c r="O505" s="381"/>
      <c r="P505" s="49">
        <v>0</v>
      </c>
      <c r="Q505" s="379"/>
      <c r="R505" s="386"/>
      <c r="S505" s="51">
        <f t="shared" si="277"/>
        <v>0</v>
      </c>
    </row>
    <row r="506" spans="1:19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276"/>
        <v>0</v>
      </c>
      <c r="J506" s="8"/>
      <c r="K506" s="23" t="s">
        <v>67</v>
      </c>
      <c r="L506" s="379"/>
      <c r="M506" s="380"/>
      <c r="N506" s="380"/>
      <c r="O506" s="381"/>
      <c r="P506" s="55">
        <v>0</v>
      </c>
      <c r="Q506" s="379"/>
      <c r="R506" s="386"/>
      <c r="S506" s="57">
        <f t="shared" si="277"/>
        <v>0</v>
      </c>
    </row>
    <row r="507" spans="1:19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276"/>
        <v>0</v>
      </c>
      <c r="J507" s="8"/>
      <c r="K507" s="24" t="s">
        <v>56</v>
      </c>
      <c r="L507" s="379"/>
      <c r="M507" s="380"/>
      <c r="N507" s="380"/>
      <c r="O507" s="381"/>
      <c r="P507" s="49">
        <v>0</v>
      </c>
      <c r="Q507" s="379"/>
      <c r="R507" s="386"/>
      <c r="S507" s="51">
        <f t="shared" si="277"/>
        <v>0</v>
      </c>
    </row>
    <row r="508" spans="1:19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276"/>
        <v>0</v>
      </c>
      <c r="J508" s="8"/>
      <c r="K508" s="23" t="s">
        <v>11</v>
      </c>
      <c r="L508" s="379"/>
      <c r="M508" s="380"/>
      <c r="N508" s="380"/>
      <c r="O508" s="381"/>
      <c r="P508" s="55">
        <v>0</v>
      </c>
      <c r="Q508" s="379"/>
      <c r="R508" s="386"/>
      <c r="S508" s="57">
        <f t="shared" si="277"/>
        <v>0</v>
      </c>
    </row>
    <row r="509" spans="1:19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276"/>
        <v>0</v>
      </c>
      <c r="J509" s="8"/>
      <c r="K509" s="24" t="s">
        <v>57</v>
      </c>
      <c r="L509" s="379"/>
      <c r="M509" s="380"/>
      <c r="N509" s="380"/>
      <c r="O509" s="381"/>
      <c r="P509" s="49">
        <v>0</v>
      </c>
      <c r="Q509" s="379"/>
      <c r="R509" s="386"/>
      <c r="S509" s="51">
        <f t="shared" si="277"/>
        <v>0</v>
      </c>
    </row>
    <row r="510" spans="1:19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276"/>
        <v>0</v>
      </c>
      <c r="J510" s="8"/>
      <c r="K510" s="23" t="s">
        <v>16</v>
      </c>
      <c r="L510" s="379"/>
      <c r="M510" s="380"/>
      <c r="N510" s="380"/>
      <c r="O510" s="381"/>
      <c r="P510" s="55">
        <v>0</v>
      </c>
      <c r="Q510" s="379"/>
      <c r="R510" s="386"/>
      <c r="S510" s="57">
        <f t="shared" si="277"/>
        <v>0</v>
      </c>
    </row>
    <row r="511" spans="1:19" x14ac:dyDescent="0.25">
      <c r="A511" s="12" t="s">
        <v>139</v>
      </c>
      <c r="B511" s="379"/>
      <c r="C511" s="380"/>
      <c r="D511" s="380"/>
      <c r="E511" s="381"/>
      <c r="F511" s="49">
        <v>1891.6273242607997</v>
      </c>
      <c r="G511" s="379"/>
      <c r="H511" s="381"/>
      <c r="I511" s="48">
        <f t="shared" si="276"/>
        <v>1891.6273242607997</v>
      </c>
      <c r="J511" s="8"/>
      <c r="K511" s="24" t="s">
        <v>139</v>
      </c>
      <c r="L511" s="379"/>
      <c r="M511" s="380"/>
      <c r="N511" s="380"/>
      <c r="O511" s="381"/>
      <c r="P511" s="49">
        <v>0</v>
      </c>
      <c r="Q511" s="379"/>
      <c r="R511" s="386"/>
      <c r="S511" s="51">
        <f t="shared" si="277"/>
        <v>0</v>
      </c>
    </row>
    <row r="512" spans="1:19" x14ac:dyDescent="0.25">
      <c r="A512" s="11" t="s">
        <v>24</v>
      </c>
      <c r="B512" s="379"/>
      <c r="C512" s="380"/>
      <c r="D512" s="380"/>
      <c r="E512" s="381"/>
      <c r="F512" s="52">
        <v>321.71610875156136</v>
      </c>
      <c r="G512" s="379"/>
      <c r="H512" s="381"/>
      <c r="I512" s="54">
        <f t="shared" si="276"/>
        <v>321.71610875156136</v>
      </c>
      <c r="J512" s="8"/>
      <c r="K512" s="23" t="s">
        <v>24</v>
      </c>
      <c r="L512" s="379"/>
      <c r="M512" s="380"/>
      <c r="N512" s="380"/>
      <c r="O512" s="381"/>
      <c r="P512" s="55">
        <v>0</v>
      </c>
      <c r="Q512" s="379"/>
      <c r="R512" s="386"/>
      <c r="S512" s="57">
        <f t="shared" si="277"/>
        <v>0</v>
      </c>
    </row>
    <row r="513" spans="1:19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276"/>
        <v>0</v>
      </c>
      <c r="J513" s="8"/>
      <c r="K513" s="24" t="s">
        <v>23</v>
      </c>
      <c r="L513" s="379"/>
      <c r="M513" s="380"/>
      <c r="N513" s="380"/>
      <c r="O513" s="381"/>
      <c r="P513" s="49">
        <v>0</v>
      </c>
      <c r="Q513" s="379"/>
      <c r="R513" s="386"/>
      <c r="S513" s="51">
        <f t="shared" si="277"/>
        <v>0</v>
      </c>
    </row>
    <row r="514" spans="1:19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276"/>
        <v>0</v>
      </c>
      <c r="J514" s="8"/>
      <c r="K514" s="23" t="s">
        <v>58</v>
      </c>
      <c r="L514" s="379"/>
      <c r="M514" s="380"/>
      <c r="N514" s="380"/>
      <c r="O514" s="381"/>
      <c r="P514" s="55">
        <v>0</v>
      </c>
      <c r="Q514" s="379"/>
      <c r="R514" s="386"/>
      <c r="S514" s="57">
        <f t="shared" si="277"/>
        <v>0</v>
      </c>
    </row>
    <row r="515" spans="1:19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276"/>
        <v>0</v>
      </c>
      <c r="J515" s="8"/>
      <c r="K515" s="24" t="s">
        <v>21</v>
      </c>
      <c r="L515" s="379"/>
      <c r="M515" s="380"/>
      <c r="N515" s="380"/>
      <c r="O515" s="381"/>
      <c r="P515" s="49">
        <v>0</v>
      </c>
      <c r="Q515" s="379"/>
      <c r="R515" s="386"/>
      <c r="S515" s="51">
        <f t="shared" si="277"/>
        <v>0</v>
      </c>
    </row>
    <row r="516" spans="1:1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276"/>
        <v>0</v>
      </c>
      <c r="J516" s="8"/>
      <c r="K516" s="23" t="s">
        <v>20</v>
      </c>
      <c r="L516" s="379"/>
      <c r="M516" s="380"/>
      <c r="N516" s="380"/>
      <c r="O516" s="381"/>
      <c r="P516" s="55">
        <v>0</v>
      </c>
      <c r="Q516" s="379"/>
      <c r="R516" s="386"/>
      <c r="S516" s="57">
        <f t="shared" si="277"/>
        <v>0</v>
      </c>
    </row>
    <row r="517" spans="1:19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276"/>
        <v>0</v>
      </c>
      <c r="J517" s="8"/>
      <c r="K517" s="25" t="s">
        <v>62</v>
      </c>
      <c r="L517" s="379"/>
      <c r="M517" s="380"/>
      <c r="N517" s="380"/>
      <c r="O517" s="381"/>
      <c r="P517" s="49">
        <v>0</v>
      </c>
      <c r="Q517" s="379"/>
      <c r="R517" s="386"/>
      <c r="S517" s="51">
        <f t="shared" si="277"/>
        <v>0</v>
      </c>
    </row>
    <row r="518" spans="1:19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276"/>
        <v>0</v>
      </c>
      <c r="J518" s="8"/>
      <c r="K518" s="26" t="s">
        <v>22</v>
      </c>
      <c r="L518" s="379"/>
      <c r="M518" s="380"/>
      <c r="N518" s="380"/>
      <c r="O518" s="381"/>
      <c r="P518" s="62">
        <v>0</v>
      </c>
      <c r="Q518" s="379"/>
      <c r="R518" s="386"/>
      <c r="S518" s="64">
        <f t="shared" si="277"/>
        <v>0</v>
      </c>
    </row>
    <row r="519" spans="1:19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276"/>
        <v>0</v>
      </c>
      <c r="J519" s="8"/>
      <c r="K519" s="27" t="s">
        <v>18</v>
      </c>
      <c r="L519" s="379"/>
      <c r="M519" s="380"/>
      <c r="N519" s="380"/>
      <c r="O519" s="381"/>
      <c r="P519" s="65">
        <v>0</v>
      </c>
      <c r="Q519" s="379"/>
      <c r="R519" s="386"/>
      <c r="S519" s="69">
        <f t="shared" si="277"/>
        <v>0</v>
      </c>
    </row>
    <row r="520" spans="1:19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276"/>
        <v>0</v>
      </c>
      <c r="J520" s="8"/>
      <c r="K520" s="26" t="s">
        <v>19</v>
      </c>
      <c r="L520" s="379"/>
      <c r="M520" s="380"/>
      <c r="N520" s="380"/>
      <c r="O520" s="381"/>
      <c r="P520" s="62">
        <v>0</v>
      </c>
      <c r="Q520" s="379"/>
      <c r="R520" s="386"/>
      <c r="S520" s="64">
        <f t="shared" si="277"/>
        <v>0</v>
      </c>
    </row>
    <row r="521" spans="1:19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276"/>
        <v>0</v>
      </c>
      <c r="J521" s="8"/>
      <c r="K521" s="28" t="s">
        <v>10</v>
      </c>
      <c r="L521" s="382"/>
      <c r="M521" s="383"/>
      <c r="N521" s="383"/>
      <c r="O521" s="384"/>
      <c r="P521" s="70">
        <v>0</v>
      </c>
      <c r="Q521" s="382"/>
      <c r="R521" s="387"/>
      <c r="S521" s="74">
        <f t="shared" si="277"/>
        <v>0</v>
      </c>
    </row>
    <row r="522" spans="1:19" x14ac:dyDescent="0.25">
      <c r="A522" s="17" t="s">
        <v>25</v>
      </c>
      <c r="B522" s="75">
        <f>SUM(B501:B517)</f>
        <v>0</v>
      </c>
      <c r="C522" s="75">
        <f t="shared" ref="C522:I522" si="278">SUM(C501:C517)</f>
        <v>0</v>
      </c>
      <c r="D522" s="75">
        <f t="shared" si="278"/>
        <v>0</v>
      </c>
      <c r="E522" s="75">
        <f t="shared" si="278"/>
        <v>0</v>
      </c>
      <c r="F522" s="75">
        <f t="shared" si="278"/>
        <v>2213.3434330123609</v>
      </c>
      <c r="G522" s="75">
        <f t="shared" si="278"/>
        <v>0</v>
      </c>
      <c r="H522" s="76">
        <f t="shared" si="278"/>
        <v>0</v>
      </c>
      <c r="I522" s="48">
        <f t="shared" si="278"/>
        <v>2213.3434330123609</v>
      </c>
      <c r="J522" s="8"/>
      <c r="K522" s="29" t="s">
        <v>25</v>
      </c>
      <c r="L522" s="75">
        <f>SUM(L501:L517)</f>
        <v>0</v>
      </c>
      <c r="M522" s="75">
        <f t="shared" ref="M522:S522" si="279">SUM(M501:M517)</f>
        <v>0</v>
      </c>
      <c r="N522" s="75">
        <f t="shared" si="279"/>
        <v>0</v>
      </c>
      <c r="O522" s="75">
        <f t="shared" si="279"/>
        <v>0</v>
      </c>
      <c r="P522" s="75">
        <f t="shared" si="279"/>
        <v>0</v>
      </c>
      <c r="Q522" s="75">
        <f t="shared" si="279"/>
        <v>0</v>
      </c>
      <c r="R522" s="76">
        <f t="shared" si="279"/>
        <v>0</v>
      </c>
      <c r="S522" s="77">
        <f t="shared" si="279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80">IF($I522=0,"-",C522/$I522)</f>
        <v>0</v>
      </c>
      <c r="D523" s="105">
        <f t="shared" si="280"/>
        <v>0</v>
      </c>
      <c r="E523" s="105">
        <f t="shared" si="280"/>
        <v>0</v>
      </c>
      <c r="F523" s="105">
        <f t="shared" si="280"/>
        <v>1</v>
      </c>
      <c r="G523" s="105">
        <f t="shared" si="280"/>
        <v>0</v>
      </c>
      <c r="H523" s="106">
        <f t="shared" si="280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281">IF($S522=0,"-",M522/$S522)</f>
        <v>-</v>
      </c>
      <c r="N523" s="80" t="str">
        <f t="shared" si="281"/>
        <v>-</v>
      </c>
      <c r="O523" s="80" t="str">
        <f t="shared" si="281"/>
        <v>-</v>
      </c>
      <c r="P523" s="80" t="str">
        <f t="shared" si="281"/>
        <v>-</v>
      </c>
      <c r="Q523" s="80" t="str">
        <f t="shared" si="281"/>
        <v>-</v>
      </c>
      <c r="R523" s="81" t="str">
        <f t="shared" si="281"/>
        <v>-</v>
      </c>
      <c r="S523" s="82">
        <f>SUM(L523:R523)</f>
        <v>0</v>
      </c>
    </row>
    <row r="524" spans="1:1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  <c r="K525" s="374" t="s">
        <v>45</v>
      </c>
      <c r="L525" s="43" t="s">
        <v>0</v>
      </c>
      <c r="M525" s="43" t="s">
        <v>1</v>
      </c>
      <c r="N525" s="43" t="s">
        <v>2</v>
      </c>
      <c r="O525" s="43" t="s">
        <v>3</v>
      </c>
      <c r="P525" s="43" t="s">
        <v>26</v>
      </c>
      <c r="Q525" s="43" t="s">
        <v>4</v>
      </c>
      <c r="R525" s="43" t="s">
        <v>84</v>
      </c>
      <c r="S525" s="44" t="s">
        <v>5</v>
      </c>
    </row>
    <row r="526" spans="1:19" ht="15" customHeight="1" x14ac:dyDescent="0.25">
      <c r="A526" s="424" t="s">
        <v>45</v>
      </c>
      <c r="B526" s="357" t="s">
        <v>66</v>
      </c>
      <c r="C526" s="358"/>
      <c r="D526" s="358"/>
      <c r="E526" s="358"/>
      <c r="F526" s="358"/>
      <c r="G526" s="358"/>
      <c r="H526" s="358"/>
      <c r="I526" s="359"/>
      <c r="K526" s="375" t="s">
        <v>45</v>
      </c>
      <c r="L526" s="360" t="s">
        <v>66</v>
      </c>
      <c r="M526" s="361"/>
      <c r="N526" s="361"/>
      <c r="O526" s="361"/>
      <c r="P526" s="361"/>
      <c r="Q526" s="361"/>
      <c r="R526" s="361"/>
      <c r="S526" s="362"/>
    </row>
    <row r="527" spans="1:1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  <c r="J527" s="8"/>
      <c r="K527" s="31" t="s">
        <v>6</v>
      </c>
      <c r="L527" s="376"/>
      <c r="M527" s="377"/>
      <c r="N527" s="377"/>
      <c r="O527" s="378"/>
      <c r="P527" s="46">
        <v>0</v>
      </c>
      <c r="Q527" s="376"/>
      <c r="R527" s="385"/>
      <c r="S527" s="88">
        <f>SUM(L527:R527)</f>
        <v>0</v>
      </c>
    </row>
    <row r="528" spans="1:1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282">SUM(B528:H528)</f>
        <v>0</v>
      </c>
      <c r="J528" s="8"/>
      <c r="K528" s="23" t="s">
        <v>7</v>
      </c>
      <c r="L528" s="379"/>
      <c r="M528" s="380"/>
      <c r="N528" s="380"/>
      <c r="O528" s="381"/>
      <c r="P528" s="55">
        <v>0</v>
      </c>
      <c r="Q528" s="379"/>
      <c r="R528" s="386"/>
      <c r="S528" s="57">
        <f t="shared" ref="S528:S547" si="283">SUM(L528:R528)</f>
        <v>0</v>
      </c>
    </row>
    <row r="529" spans="1:1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282"/>
        <v>0</v>
      </c>
      <c r="J529" s="8"/>
      <c r="K529" s="24" t="s">
        <v>9</v>
      </c>
      <c r="L529" s="379"/>
      <c r="M529" s="380"/>
      <c r="N529" s="380"/>
      <c r="O529" s="381"/>
      <c r="P529" s="49">
        <v>0</v>
      </c>
      <c r="Q529" s="379"/>
      <c r="R529" s="386"/>
      <c r="S529" s="51">
        <f t="shared" si="283"/>
        <v>0</v>
      </c>
    </row>
    <row r="530" spans="1:1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282"/>
        <v>0</v>
      </c>
      <c r="J530" s="8"/>
      <c r="K530" s="23" t="s">
        <v>54</v>
      </c>
      <c r="L530" s="379"/>
      <c r="M530" s="380"/>
      <c r="N530" s="380"/>
      <c r="O530" s="381"/>
      <c r="P530" s="55">
        <v>0</v>
      </c>
      <c r="Q530" s="379"/>
      <c r="R530" s="386"/>
      <c r="S530" s="57">
        <f t="shared" si="283"/>
        <v>0</v>
      </c>
    </row>
    <row r="531" spans="1:1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282"/>
        <v>0</v>
      </c>
      <c r="J531" s="8"/>
      <c r="K531" s="24" t="s">
        <v>15</v>
      </c>
      <c r="L531" s="379"/>
      <c r="M531" s="380"/>
      <c r="N531" s="380"/>
      <c r="O531" s="381"/>
      <c r="P531" s="49">
        <v>0</v>
      </c>
      <c r="Q531" s="379"/>
      <c r="R531" s="386"/>
      <c r="S531" s="51">
        <f t="shared" si="283"/>
        <v>0</v>
      </c>
    </row>
    <row r="532" spans="1:1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282"/>
        <v>0</v>
      </c>
      <c r="J532" s="8"/>
      <c r="K532" s="23" t="s">
        <v>67</v>
      </c>
      <c r="L532" s="379"/>
      <c r="M532" s="380"/>
      <c r="N532" s="380"/>
      <c r="O532" s="381"/>
      <c r="P532" s="55">
        <v>0</v>
      </c>
      <c r="Q532" s="379"/>
      <c r="R532" s="386"/>
      <c r="S532" s="57">
        <f t="shared" si="283"/>
        <v>0</v>
      </c>
    </row>
    <row r="533" spans="1:19" x14ac:dyDescent="0.25">
      <c r="A533" s="12" t="s">
        <v>56</v>
      </c>
      <c r="B533" s="379"/>
      <c r="C533" s="380"/>
      <c r="D533" s="380"/>
      <c r="E533" s="381"/>
      <c r="F533" s="49">
        <v>9.2059220842940359</v>
      </c>
      <c r="G533" s="379"/>
      <c r="H533" s="381"/>
      <c r="I533" s="48">
        <f t="shared" si="282"/>
        <v>9.2059220842940359</v>
      </c>
      <c r="J533" s="8"/>
      <c r="K533" s="24" t="s">
        <v>56</v>
      </c>
      <c r="L533" s="379"/>
      <c r="M533" s="380"/>
      <c r="N533" s="380"/>
      <c r="O533" s="381"/>
      <c r="P533" s="49">
        <v>0</v>
      </c>
      <c r="Q533" s="379"/>
      <c r="R533" s="386"/>
      <c r="S533" s="51">
        <f t="shared" si="283"/>
        <v>0</v>
      </c>
    </row>
    <row r="534" spans="1:19" x14ac:dyDescent="0.25">
      <c r="A534" s="11" t="s">
        <v>11</v>
      </c>
      <c r="B534" s="379"/>
      <c r="C534" s="380"/>
      <c r="D534" s="380"/>
      <c r="E534" s="381"/>
      <c r="F534" s="52">
        <v>0.93317607366803257</v>
      </c>
      <c r="G534" s="379"/>
      <c r="H534" s="381"/>
      <c r="I534" s="54">
        <f t="shared" si="282"/>
        <v>0.93317607366803257</v>
      </c>
      <c r="J534" s="8"/>
      <c r="K534" s="23" t="s">
        <v>11</v>
      </c>
      <c r="L534" s="379"/>
      <c r="M534" s="380"/>
      <c r="N534" s="380"/>
      <c r="O534" s="381"/>
      <c r="P534" s="55">
        <v>0</v>
      </c>
      <c r="Q534" s="379"/>
      <c r="R534" s="386"/>
      <c r="S534" s="57">
        <f t="shared" si="283"/>
        <v>0</v>
      </c>
    </row>
    <row r="535" spans="1:1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282"/>
        <v>0</v>
      </c>
      <c r="J535" s="8"/>
      <c r="K535" s="24" t="s">
        <v>57</v>
      </c>
      <c r="L535" s="379"/>
      <c r="M535" s="380"/>
      <c r="N535" s="380"/>
      <c r="O535" s="381"/>
      <c r="P535" s="49">
        <v>0</v>
      </c>
      <c r="Q535" s="379"/>
      <c r="R535" s="386"/>
      <c r="S535" s="51">
        <f t="shared" si="283"/>
        <v>0</v>
      </c>
    </row>
    <row r="536" spans="1:1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282"/>
        <v>0</v>
      </c>
      <c r="J536" s="8"/>
      <c r="K536" s="23" t="s">
        <v>16</v>
      </c>
      <c r="L536" s="379"/>
      <c r="M536" s="380"/>
      <c r="N536" s="380"/>
      <c r="O536" s="381"/>
      <c r="P536" s="55">
        <v>0</v>
      </c>
      <c r="Q536" s="379"/>
      <c r="R536" s="386"/>
      <c r="S536" s="57">
        <f t="shared" si="283"/>
        <v>0</v>
      </c>
    </row>
    <row r="537" spans="1:1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282"/>
        <v>0</v>
      </c>
      <c r="J537" s="8"/>
      <c r="K537" s="24" t="s">
        <v>139</v>
      </c>
      <c r="L537" s="379"/>
      <c r="M537" s="380"/>
      <c r="N537" s="380"/>
      <c r="O537" s="381"/>
      <c r="P537" s="49">
        <v>0</v>
      </c>
      <c r="Q537" s="379"/>
      <c r="R537" s="386"/>
      <c r="S537" s="51">
        <f t="shared" si="283"/>
        <v>0</v>
      </c>
    </row>
    <row r="538" spans="1:1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282"/>
        <v>0</v>
      </c>
      <c r="J538" s="8"/>
      <c r="K538" s="23" t="s">
        <v>24</v>
      </c>
      <c r="L538" s="379"/>
      <c r="M538" s="380"/>
      <c r="N538" s="380"/>
      <c r="O538" s="381"/>
      <c r="P538" s="55">
        <v>0</v>
      </c>
      <c r="Q538" s="379"/>
      <c r="R538" s="386"/>
      <c r="S538" s="57">
        <f t="shared" si="283"/>
        <v>0</v>
      </c>
    </row>
    <row r="539" spans="1:1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282"/>
        <v>0</v>
      </c>
      <c r="J539" s="8"/>
      <c r="K539" s="24" t="s">
        <v>23</v>
      </c>
      <c r="L539" s="379"/>
      <c r="M539" s="380"/>
      <c r="N539" s="380"/>
      <c r="O539" s="381"/>
      <c r="P539" s="49">
        <v>0</v>
      </c>
      <c r="Q539" s="379"/>
      <c r="R539" s="386"/>
      <c r="S539" s="51">
        <f t="shared" si="283"/>
        <v>0</v>
      </c>
    </row>
    <row r="540" spans="1:1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282"/>
        <v>0</v>
      </c>
      <c r="J540" s="8"/>
      <c r="K540" s="23" t="s">
        <v>58</v>
      </c>
      <c r="L540" s="379"/>
      <c r="M540" s="380"/>
      <c r="N540" s="380"/>
      <c r="O540" s="381"/>
      <c r="P540" s="55">
        <v>0</v>
      </c>
      <c r="Q540" s="379"/>
      <c r="R540" s="386"/>
      <c r="S540" s="57">
        <f t="shared" si="283"/>
        <v>0</v>
      </c>
    </row>
    <row r="541" spans="1:1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282"/>
        <v>0</v>
      </c>
      <c r="J541" s="8"/>
      <c r="K541" s="24" t="s">
        <v>21</v>
      </c>
      <c r="L541" s="379"/>
      <c r="M541" s="380"/>
      <c r="N541" s="380"/>
      <c r="O541" s="381"/>
      <c r="P541" s="49">
        <v>0</v>
      </c>
      <c r="Q541" s="379"/>
      <c r="R541" s="386"/>
      <c r="S541" s="51">
        <f t="shared" si="283"/>
        <v>0</v>
      </c>
    </row>
    <row r="542" spans="1:1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282"/>
        <v>0</v>
      </c>
      <c r="J542" s="8"/>
      <c r="K542" s="23" t="s">
        <v>20</v>
      </c>
      <c r="L542" s="379"/>
      <c r="M542" s="380"/>
      <c r="N542" s="380"/>
      <c r="O542" s="381"/>
      <c r="P542" s="55">
        <v>0</v>
      </c>
      <c r="Q542" s="379"/>
      <c r="R542" s="386"/>
      <c r="S542" s="57">
        <f t="shared" si="283"/>
        <v>0</v>
      </c>
    </row>
    <row r="543" spans="1:1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282"/>
        <v>0</v>
      </c>
      <c r="J543" s="8"/>
      <c r="K543" s="25" t="s">
        <v>62</v>
      </c>
      <c r="L543" s="379"/>
      <c r="M543" s="380"/>
      <c r="N543" s="380"/>
      <c r="O543" s="381"/>
      <c r="P543" s="49">
        <v>0</v>
      </c>
      <c r="Q543" s="379"/>
      <c r="R543" s="386"/>
      <c r="S543" s="51">
        <f t="shared" si="283"/>
        <v>0</v>
      </c>
    </row>
    <row r="544" spans="1:1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282"/>
        <v>0</v>
      </c>
      <c r="J544" s="8"/>
      <c r="K544" s="26" t="s">
        <v>22</v>
      </c>
      <c r="L544" s="379"/>
      <c r="M544" s="380"/>
      <c r="N544" s="380"/>
      <c r="O544" s="381"/>
      <c r="P544" s="62">
        <v>0</v>
      </c>
      <c r="Q544" s="379"/>
      <c r="R544" s="386"/>
      <c r="S544" s="64">
        <f t="shared" si="283"/>
        <v>0</v>
      </c>
    </row>
    <row r="545" spans="1:19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282"/>
        <v>0</v>
      </c>
      <c r="J545" s="8"/>
      <c r="K545" s="27" t="s">
        <v>18</v>
      </c>
      <c r="L545" s="379"/>
      <c r="M545" s="380"/>
      <c r="N545" s="380"/>
      <c r="O545" s="381"/>
      <c r="P545" s="65">
        <v>0</v>
      </c>
      <c r="Q545" s="379"/>
      <c r="R545" s="386"/>
      <c r="S545" s="69">
        <f t="shared" si="283"/>
        <v>0</v>
      </c>
    </row>
    <row r="546" spans="1:19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282"/>
        <v>0</v>
      </c>
      <c r="J546" s="8"/>
      <c r="K546" s="26" t="s">
        <v>19</v>
      </c>
      <c r="L546" s="379"/>
      <c r="M546" s="380"/>
      <c r="N546" s="380"/>
      <c r="O546" s="381"/>
      <c r="P546" s="62">
        <v>0</v>
      </c>
      <c r="Q546" s="379"/>
      <c r="R546" s="386"/>
      <c r="S546" s="64">
        <f t="shared" si="283"/>
        <v>0</v>
      </c>
    </row>
    <row r="547" spans="1:19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282"/>
        <v>0</v>
      </c>
      <c r="J547" s="8"/>
      <c r="K547" s="28" t="s">
        <v>10</v>
      </c>
      <c r="L547" s="382"/>
      <c r="M547" s="383"/>
      <c r="N547" s="383"/>
      <c r="O547" s="384"/>
      <c r="P547" s="70">
        <v>0</v>
      </c>
      <c r="Q547" s="382"/>
      <c r="R547" s="387"/>
      <c r="S547" s="74">
        <f t="shared" si="283"/>
        <v>0</v>
      </c>
    </row>
    <row r="548" spans="1:19" x14ac:dyDescent="0.25">
      <c r="A548" s="17" t="s">
        <v>25</v>
      </c>
      <c r="B548" s="75">
        <f>SUM(B527:B543)</f>
        <v>0</v>
      </c>
      <c r="C548" s="75">
        <f t="shared" ref="C548:I548" si="284">SUM(C527:C543)</f>
        <v>0</v>
      </c>
      <c r="D548" s="75">
        <f t="shared" si="284"/>
        <v>0</v>
      </c>
      <c r="E548" s="75">
        <f t="shared" si="284"/>
        <v>0</v>
      </c>
      <c r="F548" s="75">
        <f t="shared" si="284"/>
        <v>10.139098157962069</v>
      </c>
      <c r="G548" s="75">
        <f t="shared" si="284"/>
        <v>0</v>
      </c>
      <c r="H548" s="76">
        <f t="shared" si="284"/>
        <v>0</v>
      </c>
      <c r="I548" s="48">
        <f t="shared" si="284"/>
        <v>10.139098157962069</v>
      </c>
      <c r="J548" s="8"/>
      <c r="K548" s="29" t="s">
        <v>25</v>
      </c>
      <c r="L548" s="75">
        <f>SUM(L527:L543)</f>
        <v>0</v>
      </c>
      <c r="M548" s="75">
        <f t="shared" ref="M548:S548" si="285">SUM(M527:M543)</f>
        <v>0</v>
      </c>
      <c r="N548" s="75">
        <f t="shared" si="285"/>
        <v>0</v>
      </c>
      <c r="O548" s="75">
        <f t="shared" si="285"/>
        <v>0</v>
      </c>
      <c r="P548" s="75">
        <f t="shared" si="285"/>
        <v>0</v>
      </c>
      <c r="Q548" s="75">
        <f t="shared" si="285"/>
        <v>0</v>
      </c>
      <c r="R548" s="76">
        <f t="shared" si="285"/>
        <v>0</v>
      </c>
      <c r="S548" s="77">
        <f t="shared" si="285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86">IF($I548=0,"-",C548/$I548)</f>
        <v>0</v>
      </c>
      <c r="D549" s="105">
        <f t="shared" si="286"/>
        <v>0</v>
      </c>
      <c r="E549" s="105">
        <f t="shared" si="286"/>
        <v>0</v>
      </c>
      <c r="F549" s="105">
        <f t="shared" si="286"/>
        <v>1</v>
      </c>
      <c r="G549" s="105">
        <f t="shared" si="286"/>
        <v>0</v>
      </c>
      <c r="H549" s="106">
        <f t="shared" si="286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287">IF($S548=0,"-",M548/$S548)</f>
        <v>-</v>
      </c>
      <c r="N549" s="80" t="str">
        <f t="shared" si="287"/>
        <v>-</v>
      </c>
      <c r="O549" s="80" t="str">
        <f t="shared" si="287"/>
        <v>-</v>
      </c>
      <c r="P549" s="80" t="str">
        <f t="shared" si="287"/>
        <v>-</v>
      </c>
      <c r="Q549" s="80" t="str">
        <f t="shared" si="287"/>
        <v>-</v>
      </c>
      <c r="R549" s="81" t="str">
        <f t="shared" si="287"/>
        <v>-</v>
      </c>
      <c r="S549" s="82">
        <f>SUM(L549:R549)</f>
        <v>0</v>
      </c>
    </row>
    <row r="550" spans="1:1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  <c r="K551" s="374" t="s">
        <v>46</v>
      </c>
      <c r="L551" s="43" t="s">
        <v>0</v>
      </c>
      <c r="M551" s="43" t="s">
        <v>1</v>
      </c>
      <c r="N551" s="43" t="s">
        <v>2</v>
      </c>
      <c r="O551" s="43" t="s">
        <v>3</v>
      </c>
      <c r="P551" s="43" t="s">
        <v>26</v>
      </c>
      <c r="Q551" s="43" t="s">
        <v>4</v>
      </c>
      <c r="R551" s="43" t="s">
        <v>84</v>
      </c>
      <c r="S551" s="44" t="s">
        <v>5</v>
      </c>
    </row>
    <row r="552" spans="1:19" ht="15" customHeight="1" x14ac:dyDescent="0.25">
      <c r="A552" s="424" t="s">
        <v>46</v>
      </c>
      <c r="B552" s="357" t="s">
        <v>66</v>
      </c>
      <c r="C552" s="358"/>
      <c r="D552" s="358"/>
      <c r="E552" s="358"/>
      <c r="F552" s="358"/>
      <c r="G552" s="358"/>
      <c r="H552" s="358"/>
      <c r="I552" s="359"/>
      <c r="K552" s="375" t="s">
        <v>46</v>
      </c>
      <c r="L552" s="360" t="s">
        <v>66</v>
      </c>
      <c r="M552" s="361"/>
      <c r="N552" s="361"/>
      <c r="O552" s="361"/>
      <c r="P552" s="361"/>
      <c r="Q552" s="361"/>
      <c r="R552" s="361"/>
      <c r="S552" s="362"/>
    </row>
    <row r="553" spans="1:1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  <c r="J553" s="8"/>
      <c r="K553" s="31" t="s">
        <v>6</v>
      </c>
      <c r="L553" s="376"/>
      <c r="M553" s="377"/>
      <c r="N553" s="377"/>
      <c r="O553" s="378"/>
      <c r="P553" s="46">
        <v>0</v>
      </c>
      <c r="Q553" s="376"/>
      <c r="R553" s="385"/>
      <c r="S553" s="88">
        <f>SUM(L553:R553)</f>
        <v>0</v>
      </c>
    </row>
    <row r="554" spans="1:1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288">SUM(B554:H554)</f>
        <v>0</v>
      </c>
      <c r="J554" s="8"/>
      <c r="K554" s="23" t="s">
        <v>7</v>
      </c>
      <c r="L554" s="379"/>
      <c r="M554" s="380"/>
      <c r="N554" s="380"/>
      <c r="O554" s="381"/>
      <c r="P554" s="55">
        <v>0</v>
      </c>
      <c r="Q554" s="379"/>
      <c r="R554" s="386"/>
      <c r="S554" s="57">
        <f t="shared" ref="S554:S573" si="289">SUM(L554:R554)</f>
        <v>0</v>
      </c>
    </row>
    <row r="555" spans="1:19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288"/>
        <v>0</v>
      </c>
      <c r="J555" s="8"/>
      <c r="K555" s="24" t="s">
        <v>9</v>
      </c>
      <c r="L555" s="379"/>
      <c r="M555" s="380"/>
      <c r="N555" s="380"/>
      <c r="O555" s="381"/>
      <c r="P555" s="49">
        <v>0</v>
      </c>
      <c r="Q555" s="379"/>
      <c r="R555" s="386"/>
      <c r="S555" s="51">
        <f t="shared" si="289"/>
        <v>0</v>
      </c>
    </row>
    <row r="556" spans="1:19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288"/>
        <v>0</v>
      </c>
      <c r="J556" s="8"/>
      <c r="K556" s="23" t="s">
        <v>54</v>
      </c>
      <c r="L556" s="379"/>
      <c r="M556" s="380"/>
      <c r="N556" s="380"/>
      <c r="O556" s="381"/>
      <c r="P556" s="55">
        <v>0</v>
      </c>
      <c r="Q556" s="379"/>
      <c r="R556" s="386"/>
      <c r="S556" s="57">
        <f t="shared" si="289"/>
        <v>0</v>
      </c>
    </row>
    <row r="557" spans="1:19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288"/>
        <v>0</v>
      </c>
      <c r="J557" s="8"/>
      <c r="K557" s="24" t="s">
        <v>15</v>
      </c>
      <c r="L557" s="379"/>
      <c r="M557" s="380"/>
      <c r="N557" s="380"/>
      <c r="O557" s="381"/>
      <c r="P557" s="49">
        <v>0</v>
      </c>
      <c r="Q557" s="379"/>
      <c r="R557" s="386"/>
      <c r="S557" s="51">
        <f t="shared" si="289"/>
        <v>0</v>
      </c>
    </row>
    <row r="558" spans="1:19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288"/>
        <v>0</v>
      </c>
      <c r="J558" s="8"/>
      <c r="K558" s="23" t="s">
        <v>67</v>
      </c>
      <c r="L558" s="379"/>
      <c r="M558" s="380"/>
      <c r="N558" s="380"/>
      <c r="O558" s="381"/>
      <c r="P558" s="55">
        <v>0</v>
      </c>
      <c r="Q558" s="379"/>
      <c r="R558" s="386"/>
      <c r="S558" s="57">
        <f t="shared" si="289"/>
        <v>0</v>
      </c>
    </row>
    <row r="559" spans="1:19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288"/>
        <v>0</v>
      </c>
      <c r="J559" s="8"/>
      <c r="K559" s="24" t="s">
        <v>56</v>
      </c>
      <c r="L559" s="379"/>
      <c r="M559" s="380"/>
      <c r="N559" s="380"/>
      <c r="O559" s="381"/>
      <c r="P559" s="49">
        <v>0</v>
      </c>
      <c r="Q559" s="379"/>
      <c r="R559" s="386"/>
      <c r="S559" s="51">
        <f t="shared" si="289"/>
        <v>0</v>
      </c>
    </row>
    <row r="560" spans="1:19" x14ac:dyDescent="0.25">
      <c r="A560" s="11" t="s">
        <v>11</v>
      </c>
      <c r="B560" s="379"/>
      <c r="C560" s="380"/>
      <c r="D560" s="380"/>
      <c r="E560" s="381"/>
      <c r="F560" s="52">
        <v>9.2174933197558229</v>
      </c>
      <c r="G560" s="379"/>
      <c r="H560" s="381"/>
      <c r="I560" s="54">
        <f t="shared" si="288"/>
        <v>9.2174933197558229</v>
      </c>
      <c r="J560" s="8"/>
      <c r="K560" s="23" t="s">
        <v>11</v>
      </c>
      <c r="L560" s="379"/>
      <c r="M560" s="380"/>
      <c r="N560" s="380"/>
      <c r="O560" s="381"/>
      <c r="P560" s="55">
        <v>0</v>
      </c>
      <c r="Q560" s="379"/>
      <c r="R560" s="386"/>
      <c r="S560" s="57">
        <f t="shared" si="289"/>
        <v>0</v>
      </c>
    </row>
    <row r="561" spans="1:19" x14ac:dyDescent="0.25">
      <c r="A561" s="12" t="s">
        <v>57</v>
      </c>
      <c r="B561" s="379"/>
      <c r="C561" s="380"/>
      <c r="D561" s="380"/>
      <c r="E561" s="381"/>
      <c r="F561" s="49">
        <v>877.59563045095263</v>
      </c>
      <c r="G561" s="379"/>
      <c r="H561" s="381"/>
      <c r="I561" s="48">
        <f t="shared" si="288"/>
        <v>877.59563045095263</v>
      </c>
      <c r="J561" s="8"/>
      <c r="K561" s="24" t="s">
        <v>57</v>
      </c>
      <c r="L561" s="379"/>
      <c r="M561" s="380"/>
      <c r="N561" s="380"/>
      <c r="O561" s="381"/>
      <c r="P561" s="49">
        <v>0</v>
      </c>
      <c r="Q561" s="379"/>
      <c r="R561" s="386"/>
      <c r="S561" s="51">
        <f t="shared" si="289"/>
        <v>0</v>
      </c>
    </row>
    <row r="562" spans="1:19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288"/>
        <v>0</v>
      </c>
      <c r="J562" s="8"/>
      <c r="K562" s="23" t="s">
        <v>16</v>
      </c>
      <c r="L562" s="379"/>
      <c r="M562" s="380"/>
      <c r="N562" s="380"/>
      <c r="O562" s="381"/>
      <c r="P562" s="55">
        <v>0</v>
      </c>
      <c r="Q562" s="379"/>
      <c r="R562" s="386"/>
      <c r="S562" s="57">
        <f t="shared" si="289"/>
        <v>0</v>
      </c>
    </row>
    <row r="563" spans="1:19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288"/>
        <v>0</v>
      </c>
      <c r="J563" s="8"/>
      <c r="K563" s="24" t="s">
        <v>139</v>
      </c>
      <c r="L563" s="379"/>
      <c r="M563" s="380"/>
      <c r="N563" s="380"/>
      <c r="O563" s="381"/>
      <c r="P563" s="49">
        <v>0</v>
      </c>
      <c r="Q563" s="379"/>
      <c r="R563" s="386"/>
      <c r="S563" s="51">
        <f t="shared" si="289"/>
        <v>0</v>
      </c>
    </row>
    <row r="564" spans="1:19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288"/>
        <v>0</v>
      </c>
      <c r="J564" s="8"/>
      <c r="K564" s="23" t="s">
        <v>24</v>
      </c>
      <c r="L564" s="379"/>
      <c r="M564" s="380"/>
      <c r="N564" s="380"/>
      <c r="O564" s="381"/>
      <c r="P564" s="55">
        <v>0</v>
      </c>
      <c r="Q564" s="379"/>
      <c r="R564" s="386"/>
      <c r="S564" s="57">
        <f t="shared" si="289"/>
        <v>0</v>
      </c>
    </row>
    <row r="565" spans="1:19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288"/>
        <v>0</v>
      </c>
      <c r="J565" s="8"/>
      <c r="K565" s="24" t="s">
        <v>23</v>
      </c>
      <c r="L565" s="379"/>
      <c r="M565" s="380"/>
      <c r="N565" s="380"/>
      <c r="O565" s="381"/>
      <c r="P565" s="49">
        <v>0</v>
      </c>
      <c r="Q565" s="379"/>
      <c r="R565" s="386"/>
      <c r="S565" s="51">
        <f t="shared" si="289"/>
        <v>0</v>
      </c>
    </row>
    <row r="566" spans="1:19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288"/>
        <v>0</v>
      </c>
      <c r="J566" s="8"/>
      <c r="K566" s="23" t="s">
        <v>58</v>
      </c>
      <c r="L566" s="379"/>
      <c r="M566" s="380"/>
      <c r="N566" s="380"/>
      <c r="O566" s="381"/>
      <c r="P566" s="55">
        <v>0</v>
      </c>
      <c r="Q566" s="379"/>
      <c r="R566" s="386"/>
      <c r="S566" s="57">
        <f t="shared" si="289"/>
        <v>0</v>
      </c>
    </row>
    <row r="567" spans="1:19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288"/>
        <v>0</v>
      </c>
      <c r="J567" s="8"/>
      <c r="K567" s="24" t="s">
        <v>21</v>
      </c>
      <c r="L567" s="379"/>
      <c r="M567" s="380"/>
      <c r="N567" s="380"/>
      <c r="O567" s="381"/>
      <c r="P567" s="49">
        <v>0</v>
      </c>
      <c r="Q567" s="379"/>
      <c r="R567" s="386"/>
      <c r="S567" s="51">
        <f t="shared" si="289"/>
        <v>0</v>
      </c>
    </row>
    <row r="568" spans="1:1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288"/>
        <v>0</v>
      </c>
      <c r="J568" s="8"/>
      <c r="K568" s="23" t="s">
        <v>20</v>
      </c>
      <c r="L568" s="379"/>
      <c r="M568" s="380"/>
      <c r="N568" s="380"/>
      <c r="O568" s="381"/>
      <c r="P568" s="55">
        <v>0</v>
      </c>
      <c r="Q568" s="379"/>
      <c r="R568" s="386"/>
      <c r="S568" s="57">
        <f t="shared" si="289"/>
        <v>0</v>
      </c>
    </row>
    <row r="569" spans="1:19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288"/>
        <v>0</v>
      </c>
      <c r="J569" s="8"/>
      <c r="K569" s="25" t="s">
        <v>62</v>
      </c>
      <c r="L569" s="379"/>
      <c r="M569" s="380"/>
      <c r="N569" s="380"/>
      <c r="O569" s="381"/>
      <c r="P569" s="49">
        <v>0</v>
      </c>
      <c r="Q569" s="379"/>
      <c r="R569" s="386"/>
      <c r="S569" s="51">
        <f t="shared" si="289"/>
        <v>0</v>
      </c>
    </row>
    <row r="570" spans="1:19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288"/>
        <v>0</v>
      </c>
      <c r="J570" s="8"/>
      <c r="K570" s="26" t="s">
        <v>22</v>
      </c>
      <c r="L570" s="379"/>
      <c r="M570" s="380"/>
      <c r="N570" s="380"/>
      <c r="O570" s="381"/>
      <c r="P570" s="62">
        <v>0</v>
      </c>
      <c r="Q570" s="379"/>
      <c r="R570" s="386"/>
      <c r="S570" s="64">
        <f t="shared" si="289"/>
        <v>0</v>
      </c>
    </row>
    <row r="571" spans="1:19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288"/>
        <v>0</v>
      </c>
      <c r="J571" s="8"/>
      <c r="K571" s="27" t="s">
        <v>18</v>
      </c>
      <c r="L571" s="379"/>
      <c r="M571" s="380"/>
      <c r="N571" s="380"/>
      <c r="O571" s="381"/>
      <c r="P571" s="65">
        <v>0</v>
      </c>
      <c r="Q571" s="379"/>
      <c r="R571" s="386"/>
      <c r="S571" s="69">
        <f t="shared" si="289"/>
        <v>0</v>
      </c>
    </row>
    <row r="572" spans="1:19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288"/>
        <v>0</v>
      </c>
      <c r="J572" s="8"/>
      <c r="K572" s="26" t="s">
        <v>19</v>
      </c>
      <c r="L572" s="379"/>
      <c r="M572" s="380"/>
      <c r="N572" s="380"/>
      <c r="O572" s="381"/>
      <c r="P572" s="62">
        <v>0</v>
      </c>
      <c r="Q572" s="379"/>
      <c r="R572" s="386"/>
      <c r="S572" s="64">
        <f t="shared" si="289"/>
        <v>0</v>
      </c>
    </row>
    <row r="573" spans="1:19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288"/>
        <v>0</v>
      </c>
      <c r="J573" s="8"/>
      <c r="K573" s="28" t="s">
        <v>10</v>
      </c>
      <c r="L573" s="382"/>
      <c r="M573" s="383"/>
      <c r="N573" s="383"/>
      <c r="O573" s="384"/>
      <c r="P573" s="70">
        <v>0</v>
      </c>
      <c r="Q573" s="382"/>
      <c r="R573" s="387"/>
      <c r="S573" s="74">
        <f t="shared" si="289"/>
        <v>0</v>
      </c>
    </row>
    <row r="574" spans="1:19" x14ac:dyDescent="0.25">
      <c r="A574" s="17" t="s">
        <v>25</v>
      </c>
      <c r="B574" s="75">
        <f>SUM(B553:B569)</f>
        <v>0</v>
      </c>
      <c r="C574" s="75">
        <f t="shared" ref="C574:I574" si="290">SUM(C553:C569)</f>
        <v>0</v>
      </c>
      <c r="D574" s="75">
        <f t="shared" si="290"/>
        <v>0</v>
      </c>
      <c r="E574" s="75">
        <f t="shared" si="290"/>
        <v>0</v>
      </c>
      <c r="F574" s="75">
        <f t="shared" si="290"/>
        <v>886.81312377070844</v>
      </c>
      <c r="G574" s="75">
        <f t="shared" si="290"/>
        <v>0</v>
      </c>
      <c r="H574" s="76">
        <f t="shared" si="290"/>
        <v>0</v>
      </c>
      <c r="I574" s="48">
        <f t="shared" si="290"/>
        <v>886.81312377070844</v>
      </c>
      <c r="J574" s="8"/>
      <c r="K574" s="29" t="s">
        <v>25</v>
      </c>
      <c r="L574" s="75">
        <f>SUM(L553:L569)</f>
        <v>0</v>
      </c>
      <c r="M574" s="75">
        <f t="shared" ref="M574:S574" si="291">SUM(M553:M569)</f>
        <v>0</v>
      </c>
      <c r="N574" s="75">
        <f t="shared" si="291"/>
        <v>0</v>
      </c>
      <c r="O574" s="75">
        <f t="shared" si="291"/>
        <v>0</v>
      </c>
      <c r="P574" s="75">
        <f t="shared" si="291"/>
        <v>0</v>
      </c>
      <c r="Q574" s="75">
        <f t="shared" si="291"/>
        <v>0</v>
      </c>
      <c r="R574" s="76">
        <f t="shared" si="291"/>
        <v>0</v>
      </c>
      <c r="S574" s="77">
        <f t="shared" si="291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92">IF($I574=0,"-",C574/$I574)</f>
        <v>0</v>
      </c>
      <c r="D575" s="105">
        <f t="shared" si="292"/>
        <v>0</v>
      </c>
      <c r="E575" s="105">
        <f t="shared" si="292"/>
        <v>0</v>
      </c>
      <c r="F575" s="105">
        <f t="shared" si="292"/>
        <v>1</v>
      </c>
      <c r="G575" s="105">
        <f t="shared" si="292"/>
        <v>0</v>
      </c>
      <c r="H575" s="106">
        <f t="shared" si="292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293">IF($S574=0,"-",M574/$S574)</f>
        <v>-</v>
      </c>
      <c r="N575" s="80" t="str">
        <f t="shared" si="293"/>
        <v>-</v>
      </c>
      <c r="O575" s="80" t="str">
        <f t="shared" si="293"/>
        <v>-</v>
      </c>
      <c r="P575" s="80" t="str">
        <f t="shared" si="293"/>
        <v>-</v>
      </c>
      <c r="Q575" s="80" t="str">
        <f t="shared" si="293"/>
        <v>-</v>
      </c>
      <c r="R575" s="81" t="str">
        <f t="shared" si="293"/>
        <v>-</v>
      </c>
      <c r="S575" s="82">
        <f>SUM(L575:R575)</f>
        <v>0</v>
      </c>
    </row>
    <row r="576" spans="1:1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27.6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  <c r="K577" s="419" t="s">
        <v>47</v>
      </c>
      <c r="L577" s="43" t="s">
        <v>0</v>
      </c>
      <c r="M577" s="43" t="s">
        <v>1</v>
      </c>
      <c r="N577" s="43" t="s">
        <v>2</v>
      </c>
      <c r="O577" s="43" t="s">
        <v>3</v>
      </c>
      <c r="P577" s="43" t="s">
        <v>26</v>
      </c>
      <c r="Q577" s="43" t="s">
        <v>4</v>
      </c>
      <c r="R577" s="43" t="s">
        <v>84</v>
      </c>
      <c r="S577" s="44" t="s">
        <v>5</v>
      </c>
    </row>
    <row r="578" spans="1:19" ht="15" customHeight="1" x14ac:dyDescent="0.25">
      <c r="A578" s="426" t="s">
        <v>47</v>
      </c>
      <c r="B578" s="357" t="s">
        <v>66</v>
      </c>
      <c r="C578" s="358"/>
      <c r="D578" s="358"/>
      <c r="E578" s="358"/>
      <c r="F578" s="358"/>
      <c r="G578" s="358"/>
      <c r="H578" s="358"/>
      <c r="I578" s="359"/>
      <c r="K578" s="420" t="s">
        <v>47</v>
      </c>
      <c r="L578" s="360" t="s">
        <v>66</v>
      </c>
      <c r="M578" s="361"/>
      <c r="N578" s="361"/>
      <c r="O578" s="361"/>
      <c r="P578" s="361"/>
      <c r="Q578" s="361"/>
      <c r="R578" s="361"/>
      <c r="S578" s="362"/>
    </row>
    <row r="579" spans="1:19" x14ac:dyDescent="0.25">
      <c r="A579" s="10" t="s">
        <v>6</v>
      </c>
      <c r="B579" s="46">
        <v>6.2893100654337513</v>
      </c>
      <c r="C579" s="46">
        <v>0</v>
      </c>
      <c r="D579" s="46">
        <v>1.1991562016945028</v>
      </c>
      <c r="E579" s="46">
        <v>0</v>
      </c>
      <c r="F579" s="371"/>
      <c r="G579" s="46">
        <v>0</v>
      </c>
      <c r="H579" s="47">
        <v>0</v>
      </c>
      <c r="I579" s="48">
        <f>SUM(B579:H579)</f>
        <v>7.4884662671282545</v>
      </c>
      <c r="J579" s="8"/>
      <c r="K579" s="31" t="s">
        <v>6</v>
      </c>
      <c r="L579" s="46">
        <v>6.2893100654337513</v>
      </c>
      <c r="M579" s="46">
        <v>0</v>
      </c>
      <c r="N579" s="46">
        <v>1.1991562016945028</v>
      </c>
      <c r="O579" s="46">
        <v>0</v>
      </c>
      <c r="P579" s="46">
        <v>0.15613948802035407</v>
      </c>
      <c r="Q579" s="46">
        <v>0</v>
      </c>
      <c r="R579" s="87">
        <v>0</v>
      </c>
      <c r="S579" s="88">
        <f>SUM(L579:R579)</f>
        <v>7.6446057551486088</v>
      </c>
    </row>
    <row r="580" spans="1:19" x14ac:dyDescent="0.25">
      <c r="A580" s="11" t="s">
        <v>7</v>
      </c>
      <c r="B580" s="52">
        <v>15.959765163181659</v>
      </c>
      <c r="C580" s="52">
        <v>0</v>
      </c>
      <c r="D580" s="52">
        <v>3.8825477843559613</v>
      </c>
      <c r="E580" s="52">
        <v>0</v>
      </c>
      <c r="F580" s="372"/>
      <c r="G580" s="52">
        <v>0</v>
      </c>
      <c r="H580" s="53">
        <v>0</v>
      </c>
      <c r="I580" s="54">
        <f t="shared" ref="I580:I599" si="294">SUM(B580:H580)</f>
        <v>19.842312947537621</v>
      </c>
      <c r="J580" s="8"/>
      <c r="K580" s="23" t="s">
        <v>7</v>
      </c>
      <c r="L580" s="55">
        <v>15.959765163181659</v>
      </c>
      <c r="M580" s="55">
        <v>0</v>
      </c>
      <c r="N580" s="55">
        <v>3.8825477843559613</v>
      </c>
      <c r="O580" s="55">
        <v>0</v>
      </c>
      <c r="P580" s="55">
        <v>0</v>
      </c>
      <c r="Q580" s="55">
        <v>0</v>
      </c>
      <c r="R580" s="56">
        <v>0</v>
      </c>
      <c r="S580" s="57">
        <f t="shared" ref="S580:S599" si="295">SUM(L580:R580)</f>
        <v>19.842312947537621</v>
      </c>
    </row>
    <row r="581" spans="1:19" x14ac:dyDescent="0.25">
      <c r="A581" s="12" t="s">
        <v>9</v>
      </c>
      <c r="B581" s="49">
        <v>4.7852329257893906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294"/>
        <v>4.7852329257893906</v>
      </c>
      <c r="J581" s="8"/>
      <c r="K581" s="24" t="s">
        <v>9</v>
      </c>
      <c r="L581" s="49">
        <v>4.7852329257893906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50">
        <v>0</v>
      </c>
      <c r="S581" s="51">
        <f t="shared" si="295"/>
        <v>4.7852329257893906</v>
      </c>
    </row>
    <row r="582" spans="1:1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294"/>
        <v>0</v>
      </c>
      <c r="J582" s="8"/>
      <c r="K582" s="23" t="s">
        <v>54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6">
        <v>0</v>
      </c>
      <c r="S582" s="57">
        <f t="shared" si="295"/>
        <v>0</v>
      </c>
    </row>
    <row r="583" spans="1:19" x14ac:dyDescent="0.25">
      <c r="A583" s="12" t="s">
        <v>15</v>
      </c>
      <c r="B583" s="49">
        <v>128.20530997340205</v>
      </c>
      <c r="C583" s="49">
        <v>15.528842402268351</v>
      </c>
      <c r="D583" s="49">
        <v>3.3483588188037046</v>
      </c>
      <c r="E583" s="49">
        <v>7.4677909202424058</v>
      </c>
      <c r="F583" s="372"/>
      <c r="G583" s="49">
        <v>0</v>
      </c>
      <c r="H583" s="58">
        <v>0</v>
      </c>
      <c r="I583" s="48">
        <f t="shared" si="294"/>
        <v>154.55030211471652</v>
      </c>
      <c r="J583" s="8"/>
      <c r="K583" s="24" t="s">
        <v>15</v>
      </c>
      <c r="L583" s="49">
        <v>128.20530997340205</v>
      </c>
      <c r="M583" s="49">
        <v>15.528842402268351</v>
      </c>
      <c r="N583" s="49">
        <v>3.3483588188037046</v>
      </c>
      <c r="O583" s="49">
        <v>7.4677909202424058</v>
      </c>
      <c r="P583" s="49">
        <v>0</v>
      </c>
      <c r="Q583" s="49">
        <v>0</v>
      </c>
      <c r="R583" s="50">
        <v>0</v>
      </c>
      <c r="S583" s="51">
        <f t="shared" si="295"/>
        <v>154.55030211471652</v>
      </c>
    </row>
    <row r="584" spans="1:19" x14ac:dyDescent="0.25">
      <c r="A584" s="11" t="s">
        <v>67</v>
      </c>
      <c r="B584" s="52">
        <v>1696.4035429183214</v>
      </c>
      <c r="C584" s="52">
        <v>25.744357076337803</v>
      </c>
      <c r="D584" s="52">
        <v>30.440064670187915</v>
      </c>
      <c r="E584" s="52">
        <v>0</v>
      </c>
      <c r="F584" s="372"/>
      <c r="G584" s="52">
        <v>0</v>
      </c>
      <c r="H584" s="53">
        <v>0</v>
      </c>
      <c r="I584" s="54">
        <f t="shared" si="294"/>
        <v>1752.587964664847</v>
      </c>
      <c r="J584" s="8"/>
      <c r="K584" s="23" t="s">
        <v>67</v>
      </c>
      <c r="L584" s="55">
        <v>1696.4035429183214</v>
      </c>
      <c r="M584" s="55">
        <v>25.744357076337803</v>
      </c>
      <c r="N584" s="55">
        <v>30.440064670187915</v>
      </c>
      <c r="O584" s="55">
        <v>0</v>
      </c>
      <c r="P584" s="55">
        <v>0</v>
      </c>
      <c r="Q584" s="55">
        <v>0</v>
      </c>
      <c r="R584" s="56">
        <v>0</v>
      </c>
      <c r="S584" s="57">
        <f t="shared" si="295"/>
        <v>1752.587964664847</v>
      </c>
    </row>
    <row r="585" spans="1:19" x14ac:dyDescent="0.25">
      <c r="A585" s="12" t="s">
        <v>56</v>
      </c>
      <c r="B585" s="49">
        <v>0</v>
      </c>
      <c r="C585" s="49">
        <v>0</v>
      </c>
      <c r="D585" s="49">
        <v>0.13564958785289238</v>
      </c>
      <c r="E585" s="49">
        <v>63.278451165425949</v>
      </c>
      <c r="F585" s="372"/>
      <c r="G585" s="49">
        <v>0</v>
      </c>
      <c r="H585" s="58">
        <v>0</v>
      </c>
      <c r="I585" s="48">
        <f t="shared" si="294"/>
        <v>63.414100753278838</v>
      </c>
      <c r="J585" s="8"/>
      <c r="K585" s="24" t="s">
        <v>56</v>
      </c>
      <c r="L585" s="49">
        <v>0</v>
      </c>
      <c r="M585" s="49">
        <v>0</v>
      </c>
      <c r="N585" s="49">
        <v>0.13564958785289238</v>
      </c>
      <c r="O585" s="49">
        <v>63.278451165425949</v>
      </c>
      <c r="P585" s="49">
        <v>4977.7206874146677</v>
      </c>
      <c r="Q585" s="49">
        <v>0</v>
      </c>
      <c r="R585" s="50">
        <v>0</v>
      </c>
      <c r="S585" s="51">
        <f t="shared" si="295"/>
        <v>5041.1347881679467</v>
      </c>
    </row>
    <row r="586" spans="1:19" x14ac:dyDescent="0.25">
      <c r="A586" s="11" t="s">
        <v>11</v>
      </c>
      <c r="B586" s="52">
        <v>0</v>
      </c>
      <c r="C586" s="52">
        <v>0</v>
      </c>
      <c r="D586" s="52">
        <v>3.2782876064202826E-2</v>
      </c>
      <c r="E586" s="52">
        <v>0.95848963521053032</v>
      </c>
      <c r="F586" s="372"/>
      <c r="G586" s="52">
        <v>0</v>
      </c>
      <c r="H586" s="53">
        <v>0</v>
      </c>
      <c r="I586" s="54">
        <f t="shared" si="294"/>
        <v>0.99127251127473315</v>
      </c>
      <c r="J586" s="8"/>
      <c r="K586" s="23" t="s">
        <v>11</v>
      </c>
      <c r="L586" s="55">
        <v>0</v>
      </c>
      <c r="M586" s="55">
        <v>0</v>
      </c>
      <c r="N586" s="55">
        <v>3.2782876064202826E-2</v>
      </c>
      <c r="O586" s="55">
        <v>0.95848963521053032</v>
      </c>
      <c r="P586" s="55">
        <v>241.63751260717439</v>
      </c>
      <c r="Q586" s="55">
        <v>0</v>
      </c>
      <c r="R586" s="56">
        <v>0</v>
      </c>
      <c r="S586" s="57">
        <f t="shared" si="295"/>
        <v>242.62878511844912</v>
      </c>
    </row>
    <row r="587" spans="1:1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0</v>
      </c>
      <c r="F587" s="372"/>
      <c r="G587" s="49">
        <v>0</v>
      </c>
      <c r="H587" s="58">
        <v>0</v>
      </c>
      <c r="I587" s="48">
        <f t="shared" si="294"/>
        <v>0</v>
      </c>
      <c r="J587" s="8"/>
      <c r="K587" s="24" t="s">
        <v>57</v>
      </c>
      <c r="L587" s="49">
        <v>0</v>
      </c>
      <c r="M587" s="49">
        <v>0</v>
      </c>
      <c r="N587" s="49">
        <v>0</v>
      </c>
      <c r="O587" s="49">
        <v>0</v>
      </c>
      <c r="P587" s="49">
        <v>877.59563045095263</v>
      </c>
      <c r="Q587" s="49">
        <v>0</v>
      </c>
      <c r="R587" s="50">
        <v>0</v>
      </c>
      <c r="S587" s="51">
        <f t="shared" si="295"/>
        <v>877.59563045095263</v>
      </c>
    </row>
    <row r="588" spans="1:19" x14ac:dyDescent="0.25">
      <c r="A588" s="11" t="s">
        <v>16</v>
      </c>
      <c r="B588" s="52">
        <v>89.389866605375516</v>
      </c>
      <c r="C588" s="52">
        <v>0.48434064082132822</v>
      </c>
      <c r="D588" s="52">
        <v>11.34504096188269</v>
      </c>
      <c r="E588" s="52">
        <v>1.5465255943907008</v>
      </c>
      <c r="F588" s="372"/>
      <c r="G588" s="52">
        <v>0</v>
      </c>
      <c r="H588" s="53">
        <v>0</v>
      </c>
      <c r="I588" s="54">
        <f t="shared" si="294"/>
        <v>102.76577380247024</v>
      </c>
      <c r="J588" s="8"/>
      <c r="K588" s="23" t="s">
        <v>16</v>
      </c>
      <c r="L588" s="55">
        <v>89.389866605375516</v>
      </c>
      <c r="M588" s="55">
        <v>0.48434064082132822</v>
      </c>
      <c r="N588" s="55">
        <v>11.34504096188269</v>
      </c>
      <c r="O588" s="55">
        <v>1.5465255943907008</v>
      </c>
      <c r="P588" s="55">
        <v>0</v>
      </c>
      <c r="Q588" s="55">
        <v>0</v>
      </c>
      <c r="R588" s="56">
        <v>0</v>
      </c>
      <c r="S588" s="57">
        <f t="shared" si="295"/>
        <v>102.76577380247024</v>
      </c>
    </row>
    <row r="589" spans="1:19" x14ac:dyDescent="0.25">
      <c r="A589" s="12" t="s">
        <v>139</v>
      </c>
      <c r="B589" s="49">
        <v>653.65509573855229</v>
      </c>
      <c r="C589" s="49">
        <v>103.00740411461189</v>
      </c>
      <c r="D589" s="49">
        <v>20.089657351197673</v>
      </c>
      <c r="E589" s="49">
        <v>15.818986487475547</v>
      </c>
      <c r="F589" s="372"/>
      <c r="G589" s="49">
        <v>0</v>
      </c>
      <c r="H589" s="58">
        <v>0</v>
      </c>
      <c r="I589" s="48">
        <f t="shared" si="294"/>
        <v>792.57114369183728</v>
      </c>
      <c r="J589" s="8"/>
      <c r="K589" s="24" t="s">
        <v>139</v>
      </c>
      <c r="L589" s="49">
        <v>653.65509573855229</v>
      </c>
      <c r="M589" s="49">
        <v>103.00740411461189</v>
      </c>
      <c r="N589" s="49">
        <v>20.089657351197673</v>
      </c>
      <c r="O589" s="49">
        <v>15.818986487475547</v>
      </c>
      <c r="P589" s="49">
        <v>1891.6273242607997</v>
      </c>
      <c r="Q589" s="49">
        <v>0</v>
      </c>
      <c r="R589" s="50">
        <v>0</v>
      </c>
      <c r="S589" s="51">
        <f t="shared" si="295"/>
        <v>2684.1984679526367</v>
      </c>
    </row>
    <row r="590" spans="1:19" x14ac:dyDescent="0.25">
      <c r="A590" s="11" t="s">
        <v>24</v>
      </c>
      <c r="B590" s="52">
        <v>514.10155675992996</v>
      </c>
      <c r="C590" s="52">
        <v>0</v>
      </c>
      <c r="D590" s="52">
        <v>1133.866187637356</v>
      </c>
      <c r="E590" s="52">
        <v>249.86262376129304</v>
      </c>
      <c r="F590" s="372"/>
      <c r="G590" s="52">
        <v>776.82682295496409</v>
      </c>
      <c r="H590" s="53">
        <v>0.20223369460517729</v>
      </c>
      <c r="I590" s="54">
        <f t="shared" si="294"/>
        <v>2674.8594248081481</v>
      </c>
      <c r="J590" s="8"/>
      <c r="K590" s="23" t="s">
        <v>24</v>
      </c>
      <c r="L590" s="55">
        <v>514.10155675992996</v>
      </c>
      <c r="M590" s="55">
        <v>0</v>
      </c>
      <c r="N590" s="55">
        <v>1133.866187637356</v>
      </c>
      <c r="O590" s="55">
        <v>249.86262376129304</v>
      </c>
      <c r="P590" s="55">
        <v>1401.3732606214908</v>
      </c>
      <c r="Q590" s="55">
        <v>776.82682295496409</v>
      </c>
      <c r="R590" s="56">
        <v>0.20223369460517729</v>
      </c>
      <c r="S590" s="57">
        <f t="shared" si="295"/>
        <v>4076.2326854296389</v>
      </c>
    </row>
    <row r="591" spans="1:19" x14ac:dyDescent="0.25">
      <c r="A591" s="12" t="s">
        <v>23</v>
      </c>
      <c r="B591" s="49">
        <v>1927.3732307396399</v>
      </c>
      <c r="C591" s="49">
        <v>12.219202335039025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294"/>
        <v>1939.5924330746789</v>
      </c>
      <c r="J591" s="8"/>
      <c r="K591" s="24" t="s">
        <v>23</v>
      </c>
      <c r="L591" s="49">
        <v>1927.3732307396399</v>
      </c>
      <c r="M591" s="49">
        <v>12.219202335039025</v>
      </c>
      <c r="N591" s="49">
        <v>0</v>
      </c>
      <c r="O591" s="49">
        <v>0</v>
      </c>
      <c r="P591" s="49">
        <v>0</v>
      </c>
      <c r="Q591" s="49">
        <v>0</v>
      </c>
      <c r="R591" s="50">
        <v>0</v>
      </c>
      <c r="S591" s="51">
        <f t="shared" si="295"/>
        <v>1939.5924330746789</v>
      </c>
    </row>
    <row r="592" spans="1:19" x14ac:dyDescent="0.25">
      <c r="A592" s="11" t="s">
        <v>58</v>
      </c>
      <c r="B592" s="52">
        <v>38.447695280818536</v>
      </c>
      <c r="C592" s="52">
        <v>0</v>
      </c>
      <c r="D592" s="52">
        <v>6.8348680188590478</v>
      </c>
      <c r="E592" s="52">
        <v>0</v>
      </c>
      <c r="F592" s="372"/>
      <c r="G592" s="52">
        <v>0</v>
      </c>
      <c r="H592" s="53">
        <v>0</v>
      </c>
      <c r="I592" s="54">
        <f t="shared" si="294"/>
        <v>45.282563299677584</v>
      </c>
      <c r="J592" s="8"/>
      <c r="K592" s="23" t="s">
        <v>58</v>
      </c>
      <c r="L592" s="55">
        <v>38.447695280818536</v>
      </c>
      <c r="M592" s="55">
        <v>0</v>
      </c>
      <c r="N592" s="55">
        <v>6.8348680188590478</v>
      </c>
      <c r="O592" s="55">
        <v>0</v>
      </c>
      <c r="P592" s="55">
        <v>0</v>
      </c>
      <c r="Q592" s="55">
        <v>0</v>
      </c>
      <c r="R592" s="56">
        <v>0</v>
      </c>
      <c r="S592" s="57">
        <f t="shared" si="295"/>
        <v>45.282563299677584</v>
      </c>
    </row>
    <row r="593" spans="1:85" x14ac:dyDescent="0.25">
      <c r="A593" s="12" t="s">
        <v>21</v>
      </c>
      <c r="B593" s="49">
        <v>180.89369625155172</v>
      </c>
      <c r="C593" s="49">
        <v>0</v>
      </c>
      <c r="D593" s="49">
        <v>11.157381757776117</v>
      </c>
      <c r="E593" s="49">
        <v>0</v>
      </c>
      <c r="F593" s="372"/>
      <c r="G593" s="49">
        <v>0</v>
      </c>
      <c r="H593" s="58">
        <v>0</v>
      </c>
      <c r="I593" s="48">
        <f t="shared" si="294"/>
        <v>192.05107800932782</v>
      </c>
      <c r="J593" s="8"/>
      <c r="K593" s="24" t="s">
        <v>21</v>
      </c>
      <c r="L593" s="49">
        <v>180.89369625155172</v>
      </c>
      <c r="M593" s="49">
        <v>0</v>
      </c>
      <c r="N593" s="49">
        <v>11.157381757776117</v>
      </c>
      <c r="O593" s="49">
        <v>0</v>
      </c>
      <c r="P593" s="49">
        <v>229.63211899717169</v>
      </c>
      <c r="Q593" s="49">
        <v>0</v>
      </c>
      <c r="R593" s="50">
        <v>0</v>
      </c>
      <c r="S593" s="51">
        <f t="shared" si="295"/>
        <v>421.68319700649954</v>
      </c>
    </row>
    <row r="594" spans="1:85" x14ac:dyDescent="0.25">
      <c r="A594" s="11" t="s">
        <v>20</v>
      </c>
      <c r="B594" s="52">
        <v>2.0487401359586155</v>
      </c>
      <c r="C594" s="52">
        <v>0</v>
      </c>
      <c r="D594" s="52">
        <v>3.7853050388810948E-2</v>
      </c>
      <c r="E594" s="52">
        <v>0</v>
      </c>
      <c r="F594" s="372"/>
      <c r="G594" s="52">
        <v>0</v>
      </c>
      <c r="H594" s="53">
        <v>0</v>
      </c>
      <c r="I594" s="54">
        <f t="shared" si="294"/>
        <v>2.0865931863474265</v>
      </c>
      <c r="J594" s="8"/>
      <c r="K594" s="23" t="s">
        <v>20</v>
      </c>
      <c r="L594" s="55">
        <v>2.0487401359586155</v>
      </c>
      <c r="M594" s="55">
        <v>0</v>
      </c>
      <c r="N594" s="55">
        <v>3.7853050388810948E-2</v>
      </c>
      <c r="O594" s="55">
        <v>0</v>
      </c>
      <c r="P594" s="55">
        <v>0</v>
      </c>
      <c r="Q594" s="55">
        <v>0</v>
      </c>
      <c r="R594" s="56">
        <v>0</v>
      </c>
      <c r="S594" s="57">
        <f t="shared" si="295"/>
        <v>2.0865931863474265</v>
      </c>
    </row>
    <row r="595" spans="1:85" x14ac:dyDescent="0.25">
      <c r="A595" s="13" t="s">
        <v>62</v>
      </c>
      <c r="B595" s="49">
        <v>300.68077809098736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294"/>
        <v>300.68077809098736</v>
      </c>
      <c r="J595" s="8"/>
      <c r="K595" s="25" t="s">
        <v>62</v>
      </c>
      <c r="L595" s="49">
        <v>300.68077809098736</v>
      </c>
      <c r="M595" s="49">
        <v>0</v>
      </c>
      <c r="N595" s="49">
        <v>0</v>
      </c>
      <c r="O595" s="49">
        <v>0</v>
      </c>
      <c r="P595" s="49">
        <v>0</v>
      </c>
      <c r="Q595" s="49">
        <v>0</v>
      </c>
      <c r="R595" s="50">
        <v>0</v>
      </c>
      <c r="S595" s="51">
        <f t="shared" si="295"/>
        <v>300.68077809098736</v>
      </c>
    </row>
    <row r="596" spans="1:85" ht="14.4" x14ac:dyDescent="0.3">
      <c r="A596" s="14" t="s">
        <v>22</v>
      </c>
      <c r="B596" s="59">
        <v>300.68077809098736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294"/>
        <v>300.68077809098736</v>
      </c>
      <c r="J596" s="8"/>
      <c r="K596" s="26" t="s">
        <v>22</v>
      </c>
      <c r="L596" s="62">
        <v>300.68077809098736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63">
        <v>0</v>
      </c>
      <c r="S596" s="64">
        <f t="shared" si="295"/>
        <v>300.68077809098736</v>
      </c>
    </row>
    <row r="597" spans="1:85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294"/>
        <v>0</v>
      </c>
      <c r="J597" s="8"/>
      <c r="K597" s="27" t="s">
        <v>18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8">
        <v>0</v>
      </c>
      <c r="S597" s="69">
        <f t="shared" si="295"/>
        <v>0</v>
      </c>
    </row>
    <row r="598" spans="1:85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294"/>
        <v>0</v>
      </c>
      <c r="J598" s="8"/>
      <c r="K598" s="26" t="s">
        <v>19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63">
        <v>0</v>
      </c>
      <c r="S598" s="64">
        <f t="shared" si="295"/>
        <v>0</v>
      </c>
    </row>
    <row r="599" spans="1:85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294"/>
        <v>0</v>
      </c>
      <c r="J599" s="8"/>
      <c r="K599" s="28" t="s">
        <v>10</v>
      </c>
      <c r="L599" s="70">
        <v>0</v>
      </c>
      <c r="M599" s="70">
        <v>0</v>
      </c>
      <c r="N599" s="70">
        <v>0</v>
      </c>
      <c r="O599" s="70">
        <v>0</v>
      </c>
      <c r="P599" s="70">
        <v>0</v>
      </c>
      <c r="Q599" s="70">
        <v>0</v>
      </c>
      <c r="R599" s="73">
        <v>0</v>
      </c>
      <c r="S599" s="74">
        <f t="shared" si="295"/>
        <v>0</v>
      </c>
    </row>
    <row r="600" spans="1:85" x14ac:dyDescent="0.25">
      <c r="A600" s="17" t="s">
        <v>25</v>
      </c>
      <c r="B600" s="75">
        <f>SUM(B579:B595)</f>
        <v>5558.2338206489412</v>
      </c>
      <c r="C600" s="75">
        <f t="shared" ref="C600:I600" si="296">SUM(C579:C595)</f>
        <v>156.9841465690784</v>
      </c>
      <c r="D600" s="75">
        <f t="shared" si="296"/>
        <v>1222.3695487164196</v>
      </c>
      <c r="E600" s="75">
        <f t="shared" si="296"/>
        <v>338.93286756403813</v>
      </c>
      <c r="F600" s="75">
        <f t="shared" si="296"/>
        <v>0</v>
      </c>
      <c r="G600" s="75">
        <f t="shared" si="296"/>
        <v>776.82682295496409</v>
      </c>
      <c r="H600" s="76">
        <f t="shared" si="296"/>
        <v>0.20223369460517729</v>
      </c>
      <c r="I600" s="48">
        <f t="shared" si="296"/>
        <v>8053.5494401480473</v>
      </c>
      <c r="J600" s="8"/>
      <c r="K600" s="29" t="s">
        <v>25</v>
      </c>
      <c r="L600" s="75">
        <f>SUM(L579:L595)</f>
        <v>5558.2338206489412</v>
      </c>
      <c r="M600" s="75">
        <f t="shared" ref="M600:S600" si="297">SUM(M579:M595)</f>
        <v>156.9841465690784</v>
      </c>
      <c r="N600" s="75">
        <f t="shared" si="297"/>
        <v>1222.3695487164196</v>
      </c>
      <c r="O600" s="75">
        <f t="shared" si="297"/>
        <v>338.93286756403813</v>
      </c>
      <c r="P600" s="75">
        <f t="shared" si="297"/>
        <v>9619.7426738402755</v>
      </c>
      <c r="Q600" s="75">
        <f t="shared" si="297"/>
        <v>776.82682295496409</v>
      </c>
      <c r="R600" s="76">
        <f t="shared" si="297"/>
        <v>0.20223369460517729</v>
      </c>
      <c r="S600" s="77">
        <f t="shared" si="297"/>
        <v>17673.292113988329</v>
      </c>
    </row>
    <row r="601" spans="1:85" s="4" customFormat="1" ht="15" thickBot="1" x14ac:dyDescent="0.35">
      <c r="A601" s="19" t="s">
        <v>85</v>
      </c>
      <c r="B601" s="105">
        <f>IF($I600=0,"-",B600/$I600)</f>
        <v>0.69015952058857233</v>
      </c>
      <c r="C601" s="105">
        <f t="shared" ref="C601:H601" si="298">IF($I600=0,"-",C600/$I600)</f>
        <v>1.9492541485682191E-2</v>
      </c>
      <c r="D601" s="105">
        <f t="shared" si="298"/>
        <v>0.15178022532806962</v>
      </c>
      <c r="E601" s="105">
        <f t="shared" si="298"/>
        <v>4.2084905554116467E-2</v>
      </c>
      <c r="F601" s="105">
        <f t="shared" si="298"/>
        <v>0</v>
      </c>
      <c r="G601" s="105">
        <f t="shared" si="298"/>
        <v>9.6457695917575914E-2</v>
      </c>
      <c r="H601" s="106">
        <f t="shared" si="298"/>
        <v>2.5111125983409825E-5</v>
      </c>
      <c r="I601" s="107">
        <f>SUM(B601:H601)</f>
        <v>0.99999999999999989</v>
      </c>
      <c r="K601" s="30" t="s">
        <v>85</v>
      </c>
      <c r="L601" s="80">
        <f>IF($S600=0,"-",L600/$S600)</f>
        <v>0.31449906360398044</v>
      </c>
      <c r="M601" s="80">
        <f t="shared" ref="M601:R601" si="299">IF($S600=0,"-",M600/$S600)</f>
        <v>8.8825639024449881E-3</v>
      </c>
      <c r="N601" s="80">
        <f t="shared" si="299"/>
        <v>6.916479062488419E-2</v>
      </c>
      <c r="O601" s="80">
        <f t="shared" si="299"/>
        <v>1.917768717780511E-2</v>
      </c>
      <c r="P601" s="80">
        <f t="shared" si="299"/>
        <v>0.54430960637075043</v>
      </c>
      <c r="Q601" s="80">
        <f t="shared" si="299"/>
        <v>4.3954845421250589E-2</v>
      </c>
      <c r="R601" s="81">
        <f t="shared" si="299"/>
        <v>1.1442898883853691E-5</v>
      </c>
      <c r="S601" s="82">
        <f>SUM(L601:R601)</f>
        <v>0.99999999999999967</v>
      </c>
      <c r="BA601" s="83"/>
      <c r="BR601" s="83"/>
    </row>
    <row r="602" spans="1:85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U602" s="9"/>
      <c r="AA602" s="116"/>
      <c r="AC602" s="116"/>
      <c r="AD602" s="116"/>
      <c r="AE602" s="116"/>
      <c r="AF602" s="116"/>
      <c r="AG602" s="116"/>
      <c r="AH602" s="116"/>
      <c r="AI602" s="117"/>
      <c r="AJ602" s="117"/>
      <c r="AK602" s="117"/>
      <c r="AL602" s="117"/>
      <c r="AM602" s="117"/>
      <c r="AN602" s="117"/>
      <c r="AO602" s="117"/>
      <c r="AP602" s="117"/>
    </row>
    <row r="603" spans="1:85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  <c r="K603" s="421" t="s">
        <v>48</v>
      </c>
      <c r="L603" s="43" t="s">
        <v>0</v>
      </c>
      <c r="M603" s="43" t="s">
        <v>27</v>
      </c>
      <c r="N603" s="43" t="s">
        <v>28</v>
      </c>
      <c r="O603" s="43" t="s">
        <v>29</v>
      </c>
      <c r="P603" s="43" t="s">
        <v>26</v>
      </c>
      <c r="Q603" s="43" t="s">
        <v>4</v>
      </c>
      <c r="R603" s="43" t="s">
        <v>84</v>
      </c>
      <c r="S603" s="44" t="s">
        <v>5</v>
      </c>
      <c r="U603" s="432" t="s">
        <v>48</v>
      </c>
      <c r="V603" s="85" t="s">
        <v>78</v>
      </c>
      <c r="W603" s="85" t="s">
        <v>79</v>
      </c>
      <c r="X603" s="85" t="s">
        <v>69</v>
      </c>
      <c r="Y603" s="85" t="s">
        <v>80</v>
      </c>
      <c r="Z603" s="85" t="s">
        <v>81</v>
      </c>
      <c r="AA603" s="85" t="s">
        <v>70</v>
      </c>
      <c r="AB603" s="85" t="s">
        <v>82</v>
      </c>
      <c r="AC603" s="85" t="s">
        <v>83</v>
      </c>
      <c r="AD603" s="85" t="s">
        <v>65</v>
      </c>
      <c r="AE603" s="118" t="s">
        <v>26</v>
      </c>
      <c r="AF603" s="119" t="s">
        <v>61</v>
      </c>
      <c r="AG603" s="120"/>
      <c r="AH603"/>
      <c r="AI603"/>
      <c r="AR603" s="5"/>
      <c r="BA603"/>
      <c r="BI603" s="5"/>
      <c r="BR603"/>
      <c r="BX603" s="4"/>
      <c r="CG603"/>
    </row>
    <row r="604" spans="1:85" ht="15" customHeight="1" x14ac:dyDescent="0.25">
      <c r="A604" s="428" t="s">
        <v>48</v>
      </c>
      <c r="B604" s="357" t="s">
        <v>66</v>
      </c>
      <c r="C604" s="358"/>
      <c r="D604" s="358"/>
      <c r="E604" s="358"/>
      <c r="F604" s="358"/>
      <c r="G604" s="358"/>
      <c r="H604" s="358"/>
      <c r="I604" s="359"/>
      <c r="K604" s="422" t="s">
        <v>48</v>
      </c>
      <c r="L604" s="360" t="s">
        <v>66</v>
      </c>
      <c r="M604" s="361"/>
      <c r="N604" s="361"/>
      <c r="O604" s="361"/>
      <c r="P604" s="361"/>
      <c r="Q604" s="361"/>
      <c r="R604" s="361"/>
      <c r="S604" s="362"/>
      <c r="U604" s="433" t="s">
        <v>48</v>
      </c>
      <c r="V604" s="429" t="s">
        <v>66</v>
      </c>
      <c r="W604" s="430"/>
      <c r="X604" s="430"/>
      <c r="Y604" s="430"/>
      <c r="Z604" s="430"/>
      <c r="AA604" s="430"/>
      <c r="AB604" s="430"/>
      <c r="AC604" s="430"/>
      <c r="AD604" s="430"/>
      <c r="AE604" s="430"/>
      <c r="AF604" s="431"/>
      <c r="AG604" s="121"/>
      <c r="AH604"/>
      <c r="AI604"/>
      <c r="AR604" s="5"/>
      <c r="BA604"/>
      <c r="BI604" s="5"/>
      <c r="BR604"/>
      <c r="BX604" s="4"/>
      <c r="CG604"/>
    </row>
    <row r="605" spans="1:85" x14ac:dyDescent="0.25">
      <c r="A605" s="10" t="s">
        <v>6</v>
      </c>
      <c r="B605" s="46">
        <v>35.495700564886135</v>
      </c>
      <c r="C605" s="46">
        <v>0</v>
      </c>
      <c r="D605" s="46">
        <v>1.8081416613414103</v>
      </c>
      <c r="E605" s="46">
        <v>0</v>
      </c>
      <c r="F605" s="371"/>
      <c r="G605" s="46">
        <v>0</v>
      </c>
      <c r="H605" s="47">
        <v>0</v>
      </c>
      <c r="I605" s="48">
        <f>SUM(B605:H605)</f>
        <v>37.303842226227545</v>
      </c>
      <c r="J605" s="8"/>
      <c r="K605" s="31" t="s">
        <v>6</v>
      </c>
      <c r="L605" s="46">
        <v>35.495700564886135</v>
      </c>
      <c r="M605" s="46">
        <v>0</v>
      </c>
      <c r="N605" s="46">
        <v>1.8081416613414103</v>
      </c>
      <c r="O605" s="46">
        <v>0</v>
      </c>
      <c r="P605" s="46">
        <v>0</v>
      </c>
      <c r="Q605" s="46">
        <v>0</v>
      </c>
      <c r="R605" s="87">
        <v>0</v>
      </c>
      <c r="S605" s="88">
        <f>SUM(L605:R605)</f>
        <v>37.303842226227545</v>
      </c>
      <c r="U605" s="33" t="s">
        <v>6</v>
      </c>
      <c r="V605" s="89">
        <v>35.495700564886135</v>
      </c>
      <c r="W605" s="89">
        <v>1.7368173963837097</v>
      </c>
      <c r="X605" s="89">
        <v>7.1324264957700542E-2</v>
      </c>
      <c r="Y605" s="89">
        <v>0</v>
      </c>
      <c r="Z605" s="89">
        <v>0</v>
      </c>
      <c r="AA605" s="89">
        <v>0</v>
      </c>
      <c r="AB605" s="89">
        <v>0</v>
      </c>
      <c r="AC605" s="89">
        <v>0</v>
      </c>
      <c r="AD605" s="91">
        <v>0</v>
      </c>
      <c r="AE605" s="91">
        <f t="shared" ref="AE605:AE610" si="300">+P605</f>
        <v>0</v>
      </c>
      <c r="AF605" s="92">
        <f t="shared" ref="AF605:AF625" si="301">SUM(V605:AE605)</f>
        <v>37.303842226227545</v>
      </c>
      <c r="AG605" s="122" t="str">
        <f>+IF(ABS(S605-AF605)&gt;0.01,S605-AF605,"")</f>
        <v/>
      </c>
      <c r="AH605"/>
      <c r="AI605"/>
      <c r="AR605" s="5"/>
      <c r="BA605"/>
      <c r="BI605" s="5"/>
      <c r="BR605"/>
      <c r="BX605" s="4"/>
      <c r="CG605"/>
    </row>
    <row r="606" spans="1:85" x14ac:dyDescent="0.25">
      <c r="A606" s="11" t="s">
        <v>7</v>
      </c>
      <c r="B606" s="52">
        <v>58.099237065350465</v>
      </c>
      <c r="C606" s="52">
        <v>0</v>
      </c>
      <c r="D606" s="52">
        <v>3.6591709136826136</v>
      </c>
      <c r="E606" s="52">
        <v>0</v>
      </c>
      <c r="F606" s="372"/>
      <c r="G606" s="52">
        <v>0</v>
      </c>
      <c r="H606" s="53">
        <v>0</v>
      </c>
      <c r="I606" s="54">
        <f t="shared" ref="I606:I625" si="302">SUM(B606:H606)</f>
        <v>61.75840797903308</v>
      </c>
      <c r="J606" s="8"/>
      <c r="K606" s="23" t="s">
        <v>7</v>
      </c>
      <c r="L606" s="55">
        <v>58.099237065350465</v>
      </c>
      <c r="M606" s="55">
        <v>0</v>
      </c>
      <c r="N606" s="55">
        <v>3.6591709136826136</v>
      </c>
      <c r="O606" s="55">
        <v>0</v>
      </c>
      <c r="P606" s="55">
        <v>0</v>
      </c>
      <c r="Q606" s="55">
        <v>0</v>
      </c>
      <c r="R606" s="56">
        <v>0</v>
      </c>
      <c r="S606" s="57">
        <f t="shared" ref="S606:S625" si="303">SUM(L606:R606)</f>
        <v>61.75840797903308</v>
      </c>
      <c r="U606" s="34" t="s">
        <v>7</v>
      </c>
      <c r="V606" s="93">
        <v>58.099237065350465</v>
      </c>
      <c r="W606" s="93">
        <v>3.1350800849258857</v>
      </c>
      <c r="X606" s="93">
        <v>0.52409082875672763</v>
      </c>
      <c r="Y606" s="93">
        <v>0</v>
      </c>
      <c r="Z606" s="93">
        <v>0</v>
      </c>
      <c r="AA606" s="93">
        <v>0</v>
      </c>
      <c r="AB606" s="93">
        <v>0</v>
      </c>
      <c r="AC606" s="93">
        <v>0</v>
      </c>
      <c r="AD606" s="93">
        <v>0</v>
      </c>
      <c r="AE606" s="93">
        <f t="shared" si="300"/>
        <v>0</v>
      </c>
      <c r="AF606" s="95">
        <f t="shared" si="301"/>
        <v>61.75840797903308</v>
      </c>
      <c r="AG606" s="122" t="str">
        <f t="shared" ref="AG606:AG626" si="304">+IF(ABS(S606-AF606)&gt;0.01,S606-AF606,"")</f>
        <v/>
      </c>
      <c r="AH606"/>
      <c r="AI606"/>
      <c r="AR606" s="5"/>
      <c r="BA606"/>
      <c r="BI606" s="5"/>
      <c r="BR606"/>
      <c r="BX606" s="4"/>
      <c r="CG606"/>
    </row>
    <row r="607" spans="1:85" x14ac:dyDescent="0.25">
      <c r="A607" s="12" t="s">
        <v>9</v>
      </c>
      <c r="B607" s="49">
        <v>77.674500202747296</v>
      </c>
      <c r="C607" s="49">
        <v>0</v>
      </c>
      <c r="D607" s="49">
        <v>9.7798053847096078</v>
      </c>
      <c r="E607" s="49">
        <v>0</v>
      </c>
      <c r="F607" s="372"/>
      <c r="G607" s="49">
        <v>0</v>
      </c>
      <c r="H607" s="58">
        <v>0</v>
      </c>
      <c r="I607" s="48">
        <f t="shared" si="302"/>
        <v>87.454305587456901</v>
      </c>
      <c r="J607" s="8"/>
      <c r="K607" s="24" t="s">
        <v>9</v>
      </c>
      <c r="L607" s="49">
        <v>77.674500202747296</v>
      </c>
      <c r="M607" s="49">
        <v>0</v>
      </c>
      <c r="N607" s="49">
        <v>9.7798053847096078</v>
      </c>
      <c r="O607" s="49">
        <v>0</v>
      </c>
      <c r="P607" s="49">
        <v>0</v>
      </c>
      <c r="Q607" s="49">
        <v>0</v>
      </c>
      <c r="R607" s="50">
        <v>0</v>
      </c>
      <c r="S607" s="51">
        <f t="shared" si="303"/>
        <v>87.454305587456901</v>
      </c>
      <c r="U607" s="259" t="s">
        <v>9</v>
      </c>
      <c r="V607" s="89">
        <v>77.674500202747296</v>
      </c>
      <c r="W607" s="89">
        <v>9.7798053847096078</v>
      </c>
      <c r="X607" s="89">
        <v>0</v>
      </c>
      <c r="Y607" s="89">
        <v>0</v>
      </c>
      <c r="Z607" s="89">
        <v>0</v>
      </c>
      <c r="AA607" s="89">
        <v>0</v>
      </c>
      <c r="AB607" s="89">
        <v>0</v>
      </c>
      <c r="AC607" s="89">
        <v>0</v>
      </c>
      <c r="AD607" s="91">
        <v>0</v>
      </c>
      <c r="AE607" s="91">
        <f t="shared" si="300"/>
        <v>0</v>
      </c>
      <c r="AF607" s="92">
        <f t="shared" si="301"/>
        <v>87.454305587456901</v>
      </c>
      <c r="AG607" s="122" t="str">
        <f t="shared" si="304"/>
        <v/>
      </c>
      <c r="AH607"/>
      <c r="AI607"/>
      <c r="AR607" s="5"/>
      <c r="BA607"/>
      <c r="BI607" s="5"/>
      <c r="BR607"/>
      <c r="BX607" s="4"/>
      <c r="CG607"/>
    </row>
    <row r="608" spans="1:85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302"/>
        <v>0</v>
      </c>
      <c r="J608" s="8"/>
      <c r="K608" s="23" t="s">
        <v>54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6">
        <v>0</v>
      </c>
      <c r="S608" s="57">
        <f t="shared" si="303"/>
        <v>0</v>
      </c>
      <c r="U608" s="34" t="s">
        <v>54</v>
      </c>
      <c r="V608" s="93">
        <v>0</v>
      </c>
      <c r="W608" s="93">
        <v>0</v>
      </c>
      <c r="X608" s="93">
        <v>0</v>
      </c>
      <c r="Y608" s="93">
        <v>0</v>
      </c>
      <c r="Z608" s="93">
        <v>0</v>
      </c>
      <c r="AA608" s="93">
        <v>0</v>
      </c>
      <c r="AB608" s="93">
        <v>0</v>
      </c>
      <c r="AC608" s="93">
        <v>0</v>
      </c>
      <c r="AD608" s="93">
        <v>0</v>
      </c>
      <c r="AE608" s="93">
        <f t="shared" si="300"/>
        <v>0</v>
      </c>
      <c r="AF608" s="95">
        <f t="shared" si="301"/>
        <v>0</v>
      </c>
      <c r="AG608" s="122" t="str">
        <f t="shared" si="304"/>
        <v/>
      </c>
      <c r="AH608"/>
      <c r="AI608"/>
      <c r="AR608" s="5"/>
      <c r="BA608"/>
      <c r="BI608" s="5"/>
      <c r="BR608"/>
      <c r="BX608" s="4"/>
      <c r="CG608"/>
    </row>
    <row r="609" spans="1:85" x14ac:dyDescent="0.25">
      <c r="A609" s="12" t="s">
        <v>15</v>
      </c>
      <c r="B609" s="49">
        <v>269.60147813556324</v>
      </c>
      <c r="C609" s="49">
        <v>0</v>
      </c>
      <c r="D609" s="49">
        <v>47.932749329228933</v>
      </c>
      <c r="E609" s="49">
        <v>0</v>
      </c>
      <c r="F609" s="372"/>
      <c r="G609" s="49">
        <v>0</v>
      </c>
      <c r="H609" s="58">
        <v>0</v>
      </c>
      <c r="I609" s="48">
        <f t="shared" si="302"/>
        <v>317.5342274647922</v>
      </c>
      <c r="J609" s="8"/>
      <c r="K609" s="24" t="s">
        <v>15</v>
      </c>
      <c r="L609" s="49">
        <v>269.60147813556324</v>
      </c>
      <c r="M609" s="49">
        <v>0</v>
      </c>
      <c r="N609" s="49">
        <v>47.932749329228933</v>
      </c>
      <c r="O609" s="49">
        <v>0</v>
      </c>
      <c r="P609" s="49">
        <v>0</v>
      </c>
      <c r="Q609" s="49">
        <v>0</v>
      </c>
      <c r="R609" s="50">
        <v>0</v>
      </c>
      <c r="S609" s="51">
        <f t="shared" si="303"/>
        <v>317.5342274647922</v>
      </c>
      <c r="U609" s="259" t="s">
        <v>15</v>
      </c>
      <c r="V609" s="89">
        <v>269.60147813556324</v>
      </c>
      <c r="W609" s="89">
        <v>47.932749329228933</v>
      </c>
      <c r="X609" s="89">
        <v>0</v>
      </c>
      <c r="Y609" s="89">
        <v>0</v>
      </c>
      <c r="Z609" s="89">
        <v>0</v>
      </c>
      <c r="AA609" s="89">
        <v>0</v>
      </c>
      <c r="AB609" s="89">
        <v>0</v>
      </c>
      <c r="AC609" s="89">
        <v>0</v>
      </c>
      <c r="AD609" s="91">
        <v>0</v>
      </c>
      <c r="AE609" s="91">
        <f t="shared" si="300"/>
        <v>0</v>
      </c>
      <c r="AF609" s="92">
        <f t="shared" si="301"/>
        <v>317.5342274647922</v>
      </c>
      <c r="AG609" s="122" t="str">
        <f t="shared" si="304"/>
        <v/>
      </c>
      <c r="AH609"/>
      <c r="AI609"/>
      <c r="AR609" s="5"/>
      <c r="BA609"/>
      <c r="BI609" s="5"/>
      <c r="BR609"/>
      <c r="BX609" s="4"/>
      <c r="CG609"/>
    </row>
    <row r="610" spans="1:85" x14ac:dyDescent="0.25">
      <c r="A610" s="11" t="s">
        <v>67</v>
      </c>
      <c r="B610" s="52">
        <v>4526.3473591158636</v>
      </c>
      <c r="C610" s="52">
        <v>0</v>
      </c>
      <c r="D610" s="52">
        <v>804.74437618782019</v>
      </c>
      <c r="E610" s="52">
        <v>0</v>
      </c>
      <c r="F610" s="372"/>
      <c r="G610" s="52">
        <v>0</v>
      </c>
      <c r="H610" s="53">
        <v>0</v>
      </c>
      <c r="I610" s="54">
        <f t="shared" si="302"/>
        <v>5331.0917353036839</v>
      </c>
      <c r="J610" s="8"/>
      <c r="K610" s="23" t="s">
        <v>67</v>
      </c>
      <c r="L610" s="55">
        <v>4526.3473591158636</v>
      </c>
      <c r="M610" s="55">
        <v>0</v>
      </c>
      <c r="N610" s="55">
        <v>804.74437618782019</v>
      </c>
      <c r="O610" s="55">
        <v>0</v>
      </c>
      <c r="P610" s="55">
        <v>0</v>
      </c>
      <c r="Q610" s="55">
        <v>0</v>
      </c>
      <c r="R610" s="56">
        <v>0</v>
      </c>
      <c r="S610" s="57">
        <f t="shared" si="303"/>
        <v>5331.0917353036839</v>
      </c>
      <c r="U610" s="34" t="s">
        <v>14</v>
      </c>
      <c r="V610" s="93">
        <v>4526.3473591158636</v>
      </c>
      <c r="W610" s="93">
        <v>804.74437618782019</v>
      </c>
      <c r="X610" s="93">
        <v>0</v>
      </c>
      <c r="Y610" s="93">
        <v>0</v>
      </c>
      <c r="Z610" s="93">
        <v>0</v>
      </c>
      <c r="AA610" s="93">
        <v>0</v>
      </c>
      <c r="AB610" s="93">
        <v>0</v>
      </c>
      <c r="AC610" s="93">
        <v>0</v>
      </c>
      <c r="AD610" s="93">
        <v>0</v>
      </c>
      <c r="AE610" s="93">
        <f t="shared" si="300"/>
        <v>0</v>
      </c>
      <c r="AF610" s="95">
        <f t="shared" si="301"/>
        <v>5331.0917353036839</v>
      </c>
      <c r="AG610" s="122" t="str">
        <f t="shared" si="304"/>
        <v/>
      </c>
      <c r="AH610"/>
      <c r="AI610"/>
      <c r="AR610" s="5"/>
      <c r="BA610"/>
      <c r="BI610" s="5"/>
      <c r="BR610"/>
      <c r="BX610" s="4"/>
      <c r="CG610"/>
    </row>
    <row r="611" spans="1:85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302"/>
        <v>0</v>
      </c>
      <c r="J611" s="8"/>
      <c r="K611" s="24" t="s">
        <v>56</v>
      </c>
      <c r="L611" s="49">
        <v>0</v>
      </c>
      <c r="M611" s="49">
        <v>0</v>
      </c>
      <c r="N611" s="49">
        <v>0</v>
      </c>
      <c r="O611" s="49">
        <v>0</v>
      </c>
      <c r="P611" s="49">
        <v>5855.625189958987</v>
      </c>
      <c r="Q611" s="49">
        <v>0</v>
      </c>
      <c r="R611" s="50">
        <v>0</v>
      </c>
      <c r="S611" s="51">
        <f t="shared" si="303"/>
        <v>5855.625189958987</v>
      </c>
      <c r="U611" s="260" t="s">
        <v>56</v>
      </c>
      <c r="V611" s="89">
        <v>0</v>
      </c>
      <c r="W611" s="89">
        <v>0</v>
      </c>
      <c r="X611" s="89">
        <v>0</v>
      </c>
      <c r="Y611" s="89">
        <v>0</v>
      </c>
      <c r="Z611" s="89">
        <v>0</v>
      </c>
      <c r="AA611" s="89">
        <v>0</v>
      </c>
      <c r="AB611" s="89">
        <v>0</v>
      </c>
      <c r="AC611" s="89">
        <v>0</v>
      </c>
      <c r="AD611" s="89">
        <v>0</v>
      </c>
      <c r="AE611" s="89">
        <f>+P611</f>
        <v>5855.625189958987</v>
      </c>
      <c r="AF611" s="123">
        <f t="shared" si="301"/>
        <v>5855.625189958987</v>
      </c>
      <c r="AG611" s="122" t="str">
        <f t="shared" si="304"/>
        <v/>
      </c>
      <c r="AH611"/>
      <c r="AI611"/>
      <c r="AR611" s="5"/>
      <c r="BA611"/>
      <c r="BI611" s="5"/>
      <c r="BR611"/>
      <c r="BX611" s="4"/>
      <c r="CG611"/>
    </row>
    <row r="612" spans="1:85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302"/>
        <v>0</v>
      </c>
      <c r="J612" s="8"/>
      <c r="K612" s="23" t="s">
        <v>11</v>
      </c>
      <c r="L612" s="55">
        <v>0</v>
      </c>
      <c r="M612" s="55">
        <v>0</v>
      </c>
      <c r="N612" s="55">
        <v>0</v>
      </c>
      <c r="O612" s="55">
        <v>0</v>
      </c>
      <c r="P612" s="55">
        <v>3325.9212199690564</v>
      </c>
      <c r="Q612" s="55">
        <v>0</v>
      </c>
      <c r="R612" s="56">
        <v>0</v>
      </c>
      <c r="S612" s="57">
        <f t="shared" si="303"/>
        <v>3325.9212199690564</v>
      </c>
      <c r="U612" s="34" t="s">
        <v>11</v>
      </c>
      <c r="V612" s="93">
        <v>0</v>
      </c>
      <c r="W612" s="93">
        <v>0</v>
      </c>
      <c r="X612" s="93">
        <v>0</v>
      </c>
      <c r="Y612" s="93">
        <v>0</v>
      </c>
      <c r="Z612" s="93">
        <v>0</v>
      </c>
      <c r="AA612" s="93">
        <v>0</v>
      </c>
      <c r="AB612" s="93">
        <v>0</v>
      </c>
      <c r="AC612" s="93">
        <v>0</v>
      </c>
      <c r="AD612" s="93">
        <v>0</v>
      </c>
      <c r="AE612" s="93">
        <f t="shared" ref="AE612:AE624" si="305">+P612</f>
        <v>3325.9212199690564</v>
      </c>
      <c r="AF612" s="95">
        <f t="shared" si="301"/>
        <v>3325.9212199690564</v>
      </c>
      <c r="AG612" s="122" t="str">
        <f t="shared" si="304"/>
        <v/>
      </c>
      <c r="AH612"/>
      <c r="AI612"/>
      <c r="AR612" s="5"/>
      <c r="BA612"/>
      <c r="BI612" s="5"/>
      <c r="BR612"/>
      <c r="BX612" s="4"/>
      <c r="CG612"/>
    </row>
    <row r="613" spans="1:85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302"/>
        <v>0</v>
      </c>
      <c r="J613" s="8"/>
      <c r="K613" s="24" t="s">
        <v>57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50">
        <v>0</v>
      </c>
      <c r="S613" s="51">
        <f t="shared" si="303"/>
        <v>0</v>
      </c>
      <c r="U613" s="261" t="s">
        <v>57</v>
      </c>
      <c r="V613" s="89">
        <v>0</v>
      </c>
      <c r="W613" s="89">
        <v>0</v>
      </c>
      <c r="X613" s="89">
        <v>0</v>
      </c>
      <c r="Y613" s="89">
        <v>0</v>
      </c>
      <c r="Z613" s="89">
        <v>0</v>
      </c>
      <c r="AA613" s="89">
        <v>0</v>
      </c>
      <c r="AB613" s="89">
        <v>0</v>
      </c>
      <c r="AC613" s="89">
        <v>0</v>
      </c>
      <c r="AD613" s="89">
        <v>0</v>
      </c>
      <c r="AE613" s="89">
        <f t="shared" si="305"/>
        <v>0</v>
      </c>
      <c r="AF613" s="123">
        <f t="shared" si="301"/>
        <v>0</v>
      </c>
      <c r="AG613" s="122" t="str">
        <f t="shared" si="304"/>
        <v/>
      </c>
      <c r="AH613"/>
      <c r="AI613"/>
      <c r="AR613" s="5"/>
      <c r="BA613"/>
      <c r="BI613" s="5"/>
      <c r="BR613"/>
      <c r="BX613" s="4"/>
      <c r="CG613"/>
    </row>
    <row r="614" spans="1:85" x14ac:dyDescent="0.25">
      <c r="A614" s="11" t="s">
        <v>16</v>
      </c>
      <c r="B614" s="52">
        <v>260.52613689931076</v>
      </c>
      <c r="C614" s="52">
        <v>0</v>
      </c>
      <c r="D614" s="52">
        <v>28.446254272562271</v>
      </c>
      <c r="E614" s="52">
        <v>0</v>
      </c>
      <c r="F614" s="372"/>
      <c r="G614" s="52">
        <v>0</v>
      </c>
      <c r="H614" s="53">
        <v>0</v>
      </c>
      <c r="I614" s="54">
        <f t="shared" si="302"/>
        <v>288.97239117187303</v>
      </c>
      <c r="J614" s="8"/>
      <c r="K614" s="23" t="s">
        <v>16</v>
      </c>
      <c r="L614" s="55">
        <v>260.52613689931076</v>
      </c>
      <c r="M614" s="55">
        <v>0</v>
      </c>
      <c r="N614" s="55">
        <v>28.446254272562271</v>
      </c>
      <c r="O614" s="55">
        <v>0</v>
      </c>
      <c r="P614" s="55">
        <v>0</v>
      </c>
      <c r="Q614" s="55">
        <v>0</v>
      </c>
      <c r="R614" s="56">
        <v>0</v>
      </c>
      <c r="S614" s="57">
        <f t="shared" si="303"/>
        <v>288.97239117187303</v>
      </c>
      <c r="U614" s="34" t="s">
        <v>16</v>
      </c>
      <c r="V614" s="93">
        <v>260.52613689931076</v>
      </c>
      <c r="W614" s="93">
        <v>26.714631077905402</v>
      </c>
      <c r="X614" s="93">
        <v>1.7316231946568679</v>
      </c>
      <c r="Y614" s="93">
        <v>0</v>
      </c>
      <c r="Z614" s="93">
        <v>0</v>
      </c>
      <c r="AA614" s="93">
        <v>0</v>
      </c>
      <c r="AB614" s="93">
        <v>0</v>
      </c>
      <c r="AC614" s="93">
        <v>0</v>
      </c>
      <c r="AD614" s="93">
        <v>0</v>
      </c>
      <c r="AE614" s="93">
        <f t="shared" si="305"/>
        <v>0</v>
      </c>
      <c r="AF614" s="95">
        <f t="shared" si="301"/>
        <v>288.97239117187303</v>
      </c>
      <c r="AG614" s="122" t="str">
        <f t="shared" si="304"/>
        <v/>
      </c>
      <c r="AH614"/>
      <c r="AI614"/>
      <c r="AR614" s="5"/>
      <c r="BA614"/>
      <c r="BI614" s="5"/>
      <c r="BR614"/>
      <c r="BX614" s="4"/>
      <c r="CG614"/>
    </row>
    <row r="615" spans="1:85" x14ac:dyDescent="0.25">
      <c r="A615" s="12" t="s">
        <v>139</v>
      </c>
      <c r="B615" s="49">
        <v>779.33603104375982</v>
      </c>
      <c r="C615" s="49">
        <v>0</v>
      </c>
      <c r="D615" s="49">
        <v>95.077814741152139</v>
      </c>
      <c r="E615" s="49">
        <v>0</v>
      </c>
      <c r="F615" s="372"/>
      <c r="G615" s="49">
        <v>0</v>
      </c>
      <c r="H615" s="58">
        <v>0</v>
      </c>
      <c r="I615" s="48">
        <f t="shared" si="302"/>
        <v>874.41384578491193</v>
      </c>
      <c r="J615" s="8"/>
      <c r="K615" s="24" t="s">
        <v>139</v>
      </c>
      <c r="L615" s="49">
        <v>779.33603104375982</v>
      </c>
      <c r="M615" s="49">
        <v>0</v>
      </c>
      <c r="N615" s="49">
        <v>95.077814741152139</v>
      </c>
      <c r="O615" s="49">
        <v>0</v>
      </c>
      <c r="P615" s="49">
        <v>0</v>
      </c>
      <c r="Q615" s="49">
        <v>0</v>
      </c>
      <c r="R615" s="50">
        <v>0</v>
      </c>
      <c r="S615" s="51">
        <f t="shared" si="303"/>
        <v>874.41384578491193</v>
      </c>
      <c r="U615" s="35" t="s">
        <v>139</v>
      </c>
      <c r="V615" s="89">
        <v>779.33603104375982</v>
      </c>
      <c r="W615" s="89">
        <v>93.250061828378804</v>
      </c>
      <c r="X615" s="89">
        <v>1.8277529127733363</v>
      </c>
      <c r="Y615" s="89">
        <v>0</v>
      </c>
      <c r="Z615" s="89">
        <v>0</v>
      </c>
      <c r="AA615" s="89">
        <v>0</v>
      </c>
      <c r="AB615" s="89">
        <v>0</v>
      </c>
      <c r="AC615" s="89">
        <v>0</v>
      </c>
      <c r="AD615" s="89">
        <v>0</v>
      </c>
      <c r="AE615" s="89">
        <f t="shared" si="305"/>
        <v>0</v>
      </c>
      <c r="AF615" s="123">
        <f t="shared" si="301"/>
        <v>874.41384578491193</v>
      </c>
      <c r="AG615" s="122" t="str">
        <f t="shared" si="304"/>
        <v/>
      </c>
      <c r="AH615"/>
      <c r="AI615"/>
      <c r="AR615" s="5"/>
      <c r="BA615"/>
      <c r="BI615" s="5"/>
      <c r="BR615"/>
      <c r="BX615" s="4"/>
      <c r="CG615"/>
    </row>
    <row r="616" spans="1:85" x14ac:dyDescent="0.25">
      <c r="A616" s="11" t="s">
        <v>24</v>
      </c>
      <c r="B616" s="52">
        <v>873.10805211018339</v>
      </c>
      <c r="C616" s="52">
        <v>0</v>
      </c>
      <c r="D616" s="52">
        <v>1277.0633343123986</v>
      </c>
      <c r="E616" s="52">
        <v>1625.3452503075732</v>
      </c>
      <c r="F616" s="372"/>
      <c r="G616" s="52">
        <v>749.8962272721526</v>
      </c>
      <c r="H616" s="53">
        <v>0</v>
      </c>
      <c r="I616" s="54">
        <f t="shared" si="302"/>
        <v>4525.4128640023082</v>
      </c>
      <c r="J616" s="8"/>
      <c r="K616" s="23" t="s">
        <v>24</v>
      </c>
      <c r="L616" s="55">
        <v>873.10805211018339</v>
      </c>
      <c r="M616" s="55">
        <v>0</v>
      </c>
      <c r="N616" s="55">
        <v>1277.0633343123986</v>
      </c>
      <c r="O616" s="55">
        <v>1625.3452503075732</v>
      </c>
      <c r="P616" s="55">
        <v>0</v>
      </c>
      <c r="Q616" s="55">
        <v>749.8962272721526</v>
      </c>
      <c r="R616" s="56">
        <v>0</v>
      </c>
      <c r="S616" s="57">
        <f t="shared" si="303"/>
        <v>4525.4128640023082</v>
      </c>
      <c r="U616" s="34" t="s">
        <v>24</v>
      </c>
      <c r="V616" s="93">
        <v>873.10805211018339</v>
      </c>
      <c r="W616" s="93">
        <v>857.54467395455151</v>
      </c>
      <c r="X616" s="93">
        <v>419.51866035784707</v>
      </c>
      <c r="Y616" s="93">
        <v>524.65546810165336</v>
      </c>
      <c r="Z616" s="93">
        <v>496.59197136516167</v>
      </c>
      <c r="AA616" s="93">
        <v>225.58808842499531</v>
      </c>
      <c r="AB616" s="93">
        <v>388.88133046804535</v>
      </c>
      <c r="AC616" s="93">
        <v>361.01489680410731</v>
      </c>
      <c r="AD616" s="93">
        <v>378.50972241576295</v>
      </c>
      <c r="AE616" s="93">
        <f t="shared" si="305"/>
        <v>0</v>
      </c>
      <c r="AF616" s="95">
        <f t="shared" si="301"/>
        <v>4525.4128640023073</v>
      </c>
      <c r="AG616" s="122" t="str">
        <f t="shared" si="304"/>
        <v/>
      </c>
      <c r="AH616"/>
      <c r="AI616"/>
      <c r="AR616" s="5"/>
      <c r="BA616"/>
      <c r="BI616" s="5"/>
      <c r="BR616"/>
      <c r="BX616" s="4"/>
      <c r="CG616"/>
    </row>
    <row r="617" spans="1:85" x14ac:dyDescent="0.25">
      <c r="A617" s="12" t="s">
        <v>23</v>
      </c>
      <c r="B617" s="49">
        <v>977.26685513987195</v>
      </c>
      <c r="C617" s="49">
        <v>0</v>
      </c>
      <c r="D617" s="49">
        <v>139.76607599375009</v>
      </c>
      <c r="E617" s="49">
        <v>0</v>
      </c>
      <c r="F617" s="372"/>
      <c r="G617" s="49">
        <v>0</v>
      </c>
      <c r="H617" s="58">
        <v>0</v>
      </c>
      <c r="I617" s="48">
        <f t="shared" si="302"/>
        <v>1117.032931133622</v>
      </c>
      <c r="J617" s="8"/>
      <c r="K617" s="24" t="s">
        <v>23</v>
      </c>
      <c r="L617" s="49">
        <v>977.26685513987195</v>
      </c>
      <c r="M617" s="49">
        <v>0</v>
      </c>
      <c r="N617" s="49">
        <v>139.76607599375009</v>
      </c>
      <c r="O617" s="49">
        <v>0</v>
      </c>
      <c r="P617" s="49">
        <v>0</v>
      </c>
      <c r="Q617" s="49">
        <v>0</v>
      </c>
      <c r="R617" s="50">
        <v>0</v>
      </c>
      <c r="S617" s="51">
        <f t="shared" si="303"/>
        <v>1117.032931133622</v>
      </c>
      <c r="U617" s="261" t="s">
        <v>23</v>
      </c>
      <c r="V617" s="89">
        <v>977.26685513987195</v>
      </c>
      <c r="W617" s="89">
        <v>139.76607599375009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89">
        <v>0</v>
      </c>
      <c r="AD617" s="89">
        <v>0</v>
      </c>
      <c r="AE617" s="89">
        <f t="shared" si="305"/>
        <v>0</v>
      </c>
      <c r="AF617" s="123">
        <f t="shared" si="301"/>
        <v>1117.032931133622</v>
      </c>
      <c r="AG617" s="122" t="str">
        <f t="shared" si="304"/>
        <v/>
      </c>
      <c r="AH617"/>
      <c r="AI617"/>
      <c r="AR617" s="5"/>
      <c r="BA617"/>
      <c r="BI617" s="5"/>
      <c r="BR617"/>
      <c r="BX617" s="4"/>
      <c r="CG617"/>
    </row>
    <row r="618" spans="1:85" x14ac:dyDescent="0.25">
      <c r="A618" s="11" t="s">
        <v>58</v>
      </c>
      <c r="B618" s="52">
        <v>4276.3772584894632</v>
      </c>
      <c r="C618" s="52">
        <v>0</v>
      </c>
      <c r="D618" s="52">
        <v>514.57674293287994</v>
      </c>
      <c r="E618" s="52">
        <v>0</v>
      </c>
      <c r="F618" s="372"/>
      <c r="G618" s="52">
        <v>0</v>
      </c>
      <c r="H618" s="53">
        <v>0</v>
      </c>
      <c r="I618" s="54">
        <f t="shared" si="302"/>
        <v>4790.954001422343</v>
      </c>
      <c r="J618" s="8"/>
      <c r="K618" s="23" t="s">
        <v>58</v>
      </c>
      <c r="L618" s="55">
        <v>4276.3772584894632</v>
      </c>
      <c r="M618" s="55">
        <v>0</v>
      </c>
      <c r="N618" s="55">
        <v>514.57674293287994</v>
      </c>
      <c r="O618" s="55">
        <v>0</v>
      </c>
      <c r="P618" s="55">
        <v>0</v>
      </c>
      <c r="Q618" s="55">
        <v>0</v>
      </c>
      <c r="R618" s="56">
        <v>0</v>
      </c>
      <c r="S618" s="57">
        <f t="shared" si="303"/>
        <v>4790.954001422343</v>
      </c>
      <c r="U618" s="34" t="s">
        <v>58</v>
      </c>
      <c r="V618" s="93">
        <v>4276.3772584894632</v>
      </c>
      <c r="W618" s="93">
        <v>473.68597983519606</v>
      </c>
      <c r="X618" s="93">
        <v>40.890763097683916</v>
      </c>
      <c r="Y618" s="93">
        <v>0</v>
      </c>
      <c r="Z618" s="93">
        <v>0</v>
      </c>
      <c r="AA618" s="93">
        <v>0</v>
      </c>
      <c r="AB618" s="93">
        <v>0</v>
      </c>
      <c r="AC618" s="93">
        <v>0</v>
      </c>
      <c r="AD618" s="93">
        <v>0</v>
      </c>
      <c r="AE618" s="93">
        <f t="shared" si="305"/>
        <v>0</v>
      </c>
      <c r="AF618" s="95">
        <f t="shared" si="301"/>
        <v>4790.954001422343</v>
      </c>
      <c r="AG618" s="122" t="str">
        <f t="shared" si="304"/>
        <v/>
      </c>
      <c r="AH618"/>
      <c r="AI618"/>
      <c r="AR618" s="5"/>
      <c r="BA618"/>
      <c r="BI618" s="5"/>
      <c r="BR618"/>
      <c r="BX618" s="4"/>
      <c r="CG618"/>
    </row>
    <row r="619" spans="1:85" x14ac:dyDescent="0.25">
      <c r="A619" s="12" t="s">
        <v>21</v>
      </c>
      <c r="B619" s="49">
        <v>513.91315415560859</v>
      </c>
      <c r="C619" s="49">
        <v>0</v>
      </c>
      <c r="D619" s="49">
        <v>154.44134892505897</v>
      </c>
      <c r="E619" s="49">
        <v>0</v>
      </c>
      <c r="F619" s="372"/>
      <c r="G619" s="49">
        <v>0</v>
      </c>
      <c r="H619" s="58">
        <v>0</v>
      </c>
      <c r="I619" s="48">
        <f t="shared" si="302"/>
        <v>668.35450308066754</v>
      </c>
      <c r="J619" s="8"/>
      <c r="K619" s="24" t="s">
        <v>21</v>
      </c>
      <c r="L619" s="49">
        <v>513.91315415560859</v>
      </c>
      <c r="M619" s="49">
        <v>0</v>
      </c>
      <c r="N619" s="49">
        <v>154.44134892505897</v>
      </c>
      <c r="O619" s="49">
        <v>0</v>
      </c>
      <c r="P619" s="49">
        <v>289.84501991824089</v>
      </c>
      <c r="Q619" s="49">
        <v>0</v>
      </c>
      <c r="R619" s="50">
        <v>0</v>
      </c>
      <c r="S619" s="51">
        <f t="shared" si="303"/>
        <v>958.19952299890838</v>
      </c>
      <c r="U619" s="261" t="s">
        <v>21</v>
      </c>
      <c r="V619" s="89">
        <v>513.91315415560859</v>
      </c>
      <c r="W619" s="89">
        <v>153.40773447741927</v>
      </c>
      <c r="X619" s="89">
        <v>1.0336144476397029</v>
      </c>
      <c r="Y619" s="89">
        <v>0</v>
      </c>
      <c r="Z619" s="89">
        <v>0</v>
      </c>
      <c r="AA619" s="89">
        <v>0</v>
      </c>
      <c r="AB619" s="89">
        <v>0</v>
      </c>
      <c r="AC619" s="89">
        <v>0</v>
      </c>
      <c r="AD619" s="89">
        <v>0</v>
      </c>
      <c r="AE619" s="89">
        <f t="shared" si="305"/>
        <v>289.84501991824089</v>
      </c>
      <c r="AF619" s="123">
        <f t="shared" si="301"/>
        <v>958.19952299890838</v>
      </c>
      <c r="AG619" s="122" t="str">
        <f t="shared" si="304"/>
        <v/>
      </c>
      <c r="AH619"/>
      <c r="AI619"/>
      <c r="AR619" s="5"/>
      <c r="BA619"/>
      <c r="BI619" s="5"/>
      <c r="BR619"/>
      <c r="BX619" s="4"/>
      <c r="CG619"/>
    </row>
    <row r="620" spans="1:85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302"/>
        <v>0</v>
      </c>
      <c r="J620" s="8"/>
      <c r="K620" s="23" t="s">
        <v>20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6">
        <v>0</v>
      </c>
      <c r="S620" s="57">
        <f t="shared" si="303"/>
        <v>0</v>
      </c>
      <c r="U620" s="34" t="s">
        <v>20</v>
      </c>
      <c r="V620" s="93">
        <v>0</v>
      </c>
      <c r="W620" s="93">
        <v>0</v>
      </c>
      <c r="X620" s="93">
        <v>0</v>
      </c>
      <c r="Y620" s="93">
        <v>0</v>
      </c>
      <c r="Z620" s="93">
        <v>0</v>
      </c>
      <c r="AA620" s="93">
        <v>0</v>
      </c>
      <c r="AB620" s="93">
        <v>0</v>
      </c>
      <c r="AC620" s="93">
        <v>0</v>
      </c>
      <c r="AD620" s="93">
        <v>0</v>
      </c>
      <c r="AE620" s="93">
        <f t="shared" si="305"/>
        <v>0</v>
      </c>
      <c r="AF620" s="95">
        <f t="shared" si="301"/>
        <v>0</v>
      </c>
      <c r="AG620" s="122" t="str">
        <f t="shared" si="304"/>
        <v/>
      </c>
      <c r="AH620"/>
      <c r="AI620"/>
      <c r="AR620" s="5"/>
      <c r="BA620"/>
      <c r="BI620" s="5"/>
      <c r="BR620"/>
      <c r="BX620" s="4"/>
      <c r="CG620"/>
    </row>
    <row r="621" spans="1:85" x14ac:dyDescent="0.25">
      <c r="A621" s="13" t="s">
        <v>62</v>
      </c>
      <c r="B621" s="49">
        <v>223.44363685201233</v>
      </c>
      <c r="C621" s="49">
        <v>0</v>
      </c>
      <c r="D621" s="49">
        <v>340.7326445608004</v>
      </c>
      <c r="E621" s="49">
        <v>0</v>
      </c>
      <c r="F621" s="372"/>
      <c r="G621" s="49">
        <v>0</v>
      </c>
      <c r="H621" s="58">
        <v>0</v>
      </c>
      <c r="I621" s="48">
        <f t="shared" si="302"/>
        <v>564.17628141281273</v>
      </c>
      <c r="J621" s="8"/>
      <c r="K621" s="25" t="s">
        <v>62</v>
      </c>
      <c r="L621" s="49">
        <v>223.44363685201233</v>
      </c>
      <c r="M621" s="49">
        <v>0</v>
      </c>
      <c r="N621" s="49">
        <v>340.7326445608004</v>
      </c>
      <c r="O621" s="49">
        <v>0</v>
      </c>
      <c r="P621" s="49">
        <v>0</v>
      </c>
      <c r="Q621" s="49">
        <v>0</v>
      </c>
      <c r="R621" s="50">
        <v>0</v>
      </c>
      <c r="S621" s="51">
        <f t="shared" si="303"/>
        <v>564.17628141281273</v>
      </c>
      <c r="U621" s="262" t="s">
        <v>62</v>
      </c>
      <c r="V621" s="89">
        <v>223.44363685201233</v>
      </c>
      <c r="W621" s="89">
        <v>340.7326445608004</v>
      </c>
      <c r="X621" s="89">
        <v>0</v>
      </c>
      <c r="Y621" s="89">
        <v>0</v>
      </c>
      <c r="Z621" s="89">
        <v>0</v>
      </c>
      <c r="AA621" s="89">
        <v>0</v>
      </c>
      <c r="AB621" s="89">
        <v>0</v>
      </c>
      <c r="AC621" s="89">
        <v>0</v>
      </c>
      <c r="AD621" s="91">
        <v>0</v>
      </c>
      <c r="AE621" s="91">
        <f t="shared" si="305"/>
        <v>0</v>
      </c>
      <c r="AF621" s="92">
        <f t="shared" si="301"/>
        <v>564.17628141281273</v>
      </c>
      <c r="AG621" s="122" t="str">
        <f t="shared" si="304"/>
        <v/>
      </c>
      <c r="AH621"/>
      <c r="AI621"/>
      <c r="AR621" s="5"/>
      <c r="BA621"/>
      <c r="BI621" s="5"/>
      <c r="BR621"/>
      <c r="BX621" s="4"/>
      <c r="CG621"/>
    </row>
    <row r="622" spans="1:85" ht="14.4" x14ac:dyDescent="0.3">
      <c r="A622" s="14" t="s">
        <v>22</v>
      </c>
      <c r="B622" s="59">
        <v>223.44363685201233</v>
      </c>
      <c r="C622" s="59">
        <v>0</v>
      </c>
      <c r="D622" s="59">
        <v>340.7326445608004</v>
      </c>
      <c r="E622" s="59">
        <v>0</v>
      </c>
      <c r="F622" s="372"/>
      <c r="G622" s="59">
        <v>0</v>
      </c>
      <c r="H622" s="60">
        <v>0</v>
      </c>
      <c r="I622" s="61">
        <f t="shared" si="302"/>
        <v>564.17628141281273</v>
      </c>
      <c r="J622" s="8"/>
      <c r="K622" s="26" t="s">
        <v>22</v>
      </c>
      <c r="L622" s="62">
        <v>223.44363685201233</v>
      </c>
      <c r="M622" s="62">
        <v>0</v>
      </c>
      <c r="N622" s="62">
        <v>340.7326445608004</v>
      </c>
      <c r="O622" s="62">
        <v>0</v>
      </c>
      <c r="P622" s="62">
        <v>0</v>
      </c>
      <c r="Q622" s="62">
        <v>0</v>
      </c>
      <c r="R622" s="63">
        <v>0</v>
      </c>
      <c r="S622" s="64">
        <f t="shared" si="303"/>
        <v>564.17628141281273</v>
      </c>
      <c r="U622" s="263" t="s">
        <v>134</v>
      </c>
      <c r="V622" s="93">
        <v>223.44363685201233</v>
      </c>
      <c r="W622" s="93">
        <v>340.7326445608004</v>
      </c>
      <c r="X622" s="93">
        <v>0</v>
      </c>
      <c r="Y622" s="93">
        <v>0</v>
      </c>
      <c r="Z622" s="93">
        <v>0</v>
      </c>
      <c r="AA622" s="93">
        <v>0</v>
      </c>
      <c r="AB622" s="93">
        <v>0</v>
      </c>
      <c r="AC622" s="93">
        <v>0</v>
      </c>
      <c r="AD622" s="93">
        <v>0</v>
      </c>
      <c r="AE622" s="93">
        <f t="shared" si="305"/>
        <v>0</v>
      </c>
      <c r="AF622" s="95">
        <f t="shared" si="301"/>
        <v>564.17628141281273</v>
      </c>
      <c r="AG622" s="124" t="str">
        <f t="shared" si="304"/>
        <v/>
      </c>
      <c r="AH622"/>
      <c r="AI622"/>
      <c r="AR622" s="5"/>
      <c r="BA622"/>
      <c r="BI622" s="5"/>
      <c r="BR622"/>
      <c r="BX622" s="4"/>
      <c r="CG622"/>
    </row>
    <row r="623" spans="1:85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302"/>
        <v>0</v>
      </c>
      <c r="J623" s="8"/>
      <c r="K623" s="27" t="s">
        <v>18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68">
        <v>0</v>
      </c>
      <c r="S623" s="69">
        <f t="shared" si="303"/>
        <v>0</v>
      </c>
      <c r="U623" s="264" t="s">
        <v>18</v>
      </c>
      <c r="V623" s="89">
        <v>0</v>
      </c>
      <c r="W623" s="89">
        <v>0</v>
      </c>
      <c r="X623" s="89">
        <v>0</v>
      </c>
      <c r="Y623" s="89">
        <v>0</v>
      </c>
      <c r="Z623" s="89">
        <v>0</v>
      </c>
      <c r="AA623" s="89">
        <v>0</v>
      </c>
      <c r="AB623" s="89">
        <v>0</v>
      </c>
      <c r="AC623" s="89">
        <v>0</v>
      </c>
      <c r="AD623" s="89">
        <v>0</v>
      </c>
      <c r="AE623" s="89">
        <f t="shared" si="305"/>
        <v>0</v>
      </c>
      <c r="AF623" s="123">
        <f t="shared" si="301"/>
        <v>0</v>
      </c>
      <c r="AG623" s="124" t="str">
        <f t="shared" si="304"/>
        <v/>
      </c>
      <c r="AH623"/>
      <c r="AI623"/>
      <c r="AR623" s="5"/>
      <c r="BA623"/>
      <c r="BI623" s="5"/>
      <c r="BR623"/>
      <c r="BX623" s="4"/>
      <c r="CG623"/>
    </row>
    <row r="624" spans="1:85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302"/>
        <v>0</v>
      </c>
      <c r="J624" s="8"/>
      <c r="K624" s="26" t="s">
        <v>19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63">
        <v>0</v>
      </c>
      <c r="S624" s="64">
        <f t="shared" si="303"/>
        <v>0</v>
      </c>
      <c r="U624" s="263" t="s">
        <v>135</v>
      </c>
      <c r="V624" s="93">
        <v>0</v>
      </c>
      <c r="W624" s="93">
        <v>0</v>
      </c>
      <c r="X624" s="93">
        <v>0</v>
      </c>
      <c r="Y624" s="93">
        <v>0</v>
      </c>
      <c r="Z624" s="93">
        <v>0</v>
      </c>
      <c r="AA624" s="93">
        <v>0</v>
      </c>
      <c r="AB624" s="93">
        <v>0</v>
      </c>
      <c r="AC624" s="93">
        <v>0</v>
      </c>
      <c r="AD624" s="93">
        <v>0</v>
      </c>
      <c r="AE624" s="93">
        <f t="shared" si="305"/>
        <v>0</v>
      </c>
      <c r="AF624" s="95">
        <f t="shared" si="301"/>
        <v>0</v>
      </c>
      <c r="AG624" s="124" t="str">
        <f t="shared" si="304"/>
        <v/>
      </c>
      <c r="AH624"/>
      <c r="AI624"/>
      <c r="AR624" s="5"/>
      <c r="BA624"/>
      <c r="BI624" s="5"/>
      <c r="BR624"/>
      <c r="BX624" s="4"/>
      <c r="CG624"/>
    </row>
    <row r="625" spans="1:85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302"/>
        <v>0</v>
      </c>
      <c r="J625" s="8"/>
      <c r="K625" s="28" t="s">
        <v>10</v>
      </c>
      <c r="L625" s="70">
        <v>0</v>
      </c>
      <c r="M625" s="70">
        <v>0</v>
      </c>
      <c r="N625" s="70">
        <v>0</v>
      </c>
      <c r="O625" s="70">
        <v>0</v>
      </c>
      <c r="P625" s="70">
        <v>0</v>
      </c>
      <c r="Q625" s="70">
        <v>0</v>
      </c>
      <c r="R625" s="73">
        <v>0</v>
      </c>
      <c r="S625" s="74">
        <f t="shared" si="303"/>
        <v>0</v>
      </c>
      <c r="U625" s="265" t="s">
        <v>10</v>
      </c>
      <c r="V625" s="89">
        <v>0</v>
      </c>
      <c r="W625" s="89">
        <v>0</v>
      </c>
      <c r="X625" s="89">
        <v>0</v>
      </c>
      <c r="Y625" s="89">
        <v>0</v>
      </c>
      <c r="Z625" s="89">
        <v>0</v>
      </c>
      <c r="AA625" s="89">
        <v>0</v>
      </c>
      <c r="AB625" s="89">
        <v>0</v>
      </c>
      <c r="AC625" s="89">
        <v>0</v>
      </c>
      <c r="AD625" s="89">
        <v>0</v>
      </c>
      <c r="AE625" s="89">
        <v>0</v>
      </c>
      <c r="AF625" s="123">
        <f t="shared" si="301"/>
        <v>0</v>
      </c>
      <c r="AG625" s="124" t="str">
        <f t="shared" si="304"/>
        <v/>
      </c>
      <c r="AH625"/>
      <c r="AI625"/>
      <c r="AR625" s="5"/>
      <c r="BA625"/>
      <c r="BI625" s="5"/>
      <c r="BR625"/>
      <c r="BX625" s="4"/>
      <c r="CG625"/>
    </row>
    <row r="626" spans="1:85" x14ac:dyDescent="0.25">
      <c r="A626" s="17" t="s">
        <v>25</v>
      </c>
      <c r="B626" s="75">
        <f>SUM(B605:B621)</f>
        <v>12871.189399774621</v>
      </c>
      <c r="C626" s="75">
        <f t="shared" ref="C626:I626" si="306">SUM(C605:C621)</f>
        <v>0</v>
      </c>
      <c r="D626" s="75">
        <f t="shared" si="306"/>
        <v>3418.0284592153857</v>
      </c>
      <c r="E626" s="75">
        <f t="shared" si="306"/>
        <v>1625.3452503075732</v>
      </c>
      <c r="F626" s="75">
        <f t="shared" si="306"/>
        <v>0</v>
      </c>
      <c r="G626" s="75">
        <f t="shared" si="306"/>
        <v>749.8962272721526</v>
      </c>
      <c r="H626" s="76">
        <f t="shared" si="306"/>
        <v>0</v>
      </c>
      <c r="I626" s="48">
        <f t="shared" si="306"/>
        <v>18664.459336569733</v>
      </c>
      <c r="J626" s="8"/>
      <c r="K626" s="29" t="s">
        <v>25</v>
      </c>
      <c r="L626" s="75">
        <f>SUM(L605:L621)</f>
        <v>12871.189399774621</v>
      </c>
      <c r="M626" s="75">
        <f t="shared" ref="M626:S626" si="307">SUM(M605:M621)</f>
        <v>0</v>
      </c>
      <c r="N626" s="75">
        <f t="shared" si="307"/>
        <v>3418.0284592153857</v>
      </c>
      <c r="O626" s="75">
        <f t="shared" si="307"/>
        <v>1625.3452503075732</v>
      </c>
      <c r="P626" s="75">
        <f t="shared" si="307"/>
        <v>9471.3914298462842</v>
      </c>
      <c r="Q626" s="75">
        <f t="shared" si="307"/>
        <v>749.8962272721526</v>
      </c>
      <c r="R626" s="76">
        <f t="shared" si="307"/>
        <v>0</v>
      </c>
      <c r="S626" s="77">
        <f t="shared" si="307"/>
        <v>28135.850766416013</v>
      </c>
      <c r="U626" s="39" t="s">
        <v>61</v>
      </c>
      <c r="V626" s="102">
        <f>SUM(V605:V621)</f>
        <v>12871.189399774621</v>
      </c>
      <c r="W626" s="102">
        <f>SUM(W605:W621)</f>
        <v>2952.4306301110696</v>
      </c>
      <c r="X626" s="102">
        <f t="shared" ref="X626:AE626" si="308">SUM(X605:X621)</f>
        <v>465.59782910431534</v>
      </c>
      <c r="Y626" s="102">
        <f t="shared" si="308"/>
        <v>524.65546810165336</v>
      </c>
      <c r="Z626" s="102">
        <f t="shared" si="308"/>
        <v>496.59197136516167</v>
      </c>
      <c r="AA626" s="102">
        <f t="shared" si="308"/>
        <v>225.58808842499531</v>
      </c>
      <c r="AB626" s="102">
        <f t="shared" si="308"/>
        <v>388.88133046804535</v>
      </c>
      <c r="AC626" s="102">
        <f t="shared" si="308"/>
        <v>361.01489680410731</v>
      </c>
      <c r="AD626" s="102">
        <f t="shared" si="308"/>
        <v>378.50972241576295</v>
      </c>
      <c r="AE626" s="102">
        <f t="shared" si="308"/>
        <v>9471.3914298462842</v>
      </c>
      <c r="AF626" s="104">
        <f>SUM(AF605:AF621)</f>
        <v>28135.85076641601</v>
      </c>
      <c r="AG626" s="125" t="str">
        <f t="shared" si="304"/>
        <v/>
      </c>
      <c r="AH626"/>
      <c r="AI626"/>
      <c r="AR626" s="5"/>
      <c r="BA626"/>
      <c r="BI626" s="5"/>
      <c r="BR626"/>
      <c r="BX626" s="4"/>
      <c r="CG626"/>
    </row>
    <row r="627" spans="1:85" s="4" customFormat="1" ht="15" thickBot="1" x14ac:dyDescent="0.35">
      <c r="A627" s="19" t="s">
        <v>85</v>
      </c>
      <c r="B627" s="105">
        <f>IF($I626=0,"-",B626/$I626)</f>
        <v>0.68960954976905142</v>
      </c>
      <c r="C627" s="105">
        <f t="shared" ref="C627:H627" si="309">IF($I626=0,"-",C626/$I626)</f>
        <v>0</v>
      </c>
      <c r="D627" s="105">
        <f t="shared" si="309"/>
        <v>0.18313032258686213</v>
      </c>
      <c r="E627" s="105">
        <f t="shared" si="309"/>
        <v>8.7082364455261477E-2</v>
      </c>
      <c r="F627" s="105">
        <f t="shared" si="309"/>
        <v>0</v>
      </c>
      <c r="G627" s="105">
        <f t="shared" si="309"/>
        <v>4.0177763188825003E-2</v>
      </c>
      <c r="H627" s="106">
        <f t="shared" si="309"/>
        <v>0</v>
      </c>
      <c r="I627" s="107">
        <f>SUM(B627:H627)</f>
        <v>1</v>
      </c>
      <c r="K627" s="30" t="s">
        <v>85</v>
      </c>
      <c r="L627" s="80">
        <f>IF($S626=0,"-",L626/$S626)</f>
        <v>0.45746579716502284</v>
      </c>
      <c r="M627" s="80">
        <f t="shared" ref="M627:R627" si="310">IF($S626=0,"-",M626/$S626)</f>
        <v>0</v>
      </c>
      <c r="N627" s="80">
        <f t="shared" si="310"/>
        <v>0.12148303200752224</v>
      </c>
      <c r="O627" s="80">
        <f t="shared" si="310"/>
        <v>5.7767766249586634E-2</v>
      </c>
      <c r="P627" s="80">
        <f t="shared" si="310"/>
        <v>0.33663071035163739</v>
      </c>
      <c r="Q627" s="80">
        <f t="shared" si="310"/>
        <v>2.6652694226230979E-2</v>
      </c>
      <c r="R627" s="81">
        <f t="shared" si="310"/>
        <v>0</v>
      </c>
      <c r="S627" s="82">
        <f>SUM(L627:R627)</f>
        <v>1.0000000000000002</v>
      </c>
      <c r="U627" s="40" t="s">
        <v>85</v>
      </c>
      <c r="V627" s="108">
        <f>V626/$AF626</f>
        <v>0.45746579716502295</v>
      </c>
      <c r="W627" s="108">
        <f t="shared" ref="W627:AF627" si="311">W626/$AF626</f>
        <v>0.10493482690899114</v>
      </c>
      <c r="X627" s="108">
        <f t="shared" si="311"/>
        <v>1.6548205098531093E-2</v>
      </c>
      <c r="Y627" s="108">
        <f t="shared" si="311"/>
        <v>1.8647222451432018E-2</v>
      </c>
      <c r="Z627" s="108">
        <f t="shared" si="311"/>
        <v>1.7649794047028149E-2</v>
      </c>
      <c r="AA627" s="108">
        <f t="shared" si="311"/>
        <v>8.0178164967474735E-3</v>
      </c>
      <c r="AB627" s="108">
        <f t="shared" si="311"/>
        <v>1.382155932289165E-2</v>
      </c>
      <c r="AC627" s="108">
        <f t="shared" si="311"/>
        <v>1.2831134903339337E-2</v>
      </c>
      <c r="AD627" s="108">
        <f t="shared" si="311"/>
        <v>1.3452933254379004E-2</v>
      </c>
      <c r="AE627" s="108">
        <f t="shared" si="311"/>
        <v>0.33663071035163744</v>
      </c>
      <c r="AF627" s="109">
        <f t="shared" si="311"/>
        <v>1</v>
      </c>
      <c r="AG627" s="126"/>
      <c r="AR627" s="83"/>
      <c r="BI627" s="83"/>
    </row>
    <row r="628" spans="1:85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  <c r="K628" s="2"/>
      <c r="L628" s="2"/>
      <c r="M628" s="2"/>
      <c r="N628" s="2"/>
      <c r="O628" s="2"/>
      <c r="P628" s="2"/>
      <c r="Q628" s="2"/>
      <c r="R628" s="2"/>
      <c r="S628" s="2"/>
      <c r="AG628"/>
      <c r="AH628"/>
      <c r="AI628"/>
      <c r="AP628" s="5"/>
      <c r="BA628"/>
      <c r="BG628" s="5"/>
      <c r="BR628"/>
      <c r="BV628" s="4"/>
      <c r="CG628"/>
    </row>
    <row r="629" spans="1:85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  <c r="K629" s="421" t="s">
        <v>49</v>
      </c>
      <c r="L629" s="43" t="s">
        <v>0</v>
      </c>
      <c r="M629" s="43" t="s">
        <v>1</v>
      </c>
      <c r="N629" s="43" t="s">
        <v>2</v>
      </c>
      <c r="O629" s="43" t="s">
        <v>3</v>
      </c>
      <c r="P629" s="43" t="s">
        <v>26</v>
      </c>
      <c r="Q629" s="43" t="s">
        <v>4</v>
      </c>
      <c r="R629" s="43" t="s">
        <v>84</v>
      </c>
      <c r="S629" s="44" t="s">
        <v>5</v>
      </c>
    </row>
    <row r="630" spans="1:85" ht="15" customHeight="1" x14ac:dyDescent="0.25">
      <c r="A630" s="428" t="s">
        <v>49</v>
      </c>
      <c r="B630" s="357" t="s">
        <v>66</v>
      </c>
      <c r="C630" s="358"/>
      <c r="D630" s="358"/>
      <c r="E630" s="358"/>
      <c r="F630" s="358"/>
      <c r="G630" s="358"/>
      <c r="H630" s="358"/>
      <c r="I630" s="359"/>
      <c r="K630" s="422" t="s">
        <v>49</v>
      </c>
      <c r="L630" s="360" t="s">
        <v>66</v>
      </c>
      <c r="M630" s="361"/>
      <c r="N630" s="361"/>
      <c r="O630" s="361"/>
      <c r="P630" s="361"/>
      <c r="Q630" s="361"/>
      <c r="R630" s="361"/>
      <c r="S630" s="362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0" t="s">
        <v>6</v>
      </c>
      <c r="B631" s="46">
        <v>0.27173443180691781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0.27173443180691781</v>
      </c>
      <c r="J631" s="8"/>
      <c r="K631" s="31" t="s">
        <v>6</v>
      </c>
      <c r="L631" s="46">
        <v>0.27173443180691781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87">
        <v>0</v>
      </c>
      <c r="S631" s="88">
        <f>SUM(L631:R631)</f>
        <v>0.27173443180691781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1" t="s">
        <v>7</v>
      </c>
      <c r="B632" s="52">
        <v>8.9077294670514231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312">SUM(B632:H632)</f>
        <v>8.9077294670514231</v>
      </c>
      <c r="J632" s="8"/>
      <c r="K632" s="23" t="s">
        <v>7</v>
      </c>
      <c r="L632" s="55">
        <v>8.9077294670514231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6">
        <v>0</v>
      </c>
      <c r="S632" s="57">
        <f t="shared" ref="S632:S651" si="313">SUM(L632:R632)</f>
        <v>8.9077294670514231</v>
      </c>
    </row>
    <row r="633" spans="1:85" x14ac:dyDescent="0.25">
      <c r="A633" s="12" t="s">
        <v>9</v>
      </c>
      <c r="B633" s="49">
        <v>2.0138268541475242</v>
      </c>
      <c r="C633" s="49">
        <v>0</v>
      </c>
      <c r="D633" s="49">
        <v>6.4511844513487938E-3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312"/>
        <v>2.0202780385988728</v>
      </c>
      <c r="J633" s="8"/>
      <c r="K633" s="24" t="s">
        <v>9</v>
      </c>
      <c r="L633" s="49">
        <v>2.0138268541475242</v>
      </c>
      <c r="M633" s="49">
        <v>0</v>
      </c>
      <c r="N633" s="49">
        <v>6.4511844513487938E-3</v>
      </c>
      <c r="O633" s="49">
        <v>0</v>
      </c>
      <c r="P633" s="49">
        <v>0</v>
      </c>
      <c r="Q633" s="49">
        <v>0</v>
      </c>
      <c r="R633" s="50">
        <v>0</v>
      </c>
      <c r="S633" s="51">
        <f t="shared" si="313"/>
        <v>2.0202780385988728</v>
      </c>
    </row>
    <row r="634" spans="1:85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312"/>
        <v>0</v>
      </c>
      <c r="J634" s="8"/>
      <c r="K634" s="23" t="s">
        <v>54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6">
        <v>0</v>
      </c>
      <c r="S634" s="57">
        <f t="shared" si="313"/>
        <v>0</v>
      </c>
    </row>
    <row r="635" spans="1:85" x14ac:dyDescent="0.25">
      <c r="A635" s="12" t="s">
        <v>15</v>
      </c>
      <c r="B635" s="49">
        <v>77.084030804948853</v>
      </c>
      <c r="C635" s="49">
        <v>0.3331620125944818</v>
      </c>
      <c r="D635" s="49">
        <v>6.2114103758620951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312"/>
        <v>83.628603193405439</v>
      </c>
      <c r="J635" s="8"/>
      <c r="K635" s="24" t="s">
        <v>15</v>
      </c>
      <c r="L635" s="49">
        <v>77.084030804948853</v>
      </c>
      <c r="M635" s="49">
        <v>0.3331620125944818</v>
      </c>
      <c r="N635" s="49">
        <v>6.2114103758620951</v>
      </c>
      <c r="O635" s="49">
        <v>0</v>
      </c>
      <c r="P635" s="49">
        <v>0</v>
      </c>
      <c r="Q635" s="49">
        <v>0</v>
      </c>
      <c r="R635" s="50">
        <v>0</v>
      </c>
      <c r="S635" s="51">
        <f t="shared" si="313"/>
        <v>83.628603193405439</v>
      </c>
    </row>
    <row r="636" spans="1:85" x14ac:dyDescent="0.25">
      <c r="A636" s="11" t="s">
        <v>67</v>
      </c>
      <c r="B636" s="52">
        <v>5.2474668815557166</v>
      </c>
      <c r="C636" s="52">
        <v>0.11842381657638411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312"/>
        <v>5.3658906981321008</v>
      </c>
      <c r="J636" s="8"/>
      <c r="K636" s="23" t="s">
        <v>67</v>
      </c>
      <c r="L636" s="55">
        <v>5.2474668815557166</v>
      </c>
      <c r="M636" s="55">
        <v>0.11842381657638411</v>
      </c>
      <c r="N636" s="55">
        <v>0</v>
      </c>
      <c r="O636" s="55">
        <v>0</v>
      </c>
      <c r="P636" s="55">
        <v>0</v>
      </c>
      <c r="Q636" s="55">
        <v>0</v>
      </c>
      <c r="R636" s="56">
        <v>0</v>
      </c>
      <c r="S636" s="57">
        <f t="shared" si="313"/>
        <v>5.3658906981321008</v>
      </c>
    </row>
    <row r="637" spans="1:85" x14ac:dyDescent="0.25">
      <c r="A637" s="12" t="s">
        <v>56</v>
      </c>
      <c r="B637" s="49">
        <v>0</v>
      </c>
      <c r="C637" s="49">
        <v>0.37849498659299752</v>
      </c>
      <c r="D637" s="49">
        <v>0</v>
      </c>
      <c r="E637" s="49">
        <v>18.370504254468155</v>
      </c>
      <c r="F637" s="49">
        <v>725.50227658025892</v>
      </c>
      <c r="G637" s="49">
        <v>0</v>
      </c>
      <c r="H637" s="58">
        <v>0</v>
      </c>
      <c r="I637" s="48">
        <f t="shared" si="312"/>
        <v>744.25127582132006</v>
      </c>
      <c r="J637" s="8"/>
      <c r="K637" s="24" t="s">
        <v>56</v>
      </c>
      <c r="L637" s="49">
        <v>0</v>
      </c>
      <c r="M637" s="49">
        <v>0.37849498659299752</v>
      </c>
      <c r="N637" s="49">
        <v>0</v>
      </c>
      <c r="O637" s="49">
        <v>18.370504254468155</v>
      </c>
      <c r="P637" s="49">
        <v>725.50227658025892</v>
      </c>
      <c r="Q637" s="49">
        <v>0</v>
      </c>
      <c r="R637" s="50">
        <v>0</v>
      </c>
      <c r="S637" s="51">
        <f t="shared" si="313"/>
        <v>744.25127582132006</v>
      </c>
    </row>
    <row r="638" spans="1:85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24.61087239042552</v>
      </c>
      <c r="F638" s="52">
        <v>0</v>
      </c>
      <c r="G638" s="52">
        <v>0</v>
      </c>
      <c r="H638" s="53">
        <v>0</v>
      </c>
      <c r="I638" s="54">
        <f t="shared" si="312"/>
        <v>24.61087239042552</v>
      </c>
      <c r="J638" s="8"/>
      <c r="K638" s="23" t="s">
        <v>11</v>
      </c>
      <c r="L638" s="55">
        <v>0</v>
      </c>
      <c r="M638" s="55">
        <v>0</v>
      </c>
      <c r="N638" s="55">
        <v>0</v>
      </c>
      <c r="O638" s="55">
        <v>24.61087239042552</v>
      </c>
      <c r="P638" s="55">
        <v>0</v>
      </c>
      <c r="Q638" s="55">
        <v>0</v>
      </c>
      <c r="R638" s="56">
        <v>0</v>
      </c>
      <c r="S638" s="57">
        <f t="shared" si="313"/>
        <v>24.61087239042552</v>
      </c>
    </row>
    <row r="639" spans="1:85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312"/>
        <v>0</v>
      </c>
      <c r="J639" s="8"/>
      <c r="K639" s="24" t="s">
        <v>57</v>
      </c>
      <c r="L639" s="49">
        <v>0</v>
      </c>
      <c r="M639" s="49">
        <v>0</v>
      </c>
      <c r="N639" s="49">
        <v>0</v>
      </c>
      <c r="O639" s="49">
        <v>0</v>
      </c>
      <c r="P639" s="49">
        <v>0</v>
      </c>
      <c r="Q639" s="49">
        <v>0</v>
      </c>
      <c r="R639" s="50">
        <v>0</v>
      </c>
      <c r="S639" s="51">
        <f t="shared" si="313"/>
        <v>0</v>
      </c>
    </row>
    <row r="640" spans="1:85" x14ac:dyDescent="0.25">
      <c r="A640" s="11" t="s">
        <v>16</v>
      </c>
      <c r="B640" s="52">
        <v>28.586724193652312</v>
      </c>
      <c r="C640" s="52">
        <v>0</v>
      </c>
      <c r="D640" s="52">
        <v>0.13839495824966966</v>
      </c>
      <c r="E640" s="52">
        <v>0.84209363346148924</v>
      </c>
      <c r="F640" s="52">
        <v>0</v>
      </c>
      <c r="G640" s="52">
        <v>0</v>
      </c>
      <c r="H640" s="53">
        <v>0</v>
      </c>
      <c r="I640" s="54">
        <f t="shared" si="312"/>
        <v>29.56721278536347</v>
      </c>
      <c r="J640" s="8"/>
      <c r="K640" s="23" t="s">
        <v>16</v>
      </c>
      <c r="L640" s="55">
        <v>28.586724193652312</v>
      </c>
      <c r="M640" s="55">
        <v>0</v>
      </c>
      <c r="N640" s="55">
        <v>0.13839495824966966</v>
      </c>
      <c r="O640" s="55">
        <v>0.84209363346148924</v>
      </c>
      <c r="P640" s="55">
        <v>0</v>
      </c>
      <c r="Q640" s="55">
        <v>0</v>
      </c>
      <c r="R640" s="56">
        <v>0</v>
      </c>
      <c r="S640" s="57">
        <f t="shared" si="313"/>
        <v>29.56721278536347</v>
      </c>
    </row>
    <row r="641" spans="1:70" x14ac:dyDescent="0.25">
      <c r="A641" s="12" t="s">
        <v>139</v>
      </c>
      <c r="B641" s="49">
        <v>7.8723568008822777</v>
      </c>
      <c r="C641" s="49">
        <v>0</v>
      </c>
      <c r="D641" s="49">
        <v>2.0346605018575481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312"/>
        <v>9.9070173027398258</v>
      </c>
      <c r="J641" s="8"/>
      <c r="K641" s="24" t="s">
        <v>139</v>
      </c>
      <c r="L641" s="49">
        <v>7.8723568008822777</v>
      </c>
      <c r="M641" s="49">
        <v>0</v>
      </c>
      <c r="N641" s="49">
        <v>2.0346605018575481</v>
      </c>
      <c r="O641" s="49">
        <v>0</v>
      </c>
      <c r="P641" s="49">
        <v>0</v>
      </c>
      <c r="Q641" s="49">
        <v>0</v>
      </c>
      <c r="R641" s="50">
        <v>0</v>
      </c>
      <c r="S641" s="51">
        <f t="shared" si="313"/>
        <v>9.9070173027398258</v>
      </c>
    </row>
    <row r="642" spans="1:70" x14ac:dyDescent="0.25">
      <c r="A642" s="11" t="s">
        <v>24</v>
      </c>
      <c r="B642" s="52">
        <v>89.944148964680025</v>
      </c>
      <c r="C642" s="52">
        <v>0.11686654353331188</v>
      </c>
      <c r="D642" s="52">
        <v>1.8604318698949915</v>
      </c>
      <c r="E642" s="52">
        <v>149.4590116895659</v>
      </c>
      <c r="F642" s="52">
        <v>0</v>
      </c>
      <c r="G642" s="52">
        <v>50.400605800072434</v>
      </c>
      <c r="H642" s="53">
        <v>0.70712005465853378</v>
      </c>
      <c r="I642" s="54">
        <f t="shared" si="312"/>
        <v>292.4881849224052</v>
      </c>
      <c r="J642" s="8"/>
      <c r="K642" s="23" t="s">
        <v>24</v>
      </c>
      <c r="L642" s="55">
        <v>89.944148964680025</v>
      </c>
      <c r="M642" s="55">
        <v>0.11686654353331188</v>
      </c>
      <c r="N642" s="55">
        <v>1.8604318698949915</v>
      </c>
      <c r="O642" s="55">
        <v>149.4590116895659</v>
      </c>
      <c r="P642" s="55">
        <v>0</v>
      </c>
      <c r="Q642" s="55">
        <v>50.400605800072434</v>
      </c>
      <c r="R642" s="56">
        <v>0.70712005465853378</v>
      </c>
      <c r="S642" s="57">
        <f t="shared" si="313"/>
        <v>292.4881849224052</v>
      </c>
    </row>
    <row r="643" spans="1:70" x14ac:dyDescent="0.25">
      <c r="A643" s="12" t="s">
        <v>23</v>
      </c>
      <c r="B643" s="49">
        <v>15.790538280409031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312"/>
        <v>15.790538280409031</v>
      </c>
      <c r="J643" s="8"/>
      <c r="K643" s="24" t="s">
        <v>23</v>
      </c>
      <c r="L643" s="49">
        <v>15.790538280409031</v>
      </c>
      <c r="M643" s="49">
        <v>0</v>
      </c>
      <c r="N643" s="49">
        <v>0</v>
      </c>
      <c r="O643" s="49">
        <v>0</v>
      </c>
      <c r="P643" s="49">
        <v>0</v>
      </c>
      <c r="Q643" s="49">
        <v>0</v>
      </c>
      <c r="R643" s="50">
        <v>0</v>
      </c>
      <c r="S643" s="51">
        <f t="shared" si="313"/>
        <v>15.790538280409031</v>
      </c>
    </row>
    <row r="644" spans="1:70" x14ac:dyDescent="0.25">
      <c r="A644" s="11" t="s">
        <v>58</v>
      </c>
      <c r="B644" s="52">
        <v>187.04358795614149</v>
      </c>
      <c r="C644" s="52">
        <v>8.4724397138410357</v>
      </c>
      <c r="D644" s="52">
        <v>106.50403993575782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312"/>
        <v>302.02006760574034</v>
      </c>
      <c r="J644" s="8"/>
      <c r="K644" s="23" t="s">
        <v>58</v>
      </c>
      <c r="L644" s="55">
        <v>187.04358795614149</v>
      </c>
      <c r="M644" s="55">
        <v>8.4724397138410357</v>
      </c>
      <c r="N644" s="55">
        <v>106.50403993575782</v>
      </c>
      <c r="O644" s="55">
        <v>0</v>
      </c>
      <c r="P644" s="55">
        <v>0</v>
      </c>
      <c r="Q644" s="55">
        <v>0</v>
      </c>
      <c r="R644" s="56">
        <v>0</v>
      </c>
      <c r="S644" s="57">
        <f t="shared" si="313"/>
        <v>302.02006760574034</v>
      </c>
    </row>
    <row r="645" spans="1:70" x14ac:dyDescent="0.25">
      <c r="A645" s="12" t="s">
        <v>21</v>
      </c>
      <c r="B645" s="49">
        <v>-5.0453082815375305</v>
      </c>
      <c r="C645" s="49">
        <v>0</v>
      </c>
      <c r="D645" s="49">
        <v>0</v>
      </c>
      <c r="E645" s="49">
        <v>3.7709464594960602</v>
      </c>
      <c r="F645" s="49">
        <v>198.27435322386896</v>
      </c>
      <c r="G645" s="49">
        <v>0</v>
      </c>
      <c r="H645" s="58">
        <v>0</v>
      </c>
      <c r="I645" s="48">
        <f t="shared" si="312"/>
        <v>196.99999140182749</v>
      </c>
      <c r="J645" s="8"/>
      <c r="K645" s="24" t="s">
        <v>21</v>
      </c>
      <c r="L645" s="49">
        <v>-5.0453082815375305</v>
      </c>
      <c r="M645" s="49">
        <v>0</v>
      </c>
      <c r="N645" s="49">
        <v>0</v>
      </c>
      <c r="O645" s="49">
        <v>3.7709464594960602</v>
      </c>
      <c r="P645" s="49">
        <v>198.27435322386896</v>
      </c>
      <c r="Q645" s="49">
        <v>0</v>
      </c>
      <c r="R645" s="50">
        <v>0</v>
      </c>
      <c r="S645" s="51">
        <f t="shared" si="313"/>
        <v>196.99999140182749</v>
      </c>
    </row>
    <row r="646" spans="1:70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312"/>
        <v>0</v>
      </c>
      <c r="J646" s="8"/>
      <c r="K646" s="23" t="s">
        <v>20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6">
        <v>0</v>
      </c>
      <c r="S646" s="57">
        <f t="shared" si="313"/>
        <v>0</v>
      </c>
    </row>
    <row r="647" spans="1:70" x14ac:dyDescent="0.25">
      <c r="A647" s="13" t="s">
        <v>62</v>
      </c>
      <c r="B647" s="49">
        <v>7.6179527250277514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312"/>
        <v>7.6179527250277514</v>
      </c>
      <c r="J647" s="8"/>
      <c r="K647" s="25" t="s">
        <v>62</v>
      </c>
      <c r="L647" s="49">
        <v>7.6179527250277514</v>
      </c>
      <c r="M647" s="49">
        <v>0</v>
      </c>
      <c r="N647" s="49">
        <v>0</v>
      </c>
      <c r="O647" s="49">
        <v>0</v>
      </c>
      <c r="P647" s="49">
        <v>0</v>
      </c>
      <c r="Q647" s="49">
        <v>0</v>
      </c>
      <c r="R647" s="50">
        <v>0</v>
      </c>
      <c r="S647" s="51">
        <f t="shared" si="313"/>
        <v>7.6179527250277514</v>
      </c>
    </row>
    <row r="648" spans="1:70" ht="14.4" x14ac:dyDescent="0.3">
      <c r="A648" s="14" t="s">
        <v>22</v>
      </c>
      <c r="B648" s="59">
        <v>7.6179527250277514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312"/>
        <v>7.6179527250277514</v>
      </c>
      <c r="J648" s="8"/>
      <c r="K648" s="26" t="s">
        <v>22</v>
      </c>
      <c r="L648" s="62">
        <v>7.6179527250277514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63">
        <v>0</v>
      </c>
      <c r="S648" s="64">
        <f t="shared" si="313"/>
        <v>7.6179527250277514</v>
      </c>
    </row>
    <row r="649" spans="1:70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312"/>
        <v>0</v>
      </c>
      <c r="J649" s="8"/>
      <c r="K649" s="27" t="s">
        <v>18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68">
        <v>0</v>
      </c>
      <c r="S649" s="69">
        <f t="shared" si="313"/>
        <v>0</v>
      </c>
    </row>
    <row r="650" spans="1:70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312"/>
        <v>0</v>
      </c>
      <c r="J650" s="8"/>
      <c r="K650" s="26" t="s">
        <v>19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63">
        <v>0</v>
      </c>
      <c r="S650" s="64">
        <f t="shared" si="313"/>
        <v>0</v>
      </c>
    </row>
    <row r="651" spans="1:70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312"/>
        <v>0</v>
      </c>
      <c r="J651" s="8"/>
      <c r="K651" s="28" t="s">
        <v>10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3">
        <v>0</v>
      </c>
      <c r="S651" s="74">
        <f t="shared" si="313"/>
        <v>0</v>
      </c>
    </row>
    <row r="652" spans="1:70" x14ac:dyDescent="0.25">
      <c r="A652" s="17" t="s">
        <v>25</v>
      </c>
      <c r="B652" s="75">
        <f>SUM(B631:B647)</f>
        <v>425.33478907876582</v>
      </c>
      <c r="C652" s="75">
        <f t="shared" ref="C652:I652" si="314">SUM(C631:C647)</f>
        <v>9.4193870731382106</v>
      </c>
      <c r="D652" s="75">
        <f t="shared" si="314"/>
        <v>116.75538882607347</v>
      </c>
      <c r="E652" s="75">
        <f t="shared" si="314"/>
        <v>197.05342842741712</v>
      </c>
      <c r="F652" s="75">
        <f t="shared" si="314"/>
        <v>923.77662980412788</v>
      </c>
      <c r="G652" s="75">
        <f t="shared" si="314"/>
        <v>50.400605800072434</v>
      </c>
      <c r="H652" s="76">
        <f t="shared" si="314"/>
        <v>0.70712005465853378</v>
      </c>
      <c r="I652" s="48">
        <f t="shared" si="314"/>
        <v>1723.4473490642533</v>
      </c>
      <c r="J652" s="8"/>
      <c r="K652" s="29" t="s">
        <v>25</v>
      </c>
      <c r="L652" s="75">
        <f>SUM(L631:L647)</f>
        <v>425.33478907876582</v>
      </c>
      <c r="M652" s="75">
        <f t="shared" ref="M652:S652" si="315">SUM(M631:M647)</f>
        <v>9.4193870731382106</v>
      </c>
      <c r="N652" s="75">
        <f t="shared" si="315"/>
        <v>116.75538882607347</v>
      </c>
      <c r="O652" s="75">
        <f t="shared" si="315"/>
        <v>197.05342842741712</v>
      </c>
      <c r="P652" s="75">
        <f t="shared" si="315"/>
        <v>923.77662980412788</v>
      </c>
      <c r="Q652" s="75">
        <f t="shared" si="315"/>
        <v>50.400605800072434</v>
      </c>
      <c r="R652" s="76">
        <f t="shared" si="315"/>
        <v>0.70712005465853378</v>
      </c>
      <c r="S652" s="77">
        <f t="shared" si="315"/>
        <v>1723.4473490642533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0.24679302753849811</v>
      </c>
      <c r="C653" s="105">
        <f t="shared" ref="C653:H653" si="316">IF($I652=0,"-",C652/$I652)</f>
        <v>5.4654336137697924E-3</v>
      </c>
      <c r="D653" s="105">
        <f t="shared" si="316"/>
        <v>6.7745260039110494E-2</v>
      </c>
      <c r="E653" s="105">
        <f t="shared" si="316"/>
        <v>0.11433678466267472</v>
      </c>
      <c r="F653" s="105">
        <f t="shared" si="316"/>
        <v>0.53600513546624617</v>
      </c>
      <c r="G653" s="105">
        <f t="shared" si="316"/>
        <v>2.9244064709860428E-2</v>
      </c>
      <c r="H653" s="106">
        <f t="shared" si="316"/>
        <v>4.1029396984042769E-4</v>
      </c>
      <c r="I653" s="107">
        <f>SUM(B653:H653)</f>
        <v>1.0000000000000002</v>
      </c>
      <c r="K653" s="30" t="s">
        <v>85</v>
      </c>
      <c r="L653" s="80">
        <f>IF($S652=0,"-",L652/$S652)</f>
        <v>0.24679302753849811</v>
      </c>
      <c r="M653" s="80">
        <f t="shared" ref="M653:R653" si="317">IF($S652=0,"-",M652/$S652)</f>
        <v>5.4654336137697924E-3</v>
      </c>
      <c r="N653" s="80">
        <f t="shared" si="317"/>
        <v>6.7745260039110494E-2</v>
      </c>
      <c r="O653" s="80">
        <f t="shared" si="317"/>
        <v>0.11433678466267472</v>
      </c>
      <c r="P653" s="80">
        <f t="shared" si="317"/>
        <v>0.53600513546624617</v>
      </c>
      <c r="Q653" s="80">
        <f t="shared" si="317"/>
        <v>2.9244064709860428E-2</v>
      </c>
      <c r="R653" s="81">
        <f t="shared" si="317"/>
        <v>4.1029396984042769E-4</v>
      </c>
      <c r="S653" s="82">
        <f>SUM(L653:R653)</f>
        <v>1.0000000000000002</v>
      </c>
      <c r="U653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45"/>
      <c r="AJ653"/>
      <c r="AK653"/>
      <c r="AL653"/>
      <c r="AM653"/>
      <c r="AN653"/>
      <c r="AO653"/>
      <c r="AP653"/>
      <c r="BA653" s="83"/>
      <c r="BR653" s="83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K654" s="2"/>
      <c r="L654" s="2"/>
      <c r="M654" s="2"/>
      <c r="N654" s="2"/>
      <c r="O654" s="2"/>
      <c r="P654" s="2"/>
      <c r="Q654" s="2"/>
      <c r="R654" s="2"/>
      <c r="S654" s="2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475:E495"/>
    <mergeCell ref="G475:H495"/>
    <mergeCell ref="L475:O495"/>
    <mergeCell ref="Q475:R495"/>
    <mergeCell ref="B501:E521"/>
    <mergeCell ref="G501:H521"/>
    <mergeCell ref="L501:O521"/>
    <mergeCell ref="Q501:R521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F397:F417"/>
    <mergeCell ref="F423:F443"/>
    <mergeCell ref="B449:E469"/>
    <mergeCell ref="G449:H469"/>
    <mergeCell ref="L449:O469"/>
    <mergeCell ref="U603:U604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B58:I58"/>
    <mergeCell ref="L58:S58"/>
    <mergeCell ref="B84:I84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:I6"/>
    <mergeCell ref="L6:S6"/>
    <mergeCell ref="V32:AI32"/>
    <mergeCell ref="L84:S84"/>
    <mergeCell ref="B162:I162"/>
    <mergeCell ref="L162:S162"/>
    <mergeCell ref="B32:I32"/>
    <mergeCell ref="L32:S32"/>
    <mergeCell ref="B110:I110"/>
    <mergeCell ref="L110:S110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U109:U110"/>
    <mergeCell ref="U135:U136"/>
    <mergeCell ref="U161:U162"/>
    <mergeCell ref="U187:U188"/>
    <mergeCell ref="V214:AI214"/>
    <mergeCell ref="B240:I240"/>
    <mergeCell ref="L240:S240"/>
    <mergeCell ref="V240:AI240"/>
    <mergeCell ref="B214:I214"/>
    <mergeCell ref="L214:S214"/>
    <mergeCell ref="U213:U214"/>
    <mergeCell ref="U239:U240"/>
    <mergeCell ref="V266:AI266"/>
    <mergeCell ref="B292:I292"/>
    <mergeCell ref="L292:S292"/>
    <mergeCell ref="V292:AI292"/>
    <mergeCell ref="B266:I266"/>
    <mergeCell ref="L266:S266"/>
    <mergeCell ref="U265:U266"/>
    <mergeCell ref="U291:U292"/>
    <mergeCell ref="V318:AI318"/>
    <mergeCell ref="B344:I344"/>
    <mergeCell ref="L344:S344"/>
    <mergeCell ref="V344:AI344"/>
    <mergeCell ref="B318:I318"/>
    <mergeCell ref="L318:S318"/>
    <mergeCell ref="K343:K344"/>
    <mergeCell ref="U317:U318"/>
    <mergeCell ref="U343:U344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F371:F391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Q449:R469"/>
    <mergeCell ref="B527:E547"/>
    <mergeCell ref="G527:H547"/>
    <mergeCell ref="L527:O547"/>
    <mergeCell ref="Q527:R547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CG654"/>
  <sheetViews>
    <sheetView zoomScaleNormal="100" workbookViewId="0">
      <pane xSplit="1" ySplit="5" topLeftCell="B14" activePane="bottomRight" state="frozen"/>
      <selection activeCell="A2" sqref="A2"/>
      <selection pane="topRight" activeCell="A2" sqref="A2"/>
      <selection pane="bottomLeft" activeCell="A2" sqref="A2"/>
      <selection pane="bottomRight" activeCell="B23" sqref="B2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1.59765625" customWidth="1"/>
    <col min="11" max="11" width="42.59765625" customWidth="1"/>
    <col min="12" max="19" width="16.59765625" style="8" customWidth="1"/>
    <col min="20" max="20" width="11.59765625" customWidth="1"/>
    <col min="21" max="21" width="41" customWidth="1"/>
    <col min="22" max="23" width="16.59765625" style="8" customWidth="1"/>
    <col min="24" max="24" width="23.5" style="8" customWidth="1"/>
    <col min="25" max="25" width="20.8984375" style="8" customWidth="1"/>
    <col min="26" max="26" width="16.59765625" style="8" customWidth="1"/>
    <col min="27" max="27" width="20.5" style="8" customWidth="1"/>
    <col min="28" max="31" width="16.59765625" style="8" customWidth="1"/>
    <col min="32" max="32" width="21.5" style="8" customWidth="1"/>
    <col min="33" max="34" width="16.59765625" style="8" customWidth="1"/>
    <col min="35" max="35" width="16.59765625" style="45" customWidth="1"/>
    <col min="36" max="42" width="16.59765625" customWidth="1"/>
    <col min="43" max="50" width="8.59765625" customWidth="1"/>
    <col min="52" max="52" width="22.19921875" customWidth="1"/>
    <col min="53" max="53" width="3" style="5" customWidth="1"/>
    <col min="54" max="66" width="8.59765625" customWidth="1"/>
    <col min="69" max="69" width="25.59765625" customWidth="1"/>
    <col min="70" max="70" width="4.3984375" style="5" customWidth="1"/>
    <col min="71" max="84" width="8.59765625" customWidth="1"/>
    <col min="85" max="85" width="11" style="4" customWidth="1"/>
    <col min="89" max="101" width="8.59765625" customWidth="1"/>
  </cols>
  <sheetData>
    <row r="1" spans="1:85" ht="15" customHeight="1" thickTop="1" x14ac:dyDescent="0.25">
      <c r="A1" s="388" t="s">
        <v>101</v>
      </c>
      <c r="B1" s="389"/>
      <c r="C1" s="389"/>
      <c r="D1" s="389"/>
      <c r="E1" s="389"/>
      <c r="F1" s="389"/>
      <c r="G1" s="389"/>
      <c r="H1" s="389"/>
      <c r="I1" s="390"/>
      <c r="K1" s="397" t="s">
        <v>102</v>
      </c>
      <c r="L1" s="398"/>
      <c r="M1" s="398"/>
      <c r="N1" s="398"/>
      <c r="O1" s="398"/>
      <c r="P1" s="398"/>
      <c r="Q1" s="398"/>
      <c r="R1" s="398"/>
      <c r="S1" s="399"/>
      <c r="U1" s="406" t="s">
        <v>103</v>
      </c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8"/>
    </row>
    <row r="2" spans="1:85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  <c r="K2" s="400"/>
      <c r="L2" s="401"/>
      <c r="M2" s="401"/>
      <c r="N2" s="401"/>
      <c r="O2" s="401"/>
      <c r="P2" s="401"/>
      <c r="Q2" s="401"/>
      <c r="R2" s="401"/>
      <c r="S2" s="402"/>
      <c r="U2" s="409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1"/>
    </row>
    <row r="3" spans="1:85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  <c r="K3" s="403"/>
      <c r="L3" s="404"/>
      <c r="M3" s="404"/>
      <c r="N3" s="404"/>
      <c r="O3" s="404"/>
      <c r="P3" s="404"/>
      <c r="Q3" s="404"/>
      <c r="R3" s="404"/>
      <c r="S3" s="405"/>
      <c r="U3" s="412"/>
      <c r="V3" s="413"/>
      <c r="W3" s="413"/>
      <c r="X3" s="413"/>
      <c r="Y3" s="413"/>
      <c r="Z3" s="413"/>
      <c r="AA3" s="413"/>
      <c r="AB3" s="413"/>
      <c r="AC3" s="413"/>
      <c r="AD3" s="413"/>
      <c r="AE3" s="413"/>
      <c r="AF3" s="413"/>
      <c r="AG3" s="413"/>
      <c r="AH3" s="413"/>
      <c r="AI3" s="414"/>
    </row>
    <row r="4" spans="1:85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  <c r="K4" s="6"/>
      <c r="L4" s="6"/>
      <c r="M4" s="6"/>
      <c r="N4" s="6"/>
      <c r="O4" s="6"/>
      <c r="P4" s="6"/>
      <c r="Q4" s="6"/>
      <c r="R4" s="6"/>
      <c r="S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85" ht="60" customHeight="1" x14ac:dyDescent="0.25">
      <c r="A5" s="415" t="s">
        <v>124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K5" s="367" t="s">
        <v>124</v>
      </c>
      <c r="L5" s="43" t="s">
        <v>0</v>
      </c>
      <c r="M5" s="43" t="s">
        <v>1</v>
      </c>
      <c r="N5" s="43" t="s">
        <v>2</v>
      </c>
      <c r="O5" s="43" t="s">
        <v>3</v>
      </c>
      <c r="P5" s="43" t="s">
        <v>26</v>
      </c>
      <c r="Q5" s="43" t="s">
        <v>4</v>
      </c>
      <c r="R5" s="43" t="s">
        <v>84</v>
      </c>
      <c r="S5" s="44" t="s">
        <v>5</v>
      </c>
      <c r="U5" s="8"/>
      <c r="X5"/>
      <c r="Y5"/>
      <c r="Z5"/>
      <c r="AA5"/>
      <c r="AB5"/>
      <c r="AC5"/>
      <c r="AD5"/>
      <c r="AE5"/>
      <c r="AF5"/>
      <c r="AG5"/>
      <c r="AH5" s="45"/>
      <c r="AJ5" s="45"/>
      <c r="AR5" s="5"/>
      <c r="BA5"/>
      <c r="BI5" s="5"/>
      <c r="BR5"/>
      <c r="BX5" s="4"/>
      <c r="CG5"/>
    </row>
    <row r="6" spans="1:85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  <c r="K6" s="368" t="s">
        <v>113</v>
      </c>
      <c r="L6" s="360" t="s">
        <v>66</v>
      </c>
      <c r="M6" s="361"/>
      <c r="N6" s="361"/>
      <c r="O6" s="361"/>
      <c r="P6" s="361"/>
      <c r="Q6" s="361"/>
      <c r="R6" s="361"/>
      <c r="S6" s="362"/>
      <c r="U6" s="8"/>
      <c r="X6"/>
      <c r="Y6"/>
      <c r="Z6"/>
      <c r="AA6"/>
      <c r="AB6"/>
      <c r="AC6"/>
      <c r="AD6"/>
      <c r="AE6"/>
      <c r="AF6"/>
      <c r="AG6"/>
      <c r="AH6" s="45"/>
      <c r="AJ6" s="45"/>
      <c r="AR6" s="5"/>
      <c r="BA6"/>
      <c r="BI6" s="5"/>
      <c r="BR6"/>
      <c r="BX6" s="4"/>
      <c r="CG6"/>
    </row>
    <row r="7" spans="1:85" x14ac:dyDescent="0.25">
      <c r="A7" s="10" t="s">
        <v>6</v>
      </c>
      <c r="B7" s="46">
        <f>B33+B85</f>
        <v>51.437511746093023</v>
      </c>
      <c r="C7" s="46">
        <f>C33+C85</f>
        <v>39.835929116429973</v>
      </c>
      <c r="D7" s="46">
        <f>D33+D85</f>
        <v>730.23536788115803</v>
      </c>
      <c r="E7" s="46">
        <f>E33+E85</f>
        <v>0</v>
      </c>
      <c r="F7" s="46">
        <f>F59+F85</f>
        <v>0.18649465523316014</v>
      </c>
      <c r="G7" s="46">
        <f>G33+G85</f>
        <v>0</v>
      </c>
      <c r="H7" s="46">
        <f>H33+H85</f>
        <v>0</v>
      </c>
      <c r="I7" s="48">
        <f>SUM(B7:H7)</f>
        <v>821.69530339891412</v>
      </c>
      <c r="J7" s="8"/>
      <c r="K7" s="22" t="s">
        <v>6</v>
      </c>
      <c r="L7" s="49">
        <f>L33+L85</f>
        <v>51.437511746093023</v>
      </c>
      <c r="M7" s="49">
        <f t="shared" ref="M7:O7" si="0">M33+M85</f>
        <v>39.835929116429973</v>
      </c>
      <c r="N7" s="49">
        <f t="shared" si="0"/>
        <v>730.23536788115803</v>
      </c>
      <c r="O7" s="49">
        <f t="shared" si="0"/>
        <v>0</v>
      </c>
      <c r="P7" s="49">
        <f>P33+P59+P85</f>
        <v>0.18649465523316014</v>
      </c>
      <c r="Q7" s="49">
        <f t="shared" ref="Q7:R7" si="1">Q33+Q85</f>
        <v>0</v>
      </c>
      <c r="R7" s="49">
        <f t="shared" si="1"/>
        <v>0</v>
      </c>
      <c r="S7" s="51">
        <f>SUM(L7:R7)</f>
        <v>821.69530339891412</v>
      </c>
      <c r="T7" s="8" t="str">
        <f>IF(ABS(S7-I7)&gt;0.01,S7-I7,"")</f>
        <v/>
      </c>
      <c r="U7" s="8"/>
      <c r="X7"/>
      <c r="Y7"/>
      <c r="Z7"/>
      <c r="AA7"/>
      <c r="AB7"/>
      <c r="AC7"/>
      <c r="AD7"/>
      <c r="AE7"/>
      <c r="AF7"/>
      <c r="AG7"/>
      <c r="AH7" s="45"/>
      <c r="AJ7" s="45"/>
      <c r="AR7" s="5"/>
      <c r="BA7"/>
      <c r="BI7" s="5"/>
      <c r="BR7"/>
      <c r="BX7" s="4"/>
      <c r="CG7"/>
    </row>
    <row r="8" spans="1:85" x14ac:dyDescent="0.25">
      <c r="A8" s="11" t="s">
        <v>7</v>
      </c>
      <c r="B8" s="52">
        <f t="shared" ref="B8:C27" si="2">B34+B86</f>
        <v>149.32186292433485</v>
      </c>
      <c r="C8" s="52">
        <f t="shared" si="2"/>
        <v>0</v>
      </c>
      <c r="D8" s="52">
        <f t="shared" ref="D8:E8" si="3">D34+D86</f>
        <v>8.0791568338137854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54">
        <f t="shared" ref="I8:I27" si="6">SUM(B8:H8)</f>
        <v>157.40101975814864</v>
      </c>
      <c r="J8" s="8"/>
      <c r="K8" s="23" t="s">
        <v>7</v>
      </c>
      <c r="L8" s="55">
        <f t="shared" ref="L8:O8" si="7">L34+L86</f>
        <v>149.32186292433485</v>
      </c>
      <c r="M8" s="55">
        <f t="shared" si="7"/>
        <v>0</v>
      </c>
      <c r="N8" s="55">
        <f t="shared" si="7"/>
        <v>8.0791568338137854</v>
      </c>
      <c r="O8" s="55">
        <f t="shared" si="7"/>
        <v>0</v>
      </c>
      <c r="P8" s="55">
        <f t="shared" ref="P8:P27" si="8">P34+P60+P86</f>
        <v>0</v>
      </c>
      <c r="Q8" s="55">
        <f t="shared" ref="Q8:R8" si="9">Q34+Q86</f>
        <v>0</v>
      </c>
      <c r="R8" s="55">
        <f t="shared" si="9"/>
        <v>0</v>
      </c>
      <c r="S8" s="57">
        <f t="shared" ref="S8:S27" si="10">SUM(L8:R8)</f>
        <v>157.40101975814864</v>
      </c>
      <c r="T8" s="8" t="str">
        <f t="shared" ref="T8:T24" si="11">IF(ABS(S8-I8)&gt;0.01,S8-I8,"")</f>
        <v/>
      </c>
      <c r="U8" s="8"/>
      <c r="X8"/>
      <c r="Y8"/>
      <c r="Z8"/>
      <c r="AA8"/>
      <c r="AB8"/>
      <c r="AC8"/>
      <c r="AD8"/>
      <c r="AE8"/>
      <c r="AF8"/>
      <c r="AG8"/>
      <c r="AH8" s="45"/>
      <c r="AJ8" s="45"/>
      <c r="AR8" s="5"/>
      <c r="BA8"/>
      <c r="BI8" s="5"/>
      <c r="BR8"/>
      <c r="BX8" s="4"/>
      <c r="CG8"/>
    </row>
    <row r="9" spans="1:85" x14ac:dyDescent="0.25">
      <c r="A9" s="12" t="s">
        <v>9</v>
      </c>
      <c r="B9" s="49">
        <f t="shared" si="2"/>
        <v>186.51665806410219</v>
      </c>
      <c r="C9" s="49">
        <f t="shared" si="2"/>
        <v>0</v>
      </c>
      <c r="D9" s="49">
        <f t="shared" ref="D9:E9" si="12">D35+D87</f>
        <v>234.75213891212491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48">
        <f t="shared" si="6"/>
        <v>421.26879697622712</v>
      </c>
      <c r="J9" s="8"/>
      <c r="K9" s="22" t="s">
        <v>9</v>
      </c>
      <c r="L9" s="49">
        <f t="shared" ref="L9:O9" si="14">L35+L87</f>
        <v>186.51665806410219</v>
      </c>
      <c r="M9" s="49">
        <f t="shared" si="14"/>
        <v>0</v>
      </c>
      <c r="N9" s="49">
        <f t="shared" si="14"/>
        <v>234.75213891212491</v>
      </c>
      <c r="O9" s="49">
        <f t="shared" si="14"/>
        <v>0</v>
      </c>
      <c r="P9" s="49">
        <f t="shared" si="8"/>
        <v>0</v>
      </c>
      <c r="Q9" s="49">
        <f t="shared" ref="Q9:R9" si="15">Q35+Q87</f>
        <v>0</v>
      </c>
      <c r="R9" s="49">
        <f t="shared" si="15"/>
        <v>0</v>
      </c>
      <c r="S9" s="51">
        <f t="shared" si="10"/>
        <v>421.26879697622712</v>
      </c>
      <c r="T9" s="8" t="str">
        <f t="shared" si="11"/>
        <v/>
      </c>
      <c r="U9" s="8"/>
      <c r="X9"/>
      <c r="Y9"/>
      <c r="Z9"/>
      <c r="AA9"/>
      <c r="AB9"/>
      <c r="AC9"/>
      <c r="AD9"/>
      <c r="AE9"/>
      <c r="AF9"/>
      <c r="AG9"/>
      <c r="AH9" s="45"/>
      <c r="AJ9" s="45"/>
      <c r="AR9" s="5"/>
      <c r="BA9"/>
      <c r="BI9" s="5"/>
      <c r="BR9"/>
      <c r="BX9" s="4"/>
      <c r="CG9"/>
    </row>
    <row r="10" spans="1:85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0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54">
        <f t="shared" si="6"/>
        <v>0</v>
      </c>
      <c r="J10" s="8"/>
      <c r="K10" s="23" t="s">
        <v>54</v>
      </c>
      <c r="L10" s="55">
        <f t="shared" ref="L10:O10" si="18">L36+L88</f>
        <v>0</v>
      </c>
      <c r="M10" s="55">
        <f t="shared" si="18"/>
        <v>0</v>
      </c>
      <c r="N10" s="55">
        <f t="shared" si="18"/>
        <v>0</v>
      </c>
      <c r="O10" s="55">
        <f t="shared" si="18"/>
        <v>0</v>
      </c>
      <c r="P10" s="55">
        <f t="shared" si="8"/>
        <v>0</v>
      </c>
      <c r="Q10" s="55">
        <f t="shared" ref="Q10:R10" si="19">Q36+Q88</f>
        <v>0</v>
      </c>
      <c r="R10" s="55">
        <f t="shared" si="19"/>
        <v>0</v>
      </c>
      <c r="S10" s="57">
        <f t="shared" si="10"/>
        <v>0</v>
      </c>
      <c r="T10" s="8" t="str">
        <f t="shared" si="11"/>
        <v/>
      </c>
      <c r="U10" s="8"/>
      <c r="X10"/>
      <c r="Y10"/>
      <c r="Z10"/>
      <c r="AA10"/>
      <c r="AB10"/>
      <c r="AC10"/>
      <c r="AD10"/>
      <c r="AE10"/>
      <c r="AF10"/>
      <c r="AG10"/>
      <c r="AH10" s="45"/>
      <c r="AJ10" s="45"/>
      <c r="AR10" s="5"/>
      <c r="BA10"/>
      <c r="BI10" s="5"/>
      <c r="BR10"/>
      <c r="BX10" s="4"/>
      <c r="CG10"/>
    </row>
    <row r="11" spans="1:85" x14ac:dyDescent="0.25">
      <c r="A11" s="12" t="s">
        <v>15</v>
      </c>
      <c r="B11" s="49">
        <f t="shared" si="2"/>
        <v>1541.7748718106882</v>
      </c>
      <c r="C11" s="49">
        <f t="shared" si="2"/>
        <v>387.42082413793548</v>
      </c>
      <c r="D11" s="49">
        <f t="shared" ref="D11:E11" si="20">D37+D89</f>
        <v>689.77419875988687</v>
      </c>
      <c r="E11" s="49">
        <f t="shared" si="20"/>
        <v>18.952669322361327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48">
        <f t="shared" si="6"/>
        <v>2637.9225640308723</v>
      </c>
      <c r="J11" s="8"/>
      <c r="K11" s="22" t="s">
        <v>15</v>
      </c>
      <c r="L11" s="49">
        <f t="shared" ref="L11:O11" si="22">L37+L89</f>
        <v>1541.7748718106882</v>
      </c>
      <c r="M11" s="49">
        <f t="shared" si="22"/>
        <v>387.42082413793548</v>
      </c>
      <c r="N11" s="49">
        <f t="shared" si="22"/>
        <v>689.77419875988687</v>
      </c>
      <c r="O11" s="49">
        <f t="shared" si="22"/>
        <v>18.952669322361327</v>
      </c>
      <c r="P11" s="49">
        <f t="shared" si="8"/>
        <v>0</v>
      </c>
      <c r="Q11" s="49">
        <f t="shared" ref="Q11:R11" si="23">Q37+Q89</f>
        <v>0</v>
      </c>
      <c r="R11" s="49">
        <f t="shared" si="23"/>
        <v>0</v>
      </c>
      <c r="S11" s="51">
        <f t="shared" si="10"/>
        <v>2637.9225640308723</v>
      </c>
      <c r="T11" s="8" t="str">
        <f t="shared" si="11"/>
        <v/>
      </c>
      <c r="U11" s="8"/>
      <c r="X11"/>
      <c r="Y11"/>
      <c r="Z11"/>
      <c r="AA11"/>
      <c r="AB11"/>
      <c r="AC11"/>
      <c r="AD11"/>
      <c r="AE11"/>
      <c r="AF11"/>
      <c r="AG11"/>
      <c r="AH11" s="45"/>
      <c r="AJ11" s="45"/>
      <c r="AR11" s="5"/>
      <c r="BA11"/>
      <c r="BI11" s="5"/>
      <c r="BR11"/>
      <c r="BX11" s="4"/>
      <c r="CG11"/>
    </row>
    <row r="12" spans="1:85" x14ac:dyDescent="0.25">
      <c r="A12" s="11" t="s">
        <v>67</v>
      </c>
      <c r="B12" s="52">
        <f t="shared" si="2"/>
        <v>7689.4990371581716</v>
      </c>
      <c r="C12" s="52">
        <f t="shared" si="2"/>
        <v>112.08883823083943</v>
      </c>
      <c r="D12" s="52">
        <f t="shared" ref="D12:E12" si="24">D38+D90</f>
        <v>1061.5825673484096</v>
      </c>
      <c r="E12" s="52">
        <f t="shared" si="24"/>
        <v>2.5549162004035955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54">
        <f t="shared" si="6"/>
        <v>8865.7253589378251</v>
      </c>
      <c r="J12" s="8"/>
      <c r="K12" s="23" t="s">
        <v>67</v>
      </c>
      <c r="L12" s="55">
        <f t="shared" ref="L12:O12" si="26">L38+L90</f>
        <v>7689.4990371581716</v>
      </c>
      <c r="M12" s="55">
        <f t="shared" si="26"/>
        <v>112.08883823083943</v>
      </c>
      <c r="N12" s="55">
        <f t="shared" si="26"/>
        <v>1061.5825673484096</v>
      </c>
      <c r="O12" s="55">
        <f t="shared" si="26"/>
        <v>2.5549162004035955</v>
      </c>
      <c r="P12" s="55">
        <f t="shared" si="8"/>
        <v>0</v>
      </c>
      <c r="Q12" s="55">
        <f t="shared" ref="Q12:R12" si="27">Q38+Q90</f>
        <v>0</v>
      </c>
      <c r="R12" s="55">
        <f t="shared" si="27"/>
        <v>0</v>
      </c>
      <c r="S12" s="57">
        <f t="shared" si="10"/>
        <v>8865.7253589378251</v>
      </c>
      <c r="T12" s="8" t="str">
        <f t="shared" si="11"/>
        <v/>
      </c>
      <c r="U12" s="8"/>
      <c r="X12"/>
      <c r="Y12"/>
      <c r="Z12"/>
      <c r="AA12"/>
      <c r="AB12"/>
      <c r="AC12"/>
      <c r="AD12"/>
      <c r="AE12"/>
      <c r="AF12"/>
      <c r="AG12"/>
      <c r="AH12" s="45"/>
      <c r="AJ12" s="45"/>
      <c r="AR12" s="5"/>
      <c r="BA12"/>
      <c r="BI12" s="5"/>
      <c r="BR12"/>
      <c r="BX12" s="4"/>
      <c r="CG12"/>
    </row>
    <row r="13" spans="1:85" x14ac:dyDescent="0.25">
      <c r="A13" s="12" t="s">
        <v>56</v>
      </c>
      <c r="B13" s="49">
        <f t="shared" si="2"/>
        <v>0</v>
      </c>
      <c r="C13" s="49">
        <f t="shared" si="2"/>
        <v>0.38115107544607491</v>
      </c>
      <c r="D13" s="49">
        <f t="shared" ref="D13:E13" si="28">D39+D91</f>
        <v>3.9946616309914997</v>
      </c>
      <c r="E13" s="49">
        <f t="shared" si="28"/>
        <v>1524.570212935914</v>
      </c>
      <c r="F13" s="49">
        <f t="shared" si="4"/>
        <v>17287.153750458172</v>
      </c>
      <c r="G13" s="49">
        <f t="shared" ref="G13:H13" si="29">G39+G91</f>
        <v>0</v>
      </c>
      <c r="H13" s="49">
        <f t="shared" si="29"/>
        <v>0</v>
      </c>
      <c r="I13" s="48">
        <f t="shared" si="6"/>
        <v>18816.099776100524</v>
      </c>
      <c r="J13" s="8"/>
      <c r="K13" s="24" t="s">
        <v>56</v>
      </c>
      <c r="L13" s="49">
        <f t="shared" ref="L13:O13" si="30">L39+L91</f>
        <v>0</v>
      </c>
      <c r="M13" s="49">
        <f t="shared" si="30"/>
        <v>0.38115107544607491</v>
      </c>
      <c r="N13" s="49">
        <f t="shared" si="30"/>
        <v>3.9946616309914997</v>
      </c>
      <c r="O13" s="49">
        <f t="shared" si="30"/>
        <v>1524.570212935914</v>
      </c>
      <c r="P13" s="49">
        <f t="shared" si="8"/>
        <v>17287.153750458172</v>
      </c>
      <c r="Q13" s="49">
        <f t="shared" ref="Q13:R13" si="31">Q39+Q91</f>
        <v>0</v>
      </c>
      <c r="R13" s="49">
        <f t="shared" si="31"/>
        <v>0</v>
      </c>
      <c r="S13" s="51">
        <f t="shared" si="10"/>
        <v>18816.099776100524</v>
      </c>
      <c r="T13" s="8" t="str">
        <f t="shared" si="11"/>
        <v/>
      </c>
      <c r="U13" s="8"/>
      <c r="X13"/>
      <c r="Y13"/>
      <c r="Z13"/>
      <c r="AA13"/>
      <c r="AB13"/>
      <c r="AC13"/>
      <c r="AD13"/>
      <c r="AE13"/>
      <c r="AF13"/>
      <c r="AG13"/>
      <c r="AH13" s="45"/>
      <c r="AJ13" s="45"/>
      <c r="AR13" s="5"/>
      <c r="BA13"/>
      <c r="BI13" s="5"/>
      <c r="BR13"/>
      <c r="BX13" s="4"/>
      <c r="CG13"/>
    </row>
    <row r="14" spans="1:85" x14ac:dyDescent="0.25">
      <c r="A14" s="11" t="s">
        <v>11</v>
      </c>
      <c r="B14" s="52">
        <f t="shared" si="2"/>
        <v>0</v>
      </c>
      <c r="C14" s="52">
        <f t="shared" si="2"/>
        <v>0.10130292072125384</v>
      </c>
      <c r="D14" s="52">
        <f t="shared" ref="D14:E14" si="32">D40+D92</f>
        <v>2.9091527186484948E-2</v>
      </c>
      <c r="E14" s="52">
        <f t="shared" si="32"/>
        <v>32.761785192702973</v>
      </c>
      <c r="F14" s="52">
        <f t="shared" si="4"/>
        <v>6299.1898904959498</v>
      </c>
      <c r="G14" s="52">
        <f t="shared" ref="G14:H14" si="33">G40+G92</f>
        <v>0</v>
      </c>
      <c r="H14" s="52">
        <f t="shared" si="33"/>
        <v>0</v>
      </c>
      <c r="I14" s="54">
        <f t="shared" si="6"/>
        <v>6332.0820701365601</v>
      </c>
      <c r="J14" s="8"/>
      <c r="K14" s="23" t="s">
        <v>11</v>
      </c>
      <c r="L14" s="55">
        <f t="shared" ref="L14:O14" si="34">L40+L92</f>
        <v>0</v>
      </c>
      <c r="M14" s="55">
        <f t="shared" si="34"/>
        <v>0.10130292072125384</v>
      </c>
      <c r="N14" s="55">
        <f t="shared" si="34"/>
        <v>2.9091527186484948E-2</v>
      </c>
      <c r="O14" s="55">
        <f t="shared" si="34"/>
        <v>32.761785192702973</v>
      </c>
      <c r="P14" s="55">
        <f t="shared" si="8"/>
        <v>6299.1898904959498</v>
      </c>
      <c r="Q14" s="55">
        <f t="shared" ref="Q14:R14" si="35">Q40+Q92</f>
        <v>0</v>
      </c>
      <c r="R14" s="55">
        <f t="shared" si="35"/>
        <v>0</v>
      </c>
      <c r="S14" s="57">
        <f t="shared" si="10"/>
        <v>6332.0820701365601</v>
      </c>
      <c r="T14" s="8" t="str">
        <f t="shared" si="11"/>
        <v/>
      </c>
      <c r="U14" s="8"/>
      <c r="X14"/>
      <c r="Y14"/>
      <c r="Z14"/>
      <c r="AA14"/>
      <c r="AB14"/>
      <c r="AC14"/>
      <c r="AD14"/>
      <c r="AE14"/>
      <c r="AF14"/>
      <c r="AG14"/>
      <c r="AH14" s="45"/>
      <c r="AJ14" s="45"/>
      <c r="AR14" s="5"/>
      <c r="BA14"/>
      <c r="BI14" s="5"/>
      <c r="BR14"/>
      <c r="BX14" s="4"/>
      <c r="CG14"/>
    </row>
    <row r="15" spans="1:85" x14ac:dyDescent="0.25">
      <c r="A15" s="12" t="s">
        <v>57</v>
      </c>
      <c r="B15" s="49">
        <f t="shared" si="2"/>
        <v>0</v>
      </c>
      <c r="C15" s="49">
        <f t="shared" si="2"/>
        <v>0</v>
      </c>
      <c r="D15" s="49">
        <f t="shared" ref="D15:E15" si="36">D41+D93</f>
        <v>1.0452117910361567</v>
      </c>
      <c r="E15" s="49">
        <f t="shared" si="36"/>
        <v>0</v>
      </c>
      <c r="F15" s="49">
        <f t="shared" si="4"/>
        <v>734.0160986827666</v>
      </c>
      <c r="G15" s="49">
        <f t="shared" ref="G15:H15" si="37">G41+G93</f>
        <v>0</v>
      </c>
      <c r="H15" s="49">
        <f t="shared" si="37"/>
        <v>0</v>
      </c>
      <c r="I15" s="48">
        <f t="shared" si="6"/>
        <v>735.06131047380279</v>
      </c>
      <c r="J15" s="8"/>
      <c r="K15" s="24" t="s">
        <v>57</v>
      </c>
      <c r="L15" s="49">
        <f t="shared" ref="L15:O15" si="38">L41+L93</f>
        <v>0</v>
      </c>
      <c r="M15" s="49">
        <f t="shared" si="38"/>
        <v>0</v>
      </c>
      <c r="N15" s="49">
        <f t="shared" si="38"/>
        <v>1.0452117910361567</v>
      </c>
      <c r="O15" s="49">
        <f t="shared" si="38"/>
        <v>0</v>
      </c>
      <c r="P15" s="49">
        <f t="shared" si="8"/>
        <v>734.0160986827666</v>
      </c>
      <c r="Q15" s="49">
        <f t="shared" ref="Q15:R15" si="39">Q41+Q93</f>
        <v>0</v>
      </c>
      <c r="R15" s="49">
        <f t="shared" si="39"/>
        <v>0</v>
      </c>
      <c r="S15" s="51">
        <f t="shared" si="10"/>
        <v>735.06131047380279</v>
      </c>
      <c r="T15" s="8" t="str">
        <f t="shared" si="11"/>
        <v/>
      </c>
      <c r="U15" s="8"/>
      <c r="X15"/>
      <c r="Y15"/>
      <c r="Z15"/>
      <c r="AA15"/>
      <c r="AB15"/>
      <c r="AC15"/>
      <c r="AD15"/>
      <c r="AE15"/>
      <c r="AF15"/>
      <c r="AG15"/>
      <c r="AH15" s="45"/>
      <c r="AJ15" s="45"/>
      <c r="AR15" s="5"/>
      <c r="BA15"/>
      <c r="BI15" s="5"/>
      <c r="BR15"/>
      <c r="BX15" s="4"/>
      <c r="CG15"/>
    </row>
    <row r="16" spans="1:85" x14ac:dyDescent="0.25">
      <c r="A16" s="11" t="s">
        <v>16</v>
      </c>
      <c r="B16" s="52">
        <f t="shared" si="2"/>
        <v>347.58590882420594</v>
      </c>
      <c r="C16" s="52">
        <f t="shared" si="2"/>
        <v>10.737683864270522</v>
      </c>
      <c r="D16" s="52">
        <f t="shared" ref="D16:E16" si="40">D42+D94</f>
        <v>144.01848041308656</v>
      </c>
      <c r="E16" s="52">
        <f t="shared" si="40"/>
        <v>57.515985190603182</v>
      </c>
      <c r="F16" s="52">
        <f t="shared" si="4"/>
        <v>8.8271584066328401</v>
      </c>
      <c r="G16" s="52">
        <f t="shared" ref="G16:H16" si="41">G42+G94</f>
        <v>0</v>
      </c>
      <c r="H16" s="52">
        <f t="shared" si="41"/>
        <v>0</v>
      </c>
      <c r="I16" s="54">
        <f t="shared" si="6"/>
        <v>568.68521669879908</v>
      </c>
      <c r="J16" s="8"/>
      <c r="K16" s="23" t="s">
        <v>16</v>
      </c>
      <c r="L16" s="55">
        <f t="shared" ref="L16:O16" si="42">L42+L94</f>
        <v>347.58590882420594</v>
      </c>
      <c r="M16" s="55">
        <f t="shared" si="42"/>
        <v>10.737683864270522</v>
      </c>
      <c r="N16" s="55">
        <f t="shared" si="42"/>
        <v>144.01848041308656</v>
      </c>
      <c r="O16" s="55">
        <f t="shared" si="42"/>
        <v>57.515985190603182</v>
      </c>
      <c r="P16" s="55">
        <f t="shared" si="8"/>
        <v>8.8271584066329236</v>
      </c>
      <c r="Q16" s="55">
        <f t="shared" ref="Q16:R16" si="43">Q42+Q94</f>
        <v>0</v>
      </c>
      <c r="R16" s="55">
        <f t="shared" si="43"/>
        <v>0</v>
      </c>
      <c r="S16" s="57">
        <f t="shared" si="10"/>
        <v>568.6852166987992</v>
      </c>
      <c r="T16" s="8" t="str">
        <f t="shared" si="11"/>
        <v/>
      </c>
      <c r="U16" s="8"/>
      <c r="X16"/>
      <c r="Y16"/>
      <c r="Z16"/>
      <c r="AA16"/>
      <c r="AB16"/>
      <c r="AC16"/>
      <c r="AD16"/>
      <c r="AE16"/>
      <c r="AF16"/>
      <c r="AG16"/>
      <c r="AH16" s="45"/>
      <c r="AJ16" s="45"/>
      <c r="AR16" s="5"/>
      <c r="BA16"/>
      <c r="BI16" s="5"/>
      <c r="BR16"/>
      <c r="BX16" s="4"/>
      <c r="CG16"/>
    </row>
    <row r="17" spans="1:85" x14ac:dyDescent="0.25">
      <c r="A17" s="12" t="s">
        <v>139</v>
      </c>
      <c r="B17" s="49">
        <f t="shared" si="2"/>
        <v>2521.467157193294</v>
      </c>
      <c r="C17" s="49">
        <f t="shared" si="2"/>
        <v>1899.1382010389596</v>
      </c>
      <c r="D17" s="49">
        <f t="shared" ref="D17:E17" si="44">D43+D95</f>
        <v>2066.7811925367778</v>
      </c>
      <c r="E17" s="49">
        <f t="shared" si="44"/>
        <v>21.338554375206151</v>
      </c>
      <c r="F17" s="49">
        <f t="shared" si="4"/>
        <v>1429.3025198621226</v>
      </c>
      <c r="G17" s="49">
        <f t="shared" ref="G17:H17" si="45">G43+G95</f>
        <v>0</v>
      </c>
      <c r="H17" s="49">
        <f t="shared" si="45"/>
        <v>0</v>
      </c>
      <c r="I17" s="48">
        <f t="shared" si="6"/>
        <v>7938.0276250063607</v>
      </c>
      <c r="J17" s="8"/>
      <c r="K17" s="24" t="s">
        <v>139</v>
      </c>
      <c r="L17" s="49">
        <f t="shared" ref="L17:O17" si="46">L43+L95</f>
        <v>2521.467157193294</v>
      </c>
      <c r="M17" s="49">
        <f t="shared" si="46"/>
        <v>1899.1382010389596</v>
      </c>
      <c r="N17" s="49">
        <f t="shared" si="46"/>
        <v>2066.7811925367778</v>
      </c>
      <c r="O17" s="49">
        <f t="shared" si="46"/>
        <v>21.338554375206151</v>
      </c>
      <c r="P17" s="49">
        <f t="shared" si="8"/>
        <v>1429.3025198621235</v>
      </c>
      <c r="Q17" s="49">
        <f t="shared" ref="Q17:R17" si="47">Q43+Q95</f>
        <v>0</v>
      </c>
      <c r="R17" s="49">
        <f t="shared" si="47"/>
        <v>0</v>
      </c>
      <c r="S17" s="51">
        <f t="shared" si="10"/>
        <v>7938.0276250063616</v>
      </c>
      <c r="T17" s="8" t="str">
        <f t="shared" si="11"/>
        <v/>
      </c>
      <c r="U17" s="8"/>
      <c r="X17"/>
      <c r="Y17"/>
      <c r="Z17"/>
      <c r="AA17"/>
      <c r="AB17"/>
      <c r="AC17"/>
      <c r="AD17"/>
      <c r="AE17"/>
      <c r="AF17"/>
      <c r="AG17"/>
      <c r="AH17" s="45"/>
      <c r="AJ17" s="45"/>
      <c r="AR17" s="5"/>
      <c r="BA17"/>
      <c r="BI17" s="5"/>
      <c r="BR17"/>
      <c r="BX17" s="4"/>
      <c r="CG17"/>
    </row>
    <row r="18" spans="1:85" x14ac:dyDescent="0.25">
      <c r="A18" s="11" t="s">
        <v>24</v>
      </c>
      <c r="B18" s="52">
        <f t="shared" si="2"/>
        <v>2221.8046805827985</v>
      </c>
      <c r="C18" s="52">
        <f t="shared" si="2"/>
        <v>22.957365709830164</v>
      </c>
      <c r="D18" s="52">
        <f t="shared" ref="D18:E18" si="48">D44+D96</f>
        <v>3376.1647404666551</v>
      </c>
      <c r="E18" s="52">
        <f t="shared" si="48"/>
        <v>7537.4938697392754</v>
      </c>
      <c r="F18" s="52">
        <f t="shared" si="4"/>
        <v>1516.79244300042</v>
      </c>
      <c r="G18" s="52">
        <f t="shared" ref="G18:H18" si="49">G44+G96</f>
        <v>2161.3357299833897</v>
      </c>
      <c r="H18" s="52">
        <f t="shared" si="49"/>
        <v>20.872798341160056</v>
      </c>
      <c r="I18" s="54">
        <f t="shared" si="6"/>
        <v>16857.421627823529</v>
      </c>
      <c r="J18" s="8"/>
      <c r="K18" s="23" t="s">
        <v>24</v>
      </c>
      <c r="L18" s="55">
        <f t="shared" ref="L18:O18" si="50">L44+L96</f>
        <v>2221.8046805827985</v>
      </c>
      <c r="M18" s="55">
        <f t="shared" si="50"/>
        <v>22.957365709830164</v>
      </c>
      <c r="N18" s="55">
        <f t="shared" si="50"/>
        <v>3376.1647404666551</v>
      </c>
      <c r="O18" s="55">
        <f t="shared" si="50"/>
        <v>7537.4938697392754</v>
      </c>
      <c r="P18" s="55">
        <f t="shared" si="8"/>
        <v>1516.7924430004182</v>
      </c>
      <c r="Q18" s="55">
        <f t="shared" ref="Q18:R18" si="51">Q44+Q96</f>
        <v>2161.3357299833897</v>
      </c>
      <c r="R18" s="55">
        <f t="shared" si="51"/>
        <v>20.872798341160056</v>
      </c>
      <c r="S18" s="57">
        <f t="shared" si="10"/>
        <v>16857.421627823525</v>
      </c>
      <c r="T18" s="8" t="str">
        <f t="shared" si="11"/>
        <v/>
      </c>
      <c r="U18" s="8"/>
      <c r="X18"/>
      <c r="Y18"/>
      <c r="Z18"/>
      <c r="AA18"/>
      <c r="AB18"/>
      <c r="AC18"/>
      <c r="AD18"/>
      <c r="AE18"/>
      <c r="AF18"/>
      <c r="AG18"/>
      <c r="AH18" s="45"/>
      <c r="AJ18" s="45"/>
      <c r="AR18" s="5"/>
      <c r="BA18"/>
      <c r="BI18" s="5"/>
      <c r="BR18"/>
      <c r="BX18" s="4"/>
      <c r="CG18"/>
    </row>
    <row r="19" spans="1:85" x14ac:dyDescent="0.25">
      <c r="A19" s="12" t="s">
        <v>23</v>
      </c>
      <c r="B19" s="49">
        <f t="shared" si="2"/>
        <v>3494.4706467374881</v>
      </c>
      <c r="C19" s="49">
        <f t="shared" si="2"/>
        <v>13.794168222560188</v>
      </c>
      <c r="D19" s="49">
        <f t="shared" ref="D19:E19" si="52">D45+D97</f>
        <v>416.69769303347812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48">
        <f t="shared" si="6"/>
        <v>3924.9625079935263</v>
      </c>
      <c r="J19" s="8"/>
      <c r="K19" s="24" t="s">
        <v>23</v>
      </c>
      <c r="L19" s="49">
        <f t="shared" ref="L19:O19" si="54">L45+L97</f>
        <v>3494.4706467374881</v>
      </c>
      <c r="M19" s="49">
        <f t="shared" si="54"/>
        <v>13.794168222560188</v>
      </c>
      <c r="N19" s="49">
        <f t="shared" si="54"/>
        <v>416.69769303347812</v>
      </c>
      <c r="O19" s="49">
        <f t="shared" si="54"/>
        <v>0</v>
      </c>
      <c r="P19" s="49">
        <f t="shared" si="8"/>
        <v>-1.4210854715202004E-13</v>
      </c>
      <c r="Q19" s="49">
        <f t="shared" ref="Q19:R19" si="55">Q45+Q97</f>
        <v>0</v>
      </c>
      <c r="R19" s="49">
        <f t="shared" si="55"/>
        <v>0</v>
      </c>
      <c r="S19" s="51">
        <f t="shared" si="10"/>
        <v>3924.9625079935263</v>
      </c>
      <c r="T19" s="8" t="str">
        <f t="shared" si="11"/>
        <v/>
      </c>
      <c r="U19" s="8"/>
      <c r="X19"/>
      <c r="Y19"/>
      <c r="Z19"/>
      <c r="AA19"/>
      <c r="AB19"/>
      <c r="AC19"/>
      <c r="AD19"/>
      <c r="AE19"/>
      <c r="AF19"/>
      <c r="AG19"/>
      <c r="AH19" s="45"/>
      <c r="AJ19" s="45"/>
      <c r="AR19" s="5"/>
      <c r="BA19"/>
      <c r="BI19" s="5"/>
      <c r="BR19"/>
      <c r="BX19" s="4"/>
      <c r="CG19"/>
    </row>
    <row r="20" spans="1:85" x14ac:dyDescent="0.25">
      <c r="A20" s="11" t="s">
        <v>58</v>
      </c>
      <c r="B20" s="52">
        <f t="shared" si="2"/>
        <v>5101.1162294699061</v>
      </c>
      <c r="C20" s="52">
        <f t="shared" si="2"/>
        <v>23.401396517866431</v>
      </c>
      <c r="D20" s="52">
        <f t="shared" ref="D20:E20" si="56">D46+D98</f>
        <v>646.29772958771309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54">
        <f t="shared" si="6"/>
        <v>5770.8153555754852</v>
      </c>
      <c r="J20" s="8"/>
      <c r="K20" s="23" t="s">
        <v>58</v>
      </c>
      <c r="L20" s="55">
        <f t="shared" ref="L20:O20" si="58">L46+L98</f>
        <v>5101.1162294699061</v>
      </c>
      <c r="M20" s="55">
        <f t="shared" si="58"/>
        <v>23.401396517866431</v>
      </c>
      <c r="N20" s="55">
        <f t="shared" si="58"/>
        <v>646.29772958771309</v>
      </c>
      <c r="O20" s="55">
        <f t="shared" si="58"/>
        <v>0</v>
      </c>
      <c r="P20" s="55">
        <f t="shared" si="8"/>
        <v>2.2969213336887506E-13</v>
      </c>
      <c r="Q20" s="55">
        <f t="shared" ref="Q20:R20" si="59">Q46+Q98</f>
        <v>0</v>
      </c>
      <c r="R20" s="55">
        <f t="shared" si="59"/>
        <v>0</v>
      </c>
      <c r="S20" s="57">
        <f t="shared" si="10"/>
        <v>5770.8153555754852</v>
      </c>
      <c r="T20" s="8" t="str">
        <f t="shared" si="11"/>
        <v/>
      </c>
      <c r="U20" s="8"/>
      <c r="X20"/>
      <c r="Y20"/>
      <c r="Z20"/>
      <c r="AA20"/>
      <c r="AB20"/>
      <c r="AC20"/>
      <c r="AD20"/>
      <c r="AE20"/>
      <c r="AF20"/>
      <c r="AG20"/>
      <c r="AH20" s="45"/>
      <c r="AJ20" s="45"/>
      <c r="AR20" s="5"/>
      <c r="BA20"/>
      <c r="BI20" s="5"/>
      <c r="BR20"/>
      <c r="BX20" s="4"/>
      <c r="CG20"/>
    </row>
    <row r="21" spans="1:85" x14ac:dyDescent="0.25">
      <c r="A21" s="12" t="s">
        <v>21</v>
      </c>
      <c r="B21" s="49">
        <f t="shared" si="2"/>
        <v>911.29338919965915</v>
      </c>
      <c r="C21" s="49">
        <f t="shared" si="2"/>
        <v>6655.570453020081</v>
      </c>
      <c r="D21" s="49">
        <f t="shared" ref="D21:E21" si="60">D47+D99</f>
        <v>1409.6825840661945</v>
      </c>
      <c r="E21" s="49">
        <f t="shared" si="60"/>
        <v>3.4036120850233149</v>
      </c>
      <c r="F21" s="49">
        <f t="shared" si="4"/>
        <v>970.47706668583805</v>
      </c>
      <c r="G21" s="49">
        <f t="shared" ref="G21:H21" si="61">G47+G99</f>
        <v>0</v>
      </c>
      <c r="H21" s="49">
        <f t="shared" si="61"/>
        <v>0</v>
      </c>
      <c r="I21" s="48">
        <f t="shared" si="6"/>
        <v>9950.4271050567968</v>
      </c>
      <c r="J21" s="8"/>
      <c r="K21" s="24" t="s">
        <v>21</v>
      </c>
      <c r="L21" s="49">
        <f t="shared" ref="L21:O21" si="62">L47+L99</f>
        <v>911.29338919965915</v>
      </c>
      <c r="M21" s="49">
        <f t="shared" si="62"/>
        <v>6655.570453020081</v>
      </c>
      <c r="N21" s="49">
        <f t="shared" si="62"/>
        <v>1409.6825840661945</v>
      </c>
      <c r="O21" s="49">
        <f t="shared" si="62"/>
        <v>3.4036120850233149</v>
      </c>
      <c r="P21" s="49">
        <f t="shared" si="8"/>
        <v>970.47706668583874</v>
      </c>
      <c r="Q21" s="49">
        <f t="shared" ref="Q21:R21" si="63">Q47+Q99</f>
        <v>0</v>
      </c>
      <c r="R21" s="49">
        <f t="shared" si="63"/>
        <v>0</v>
      </c>
      <c r="S21" s="51">
        <f t="shared" si="10"/>
        <v>9950.4271050567968</v>
      </c>
      <c r="T21" s="8" t="str">
        <f t="shared" si="11"/>
        <v/>
      </c>
      <c r="U21" s="8"/>
      <c r="X21"/>
      <c r="Y21"/>
      <c r="Z21"/>
      <c r="AA21"/>
      <c r="AB21"/>
      <c r="AC21"/>
      <c r="AD21"/>
      <c r="AE21"/>
      <c r="AF21"/>
      <c r="AG21"/>
      <c r="AH21" s="45"/>
      <c r="AJ21" s="45"/>
      <c r="AR21" s="5"/>
      <c r="BA21"/>
      <c r="BI21" s="5"/>
      <c r="BR21"/>
      <c r="BX21" s="4"/>
      <c r="CG21"/>
    </row>
    <row r="22" spans="1:85" x14ac:dyDescent="0.25">
      <c r="A22" s="11" t="s">
        <v>20</v>
      </c>
      <c r="B22" s="52">
        <f t="shared" si="2"/>
        <v>106.32371378757827</v>
      </c>
      <c r="C22" s="52">
        <f t="shared" si="2"/>
        <v>201.54820294375432</v>
      </c>
      <c r="D22" s="52">
        <f t="shared" ref="D22:E22" si="64">D48+D100</f>
        <v>1061.6883261097419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54">
        <f t="shared" si="6"/>
        <v>1369.5602428410743</v>
      </c>
      <c r="J22" s="8"/>
      <c r="K22" s="23" t="s">
        <v>20</v>
      </c>
      <c r="L22" s="55">
        <f t="shared" ref="L22:O22" si="66">L48+L100</f>
        <v>106.32371378757827</v>
      </c>
      <c r="M22" s="55">
        <f t="shared" si="66"/>
        <v>201.54820294375432</v>
      </c>
      <c r="N22" s="55">
        <f t="shared" si="66"/>
        <v>1061.6883261097419</v>
      </c>
      <c r="O22" s="55">
        <f t="shared" si="66"/>
        <v>0</v>
      </c>
      <c r="P22" s="55">
        <f t="shared" si="8"/>
        <v>0</v>
      </c>
      <c r="Q22" s="55">
        <f t="shared" ref="Q22:R22" si="67">Q48+Q100</f>
        <v>0</v>
      </c>
      <c r="R22" s="55">
        <f t="shared" si="67"/>
        <v>0</v>
      </c>
      <c r="S22" s="57">
        <f t="shared" si="10"/>
        <v>1369.5602428410743</v>
      </c>
      <c r="T22" s="8" t="str">
        <f t="shared" si="11"/>
        <v/>
      </c>
      <c r="U22" s="8"/>
      <c r="X22"/>
      <c r="Y22"/>
      <c r="Z22"/>
      <c r="AA22"/>
      <c r="AB22"/>
      <c r="AC22"/>
      <c r="AD22"/>
      <c r="AE22"/>
      <c r="AF22"/>
      <c r="AG22"/>
      <c r="AH22" s="45"/>
      <c r="AJ22" s="45"/>
      <c r="AR22" s="5"/>
      <c r="BA22"/>
      <c r="BI22" s="5"/>
      <c r="BR22"/>
      <c r="BX22" s="4"/>
      <c r="CG22"/>
    </row>
    <row r="23" spans="1:85" x14ac:dyDescent="0.25">
      <c r="A23" s="13" t="s">
        <v>62</v>
      </c>
      <c r="B23" s="49">
        <f t="shared" si="2"/>
        <v>549.83294860955107</v>
      </c>
      <c r="C23" s="49">
        <f t="shared" si="2"/>
        <v>0</v>
      </c>
      <c r="D23" s="49">
        <f t="shared" ref="D23:E23" si="68">D49+D101</f>
        <v>354.87560727100794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48">
        <f t="shared" si="6"/>
        <v>904.70855588055906</v>
      </c>
      <c r="J23" s="8"/>
      <c r="K23" s="25" t="s">
        <v>62</v>
      </c>
      <c r="L23" s="49">
        <f t="shared" ref="L23:O23" si="70">L49+L101</f>
        <v>549.83294860955107</v>
      </c>
      <c r="M23" s="49">
        <f t="shared" si="70"/>
        <v>0</v>
      </c>
      <c r="N23" s="49">
        <f t="shared" si="70"/>
        <v>354.87560727100794</v>
      </c>
      <c r="O23" s="49">
        <f t="shared" si="70"/>
        <v>0</v>
      </c>
      <c r="P23" s="49">
        <f t="shared" si="8"/>
        <v>0</v>
      </c>
      <c r="Q23" s="49">
        <f t="shared" ref="Q23:R23" si="71">Q49+Q101</f>
        <v>0</v>
      </c>
      <c r="R23" s="49">
        <f t="shared" si="71"/>
        <v>0</v>
      </c>
      <c r="S23" s="51">
        <f t="shared" si="10"/>
        <v>904.70855588055906</v>
      </c>
      <c r="T23" s="8" t="str">
        <f t="shared" si="11"/>
        <v/>
      </c>
      <c r="U23" s="8"/>
      <c r="X23"/>
      <c r="Y23"/>
      <c r="Z23"/>
      <c r="AA23"/>
      <c r="AB23"/>
      <c r="AC23"/>
      <c r="AD23"/>
      <c r="AE23"/>
      <c r="AF23"/>
      <c r="AG23"/>
      <c r="AH23" s="45"/>
      <c r="AJ23" s="45"/>
      <c r="AR23" s="5"/>
      <c r="BA23"/>
      <c r="BI23" s="5"/>
      <c r="BR23"/>
      <c r="BX23" s="4"/>
      <c r="CG23"/>
    </row>
    <row r="24" spans="1:85" ht="14.4" x14ac:dyDescent="0.3">
      <c r="A24" s="14" t="s">
        <v>22</v>
      </c>
      <c r="B24" s="59">
        <f t="shared" si="2"/>
        <v>549.83294860955107</v>
      </c>
      <c r="C24" s="59">
        <f t="shared" si="2"/>
        <v>0</v>
      </c>
      <c r="D24" s="59">
        <f t="shared" ref="D24:E24" si="72">D50+D102</f>
        <v>354.87560727100794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61">
        <f t="shared" si="6"/>
        <v>904.70855588055906</v>
      </c>
      <c r="J24" s="8"/>
      <c r="K24" s="26" t="s">
        <v>22</v>
      </c>
      <c r="L24" s="62">
        <f t="shared" ref="L24:O24" si="74">L50+L102</f>
        <v>549.83294860955107</v>
      </c>
      <c r="M24" s="62">
        <f t="shared" si="74"/>
        <v>0</v>
      </c>
      <c r="N24" s="62">
        <f t="shared" si="74"/>
        <v>354.87560727100794</v>
      </c>
      <c r="O24" s="62">
        <f t="shared" si="74"/>
        <v>0</v>
      </c>
      <c r="P24" s="62">
        <f t="shared" si="8"/>
        <v>0</v>
      </c>
      <c r="Q24" s="62">
        <f t="shared" ref="Q24:R24" si="75">Q50+Q102</f>
        <v>0</v>
      </c>
      <c r="R24" s="62">
        <f t="shared" si="75"/>
        <v>0</v>
      </c>
      <c r="S24" s="64">
        <f t="shared" si="10"/>
        <v>904.70855588055906</v>
      </c>
      <c r="T24" s="8" t="str">
        <f t="shared" si="11"/>
        <v/>
      </c>
      <c r="U24" s="8"/>
      <c r="X24"/>
      <c r="Y24"/>
      <c r="Z24"/>
      <c r="AA24"/>
      <c r="AB24"/>
      <c r="AC24"/>
      <c r="AD24"/>
      <c r="AE24"/>
      <c r="AF24"/>
      <c r="AG24"/>
      <c r="AH24" s="45"/>
      <c r="AJ24" s="45"/>
      <c r="AR24" s="5"/>
      <c r="BA24"/>
      <c r="BI24" s="5"/>
      <c r="BR24"/>
      <c r="BX24" s="4"/>
      <c r="CG24"/>
    </row>
    <row r="25" spans="1:85" ht="14.4" x14ac:dyDescent="0.3">
      <c r="A25" s="15" t="s">
        <v>18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67">
        <f t="shared" si="6"/>
        <v>0</v>
      </c>
      <c r="J25" s="8"/>
      <c r="K25" s="27" t="s">
        <v>18</v>
      </c>
      <c r="L25" s="65">
        <f t="shared" ref="L25:O25" si="78">L51+L103</f>
        <v>0</v>
      </c>
      <c r="M25" s="65">
        <f t="shared" si="78"/>
        <v>0</v>
      </c>
      <c r="N25" s="65">
        <f t="shared" si="78"/>
        <v>0</v>
      </c>
      <c r="O25" s="65">
        <f t="shared" si="78"/>
        <v>0</v>
      </c>
      <c r="P25" s="65">
        <f t="shared" si="8"/>
        <v>0</v>
      </c>
      <c r="Q25" s="65">
        <f t="shared" ref="Q25:R25" si="79">Q51+Q103</f>
        <v>0</v>
      </c>
      <c r="R25" s="65">
        <f t="shared" si="79"/>
        <v>0</v>
      </c>
      <c r="S25" s="69">
        <f t="shared" si="10"/>
        <v>0</v>
      </c>
      <c r="T25" s="8"/>
      <c r="U25" s="8"/>
      <c r="Z25" s="45"/>
      <c r="AA25"/>
      <c r="AB25"/>
      <c r="AC25"/>
      <c r="AD25"/>
      <c r="AE25"/>
      <c r="AF25"/>
      <c r="AG25"/>
      <c r="AH25"/>
      <c r="AI25"/>
      <c r="AR25" s="5"/>
      <c r="BA25"/>
      <c r="BI25" s="5"/>
      <c r="BR25"/>
      <c r="BX25" s="4"/>
      <c r="CG25"/>
    </row>
    <row r="26" spans="1:85" ht="14.4" x14ac:dyDescent="0.3">
      <c r="A26" s="14" t="s">
        <v>19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61">
        <f t="shared" si="6"/>
        <v>0</v>
      </c>
      <c r="J26" s="8"/>
      <c r="K26" s="26" t="s">
        <v>19</v>
      </c>
      <c r="L26" s="62">
        <f t="shared" ref="L26:O26" si="82">L52+L104</f>
        <v>0</v>
      </c>
      <c r="M26" s="62">
        <f t="shared" si="82"/>
        <v>0</v>
      </c>
      <c r="N26" s="62">
        <f t="shared" si="82"/>
        <v>0</v>
      </c>
      <c r="O26" s="62">
        <f t="shared" si="82"/>
        <v>0</v>
      </c>
      <c r="P26" s="62">
        <f t="shared" si="8"/>
        <v>0</v>
      </c>
      <c r="Q26" s="62">
        <f t="shared" ref="Q26:R26" si="83">Q52+Q104</f>
        <v>0</v>
      </c>
      <c r="R26" s="62">
        <f t="shared" si="83"/>
        <v>0</v>
      </c>
      <c r="S26" s="64">
        <f t="shared" si="10"/>
        <v>0</v>
      </c>
      <c r="T26" s="8"/>
      <c r="U26" s="8"/>
      <c r="Z26" s="45"/>
      <c r="AA26"/>
      <c r="AB26"/>
      <c r="AC26"/>
      <c r="AD26"/>
      <c r="AE26"/>
      <c r="AF26"/>
      <c r="AG26"/>
      <c r="AH26"/>
      <c r="AI26"/>
      <c r="AR26" s="5"/>
      <c r="BA26"/>
      <c r="BI26" s="5"/>
      <c r="BR26"/>
      <c r="BX26" s="4"/>
      <c r="CG26"/>
    </row>
    <row r="27" spans="1:85" ht="15" thickBot="1" x14ac:dyDescent="0.35">
      <c r="A27" s="16" t="s">
        <v>10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72">
        <f t="shared" si="6"/>
        <v>0</v>
      </c>
      <c r="J27" s="8"/>
      <c r="K27" s="28" t="s">
        <v>64</v>
      </c>
      <c r="L27" s="70">
        <f t="shared" ref="L27:O27" si="86">L53+L105</f>
        <v>0</v>
      </c>
      <c r="M27" s="70">
        <f t="shared" si="86"/>
        <v>0</v>
      </c>
      <c r="N27" s="70">
        <f t="shared" si="86"/>
        <v>0</v>
      </c>
      <c r="O27" s="70">
        <f t="shared" si="86"/>
        <v>0</v>
      </c>
      <c r="P27" s="70">
        <f t="shared" si="8"/>
        <v>0</v>
      </c>
      <c r="Q27" s="70">
        <f t="shared" ref="Q27:R27" si="87">Q53+Q105</f>
        <v>0</v>
      </c>
      <c r="R27" s="70">
        <f t="shared" si="87"/>
        <v>0</v>
      </c>
      <c r="S27" s="74">
        <f t="shared" si="10"/>
        <v>0</v>
      </c>
      <c r="T27" s="8"/>
      <c r="U27" s="8"/>
      <c r="Z27" s="45"/>
      <c r="AA27"/>
      <c r="AB27"/>
      <c r="AC27"/>
      <c r="AD27"/>
      <c r="AE27"/>
      <c r="AF27"/>
      <c r="AG27"/>
      <c r="AH27"/>
      <c r="AI27"/>
      <c r="AR27" s="5"/>
      <c r="BA27"/>
      <c r="BI27" s="5"/>
      <c r="BR27"/>
      <c r="BX27" s="4"/>
      <c r="CG27"/>
    </row>
    <row r="28" spans="1:85" x14ac:dyDescent="0.25">
      <c r="A28" s="17" t="s">
        <v>25</v>
      </c>
      <c r="B28" s="75">
        <f>SUM(B7:B23)</f>
        <v>24872.444616107867</v>
      </c>
      <c r="C28" s="75">
        <f t="shared" ref="C28:I28" si="88">SUM(C7:C23)</f>
        <v>9366.9755167986932</v>
      </c>
      <c r="D28" s="75">
        <f t="shared" si="88"/>
        <v>12205.698748169265</v>
      </c>
      <c r="E28" s="75">
        <f t="shared" si="88"/>
        <v>9198.5916050414908</v>
      </c>
      <c r="F28" s="75">
        <f t="shared" si="88"/>
        <v>28245.945422247132</v>
      </c>
      <c r="G28" s="75">
        <f t="shared" si="88"/>
        <v>2161.3357299833897</v>
      </c>
      <c r="H28" s="76">
        <f t="shared" si="88"/>
        <v>20.872798341160056</v>
      </c>
      <c r="I28" s="48">
        <f t="shared" si="88"/>
        <v>86071.864436688993</v>
      </c>
      <c r="J28" s="279"/>
      <c r="K28" s="29" t="s">
        <v>25</v>
      </c>
      <c r="L28" s="75">
        <f>SUM(L7:L23)</f>
        <v>24872.444616107867</v>
      </c>
      <c r="M28" s="75">
        <f t="shared" ref="M28:S28" si="89">SUM(M7:M23)</f>
        <v>9366.9755167986932</v>
      </c>
      <c r="N28" s="75">
        <f t="shared" si="89"/>
        <v>12205.698748169265</v>
      </c>
      <c r="O28" s="75">
        <f t="shared" si="89"/>
        <v>9198.5916050414908</v>
      </c>
      <c r="P28" s="75">
        <f t="shared" si="89"/>
        <v>28245.945422247129</v>
      </c>
      <c r="Q28" s="75">
        <f t="shared" si="89"/>
        <v>2161.3357299833897</v>
      </c>
      <c r="R28" s="76">
        <f t="shared" si="89"/>
        <v>20.872798341160056</v>
      </c>
      <c r="S28" s="77">
        <f t="shared" si="89"/>
        <v>86071.864436688993</v>
      </c>
      <c r="T28" s="8" t="str">
        <f>IF(ABS(S28-S54-S80-S106)&gt;0.01,S28-S54-S80-S106,"")</f>
        <v/>
      </c>
      <c r="U28" s="8"/>
      <c r="Z28" s="45"/>
      <c r="AA28"/>
      <c r="AB28"/>
      <c r="AC28"/>
      <c r="AD28"/>
      <c r="AE28"/>
      <c r="AF28"/>
      <c r="AG28"/>
      <c r="AH28"/>
      <c r="AI28"/>
      <c r="AR28" s="5"/>
      <c r="BA28"/>
      <c r="BI28" s="5"/>
      <c r="BR28"/>
      <c r="BX28" s="4"/>
      <c r="CG28"/>
    </row>
    <row r="29" spans="1:85" s="4" customFormat="1" ht="15" thickBot="1" x14ac:dyDescent="0.35">
      <c r="A29" s="18" t="s">
        <v>85</v>
      </c>
      <c r="B29" s="78">
        <f>IF($I28=0,"-",B28/$I28)</f>
        <v>0.2889729969124003</v>
      </c>
      <c r="C29" s="78">
        <f t="shared" ref="C29:H29" si="90">IF($I28=0,"-",C28/$I28)</f>
        <v>0.10882738021422395</v>
      </c>
      <c r="D29" s="78">
        <f t="shared" si="90"/>
        <v>0.1418082299953812</v>
      </c>
      <c r="E29" s="78">
        <f t="shared" si="90"/>
        <v>0.10687106251552858</v>
      </c>
      <c r="F29" s="78">
        <f t="shared" si="90"/>
        <v>0.32816699867148474</v>
      </c>
      <c r="G29" s="78">
        <f t="shared" si="90"/>
        <v>2.5110827378128673E-2</v>
      </c>
      <c r="H29" s="78">
        <f t="shared" si="90"/>
        <v>2.4250431285258435E-4</v>
      </c>
      <c r="I29" s="79">
        <f>SUM(B29:H29)</f>
        <v>0.99999999999999989</v>
      </c>
      <c r="K29" s="30" t="s">
        <v>85</v>
      </c>
      <c r="L29" s="80">
        <f>IF($S28=0,"-",L28/$S28)</f>
        <v>0.2889729969124003</v>
      </c>
      <c r="M29" s="80">
        <f t="shared" ref="M29:R29" si="91">IF($S28=0,"-",M28/$S28)</f>
        <v>0.10882738021422395</v>
      </c>
      <c r="N29" s="80">
        <f t="shared" si="91"/>
        <v>0.1418082299953812</v>
      </c>
      <c r="O29" s="80">
        <f t="shared" si="91"/>
        <v>0.10687106251552858</v>
      </c>
      <c r="P29" s="80">
        <f t="shared" si="91"/>
        <v>0.32816699867148469</v>
      </c>
      <c r="Q29" s="80">
        <f t="shared" si="91"/>
        <v>2.5110827378128673E-2</v>
      </c>
      <c r="R29" s="81">
        <f t="shared" si="91"/>
        <v>2.4250431285258435E-4</v>
      </c>
      <c r="S29" s="82">
        <f>SUM(L29:R29)</f>
        <v>0.99999999999999989</v>
      </c>
      <c r="BA29" s="83"/>
      <c r="BR29" s="83"/>
    </row>
    <row r="30" spans="1:85" ht="14.4" thickBot="1" x14ac:dyDescent="0.3"/>
    <row r="31" spans="1:85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  <c r="K31" s="369" t="s">
        <v>51</v>
      </c>
      <c r="L31" s="43" t="s">
        <v>0</v>
      </c>
      <c r="M31" s="43" t="s">
        <v>1</v>
      </c>
      <c r="N31" s="43" t="s">
        <v>2</v>
      </c>
      <c r="O31" s="43" t="s">
        <v>3</v>
      </c>
      <c r="P31" s="43" t="s">
        <v>26</v>
      </c>
      <c r="Q31" s="43" t="s">
        <v>4</v>
      </c>
      <c r="R31" s="43" t="s">
        <v>84</v>
      </c>
      <c r="S31" s="44" t="s">
        <v>5</v>
      </c>
      <c r="U31" s="365" t="s">
        <v>51</v>
      </c>
      <c r="V31" s="84" t="s">
        <v>71</v>
      </c>
      <c r="W31" s="84" t="s">
        <v>72</v>
      </c>
      <c r="X31" s="84" t="s">
        <v>4</v>
      </c>
      <c r="Y31" s="84" t="s">
        <v>1</v>
      </c>
      <c r="Z31" s="84" t="s">
        <v>2</v>
      </c>
      <c r="AA31" s="84" t="s">
        <v>3</v>
      </c>
      <c r="AB31" s="84" t="s">
        <v>53</v>
      </c>
      <c r="AC31" s="84" t="s">
        <v>65</v>
      </c>
      <c r="AD31" s="85" t="s">
        <v>73</v>
      </c>
      <c r="AE31" s="85" t="s">
        <v>74</v>
      </c>
      <c r="AF31" s="85" t="s">
        <v>75</v>
      </c>
      <c r="AG31" s="85" t="s">
        <v>76</v>
      </c>
      <c r="AH31" s="85" t="s">
        <v>77</v>
      </c>
      <c r="AI31" s="86" t="s">
        <v>61</v>
      </c>
    </row>
    <row r="32" spans="1:85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  <c r="K32" s="370" t="s">
        <v>51</v>
      </c>
      <c r="L32" s="360" t="s">
        <v>66</v>
      </c>
      <c r="M32" s="361"/>
      <c r="N32" s="361"/>
      <c r="O32" s="361"/>
      <c r="P32" s="361"/>
      <c r="Q32" s="361"/>
      <c r="R32" s="361"/>
      <c r="S32" s="362"/>
      <c r="U32" s="366" t="s">
        <v>51</v>
      </c>
      <c r="V32" s="363" t="s">
        <v>66</v>
      </c>
      <c r="W32" s="363"/>
      <c r="X32" s="363"/>
      <c r="Y32" s="363"/>
      <c r="Z32" s="363"/>
      <c r="AA32" s="363"/>
      <c r="AB32" s="363"/>
      <c r="AC32" s="363"/>
      <c r="AD32" s="363"/>
      <c r="AE32" s="363"/>
      <c r="AF32" s="363"/>
      <c r="AG32" s="363"/>
      <c r="AH32" s="363"/>
      <c r="AI32" s="364"/>
    </row>
    <row r="33" spans="1:36" x14ac:dyDescent="0.25">
      <c r="A33" s="10" t="s">
        <v>6</v>
      </c>
      <c r="B33" s="46">
        <f>B111+B137+B163+B189+B215+B241+B267+B293+B319+B345+B371+B397+B423</f>
        <v>0</v>
      </c>
      <c r="C33" s="46">
        <f t="shared" ref="C33:E33" si="92">C111+C137+C163+C189+C215+C241+C267+C293+C319+C345+C371+C397+C423</f>
        <v>39.835929116429973</v>
      </c>
      <c r="D33" s="46">
        <f t="shared" si="92"/>
        <v>727.34668405119669</v>
      </c>
      <c r="E33" s="46">
        <f t="shared" si="92"/>
        <v>0</v>
      </c>
      <c r="F33" s="371">
        <v>0</v>
      </c>
      <c r="G33" s="46">
        <f t="shared" ref="G33:H48" si="93">G111+G137+G163+G189+G215+G241+G267+G293+G319+G345+G371+G397+G423</f>
        <v>0</v>
      </c>
      <c r="H33" s="46">
        <f t="shared" si="93"/>
        <v>0</v>
      </c>
      <c r="I33" s="48">
        <f>SUM(B33:H33)</f>
        <v>767.18261316762664</v>
      </c>
      <c r="J33" s="8"/>
      <c r="K33" s="31" t="s">
        <v>6</v>
      </c>
      <c r="L33" s="46">
        <f t="shared" ref="L33:R48" si="94">L111+L137+L163+L189+L215+L241+L267+L293+L319+L345+L371+L397+L423</f>
        <v>0</v>
      </c>
      <c r="M33" s="46">
        <f t="shared" si="94"/>
        <v>39.835929116429973</v>
      </c>
      <c r="N33" s="46">
        <f t="shared" si="94"/>
        <v>727.34668405119669</v>
      </c>
      <c r="O33" s="46">
        <f t="shared" si="94"/>
        <v>0</v>
      </c>
      <c r="P33" s="46">
        <f t="shared" si="94"/>
        <v>0</v>
      </c>
      <c r="Q33" s="46">
        <f t="shared" si="94"/>
        <v>0</v>
      </c>
      <c r="R33" s="46">
        <f t="shared" si="94"/>
        <v>0</v>
      </c>
      <c r="S33" s="88">
        <f>SUM(L33:R33)</f>
        <v>767.18261316762664</v>
      </c>
      <c r="T33" s="8"/>
      <c r="U33" s="33" t="s">
        <v>6</v>
      </c>
      <c r="V33" s="89">
        <f t="shared" ref="V33:AH48" si="95">V111+V137+V163+V189+V215+V241+V267+V293+V319+V345+V371+V397+V423</f>
        <v>0</v>
      </c>
      <c r="W33" s="89">
        <f t="shared" si="95"/>
        <v>0</v>
      </c>
      <c r="X33" s="89">
        <f t="shared" si="95"/>
        <v>0</v>
      </c>
      <c r="Y33" s="89">
        <f t="shared" si="95"/>
        <v>39.835929116429973</v>
      </c>
      <c r="Z33" s="89">
        <f t="shared" si="95"/>
        <v>727.34668405119669</v>
      </c>
      <c r="AA33" s="89">
        <f t="shared" si="95"/>
        <v>0</v>
      </c>
      <c r="AB33" s="89">
        <f t="shared" si="95"/>
        <v>0</v>
      </c>
      <c r="AC33" s="90">
        <f t="shared" si="95"/>
        <v>0</v>
      </c>
      <c r="AD33" s="89">
        <f t="shared" si="95"/>
        <v>0</v>
      </c>
      <c r="AE33" s="89">
        <f t="shared" si="95"/>
        <v>0</v>
      </c>
      <c r="AF33" s="89">
        <f t="shared" si="95"/>
        <v>0</v>
      </c>
      <c r="AG33" s="89">
        <f t="shared" si="95"/>
        <v>0</v>
      </c>
      <c r="AH33" s="89">
        <f t="shared" si="95"/>
        <v>0</v>
      </c>
      <c r="AI33" s="92">
        <f>SUM(V33:AC33)</f>
        <v>767.18261316762664</v>
      </c>
      <c r="AJ33" t="str">
        <f>IF(ABS(S33-AI33)&gt;0.001,S33-AI33,"")</f>
        <v/>
      </c>
    </row>
    <row r="34" spans="1:36" x14ac:dyDescent="0.25">
      <c r="A34" s="11" t="s">
        <v>7</v>
      </c>
      <c r="B34" s="52">
        <f t="shared" ref="B34:E49" si="96">B112+B138+B164+B190+B216+B242+B268+B294+B320+B346+B372+B398+B424</f>
        <v>0</v>
      </c>
      <c r="C34" s="52">
        <f t="shared" si="96"/>
        <v>0</v>
      </c>
      <c r="D34" s="52">
        <f t="shared" si="96"/>
        <v>0</v>
      </c>
      <c r="E34" s="52">
        <f t="shared" si="96"/>
        <v>0</v>
      </c>
      <c r="F34" s="372">
        <v>0</v>
      </c>
      <c r="G34" s="52">
        <f t="shared" si="93"/>
        <v>0</v>
      </c>
      <c r="H34" s="52">
        <f t="shared" si="93"/>
        <v>0</v>
      </c>
      <c r="I34" s="54">
        <f t="shared" ref="I34:I53" si="97">SUM(B34:H34)</f>
        <v>0</v>
      </c>
      <c r="J34" s="8"/>
      <c r="K34" s="23" t="s">
        <v>7</v>
      </c>
      <c r="L34" s="55">
        <f t="shared" si="94"/>
        <v>0</v>
      </c>
      <c r="M34" s="55">
        <f t="shared" si="94"/>
        <v>0</v>
      </c>
      <c r="N34" s="55">
        <f t="shared" si="94"/>
        <v>0</v>
      </c>
      <c r="O34" s="55">
        <f t="shared" si="94"/>
        <v>0</v>
      </c>
      <c r="P34" s="55">
        <f t="shared" si="94"/>
        <v>0</v>
      </c>
      <c r="Q34" s="55">
        <f t="shared" si="94"/>
        <v>0</v>
      </c>
      <c r="R34" s="55">
        <f t="shared" si="94"/>
        <v>0</v>
      </c>
      <c r="S34" s="57">
        <f t="shared" ref="S34:S53" si="98">SUM(L34:R34)</f>
        <v>0</v>
      </c>
      <c r="T34" s="8"/>
      <c r="U34" s="34" t="s">
        <v>7</v>
      </c>
      <c r="V34" s="93">
        <f t="shared" si="95"/>
        <v>0</v>
      </c>
      <c r="W34" s="93">
        <f t="shared" si="95"/>
        <v>0</v>
      </c>
      <c r="X34" s="93">
        <f t="shared" si="95"/>
        <v>0</v>
      </c>
      <c r="Y34" s="93">
        <f t="shared" si="95"/>
        <v>0</v>
      </c>
      <c r="Z34" s="93">
        <f t="shared" si="95"/>
        <v>0</v>
      </c>
      <c r="AA34" s="93">
        <f t="shared" si="95"/>
        <v>0</v>
      </c>
      <c r="AB34" s="93">
        <f t="shared" si="95"/>
        <v>0</v>
      </c>
      <c r="AC34" s="94">
        <f t="shared" si="95"/>
        <v>0</v>
      </c>
      <c r="AD34" s="93">
        <f t="shared" si="95"/>
        <v>0</v>
      </c>
      <c r="AE34" s="93">
        <f t="shared" si="95"/>
        <v>0</v>
      </c>
      <c r="AF34" s="93">
        <f t="shared" si="95"/>
        <v>0</v>
      </c>
      <c r="AG34" s="93">
        <f t="shared" si="95"/>
        <v>0</v>
      </c>
      <c r="AH34" s="93">
        <f t="shared" si="95"/>
        <v>0</v>
      </c>
      <c r="AI34" s="95">
        <f t="shared" ref="AI34:AI53" si="99">SUM(V34:AC34)</f>
        <v>0</v>
      </c>
      <c r="AJ34" t="str">
        <f t="shared" ref="AJ34:AJ55" si="100">IF(ABS(S34-AI34)&gt;0.001,S34-AI34,"")</f>
        <v/>
      </c>
    </row>
    <row r="35" spans="1:36" x14ac:dyDescent="0.25">
      <c r="A35" s="12" t="s">
        <v>9</v>
      </c>
      <c r="B35" s="49">
        <f t="shared" si="96"/>
        <v>0</v>
      </c>
      <c r="C35" s="49">
        <f t="shared" si="96"/>
        <v>0</v>
      </c>
      <c r="D35" s="49">
        <f t="shared" si="96"/>
        <v>221.26453017677719</v>
      </c>
      <c r="E35" s="49">
        <f t="shared" si="96"/>
        <v>0</v>
      </c>
      <c r="F35" s="372">
        <v>0</v>
      </c>
      <c r="G35" s="49">
        <f t="shared" si="93"/>
        <v>0</v>
      </c>
      <c r="H35" s="49">
        <f t="shared" si="93"/>
        <v>0</v>
      </c>
      <c r="I35" s="48">
        <f t="shared" si="97"/>
        <v>221.26453017677719</v>
      </c>
      <c r="J35" s="8"/>
      <c r="K35" s="24" t="s">
        <v>9</v>
      </c>
      <c r="L35" s="49">
        <f t="shared" si="94"/>
        <v>0</v>
      </c>
      <c r="M35" s="49">
        <f t="shared" si="94"/>
        <v>0</v>
      </c>
      <c r="N35" s="49">
        <f t="shared" si="94"/>
        <v>221.26453017677719</v>
      </c>
      <c r="O35" s="49">
        <f t="shared" si="94"/>
        <v>0</v>
      </c>
      <c r="P35" s="49">
        <f t="shared" si="94"/>
        <v>0</v>
      </c>
      <c r="Q35" s="49">
        <f t="shared" si="94"/>
        <v>0</v>
      </c>
      <c r="R35" s="49">
        <f t="shared" si="94"/>
        <v>0</v>
      </c>
      <c r="S35" s="51">
        <f t="shared" si="98"/>
        <v>221.26453017677719</v>
      </c>
      <c r="T35" s="8"/>
      <c r="U35" s="35" t="s">
        <v>9</v>
      </c>
      <c r="V35" s="89">
        <f t="shared" si="95"/>
        <v>0</v>
      </c>
      <c r="W35" s="89">
        <f t="shared" si="95"/>
        <v>0</v>
      </c>
      <c r="X35" s="89">
        <f t="shared" si="95"/>
        <v>0</v>
      </c>
      <c r="Y35" s="89">
        <f t="shared" si="95"/>
        <v>0</v>
      </c>
      <c r="Z35" s="89">
        <f t="shared" si="95"/>
        <v>221.26453017677719</v>
      </c>
      <c r="AA35" s="89">
        <f t="shared" si="95"/>
        <v>0</v>
      </c>
      <c r="AB35" s="89">
        <f t="shared" si="95"/>
        <v>0</v>
      </c>
      <c r="AC35" s="90">
        <f t="shared" si="95"/>
        <v>0</v>
      </c>
      <c r="AD35" s="89">
        <f t="shared" si="95"/>
        <v>0</v>
      </c>
      <c r="AE35" s="89">
        <f t="shared" si="95"/>
        <v>0</v>
      </c>
      <c r="AF35" s="89">
        <f t="shared" si="95"/>
        <v>0</v>
      </c>
      <c r="AG35" s="89">
        <f t="shared" si="95"/>
        <v>0</v>
      </c>
      <c r="AH35" s="89">
        <f t="shared" si="95"/>
        <v>0</v>
      </c>
      <c r="AI35" s="92">
        <f t="shared" si="99"/>
        <v>221.26453017677719</v>
      </c>
      <c r="AJ35" t="str">
        <f t="shared" si="100"/>
        <v/>
      </c>
    </row>
    <row r="36" spans="1:36" x14ac:dyDescent="0.25">
      <c r="A36" s="11" t="s">
        <v>54</v>
      </c>
      <c r="B36" s="52">
        <f t="shared" si="96"/>
        <v>0</v>
      </c>
      <c r="C36" s="52">
        <f t="shared" si="96"/>
        <v>0</v>
      </c>
      <c r="D36" s="52">
        <f t="shared" si="96"/>
        <v>0</v>
      </c>
      <c r="E36" s="52">
        <f t="shared" si="96"/>
        <v>0</v>
      </c>
      <c r="F36" s="372">
        <v>0</v>
      </c>
      <c r="G36" s="52">
        <f t="shared" si="93"/>
        <v>0</v>
      </c>
      <c r="H36" s="52">
        <f t="shared" si="93"/>
        <v>0</v>
      </c>
      <c r="I36" s="54">
        <f t="shared" si="97"/>
        <v>0</v>
      </c>
      <c r="J36" s="8"/>
      <c r="K36" s="23" t="s">
        <v>54</v>
      </c>
      <c r="L36" s="55">
        <f t="shared" si="94"/>
        <v>0</v>
      </c>
      <c r="M36" s="55">
        <f t="shared" si="94"/>
        <v>0</v>
      </c>
      <c r="N36" s="55">
        <f t="shared" si="94"/>
        <v>0</v>
      </c>
      <c r="O36" s="55">
        <f t="shared" si="94"/>
        <v>0</v>
      </c>
      <c r="P36" s="55">
        <f t="shared" si="94"/>
        <v>0</v>
      </c>
      <c r="Q36" s="55">
        <f t="shared" si="94"/>
        <v>0</v>
      </c>
      <c r="R36" s="55">
        <f t="shared" si="94"/>
        <v>0</v>
      </c>
      <c r="S36" s="57">
        <f t="shared" si="98"/>
        <v>0</v>
      </c>
      <c r="T36" s="8"/>
      <c r="U36" s="34" t="s">
        <v>54</v>
      </c>
      <c r="V36" s="93">
        <f t="shared" si="95"/>
        <v>0</v>
      </c>
      <c r="W36" s="93">
        <f t="shared" si="95"/>
        <v>0</v>
      </c>
      <c r="X36" s="93">
        <f t="shared" si="95"/>
        <v>0</v>
      </c>
      <c r="Y36" s="93">
        <f t="shared" si="95"/>
        <v>0</v>
      </c>
      <c r="Z36" s="93">
        <f t="shared" si="95"/>
        <v>0</v>
      </c>
      <c r="AA36" s="93">
        <f t="shared" si="95"/>
        <v>0</v>
      </c>
      <c r="AB36" s="93">
        <f t="shared" si="95"/>
        <v>0</v>
      </c>
      <c r="AC36" s="94">
        <f t="shared" si="95"/>
        <v>0</v>
      </c>
      <c r="AD36" s="93">
        <f t="shared" si="95"/>
        <v>0</v>
      </c>
      <c r="AE36" s="93">
        <f t="shared" si="95"/>
        <v>0</v>
      </c>
      <c r="AF36" s="93">
        <f t="shared" si="95"/>
        <v>0</v>
      </c>
      <c r="AG36" s="93">
        <f t="shared" si="95"/>
        <v>0</v>
      </c>
      <c r="AH36" s="93">
        <f t="shared" si="95"/>
        <v>0</v>
      </c>
      <c r="AI36" s="95">
        <f t="shared" si="99"/>
        <v>0</v>
      </c>
      <c r="AJ36" t="str">
        <f t="shared" si="100"/>
        <v/>
      </c>
    </row>
    <row r="37" spans="1:36" x14ac:dyDescent="0.25">
      <c r="A37" s="12" t="s">
        <v>15</v>
      </c>
      <c r="B37" s="49">
        <f t="shared" si="96"/>
        <v>719.39365756809639</v>
      </c>
      <c r="C37" s="49">
        <f t="shared" si="96"/>
        <v>347.53127269785085</v>
      </c>
      <c r="D37" s="49">
        <f t="shared" si="96"/>
        <v>605.87670017595417</v>
      </c>
      <c r="E37" s="49">
        <f t="shared" si="96"/>
        <v>0</v>
      </c>
      <c r="F37" s="372">
        <v>0</v>
      </c>
      <c r="G37" s="49">
        <f t="shared" si="93"/>
        <v>0</v>
      </c>
      <c r="H37" s="49">
        <f t="shared" si="93"/>
        <v>0</v>
      </c>
      <c r="I37" s="48">
        <f t="shared" si="97"/>
        <v>1672.8016304419016</v>
      </c>
      <c r="J37" s="8"/>
      <c r="K37" s="24" t="s">
        <v>15</v>
      </c>
      <c r="L37" s="49">
        <f t="shared" si="94"/>
        <v>719.39365756809639</v>
      </c>
      <c r="M37" s="49">
        <f t="shared" si="94"/>
        <v>347.53127269785085</v>
      </c>
      <c r="N37" s="49">
        <f t="shared" si="94"/>
        <v>605.87670017595417</v>
      </c>
      <c r="O37" s="49">
        <f t="shared" si="94"/>
        <v>0</v>
      </c>
      <c r="P37" s="49">
        <f t="shared" si="94"/>
        <v>0</v>
      </c>
      <c r="Q37" s="49">
        <f t="shared" si="94"/>
        <v>0</v>
      </c>
      <c r="R37" s="49">
        <f t="shared" si="94"/>
        <v>0</v>
      </c>
      <c r="S37" s="51">
        <f t="shared" si="98"/>
        <v>1672.8016304419016</v>
      </c>
      <c r="T37" s="8"/>
      <c r="U37" s="35" t="s">
        <v>15</v>
      </c>
      <c r="V37" s="89">
        <f t="shared" si="95"/>
        <v>698.38213648632041</v>
      </c>
      <c r="W37" s="89">
        <f t="shared" si="95"/>
        <v>0</v>
      </c>
      <c r="X37" s="89">
        <f t="shared" si="95"/>
        <v>0</v>
      </c>
      <c r="Y37" s="89">
        <f t="shared" si="95"/>
        <v>347.53127269785085</v>
      </c>
      <c r="Z37" s="89">
        <f t="shared" si="95"/>
        <v>395.62588307758949</v>
      </c>
      <c r="AA37" s="89">
        <f t="shared" si="95"/>
        <v>0</v>
      </c>
      <c r="AB37" s="89">
        <f t="shared" si="95"/>
        <v>0</v>
      </c>
      <c r="AC37" s="90">
        <f t="shared" si="95"/>
        <v>231.26233818014066</v>
      </c>
      <c r="AD37" s="89">
        <f t="shared" si="95"/>
        <v>21.011521081775982</v>
      </c>
      <c r="AE37" s="89">
        <f t="shared" si="95"/>
        <v>0</v>
      </c>
      <c r="AF37" s="89">
        <f t="shared" si="95"/>
        <v>0</v>
      </c>
      <c r="AG37" s="89">
        <f t="shared" si="95"/>
        <v>210.25081709836465</v>
      </c>
      <c r="AH37" s="89">
        <f t="shared" si="95"/>
        <v>0</v>
      </c>
      <c r="AI37" s="92">
        <f t="shared" si="99"/>
        <v>1672.8016304419014</v>
      </c>
      <c r="AJ37" t="str">
        <f t="shared" si="100"/>
        <v/>
      </c>
    </row>
    <row r="38" spans="1:36" x14ac:dyDescent="0.25">
      <c r="A38" s="11" t="s">
        <v>67</v>
      </c>
      <c r="B38" s="52">
        <f t="shared" si="96"/>
        <v>303.82885770745071</v>
      </c>
      <c r="C38" s="52">
        <f t="shared" si="96"/>
        <v>79.028095851815948</v>
      </c>
      <c r="D38" s="52">
        <f t="shared" si="96"/>
        <v>126.01101232310428</v>
      </c>
      <c r="E38" s="52">
        <f t="shared" si="96"/>
        <v>2.5549162004035955</v>
      </c>
      <c r="F38" s="372">
        <v>0</v>
      </c>
      <c r="G38" s="52">
        <f t="shared" si="93"/>
        <v>0</v>
      </c>
      <c r="H38" s="52">
        <f t="shared" si="93"/>
        <v>0</v>
      </c>
      <c r="I38" s="54">
        <f t="shared" si="97"/>
        <v>511.42288208277455</v>
      </c>
      <c r="J38" s="8"/>
      <c r="K38" s="23" t="s">
        <v>67</v>
      </c>
      <c r="L38" s="55">
        <f t="shared" si="94"/>
        <v>303.82885770745071</v>
      </c>
      <c r="M38" s="55">
        <f t="shared" si="94"/>
        <v>79.028095851815948</v>
      </c>
      <c r="N38" s="55">
        <f t="shared" si="94"/>
        <v>126.01101232310428</v>
      </c>
      <c r="O38" s="55">
        <f t="shared" si="94"/>
        <v>2.5549162004035955</v>
      </c>
      <c r="P38" s="55">
        <f t="shared" si="94"/>
        <v>0</v>
      </c>
      <c r="Q38" s="55">
        <f t="shared" si="94"/>
        <v>0</v>
      </c>
      <c r="R38" s="55">
        <f t="shared" si="94"/>
        <v>0</v>
      </c>
      <c r="S38" s="57">
        <f t="shared" si="98"/>
        <v>511.42288208277455</v>
      </c>
      <c r="T38" s="8"/>
      <c r="U38" s="34" t="s">
        <v>55</v>
      </c>
      <c r="V38" s="93">
        <f t="shared" si="95"/>
        <v>299.78029312719497</v>
      </c>
      <c r="W38" s="93">
        <f t="shared" si="95"/>
        <v>1.838319537114236</v>
      </c>
      <c r="X38" s="93">
        <f t="shared" si="95"/>
        <v>0</v>
      </c>
      <c r="Y38" s="93">
        <f t="shared" si="95"/>
        <v>79.028095851815948</v>
      </c>
      <c r="Z38" s="93">
        <f t="shared" si="95"/>
        <v>95.181541632293289</v>
      </c>
      <c r="AA38" s="93">
        <f t="shared" si="95"/>
        <v>1.0673449834496966</v>
      </c>
      <c r="AB38" s="93">
        <f t="shared" si="95"/>
        <v>0</v>
      </c>
      <c r="AC38" s="94">
        <f t="shared" si="95"/>
        <v>34.527286950906415</v>
      </c>
      <c r="AD38" s="93">
        <f t="shared" si="95"/>
        <v>2.2102450431415295</v>
      </c>
      <c r="AE38" s="93">
        <f t="shared" si="95"/>
        <v>0</v>
      </c>
      <c r="AF38" s="93">
        <f t="shared" si="95"/>
        <v>0</v>
      </c>
      <c r="AG38" s="93">
        <f t="shared" si="95"/>
        <v>30.829470690810982</v>
      </c>
      <c r="AH38" s="93">
        <f t="shared" si="95"/>
        <v>1.4875712169538986</v>
      </c>
      <c r="AI38" s="95">
        <f t="shared" si="99"/>
        <v>511.42288208277455</v>
      </c>
      <c r="AJ38" t="str">
        <f t="shared" si="100"/>
        <v/>
      </c>
    </row>
    <row r="39" spans="1:36" x14ac:dyDescent="0.25">
      <c r="A39" s="12" t="s">
        <v>56</v>
      </c>
      <c r="B39" s="49">
        <f t="shared" si="96"/>
        <v>0</v>
      </c>
      <c r="C39" s="49">
        <f t="shared" si="96"/>
        <v>0</v>
      </c>
      <c r="D39" s="49">
        <f t="shared" si="96"/>
        <v>3.8624044557722463</v>
      </c>
      <c r="E39" s="49">
        <f t="shared" si="96"/>
        <v>1444.3748509249929</v>
      </c>
      <c r="F39" s="372">
        <v>0</v>
      </c>
      <c r="G39" s="49">
        <f t="shared" si="93"/>
        <v>0</v>
      </c>
      <c r="H39" s="49">
        <f t="shared" si="93"/>
        <v>0</v>
      </c>
      <c r="I39" s="48">
        <f t="shared" si="97"/>
        <v>1448.2372553807652</v>
      </c>
      <c r="J39" s="8"/>
      <c r="K39" s="24" t="s">
        <v>56</v>
      </c>
      <c r="L39" s="49">
        <f t="shared" si="94"/>
        <v>0</v>
      </c>
      <c r="M39" s="49">
        <f t="shared" si="94"/>
        <v>0</v>
      </c>
      <c r="N39" s="49">
        <f t="shared" si="94"/>
        <v>3.8624044557722463</v>
      </c>
      <c r="O39" s="49">
        <f t="shared" si="94"/>
        <v>1444.3748509249929</v>
      </c>
      <c r="P39" s="49">
        <f t="shared" si="94"/>
        <v>2467.8135685056859</v>
      </c>
      <c r="Q39" s="49">
        <f t="shared" si="94"/>
        <v>0</v>
      </c>
      <c r="R39" s="49">
        <f t="shared" si="94"/>
        <v>0</v>
      </c>
      <c r="S39" s="51">
        <f t="shared" si="98"/>
        <v>3916.0508238864513</v>
      </c>
      <c r="T39" s="8"/>
      <c r="U39" s="35" t="s">
        <v>56</v>
      </c>
      <c r="V39" s="89">
        <f t="shared" si="95"/>
        <v>0</v>
      </c>
      <c r="W39" s="89">
        <f t="shared" si="95"/>
        <v>0</v>
      </c>
      <c r="X39" s="89">
        <f t="shared" si="95"/>
        <v>0</v>
      </c>
      <c r="Y39" s="89">
        <f t="shared" si="95"/>
        <v>0</v>
      </c>
      <c r="Z39" s="89">
        <f t="shared" si="95"/>
        <v>0</v>
      </c>
      <c r="AA39" s="89">
        <f t="shared" si="95"/>
        <v>1441.0929439466972</v>
      </c>
      <c r="AB39" s="89">
        <f t="shared" si="95"/>
        <v>2467.8135685056859</v>
      </c>
      <c r="AC39" s="90">
        <f t="shared" si="95"/>
        <v>7.1443114340679355</v>
      </c>
      <c r="AD39" s="89">
        <f t="shared" si="95"/>
        <v>0</v>
      </c>
      <c r="AE39" s="89">
        <f t="shared" si="95"/>
        <v>3.2819069782956896</v>
      </c>
      <c r="AF39" s="89">
        <f t="shared" si="95"/>
        <v>0</v>
      </c>
      <c r="AG39" s="89">
        <f t="shared" si="95"/>
        <v>3.8624044557722463</v>
      </c>
      <c r="AH39" s="89">
        <f t="shared" si="95"/>
        <v>0</v>
      </c>
      <c r="AI39" s="92">
        <f t="shared" si="99"/>
        <v>3916.0508238864509</v>
      </c>
      <c r="AJ39" t="str">
        <f t="shared" si="100"/>
        <v/>
      </c>
    </row>
    <row r="40" spans="1:36" x14ac:dyDescent="0.25">
      <c r="A40" s="11" t="s">
        <v>11</v>
      </c>
      <c r="B40" s="52">
        <f t="shared" si="96"/>
        <v>0</v>
      </c>
      <c r="C40" s="52">
        <f t="shared" si="96"/>
        <v>0.10130292072125384</v>
      </c>
      <c r="D40" s="52">
        <f t="shared" si="96"/>
        <v>0</v>
      </c>
      <c r="E40" s="52">
        <f t="shared" si="96"/>
        <v>9.328531355540397</v>
      </c>
      <c r="F40" s="372">
        <v>0</v>
      </c>
      <c r="G40" s="52">
        <f t="shared" si="93"/>
        <v>0</v>
      </c>
      <c r="H40" s="52">
        <f t="shared" si="93"/>
        <v>0</v>
      </c>
      <c r="I40" s="54">
        <f t="shared" si="97"/>
        <v>9.4298342762616514</v>
      </c>
      <c r="J40" s="8"/>
      <c r="K40" s="23" t="s">
        <v>11</v>
      </c>
      <c r="L40" s="55">
        <f t="shared" si="94"/>
        <v>0</v>
      </c>
      <c r="M40" s="55">
        <f t="shared" si="94"/>
        <v>0.10130292072125384</v>
      </c>
      <c r="N40" s="55">
        <f t="shared" si="94"/>
        <v>0</v>
      </c>
      <c r="O40" s="55">
        <f t="shared" si="94"/>
        <v>9.328531355540397</v>
      </c>
      <c r="P40" s="55">
        <f t="shared" si="94"/>
        <v>91.053330122464359</v>
      </c>
      <c r="Q40" s="55">
        <f t="shared" si="94"/>
        <v>0</v>
      </c>
      <c r="R40" s="55">
        <f t="shared" si="94"/>
        <v>0</v>
      </c>
      <c r="S40" s="57">
        <f t="shared" si="98"/>
        <v>100.48316439872602</v>
      </c>
      <c r="T40" s="8"/>
      <c r="U40" s="34" t="s">
        <v>11</v>
      </c>
      <c r="V40" s="93">
        <f t="shared" si="95"/>
        <v>0</v>
      </c>
      <c r="W40" s="93">
        <f t="shared" si="95"/>
        <v>0</v>
      </c>
      <c r="X40" s="93">
        <f t="shared" si="95"/>
        <v>0</v>
      </c>
      <c r="Y40" s="93">
        <f t="shared" si="95"/>
        <v>0.10130292072125384</v>
      </c>
      <c r="Z40" s="93">
        <f t="shared" si="95"/>
        <v>0</v>
      </c>
      <c r="AA40" s="93">
        <f t="shared" si="95"/>
        <v>9.328531355540397</v>
      </c>
      <c r="AB40" s="93">
        <f t="shared" si="95"/>
        <v>91.053330122464359</v>
      </c>
      <c r="AC40" s="94">
        <f t="shared" si="95"/>
        <v>0</v>
      </c>
      <c r="AD40" s="93">
        <f t="shared" si="95"/>
        <v>0</v>
      </c>
      <c r="AE40" s="93">
        <f t="shared" si="95"/>
        <v>0</v>
      </c>
      <c r="AF40" s="93">
        <f t="shared" si="95"/>
        <v>0</v>
      </c>
      <c r="AG40" s="93">
        <f t="shared" si="95"/>
        <v>0</v>
      </c>
      <c r="AH40" s="93">
        <f t="shared" si="95"/>
        <v>0</v>
      </c>
      <c r="AI40" s="95">
        <f t="shared" si="99"/>
        <v>100.48316439872602</v>
      </c>
      <c r="AJ40" t="str">
        <f t="shared" si="100"/>
        <v/>
      </c>
    </row>
    <row r="41" spans="1:36" x14ac:dyDescent="0.25">
      <c r="A41" s="12" t="s">
        <v>57</v>
      </c>
      <c r="B41" s="49">
        <f t="shared" si="96"/>
        <v>0</v>
      </c>
      <c r="C41" s="49">
        <f t="shared" si="96"/>
        <v>0</v>
      </c>
      <c r="D41" s="49">
        <f t="shared" si="96"/>
        <v>1.0452117910361567</v>
      </c>
      <c r="E41" s="49">
        <f t="shared" si="96"/>
        <v>0</v>
      </c>
      <c r="F41" s="372">
        <v>0</v>
      </c>
      <c r="G41" s="49">
        <f t="shared" si="93"/>
        <v>0</v>
      </c>
      <c r="H41" s="49">
        <f t="shared" si="93"/>
        <v>0</v>
      </c>
      <c r="I41" s="48">
        <f t="shared" si="97"/>
        <v>1.0452117910361567</v>
      </c>
      <c r="J41" s="8"/>
      <c r="K41" s="24" t="s">
        <v>57</v>
      </c>
      <c r="L41" s="49">
        <f t="shared" si="94"/>
        <v>0</v>
      </c>
      <c r="M41" s="49">
        <f t="shared" si="94"/>
        <v>0</v>
      </c>
      <c r="N41" s="49">
        <f t="shared" si="94"/>
        <v>1.0452117910361567</v>
      </c>
      <c r="O41" s="49">
        <f t="shared" si="94"/>
        <v>0</v>
      </c>
      <c r="P41" s="49">
        <f t="shared" si="94"/>
        <v>0</v>
      </c>
      <c r="Q41" s="49">
        <f t="shared" si="94"/>
        <v>0</v>
      </c>
      <c r="R41" s="49">
        <f t="shared" si="94"/>
        <v>0</v>
      </c>
      <c r="S41" s="51">
        <f t="shared" si="98"/>
        <v>1.0452117910361567</v>
      </c>
      <c r="T41" s="8"/>
      <c r="U41" s="35" t="s">
        <v>57</v>
      </c>
      <c r="V41" s="89">
        <f t="shared" si="95"/>
        <v>0</v>
      </c>
      <c r="W41" s="89">
        <f t="shared" si="95"/>
        <v>0</v>
      </c>
      <c r="X41" s="89">
        <f t="shared" si="95"/>
        <v>0</v>
      </c>
      <c r="Y41" s="89">
        <f t="shared" si="95"/>
        <v>0</v>
      </c>
      <c r="Z41" s="89">
        <f t="shared" si="95"/>
        <v>1.0452117910361567</v>
      </c>
      <c r="AA41" s="89">
        <f t="shared" si="95"/>
        <v>0</v>
      </c>
      <c r="AB41" s="89">
        <f t="shared" si="95"/>
        <v>0</v>
      </c>
      <c r="AC41" s="90">
        <f t="shared" si="95"/>
        <v>0</v>
      </c>
      <c r="AD41" s="89">
        <f t="shared" si="95"/>
        <v>0</v>
      </c>
      <c r="AE41" s="89">
        <f t="shared" si="95"/>
        <v>0</v>
      </c>
      <c r="AF41" s="89">
        <f t="shared" si="95"/>
        <v>0</v>
      </c>
      <c r="AG41" s="89">
        <f t="shared" si="95"/>
        <v>0</v>
      </c>
      <c r="AH41" s="89">
        <f t="shared" si="95"/>
        <v>0</v>
      </c>
      <c r="AI41" s="92">
        <f t="shared" si="99"/>
        <v>1.0452117910361567</v>
      </c>
      <c r="AJ41" t="str">
        <f t="shared" si="100"/>
        <v/>
      </c>
    </row>
    <row r="42" spans="1:36" x14ac:dyDescent="0.25">
      <c r="A42" s="11" t="s">
        <v>16</v>
      </c>
      <c r="B42" s="52">
        <f t="shared" si="96"/>
        <v>143.95315453312483</v>
      </c>
      <c r="C42" s="52">
        <f t="shared" si="96"/>
        <v>10.096509469569545</v>
      </c>
      <c r="D42" s="52">
        <f t="shared" si="96"/>
        <v>109.96705406871544</v>
      </c>
      <c r="E42" s="52">
        <f t="shared" si="96"/>
        <v>55.19214128460483</v>
      </c>
      <c r="F42" s="372">
        <v>0</v>
      </c>
      <c r="G42" s="52">
        <f t="shared" si="93"/>
        <v>0</v>
      </c>
      <c r="H42" s="52">
        <f t="shared" si="93"/>
        <v>0</v>
      </c>
      <c r="I42" s="54">
        <f t="shared" si="97"/>
        <v>319.20885935601467</v>
      </c>
      <c r="J42" s="8"/>
      <c r="K42" s="23" t="s">
        <v>16</v>
      </c>
      <c r="L42" s="55">
        <f t="shared" si="94"/>
        <v>143.95315453312483</v>
      </c>
      <c r="M42" s="55">
        <f t="shared" si="94"/>
        <v>10.096509469569545</v>
      </c>
      <c r="N42" s="55">
        <f t="shared" si="94"/>
        <v>109.96705406871544</v>
      </c>
      <c r="O42" s="55">
        <f t="shared" si="94"/>
        <v>55.19214128460483</v>
      </c>
      <c r="P42" s="55">
        <f t="shared" si="94"/>
        <v>8.0047066080950113</v>
      </c>
      <c r="Q42" s="55">
        <f t="shared" si="94"/>
        <v>0</v>
      </c>
      <c r="R42" s="55">
        <f t="shared" si="94"/>
        <v>0</v>
      </c>
      <c r="S42" s="57">
        <f t="shared" si="98"/>
        <v>327.2135659641097</v>
      </c>
      <c r="T42" s="8"/>
      <c r="U42" s="34" t="s">
        <v>16</v>
      </c>
      <c r="V42" s="93">
        <f t="shared" si="95"/>
        <v>136.69621740233245</v>
      </c>
      <c r="W42" s="93">
        <f t="shared" si="95"/>
        <v>8.5940568254687932E-2</v>
      </c>
      <c r="X42" s="93">
        <f t="shared" si="95"/>
        <v>0</v>
      </c>
      <c r="Y42" s="93">
        <f t="shared" si="95"/>
        <v>10.096509469569545</v>
      </c>
      <c r="Z42" s="93">
        <f t="shared" si="95"/>
        <v>103.52884022774442</v>
      </c>
      <c r="AA42" s="93">
        <f t="shared" si="95"/>
        <v>10.784567164301146</v>
      </c>
      <c r="AB42" s="93">
        <f t="shared" si="95"/>
        <v>8.0047066080950113</v>
      </c>
      <c r="AC42" s="94">
        <f t="shared" si="95"/>
        <v>58.01678452381239</v>
      </c>
      <c r="AD42" s="93">
        <f t="shared" si="95"/>
        <v>7.1709965625377015</v>
      </c>
      <c r="AE42" s="93">
        <f t="shared" si="95"/>
        <v>0</v>
      </c>
      <c r="AF42" s="93">
        <f t="shared" si="95"/>
        <v>0</v>
      </c>
      <c r="AG42" s="93">
        <f t="shared" si="95"/>
        <v>6.4382138409710024</v>
      </c>
      <c r="AH42" s="93">
        <f t="shared" si="95"/>
        <v>44.407574120303686</v>
      </c>
      <c r="AI42" s="95">
        <f t="shared" si="99"/>
        <v>327.21356596410976</v>
      </c>
      <c r="AJ42" t="str">
        <f t="shared" si="100"/>
        <v/>
      </c>
    </row>
    <row r="43" spans="1:36" x14ac:dyDescent="0.25">
      <c r="A43" s="12" t="s">
        <v>139</v>
      </c>
      <c r="B43" s="49">
        <f t="shared" si="96"/>
        <v>795.73505363745653</v>
      </c>
      <c r="C43" s="49">
        <f t="shared" si="96"/>
        <v>1766.1457520835343</v>
      </c>
      <c r="D43" s="49">
        <f t="shared" si="96"/>
        <v>1923.8841008338075</v>
      </c>
      <c r="E43" s="49">
        <f t="shared" si="96"/>
        <v>0.9147239617987899</v>
      </c>
      <c r="F43" s="372">
        <v>0</v>
      </c>
      <c r="G43" s="49">
        <f t="shared" si="93"/>
        <v>0</v>
      </c>
      <c r="H43" s="49">
        <f t="shared" si="93"/>
        <v>0</v>
      </c>
      <c r="I43" s="48">
        <f t="shared" si="97"/>
        <v>4486.6796305165972</v>
      </c>
      <c r="J43" s="8"/>
      <c r="K43" s="24" t="s">
        <v>139</v>
      </c>
      <c r="L43" s="49">
        <f t="shared" si="94"/>
        <v>795.73505363745653</v>
      </c>
      <c r="M43" s="49">
        <f t="shared" si="94"/>
        <v>1766.1457520835343</v>
      </c>
      <c r="N43" s="49">
        <f t="shared" si="94"/>
        <v>1923.8841008338075</v>
      </c>
      <c r="O43" s="49">
        <f t="shared" si="94"/>
        <v>0.9147239617987899</v>
      </c>
      <c r="P43" s="49">
        <f t="shared" si="94"/>
        <v>0.5459594490332581</v>
      </c>
      <c r="Q43" s="49">
        <f t="shared" si="94"/>
        <v>0</v>
      </c>
      <c r="R43" s="49">
        <f t="shared" si="94"/>
        <v>0</v>
      </c>
      <c r="S43" s="51">
        <f t="shared" si="98"/>
        <v>4487.2255899656302</v>
      </c>
      <c r="T43" s="8"/>
      <c r="U43" s="35" t="s">
        <v>139</v>
      </c>
      <c r="V43" s="89">
        <f t="shared" si="95"/>
        <v>757.65703293108584</v>
      </c>
      <c r="W43" s="89">
        <f t="shared" si="95"/>
        <v>0</v>
      </c>
      <c r="X43" s="89">
        <f t="shared" si="95"/>
        <v>0</v>
      </c>
      <c r="Y43" s="89">
        <f t="shared" si="95"/>
        <v>1766.1457520835343</v>
      </c>
      <c r="Z43" s="89">
        <f t="shared" si="95"/>
        <v>1819.1519615284674</v>
      </c>
      <c r="AA43" s="89">
        <f t="shared" si="95"/>
        <v>0.9147239617987899</v>
      </c>
      <c r="AB43" s="89">
        <f t="shared" si="95"/>
        <v>0.5459594490332581</v>
      </c>
      <c r="AC43" s="90">
        <f t="shared" si="95"/>
        <v>142.81016001171113</v>
      </c>
      <c r="AD43" s="89">
        <f t="shared" si="95"/>
        <v>38.078020706370715</v>
      </c>
      <c r="AE43" s="89">
        <f t="shared" si="95"/>
        <v>0</v>
      </c>
      <c r="AF43" s="89">
        <f t="shared" si="95"/>
        <v>0</v>
      </c>
      <c r="AG43" s="89">
        <f t="shared" si="95"/>
        <v>104.73213930534043</v>
      </c>
      <c r="AH43" s="89">
        <f t="shared" si="95"/>
        <v>0</v>
      </c>
      <c r="AI43" s="92">
        <f t="shared" si="99"/>
        <v>4487.2255899656311</v>
      </c>
      <c r="AJ43" t="str">
        <f t="shared" si="100"/>
        <v/>
      </c>
    </row>
    <row r="44" spans="1:36" x14ac:dyDescent="0.25">
      <c r="A44" s="11" t="s">
        <v>24</v>
      </c>
      <c r="B44" s="52">
        <f t="shared" si="96"/>
        <v>720.54242135193113</v>
      </c>
      <c r="C44" s="52">
        <f t="shared" si="96"/>
        <v>22.846208306851064</v>
      </c>
      <c r="D44" s="52">
        <f t="shared" si="96"/>
        <v>943.15060868300213</v>
      </c>
      <c r="E44" s="52">
        <f t="shared" si="96"/>
        <v>5486.0143485109957</v>
      </c>
      <c r="F44" s="372">
        <v>0</v>
      </c>
      <c r="G44" s="52">
        <f t="shared" si="93"/>
        <v>542.92446089667578</v>
      </c>
      <c r="H44" s="52">
        <f t="shared" si="93"/>
        <v>19.989129401960128</v>
      </c>
      <c r="I44" s="54">
        <f t="shared" si="97"/>
        <v>7735.4671771514159</v>
      </c>
      <c r="J44" s="8"/>
      <c r="K44" s="23" t="s">
        <v>24</v>
      </c>
      <c r="L44" s="55">
        <f t="shared" si="94"/>
        <v>720.54242135193113</v>
      </c>
      <c r="M44" s="55">
        <f t="shared" si="94"/>
        <v>22.846208306851064</v>
      </c>
      <c r="N44" s="55">
        <f t="shared" si="94"/>
        <v>943.15060868300213</v>
      </c>
      <c r="O44" s="55">
        <f t="shared" si="94"/>
        <v>5486.0143485109957</v>
      </c>
      <c r="P44" s="55">
        <f t="shared" si="94"/>
        <v>66.681592738882756</v>
      </c>
      <c r="Q44" s="55">
        <f t="shared" si="94"/>
        <v>542.92446089667578</v>
      </c>
      <c r="R44" s="55">
        <f t="shared" si="94"/>
        <v>19.989129401960128</v>
      </c>
      <c r="S44" s="57">
        <f t="shared" si="98"/>
        <v>7802.1487698902984</v>
      </c>
      <c r="T44" s="8"/>
      <c r="U44" s="34" t="s">
        <v>24</v>
      </c>
      <c r="V44" s="93">
        <f t="shared" si="95"/>
        <v>35.099710233040504</v>
      </c>
      <c r="W44" s="93">
        <f t="shared" si="95"/>
        <v>403.25612829805931</v>
      </c>
      <c r="X44" s="93">
        <f t="shared" si="95"/>
        <v>542.92446089667578</v>
      </c>
      <c r="Y44" s="93">
        <f t="shared" si="95"/>
        <v>22.846208306851064</v>
      </c>
      <c r="Z44" s="93">
        <f t="shared" si="95"/>
        <v>918.12221945373585</v>
      </c>
      <c r="AA44" s="93">
        <f t="shared" si="95"/>
        <v>5172.7436530178347</v>
      </c>
      <c r="AB44" s="93">
        <f t="shared" si="95"/>
        <v>66.681592738882756</v>
      </c>
      <c r="AC44" s="94">
        <f t="shared" si="95"/>
        <v>640.47479694522031</v>
      </c>
      <c r="AD44" s="93">
        <f t="shared" si="95"/>
        <v>282.1865828208314</v>
      </c>
      <c r="AE44" s="93">
        <f t="shared" si="95"/>
        <v>304.85678122711965</v>
      </c>
      <c r="AF44" s="93">
        <f t="shared" si="95"/>
        <v>19.989129401960128</v>
      </c>
      <c r="AG44" s="93">
        <f t="shared" si="95"/>
        <v>25.028389229266402</v>
      </c>
      <c r="AH44" s="93">
        <f t="shared" si="95"/>
        <v>8.4139142660428661</v>
      </c>
      <c r="AI44" s="95">
        <f t="shared" si="99"/>
        <v>7802.1487698902993</v>
      </c>
      <c r="AJ44" t="str">
        <f t="shared" si="100"/>
        <v/>
      </c>
    </row>
    <row r="45" spans="1:36" x14ac:dyDescent="0.25">
      <c r="A45" s="12" t="s">
        <v>23</v>
      </c>
      <c r="B45" s="49">
        <f t="shared" si="96"/>
        <v>319.10947295968856</v>
      </c>
      <c r="C45" s="49">
        <f t="shared" si="96"/>
        <v>0.3070679307905223</v>
      </c>
      <c r="D45" s="49">
        <f t="shared" si="96"/>
        <v>270.10224292423169</v>
      </c>
      <c r="E45" s="49">
        <f t="shared" si="96"/>
        <v>0</v>
      </c>
      <c r="F45" s="372">
        <v>0</v>
      </c>
      <c r="G45" s="49">
        <f t="shared" si="93"/>
        <v>0</v>
      </c>
      <c r="H45" s="49">
        <f t="shared" si="93"/>
        <v>0</v>
      </c>
      <c r="I45" s="48">
        <f t="shared" si="97"/>
        <v>589.51878381471079</v>
      </c>
      <c r="J45" s="8"/>
      <c r="K45" s="24" t="s">
        <v>23</v>
      </c>
      <c r="L45" s="49">
        <f t="shared" si="94"/>
        <v>319.10947295968856</v>
      </c>
      <c r="M45" s="49">
        <f t="shared" si="94"/>
        <v>0.3070679307905223</v>
      </c>
      <c r="N45" s="49">
        <f t="shared" si="94"/>
        <v>270.10224292423169</v>
      </c>
      <c r="O45" s="49">
        <f t="shared" si="94"/>
        <v>0</v>
      </c>
      <c r="P45" s="49">
        <f t="shared" si="94"/>
        <v>0</v>
      </c>
      <c r="Q45" s="49">
        <f t="shared" si="94"/>
        <v>0</v>
      </c>
      <c r="R45" s="49">
        <f t="shared" si="94"/>
        <v>0</v>
      </c>
      <c r="S45" s="51">
        <f t="shared" si="98"/>
        <v>589.51878381471079</v>
      </c>
      <c r="T45" s="8"/>
      <c r="U45" s="35" t="s">
        <v>23</v>
      </c>
      <c r="V45" s="89">
        <f t="shared" si="95"/>
        <v>225.81937440257363</v>
      </c>
      <c r="W45" s="89">
        <f t="shared" si="95"/>
        <v>0</v>
      </c>
      <c r="X45" s="89">
        <f t="shared" si="95"/>
        <v>0</v>
      </c>
      <c r="Y45" s="89">
        <f t="shared" si="95"/>
        <v>0.3070679307905223</v>
      </c>
      <c r="Z45" s="89">
        <f t="shared" si="95"/>
        <v>0.79287352595495686</v>
      </c>
      <c r="AA45" s="89">
        <f t="shared" si="95"/>
        <v>0</v>
      </c>
      <c r="AB45" s="89">
        <f t="shared" si="95"/>
        <v>0</v>
      </c>
      <c r="AC45" s="90">
        <f t="shared" si="95"/>
        <v>362.59946795539179</v>
      </c>
      <c r="AD45" s="89">
        <f t="shared" si="95"/>
        <v>93.290098557115016</v>
      </c>
      <c r="AE45" s="89">
        <f t="shared" si="95"/>
        <v>0</v>
      </c>
      <c r="AF45" s="89">
        <f t="shared" si="95"/>
        <v>0</v>
      </c>
      <c r="AG45" s="89">
        <f t="shared" si="95"/>
        <v>269.30936939827677</v>
      </c>
      <c r="AH45" s="89">
        <f t="shared" si="95"/>
        <v>0</v>
      </c>
      <c r="AI45" s="92">
        <f t="shared" si="99"/>
        <v>589.5187838147109</v>
      </c>
      <c r="AJ45" t="str">
        <f t="shared" si="100"/>
        <v/>
      </c>
    </row>
    <row r="46" spans="1:36" x14ac:dyDescent="0.25">
      <c r="A46" s="11" t="s">
        <v>58</v>
      </c>
      <c r="B46" s="52">
        <f t="shared" si="96"/>
        <v>41.340162382294288</v>
      </c>
      <c r="C46" s="52">
        <f t="shared" si="96"/>
        <v>13.484642280187678</v>
      </c>
      <c r="D46" s="52">
        <f t="shared" si="96"/>
        <v>33.331130922692957</v>
      </c>
      <c r="E46" s="52">
        <f t="shared" si="96"/>
        <v>0</v>
      </c>
      <c r="F46" s="372">
        <v>0</v>
      </c>
      <c r="G46" s="52">
        <f t="shared" si="93"/>
        <v>0</v>
      </c>
      <c r="H46" s="52">
        <f t="shared" si="93"/>
        <v>0</v>
      </c>
      <c r="I46" s="54">
        <f t="shared" si="97"/>
        <v>88.155935585174916</v>
      </c>
      <c r="J46" s="8"/>
      <c r="K46" s="23" t="s">
        <v>58</v>
      </c>
      <c r="L46" s="55">
        <f t="shared" si="94"/>
        <v>41.340162382294288</v>
      </c>
      <c r="M46" s="55">
        <f t="shared" si="94"/>
        <v>13.484642280187678</v>
      </c>
      <c r="N46" s="55">
        <f t="shared" si="94"/>
        <v>33.331130922692957</v>
      </c>
      <c r="O46" s="55">
        <f t="shared" si="94"/>
        <v>0</v>
      </c>
      <c r="P46" s="55">
        <f t="shared" si="94"/>
        <v>0</v>
      </c>
      <c r="Q46" s="55">
        <f t="shared" si="94"/>
        <v>0</v>
      </c>
      <c r="R46" s="55">
        <f t="shared" si="94"/>
        <v>0</v>
      </c>
      <c r="S46" s="57">
        <f t="shared" si="98"/>
        <v>88.155935585174916</v>
      </c>
      <c r="T46" s="8"/>
      <c r="U46" s="34" t="s">
        <v>58</v>
      </c>
      <c r="V46" s="93">
        <f t="shared" si="95"/>
        <v>40.262522526840023</v>
      </c>
      <c r="W46" s="93">
        <f t="shared" si="95"/>
        <v>0</v>
      </c>
      <c r="X46" s="93">
        <f t="shared" si="95"/>
        <v>0</v>
      </c>
      <c r="Y46" s="93">
        <f t="shared" si="95"/>
        <v>13.484642280187678</v>
      </c>
      <c r="Z46" s="93">
        <f t="shared" si="95"/>
        <v>33.331130922692957</v>
      </c>
      <c r="AA46" s="93">
        <f t="shared" si="95"/>
        <v>0</v>
      </c>
      <c r="AB46" s="93">
        <f t="shared" si="95"/>
        <v>0</v>
      </c>
      <c r="AC46" s="94">
        <f t="shared" si="95"/>
        <v>1.0776398554542592</v>
      </c>
      <c r="AD46" s="93">
        <f t="shared" si="95"/>
        <v>1.0776398554542592</v>
      </c>
      <c r="AE46" s="93">
        <f t="shared" si="95"/>
        <v>0</v>
      </c>
      <c r="AF46" s="93">
        <f t="shared" si="95"/>
        <v>0</v>
      </c>
      <c r="AG46" s="93">
        <f t="shared" si="95"/>
        <v>0</v>
      </c>
      <c r="AH46" s="93">
        <f t="shared" si="95"/>
        <v>0</v>
      </c>
      <c r="AI46" s="95">
        <f t="shared" si="99"/>
        <v>88.155935585174916</v>
      </c>
      <c r="AJ46" t="str">
        <f t="shared" si="100"/>
        <v/>
      </c>
    </row>
    <row r="47" spans="1:36" x14ac:dyDescent="0.25">
      <c r="A47" s="12" t="s">
        <v>21</v>
      </c>
      <c r="B47" s="49">
        <f t="shared" si="96"/>
        <v>243.54717100463071</v>
      </c>
      <c r="C47" s="49">
        <f t="shared" si="96"/>
        <v>6655.570453020081</v>
      </c>
      <c r="D47" s="49">
        <f t="shared" si="96"/>
        <v>1254.1174566904172</v>
      </c>
      <c r="E47" s="49">
        <f t="shared" si="96"/>
        <v>0</v>
      </c>
      <c r="F47" s="372">
        <v>0</v>
      </c>
      <c r="G47" s="49">
        <f t="shared" si="93"/>
        <v>0</v>
      </c>
      <c r="H47" s="49">
        <f t="shared" si="93"/>
        <v>0</v>
      </c>
      <c r="I47" s="48">
        <f t="shared" si="97"/>
        <v>8153.2350807151288</v>
      </c>
      <c r="J47" s="8"/>
      <c r="K47" s="24" t="s">
        <v>21</v>
      </c>
      <c r="L47" s="49">
        <f t="shared" si="94"/>
        <v>243.54717100463071</v>
      </c>
      <c r="M47" s="49">
        <f t="shared" si="94"/>
        <v>6655.570453020081</v>
      </c>
      <c r="N47" s="49">
        <f t="shared" si="94"/>
        <v>1254.1174566904172</v>
      </c>
      <c r="O47" s="49">
        <f t="shared" si="94"/>
        <v>0</v>
      </c>
      <c r="P47" s="49">
        <f t="shared" si="94"/>
        <v>134.40350038268565</v>
      </c>
      <c r="Q47" s="49">
        <f t="shared" si="94"/>
        <v>0</v>
      </c>
      <c r="R47" s="49">
        <f t="shared" si="94"/>
        <v>0</v>
      </c>
      <c r="S47" s="51">
        <f t="shared" si="98"/>
        <v>8287.6385810978136</v>
      </c>
      <c r="T47" s="8"/>
      <c r="U47" s="35" t="s">
        <v>21</v>
      </c>
      <c r="V47" s="89">
        <f t="shared" si="95"/>
        <v>238.95415246020696</v>
      </c>
      <c r="W47" s="89">
        <f t="shared" si="95"/>
        <v>0</v>
      </c>
      <c r="X47" s="89">
        <f t="shared" si="95"/>
        <v>0</v>
      </c>
      <c r="Y47" s="89">
        <f t="shared" si="95"/>
        <v>6655.570453020081</v>
      </c>
      <c r="Z47" s="89">
        <f t="shared" si="95"/>
        <v>849.29663388929782</v>
      </c>
      <c r="AA47" s="89">
        <f t="shared" si="95"/>
        <v>0</v>
      </c>
      <c r="AB47" s="89">
        <f t="shared" si="95"/>
        <v>134.40350038268565</v>
      </c>
      <c r="AC47" s="90">
        <f t="shared" si="95"/>
        <v>409.41384134554278</v>
      </c>
      <c r="AD47" s="89">
        <f t="shared" si="95"/>
        <v>4.5930185444237202</v>
      </c>
      <c r="AE47" s="89">
        <f t="shared" si="95"/>
        <v>0</v>
      </c>
      <c r="AF47" s="89">
        <f t="shared" si="95"/>
        <v>0</v>
      </c>
      <c r="AG47" s="89">
        <f t="shared" si="95"/>
        <v>404.82082280111905</v>
      </c>
      <c r="AH47" s="89">
        <f t="shared" si="95"/>
        <v>0</v>
      </c>
      <c r="AI47" s="92">
        <f t="shared" si="99"/>
        <v>8287.6385810978136</v>
      </c>
      <c r="AJ47" t="str">
        <f t="shared" si="100"/>
        <v/>
      </c>
    </row>
    <row r="48" spans="1:36" x14ac:dyDescent="0.25">
      <c r="A48" s="11" t="s">
        <v>20</v>
      </c>
      <c r="B48" s="52">
        <f t="shared" si="96"/>
        <v>51.915544011955305</v>
      </c>
      <c r="C48" s="52">
        <f t="shared" si="96"/>
        <v>201.54820294375432</v>
      </c>
      <c r="D48" s="52">
        <f t="shared" si="96"/>
        <v>1060.683066752573</v>
      </c>
      <c r="E48" s="52">
        <f t="shared" si="96"/>
        <v>0</v>
      </c>
      <c r="F48" s="372">
        <v>0</v>
      </c>
      <c r="G48" s="52">
        <f t="shared" si="93"/>
        <v>0</v>
      </c>
      <c r="H48" s="52">
        <f t="shared" si="93"/>
        <v>0</v>
      </c>
      <c r="I48" s="54">
        <f t="shared" si="97"/>
        <v>1314.1468137082827</v>
      </c>
      <c r="J48" s="8"/>
      <c r="K48" s="23" t="s">
        <v>20</v>
      </c>
      <c r="L48" s="55">
        <f t="shared" si="94"/>
        <v>51.915544011955305</v>
      </c>
      <c r="M48" s="55">
        <f t="shared" si="94"/>
        <v>201.54820294375432</v>
      </c>
      <c r="N48" s="55">
        <f t="shared" si="94"/>
        <v>1060.683066752573</v>
      </c>
      <c r="O48" s="55">
        <f t="shared" si="94"/>
        <v>0</v>
      </c>
      <c r="P48" s="55">
        <f t="shared" si="94"/>
        <v>0</v>
      </c>
      <c r="Q48" s="55">
        <f t="shared" si="94"/>
        <v>0</v>
      </c>
      <c r="R48" s="55">
        <f t="shared" si="94"/>
        <v>0</v>
      </c>
      <c r="S48" s="57">
        <f t="shared" si="98"/>
        <v>1314.1468137082827</v>
      </c>
      <c r="T48" s="8"/>
      <c r="U48" s="34" t="s">
        <v>59</v>
      </c>
      <c r="V48" s="93">
        <f t="shared" si="95"/>
        <v>51.915544011955305</v>
      </c>
      <c r="W48" s="93">
        <f t="shared" si="95"/>
        <v>0</v>
      </c>
      <c r="X48" s="93">
        <f t="shared" si="95"/>
        <v>0</v>
      </c>
      <c r="Y48" s="93">
        <f t="shared" si="95"/>
        <v>201.54820294375432</v>
      </c>
      <c r="Z48" s="93">
        <f t="shared" si="95"/>
        <v>1060.683066752573</v>
      </c>
      <c r="AA48" s="93">
        <f t="shared" si="95"/>
        <v>0</v>
      </c>
      <c r="AB48" s="93">
        <f t="shared" si="95"/>
        <v>0</v>
      </c>
      <c r="AC48" s="94">
        <f t="shared" si="95"/>
        <v>0</v>
      </c>
      <c r="AD48" s="93">
        <f t="shared" si="95"/>
        <v>0</v>
      </c>
      <c r="AE48" s="93">
        <f t="shared" si="95"/>
        <v>0</v>
      </c>
      <c r="AF48" s="93">
        <f t="shared" si="95"/>
        <v>0</v>
      </c>
      <c r="AG48" s="93">
        <f t="shared" si="95"/>
        <v>0</v>
      </c>
      <c r="AH48" s="93">
        <f t="shared" si="95"/>
        <v>0</v>
      </c>
      <c r="AI48" s="95">
        <f t="shared" si="99"/>
        <v>1314.1468137082827</v>
      </c>
      <c r="AJ48" t="str">
        <f t="shared" si="100"/>
        <v/>
      </c>
    </row>
    <row r="49" spans="1:36" x14ac:dyDescent="0.25">
      <c r="A49" s="13" t="s">
        <v>62</v>
      </c>
      <c r="B49" s="49">
        <f t="shared" si="96"/>
        <v>102.312</v>
      </c>
      <c r="C49" s="49">
        <f t="shared" si="96"/>
        <v>0</v>
      </c>
      <c r="D49" s="49">
        <f t="shared" si="96"/>
        <v>0</v>
      </c>
      <c r="E49" s="49">
        <f t="shared" si="96"/>
        <v>0</v>
      </c>
      <c r="F49" s="372">
        <v>0</v>
      </c>
      <c r="G49" s="49">
        <f t="shared" ref="G49:H53" si="101">G127+G153+G179+G205+G231+G257+G283+G309+G335+G361+G387+G413+G439</f>
        <v>0</v>
      </c>
      <c r="H49" s="49">
        <f t="shared" si="101"/>
        <v>0</v>
      </c>
      <c r="I49" s="48">
        <f t="shared" si="97"/>
        <v>102.312</v>
      </c>
      <c r="J49" s="8"/>
      <c r="K49" s="25" t="s">
        <v>62</v>
      </c>
      <c r="L49" s="49">
        <f t="shared" ref="L49:R53" si="102">L127+L153+L179+L205+L231+L257+L283+L309+L335+L361+L387+L413+L439</f>
        <v>102.312</v>
      </c>
      <c r="M49" s="49">
        <f t="shared" si="102"/>
        <v>0</v>
      </c>
      <c r="N49" s="49">
        <f t="shared" si="102"/>
        <v>0</v>
      </c>
      <c r="O49" s="49">
        <f t="shared" si="102"/>
        <v>0</v>
      </c>
      <c r="P49" s="49">
        <f t="shared" si="102"/>
        <v>0</v>
      </c>
      <c r="Q49" s="49">
        <f t="shared" si="102"/>
        <v>0</v>
      </c>
      <c r="R49" s="49">
        <f t="shared" si="102"/>
        <v>0</v>
      </c>
      <c r="S49" s="51">
        <f t="shared" si="98"/>
        <v>102.312</v>
      </c>
      <c r="T49" s="8"/>
      <c r="U49" s="36" t="s">
        <v>60</v>
      </c>
      <c r="V49" s="89">
        <f t="shared" ref="V49:AH53" si="103">V127+V153+V179+V205+V231+V257+V283+V309+V335+V361+V387+V413+V439</f>
        <v>102.312</v>
      </c>
      <c r="W49" s="89">
        <f t="shared" si="103"/>
        <v>0</v>
      </c>
      <c r="X49" s="89">
        <f t="shared" si="103"/>
        <v>0</v>
      </c>
      <c r="Y49" s="89">
        <f t="shared" si="103"/>
        <v>0</v>
      </c>
      <c r="Z49" s="89">
        <f t="shared" si="103"/>
        <v>0</v>
      </c>
      <c r="AA49" s="89">
        <f t="shared" si="103"/>
        <v>0</v>
      </c>
      <c r="AB49" s="89">
        <f t="shared" si="103"/>
        <v>0</v>
      </c>
      <c r="AC49" s="90">
        <f t="shared" si="103"/>
        <v>0</v>
      </c>
      <c r="AD49" s="89">
        <f t="shared" si="103"/>
        <v>0</v>
      </c>
      <c r="AE49" s="89">
        <f t="shared" si="103"/>
        <v>0</v>
      </c>
      <c r="AF49" s="89">
        <f t="shared" si="103"/>
        <v>0</v>
      </c>
      <c r="AG49" s="89">
        <f t="shared" si="103"/>
        <v>0</v>
      </c>
      <c r="AH49" s="89">
        <f t="shared" si="103"/>
        <v>0</v>
      </c>
      <c r="AI49" s="92">
        <f t="shared" si="99"/>
        <v>102.312</v>
      </c>
      <c r="AJ49" t="str">
        <f t="shared" si="100"/>
        <v/>
      </c>
    </row>
    <row r="50" spans="1:36" ht="14.4" x14ac:dyDescent="0.3">
      <c r="A50" s="14" t="s">
        <v>22</v>
      </c>
      <c r="B50" s="59">
        <f t="shared" ref="B50:E53" si="104">B128+B154+B180+B206+B232+B258+B284+B310+B336+B362+B388+B414+B440</f>
        <v>102.312</v>
      </c>
      <c r="C50" s="59">
        <f t="shared" si="104"/>
        <v>0</v>
      </c>
      <c r="D50" s="59">
        <f t="shared" si="104"/>
        <v>0</v>
      </c>
      <c r="E50" s="59">
        <f t="shared" si="104"/>
        <v>0</v>
      </c>
      <c r="F50" s="372">
        <v>0</v>
      </c>
      <c r="G50" s="59">
        <f t="shared" si="101"/>
        <v>0</v>
      </c>
      <c r="H50" s="59">
        <f t="shared" si="101"/>
        <v>0</v>
      </c>
      <c r="I50" s="61">
        <f t="shared" si="97"/>
        <v>102.312</v>
      </c>
      <c r="J50" s="8"/>
      <c r="K50" s="26" t="s">
        <v>22</v>
      </c>
      <c r="L50" s="62">
        <f t="shared" si="102"/>
        <v>102.312</v>
      </c>
      <c r="M50" s="62">
        <f t="shared" si="102"/>
        <v>0</v>
      </c>
      <c r="N50" s="62">
        <f t="shared" si="102"/>
        <v>0</v>
      </c>
      <c r="O50" s="62">
        <f t="shared" si="102"/>
        <v>0</v>
      </c>
      <c r="P50" s="62">
        <f t="shared" si="102"/>
        <v>0</v>
      </c>
      <c r="Q50" s="62">
        <f t="shared" si="102"/>
        <v>0</v>
      </c>
      <c r="R50" s="62">
        <f t="shared" si="102"/>
        <v>0</v>
      </c>
      <c r="S50" s="64">
        <f t="shared" si="98"/>
        <v>102.312</v>
      </c>
      <c r="T50" s="8"/>
      <c r="U50" s="37" t="s">
        <v>63</v>
      </c>
      <c r="V50" s="96">
        <f t="shared" si="103"/>
        <v>102.312</v>
      </c>
      <c r="W50" s="96">
        <f t="shared" si="103"/>
        <v>0</v>
      </c>
      <c r="X50" s="96">
        <f t="shared" si="103"/>
        <v>0</v>
      </c>
      <c r="Y50" s="96">
        <f t="shared" si="103"/>
        <v>0</v>
      </c>
      <c r="Z50" s="96">
        <f t="shared" si="103"/>
        <v>0</v>
      </c>
      <c r="AA50" s="96">
        <f t="shared" si="103"/>
        <v>0</v>
      </c>
      <c r="AB50" s="96">
        <f t="shared" si="103"/>
        <v>0</v>
      </c>
      <c r="AC50" s="268">
        <f t="shared" si="103"/>
        <v>0</v>
      </c>
      <c r="AD50" s="96">
        <f t="shared" si="103"/>
        <v>0</v>
      </c>
      <c r="AE50" s="96">
        <f t="shared" si="103"/>
        <v>0</v>
      </c>
      <c r="AF50" s="96">
        <f t="shared" si="103"/>
        <v>0</v>
      </c>
      <c r="AG50" s="96">
        <f t="shared" si="103"/>
        <v>0</v>
      </c>
      <c r="AH50" s="96">
        <f t="shared" si="103"/>
        <v>0</v>
      </c>
      <c r="AI50" s="98">
        <f t="shared" si="99"/>
        <v>102.312</v>
      </c>
      <c r="AJ50" t="str">
        <f t="shared" si="100"/>
        <v/>
      </c>
    </row>
    <row r="51" spans="1:36" ht="14.4" x14ac:dyDescent="0.3">
      <c r="A51" s="15" t="s">
        <v>18</v>
      </c>
      <c r="B51" s="65">
        <f t="shared" si="104"/>
        <v>0</v>
      </c>
      <c r="C51" s="65">
        <f t="shared" si="104"/>
        <v>0</v>
      </c>
      <c r="D51" s="65">
        <f t="shared" si="104"/>
        <v>0</v>
      </c>
      <c r="E51" s="65">
        <f t="shared" si="104"/>
        <v>0</v>
      </c>
      <c r="F51" s="372">
        <v>0</v>
      </c>
      <c r="G51" s="65">
        <f t="shared" si="101"/>
        <v>0</v>
      </c>
      <c r="H51" s="65">
        <f t="shared" si="101"/>
        <v>0</v>
      </c>
      <c r="I51" s="67">
        <f t="shared" si="97"/>
        <v>0</v>
      </c>
      <c r="J51" s="8"/>
      <c r="K51" s="27" t="s">
        <v>18</v>
      </c>
      <c r="L51" s="65">
        <f t="shared" si="102"/>
        <v>0</v>
      </c>
      <c r="M51" s="65">
        <f t="shared" si="102"/>
        <v>0</v>
      </c>
      <c r="N51" s="65">
        <f t="shared" si="102"/>
        <v>0</v>
      </c>
      <c r="O51" s="65">
        <f t="shared" si="102"/>
        <v>0</v>
      </c>
      <c r="P51" s="65">
        <f t="shared" si="102"/>
        <v>0</v>
      </c>
      <c r="Q51" s="65">
        <f t="shared" si="102"/>
        <v>0</v>
      </c>
      <c r="R51" s="65">
        <f t="shared" si="102"/>
        <v>0</v>
      </c>
      <c r="S51" s="69">
        <f t="shared" si="98"/>
        <v>0</v>
      </c>
      <c r="T51" s="8"/>
      <c r="U51" s="38" t="s">
        <v>18</v>
      </c>
      <c r="V51" s="99">
        <f t="shared" si="103"/>
        <v>0</v>
      </c>
      <c r="W51" s="99">
        <f t="shared" si="103"/>
        <v>0</v>
      </c>
      <c r="X51" s="99">
        <f t="shared" si="103"/>
        <v>0</v>
      </c>
      <c r="Y51" s="99">
        <f t="shared" si="103"/>
        <v>0</v>
      </c>
      <c r="Z51" s="99">
        <f t="shared" si="103"/>
        <v>0</v>
      </c>
      <c r="AA51" s="99">
        <f t="shared" si="103"/>
        <v>0</v>
      </c>
      <c r="AB51" s="99">
        <f t="shared" si="103"/>
        <v>0</v>
      </c>
      <c r="AC51" s="269">
        <f t="shared" si="103"/>
        <v>0</v>
      </c>
      <c r="AD51" s="99">
        <f t="shared" si="103"/>
        <v>0</v>
      </c>
      <c r="AE51" s="99">
        <f t="shared" si="103"/>
        <v>0</v>
      </c>
      <c r="AF51" s="99">
        <f t="shared" si="103"/>
        <v>0</v>
      </c>
      <c r="AG51" s="99">
        <f t="shared" si="103"/>
        <v>0</v>
      </c>
      <c r="AH51" s="99">
        <f t="shared" si="103"/>
        <v>0</v>
      </c>
      <c r="AI51" s="101">
        <f t="shared" si="99"/>
        <v>0</v>
      </c>
      <c r="AJ51" t="str">
        <f t="shared" si="100"/>
        <v/>
      </c>
    </row>
    <row r="52" spans="1:36" ht="14.4" x14ac:dyDescent="0.3">
      <c r="A52" s="14" t="s">
        <v>19</v>
      </c>
      <c r="B52" s="59">
        <f t="shared" si="104"/>
        <v>0</v>
      </c>
      <c r="C52" s="59">
        <f t="shared" si="104"/>
        <v>0</v>
      </c>
      <c r="D52" s="59">
        <f t="shared" si="104"/>
        <v>0</v>
      </c>
      <c r="E52" s="59">
        <f t="shared" si="104"/>
        <v>0</v>
      </c>
      <c r="F52" s="372">
        <v>0</v>
      </c>
      <c r="G52" s="59">
        <f t="shared" si="101"/>
        <v>0</v>
      </c>
      <c r="H52" s="59">
        <f t="shared" si="101"/>
        <v>0</v>
      </c>
      <c r="I52" s="61">
        <f t="shared" si="97"/>
        <v>0</v>
      </c>
      <c r="J52" s="8"/>
      <c r="K52" s="26" t="s">
        <v>19</v>
      </c>
      <c r="L52" s="62">
        <f t="shared" si="102"/>
        <v>0</v>
      </c>
      <c r="M52" s="62">
        <f t="shared" si="102"/>
        <v>0</v>
      </c>
      <c r="N52" s="62">
        <f t="shared" si="102"/>
        <v>0</v>
      </c>
      <c r="O52" s="62">
        <f t="shared" si="102"/>
        <v>0</v>
      </c>
      <c r="P52" s="62">
        <f t="shared" si="102"/>
        <v>0</v>
      </c>
      <c r="Q52" s="62">
        <f t="shared" si="102"/>
        <v>0</v>
      </c>
      <c r="R52" s="62">
        <f t="shared" si="102"/>
        <v>0</v>
      </c>
      <c r="S52" s="64">
        <f t="shared" si="98"/>
        <v>0</v>
      </c>
      <c r="T52" s="8"/>
      <c r="U52" s="37" t="s">
        <v>19</v>
      </c>
      <c r="V52" s="96">
        <f t="shared" si="103"/>
        <v>0</v>
      </c>
      <c r="W52" s="96">
        <f t="shared" si="103"/>
        <v>0</v>
      </c>
      <c r="X52" s="96">
        <f t="shared" si="103"/>
        <v>0</v>
      </c>
      <c r="Y52" s="96">
        <f t="shared" si="103"/>
        <v>0</v>
      </c>
      <c r="Z52" s="96">
        <f t="shared" si="103"/>
        <v>0</v>
      </c>
      <c r="AA52" s="96">
        <f t="shared" si="103"/>
        <v>0</v>
      </c>
      <c r="AB52" s="96">
        <f t="shared" si="103"/>
        <v>0</v>
      </c>
      <c r="AC52" s="268">
        <f t="shared" si="103"/>
        <v>0</v>
      </c>
      <c r="AD52" s="96">
        <f t="shared" si="103"/>
        <v>0</v>
      </c>
      <c r="AE52" s="96">
        <f t="shared" si="103"/>
        <v>0</v>
      </c>
      <c r="AF52" s="96">
        <f t="shared" si="103"/>
        <v>0</v>
      </c>
      <c r="AG52" s="96">
        <f t="shared" si="103"/>
        <v>0</v>
      </c>
      <c r="AH52" s="96">
        <f t="shared" si="103"/>
        <v>0</v>
      </c>
      <c r="AI52" s="98">
        <f t="shared" si="99"/>
        <v>0</v>
      </c>
      <c r="AJ52" t="str">
        <f t="shared" si="100"/>
        <v/>
      </c>
    </row>
    <row r="53" spans="1:36" ht="15" thickBot="1" x14ac:dyDescent="0.35">
      <c r="A53" s="16" t="s">
        <v>10</v>
      </c>
      <c r="B53" s="70">
        <f t="shared" si="104"/>
        <v>0</v>
      </c>
      <c r="C53" s="70">
        <f t="shared" si="104"/>
        <v>0</v>
      </c>
      <c r="D53" s="70">
        <f t="shared" si="104"/>
        <v>0</v>
      </c>
      <c r="E53" s="70">
        <f t="shared" si="104"/>
        <v>0</v>
      </c>
      <c r="F53" s="373">
        <v>0</v>
      </c>
      <c r="G53" s="70">
        <f t="shared" si="101"/>
        <v>0</v>
      </c>
      <c r="H53" s="70">
        <f t="shared" si="101"/>
        <v>0</v>
      </c>
      <c r="I53" s="72">
        <f t="shared" si="97"/>
        <v>0</v>
      </c>
      <c r="J53" s="8"/>
      <c r="K53" s="28" t="s">
        <v>10</v>
      </c>
      <c r="L53" s="70">
        <f t="shared" si="102"/>
        <v>0</v>
      </c>
      <c r="M53" s="70">
        <f t="shared" si="102"/>
        <v>0</v>
      </c>
      <c r="N53" s="70">
        <f t="shared" si="102"/>
        <v>0</v>
      </c>
      <c r="O53" s="70">
        <f t="shared" si="102"/>
        <v>0</v>
      </c>
      <c r="P53" s="70">
        <f t="shared" si="102"/>
        <v>0</v>
      </c>
      <c r="Q53" s="70">
        <f t="shared" si="102"/>
        <v>0</v>
      </c>
      <c r="R53" s="70">
        <f t="shared" si="102"/>
        <v>0</v>
      </c>
      <c r="S53" s="74">
        <f t="shared" si="98"/>
        <v>0</v>
      </c>
      <c r="T53" s="8"/>
      <c r="U53" s="38" t="s">
        <v>10</v>
      </c>
      <c r="V53" s="99">
        <f t="shared" si="103"/>
        <v>0</v>
      </c>
      <c r="W53" s="99">
        <f t="shared" si="103"/>
        <v>0</v>
      </c>
      <c r="X53" s="99">
        <f t="shared" si="103"/>
        <v>0</v>
      </c>
      <c r="Y53" s="99">
        <f t="shared" si="103"/>
        <v>0</v>
      </c>
      <c r="Z53" s="99">
        <f t="shared" si="103"/>
        <v>0</v>
      </c>
      <c r="AA53" s="99">
        <f t="shared" si="103"/>
        <v>0</v>
      </c>
      <c r="AB53" s="99">
        <f t="shared" si="103"/>
        <v>0</v>
      </c>
      <c r="AC53" s="269">
        <f t="shared" si="103"/>
        <v>0</v>
      </c>
      <c r="AD53" s="99">
        <f t="shared" si="103"/>
        <v>0</v>
      </c>
      <c r="AE53" s="99">
        <f t="shared" si="103"/>
        <v>0</v>
      </c>
      <c r="AF53" s="99">
        <f t="shared" si="103"/>
        <v>0</v>
      </c>
      <c r="AG53" s="99">
        <f t="shared" si="103"/>
        <v>0</v>
      </c>
      <c r="AH53" s="99">
        <f t="shared" si="103"/>
        <v>0</v>
      </c>
      <c r="AI53" s="101">
        <f t="shared" si="99"/>
        <v>0</v>
      </c>
      <c r="AJ53" t="str">
        <f t="shared" si="100"/>
        <v/>
      </c>
    </row>
    <row r="54" spans="1:36" x14ac:dyDescent="0.25">
      <c r="A54" s="17" t="s">
        <v>25</v>
      </c>
      <c r="B54" s="75">
        <f>SUM(B33:B49)</f>
        <v>3441.6774951566285</v>
      </c>
      <c r="C54" s="75">
        <f t="shared" ref="C54:I54" si="105">SUM(C33:C49)</f>
        <v>9136.4954366215861</v>
      </c>
      <c r="D54" s="75">
        <f t="shared" si="105"/>
        <v>7280.642203849281</v>
      </c>
      <c r="E54" s="75">
        <f t="shared" si="105"/>
        <v>6998.3795122383362</v>
      </c>
      <c r="F54" s="75">
        <f t="shared" si="105"/>
        <v>0</v>
      </c>
      <c r="G54" s="75">
        <f t="shared" si="105"/>
        <v>542.92446089667578</v>
      </c>
      <c r="H54" s="76">
        <f t="shared" si="105"/>
        <v>19.989129401960128</v>
      </c>
      <c r="I54" s="48">
        <f t="shared" si="105"/>
        <v>27420.108238164466</v>
      </c>
      <c r="J54" s="8"/>
      <c r="K54" s="29" t="s">
        <v>25</v>
      </c>
      <c r="L54" s="75">
        <f>SUM(L33:L49)</f>
        <v>3441.6774951566285</v>
      </c>
      <c r="M54" s="75">
        <f t="shared" ref="M54:S54" si="106">SUM(M33:M49)</f>
        <v>9136.4954366215861</v>
      </c>
      <c r="N54" s="75">
        <f t="shared" si="106"/>
        <v>7280.642203849281</v>
      </c>
      <c r="O54" s="75">
        <f t="shared" si="106"/>
        <v>6998.3795122383362</v>
      </c>
      <c r="P54" s="75">
        <f t="shared" si="106"/>
        <v>2768.5026578068473</v>
      </c>
      <c r="Q54" s="75">
        <f t="shared" si="106"/>
        <v>542.92446089667578</v>
      </c>
      <c r="R54" s="76">
        <f t="shared" si="106"/>
        <v>19.989129401960128</v>
      </c>
      <c r="S54" s="77">
        <f t="shared" si="106"/>
        <v>30188.610895971316</v>
      </c>
      <c r="T54" s="8"/>
      <c r="U54" s="39" t="s">
        <v>61</v>
      </c>
      <c r="V54" s="102">
        <f>SUM(V33:V49)</f>
        <v>2586.8789835815496</v>
      </c>
      <c r="W54" s="102">
        <f t="shared" ref="W54:AH54" si="107">SUM(W33:W49)</f>
        <v>405.18038840342825</v>
      </c>
      <c r="X54" s="102">
        <f t="shared" si="107"/>
        <v>542.92446089667578</v>
      </c>
      <c r="Y54" s="102">
        <f t="shared" si="107"/>
        <v>9136.4954366215861</v>
      </c>
      <c r="Z54" s="102">
        <f t="shared" si="107"/>
        <v>6225.3705770293582</v>
      </c>
      <c r="AA54" s="102">
        <f t="shared" si="107"/>
        <v>6635.9317644296216</v>
      </c>
      <c r="AB54" s="102">
        <f t="shared" si="107"/>
        <v>2768.5026578068473</v>
      </c>
      <c r="AC54" s="102">
        <f t="shared" si="107"/>
        <v>1887.3266272022474</v>
      </c>
      <c r="AD54" s="103">
        <f t="shared" si="107"/>
        <v>449.61812317165032</v>
      </c>
      <c r="AE54" s="103">
        <f t="shared" si="107"/>
        <v>308.13868820541535</v>
      </c>
      <c r="AF54" s="103">
        <f t="shared" si="107"/>
        <v>19.989129401960128</v>
      </c>
      <c r="AG54" s="103">
        <f t="shared" si="107"/>
        <v>1055.2716268199215</v>
      </c>
      <c r="AH54" s="103">
        <f t="shared" si="107"/>
        <v>54.309059603300447</v>
      </c>
      <c r="AI54" s="104">
        <f>SUM(V54:AC54)</f>
        <v>30188.610895971313</v>
      </c>
      <c r="AJ54" t="str">
        <f t="shared" si="100"/>
        <v/>
      </c>
    </row>
    <row r="55" spans="1:36" ht="15" thickBot="1" x14ac:dyDescent="0.35">
      <c r="A55" s="18" t="s">
        <v>85</v>
      </c>
      <c r="B55" s="105">
        <f>IF($I54=0,"-",B54/$I54)</f>
        <v>0.12551655395606193</v>
      </c>
      <c r="C55" s="105">
        <f t="shared" ref="C55:H55" si="108">IF($I54=0,"-",C54/$I54)</f>
        <v>0.33320420755688429</v>
      </c>
      <c r="D55" s="105">
        <f t="shared" si="108"/>
        <v>0.26552200817777133</v>
      </c>
      <c r="E55" s="105">
        <f t="shared" si="108"/>
        <v>0.25522800462536815</v>
      </c>
      <c r="F55" s="105">
        <f t="shared" si="108"/>
        <v>0</v>
      </c>
      <c r="G55" s="105">
        <f t="shared" si="108"/>
        <v>1.9800230406859246E-2</v>
      </c>
      <c r="H55" s="106">
        <f t="shared" si="108"/>
        <v>7.2899527705504868E-4</v>
      </c>
      <c r="I55" s="107">
        <f>SUM(B55:H55)</f>
        <v>1</v>
      </c>
      <c r="K55" s="30" t="s">
        <v>85</v>
      </c>
      <c r="L55" s="80">
        <f>IF($S54=0,"-",L54/$S54)</f>
        <v>0.11400582514434017</v>
      </c>
      <c r="M55" s="80">
        <f t="shared" ref="M55:R55" si="109">IF($S54=0,"-",M54/$S54)</f>
        <v>0.30264709655258948</v>
      </c>
      <c r="N55" s="80">
        <f t="shared" si="109"/>
        <v>0.24117181903261689</v>
      </c>
      <c r="O55" s="80">
        <f t="shared" si="109"/>
        <v>0.23182184620400248</v>
      </c>
      <c r="P55" s="80">
        <f t="shared" si="109"/>
        <v>9.1706858170685329E-2</v>
      </c>
      <c r="Q55" s="80">
        <f t="shared" si="109"/>
        <v>1.7984413485190514E-2</v>
      </c>
      <c r="R55" s="81">
        <f t="shared" si="109"/>
        <v>6.6214141057506178E-4</v>
      </c>
      <c r="S55" s="82">
        <f>SUM(L55:R55)</f>
        <v>1</v>
      </c>
      <c r="U55" s="40" t="s">
        <v>85</v>
      </c>
      <c r="V55" s="108">
        <f>+V54/$AI54</f>
        <v>8.5690560340647204E-2</v>
      </c>
      <c r="W55" s="108">
        <f t="shared" ref="W55:AH55" si="110">+W54/$AI54</f>
        <v>1.3421630753387854E-2</v>
      </c>
      <c r="X55" s="108">
        <f t="shared" si="110"/>
        <v>1.7984413485190514E-2</v>
      </c>
      <c r="Y55" s="108">
        <f t="shared" si="110"/>
        <v>0.30264709655258953</v>
      </c>
      <c r="Z55" s="108">
        <f t="shared" si="110"/>
        <v>0.20621586725145202</v>
      </c>
      <c r="AA55" s="108">
        <f t="shared" si="110"/>
        <v>0.21981573737515661</v>
      </c>
      <c r="AB55" s="108">
        <f t="shared" si="110"/>
        <v>9.1706858170685343E-2</v>
      </c>
      <c r="AC55" s="108">
        <f t="shared" si="110"/>
        <v>6.2517836070890967E-2</v>
      </c>
      <c r="AD55" s="108">
        <f t="shared" si="110"/>
        <v>1.4893634050305114E-2</v>
      </c>
      <c r="AE55" s="108">
        <f t="shared" si="110"/>
        <v>1.0207117156441823E-2</v>
      </c>
      <c r="AF55" s="108">
        <f t="shared" si="110"/>
        <v>6.6214141057506189E-4</v>
      </c>
      <c r="AG55" s="108">
        <f t="shared" si="110"/>
        <v>3.4955951781164868E-2</v>
      </c>
      <c r="AH55" s="108">
        <f t="shared" si="110"/>
        <v>1.7989916724041126E-3</v>
      </c>
      <c r="AI55" s="109">
        <f>SUM(V55:AC55)</f>
        <v>1</v>
      </c>
      <c r="AJ55" t="str">
        <f t="shared" si="100"/>
        <v/>
      </c>
    </row>
    <row r="56" spans="1:36" ht="14.4" thickBot="1" x14ac:dyDescent="0.3"/>
    <row r="57" spans="1:36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  <c r="K57" s="374" t="s">
        <v>50</v>
      </c>
      <c r="L57" s="43" t="s">
        <v>0</v>
      </c>
      <c r="M57" s="43" t="s">
        <v>1</v>
      </c>
      <c r="N57" s="43" t="s">
        <v>2</v>
      </c>
      <c r="O57" s="43" t="s">
        <v>3</v>
      </c>
      <c r="P57" s="43" t="s">
        <v>26</v>
      </c>
      <c r="Q57" s="43" t="s">
        <v>4</v>
      </c>
      <c r="R57" s="43" t="s">
        <v>84</v>
      </c>
      <c r="S57" s="44" t="s">
        <v>5</v>
      </c>
    </row>
    <row r="58" spans="1:36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  <c r="K58" s="375" t="s">
        <v>50</v>
      </c>
      <c r="L58" s="360" t="s">
        <v>66</v>
      </c>
      <c r="M58" s="361"/>
      <c r="N58" s="361"/>
      <c r="O58" s="361"/>
      <c r="P58" s="361"/>
      <c r="Q58" s="361"/>
      <c r="R58" s="361"/>
      <c r="S58" s="362"/>
    </row>
    <row r="59" spans="1:36" x14ac:dyDescent="0.25">
      <c r="A59" s="10" t="s">
        <v>6</v>
      </c>
      <c r="B59" s="376"/>
      <c r="C59" s="377"/>
      <c r="D59" s="377"/>
      <c r="E59" s="378"/>
      <c r="F59" s="46">
        <f>F449+F475+F501+F527+F553</f>
        <v>0.18649465523316014</v>
      </c>
      <c r="G59" s="376"/>
      <c r="H59" s="378"/>
      <c r="I59" s="48">
        <f>SUM(B59:H59)</f>
        <v>0.18649465523316014</v>
      </c>
      <c r="J59" s="8"/>
      <c r="K59" s="31" t="s">
        <v>6</v>
      </c>
      <c r="L59" s="376"/>
      <c r="M59" s="377"/>
      <c r="N59" s="377"/>
      <c r="O59" s="378"/>
      <c r="P59" s="46">
        <f>P449+P475+P501+P527+P553</f>
        <v>0</v>
      </c>
      <c r="Q59" s="376"/>
      <c r="R59" s="385"/>
      <c r="S59" s="88">
        <f>SUM(L59:R59)</f>
        <v>0</v>
      </c>
      <c r="T59" s="8"/>
    </row>
    <row r="60" spans="1:36" x14ac:dyDescent="0.25">
      <c r="A60" s="11" t="s">
        <v>7</v>
      </c>
      <c r="B60" s="379"/>
      <c r="C60" s="380"/>
      <c r="D60" s="380"/>
      <c r="E60" s="381"/>
      <c r="F60" s="52">
        <f t="shared" ref="F60:F79" si="111">F450+F476+F502+F528+F554</f>
        <v>0</v>
      </c>
      <c r="G60" s="379"/>
      <c r="H60" s="381"/>
      <c r="I60" s="54">
        <f t="shared" ref="I60:I79" si="112">SUM(B60:H60)</f>
        <v>0</v>
      </c>
      <c r="J60" s="8"/>
      <c r="K60" s="23" t="s">
        <v>7</v>
      </c>
      <c r="L60" s="379"/>
      <c r="M60" s="380"/>
      <c r="N60" s="380"/>
      <c r="O60" s="381"/>
      <c r="P60" s="55">
        <f t="shared" ref="P60:P79" si="113">P450+P476+P502+P528+P554</f>
        <v>0</v>
      </c>
      <c r="Q60" s="379"/>
      <c r="R60" s="386"/>
      <c r="S60" s="57">
        <f t="shared" ref="S60:S79" si="114">SUM(L60:R60)</f>
        <v>0</v>
      </c>
      <c r="T60" s="8"/>
    </row>
    <row r="61" spans="1:36" x14ac:dyDescent="0.25">
      <c r="A61" s="12" t="s">
        <v>9</v>
      </c>
      <c r="B61" s="379"/>
      <c r="C61" s="380"/>
      <c r="D61" s="380"/>
      <c r="E61" s="381"/>
      <c r="F61" s="49">
        <f t="shared" si="111"/>
        <v>0</v>
      </c>
      <c r="G61" s="379"/>
      <c r="H61" s="381"/>
      <c r="I61" s="48">
        <f t="shared" si="112"/>
        <v>0</v>
      </c>
      <c r="J61" s="8"/>
      <c r="K61" s="24" t="s">
        <v>9</v>
      </c>
      <c r="L61" s="379"/>
      <c r="M61" s="380"/>
      <c r="N61" s="380"/>
      <c r="O61" s="381"/>
      <c r="P61" s="49">
        <f t="shared" si="113"/>
        <v>0</v>
      </c>
      <c r="Q61" s="379"/>
      <c r="R61" s="386"/>
      <c r="S61" s="51">
        <f t="shared" si="114"/>
        <v>0</v>
      </c>
      <c r="T61" s="8"/>
    </row>
    <row r="62" spans="1:36" x14ac:dyDescent="0.25">
      <c r="A62" s="11" t="s">
        <v>54</v>
      </c>
      <c r="B62" s="379"/>
      <c r="C62" s="380"/>
      <c r="D62" s="380"/>
      <c r="E62" s="381"/>
      <c r="F62" s="52">
        <f t="shared" si="111"/>
        <v>0</v>
      </c>
      <c r="G62" s="379"/>
      <c r="H62" s="381"/>
      <c r="I62" s="54">
        <f t="shared" si="112"/>
        <v>0</v>
      </c>
      <c r="J62" s="8"/>
      <c r="K62" s="23" t="s">
        <v>54</v>
      </c>
      <c r="L62" s="379"/>
      <c r="M62" s="380"/>
      <c r="N62" s="380"/>
      <c r="O62" s="381"/>
      <c r="P62" s="55">
        <f t="shared" si="113"/>
        <v>0</v>
      </c>
      <c r="Q62" s="379"/>
      <c r="R62" s="386"/>
      <c r="S62" s="57">
        <f t="shared" si="114"/>
        <v>0</v>
      </c>
      <c r="T62" s="8"/>
    </row>
    <row r="63" spans="1:36" x14ac:dyDescent="0.25">
      <c r="A63" s="12" t="s">
        <v>15</v>
      </c>
      <c r="B63" s="379"/>
      <c r="C63" s="380"/>
      <c r="D63" s="380"/>
      <c r="E63" s="381"/>
      <c r="F63" s="49">
        <f t="shared" si="111"/>
        <v>0</v>
      </c>
      <c r="G63" s="379"/>
      <c r="H63" s="381"/>
      <c r="I63" s="48">
        <f t="shared" si="112"/>
        <v>0</v>
      </c>
      <c r="J63" s="8"/>
      <c r="K63" s="24" t="s">
        <v>15</v>
      </c>
      <c r="L63" s="379"/>
      <c r="M63" s="380"/>
      <c r="N63" s="380"/>
      <c r="O63" s="381"/>
      <c r="P63" s="49">
        <f t="shared" si="113"/>
        <v>0</v>
      </c>
      <c r="Q63" s="379"/>
      <c r="R63" s="386"/>
      <c r="S63" s="51">
        <f t="shared" si="114"/>
        <v>0</v>
      </c>
      <c r="T63" s="8"/>
    </row>
    <row r="64" spans="1:36" x14ac:dyDescent="0.25">
      <c r="A64" s="11" t="s">
        <v>67</v>
      </c>
      <c r="B64" s="379"/>
      <c r="C64" s="380"/>
      <c r="D64" s="380"/>
      <c r="E64" s="381"/>
      <c r="F64" s="52">
        <f t="shared" si="111"/>
        <v>0</v>
      </c>
      <c r="G64" s="379"/>
      <c r="H64" s="381"/>
      <c r="I64" s="54">
        <f t="shared" si="112"/>
        <v>0</v>
      </c>
      <c r="J64" s="8"/>
      <c r="K64" s="23" t="s">
        <v>67</v>
      </c>
      <c r="L64" s="379"/>
      <c r="M64" s="380"/>
      <c r="N64" s="380"/>
      <c r="O64" s="381"/>
      <c r="P64" s="55">
        <f t="shared" si="113"/>
        <v>0</v>
      </c>
      <c r="Q64" s="379"/>
      <c r="R64" s="386"/>
      <c r="S64" s="57">
        <f t="shared" si="114"/>
        <v>0</v>
      </c>
      <c r="T64" s="8"/>
    </row>
    <row r="65" spans="1:20" x14ac:dyDescent="0.25">
      <c r="A65" s="12" t="s">
        <v>56</v>
      </c>
      <c r="B65" s="379"/>
      <c r="C65" s="380"/>
      <c r="D65" s="380"/>
      <c r="E65" s="381"/>
      <c r="F65" s="49">
        <f t="shared" si="111"/>
        <v>16556.56026110637</v>
      </c>
      <c r="G65" s="379"/>
      <c r="H65" s="381"/>
      <c r="I65" s="48">
        <f t="shared" si="112"/>
        <v>16556.56026110637</v>
      </c>
      <c r="J65" s="8"/>
      <c r="K65" s="24" t="s">
        <v>56</v>
      </c>
      <c r="L65" s="379"/>
      <c r="M65" s="380"/>
      <c r="N65" s="380"/>
      <c r="O65" s="381"/>
      <c r="P65" s="49">
        <f t="shared" si="113"/>
        <v>3373.5028893845642</v>
      </c>
      <c r="Q65" s="379"/>
      <c r="R65" s="386"/>
      <c r="S65" s="51">
        <f t="shared" si="114"/>
        <v>3373.5028893845642</v>
      </c>
      <c r="T65" s="8"/>
    </row>
    <row r="66" spans="1:20" x14ac:dyDescent="0.25">
      <c r="A66" s="11" t="s">
        <v>11</v>
      </c>
      <c r="B66" s="379"/>
      <c r="C66" s="380"/>
      <c r="D66" s="380"/>
      <c r="E66" s="381"/>
      <c r="F66" s="52">
        <f t="shared" si="111"/>
        <v>6299.1898904959498</v>
      </c>
      <c r="G66" s="379"/>
      <c r="H66" s="381"/>
      <c r="I66" s="54">
        <f t="shared" si="112"/>
        <v>6299.1898904959498</v>
      </c>
      <c r="J66" s="8"/>
      <c r="K66" s="23" t="s">
        <v>11</v>
      </c>
      <c r="L66" s="379"/>
      <c r="M66" s="380"/>
      <c r="N66" s="380"/>
      <c r="O66" s="381"/>
      <c r="P66" s="55">
        <f t="shared" si="113"/>
        <v>2711.6118684423818</v>
      </c>
      <c r="Q66" s="379"/>
      <c r="R66" s="386"/>
      <c r="S66" s="57">
        <f t="shared" si="114"/>
        <v>2711.6118684423818</v>
      </c>
      <c r="T66" s="8"/>
    </row>
    <row r="67" spans="1:20" x14ac:dyDescent="0.25">
      <c r="A67" s="12" t="s">
        <v>57</v>
      </c>
      <c r="B67" s="379"/>
      <c r="C67" s="380"/>
      <c r="D67" s="380"/>
      <c r="E67" s="381"/>
      <c r="F67" s="49">
        <f t="shared" si="111"/>
        <v>734.0160986827666</v>
      </c>
      <c r="G67" s="379"/>
      <c r="H67" s="381"/>
      <c r="I67" s="48">
        <f t="shared" si="112"/>
        <v>734.0160986827666</v>
      </c>
      <c r="J67" s="8"/>
      <c r="K67" s="24" t="s">
        <v>57</v>
      </c>
      <c r="L67" s="379"/>
      <c r="M67" s="380"/>
      <c r="N67" s="380"/>
      <c r="O67" s="381"/>
      <c r="P67" s="49">
        <f t="shared" si="113"/>
        <v>3.8191672047105385E-14</v>
      </c>
      <c r="Q67" s="379"/>
      <c r="R67" s="386"/>
      <c r="S67" s="51">
        <f t="shared" si="114"/>
        <v>3.8191672047105385E-14</v>
      </c>
      <c r="T67" s="8"/>
    </row>
    <row r="68" spans="1:20" x14ac:dyDescent="0.25">
      <c r="A68" s="11" t="s">
        <v>16</v>
      </c>
      <c r="B68" s="379"/>
      <c r="C68" s="380"/>
      <c r="D68" s="380"/>
      <c r="E68" s="381"/>
      <c r="F68" s="52">
        <f t="shared" si="111"/>
        <v>8.8271584066328401</v>
      </c>
      <c r="G68" s="379"/>
      <c r="H68" s="381"/>
      <c r="I68" s="54">
        <f t="shared" si="112"/>
        <v>8.8271584066328401</v>
      </c>
      <c r="J68" s="8"/>
      <c r="K68" s="23" t="s">
        <v>16</v>
      </c>
      <c r="L68" s="379"/>
      <c r="M68" s="380"/>
      <c r="N68" s="380"/>
      <c r="O68" s="381"/>
      <c r="P68" s="55">
        <f t="shared" si="113"/>
        <v>0.8224517985379125</v>
      </c>
      <c r="Q68" s="379"/>
      <c r="R68" s="386"/>
      <c r="S68" s="57">
        <f t="shared" si="114"/>
        <v>0.8224517985379125</v>
      </c>
      <c r="T68" s="8"/>
    </row>
    <row r="69" spans="1:20" x14ac:dyDescent="0.25">
      <c r="A69" s="12" t="s">
        <v>139</v>
      </c>
      <c r="B69" s="379"/>
      <c r="C69" s="380"/>
      <c r="D69" s="380"/>
      <c r="E69" s="381"/>
      <c r="F69" s="49">
        <f t="shared" si="111"/>
        <v>1429.3025198621226</v>
      </c>
      <c r="G69" s="379"/>
      <c r="H69" s="381"/>
      <c r="I69" s="48">
        <f t="shared" si="112"/>
        <v>1429.3025198621226</v>
      </c>
      <c r="J69" s="8"/>
      <c r="K69" s="24" t="s">
        <v>139</v>
      </c>
      <c r="L69" s="379"/>
      <c r="M69" s="380"/>
      <c r="N69" s="380"/>
      <c r="O69" s="381"/>
      <c r="P69" s="49">
        <f t="shared" si="113"/>
        <v>-6.0486417265792625E-4</v>
      </c>
      <c r="Q69" s="379"/>
      <c r="R69" s="386"/>
      <c r="S69" s="51">
        <f t="shared" si="114"/>
        <v>-6.0486417265792625E-4</v>
      </c>
      <c r="T69" s="8"/>
    </row>
    <row r="70" spans="1:20" x14ac:dyDescent="0.25">
      <c r="A70" s="11" t="s">
        <v>24</v>
      </c>
      <c r="B70" s="379"/>
      <c r="C70" s="380"/>
      <c r="D70" s="380"/>
      <c r="E70" s="381"/>
      <c r="F70" s="52">
        <f t="shared" si="111"/>
        <v>1516.79244300042</v>
      </c>
      <c r="G70" s="379"/>
      <c r="H70" s="381"/>
      <c r="I70" s="54">
        <f t="shared" si="112"/>
        <v>1516.79244300042</v>
      </c>
      <c r="J70" s="8"/>
      <c r="K70" s="23" t="s">
        <v>24</v>
      </c>
      <c r="L70" s="379"/>
      <c r="M70" s="380"/>
      <c r="N70" s="380"/>
      <c r="O70" s="381"/>
      <c r="P70" s="55">
        <f t="shared" si="113"/>
        <v>-1.6484591469634324E-12</v>
      </c>
      <c r="Q70" s="379"/>
      <c r="R70" s="386"/>
      <c r="S70" s="57">
        <f t="shared" si="114"/>
        <v>-1.6484591469634324E-12</v>
      </c>
      <c r="T70" s="8"/>
    </row>
    <row r="71" spans="1:20" x14ac:dyDescent="0.25">
      <c r="A71" s="12" t="s">
        <v>23</v>
      </c>
      <c r="B71" s="379"/>
      <c r="C71" s="380"/>
      <c r="D71" s="380"/>
      <c r="E71" s="381"/>
      <c r="F71" s="49">
        <f t="shared" si="111"/>
        <v>0</v>
      </c>
      <c r="G71" s="379"/>
      <c r="H71" s="381"/>
      <c r="I71" s="48">
        <f t="shared" si="112"/>
        <v>0</v>
      </c>
      <c r="J71" s="8"/>
      <c r="K71" s="24" t="s">
        <v>23</v>
      </c>
      <c r="L71" s="379"/>
      <c r="M71" s="380"/>
      <c r="N71" s="380"/>
      <c r="O71" s="381"/>
      <c r="P71" s="49">
        <f t="shared" si="113"/>
        <v>-1.4210854715202004E-13</v>
      </c>
      <c r="Q71" s="379"/>
      <c r="R71" s="386"/>
      <c r="S71" s="51">
        <f t="shared" si="114"/>
        <v>-1.4210854715202004E-13</v>
      </c>
      <c r="T71" s="8"/>
    </row>
    <row r="72" spans="1:20" x14ac:dyDescent="0.25">
      <c r="A72" s="11" t="s">
        <v>58</v>
      </c>
      <c r="B72" s="379"/>
      <c r="C72" s="380"/>
      <c r="D72" s="380"/>
      <c r="E72" s="381"/>
      <c r="F72" s="52">
        <f t="shared" si="111"/>
        <v>0</v>
      </c>
      <c r="G72" s="379"/>
      <c r="H72" s="381"/>
      <c r="I72" s="54">
        <f t="shared" si="112"/>
        <v>0</v>
      </c>
      <c r="J72" s="8"/>
      <c r="K72" s="23" t="s">
        <v>58</v>
      </c>
      <c r="L72" s="379"/>
      <c r="M72" s="380"/>
      <c r="N72" s="380"/>
      <c r="O72" s="381"/>
      <c r="P72" s="55">
        <f t="shared" si="113"/>
        <v>2.2969213336887506E-13</v>
      </c>
      <c r="Q72" s="379"/>
      <c r="R72" s="386"/>
      <c r="S72" s="57">
        <f t="shared" si="114"/>
        <v>2.2969213336887506E-13</v>
      </c>
      <c r="T72" s="8"/>
    </row>
    <row r="73" spans="1:20" x14ac:dyDescent="0.25">
      <c r="A73" s="12" t="s">
        <v>21</v>
      </c>
      <c r="B73" s="379"/>
      <c r="C73" s="380"/>
      <c r="D73" s="380"/>
      <c r="E73" s="381"/>
      <c r="F73" s="110">
        <f t="shared" si="111"/>
        <v>786.69082402373419</v>
      </c>
      <c r="G73" s="379"/>
      <c r="H73" s="381"/>
      <c r="I73" s="48">
        <f t="shared" si="112"/>
        <v>786.69082402373419</v>
      </c>
      <c r="J73" s="8"/>
      <c r="K73" s="24" t="s">
        <v>21</v>
      </c>
      <c r="L73" s="379"/>
      <c r="M73" s="380"/>
      <c r="N73" s="380"/>
      <c r="O73" s="381"/>
      <c r="P73" s="49">
        <f t="shared" si="113"/>
        <v>213.65992349073295</v>
      </c>
      <c r="Q73" s="379"/>
      <c r="R73" s="386"/>
      <c r="S73" s="51">
        <f t="shared" si="114"/>
        <v>213.65992349073295</v>
      </c>
      <c r="T73" s="8"/>
    </row>
    <row r="74" spans="1:20" x14ac:dyDescent="0.25">
      <c r="A74" s="11" t="s">
        <v>20</v>
      </c>
      <c r="B74" s="379"/>
      <c r="C74" s="380"/>
      <c r="D74" s="380"/>
      <c r="E74" s="381"/>
      <c r="F74" s="52">
        <f t="shared" si="111"/>
        <v>0</v>
      </c>
      <c r="G74" s="379"/>
      <c r="H74" s="381"/>
      <c r="I74" s="54">
        <f t="shared" si="112"/>
        <v>0</v>
      </c>
      <c r="J74" s="8"/>
      <c r="K74" s="23" t="s">
        <v>20</v>
      </c>
      <c r="L74" s="379"/>
      <c r="M74" s="380"/>
      <c r="N74" s="380"/>
      <c r="O74" s="381"/>
      <c r="P74" s="55">
        <f t="shared" si="113"/>
        <v>0</v>
      </c>
      <c r="Q74" s="379"/>
      <c r="R74" s="386"/>
      <c r="S74" s="57">
        <f t="shared" si="114"/>
        <v>0</v>
      </c>
      <c r="T74" s="8"/>
    </row>
    <row r="75" spans="1:20" x14ac:dyDescent="0.25">
      <c r="A75" s="13" t="s">
        <v>62</v>
      </c>
      <c r="B75" s="379"/>
      <c r="C75" s="380"/>
      <c r="D75" s="380"/>
      <c r="E75" s="381"/>
      <c r="F75" s="49">
        <f t="shared" si="111"/>
        <v>0</v>
      </c>
      <c r="G75" s="379"/>
      <c r="H75" s="381"/>
      <c r="I75" s="48">
        <f t="shared" si="112"/>
        <v>0</v>
      </c>
      <c r="J75" s="8"/>
      <c r="K75" s="25" t="s">
        <v>62</v>
      </c>
      <c r="L75" s="379"/>
      <c r="M75" s="380"/>
      <c r="N75" s="380"/>
      <c r="O75" s="381"/>
      <c r="P75" s="49">
        <f t="shared" si="113"/>
        <v>0</v>
      </c>
      <c r="Q75" s="379"/>
      <c r="R75" s="386"/>
      <c r="S75" s="51">
        <f t="shared" si="114"/>
        <v>0</v>
      </c>
      <c r="T75" s="8"/>
    </row>
    <row r="76" spans="1:20" ht="14.4" x14ac:dyDescent="0.3">
      <c r="A76" s="14" t="s">
        <v>22</v>
      </c>
      <c r="B76" s="379"/>
      <c r="C76" s="380"/>
      <c r="D76" s="380"/>
      <c r="E76" s="381"/>
      <c r="F76" s="59">
        <f t="shared" si="111"/>
        <v>0</v>
      </c>
      <c r="G76" s="379"/>
      <c r="H76" s="381"/>
      <c r="I76" s="61">
        <f t="shared" si="112"/>
        <v>0</v>
      </c>
      <c r="J76" s="8"/>
      <c r="K76" s="26" t="s">
        <v>22</v>
      </c>
      <c r="L76" s="379"/>
      <c r="M76" s="380"/>
      <c r="N76" s="380"/>
      <c r="O76" s="381"/>
      <c r="P76" s="62">
        <f t="shared" si="113"/>
        <v>0</v>
      </c>
      <c r="Q76" s="379"/>
      <c r="R76" s="386"/>
      <c r="S76" s="64">
        <f t="shared" si="114"/>
        <v>0</v>
      </c>
      <c r="T76" s="8"/>
    </row>
    <row r="77" spans="1:20" ht="14.4" x14ac:dyDescent="0.3">
      <c r="A77" s="15" t="s">
        <v>18</v>
      </c>
      <c r="B77" s="379"/>
      <c r="C77" s="380"/>
      <c r="D77" s="380"/>
      <c r="E77" s="381"/>
      <c r="F77" s="65">
        <f t="shared" si="111"/>
        <v>0</v>
      </c>
      <c r="G77" s="379"/>
      <c r="H77" s="381"/>
      <c r="I77" s="67">
        <f t="shared" si="112"/>
        <v>0</v>
      </c>
      <c r="J77" s="8"/>
      <c r="K77" s="27" t="s">
        <v>18</v>
      </c>
      <c r="L77" s="379"/>
      <c r="M77" s="380"/>
      <c r="N77" s="380"/>
      <c r="O77" s="381"/>
      <c r="P77" s="65">
        <f t="shared" si="113"/>
        <v>0</v>
      </c>
      <c r="Q77" s="379"/>
      <c r="R77" s="386"/>
      <c r="S77" s="69">
        <f t="shared" si="114"/>
        <v>0</v>
      </c>
      <c r="T77" s="8"/>
    </row>
    <row r="78" spans="1:20" ht="14.4" x14ac:dyDescent="0.3">
      <c r="A78" s="14" t="s">
        <v>19</v>
      </c>
      <c r="B78" s="379"/>
      <c r="C78" s="380"/>
      <c r="D78" s="380"/>
      <c r="E78" s="381"/>
      <c r="F78" s="59">
        <f t="shared" si="111"/>
        <v>0</v>
      </c>
      <c r="G78" s="379"/>
      <c r="H78" s="381"/>
      <c r="I78" s="61">
        <f t="shared" si="112"/>
        <v>0</v>
      </c>
      <c r="J78" s="8"/>
      <c r="K78" s="26" t="s">
        <v>19</v>
      </c>
      <c r="L78" s="379"/>
      <c r="M78" s="380"/>
      <c r="N78" s="380"/>
      <c r="O78" s="381"/>
      <c r="P78" s="62">
        <f t="shared" si="113"/>
        <v>0</v>
      </c>
      <c r="Q78" s="379"/>
      <c r="R78" s="386"/>
      <c r="S78" s="64">
        <f t="shared" si="114"/>
        <v>0</v>
      </c>
      <c r="T78" s="8"/>
    </row>
    <row r="79" spans="1:20" ht="15" thickBot="1" x14ac:dyDescent="0.35">
      <c r="A79" s="16" t="s">
        <v>10</v>
      </c>
      <c r="B79" s="382"/>
      <c r="C79" s="383"/>
      <c r="D79" s="383"/>
      <c r="E79" s="384"/>
      <c r="F79" s="70">
        <f t="shared" si="111"/>
        <v>0</v>
      </c>
      <c r="G79" s="382"/>
      <c r="H79" s="384"/>
      <c r="I79" s="72">
        <f t="shared" si="112"/>
        <v>0</v>
      </c>
      <c r="J79" s="8"/>
      <c r="K79" s="28" t="s">
        <v>10</v>
      </c>
      <c r="L79" s="382"/>
      <c r="M79" s="383"/>
      <c r="N79" s="383"/>
      <c r="O79" s="384"/>
      <c r="P79" s="70">
        <f t="shared" si="113"/>
        <v>0</v>
      </c>
      <c r="Q79" s="382"/>
      <c r="R79" s="387"/>
      <c r="S79" s="74">
        <f t="shared" si="114"/>
        <v>0</v>
      </c>
      <c r="T79" s="8"/>
    </row>
    <row r="80" spans="1:20" x14ac:dyDescent="0.25">
      <c r="A80" s="17" t="s">
        <v>25</v>
      </c>
      <c r="B80" s="75">
        <f>SUM(B59:B75)</f>
        <v>0</v>
      </c>
      <c r="C80" s="75">
        <f t="shared" ref="C80:I80" si="115">SUM(C59:C75)</f>
        <v>0</v>
      </c>
      <c r="D80" s="75">
        <f t="shared" si="115"/>
        <v>0</v>
      </c>
      <c r="E80" s="75">
        <f t="shared" si="115"/>
        <v>0</v>
      </c>
      <c r="F80" s="75">
        <f t="shared" si="115"/>
        <v>27331.565690233227</v>
      </c>
      <c r="G80" s="75">
        <f t="shared" si="115"/>
        <v>0</v>
      </c>
      <c r="H80" s="76">
        <f t="shared" si="115"/>
        <v>0</v>
      </c>
      <c r="I80" s="48">
        <f t="shared" si="115"/>
        <v>27331.565690233227</v>
      </c>
      <c r="J80" s="8"/>
      <c r="K80" s="29" t="s">
        <v>25</v>
      </c>
      <c r="L80" s="75">
        <f>SUM(L59:L75)</f>
        <v>0</v>
      </c>
      <c r="M80" s="75">
        <f t="shared" ref="M80:S80" si="116">SUM(M59:M75)</f>
        <v>0</v>
      </c>
      <c r="N80" s="75">
        <f t="shared" si="116"/>
        <v>0</v>
      </c>
      <c r="O80" s="75">
        <f t="shared" si="116"/>
        <v>0</v>
      </c>
      <c r="P80" s="75">
        <f t="shared" si="116"/>
        <v>6299.5965282520428</v>
      </c>
      <c r="Q80" s="75">
        <f t="shared" si="116"/>
        <v>0</v>
      </c>
      <c r="R80" s="76">
        <f t="shared" si="116"/>
        <v>0</v>
      </c>
      <c r="S80" s="77">
        <f t="shared" si="116"/>
        <v>6299.5965282520428</v>
      </c>
      <c r="T80" s="8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17">IF($I80=0,"-",C80/$I80)</f>
        <v>0</v>
      </c>
      <c r="D81" s="105">
        <f t="shared" si="117"/>
        <v>0</v>
      </c>
      <c r="E81" s="105">
        <f t="shared" si="117"/>
        <v>0</v>
      </c>
      <c r="F81" s="105">
        <f t="shared" si="117"/>
        <v>1</v>
      </c>
      <c r="G81" s="105">
        <f t="shared" si="117"/>
        <v>0</v>
      </c>
      <c r="H81" s="105">
        <f t="shared" si="117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18">IF($S80=0,"-",M80/$S80)</f>
        <v>0</v>
      </c>
      <c r="N81" s="80">
        <f t="shared" si="118"/>
        <v>0</v>
      </c>
      <c r="O81" s="80">
        <f t="shared" si="118"/>
        <v>0</v>
      </c>
      <c r="P81" s="80">
        <f t="shared" si="118"/>
        <v>1</v>
      </c>
      <c r="Q81" s="80">
        <f t="shared" si="118"/>
        <v>0</v>
      </c>
      <c r="R81" s="81">
        <f t="shared" si="118"/>
        <v>0</v>
      </c>
      <c r="S81" s="82">
        <f>SUM(L81:R81)</f>
        <v>1</v>
      </c>
      <c r="BA81" s="83"/>
      <c r="BR81" s="83"/>
    </row>
    <row r="82" spans="1:85" ht="14.4" thickBot="1" x14ac:dyDescent="0.3">
      <c r="A82" s="2"/>
      <c r="B82" s="2"/>
      <c r="C82" s="2"/>
      <c r="D82" s="2"/>
      <c r="E82" s="2"/>
      <c r="F82" s="2"/>
      <c r="G82" s="2"/>
      <c r="H82" s="2"/>
      <c r="I82" s="2"/>
      <c r="K82" s="2"/>
    </row>
    <row r="83" spans="1:85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  <c r="K83" s="419" t="s">
        <v>52</v>
      </c>
      <c r="L83" s="43" t="s">
        <v>0</v>
      </c>
      <c r="M83" s="43" t="s">
        <v>1</v>
      </c>
      <c r="N83" s="43" t="s">
        <v>2</v>
      </c>
      <c r="O83" s="43" t="s">
        <v>3</v>
      </c>
      <c r="P83" s="43" t="s">
        <v>26</v>
      </c>
      <c r="Q83" s="43" t="s">
        <v>4</v>
      </c>
      <c r="R83" s="43" t="s">
        <v>84</v>
      </c>
      <c r="S83" s="44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11"/>
      <c r="BA83"/>
      <c r="BR83"/>
      <c r="CG83"/>
    </row>
    <row r="84" spans="1:85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  <c r="K84" s="420" t="s">
        <v>52</v>
      </c>
      <c r="L84" s="360" t="s">
        <v>66</v>
      </c>
      <c r="M84" s="361"/>
      <c r="N84" s="361"/>
      <c r="O84" s="361"/>
      <c r="P84" s="361"/>
      <c r="Q84" s="361"/>
      <c r="R84" s="361"/>
      <c r="S84" s="362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12"/>
      <c r="BA84"/>
      <c r="BR84"/>
      <c r="CG84"/>
    </row>
    <row r="85" spans="1:85" x14ac:dyDescent="0.25">
      <c r="A85" s="10" t="s">
        <v>6</v>
      </c>
      <c r="B85" s="46">
        <f>B579+B605+B631</f>
        <v>51.437511746093023</v>
      </c>
      <c r="C85" s="46">
        <f t="shared" ref="C85:H85" si="119">C579+C605+C631</f>
        <v>0</v>
      </c>
      <c r="D85" s="46">
        <f t="shared" si="119"/>
        <v>2.8886838299613644</v>
      </c>
      <c r="E85" s="46">
        <f t="shared" si="119"/>
        <v>0</v>
      </c>
      <c r="F85" s="46">
        <f t="shared" si="119"/>
        <v>0</v>
      </c>
      <c r="G85" s="46">
        <f t="shared" si="119"/>
        <v>0</v>
      </c>
      <c r="H85" s="46">
        <f t="shared" si="119"/>
        <v>0</v>
      </c>
      <c r="I85" s="48">
        <f>SUM(B85:H85)</f>
        <v>54.326195576054388</v>
      </c>
      <c r="J85" s="8"/>
      <c r="K85" s="31" t="s">
        <v>6</v>
      </c>
      <c r="L85" s="46">
        <f t="shared" ref="L85:R85" si="120">L579+L605+L631</f>
        <v>51.437511746093023</v>
      </c>
      <c r="M85" s="46">
        <f t="shared" si="120"/>
        <v>0</v>
      </c>
      <c r="N85" s="46">
        <f t="shared" si="120"/>
        <v>2.8886838299613644</v>
      </c>
      <c r="O85" s="46">
        <f t="shared" si="120"/>
        <v>0</v>
      </c>
      <c r="P85" s="46">
        <f t="shared" si="120"/>
        <v>0.18649465523316014</v>
      </c>
      <c r="Q85" s="46">
        <f t="shared" si="120"/>
        <v>0</v>
      </c>
      <c r="R85" s="46">
        <f t="shared" si="120"/>
        <v>0</v>
      </c>
      <c r="S85" s="88">
        <f>SUM(L85:R85)</f>
        <v>54.51269023128755</v>
      </c>
      <c r="T85" s="8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13"/>
      <c r="BA85"/>
      <c r="BR85"/>
      <c r="CG85"/>
    </row>
    <row r="86" spans="1:85" x14ac:dyDescent="0.25">
      <c r="A86" s="11" t="s">
        <v>7</v>
      </c>
      <c r="B86" s="52">
        <f t="shared" ref="B86:H105" si="121">B580+B606+B632</f>
        <v>149.32186292433485</v>
      </c>
      <c r="C86" s="52">
        <f t="shared" si="121"/>
        <v>0</v>
      </c>
      <c r="D86" s="52">
        <f t="shared" si="121"/>
        <v>8.0791568338137854</v>
      </c>
      <c r="E86" s="52">
        <f t="shared" si="121"/>
        <v>0</v>
      </c>
      <c r="F86" s="52">
        <f t="shared" si="121"/>
        <v>0</v>
      </c>
      <c r="G86" s="52">
        <f t="shared" si="121"/>
        <v>0</v>
      </c>
      <c r="H86" s="52">
        <f t="shared" si="121"/>
        <v>0</v>
      </c>
      <c r="I86" s="54">
        <f t="shared" ref="I86:I105" si="122">SUM(B86:H86)</f>
        <v>157.40101975814864</v>
      </c>
      <c r="J86" s="8"/>
      <c r="K86" s="23" t="s">
        <v>7</v>
      </c>
      <c r="L86" s="55">
        <f t="shared" ref="L86:R86" si="123">L580+L606+L632</f>
        <v>149.32186292433485</v>
      </c>
      <c r="M86" s="55">
        <f t="shared" si="123"/>
        <v>0</v>
      </c>
      <c r="N86" s="55">
        <f t="shared" si="123"/>
        <v>8.0791568338137854</v>
      </c>
      <c r="O86" s="55">
        <f t="shared" si="123"/>
        <v>0</v>
      </c>
      <c r="P86" s="55">
        <f t="shared" si="123"/>
        <v>0</v>
      </c>
      <c r="Q86" s="55">
        <f t="shared" si="123"/>
        <v>0</v>
      </c>
      <c r="R86" s="55">
        <f t="shared" si="123"/>
        <v>0</v>
      </c>
      <c r="S86" s="57">
        <f t="shared" ref="S86:S105" si="124">SUM(L86:R86)</f>
        <v>157.40101975814864</v>
      </c>
      <c r="T86" s="8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13"/>
      <c r="BA86"/>
      <c r="BR86"/>
      <c r="CG86"/>
    </row>
    <row r="87" spans="1:85" x14ac:dyDescent="0.25">
      <c r="A87" s="12" t="s">
        <v>9</v>
      </c>
      <c r="B87" s="49">
        <f t="shared" si="121"/>
        <v>186.51665806410219</v>
      </c>
      <c r="C87" s="49">
        <f t="shared" si="121"/>
        <v>0</v>
      </c>
      <c r="D87" s="49">
        <f t="shared" si="121"/>
        <v>13.487608735347729</v>
      </c>
      <c r="E87" s="49">
        <f t="shared" si="121"/>
        <v>0</v>
      </c>
      <c r="F87" s="49">
        <f t="shared" si="121"/>
        <v>0</v>
      </c>
      <c r="G87" s="49">
        <f t="shared" si="121"/>
        <v>0</v>
      </c>
      <c r="H87" s="49">
        <f t="shared" si="121"/>
        <v>0</v>
      </c>
      <c r="I87" s="48">
        <f t="shared" si="122"/>
        <v>200.00426679944991</v>
      </c>
      <c r="J87" s="8"/>
      <c r="K87" s="24" t="s">
        <v>9</v>
      </c>
      <c r="L87" s="49">
        <f t="shared" ref="L87:R87" si="125">L581+L607+L633</f>
        <v>186.51665806410219</v>
      </c>
      <c r="M87" s="49">
        <f t="shared" si="125"/>
        <v>0</v>
      </c>
      <c r="N87" s="49">
        <f t="shared" si="125"/>
        <v>13.487608735347729</v>
      </c>
      <c r="O87" s="49">
        <f t="shared" si="125"/>
        <v>0</v>
      </c>
      <c r="P87" s="49">
        <f t="shared" si="125"/>
        <v>0</v>
      </c>
      <c r="Q87" s="49">
        <f t="shared" si="125"/>
        <v>0</v>
      </c>
      <c r="R87" s="49">
        <f t="shared" si="125"/>
        <v>0</v>
      </c>
      <c r="S87" s="51">
        <f t="shared" si="124"/>
        <v>200.00426679944991</v>
      </c>
      <c r="T87" s="8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13"/>
      <c r="BA87"/>
      <c r="BR87"/>
      <c r="CG87"/>
    </row>
    <row r="88" spans="1:85" x14ac:dyDescent="0.25">
      <c r="A88" s="11" t="s">
        <v>54</v>
      </c>
      <c r="B88" s="52">
        <f t="shared" si="121"/>
        <v>0</v>
      </c>
      <c r="C88" s="52">
        <f t="shared" si="121"/>
        <v>0</v>
      </c>
      <c r="D88" s="52">
        <f t="shared" si="121"/>
        <v>0</v>
      </c>
      <c r="E88" s="52">
        <f t="shared" si="121"/>
        <v>0</v>
      </c>
      <c r="F88" s="52">
        <f t="shared" si="121"/>
        <v>0</v>
      </c>
      <c r="G88" s="52">
        <f t="shared" si="121"/>
        <v>0</v>
      </c>
      <c r="H88" s="52">
        <f t="shared" si="121"/>
        <v>0</v>
      </c>
      <c r="I88" s="54">
        <f t="shared" si="122"/>
        <v>0</v>
      </c>
      <c r="J88" s="8"/>
      <c r="K88" s="23" t="s">
        <v>54</v>
      </c>
      <c r="L88" s="55">
        <f t="shared" ref="L88:R88" si="126">L582+L608+L634</f>
        <v>0</v>
      </c>
      <c r="M88" s="55">
        <f t="shared" si="126"/>
        <v>0</v>
      </c>
      <c r="N88" s="55">
        <f t="shared" si="126"/>
        <v>0</v>
      </c>
      <c r="O88" s="55">
        <f t="shared" si="126"/>
        <v>0</v>
      </c>
      <c r="P88" s="55">
        <f t="shared" si="126"/>
        <v>0</v>
      </c>
      <c r="Q88" s="55">
        <f t="shared" si="126"/>
        <v>0</v>
      </c>
      <c r="R88" s="55">
        <f t="shared" si="126"/>
        <v>0</v>
      </c>
      <c r="S88" s="57">
        <f t="shared" si="124"/>
        <v>0</v>
      </c>
      <c r="T88" s="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13"/>
      <c r="BA88"/>
      <c r="BR88"/>
      <c r="CG88"/>
    </row>
    <row r="89" spans="1:85" x14ac:dyDescent="0.25">
      <c r="A89" s="12" t="s">
        <v>15</v>
      </c>
      <c r="B89" s="49">
        <f t="shared" si="121"/>
        <v>822.38121424259168</v>
      </c>
      <c r="C89" s="49">
        <f t="shared" si="121"/>
        <v>39.889551440084638</v>
      </c>
      <c r="D89" s="49">
        <f t="shared" si="121"/>
        <v>83.897498583932688</v>
      </c>
      <c r="E89" s="49">
        <f t="shared" si="121"/>
        <v>18.952669322361327</v>
      </c>
      <c r="F89" s="49">
        <f t="shared" si="121"/>
        <v>0</v>
      </c>
      <c r="G89" s="49">
        <f t="shared" si="121"/>
        <v>0</v>
      </c>
      <c r="H89" s="49">
        <f t="shared" si="121"/>
        <v>0</v>
      </c>
      <c r="I89" s="48">
        <f t="shared" si="122"/>
        <v>965.12093358897039</v>
      </c>
      <c r="J89" s="8"/>
      <c r="K89" s="24" t="s">
        <v>15</v>
      </c>
      <c r="L89" s="49">
        <f t="shared" ref="L89:R89" si="127">L583+L609+L635</f>
        <v>822.38121424259168</v>
      </c>
      <c r="M89" s="49">
        <f t="shared" si="127"/>
        <v>39.889551440084638</v>
      </c>
      <c r="N89" s="49">
        <f t="shared" si="127"/>
        <v>83.897498583932688</v>
      </c>
      <c r="O89" s="49">
        <f t="shared" si="127"/>
        <v>18.952669322361327</v>
      </c>
      <c r="P89" s="49">
        <f t="shared" si="127"/>
        <v>0</v>
      </c>
      <c r="Q89" s="49">
        <f t="shared" si="127"/>
        <v>0</v>
      </c>
      <c r="R89" s="49">
        <f t="shared" si="127"/>
        <v>0</v>
      </c>
      <c r="S89" s="51">
        <f t="shared" si="124"/>
        <v>965.12093358897039</v>
      </c>
      <c r="T89" s="8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13"/>
      <c r="BA89"/>
      <c r="BR89"/>
      <c r="CG89"/>
    </row>
    <row r="90" spans="1:85" x14ac:dyDescent="0.25">
      <c r="A90" s="11" t="s">
        <v>67</v>
      </c>
      <c r="B90" s="52">
        <f t="shared" si="121"/>
        <v>7385.6701794507208</v>
      </c>
      <c r="C90" s="52">
        <f t="shared" si="121"/>
        <v>33.060742379023488</v>
      </c>
      <c r="D90" s="52">
        <f t="shared" si="121"/>
        <v>935.57155502530532</v>
      </c>
      <c r="E90" s="52">
        <f t="shared" si="121"/>
        <v>0</v>
      </c>
      <c r="F90" s="52">
        <f t="shared" si="121"/>
        <v>0</v>
      </c>
      <c r="G90" s="52">
        <f t="shared" si="121"/>
        <v>0</v>
      </c>
      <c r="H90" s="52">
        <f t="shared" si="121"/>
        <v>0</v>
      </c>
      <c r="I90" s="54">
        <f t="shared" si="122"/>
        <v>8354.3024768550495</v>
      </c>
      <c r="J90" s="8"/>
      <c r="K90" s="23" t="s">
        <v>67</v>
      </c>
      <c r="L90" s="55">
        <f t="shared" ref="L90:R90" si="128">L584+L610+L636</f>
        <v>7385.6701794507208</v>
      </c>
      <c r="M90" s="55">
        <f t="shared" si="128"/>
        <v>33.060742379023488</v>
      </c>
      <c r="N90" s="55">
        <f t="shared" si="128"/>
        <v>935.57155502530532</v>
      </c>
      <c r="O90" s="55">
        <f t="shared" si="128"/>
        <v>0</v>
      </c>
      <c r="P90" s="55">
        <f t="shared" si="128"/>
        <v>0</v>
      </c>
      <c r="Q90" s="55">
        <f t="shared" si="128"/>
        <v>0</v>
      </c>
      <c r="R90" s="55">
        <f t="shared" si="128"/>
        <v>0</v>
      </c>
      <c r="S90" s="57">
        <f t="shared" si="124"/>
        <v>8354.3024768550495</v>
      </c>
      <c r="T90" s="8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13"/>
      <c r="BA90"/>
      <c r="BR90"/>
      <c r="CG90"/>
    </row>
    <row r="91" spans="1:85" x14ac:dyDescent="0.25">
      <c r="A91" s="12" t="s">
        <v>56</v>
      </c>
      <c r="B91" s="49">
        <f t="shared" si="121"/>
        <v>0</v>
      </c>
      <c r="C91" s="49">
        <f t="shared" si="121"/>
        <v>0.38115107544607491</v>
      </c>
      <c r="D91" s="49">
        <f t="shared" si="121"/>
        <v>0.13225717521925343</v>
      </c>
      <c r="E91" s="49">
        <f t="shared" si="121"/>
        <v>80.195362010921116</v>
      </c>
      <c r="F91" s="49">
        <f t="shared" si="121"/>
        <v>730.5934893518014</v>
      </c>
      <c r="G91" s="49">
        <f t="shared" si="121"/>
        <v>0</v>
      </c>
      <c r="H91" s="49">
        <f t="shared" si="121"/>
        <v>0</v>
      </c>
      <c r="I91" s="48">
        <f t="shared" si="122"/>
        <v>811.30225961338783</v>
      </c>
      <c r="J91" s="8"/>
      <c r="K91" s="24" t="s">
        <v>56</v>
      </c>
      <c r="L91" s="49">
        <f t="shared" ref="L91:R91" si="129">L585+L611+L637</f>
        <v>0</v>
      </c>
      <c r="M91" s="49">
        <f t="shared" si="129"/>
        <v>0.38115107544607491</v>
      </c>
      <c r="N91" s="49">
        <f t="shared" si="129"/>
        <v>0.13225717521925343</v>
      </c>
      <c r="O91" s="49">
        <f t="shared" si="129"/>
        <v>80.195362010921116</v>
      </c>
      <c r="P91" s="49">
        <f t="shared" si="129"/>
        <v>11445.837292567923</v>
      </c>
      <c r="Q91" s="49">
        <f t="shared" si="129"/>
        <v>0</v>
      </c>
      <c r="R91" s="49">
        <f t="shared" si="129"/>
        <v>0</v>
      </c>
      <c r="S91" s="51">
        <f t="shared" si="124"/>
        <v>11526.54606282951</v>
      </c>
      <c r="T91" s="8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13"/>
      <c r="BA91"/>
      <c r="BR91"/>
      <c r="CG91"/>
    </row>
    <row r="92" spans="1:85" x14ac:dyDescent="0.25">
      <c r="A92" s="11" t="s">
        <v>11</v>
      </c>
      <c r="B92" s="52">
        <f t="shared" si="121"/>
        <v>0</v>
      </c>
      <c r="C92" s="52">
        <f t="shared" si="121"/>
        <v>0</v>
      </c>
      <c r="D92" s="52">
        <f t="shared" si="121"/>
        <v>2.9091527186484948E-2</v>
      </c>
      <c r="E92" s="52">
        <f t="shared" si="121"/>
        <v>23.433253837162574</v>
      </c>
      <c r="F92" s="52">
        <f t="shared" si="121"/>
        <v>0</v>
      </c>
      <c r="G92" s="52">
        <f t="shared" si="121"/>
        <v>0</v>
      </c>
      <c r="H92" s="52">
        <f t="shared" si="121"/>
        <v>0</v>
      </c>
      <c r="I92" s="54">
        <f t="shared" si="122"/>
        <v>23.462345364349058</v>
      </c>
      <c r="J92" s="8"/>
      <c r="K92" s="23" t="s">
        <v>11</v>
      </c>
      <c r="L92" s="55">
        <f t="shared" ref="L92:R92" si="130">L586+L612+L638</f>
        <v>0</v>
      </c>
      <c r="M92" s="55">
        <f t="shared" si="130"/>
        <v>0</v>
      </c>
      <c r="N92" s="55">
        <f t="shared" si="130"/>
        <v>2.9091527186484948E-2</v>
      </c>
      <c r="O92" s="55">
        <f t="shared" si="130"/>
        <v>23.433253837162574</v>
      </c>
      <c r="P92" s="55">
        <f t="shared" si="130"/>
        <v>3496.5246919311035</v>
      </c>
      <c r="Q92" s="55">
        <f t="shared" si="130"/>
        <v>0</v>
      </c>
      <c r="R92" s="55">
        <f t="shared" si="130"/>
        <v>0</v>
      </c>
      <c r="S92" s="57">
        <f t="shared" si="124"/>
        <v>3519.9870372954524</v>
      </c>
      <c r="T92" s="8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13"/>
      <c r="BA92"/>
      <c r="BR92"/>
      <c r="CG92"/>
    </row>
    <row r="93" spans="1:85" x14ac:dyDescent="0.25">
      <c r="A93" s="12" t="s">
        <v>57</v>
      </c>
      <c r="B93" s="49">
        <f t="shared" si="121"/>
        <v>0</v>
      </c>
      <c r="C93" s="49">
        <f t="shared" si="121"/>
        <v>0</v>
      </c>
      <c r="D93" s="49">
        <f t="shared" si="121"/>
        <v>0</v>
      </c>
      <c r="E93" s="49">
        <f t="shared" si="121"/>
        <v>0</v>
      </c>
      <c r="F93" s="49">
        <f t="shared" si="121"/>
        <v>0</v>
      </c>
      <c r="G93" s="49">
        <f t="shared" si="121"/>
        <v>0</v>
      </c>
      <c r="H93" s="49">
        <f t="shared" si="121"/>
        <v>0</v>
      </c>
      <c r="I93" s="48">
        <f t="shared" si="122"/>
        <v>0</v>
      </c>
      <c r="J93" s="8"/>
      <c r="K93" s="24" t="s">
        <v>57</v>
      </c>
      <c r="L93" s="49">
        <f t="shared" ref="L93:R93" si="131">L587+L613+L639</f>
        <v>0</v>
      </c>
      <c r="M93" s="49">
        <f t="shared" si="131"/>
        <v>0</v>
      </c>
      <c r="N93" s="49">
        <f t="shared" si="131"/>
        <v>0</v>
      </c>
      <c r="O93" s="49">
        <f t="shared" si="131"/>
        <v>0</v>
      </c>
      <c r="P93" s="49">
        <f t="shared" si="131"/>
        <v>734.0160986827666</v>
      </c>
      <c r="Q93" s="49">
        <f t="shared" si="131"/>
        <v>0</v>
      </c>
      <c r="R93" s="49">
        <f t="shared" si="131"/>
        <v>0</v>
      </c>
      <c r="S93" s="51">
        <f t="shared" si="124"/>
        <v>734.0160986827666</v>
      </c>
      <c r="T93" s="8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13"/>
      <c r="BA93"/>
      <c r="BR93"/>
      <c r="CG93"/>
    </row>
    <row r="94" spans="1:85" x14ac:dyDescent="0.25">
      <c r="A94" s="11" t="s">
        <v>16</v>
      </c>
      <c r="B94" s="52">
        <f t="shared" si="121"/>
        <v>203.63275429108108</v>
      </c>
      <c r="C94" s="52">
        <f t="shared" si="121"/>
        <v>0.64117439470097759</v>
      </c>
      <c r="D94" s="52">
        <f t="shared" si="121"/>
        <v>34.051426344371123</v>
      </c>
      <c r="E94" s="52">
        <f t="shared" si="121"/>
        <v>2.3238439059983524</v>
      </c>
      <c r="F94" s="52">
        <f t="shared" si="121"/>
        <v>0</v>
      </c>
      <c r="G94" s="52">
        <f t="shared" si="121"/>
        <v>0</v>
      </c>
      <c r="H94" s="52">
        <f t="shared" si="121"/>
        <v>0</v>
      </c>
      <c r="I94" s="54">
        <f t="shared" si="122"/>
        <v>240.64919893615155</v>
      </c>
      <c r="J94" s="8"/>
      <c r="K94" s="23" t="s">
        <v>16</v>
      </c>
      <c r="L94" s="55">
        <f t="shared" ref="L94:R94" si="132">L588+L614+L640</f>
        <v>203.63275429108108</v>
      </c>
      <c r="M94" s="55">
        <f t="shared" si="132"/>
        <v>0.64117439470097759</v>
      </c>
      <c r="N94" s="55">
        <f t="shared" si="132"/>
        <v>34.051426344371123</v>
      </c>
      <c r="O94" s="55">
        <f t="shared" si="132"/>
        <v>2.3238439059983524</v>
      </c>
      <c r="P94" s="55">
        <f t="shared" si="132"/>
        <v>0</v>
      </c>
      <c r="Q94" s="55">
        <f t="shared" si="132"/>
        <v>0</v>
      </c>
      <c r="R94" s="55">
        <f t="shared" si="132"/>
        <v>0</v>
      </c>
      <c r="S94" s="57">
        <f t="shared" si="124"/>
        <v>240.64919893615155</v>
      </c>
      <c r="T94" s="8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13"/>
      <c r="BA94"/>
      <c r="BR94"/>
      <c r="CG94"/>
    </row>
    <row r="95" spans="1:85" x14ac:dyDescent="0.25">
      <c r="A95" s="12" t="s">
        <v>139</v>
      </c>
      <c r="B95" s="49">
        <f t="shared" si="121"/>
        <v>1725.7321035558373</v>
      </c>
      <c r="C95" s="49">
        <f t="shared" si="121"/>
        <v>132.99244895542523</v>
      </c>
      <c r="D95" s="49">
        <f t="shared" si="121"/>
        <v>142.89709170297033</v>
      </c>
      <c r="E95" s="49">
        <f t="shared" si="121"/>
        <v>20.423830413407362</v>
      </c>
      <c r="F95" s="49">
        <f t="shared" si="121"/>
        <v>0</v>
      </c>
      <c r="G95" s="49">
        <f t="shared" si="121"/>
        <v>0</v>
      </c>
      <c r="H95" s="49">
        <f t="shared" si="121"/>
        <v>0</v>
      </c>
      <c r="I95" s="48">
        <f t="shared" si="122"/>
        <v>2022.0454746276403</v>
      </c>
      <c r="J95" s="8"/>
      <c r="K95" s="24" t="s">
        <v>139</v>
      </c>
      <c r="L95" s="49">
        <f t="shared" ref="L95:R95" si="133">L589+L615+L641</f>
        <v>1725.7321035558373</v>
      </c>
      <c r="M95" s="49">
        <f t="shared" si="133"/>
        <v>132.99244895542523</v>
      </c>
      <c r="N95" s="49">
        <f t="shared" si="133"/>
        <v>142.89709170297033</v>
      </c>
      <c r="O95" s="49">
        <f t="shared" si="133"/>
        <v>20.423830413407362</v>
      </c>
      <c r="P95" s="49">
        <f t="shared" si="133"/>
        <v>1428.7571652772629</v>
      </c>
      <c r="Q95" s="49">
        <f t="shared" si="133"/>
        <v>0</v>
      </c>
      <c r="R95" s="49">
        <f t="shared" si="133"/>
        <v>0</v>
      </c>
      <c r="S95" s="51">
        <f t="shared" si="124"/>
        <v>3450.8026399049031</v>
      </c>
      <c r="T95" s="8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13"/>
      <c r="BA95"/>
      <c r="BR95"/>
      <c r="CG95"/>
    </row>
    <row r="96" spans="1:85" x14ac:dyDescent="0.25">
      <c r="A96" s="11" t="s">
        <v>24</v>
      </c>
      <c r="B96" s="52">
        <f t="shared" si="121"/>
        <v>1501.2622592308674</v>
      </c>
      <c r="C96" s="52">
        <f t="shared" si="121"/>
        <v>0.11115740297909932</v>
      </c>
      <c r="D96" s="52">
        <f t="shared" si="121"/>
        <v>2433.0141317836528</v>
      </c>
      <c r="E96" s="52">
        <f t="shared" si="121"/>
        <v>2051.4795212282797</v>
      </c>
      <c r="F96" s="52">
        <f t="shared" si="121"/>
        <v>0</v>
      </c>
      <c r="G96" s="52">
        <f t="shared" si="121"/>
        <v>1618.4112690867141</v>
      </c>
      <c r="H96" s="52">
        <f t="shared" si="121"/>
        <v>0.88366893919992906</v>
      </c>
      <c r="I96" s="54">
        <f t="shared" si="122"/>
        <v>7605.1620076716936</v>
      </c>
      <c r="J96" s="8"/>
      <c r="K96" s="23" t="s">
        <v>24</v>
      </c>
      <c r="L96" s="55">
        <f t="shared" ref="L96:R96" si="134">L590+L616+L642</f>
        <v>1501.2622592308674</v>
      </c>
      <c r="M96" s="55">
        <f t="shared" si="134"/>
        <v>0.11115740297909932</v>
      </c>
      <c r="N96" s="55">
        <f t="shared" si="134"/>
        <v>2433.0141317836528</v>
      </c>
      <c r="O96" s="55">
        <f t="shared" si="134"/>
        <v>2051.4795212282797</v>
      </c>
      <c r="P96" s="55">
        <f t="shared" si="134"/>
        <v>1450.1108502615371</v>
      </c>
      <c r="Q96" s="55">
        <f t="shared" si="134"/>
        <v>1618.4112690867141</v>
      </c>
      <c r="R96" s="55">
        <f t="shared" si="134"/>
        <v>0.88366893919992906</v>
      </c>
      <c r="S96" s="57">
        <f t="shared" si="124"/>
        <v>9055.2728579332306</v>
      </c>
      <c r="T96" s="8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13"/>
      <c r="BA96"/>
      <c r="BR96"/>
      <c r="CG96"/>
    </row>
    <row r="97" spans="1:85" x14ac:dyDescent="0.25">
      <c r="A97" s="12" t="s">
        <v>23</v>
      </c>
      <c r="B97" s="49">
        <f t="shared" si="121"/>
        <v>3175.3611737777996</v>
      </c>
      <c r="C97" s="49">
        <f t="shared" si="121"/>
        <v>13.487100291769666</v>
      </c>
      <c r="D97" s="49">
        <f t="shared" si="121"/>
        <v>146.59545010924646</v>
      </c>
      <c r="E97" s="49">
        <f t="shared" si="121"/>
        <v>0</v>
      </c>
      <c r="F97" s="49">
        <f t="shared" si="121"/>
        <v>0</v>
      </c>
      <c r="G97" s="49">
        <f t="shared" si="121"/>
        <v>0</v>
      </c>
      <c r="H97" s="49">
        <f t="shared" si="121"/>
        <v>0</v>
      </c>
      <c r="I97" s="48">
        <f t="shared" si="122"/>
        <v>3335.443724178816</v>
      </c>
      <c r="J97" s="8"/>
      <c r="K97" s="24" t="s">
        <v>23</v>
      </c>
      <c r="L97" s="49">
        <f t="shared" ref="L97:R97" si="135">L591+L617+L643</f>
        <v>3175.3611737777996</v>
      </c>
      <c r="M97" s="49">
        <f t="shared" si="135"/>
        <v>13.487100291769666</v>
      </c>
      <c r="N97" s="49">
        <f t="shared" si="135"/>
        <v>146.59545010924646</v>
      </c>
      <c r="O97" s="49">
        <f t="shared" si="135"/>
        <v>0</v>
      </c>
      <c r="P97" s="49">
        <f t="shared" si="135"/>
        <v>0</v>
      </c>
      <c r="Q97" s="49">
        <f t="shared" si="135"/>
        <v>0</v>
      </c>
      <c r="R97" s="49">
        <f t="shared" si="135"/>
        <v>0</v>
      </c>
      <c r="S97" s="51">
        <f t="shared" si="124"/>
        <v>3335.443724178816</v>
      </c>
      <c r="T97" s="8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13"/>
      <c r="BA97"/>
      <c r="BR97"/>
      <c r="CG97"/>
    </row>
    <row r="98" spans="1:85" x14ac:dyDescent="0.25">
      <c r="A98" s="11" t="s">
        <v>58</v>
      </c>
      <c r="B98" s="52">
        <f t="shared" si="121"/>
        <v>5059.7760670876114</v>
      </c>
      <c r="C98" s="52">
        <f t="shared" si="121"/>
        <v>9.9167542376787541</v>
      </c>
      <c r="D98" s="52">
        <f t="shared" si="121"/>
        <v>612.96659866502011</v>
      </c>
      <c r="E98" s="52">
        <f t="shared" si="121"/>
        <v>0</v>
      </c>
      <c r="F98" s="52">
        <f t="shared" si="121"/>
        <v>0</v>
      </c>
      <c r="G98" s="52">
        <f t="shared" si="121"/>
        <v>0</v>
      </c>
      <c r="H98" s="52">
        <f t="shared" si="121"/>
        <v>0</v>
      </c>
      <c r="I98" s="54">
        <f t="shared" si="122"/>
        <v>5682.6594199903102</v>
      </c>
      <c r="J98" s="8"/>
      <c r="K98" s="23" t="s">
        <v>58</v>
      </c>
      <c r="L98" s="55">
        <f t="shared" ref="L98:R98" si="136">L592+L618+L644</f>
        <v>5059.7760670876114</v>
      </c>
      <c r="M98" s="55">
        <f t="shared" si="136"/>
        <v>9.9167542376787541</v>
      </c>
      <c r="N98" s="55">
        <f t="shared" si="136"/>
        <v>612.96659866502011</v>
      </c>
      <c r="O98" s="55">
        <f t="shared" si="136"/>
        <v>0</v>
      </c>
      <c r="P98" s="55">
        <f t="shared" si="136"/>
        <v>0</v>
      </c>
      <c r="Q98" s="55">
        <f t="shared" si="136"/>
        <v>0</v>
      </c>
      <c r="R98" s="55">
        <f t="shared" si="136"/>
        <v>0</v>
      </c>
      <c r="S98" s="57">
        <f t="shared" si="124"/>
        <v>5682.6594199903102</v>
      </c>
      <c r="T98" s="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13"/>
      <c r="BA98"/>
      <c r="BR98"/>
      <c r="CG98"/>
    </row>
    <row r="99" spans="1:85" x14ac:dyDescent="0.25">
      <c r="A99" s="12" t="s">
        <v>21</v>
      </c>
      <c r="B99" s="49">
        <f t="shared" si="121"/>
        <v>667.7462181950284</v>
      </c>
      <c r="C99" s="49">
        <f t="shared" si="121"/>
        <v>0</v>
      </c>
      <c r="D99" s="49">
        <f t="shared" si="121"/>
        <v>155.56512737577731</v>
      </c>
      <c r="E99" s="49">
        <f t="shared" si="121"/>
        <v>3.4036120850233149</v>
      </c>
      <c r="F99" s="49">
        <f t="shared" si="121"/>
        <v>183.7862426621038</v>
      </c>
      <c r="G99" s="49">
        <f t="shared" si="121"/>
        <v>0</v>
      </c>
      <c r="H99" s="49">
        <f t="shared" si="121"/>
        <v>0</v>
      </c>
      <c r="I99" s="48">
        <f t="shared" si="122"/>
        <v>1010.5012003179329</v>
      </c>
      <c r="J99" s="8"/>
      <c r="K99" s="24" t="s">
        <v>21</v>
      </c>
      <c r="L99" s="49">
        <f t="shared" ref="L99:R99" si="137">L593+L619+L645</f>
        <v>667.7462181950284</v>
      </c>
      <c r="M99" s="49">
        <f t="shared" si="137"/>
        <v>0</v>
      </c>
      <c r="N99" s="49">
        <f t="shared" si="137"/>
        <v>155.56512737577731</v>
      </c>
      <c r="O99" s="49">
        <f t="shared" si="137"/>
        <v>3.4036120850233149</v>
      </c>
      <c r="P99" s="49">
        <f t="shared" si="137"/>
        <v>622.41364281242011</v>
      </c>
      <c r="Q99" s="49">
        <f t="shared" si="137"/>
        <v>0</v>
      </c>
      <c r="R99" s="49">
        <f t="shared" si="137"/>
        <v>0</v>
      </c>
      <c r="S99" s="51">
        <f t="shared" si="124"/>
        <v>1449.1286004682493</v>
      </c>
      <c r="T99" s="8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13"/>
      <c r="BA99"/>
      <c r="BR99"/>
      <c r="CG99"/>
    </row>
    <row r="100" spans="1:85" x14ac:dyDescent="0.25">
      <c r="A100" s="11" t="s">
        <v>20</v>
      </c>
      <c r="B100" s="52">
        <f t="shared" si="121"/>
        <v>54.408169775622966</v>
      </c>
      <c r="C100" s="52">
        <f t="shared" si="121"/>
        <v>0</v>
      </c>
      <c r="D100" s="52">
        <f t="shared" si="121"/>
        <v>1.00525935716878</v>
      </c>
      <c r="E100" s="52">
        <f t="shared" si="121"/>
        <v>0</v>
      </c>
      <c r="F100" s="52">
        <f t="shared" si="121"/>
        <v>0</v>
      </c>
      <c r="G100" s="52">
        <f t="shared" si="121"/>
        <v>0</v>
      </c>
      <c r="H100" s="52">
        <f t="shared" si="121"/>
        <v>0</v>
      </c>
      <c r="I100" s="54">
        <f t="shared" si="122"/>
        <v>55.413429132791748</v>
      </c>
      <c r="J100" s="8"/>
      <c r="K100" s="23" t="s">
        <v>20</v>
      </c>
      <c r="L100" s="55">
        <f t="shared" ref="L100:R100" si="138">L594+L620+L646</f>
        <v>54.408169775622966</v>
      </c>
      <c r="M100" s="55">
        <f t="shared" si="138"/>
        <v>0</v>
      </c>
      <c r="N100" s="55">
        <f t="shared" si="138"/>
        <v>1.00525935716878</v>
      </c>
      <c r="O100" s="55">
        <f t="shared" si="138"/>
        <v>0</v>
      </c>
      <c r="P100" s="55">
        <f t="shared" si="138"/>
        <v>0</v>
      </c>
      <c r="Q100" s="55">
        <f t="shared" si="138"/>
        <v>0</v>
      </c>
      <c r="R100" s="55">
        <f t="shared" si="138"/>
        <v>0</v>
      </c>
      <c r="S100" s="57">
        <f t="shared" si="124"/>
        <v>55.413429132791748</v>
      </c>
      <c r="T100" s="8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13"/>
      <c r="BA100"/>
      <c r="BR100"/>
      <c r="CG100"/>
    </row>
    <row r="101" spans="1:85" x14ac:dyDescent="0.25">
      <c r="A101" s="13" t="s">
        <v>62</v>
      </c>
      <c r="B101" s="49">
        <f t="shared" si="121"/>
        <v>447.52094860955106</v>
      </c>
      <c r="C101" s="49">
        <f t="shared" si="121"/>
        <v>0</v>
      </c>
      <c r="D101" s="49">
        <f t="shared" si="121"/>
        <v>354.87560727100794</v>
      </c>
      <c r="E101" s="49">
        <f t="shared" si="121"/>
        <v>0</v>
      </c>
      <c r="F101" s="49">
        <f t="shared" si="121"/>
        <v>0</v>
      </c>
      <c r="G101" s="49">
        <f t="shared" si="121"/>
        <v>0</v>
      </c>
      <c r="H101" s="49">
        <f t="shared" si="121"/>
        <v>0</v>
      </c>
      <c r="I101" s="48">
        <f t="shared" si="122"/>
        <v>802.39655588055894</v>
      </c>
      <c r="J101" s="8"/>
      <c r="K101" s="25" t="s">
        <v>62</v>
      </c>
      <c r="L101" s="49">
        <f t="shared" ref="L101:R101" si="139">L595+L621+L647</f>
        <v>447.52094860955106</v>
      </c>
      <c r="M101" s="49">
        <f t="shared" si="139"/>
        <v>0</v>
      </c>
      <c r="N101" s="49">
        <f t="shared" si="139"/>
        <v>354.87560727100794</v>
      </c>
      <c r="O101" s="49">
        <f t="shared" si="139"/>
        <v>0</v>
      </c>
      <c r="P101" s="49">
        <f t="shared" si="139"/>
        <v>0</v>
      </c>
      <c r="Q101" s="49">
        <f t="shared" si="139"/>
        <v>0</v>
      </c>
      <c r="R101" s="49">
        <f t="shared" si="139"/>
        <v>0</v>
      </c>
      <c r="S101" s="51">
        <f t="shared" si="124"/>
        <v>802.39655588055894</v>
      </c>
      <c r="T101" s="8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13"/>
      <c r="BA101"/>
      <c r="BR101"/>
      <c r="CG101"/>
    </row>
    <row r="102" spans="1:85" ht="14.4" x14ac:dyDescent="0.3">
      <c r="A102" s="14" t="s">
        <v>22</v>
      </c>
      <c r="B102" s="59">
        <f t="shared" si="121"/>
        <v>447.52094860955106</v>
      </c>
      <c r="C102" s="59">
        <f t="shared" si="121"/>
        <v>0</v>
      </c>
      <c r="D102" s="59">
        <f t="shared" si="121"/>
        <v>354.87560727100794</v>
      </c>
      <c r="E102" s="59">
        <f t="shared" si="121"/>
        <v>0</v>
      </c>
      <c r="F102" s="59">
        <f t="shared" si="121"/>
        <v>0</v>
      </c>
      <c r="G102" s="59">
        <f t="shared" si="121"/>
        <v>0</v>
      </c>
      <c r="H102" s="59">
        <f t="shared" si="121"/>
        <v>0</v>
      </c>
      <c r="I102" s="61">
        <f t="shared" si="122"/>
        <v>802.39655588055894</v>
      </c>
      <c r="J102" s="8"/>
      <c r="K102" s="26" t="s">
        <v>22</v>
      </c>
      <c r="L102" s="62">
        <f t="shared" ref="L102:R102" si="140">L596+L622+L648</f>
        <v>447.52094860955106</v>
      </c>
      <c r="M102" s="62">
        <f t="shared" si="140"/>
        <v>0</v>
      </c>
      <c r="N102" s="62">
        <f t="shared" si="140"/>
        <v>354.87560727100794</v>
      </c>
      <c r="O102" s="62">
        <f t="shared" si="140"/>
        <v>0</v>
      </c>
      <c r="P102" s="62">
        <f t="shared" si="140"/>
        <v>0</v>
      </c>
      <c r="Q102" s="62">
        <f t="shared" si="140"/>
        <v>0</v>
      </c>
      <c r="R102" s="62">
        <f t="shared" si="140"/>
        <v>0</v>
      </c>
      <c r="S102" s="64">
        <f t="shared" si="124"/>
        <v>802.39655588055894</v>
      </c>
      <c r="T102" s="8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14"/>
      <c r="BA102"/>
      <c r="BR102"/>
      <c r="CG102"/>
    </row>
    <row r="103" spans="1:85" ht="14.4" x14ac:dyDescent="0.3">
      <c r="A103" s="15" t="s">
        <v>18</v>
      </c>
      <c r="B103" s="65">
        <f t="shared" si="121"/>
        <v>0</v>
      </c>
      <c r="C103" s="65">
        <f t="shared" si="121"/>
        <v>0</v>
      </c>
      <c r="D103" s="65">
        <f t="shared" si="121"/>
        <v>0</v>
      </c>
      <c r="E103" s="65">
        <f t="shared" si="121"/>
        <v>0</v>
      </c>
      <c r="F103" s="65">
        <f t="shared" si="121"/>
        <v>0</v>
      </c>
      <c r="G103" s="65">
        <f t="shared" si="121"/>
        <v>0</v>
      </c>
      <c r="H103" s="65">
        <f t="shared" si="121"/>
        <v>0</v>
      </c>
      <c r="I103" s="67">
        <f t="shared" si="122"/>
        <v>0</v>
      </c>
      <c r="J103" s="8"/>
      <c r="K103" s="27" t="s">
        <v>18</v>
      </c>
      <c r="L103" s="65">
        <f t="shared" ref="L103:R103" si="141">L597+L623+L649</f>
        <v>0</v>
      </c>
      <c r="M103" s="65">
        <f t="shared" si="141"/>
        <v>0</v>
      </c>
      <c r="N103" s="65">
        <f t="shared" si="141"/>
        <v>0</v>
      </c>
      <c r="O103" s="65">
        <f t="shared" si="141"/>
        <v>0</v>
      </c>
      <c r="P103" s="65">
        <f t="shared" si="141"/>
        <v>0</v>
      </c>
      <c r="Q103" s="65">
        <f t="shared" si="141"/>
        <v>0</v>
      </c>
      <c r="R103" s="65">
        <f t="shared" si="141"/>
        <v>0</v>
      </c>
      <c r="S103" s="69">
        <f t="shared" si="124"/>
        <v>0</v>
      </c>
      <c r="T103" s="8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14"/>
      <c r="BA103"/>
      <c r="BR103"/>
      <c r="CG103"/>
    </row>
    <row r="104" spans="1:85" ht="14.4" x14ac:dyDescent="0.3">
      <c r="A104" s="14" t="s">
        <v>19</v>
      </c>
      <c r="B104" s="59">
        <f t="shared" si="121"/>
        <v>0</v>
      </c>
      <c r="C104" s="59">
        <f t="shared" si="121"/>
        <v>0</v>
      </c>
      <c r="D104" s="59">
        <f t="shared" si="121"/>
        <v>0</v>
      </c>
      <c r="E104" s="59">
        <f t="shared" si="121"/>
        <v>0</v>
      </c>
      <c r="F104" s="59">
        <f t="shared" si="121"/>
        <v>0</v>
      </c>
      <c r="G104" s="59">
        <f t="shared" si="121"/>
        <v>0</v>
      </c>
      <c r="H104" s="59">
        <f t="shared" si="121"/>
        <v>0</v>
      </c>
      <c r="I104" s="61">
        <f t="shared" si="122"/>
        <v>0</v>
      </c>
      <c r="J104" s="8"/>
      <c r="K104" s="26" t="s">
        <v>19</v>
      </c>
      <c r="L104" s="62">
        <f t="shared" ref="L104:R104" si="142">L598+L624+L650</f>
        <v>0</v>
      </c>
      <c r="M104" s="62">
        <f t="shared" si="142"/>
        <v>0</v>
      </c>
      <c r="N104" s="62">
        <f t="shared" si="142"/>
        <v>0</v>
      </c>
      <c r="O104" s="62">
        <f t="shared" si="142"/>
        <v>0</v>
      </c>
      <c r="P104" s="62">
        <f t="shared" si="142"/>
        <v>0</v>
      </c>
      <c r="Q104" s="62">
        <f t="shared" si="142"/>
        <v>0</v>
      </c>
      <c r="R104" s="62">
        <f t="shared" si="142"/>
        <v>0</v>
      </c>
      <c r="S104" s="64">
        <f t="shared" si="124"/>
        <v>0</v>
      </c>
      <c r="T104" s="8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14"/>
      <c r="BA104"/>
      <c r="BR104"/>
      <c r="CG104"/>
    </row>
    <row r="105" spans="1:85" ht="15" thickBot="1" x14ac:dyDescent="0.35">
      <c r="A105" s="16" t="s">
        <v>10</v>
      </c>
      <c r="B105" s="70">
        <f t="shared" si="121"/>
        <v>0</v>
      </c>
      <c r="C105" s="70">
        <f t="shared" si="121"/>
        <v>0</v>
      </c>
      <c r="D105" s="70">
        <f t="shared" si="121"/>
        <v>0</v>
      </c>
      <c r="E105" s="70">
        <f t="shared" si="121"/>
        <v>0</v>
      </c>
      <c r="F105" s="70">
        <f t="shared" si="121"/>
        <v>0</v>
      </c>
      <c r="G105" s="70">
        <f t="shared" si="121"/>
        <v>0</v>
      </c>
      <c r="H105" s="70">
        <f t="shared" si="121"/>
        <v>0</v>
      </c>
      <c r="I105" s="72">
        <f t="shared" si="122"/>
        <v>0</v>
      </c>
      <c r="J105" s="8"/>
      <c r="K105" s="28" t="s">
        <v>10</v>
      </c>
      <c r="L105" s="70">
        <f t="shared" ref="L105:R105" si="143">L599+L625+L651</f>
        <v>0</v>
      </c>
      <c r="M105" s="70">
        <f t="shared" si="143"/>
        <v>0</v>
      </c>
      <c r="N105" s="70">
        <f t="shared" si="143"/>
        <v>0</v>
      </c>
      <c r="O105" s="70">
        <f t="shared" si="143"/>
        <v>0</v>
      </c>
      <c r="P105" s="70">
        <f t="shared" si="143"/>
        <v>0</v>
      </c>
      <c r="Q105" s="70">
        <f t="shared" si="143"/>
        <v>0</v>
      </c>
      <c r="R105" s="70">
        <f t="shared" si="143"/>
        <v>0</v>
      </c>
      <c r="S105" s="74">
        <f t="shared" si="124"/>
        <v>0</v>
      </c>
      <c r="T105" s="8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14"/>
      <c r="BA105"/>
      <c r="BR105"/>
      <c r="CG105"/>
    </row>
    <row r="106" spans="1:85" x14ac:dyDescent="0.25">
      <c r="A106" s="17" t="s">
        <v>25</v>
      </c>
      <c r="B106" s="75">
        <f>SUM(B85:B101)</f>
        <v>21430.767120951241</v>
      </c>
      <c r="C106" s="75">
        <f t="shared" ref="C106:I106" si="144">SUM(C85:C101)</f>
        <v>230.48008017710796</v>
      </c>
      <c r="D106" s="75">
        <f t="shared" si="144"/>
        <v>4925.0565443199812</v>
      </c>
      <c r="E106" s="75">
        <f t="shared" si="144"/>
        <v>2200.2120928031536</v>
      </c>
      <c r="F106" s="75">
        <f t="shared" si="144"/>
        <v>914.37973201390514</v>
      </c>
      <c r="G106" s="75">
        <f t="shared" si="144"/>
        <v>1618.4112690867141</v>
      </c>
      <c r="H106" s="76">
        <f t="shared" si="144"/>
        <v>0.88366893919992906</v>
      </c>
      <c r="I106" s="48">
        <f t="shared" si="144"/>
        <v>31320.1905082913</v>
      </c>
      <c r="J106" s="8"/>
      <c r="K106" s="29" t="s">
        <v>25</v>
      </c>
      <c r="L106" s="75">
        <f>SUM(L85:L101)</f>
        <v>21430.767120951241</v>
      </c>
      <c r="M106" s="75">
        <f t="shared" ref="M106:S106" si="145">SUM(M85:M101)</f>
        <v>230.48008017710796</v>
      </c>
      <c r="N106" s="75">
        <f t="shared" si="145"/>
        <v>4925.0565443199812</v>
      </c>
      <c r="O106" s="75">
        <f t="shared" si="145"/>
        <v>2200.2120928031536</v>
      </c>
      <c r="P106" s="75">
        <f t="shared" si="145"/>
        <v>19177.846236188241</v>
      </c>
      <c r="Q106" s="75">
        <f t="shared" si="145"/>
        <v>1618.4112690867141</v>
      </c>
      <c r="R106" s="76">
        <f t="shared" si="145"/>
        <v>0.88366893919992906</v>
      </c>
      <c r="S106" s="77">
        <f t="shared" si="145"/>
        <v>49583.65701246565</v>
      </c>
      <c r="T106" s="8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13"/>
      <c r="BA106"/>
      <c r="BR106"/>
      <c r="CG106"/>
    </row>
    <row r="107" spans="1:85" s="4" customFormat="1" ht="15" thickBot="1" x14ac:dyDescent="0.35">
      <c r="A107" s="19" t="s">
        <v>85</v>
      </c>
      <c r="B107" s="105">
        <f>IF($I106=0,"-",B106/$I106)</f>
        <v>0.6842476617528217</v>
      </c>
      <c r="C107" s="105">
        <f t="shared" ref="C107:H107" si="146">IF($I106=0,"-",C106/$I106)</f>
        <v>7.3588339162909515E-3</v>
      </c>
      <c r="D107" s="105">
        <f t="shared" si="146"/>
        <v>0.15724861389384542</v>
      </c>
      <c r="E107" s="105">
        <f t="shared" si="146"/>
        <v>7.0249000951022253E-2</v>
      </c>
      <c r="F107" s="105">
        <f t="shared" si="146"/>
        <v>2.9194577592746254E-2</v>
      </c>
      <c r="G107" s="105">
        <f t="shared" si="146"/>
        <v>5.1673097858656925E-2</v>
      </c>
      <c r="H107" s="106">
        <f t="shared" si="146"/>
        <v>2.8214034616615694E-5</v>
      </c>
      <c r="I107" s="107">
        <f>SUM(B107:H107)</f>
        <v>1.0000000000000002</v>
      </c>
      <c r="K107" s="30" t="s">
        <v>85</v>
      </c>
      <c r="L107" s="80">
        <f>IF($S106=0,"-",L106/$S106)</f>
        <v>0.43221433053159852</v>
      </c>
      <c r="M107" s="80">
        <f t="shared" ref="M107:R107" si="147">IF($S106=0,"-",M106/$S106)</f>
        <v>4.6483074074016723E-3</v>
      </c>
      <c r="N107" s="80">
        <f t="shared" si="147"/>
        <v>9.9328223069181654E-2</v>
      </c>
      <c r="O107" s="80">
        <f t="shared" si="147"/>
        <v>4.4373735730101678E-2</v>
      </c>
      <c r="P107" s="80">
        <f t="shared" si="147"/>
        <v>0.38677756728122753</v>
      </c>
      <c r="Q107" s="80">
        <f t="shared" si="147"/>
        <v>3.2640014202256908E-2</v>
      </c>
      <c r="R107" s="81">
        <f t="shared" si="147"/>
        <v>1.7821778231842983E-5</v>
      </c>
      <c r="S107" s="82">
        <f>SUM(L107:R107)</f>
        <v>0.99999999999999978</v>
      </c>
      <c r="AI107" s="115"/>
    </row>
    <row r="108" spans="1:85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  <c r="K108" s="20"/>
      <c r="AI108" s="8"/>
      <c r="BA108"/>
      <c r="BR108"/>
      <c r="CG108"/>
    </row>
    <row r="109" spans="1:85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  <c r="K109" s="369" t="s">
        <v>30</v>
      </c>
      <c r="L109" s="43" t="s">
        <v>0</v>
      </c>
      <c r="M109" s="43" t="s">
        <v>1</v>
      </c>
      <c r="N109" s="43" t="s">
        <v>2</v>
      </c>
      <c r="O109" s="43" t="s">
        <v>3</v>
      </c>
      <c r="P109" s="43" t="s">
        <v>26</v>
      </c>
      <c r="Q109" s="43" t="s">
        <v>4</v>
      </c>
      <c r="R109" s="43" t="s">
        <v>84</v>
      </c>
      <c r="S109" s="44" t="s">
        <v>5</v>
      </c>
      <c r="U109" s="365" t="s">
        <v>30</v>
      </c>
      <c r="V109" s="84" t="s">
        <v>71</v>
      </c>
      <c r="W109" s="84" t="s">
        <v>72</v>
      </c>
      <c r="X109" s="84" t="s">
        <v>4</v>
      </c>
      <c r="Y109" s="84" t="s">
        <v>1</v>
      </c>
      <c r="Z109" s="84" t="s">
        <v>2</v>
      </c>
      <c r="AA109" s="84" t="s">
        <v>3</v>
      </c>
      <c r="AB109" s="84" t="s">
        <v>53</v>
      </c>
      <c r="AC109" s="84" t="s">
        <v>65</v>
      </c>
      <c r="AD109" s="85" t="s">
        <v>73</v>
      </c>
      <c r="AE109" s="85" t="s">
        <v>74</v>
      </c>
      <c r="AF109" s="85" t="s">
        <v>75</v>
      </c>
      <c r="AG109" s="85" t="s">
        <v>76</v>
      </c>
      <c r="AH109" s="85" t="s">
        <v>77</v>
      </c>
      <c r="AI109" s="86" t="s">
        <v>61</v>
      </c>
      <c r="BA109"/>
      <c r="BR109"/>
      <c r="CG109"/>
    </row>
    <row r="110" spans="1:85" ht="15" customHeight="1" x14ac:dyDescent="0.25">
      <c r="A110" s="418" t="s">
        <v>30</v>
      </c>
      <c r="B110" s="357" t="s">
        <v>66</v>
      </c>
      <c r="C110" s="358"/>
      <c r="D110" s="358"/>
      <c r="E110" s="358"/>
      <c r="F110" s="358"/>
      <c r="G110" s="358"/>
      <c r="H110" s="358"/>
      <c r="I110" s="359"/>
      <c r="K110" s="370" t="s">
        <v>30</v>
      </c>
      <c r="L110" s="360" t="s">
        <v>66</v>
      </c>
      <c r="M110" s="361"/>
      <c r="N110" s="361"/>
      <c r="O110" s="361"/>
      <c r="P110" s="361"/>
      <c r="Q110" s="361"/>
      <c r="R110" s="361"/>
      <c r="S110" s="362"/>
      <c r="U110" s="366" t="s">
        <v>30</v>
      </c>
      <c r="V110" s="363" t="s">
        <v>66</v>
      </c>
      <c r="W110" s="363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4"/>
      <c r="BA110"/>
      <c r="BR110"/>
      <c r="CG110"/>
    </row>
    <row r="111" spans="1:85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  <c r="J111" s="8"/>
      <c r="K111" s="31" t="s">
        <v>6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87">
        <v>0</v>
      </c>
      <c r="S111" s="88">
        <f>SUM(L111:R111)</f>
        <v>0</v>
      </c>
      <c r="U111" s="33" t="s">
        <v>6</v>
      </c>
      <c r="V111" s="89">
        <v>0</v>
      </c>
      <c r="W111" s="89">
        <v>0</v>
      </c>
      <c r="X111" s="89">
        <v>0</v>
      </c>
      <c r="Y111" s="89">
        <v>0</v>
      </c>
      <c r="Z111" s="89">
        <v>0</v>
      </c>
      <c r="AA111" s="89">
        <v>0</v>
      </c>
      <c r="AB111" s="89">
        <v>0</v>
      </c>
      <c r="AC111" s="90">
        <v>0</v>
      </c>
      <c r="AD111" s="91">
        <v>0</v>
      </c>
      <c r="AE111" s="91">
        <v>0</v>
      </c>
      <c r="AF111" s="91">
        <v>0</v>
      </c>
      <c r="AG111" s="91">
        <v>0</v>
      </c>
      <c r="AH111" s="91">
        <v>0</v>
      </c>
      <c r="AI111" s="92">
        <f>SUM(V111:AC111)</f>
        <v>0</v>
      </c>
      <c r="BA111"/>
      <c r="BR111"/>
      <c r="CG111"/>
    </row>
    <row r="112" spans="1:85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148">SUM(B112:H112)</f>
        <v>0</v>
      </c>
      <c r="J112" s="8"/>
      <c r="K112" s="23" t="s">
        <v>7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6">
        <v>0</v>
      </c>
      <c r="S112" s="57">
        <f t="shared" ref="S112:S131" si="149">SUM(L112:R112)</f>
        <v>0</v>
      </c>
      <c r="U112" s="34" t="s">
        <v>7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94">
        <v>0</v>
      </c>
      <c r="AD112" s="93">
        <v>0</v>
      </c>
      <c r="AE112" s="93">
        <v>0</v>
      </c>
      <c r="AF112" s="93">
        <v>0</v>
      </c>
      <c r="AG112" s="93">
        <v>0</v>
      </c>
      <c r="AH112" s="93">
        <v>0</v>
      </c>
      <c r="AI112" s="95">
        <f t="shared" ref="AI112:AI131" si="150">SUM(V112:AC112)</f>
        <v>0</v>
      </c>
      <c r="BA112"/>
      <c r="BR112"/>
      <c r="CG112"/>
    </row>
    <row r="113" spans="1:85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148"/>
        <v>0</v>
      </c>
      <c r="J113" s="8"/>
      <c r="K113" s="24" t="s">
        <v>9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50">
        <v>0</v>
      </c>
      <c r="S113" s="51">
        <f t="shared" si="149"/>
        <v>0</v>
      </c>
      <c r="U113" s="35" t="s">
        <v>9</v>
      </c>
      <c r="V113" s="89">
        <v>0</v>
      </c>
      <c r="W113" s="89">
        <v>0</v>
      </c>
      <c r="X113" s="89">
        <v>0</v>
      </c>
      <c r="Y113" s="89">
        <v>0</v>
      </c>
      <c r="Z113" s="89">
        <v>0</v>
      </c>
      <c r="AA113" s="89">
        <v>0</v>
      </c>
      <c r="AB113" s="89">
        <v>0</v>
      </c>
      <c r="AC113" s="90">
        <v>0</v>
      </c>
      <c r="AD113" s="91">
        <v>0</v>
      </c>
      <c r="AE113" s="91">
        <v>0</v>
      </c>
      <c r="AF113" s="91">
        <v>0</v>
      </c>
      <c r="AG113" s="91">
        <v>0</v>
      </c>
      <c r="AH113" s="91">
        <v>0</v>
      </c>
      <c r="AI113" s="92">
        <f t="shared" si="150"/>
        <v>0</v>
      </c>
      <c r="BA113"/>
      <c r="BR113"/>
      <c r="CG113"/>
    </row>
    <row r="114" spans="1:85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148"/>
        <v>0</v>
      </c>
      <c r="J114" s="8"/>
      <c r="K114" s="23" t="s">
        <v>54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6">
        <v>0</v>
      </c>
      <c r="S114" s="57">
        <f t="shared" si="149"/>
        <v>0</v>
      </c>
      <c r="U114" s="34" t="s">
        <v>54</v>
      </c>
      <c r="V114" s="93">
        <v>0</v>
      </c>
      <c r="W114" s="93">
        <v>0</v>
      </c>
      <c r="X114" s="93">
        <v>0</v>
      </c>
      <c r="Y114" s="93">
        <v>0</v>
      </c>
      <c r="Z114" s="93">
        <v>0</v>
      </c>
      <c r="AA114" s="93">
        <v>0</v>
      </c>
      <c r="AB114" s="93">
        <v>0</v>
      </c>
      <c r="AC114" s="94">
        <v>0</v>
      </c>
      <c r="AD114" s="93">
        <v>0</v>
      </c>
      <c r="AE114" s="93">
        <v>0</v>
      </c>
      <c r="AF114" s="93">
        <v>0</v>
      </c>
      <c r="AG114" s="93">
        <v>0</v>
      </c>
      <c r="AH114" s="93">
        <v>0</v>
      </c>
      <c r="AI114" s="95">
        <f t="shared" si="150"/>
        <v>0</v>
      </c>
      <c r="BA114"/>
      <c r="BR114"/>
      <c r="CG114"/>
    </row>
    <row r="115" spans="1:85" x14ac:dyDescent="0.25">
      <c r="A115" s="12" t="s">
        <v>15</v>
      </c>
      <c r="B115" s="49">
        <v>1.1528235601847026</v>
      </c>
      <c r="C115" s="49">
        <v>0</v>
      </c>
      <c r="D115" s="49">
        <v>172.92353402770541</v>
      </c>
      <c r="E115" s="49">
        <v>0</v>
      </c>
      <c r="F115" s="372"/>
      <c r="G115" s="49">
        <v>0</v>
      </c>
      <c r="H115" s="58">
        <v>0</v>
      </c>
      <c r="I115" s="48">
        <f t="shared" si="148"/>
        <v>174.07635758789013</v>
      </c>
      <c r="J115" s="8"/>
      <c r="K115" s="24" t="s">
        <v>15</v>
      </c>
      <c r="L115" s="49">
        <v>1.1528235601847026</v>
      </c>
      <c r="M115" s="49">
        <v>0</v>
      </c>
      <c r="N115" s="49">
        <v>172.92353402770541</v>
      </c>
      <c r="O115" s="49">
        <v>0</v>
      </c>
      <c r="P115" s="49">
        <v>0</v>
      </c>
      <c r="Q115" s="49">
        <v>0</v>
      </c>
      <c r="R115" s="50">
        <v>0</v>
      </c>
      <c r="S115" s="51">
        <f t="shared" si="149"/>
        <v>174.07635758789013</v>
      </c>
      <c r="U115" s="35" t="s">
        <v>15</v>
      </c>
      <c r="V115" s="89">
        <v>1.1528235601847026</v>
      </c>
      <c r="W115" s="89">
        <v>0</v>
      </c>
      <c r="X115" s="89">
        <v>0</v>
      </c>
      <c r="Y115" s="89">
        <v>0</v>
      </c>
      <c r="Z115" s="89">
        <v>0</v>
      </c>
      <c r="AA115" s="89">
        <v>0</v>
      </c>
      <c r="AB115" s="89">
        <v>0</v>
      </c>
      <c r="AC115" s="90">
        <v>172.92353402770541</v>
      </c>
      <c r="AD115" s="91">
        <v>0</v>
      </c>
      <c r="AE115" s="91">
        <v>0</v>
      </c>
      <c r="AF115" s="91">
        <v>0</v>
      </c>
      <c r="AG115" s="91">
        <v>172.92353402770541</v>
      </c>
      <c r="AH115" s="91">
        <v>0</v>
      </c>
      <c r="AI115" s="92">
        <f t="shared" si="150"/>
        <v>174.07635758789013</v>
      </c>
      <c r="BA115"/>
      <c r="BR115"/>
      <c r="CG115"/>
    </row>
    <row r="116" spans="1:85" x14ac:dyDescent="0.25">
      <c r="A116" s="11" t="s">
        <v>67</v>
      </c>
      <c r="B116" s="52">
        <v>0</v>
      </c>
      <c r="C116" s="52">
        <v>0</v>
      </c>
      <c r="D116" s="52">
        <v>1.8630184810117519E-2</v>
      </c>
      <c r="E116" s="52">
        <v>0</v>
      </c>
      <c r="F116" s="372"/>
      <c r="G116" s="52">
        <v>0</v>
      </c>
      <c r="H116" s="53">
        <v>0</v>
      </c>
      <c r="I116" s="54">
        <f t="shared" si="148"/>
        <v>1.8630184810117519E-2</v>
      </c>
      <c r="J116" s="8"/>
      <c r="K116" s="23" t="s">
        <v>67</v>
      </c>
      <c r="L116" s="55">
        <v>0</v>
      </c>
      <c r="M116" s="55">
        <v>0</v>
      </c>
      <c r="N116" s="55">
        <v>1.8630184810117519E-2</v>
      </c>
      <c r="O116" s="55">
        <v>0</v>
      </c>
      <c r="P116" s="55">
        <v>0</v>
      </c>
      <c r="Q116" s="55">
        <v>0</v>
      </c>
      <c r="R116" s="56">
        <v>0</v>
      </c>
      <c r="S116" s="57">
        <f t="shared" si="149"/>
        <v>1.8630184810117519E-2</v>
      </c>
      <c r="U116" s="34" t="s">
        <v>55</v>
      </c>
      <c r="V116" s="93">
        <v>0</v>
      </c>
      <c r="W116" s="93">
        <v>0</v>
      </c>
      <c r="X116" s="93">
        <v>0</v>
      </c>
      <c r="Y116" s="93">
        <v>0</v>
      </c>
      <c r="Z116" s="93">
        <v>1.8630184810117519E-2</v>
      </c>
      <c r="AA116" s="93">
        <v>0</v>
      </c>
      <c r="AB116" s="93">
        <v>0</v>
      </c>
      <c r="AC116" s="94">
        <v>0</v>
      </c>
      <c r="AD116" s="93">
        <v>0</v>
      </c>
      <c r="AE116" s="93">
        <v>0</v>
      </c>
      <c r="AF116" s="93">
        <v>0</v>
      </c>
      <c r="AG116" s="93">
        <v>0</v>
      </c>
      <c r="AH116" s="93">
        <v>0</v>
      </c>
      <c r="AI116" s="95">
        <f t="shared" si="150"/>
        <v>1.8630184810117519E-2</v>
      </c>
      <c r="BA116"/>
      <c r="BR116"/>
      <c r="CG116"/>
    </row>
    <row r="117" spans="1:85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0.11145992855715625</v>
      </c>
      <c r="F117" s="372"/>
      <c r="G117" s="49">
        <v>0</v>
      </c>
      <c r="H117" s="58">
        <v>0</v>
      </c>
      <c r="I117" s="48">
        <f t="shared" si="148"/>
        <v>0.11145992855715625</v>
      </c>
      <c r="J117" s="8"/>
      <c r="K117" s="24" t="s">
        <v>56</v>
      </c>
      <c r="L117" s="49">
        <v>0</v>
      </c>
      <c r="M117" s="49">
        <v>0</v>
      </c>
      <c r="N117" s="49">
        <v>0</v>
      </c>
      <c r="O117" s="49">
        <v>0.11145992855715625</v>
      </c>
      <c r="P117" s="49">
        <v>9.0319986746243472</v>
      </c>
      <c r="Q117" s="49">
        <v>0</v>
      </c>
      <c r="R117" s="50">
        <v>0</v>
      </c>
      <c r="S117" s="51">
        <f t="shared" si="149"/>
        <v>9.1434586031815037</v>
      </c>
      <c r="U117" s="35" t="s">
        <v>56</v>
      </c>
      <c r="V117" s="89">
        <v>0</v>
      </c>
      <c r="W117" s="89">
        <v>0</v>
      </c>
      <c r="X117" s="89">
        <v>0</v>
      </c>
      <c r="Y117" s="89">
        <v>0</v>
      </c>
      <c r="Z117" s="89">
        <v>0</v>
      </c>
      <c r="AA117" s="89">
        <v>0.11145992855715625</v>
      </c>
      <c r="AB117" s="89">
        <v>9.0319986746243472</v>
      </c>
      <c r="AC117" s="90">
        <v>0</v>
      </c>
      <c r="AD117" s="89">
        <v>0</v>
      </c>
      <c r="AE117" s="89">
        <v>0</v>
      </c>
      <c r="AF117" s="89">
        <v>0</v>
      </c>
      <c r="AG117" s="89">
        <v>0</v>
      </c>
      <c r="AH117" s="89">
        <v>0</v>
      </c>
      <c r="AI117" s="92">
        <f t="shared" si="150"/>
        <v>9.1434586031815037</v>
      </c>
      <c r="BA117"/>
      <c r="BR117"/>
      <c r="CG117"/>
    </row>
    <row r="118" spans="1:85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148"/>
        <v>0</v>
      </c>
      <c r="J118" s="8"/>
      <c r="K118" s="23" t="s">
        <v>11</v>
      </c>
      <c r="L118" s="55">
        <v>0</v>
      </c>
      <c r="M118" s="55">
        <v>0</v>
      </c>
      <c r="N118" s="55">
        <v>0</v>
      </c>
      <c r="O118" s="55">
        <v>0</v>
      </c>
      <c r="P118" s="55">
        <v>0.259948257334781</v>
      </c>
      <c r="Q118" s="55">
        <v>0</v>
      </c>
      <c r="R118" s="56">
        <v>0</v>
      </c>
      <c r="S118" s="57">
        <f t="shared" si="149"/>
        <v>0.259948257334781</v>
      </c>
      <c r="U118" s="34" t="s">
        <v>11</v>
      </c>
      <c r="V118" s="93">
        <v>0</v>
      </c>
      <c r="W118" s="93">
        <v>0</v>
      </c>
      <c r="X118" s="93">
        <v>0</v>
      </c>
      <c r="Y118" s="93">
        <v>0</v>
      </c>
      <c r="Z118" s="93">
        <v>0</v>
      </c>
      <c r="AA118" s="93">
        <v>0</v>
      </c>
      <c r="AB118" s="93">
        <v>0.259948257334781</v>
      </c>
      <c r="AC118" s="94">
        <v>0</v>
      </c>
      <c r="AD118" s="93">
        <v>0</v>
      </c>
      <c r="AE118" s="93">
        <v>0</v>
      </c>
      <c r="AF118" s="93">
        <v>0</v>
      </c>
      <c r="AG118" s="93">
        <v>0</v>
      </c>
      <c r="AH118" s="93">
        <v>0</v>
      </c>
      <c r="AI118" s="95">
        <f t="shared" si="150"/>
        <v>0.259948257334781</v>
      </c>
      <c r="BA118"/>
      <c r="BR118"/>
      <c r="CG118"/>
    </row>
    <row r="119" spans="1:85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148"/>
        <v>0</v>
      </c>
      <c r="J119" s="8"/>
      <c r="K119" s="24" t="s">
        <v>57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50">
        <v>0</v>
      </c>
      <c r="S119" s="51">
        <f t="shared" si="149"/>
        <v>0</v>
      </c>
      <c r="U119" s="35" t="s">
        <v>57</v>
      </c>
      <c r="V119" s="89">
        <v>0</v>
      </c>
      <c r="W119" s="89">
        <v>0</v>
      </c>
      <c r="X119" s="89">
        <v>0</v>
      </c>
      <c r="Y119" s="89">
        <v>0</v>
      </c>
      <c r="Z119" s="89">
        <v>0</v>
      </c>
      <c r="AA119" s="89">
        <v>0</v>
      </c>
      <c r="AB119" s="89">
        <v>0</v>
      </c>
      <c r="AC119" s="90">
        <v>0</v>
      </c>
      <c r="AD119" s="89">
        <v>0</v>
      </c>
      <c r="AE119" s="89">
        <v>0</v>
      </c>
      <c r="AF119" s="89">
        <v>0</v>
      </c>
      <c r="AG119" s="89">
        <v>0</v>
      </c>
      <c r="AH119" s="89">
        <v>0</v>
      </c>
      <c r="AI119" s="92">
        <f t="shared" si="150"/>
        <v>0</v>
      </c>
      <c r="BA119"/>
      <c r="BR119"/>
      <c r="CG119"/>
    </row>
    <row r="120" spans="1:85" x14ac:dyDescent="0.25">
      <c r="A120" s="11" t="s">
        <v>16</v>
      </c>
      <c r="B120" s="52">
        <v>3.0984952921072808E-3</v>
      </c>
      <c r="C120" s="52">
        <v>0</v>
      </c>
      <c r="D120" s="52">
        <v>9.9162407183243151E-2</v>
      </c>
      <c r="E120" s="52">
        <v>0</v>
      </c>
      <c r="F120" s="372"/>
      <c r="G120" s="52">
        <v>0</v>
      </c>
      <c r="H120" s="53">
        <v>0</v>
      </c>
      <c r="I120" s="54">
        <f t="shared" si="148"/>
        <v>0.10226090247535043</v>
      </c>
      <c r="J120" s="8"/>
      <c r="K120" s="23" t="s">
        <v>16</v>
      </c>
      <c r="L120" s="55">
        <v>3.0984952921072808E-3</v>
      </c>
      <c r="M120" s="55">
        <v>0</v>
      </c>
      <c r="N120" s="55">
        <v>9.9162407183243151E-2</v>
      </c>
      <c r="O120" s="55">
        <v>0</v>
      </c>
      <c r="P120" s="55">
        <v>0</v>
      </c>
      <c r="Q120" s="55">
        <v>0</v>
      </c>
      <c r="R120" s="56">
        <v>0</v>
      </c>
      <c r="S120" s="57">
        <f t="shared" si="149"/>
        <v>0.10226090247535043</v>
      </c>
      <c r="U120" s="34" t="s">
        <v>16</v>
      </c>
      <c r="V120" s="93">
        <v>3.0984952921072808E-3</v>
      </c>
      <c r="W120" s="93">
        <v>0</v>
      </c>
      <c r="X120" s="93">
        <v>0</v>
      </c>
      <c r="Y120" s="93">
        <v>0</v>
      </c>
      <c r="Z120" s="93">
        <v>9.9162407183243151E-2</v>
      </c>
      <c r="AA120" s="93">
        <v>0</v>
      </c>
      <c r="AB120" s="93">
        <v>0</v>
      </c>
      <c r="AC120" s="94">
        <v>0</v>
      </c>
      <c r="AD120" s="93">
        <v>0</v>
      </c>
      <c r="AE120" s="93">
        <v>0</v>
      </c>
      <c r="AF120" s="93">
        <v>0</v>
      </c>
      <c r="AG120" s="93">
        <v>0</v>
      </c>
      <c r="AH120" s="93">
        <v>0</v>
      </c>
      <c r="AI120" s="95">
        <f t="shared" si="150"/>
        <v>0.10226090247535043</v>
      </c>
      <c r="BA120"/>
      <c r="BR120"/>
      <c r="CG120"/>
    </row>
    <row r="121" spans="1:85" x14ac:dyDescent="0.25">
      <c r="A121" s="12" t="s">
        <v>139</v>
      </c>
      <c r="B121" s="49">
        <v>11.202193377603058</v>
      </c>
      <c r="C121" s="49">
        <v>8.6673921903011912</v>
      </c>
      <c r="D121" s="49">
        <v>221.93476355510543</v>
      </c>
      <c r="E121" s="49">
        <v>0</v>
      </c>
      <c r="F121" s="372"/>
      <c r="G121" s="49">
        <v>0</v>
      </c>
      <c r="H121" s="58">
        <v>0</v>
      </c>
      <c r="I121" s="48">
        <f t="shared" si="148"/>
        <v>241.80434912300967</v>
      </c>
      <c r="J121" s="8"/>
      <c r="K121" s="24" t="s">
        <v>139</v>
      </c>
      <c r="L121" s="49">
        <v>11.202193377603058</v>
      </c>
      <c r="M121" s="49">
        <v>8.6673921903011912</v>
      </c>
      <c r="N121" s="49">
        <v>221.93476355510543</v>
      </c>
      <c r="O121" s="49">
        <v>0</v>
      </c>
      <c r="P121" s="49">
        <v>0</v>
      </c>
      <c r="Q121" s="49">
        <v>0</v>
      </c>
      <c r="R121" s="50">
        <v>0</v>
      </c>
      <c r="S121" s="51">
        <f t="shared" si="149"/>
        <v>241.80434912300967</v>
      </c>
      <c r="U121" s="35" t="s">
        <v>139</v>
      </c>
      <c r="V121" s="89">
        <v>10.508667567269596</v>
      </c>
      <c r="W121" s="89">
        <v>0</v>
      </c>
      <c r="X121" s="89">
        <v>0</v>
      </c>
      <c r="Y121" s="89">
        <v>8.6673921903011912</v>
      </c>
      <c r="Z121" s="89">
        <v>216.64349480103101</v>
      </c>
      <c r="AA121" s="89">
        <v>0</v>
      </c>
      <c r="AB121" s="89">
        <v>0</v>
      </c>
      <c r="AC121" s="90">
        <v>5.9847945644078795</v>
      </c>
      <c r="AD121" s="89">
        <v>0.69352581033346183</v>
      </c>
      <c r="AE121" s="89">
        <v>0</v>
      </c>
      <c r="AF121" s="89">
        <v>0</v>
      </c>
      <c r="AG121" s="89">
        <v>5.2912687540744177</v>
      </c>
      <c r="AH121" s="89">
        <v>0</v>
      </c>
      <c r="AI121" s="92">
        <f t="shared" si="150"/>
        <v>241.80434912300967</v>
      </c>
      <c r="BA121"/>
      <c r="BR121"/>
      <c r="CG121"/>
    </row>
    <row r="122" spans="1:85" x14ac:dyDescent="0.25">
      <c r="A122" s="11" t="s">
        <v>24</v>
      </c>
      <c r="B122" s="52">
        <v>8.6922497085563801</v>
      </c>
      <c r="C122" s="52">
        <v>0.14712290933698821</v>
      </c>
      <c r="D122" s="52">
        <v>107.32525413407217</v>
      </c>
      <c r="E122" s="52">
        <v>154.08235749865216</v>
      </c>
      <c r="F122" s="372"/>
      <c r="G122" s="52">
        <v>12.436560118498758</v>
      </c>
      <c r="H122" s="53">
        <v>0.36966314626528685</v>
      </c>
      <c r="I122" s="54">
        <f t="shared" si="148"/>
        <v>283.0532075153817</v>
      </c>
      <c r="J122" s="8"/>
      <c r="K122" s="23" t="s">
        <v>24</v>
      </c>
      <c r="L122" s="55">
        <v>8.6922497085563801</v>
      </c>
      <c r="M122" s="55">
        <v>0.14712290933698821</v>
      </c>
      <c r="N122" s="55">
        <v>107.32525413407217</v>
      </c>
      <c r="O122" s="55">
        <v>154.08235749865216</v>
      </c>
      <c r="P122" s="55">
        <v>1.3267289646182387</v>
      </c>
      <c r="Q122" s="55">
        <v>12.436560118498758</v>
      </c>
      <c r="R122" s="56">
        <v>0.36966314626528685</v>
      </c>
      <c r="S122" s="57">
        <f t="shared" si="149"/>
        <v>284.37993647999991</v>
      </c>
      <c r="U122" s="34" t="s">
        <v>24</v>
      </c>
      <c r="V122" s="93">
        <v>0.18136906952751858</v>
      </c>
      <c r="W122" s="93">
        <v>4.2522771347435917</v>
      </c>
      <c r="X122" s="93">
        <v>12.436560118498758</v>
      </c>
      <c r="Y122" s="93">
        <v>0.14712290933698821</v>
      </c>
      <c r="Z122" s="93">
        <v>107.32525413407217</v>
      </c>
      <c r="AA122" s="93">
        <v>153.84599309494075</v>
      </c>
      <c r="AB122" s="93">
        <v>1.3267289646182387</v>
      </c>
      <c r="AC122" s="94">
        <v>4.864631054261972</v>
      </c>
      <c r="AD122" s="93">
        <v>4.2586035042852695</v>
      </c>
      <c r="AE122" s="93">
        <v>0.23636440371141598</v>
      </c>
      <c r="AF122" s="93">
        <v>0.36966314626528685</v>
      </c>
      <c r="AG122" s="93">
        <v>0</v>
      </c>
      <c r="AH122" s="93">
        <v>0</v>
      </c>
      <c r="AI122" s="95">
        <f t="shared" si="150"/>
        <v>284.37993647999997</v>
      </c>
      <c r="BA122"/>
      <c r="BR122"/>
      <c r="CG122"/>
    </row>
    <row r="123" spans="1:85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148"/>
        <v>0</v>
      </c>
      <c r="J123" s="8"/>
      <c r="K123" s="24" t="s">
        <v>23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50">
        <v>0</v>
      </c>
      <c r="S123" s="51">
        <f t="shared" si="149"/>
        <v>0</v>
      </c>
      <c r="U123" s="35" t="s">
        <v>23</v>
      </c>
      <c r="V123" s="89">
        <v>0</v>
      </c>
      <c r="W123" s="89">
        <v>0</v>
      </c>
      <c r="X123" s="89">
        <v>0</v>
      </c>
      <c r="Y123" s="89">
        <v>0</v>
      </c>
      <c r="Z123" s="89">
        <v>0</v>
      </c>
      <c r="AA123" s="89">
        <v>0</v>
      </c>
      <c r="AB123" s="89">
        <v>0</v>
      </c>
      <c r="AC123" s="90">
        <v>0</v>
      </c>
      <c r="AD123" s="89">
        <v>0</v>
      </c>
      <c r="AE123" s="89">
        <v>0</v>
      </c>
      <c r="AF123" s="89">
        <v>0</v>
      </c>
      <c r="AG123" s="89">
        <v>0</v>
      </c>
      <c r="AH123" s="89">
        <v>0</v>
      </c>
      <c r="AI123" s="92">
        <f t="shared" si="150"/>
        <v>0</v>
      </c>
      <c r="BA123"/>
      <c r="BR123"/>
      <c r="CG123"/>
    </row>
    <row r="124" spans="1:85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148"/>
        <v>0</v>
      </c>
      <c r="J124" s="8"/>
      <c r="K124" s="23" t="s">
        <v>58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6">
        <v>0</v>
      </c>
      <c r="S124" s="57">
        <f t="shared" si="149"/>
        <v>0</v>
      </c>
      <c r="U124" s="34" t="s">
        <v>58</v>
      </c>
      <c r="V124" s="93">
        <v>0</v>
      </c>
      <c r="W124" s="93">
        <v>0</v>
      </c>
      <c r="X124" s="93">
        <v>0</v>
      </c>
      <c r="Y124" s="93">
        <v>0</v>
      </c>
      <c r="Z124" s="93">
        <v>0</v>
      </c>
      <c r="AA124" s="93">
        <v>0</v>
      </c>
      <c r="AB124" s="93">
        <v>0</v>
      </c>
      <c r="AC124" s="94">
        <v>0</v>
      </c>
      <c r="AD124" s="93">
        <v>0</v>
      </c>
      <c r="AE124" s="93">
        <v>0</v>
      </c>
      <c r="AF124" s="93">
        <v>0</v>
      </c>
      <c r="AG124" s="93">
        <v>0</v>
      </c>
      <c r="AH124" s="93">
        <v>0</v>
      </c>
      <c r="AI124" s="95">
        <f t="shared" si="150"/>
        <v>0</v>
      </c>
      <c r="BA124"/>
      <c r="BR124"/>
      <c r="CG124"/>
    </row>
    <row r="125" spans="1:85" x14ac:dyDescent="0.25">
      <c r="A125" s="12" t="s">
        <v>21</v>
      </c>
      <c r="B125" s="49">
        <v>0</v>
      </c>
      <c r="C125" s="49">
        <v>4.5680101512838951E-3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148"/>
        <v>4.5680101512838951E-3</v>
      </c>
      <c r="J125" s="8"/>
      <c r="K125" s="24" t="s">
        <v>21</v>
      </c>
      <c r="L125" s="49">
        <v>0</v>
      </c>
      <c r="M125" s="49">
        <v>4.5680101512838951E-3</v>
      </c>
      <c r="N125" s="49">
        <v>0</v>
      </c>
      <c r="O125" s="49">
        <v>0</v>
      </c>
      <c r="P125" s="49">
        <v>0.32945760330850626</v>
      </c>
      <c r="Q125" s="49">
        <v>0</v>
      </c>
      <c r="R125" s="50">
        <v>0</v>
      </c>
      <c r="S125" s="51">
        <f t="shared" si="149"/>
        <v>0.33402561345979015</v>
      </c>
      <c r="U125" s="35" t="s">
        <v>21</v>
      </c>
      <c r="V125" s="89">
        <v>0</v>
      </c>
      <c r="W125" s="89">
        <v>0</v>
      </c>
      <c r="X125" s="89">
        <v>0</v>
      </c>
      <c r="Y125" s="89">
        <v>4.5680101512838951E-3</v>
      </c>
      <c r="Z125" s="89">
        <v>0</v>
      </c>
      <c r="AA125" s="89">
        <v>0</v>
      </c>
      <c r="AB125" s="89">
        <v>0.32945760330850626</v>
      </c>
      <c r="AC125" s="90">
        <v>0</v>
      </c>
      <c r="AD125" s="89">
        <v>0</v>
      </c>
      <c r="AE125" s="89">
        <v>0</v>
      </c>
      <c r="AF125" s="89">
        <v>0</v>
      </c>
      <c r="AG125" s="89">
        <v>0</v>
      </c>
      <c r="AH125" s="89">
        <v>0</v>
      </c>
      <c r="AI125" s="92">
        <f t="shared" si="150"/>
        <v>0.33402561345979015</v>
      </c>
      <c r="BA125"/>
      <c r="BR125"/>
      <c r="CG125"/>
    </row>
    <row r="126" spans="1:85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148"/>
        <v>0</v>
      </c>
      <c r="J126" s="8"/>
      <c r="K126" s="23" t="s">
        <v>20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6">
        <v>0</v>
      </c>
      <c r="S126" s="57">
        <f t="shared" si="149"/>
        <v>0</v>
      </c>
      <c r="U126" s="34" t="s">
        <v>59</v>
      </c>
      <c r="V126" s="93">
        <v>0</v>
      </c>
      <c r="W126" s="93">
        <v>0</v>
      </c>
      <c r="X126" s="93">
        <v>0</v>
      </c>
      <c r="Y126" s="93">
        <v>0</v>
      </c>
      <c r="Z126" s="93">
        <v>0</v>
      </c>
      <c r="AA126" s="93">
        <v>0</v>
      </c>
      <c r="AB126" s="93">
        <v>0</v>
      </c>
      <c r="AC126" s="94">
        <v>0</v>
      </c>
      <c r="AD126" s="93">
        <v>0</v>
      </c>
      <c r="AE126" s="93">
        <v>0</v>
      </c>
      <c r="AF126" s="93">
        <v>0</v>
      </c>
      <c r="AG126" s="93">
        <v>0</v>
      </c>
      <c r="AH126" s="93">
        <v>0</v>
      </c>
      <c r="AI126" s="95">
        <f t="shared" si="150"/>
        <v>0</v>
      </c>
      <c r="BA126"/>
      <c r="BR126"/>
      <c r="CG126"/>
    </row>
    <row r="127" spans="1:85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148"/>
        <v>0</v>
      </c>
      <c r="J127" s="8"/>
      <c r="K127" s="25" t="s">
        <v>62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50">
        <v>0</v>
      </c>
      <c r="S127" s="51">
        <f t="shared" si="149"/>
        <v>0</v>
      </c>
      <c r="U127" s="36" t="s">
        <v>60</v>
      </c>
      <c r="V127" s="89">
        <v>0</v>
      </c>
      <c r="W127" s="89">
        <v>0</v>
      </c>
      <c r="X127" s="89">
        <v>0</v>
      </c>
      <c r="Y127" s="89">
        <v>0</v>
      </c>
      <c r="Z127" s="89">
        <v>0</v>
      </c>
      <c r="AA127" s="89">
        <v>0</v>
      </c>
      <c r="AB127" s="89">
        <v>0</v>
      </c>
      <c r="AC127" s="90">
        <v>0</v>
      </c>
      <c r="AD127" s="91">
        <v>0</v>
      </c>
      <c r="AE127" s="91">
        <v>0</v>
      </c>
      <c r="AF127" s="91">
        <v>0</v>
      </c>
      <c r="AG127" s="91">
        <v>0</v>
      </c>
      <c r="AH127" s="91">
        <v>0</v>
      </c>
      <c r="AI127" s="92">
        <f t="shared" si="150"/>
        <v>0</v>
      </c>
      <c r="BA127"/>
      <c r="BR127"/>
      <c r="CG127"/>
    </row>
    <row r="128" spans="1:85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148"/>
        <v>0</v>
      </c>
      <c r="J128" s="8"/>
      <c r="K128" s="26" t="s">
        <v>22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63">
        <v>0</v>
      </c>
      <c r="S128" s="64">
        <f t="shared" si="149"/>
        <v>0</v>
      </c>
      <c r="U128" s="37" t="s">
        <v>63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>
        <v>0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7">
        <v>0</v>
      </c>
      <c r="AI128" s="98">
        <f t="shared" si="150"/>
        <v>0</v>
      </c>
      <c r="BA128"/>
      <c r="BR128"/>
      <c r="CG128"/>
    </row>
    <row r="129" spans="1:85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148"/>
        <v>0</v>
      </c>
      <c r="J129" s="8"/>
      <c r="K129" s="27" t="s">
        <v>18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8">
        <v>0</v>
      </c>
      <c r="S129" s="69">
        <f t="shared" si="149"/>
        <v>0</v>
      </c>
      <c r="U129" s="38" t="s">
        <v>18</v>
      </c>
      <c r="V129" s="99">
        <v>0</v>
      </c>
      <c r="W129" s="99">
        <v>0</v>
      </c>
      <c r="X129" s="99">
        <v>0</v>
      </c>
      <c r="Y129" s="99">
        <v>0</v>
      </c>
      <c r="Z129" s="99">
        <v>0</v>
      </c>
      <c r="AA129" s="99">
        <v>0</v>
      </c>
      <c r="AB129" s="99">
        <v>0</v>
      </c>
      <c r="AC129" s="99">
        <v>0</v>
      </c>
      <c r="AD129" s="100">
        <v>0</v>
      </c>
      <c r="AE129" s="100">
        <v>0</v>
      </c>
      <c r="AF129" s="100">
        <v>0</v>
      </c>
      <c r="AG129" s="100">
        <v>0</v>
      </c>
      <c r="AH129" s="100">
        <v>0</v>
      </c>
      <c r="AI129" s="101">
        <f t="shared" si="150"/>
        <v>0</v>
      </c>
      <c r="BA129"/>
      <c r="BR129"/>
      <c r="CG129"/>
    </row>
    <row r="130" spans="1:85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148"/>
        <v>0</v>
      </c>
      <c r="J130" s="8"/>
      <c r="K130" s="26" t="s">
        <v>19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63">
        <v>0</v>
      </c>
      <c r="S130" s="64">
        <f t="shared" si="149"/>
        <v>0</v>
      </c>
      <c r="U130" s="37" t="s">
        <v>19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>
        <v>0</v>
      </c>
      <c r="AB130" s="96">
        <v>0</v>
      </c>
      <c r="AC130" s="96">
        <v>0</v>
      </c>
      <c r="AD130" s="96">
        <v>0</v>
      </c>
      <c r="AE130" s="96">
        <v>0</v>
      </c>
      <c r="AF130" s="96">
        <v>0</v>
      </c>
      <c r="AG130" s="96">
        <v>0</v>
      </c>
      <c r="AH130" s="97">
        <v>0</v>
      </c>
      <c r="AI130" s="98">
        <f t="shared" si="150"/>
        <v>0</v>
      </c>
      <c r="BA130"/>
      <c r="BR130"/>
      <c r="CG130"/>
    </row>
    <row r="131" spans="1:85" ht="15" thickBot="1" x14ac:dyDescent="0.35">
      <c r="A131" s="16" t="s">
        <v>10</v>
      </c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148"/>
        <v>0</v>
      </c>
      <c r="J131" s="8"/>
      <c r="K131" s="28" t="s">
        <v>10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3">
        <v>0</v>
      </c>
      <c r="S131" s="74">
        <f t="shared" si="149"/>
        <v>0</v>
      </c>
      <c r="U131" s="38" t="s">
        <v>10</v>
      </c>
      <c r="V131" s="99">
        <v>0</v>
      </c>
      <c r="W131" s="99">
        <v>0</v>
      </c>
      <c r="X131" s="99">
        <v>0</v>
      </c>
      <c r="Y131" s="99">
        <v>0</v>
      </c>
      <c r="Z131" s="99">
        <v>0</v>
      </c>
      <c r="AA131" s="99">
        <v>0</v>
      </c>
      <c r="AB131" s="99">
        <v>0</v>
      </c>
      <c r="AC131" s="99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</v>
      </c>
      <c r="AI131" s="101">
        <f t="shared" si="150"/>
        <v>0</v>
      </c>
      <c r="BA131"/>
      <c r="BR131"/>
      <c r="CG131"/>
    </row>
    <row r="132" spans="1:85" x14ac:dyDescent="0.25">
      <c r="A132" s="17" t="s">
        <v>25</v>
      </c>
      <c r="B132" s="75">
        <f>SUM(B111:B127)</f>
        <v>21.050365141636249</v>
      </c>
      <c r="C132" s="75">
        <f t="shared" ref="C132:I132" si="151">SUM(C111:C127)</f>
        <v>8.819083109789462</v>
      </c>
      <c r="D132" s="75">
        <f t="shared" si="151"/>
        <v>502.30134430887637</v>
      </c>
      <c r="E132" s="75">
        <f t="shared" si="151"/>
        <v>154.19381742720932</v>
      </c>
      <c r="F132" s="75">
        <f t="shared" si="151"/>
        <v>0</v>
      </c>
      <c r="G132" s="75">
        <f t="shared" si="151"/>
        <v>12.436560118498758</v>
      </c>
      <c r="H132" s="76">
        <f t="shared" si="151"/>
        <v>0.36966314626528685</v>
      </c>
      <c r="I132" s="48">
        <f t="shared" si="151"/>
        <v>699.17083325227543</v>
      </c>
      <c r="J132" s="8"/>
      <c r="K132" s="29" t="s">
        <v>25</v>
      </c>
      <c r="L132" s="75">
        <f>SUM(L111:L127)</f>
        <v>21.050365141636249</v>
      </c>
      <c r="M132" s="75">
        <f t="shared" ref="M132:S132" si="152">SUM(M111:M127)</f>
        <v>8.819083109789462</v>
      </c>
      <c r="N132" s="75">
        <f t="shared" si="152"/>
        <v>502.30134430887637</v>
      </c>
      <c r="O132" s="75">
        <f t="shared" si="152"/>
        <v>154.19381742720932</v>
      </c>
      <c r="P132" s="75">
        <f t="shared" si="152"/>
        <v>10.948133499885873</v>
      </c>
      <c r="Q132" s="75">
        <f t="shared" si="152"/>
        <v>12.436560118498758</v>
      </c>
      <c r="R132" s="76">
        <f t="shared" si="152"/>
        <v>0.36966314626528685</v>
      </c>
      <c r="S132" s="77">
        <f t="shared" si="152"/>
        <v>710.11896675216121</v>
      </c>
      <c r="U132" s="39" t="s">
        <v>61</v>
      </c>
      <c r="V132" s="102">
        <f>SUM(V111:V127)</f>
        <v>11.845958692273923</v>
      </c>
      <c r="W132" s="102">
        <f t="shared" ref="W132:AH132" si="153">SUM(W111:W127)</f>
        <v>4.2522771347435917</v>
      </c>
      <c r="X132" s="102">
        <f t="shared" si="153"/>
        <v>12.436560118498758</v>
      </c>
      <c r="Y132" s="102">
        <f t="shared" si="153"/>
        <v>8.819083109789462</v>
      </c>
      <c r="Z132" s="102">
        <f t="shared" si="153"/>
        <v>324.08654152709653</v>
      </c>
      <c r="AA132" s="102">
        <f t="shared" si="153"/>
        <v>153.95745302349792</v>
      </c>
      <c r="AB132" s="102">
        <f t="shared" si="153"/>
        <v>10.948133499885873</v>
      </c>
      <c r="AC132" s="102">
        <f t="shared" si="153"/>
        <v>183.77295964637526</v>
      </c>
      <c r="AD132" s="103">
        <f t="shared" si="153"/>
        <v>4.9521293146187313</v>
      </c>
      <c r="AE132" s="103">
        <f t="shared" si="153"/>
        <v>0.23636440371141598</v>
      </c>
      <c r="AF132" s="103">
        <f t="shared" si="153"/>
        <v>0.36966314626528685</v>
      </c>
      <c r="AG132" s="103">
        <f t="shared" si="153"/>
        <v>178.21480278177984</v>
      </c>
      <c r="AH132" s="103">
        <f t="shared" si="153"/>
        <v>0</v>
      </c>
      <c r="AI132" s="104">
        <f>SUM(V132:AC132)</f>
        <v>710.11896675216144</v>
      </c>
      <c r="BA132"/>
      <c r="BR132"/>
      <c r="CG132"/>
    </row>
    <row r="133" spans="1:85" s="4" customFormat="1" ht="15" thickBot="1" x14ac:dyDescent="0.35">
      <c r="A133" s="18" t="s">
        <v>85</v>
      </c>
      <c r="B133" s="105">
        <f>IF($I132=0,"-",B132/$I132)</f>
        <v>3.0107613390733132E-2</v>
      </c>
      <c r="C133" s="105">
        <f t="shared" ref="C133:H133" si="154">IF($I132=0,"-",C132/$I132)</f>
        <v>1.2613631304907927E-2</v>
      </c>
      <c r="D133" s="105">
        <f t="shared" si="154"/>
        <v>0.71842433983174403</v>
      </c>
      <c r="E133" s="105">
        <f t="shared" si="154"/>
        <v>0.2205381147121922</v>
      </c>
      <c r="F133" s="105">
        <f t="shared" si="154"/>
        <v>0</v>
      </c>
      <c r="G133" s="105">
        <f t="shared" si="154"/>
        <v>1.7787584274144608E-2</v>
      </c>
      <c r="H133" s="106">
        <f t="shared" si="154"/>
        <v>5.2871648627811775E-4</v>
      </c>
      <c r="I133" s="107">
        <f>SUM(B133:H133)</f>
        <v>1</v>
      </c>
      <c r="J133"/>
      <c r="K133" s="30" t="s">
        <v>85</v>
      </c>
      <c r="L133" s="80">
        <f>IF($S132=0,"-",L132/$S132)</f>
        <v>2.9643434589436957E-2</v>
      </c>
      <c r="M133" s="80">
        <f t="shared" ref="M133:R133" si="155">IF($S132=0,"-",M132/$S132)</f>
        <v>1.2419162876503497E-2</v>
      </c>
      <c r="N133" s="80">
        <f t="shared" si="155"/>
        <v>0.70734815971220877</v>
      </c>
      <c r="O133" s="80">
        <f t="shared" si="155"/>
        <v>0.21713800735732855</v>
      </c>
      <c r="P133" s="80">
        <f t="shared" si="155"/>
        <v>1.5417323029631011E-2</v>
      </c>
      <c r="Q133" s="80">
        <f t="shared" si="155"/>
        <v>1.7513347341473341E-2</v>
      </c>
      <c r="R133" s="81">
        <f t="shared" si="155"/>
        <v>5.2056509341807662E-4</v>
      </c>
      <c r="S133" s="82">
        <f>SUM(L133:R133)</f>
        <v>1.0000000000000002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</row>
    <row r="134" spans="1:85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  <c r="K134" s="20"/>
      <c r="L134" s="2"/>
      <c r="M134" s="2"/>
      <c r="N134" s="2"/>
      <c r="O134" s="2"/>
      <c r="P134" s="2"/>
      <c r="Q134" s="2"/>
      <c r="R134" s="2"/>
      <c r="S134" s="2"/>
      <c r="AI134" s="8"/>
      <c r="BA134"/>
      <c r="BR134"/>
      <c r="CG134"/>
    </row>
    <row r="135" spans="1:85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  <c r="K135" s="369" t="s">
        <v>31</v>
      </c>
      <c r="L135" s="43" t="s">
        <v>0</v>
      </c>
      <c r="M135" s="43" t="s">
        <v>1</v>
      </c>
      <c r="N135" s="43" t="s">
        <v>2</v>
      </c>
      <c r="O135" s="43" t="s">
        <v>3</v>
      </c>
      <c r="P135" s="43" t="s">
        <v>26</v>
      </c>
      <c r="Q135" s="43" t="s">
        <v>4</v>
      </c>
      <c r="R135" s="43" t="s">
        <v>84</v>
      </c>
      <c r="S135" s="44" t="s">
        <v>5</v>
      </c>
      <c r="U135" s="365" t="s">
        <v>31</v>
      </c>
      <c r="V135" s="84" t="s">
        <v>71</v>
      </c>
      <c r="W135" s="84" t="s">
        <v>72</v>
      </c>
      <c r="X135" s="84" t="s">
        <v>4</v>
      </c>
      <c r="Y135" s="84" t="s">
        <v>1</v>
      </c>
      <c r="Z135" s="84" t="s">
        <v>2</v>
      </c>
      <c r="AA135" s="84" t="s">
        <v>3</v>
      </c>
      <c r="AB135" s="84" t="s">
        <v>53</v>
      </c>
      <c r="AC135" s="84" t="s">
        <v>65</v>
      </c>
      <c r="AD135" s="85" t="s">
        <v>73</v>
      </c>
      <c r="AE135" s="85" t="s">
        <v>74</v>
      </c>
      <c r="AF135" s="85" t="s">
        <v>75</v>
      </c>
      <c r="AG135" s="85" t="s">
        <v>76</v>
      </c>
      <c r="AH135" s="85" t="s">
        <v>77</v>
      </c>
      <c r="AI135" s="86" t="s">
        <v>61</v>
      </c>
      <c r="BA135"/>
      <c r="BR135"/>
      <c r="CG135"/>
    </row>
    <row r="136" spans="1:85" ht="15" customHeight="1" x14ac:dyDescent="0.25">
      <c r="A136" s="418" t="s">
        <v>31</v>
      </c>
      <c r="B136" s="357" t="s">
        <v>66</v>
      </c>
      <c r="C136" s="358"/>
      <c r="D136" s="358"/>
      <c r="E136" s="358"/>
      <c r="F136" s="358"/>
      <c r="G136" s="358"/>
      <c r="H136" s="358"/>
      <c r="I136" s="359"/>
      <c r="K136" s="370" t="s">
        <v>31</v>
      </c>
      <c r="L136" s="360" t="s">
        <v>66</v>
      </c>
      <c r="M136" s="361"/>
      <c r="N136" s="361"/>
      <c r="O136" s="361"/>
      <c r="P136" s="361"/>
      <c r="Q136" s="361"/>
      <c r="R136" s="361"/>
      <c r="S136" s="362"/>
      <c r="U136" s="366" t="s">
        <v>31</v>
      </c>
      <c r="V136" s="363" t="s">
        <v>66</v>
      </c>
      <c r="W136" s="363"/>
      <c r="X136" s="363"/>
      <c r="Y136" s="363"/>
      <c r="Z136" s="363"/>
      <c r="AA136" s="363"/>
      <c r="AB136" s="363"/>
      <c r="AC136" s="363"/>
      <c r="AD136" s="363"/>
      <c r="AE136" s="363"/>
      <c r="AF136" s="363"/>
      <c r="AG136" s="363"/>
      <c r="AH136" s="363"/>
      <c r="AI136" s="364"/>
      <c r="BA136"/>
      <c r="BR136"/>
      <c r="CG136"/>
    </row>
    <row r="137" spans="1:85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  <c r="J137" s="8"/>
      <c r="K137" s="31" t="s">
        <v>6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87">
        <v>0</v>
      </c>
      <c r="S137" s="88">
        <f>SUM(L137:R137)</f>
        <v>0</v>
      </c>
      <c r="U137" s="33" t="s">
        <v>6</v>
      </c>
      <c r="V137" s="89">
        <v>0</v>
      </c>
      <c r="W137" s="89">
        <v>0</v>
      </c>
      <c r="X137" s="89">
        <v>0</v>
      </c>
      <c r="Y137" s="89">
        <v>0</v>
      </c>
      <c r="Z137" s="89">
        <v>0</v>
      </c>
      <c r="AA137" s="89">
        <v>0</v>
      </c>
      <c r="AB137" s="89">
        <v>0</v>
      </c>
      <c r="AC137" s="90">
        <v>0</v>
      </c>
      <c r="AD137" s="91">
        <v>0</v>
      </c>
      <c r="AE137" s="91">
        <v>0</v>
      </c>
      <c r="AF137" s="91">
        <v>0</v>
      </c>
      <c r="AG137" s="91">
        <v>0</v>
      </c>
      <c r="AH137" s="91">
        <v>0</v>
      </c>
      <c r="AI137" s="92">
        <f>SUM(V137:AC137)</f>
        <v>0</v>
      </c>
      <c r="BA137"/>
      <c r="BR137"/>
      <c r="CG137"/>
    </row>
    <row r="138" spans="1:85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156">SUM(B138:H138)</f>
        <v>0</v>
      </c>
      <c r="J138" s="8"/>
      <c r="K138" s="23" t="s">
        <v>7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6">
        <v>0</v>
      </c>
      <c r="S138" s="57">
        <f t="shared" ref="S138:S157" si="157">SUM(L138:R138)</f>
        <v>0</v>
      </c>
      <c r="U138" s="34" t="s">
        <v>7</v>
      </c>
      <c r="V138" s="93">
        <v>0</v>
      </c>
      <c r="W138" s="93">
        <v>0</v>
      </c>
      <c r="X138" s="93">
        <v>0</v>
      </c>
      <c r="Y138" s="93">
        <v>0</v>
      </c>
      <c r="Z138" s="93">
        <v>0</v>
      </c>
      <c r="AA138" s="93">
        <v>0</v>
      </c>
      <c r="AB138" s="93">
        <v>0</v>
      </c>
      <c r="AC138" s="94">
        <v>0</v>
      </c>
      <c r="AD138" s="93">
        <v>0</v>
      </c>
      <c r="AE138" s="93">
        <v>0</v>
      </c>
      <c r="AF138" s="93">
        <v>0</v>
      </c>
      <c r="AG138" s="93">
        <v>0</v>
      </c>
      <c r="AH138" s="93">
        <v>0</v>
      </c>
      <c r="AI138" s="95">
        <f t="shared" ref="AI138:AI157" si="158">SUM(V138:AC138)</f>
        <v>0</v>
      </c>
      <c r="BA138"/>
      <c r="BR138"/>
      <c r="CG138"/>
    </row>
    <row r="139" spans="1:85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156"/>
        <v>0</v>
      </c>
      <c r="J139" s="8"/>
      <c r="K139" s="24" t="s">
        <v>9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50">
        <v>0</v>
      </c>
      <c r="S139" s="51">
        <f t="shared" si="157"/>
        <v>0</v>
      </c>
      <c r="U139" s="35" t="s">
        <v>9</v>
      </c>
      <c r="V139" s="89">
        <v>0</v>
      </c>
      <c r="W139" s="89">
        <v>0</v>
      </c>
      <c r="X139" s="89">
        <v>0</v>
      </c>
      <c r="Y139" s="89">
        <v>0</v>
      </c>
      <c r="Z139" s="89">
        <v>0</v>
      </c>
      <c r="AA139" s="89">
        <v>0</v>
      </c>
      <c r="AB139" s="89">
        <v>0</v>
      </c>
      <c r="AC139" s="90">
        <v>0</v>
      </c>
      <c r="AD139" s="91">
        <v>0</v>
      </c>
      <c r="AE139" s="91">
        <v>0</v>
      </c>
      <c r="AF139" s="91">
        <v>0</v>
      </c>
      <c r="AG139" s="91">
        <v>0</v>
      </c>
      <c r="AH139" s="91">
        <v>0</v>
      </c>
      <c r="AI139" s="92">
        <f t="shared" si="158"/>
        <v>0</v>
      </c>
      <c r="BA139"/>
      <c r="BR139"/>
      <c r="CG139"/>
    </row>
    <row r="140" spans="1:85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156"/>
        <v>0</v>
      </c>
      <c r="J140" s="8"/>
      <c r="K140" s="23" t="s">
        <v>54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6">
        <v>0</v>
      </c>
      <c r="S140" s="57">
        <f t="shared" si="157"/>
        <v>0</v>
      </c>
      <c r="U140" s="34" t="s">
        <v>54</v>
      </c>
      <c r="V140" s="93">
        <v>0</v>
      </c>
      <c r="W140" s="93">
        <v>0</v>
      </c>
      <c r="X140" s="93">
        <v>0</v>
      </c>
      <c r="Y140" s="93">
        <v>0</v>
      </c>
      <c r="Z140" s="93">
        <v>0</v>
      </c>
      <c r="AA140" s="93">
        <v>0</v>
      </c>
      <c r="AB140" s="93">
        <v>0</v>
      </c>
      <c r="AC140" s="94">
        <v>0</v>
      </c>
      <c r="AD140" s="93">
        <v>0</v>
      </c>
      <c r="AE140" s="93">
        <v>0</v>
      </c>
      <c r="AF140" s="93">
        <v>0</v>
      </c>
      <c r="AG140" s="93">
        <v>0</v>
      </c>
      <c r="AH140" s="93">
        <v>0</v>
      </c>
      <c r="AI140" s="95">
        <f t="shared" si="158"/>
        <v>0</v>
      </c>
      <c r="BA140"/>
      <c r="BR140"/>
      <c r="CG140"/>
    </row>
    <row r="141" spans="1:85" x14ac:dyDescent="0.25">
      <c r="A141" s="12" t="s">
        <v>15</v>
      </c>
      <c r="B141" s="49">
        <v>10.928141885827792</v>
      </c>
      <c r="C141" s="49">
        <v>135.93243521047538</v>
      </c>
      <c r="D141" s="49">
        <v>13.860271335056087</v>
      </c>
      <c r="E141" s="49">
        <v>0</v>
      </c>
      <c r="F141" s="372"/>
      <c r="G141" s="49">
        <v>0</v>
      </c>
      <c r="H141" s="58">
        <v>0</v>
      </c>
      <c r="I141" s="48">
        <f t="shared" si="156"/>
        <v>160.72084843135926</v>
      </c>
      <c r="J141" s="8"/>
      <c r="K141" s="24" t="s">
        <v>15</v>
      </c>
      <c r="L141" s="49">
        <v>10.928141885827792</v>
      </c>
      <c r="M141" s="49">
        <v>135.93243521047538</v>
      </c>
      <c r="N141" s="49">
        <v>13.860271335056087</v>
      </c>
      <c r="O141" s="49">
        <v>0</v>
      </c>
      <c r="P141" s="49">
        <v>0</v>
      </c>
      <c r="Q141" s="49">
        <v>0</v>
      </c>
      <c r="R141" s="50">
        <v>0</v>
      </c>
      <c r="S141" s="51">
        <f t="shared" si="157"/>
        <v>160.72084843135926</v>
      </c>
      <c r="U141" s="35" t="s">
        <v>15</v>
      </c>
      <c r="V141" s="89">
        <v>10.928141885827792</v>
      </c>
      <c r="W141" s="89">
        <v>0</v>
      </c>
      <c r="X141" s="89">
        <v>0</v>
      </c>
      <c r="Y141" s="89">
        <v>135.93243521047538</v>
      </c>
      <c r="Z141" s="89">
        <v>0.84896921077153542</v>
      </c>
      <c r="AA141" s="89">
        <v>0</v>
      </c>
      <c r="AB141" s="89">
        <v>0</v>
      </c>
      <c r="AC141" s="90">
        <v>13.011302124284551</v>
      </c>
      <c r="AD141" s="91">
        <v>0</v>
      </c>
      <c r="AE141" s="91">
        <v>0</v>
      </c>
      <c r="AF141" s="91">
        <v>0</v>
      </c>
      <c r="AG141" s="91">
        <v>13.011302124284551</v>
      </c>
      <c r="AH141" s="91">
        <v>0</v>
      </c>
      <c r="AI141" s="92">
        <f t="shared" si="158"/>
        <v>160.72084843135926</v>
      </c>
      <c r="BA141"/>
      <c r="BR141"/>
      <c r="CG141"/>
    </row>
    <row r="142" spans="1:85" x14ac:dyDescent="0.25">
      <c r="A142" s="11" t="s">
        <v>67</v>
      </c>
      <c r="B142" s="52">
        <v>6.3539158826320934</v>
      </c>
      <c r="C142" s="52">
        <v>0.91863844086247137</v>
      </c>
      <c r="D142" s="52">
        <v>3.3224090277859384</v>
      </c>
      <c r="E142" s="52">
        <v>0</v>
      </c>
      <c r="F142" s="372"/>
      <c r="G142" s="52">
        <v>0</v>
      </c>
      <c r="H142" s="53">
        <v>0</v>
      </c>
      <c r="I142" s="54">
        <f t="shared" si="156"/>
        <v>10.594963351280503</v>
      </c>
      <c r="J142" s="8"/>
      <c r="K142" s="23" t="s">
        <v>67</v>
      </c>
      <c r="L142" s="55">
        <v>6.3539158826320934</v>
      </c>
      <c r="M142" s="55">
        <v>0.91863844086247137</v>
      </c>
      <c r="N142" s="55">
        <v>3.3224090277859384</v>
      </c>
      <c r="O142" s="55">
        <v>0</v>
      </c>
      <c r="P142" s="55">
        <v>0</v>
      </c>
      <c r="Q142" s="55">
        <v>0</v>
      </c>
      <c r="R142" s="56">
        <v>0</v>
      </c>
      <c r="S142" s="57">
        <f t="shared" si="157"/>
        <v>10.594963351280503</v>
      </c>
      <c r="U142" s="34" t="s">
        <v>55</v>
      </c>
      <c r="V142" s="93">
        <v>6.3539158826320934</v>
      </c>
      <c r="W142" s="93">
        <v>0</v>
      </c>
      <c r="X142" s="93">
        <v>0</v>
      </c>
      <c r="Y142" s="93">
        <v>0.91863844086247137</v>
      </c>
      <c r="Z142" s="93">
        <v>1.275886723420099</v>
      </c>
      <c r="AA142" s="93">
        <v>0</v>
      </c>
      <c r="AB142" s="93">
        <v>0</v>
      </c>
      <c r="AC142" s="94">
        <v>2.0465223043658392</v>
      </c>
      <c r="AD142" s="93">
        <v>0</v>
      </c>
      <c r="AE142" s="93">
        <v>0</v>
      </c>
      <c r="AF142" s="93">
        <v>0</v>
      </c>
      <c r="AG142" s="93">
        <v>2.0465223043658392</v>
      </c>
      <c r="AH142" s="93">
        <v>0</v>
      </c>
      <c r="AI142" s="95">
        <f t="shared" si="158"/>
        <v>10.594963351280503</v>
      </c>
      <c r="BA142"/>
      <c r="BR142"/>
      <c r="CG142"/>
    </row>
    <row r="143" spans="1:85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 t="shared" si="156"/>
        <v>0</v>
      </c>
      <c r="J143" s="8"/>
      <c r="K143" s="24" t="s">
        <v>56</v>
      </c>
      <c r="L143" s="49">
        <v>0</v>
      </c>
      <c r="M143" s="49">
        <v>0</v>
      </c>
      <c r="N143" s="49">
        <v>0</v>
      </c>
      <c r="O143" s="49">
        <v>0</v>
      </c>
      <c r="P143" s="49">
        <v>9.3184829319947013</v>
      </c>
      <c r="Q143" s="49">
        <v>0</v>
      </c>
      <c r="R143" s="50">
        <v>0</v>
      </c>
      <c r="S143" s="51">
        <f t="shared" si="157"/>
        <v>9.3184829319947013</v>
      </c>
      <c r="U143" s="35" t="s">
        <v>56</v>
      </c>
      <c r="V143" s="89">
        <v>0</v>
      </c>
      <c r="W143" s="89">
        <v>0</v>
      </c>
      <c r="X143" s="89">
        <v>0</v>
      </c>
      <c r="Y143" s="89">
        <v>0</v>
      </c>
      <c r="Z143" s="89">
        <v>0</v>
      </c>
      <c r="AA143" s="89">
        <v>0</v>
      </c>
      <c r="AB143" s="89">
        <v>9.3184829319947013</v>
      </c>
      <c r="AC143" s="90">
        <v>0</v>
      </c>
      <c r="AD143" s="89">
        <v>0</v>
      </c>
      <c r="AE143" s="89">
        <v>0</v>
      </c>
      <c r="AF143" s="89">
        <v>0</v>
      </c>
      <c r="AG143" s="89">
        <v>0</v>
      </c>
      <c r="AH143" s="89">
        <v>0</v>
      </c>
      <c r="AI143" s="92">
        <f t="shared" si="158"/>
        <v>9.3184829319947013</v>
      </c>
      <c r="BA143"/>
      <c r="BR143"/>
      <c r="CG143"/>
    </row>
    <row r="144" spans="1:85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156"/>
        <v>0</v>
      </c>
      <c r="J144" s="8"/>
      <c r="K144" s="23" t="s">
        <v>11</v>
      </c>
      <c r="L144" s="55">
        <v>0</v>
      </c>
      <c r="M144" s="55">
        <v>0</v>
      </c>
      <c r="N144" s="55">
        <v>0</v>
      </c>
      <c r="O144" s="55">
        <v>0</v>
      </c>
      <c r="P144" s="55">
        <v>0.39091949216665844</v>
      </c>
      <c r="Q144" s="55">
        <v>0</v>
      </c>
      <c r="R144" s="56">
        <v>0</v>
      </c>
      <c r="S144" s="57">
        <f t="shared" si="157"/>
        <v>0.39091949216665844</v>
      </c>
      <c r="U144" s="34" t="s">
        <v>11</v>
      </c>
      <c r="V144" s="93">
        <v>0</v>
      </c>
      <c r="W144" s="93">
        <v>0</v>
      </c>
      <c r="X144" s="93">
        <v>0</v>
      </c>
      <c r="Y144" s="93">
        <v>0</v>
      </c>
      <c r="Z144" s="93">
        <v>0</v>
      </c>
      <c r="AA144" s="93">
        <v>0</v>
      </c>
      <c r="AB144" s="93">
        <v>0.39091949216665844</v>
      </c>
      <c r="AC144" s="94">
        <v>0</v>
      </c>
      <c r="AD144" s="93">
        <v>0</v>
      </c>
      <c r="AE144" s="93">
        <v>0</v>
      </c>
      <c r="AF144" s="93">
        <v>0</v>
      </c>
      <c r="AG144" s="93">
        <v>0</v>
      </c>
      <c r="AH144" s="93">
        <v>0</v>
      </c>
      <c r="AI144" s="95">
        <f t="shared" si="158"/>
        <v>0.39091949216665844</v>
      </c>
      <c r="BA144"/>
      <c r="BR144"/>
      <c r="CG144"/>
    </row>
    <row r="145" spans="1:85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156"/>
        <v>0</v>
      </c>
      <c r="J145" s="8"/>
      <c r="K145" s="24" t="s">
        <v>57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50">
        <v>0</v>
      </c>
      <c r="S145" s="51">
        <f t="shared" si="157"/>
        <v>0</v>
      </c>
      <c r="U145" s="35" t="s">
        <v>57</v>
      </c>
      <c r="V145" s="89">
        <v>0</v>
      </c>
      <c r="W145" s="89">
        <v>0</v>
      </c>
      <c r="X145" s="89">
        <v>0</v>
      </c>
      <c r="Y145" s="89">
        <v>0</v>
      </c>
      <c r="Z145" s="89">
        <v>0</v>
      </c>
      <c r="AA145" s="89">
        <v>0</v>
      </c>
      <c r="AB145" s="89">
        <v>0</v>
      </c>
      <c r="AC145" s="90">
        <v>0</v>
      </c>
      <c r="AD145" s="89">
        <v>0</v>
      </c>
      <c r="AE145" s="89">
        <v>0</v>
      </c>
      <c r="AF145" s="89">
        <v>0</v>
      </c>
      <c r="AG145" s="89">
        <v>0</v>
      </c>
      <c r="AH145" s="89">
        <v>0</v>
      </c>
      <c r="AI145" s="92">
        <f t="shared" si="158"/>
        <v>0</v>
      </c>
      <c r="BA145"/>
      <c r="BR145"/>
      <c r="CG145"/>
    </row>
    <row r="146" spans="1:85" x14ac:dyDescent="0.25">
      <c r="A146" s="11" t="s">
        <v>16</v>
      </c>
      <c r="B146" s="52">
        <v>0</v>
      </c>
      <c r="C146" s="52">
        <v>0</v>
      </c>
      <c r="D146" s="52">
        <v>23.803542455290156</v>
      </c>
      <c r="E146" s="52">
        <v>0</v>
      </c>
      <c r="F146" s="372"/>
      <c r="G146" s="52">
        <v>0</v>
      </c>
      <c r="H146" s="53">
        <v>0</v>
      </c>
      <c r="I146" s="54">
        <f t="shared" si="156"/>
        <v>23.803542455290156</v>
      </c>
      <c r="J146" s="8"/>
      <c r="K146" s="23" t="s">
        <v>16</v>
      </c>
      <c r="L146" s="55">
        <v>0</v>
      </c>
      <c r="M146" s="55">
        <v>0</v>
      </c>
      <c r="N146" s="55">
        <v>23.803542455290156</v>
      </c>
      <c r="O146" s="55">
        <v>0</v>
      </c>
      <c r="P146" s="55">
        <v>0</v>
      </c>
      <c r="Q146" s="55">
        <v>0</v>
      </c>
      <c r="R146" s="56">
        <v>0</v>
      </c>
      <c r="S146" s="57">
        <f t="shared" si="157"/>
        <v>23.803542455290156</v>
      </c>
      <c r="U146" s="34" t="s">
        <v>16</v>
      </c>
      <c r="V146" s="93">
        <v>0</v>
      </c>
      <c r="W146" s="93">
        <v>0</v>
      </c>
      <c r="X146" s="93">
        <v>0</v>
      </c>
      <c r="Y146" s="93">
        <v>0</v>
      </c>
      <c r="Z146" s="93">
        <v>23.803542455290156</v>
      </c>
      <c r="AA146" s="93">
        <v>0</v>
      </c>
      <c r="AB146" s="93">
        <v>0</v>
      </c>
      <c r="AC146" s="94">
        <v>0</v>
      </c>
      <c r="AD146" s="93">
        <v>0</v>
      </c>
      <c r="AE146" s="93">
        <v>0</v>
      </c>
      <c r="AF146" s="93">
        <v>0</v>
      </c>
      <c r="AG146" s="93">
        <v>0</v>
      </c>
      <c r="AH146" s="93">
        <v>0</v>
      </c>
      <c r="AI146" s="95">
        <f t="shared" si="158"/>
        <v>23.803542455290156</v>
      </c>
      <c r="BA146"/>
      <c r="BR146"/>
      <c r="CG146"/>
    </row>
    <row r="147" spans="1:85" x14ac:dyDescent="0.25">
      <c r="A147" s="12" t="s">
        <v>139</v>
      </c>
      <c r="B147" s="49">
        <v>155.28684293114262</v>
      </c>
      <c r="C147" s="49">
        <v>629.77144155917779</v>
      </c>
      <c r="D147" s="49">
        <v>141.3432618920825</v>
      </c>
      <c r="E147" s="49">
        <v>0</v>
      </c>
      <c r="F147" s="372"/>
      <c r="G147" s="49">
        <v>0</v>
      </c>
      <c r="H147" s="58">
        <v>0</v>
      </c>
      <c r="I147" s="48">
        <f t="shared" si="156"/>
        <v>926.4015463824029</v>
      </c>
      <c r="J147" s="8"/>
      <c r="K147" s="24" t="s">
        <v>139</v>
      </c>
      <c r="L147" s="49">
        <v>155.28684293114262</v>
      </c>
      <c r="M147" s="49">
        <v>629.77144155917779</v>
      </c>
      <c r="N147" s="49">
        <v>141.3432618920825</v>
      </c>
      <c r="O147" s="49">
        <v>0</v>
      </c>
      <c r="P147" s="49">
        <v>0.16383638980240095</v>
      </c>
      <c r="Q147" s="49">
        <v>0</v>
      </c>
      <c r="R147" s="50">
        <v>0</v>
      </c>
      <c r="S147" s="51">
        <f t="shared" si="157"/>
        <v>926.56538277220534</v>
      </c>
      <c r="U147" s="35" t="s">
        <v>139</v>
      </c>
      <c r="V147" s="89">
        <v>152.55926165186662</v>
      </c>
      <c r="W147" s="89">
        <v>0</v>
      </c>
      <c r="X147" s="89">
        <v>0</v>
      </c>
      <c r="Y147" s="89">
        <v>629.77144155917779</v>
      </c>
      <c r="Z147" s="89">
        <v>141.3432618920825</v>
      </c>
      <c r="AA147" s="89">
        <v>0</v>
      </c>
      <c r="AB147" s="89">
        <v>0.16383638980240095</v>
      </c>
      <c r="AC147" s="90">
        <v>2.7275812792760035</v>
      </c>
      <c r="AD147" s="89">
        <v>2.7275812792760035</v>
      </c>
      <c r="AE147" s="89">
        <v>0</v>
      </c>
      <c r="AF147" s="89">
        <v>0</v>
      </c>
      <c r="AG147" s="89">
        <v>0</v>
      </c>
      <c r="AH147" s="89">
        <v>0</v>
      </c>
      <c r="AI147" s="92">
        <f t="shared" si="158"/>
        <v>926.56538277220545</v>
      </c>
      <c r="BA147"/>
      <c r="BR147"/>
      <c r="CG147"/>
    </row>
    <row r="148" spans="1:85" x14ac:dyDescent="0.25">
      <c r="A148" s="11" t="s">
        <v>24</v>
      </c>
      <c r="B148" s="52">
        <v>239.56102303936581</v>
      </c>
      <c r="C148" s="52">
        <v>10.127062062555773</v>
      </c>
      <c r="D148" s="52">
        <v>3.2469988864341937</v>
      </c>
      <c r="E148" s="52">
        <v>478.22776000816941</v>
      </c>
      <c r="F148" s="372"/>
      <c r="G148" s="52">
        <v>89.881724168341876</v>
      </c>
      <c r="H148" s="53">
        <v>0</v>
      </c>
      <c r="I148" s="54">
        <f t="shared" si="156"/>
        <v>821.04456816486709</v>
      </c>
      <c r="J148" s="8"/>
      <c r="K148" s="23" t="s">
        <v>24</v>
      </c>
      <c r="L148" s="55">
        <v>239.56102303936581</v>
      </c>
      <c r="M148" s="55">
        <v>10.127062062555773</v>
      </c>
      <c r="N148" s="55">
        <v>3.2469988864341937</v>
      </c>
      <c r="O148" s="55">
        <v>478.22776000816941</v>
      </c>
      <c r="P148" s="55">
        <v>9.9486682808839451</v>
      </c>
      <c r="Q148" s="55">
        <v>89.881724168341876</v>
      </c>
      <c r="R148" s="56">
        <v>0</v>
      </c>
      <c r="S148" s="57">
        <f t="shared" si="157"/>
        <v>830.99323644575099</v>
      </c>
      <c r="U148" s="34" t="s">
        <v>24</v>
      </c>
      <c r="V148" s="93">
        <v>6.7000024829336864</v>
      </c>
      <c r="W148" s="93">
        <v>165.81715950477565</v>
      </c>
      <c r="X148" s="93">
        <v>89.881724168341876</v>
      </c>
      <c r="Y148" s="93">
        <v>10.127062062555773</v>
      </c>
      <c r="Z148" s="93">
        <v>3.2119944606246085</v>
      </c>
      <c r="AA148" s="93">
        <v>273.00771748413757</v>
      </c>
      <c r="AB148" s="93">
        <v>9.9486682808839451</v>
      </c>
      <c r="AC148" s="94">
        <v>272.29890800149798</v>
      </c>
      <c r="AD148" s="93">
        <v>67.043861051656492</v>
      </c>
      <c r="AE148" s="93">
        <v>205.22004252403184</v>
      </c>
      <c r="AF148" s="93">
        <v>0</v>
      </c>
      <c r="AG148" s="93">
        <v>3.5004425809585349E-2</v>
      </c>
      <c r="AH148" s="93">
        <v>0</v>
      </c>
      <c r="AI148" s="95">
        <f t="shared" si="158"/>
        <v>830.99323644575111</v>
      </c>
      <c r="BA148"/>
      <c r="BR148"/>
      <c r="CG148"/>
    </row>
    <row r="149" spans="1:85" x14ac:dyDescent="0.25">
      <c r="A149" s="12" t="s">
        <v>23</v>
      </c>
      <c r="B149" s="49">
        <v>113.69562503883768</v>
      </c>
      <c r="C149" s="49">
        <v>0</v>
      </c>
      <c r="D149" s="49">
        <v>0</v>
      </c>
      <c r="E149" s="49">
        <v>0</v>
      </c>
      <c r="F149" s="372"/>
      <c r="G149" s="49">
        <v>0</v>
      </c>
      <c r="H149" s="58">
        <v>0</v>
      </c>
      <c r="I149" s="48">
        <f t="shared" si="156"/>
        <v>113.69562503883768</v>
      </c>
      <c r="J149" s="8"/>
      <c r="K149" s="24" t="s">
        <v>23</v>
      </c>
      <c r="L149" s="49">
        <v>113.69562503883768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50">
        <v>0</v>
      </c>
      <c r="S149" s="51">
        <f t="shared" si="157"/>
        <v>113.69562503883768</v>
      </c>
      <c r="U149" s="35" t="s">
        <v>23</v>
      </c>
      <c r="V149" s="89">
        <v>22.739125007767534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90">
        <v>90.956500031070135</v>
      </c>
      <c r="AD149" s="89">
        <v>90.956500031070135</v>
      </c>
      <c r="AE149" s="89">
        <v>0</v>
      </c>
      <c r="AF149" s="89">
        <v>0</v>
      </c>
      <c r="AG149" s="89">
        <v>0</v>
      </c>
      <c r="AH149" s="89">
        <v>0</v>
      </c>
      <c r="AI149" s="92">
        <f t="shared" si="158"/>
        <v>113.69562503883768</v>
      </c>
      <c r="BA149"/>
      <c r="BR149"/>
      <c r="CG149"/>
    </row>
    <row r="150" spans="1:85" x14ac:dyDescent="0.25">
      <c r="A150" s="11" t="s">
        <v>58</v>
      </c>
      <c r="B150" s="52">
        <v>6.8425369311316949E-3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156"/>
        <v>6.8425369311316949E-3</v>
      </c>
      <c r="J150" s="8"/>
      <c r="K150" s="23" t="s">
        <v>58</v>
      </c>
      <c r="L150" s="55">
        <v>6.8425369311316949E-3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6">
        <v>0</v>
      </c>
      <c r="S150" s="57">
        <f t="shared" si="157"/>
        <v>6.8425369311316949E-3</v>
      </c>
      <c r="U150" s="34" t="s">
        <v>58</v>
      </c>
      <c r="V150" s="93">
        <v>6.8425369311316949E-3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4">
        <v>0</v>
      </c>
      <c r="AD150" s="93">
        <v>0</v>
      </c>
      <c r="AE150" s="93">
        <v>0</v>
      </c>
      <c r="AF150" s="93">
        <v>0</v>
      </c>
      <c r="AG150" s="93">
        <v>0</v>
      </c>
      <c r="AH150" s="93">
        <v>0</v>
      </c>
      <c r="AI150" s="95">
        <f t="shared" si="158"/>
        <v>6.8425369311316949E-3</v>
      </c>
      <c r="BA150"/>
      <c r="BR150"/>
      <c r="CG150"/>
    </row>
    <row r="151" spans="1:85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156"/>
        <v>0</v>
      </c>
      <c r="J151" s="8"/>
      <c r="K151" s="24" t="s">
        <v>21</v>
      </c>
      <c r="L151" s="49">
        <v>0</v>
      </c>
      <c r="M151" s="49">
        <v>0</v>
      </c>
      <c r="N151" s="49">
        <v>0</v>
      </c>
      <c r="O151" s="49">
        <v>0</v>
      </c>
      <c r="P151" s="49">
        <v>0.3400828570336597</v>
      </c>
      <c r="Q151" s="49">
        <v>0</v>
      </c>
      <c r="R151" s="50">
        <v>0</v>
      </c>
      <c r="S151" s="51">
        <f t="shared" si="157"/>
        <v>0.3400828570336597</v>
      </c>
      <c r="U151" s="35" t="s">
        <v>21</v>
      </c>
      <c r="V151" s="89">
        <v>0</v>
      </c>
      <c r="W151" s="89">
        <v>0</v>
      </c>
      <c r="X151" s="89">
        <v>0</v>
      </c>
      <c r="Y151" s="89">
        <v>0</v>
      </c>
      <c r="Z151" s="89">
        <v>0</v>
      </c>
      <c r="AA151" s="89">
        <v>0</v>
      </c>
      <c r="AB151" s="89">
        <v>0.3400828570336597</v>
      </c>
      <c r="AC151" s="90">
        <v>0</v>
      </c>
      <c r="AD151" s="89">
        <v>0</v>
      </c>
      <c r="AE151" s="89">
        <v>0</v>
      </c>
      <c r="AF151" s="89">
        <v>0</v>
      </c>
      <c r="AG151" s="89">
        <v>0</v>
      </c>
      <c r="AH151" s="89">
        <v>0</v>
      </c>
      <c r="AI151" s="92">
        <f t="shared" si="158"/>
        <v>0.3400828570336597</v>
      </c>
      <c r="BA151"/>
      <c r="BR151"/>
      <c r="CG151"/>
    </row>
    <row r="152" spans="1:85" x14ac:dyDescent="0.25">
      <c r="A152" s="11" t="s">
        <v>20</v>
      </c>
      <c r="B152" s="52">
        <v>0</v>
      </c>
      <c r="C152" s="52">
        <v>8.1347465554720575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156"/>
        <v>8.1347465554720575</v>
      </c>
      <c r="J152" s="8"/>
      <c r="K152" s="23" t="s">
        <v>20</v>
      </c>
      <c r="L152" s="55">
        <v>0</v>
      </c>
      <c r="M152" s="55">
        <v>8.1347465554720575</v>
      </c>
      <c r="N152" s="55">
        <v>0</v>
      </c>
      <c r="O152" s="55">
        <v>0</v>
      </c>
      <c r="P152" s="55">
        <v>0</v>
      </c>
      <c r="Q152" s="55">
        <v>0</v>
      </c>
      <c r="R152" s="56">
        <v>0</v>
      </c>
      <c r="S152" s="57">
        <f t="shared" si="157"/>
        <v>8.1347465554720575</v>
      </c>
      <c r="U152" s="34" t="s">
        <v>59</v>
      </c>
      <c r="V152" s="93">
        <v>0</v>
      </c>
      <c r="W152" s="93">
        <v>0</v>
      </c>
      <c r="X152" s="93">
        <v>0</v>
      </c>
      <c r="Y152" s="93">
        <v>8.1347465554720575</v>
      </c>
      <c r="Z152" s="93">
        <v>0</v>
      </c>
      <c r="AA152" s="93">
        <v>0</v>
      </c>
      <c r="AB152" s="93">
        <v>0</v>
      </c>
      <c r="AC152" s="94">
        <v>0</v>
      </c>
      <c r="AD152" s="93">
        <v>0</v>
      </c>
      <c r="AE152" s="93">
        <v>0</v>
      </c>
      <c r="AF152" s="93">
        <v>0</v>
      </c>
      <c r="AG152" s="93">
        <v>0</v>
      </c>
      <c r="AH152" s="93">
        <v>0</v>
      </c>
      <c r="AI152" s="95">
        <f t="shared" si="158"/>
        <v>8.1347465554720575</v>
      </c>
      <c r="BA152"/>
      <c r="BR152"/>
      <c r="CG152"/>
    </row>
    <row r="153" spans="1:85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156"/>
        <v>0</v>
      </c>
      <c r="J153" s="8"/>
      <c r="K153" s="25" t="s">
        <v>62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50">
        <v>0</v>
      </c>
      <c r="S153" s="51">
        <f t="shared" si="157"/>
        <v>0</v>
      </c>
      <c r="U153" s="36" t="s">
        <v>60</v>
      </c>
      <c r="V153" s="89">
        <v>0</v>
      </c>
      <c r="W153" s="89">
        <v>0</v>
      </c>
      <c r="X153" s="89">
        <v>0</v>
      </c>
      <c r="Y153" s="89">
        <v>0</v>
      </c>
      <c r="Z153" s="89">
        <v>0</v>
      </c>
      <c r="AA153" s="89">
        <v>0</v>
      </c>
      <c r="AB153" s="89">
        <v>0</v>
      </c>
      <c r="AC153" s="90">
        <v>0</v>
      </c>
      <c r="AD153" s="91">
        <v>0</v>
      </c>
      <c r="AE153" s="91">
        <v>0</v>
      </c>
      <c r="AF153" s="91">
        <v>0</v>
      </c>
      <c r="AG153" s="91">
        <v>0</v>
      </c>
      <c r="AH153" s="91">
        <v>0</v>
      </c>
      <c r="AI153" s="92">
        <f t="shared" si="158"/>
        <v>0</v>
      </c>
      <c r="BA153"/>
      <c r="BR153"/>
      <c r="CG153"/>
    </row>
    <row r="154" spans="1:85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156"/>
        <v>0</v>
      </c>
      <c r="J154" s="8"/>
      <c r="K154" s="26" t="s">
        <v>22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3">
        <v>0</v>
      </c>
      <c r="S154" s="64">
        <f t="shared" si="157"/>
        <v>0</v>
      </c>
      <c r="U154" s="37" t="s">
        <v>63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7">
        <v>0</v>
      </c>
      <c r="AI154" s="98">
        <f t="shared" si="158"/>
        <v>0</v>
      </c>
      <c r="BA154"/>
      <c r="BR154"/>
      <c r="CG154"/>
    </row>
    <row r="155" spans="1:85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156"/>
        <v>0</v>
      </c>
      <c r="J155" s="8"/>
      <c r="K155" s="27" t="s">
        <v>18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8">
        <v>0</v>
      </c>
      <c r="S155" s="69">
        <f t="shared" si="157"/>
        <v>0</v>
      </c>
      <c r="U155" s="38" t="s">
        <v>18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100">
        <v>0</v>
      </c>
      <c r="AE155" s="100">
        <v>0</v>
      </c>
      <c r="AF155" s="100">
        <v>0</v>
      </c>
      <c r="AG155" s="100">
        <v>0</v>
      </c>
      <c r="AH155" s="100">
        <v>0</v>
      </c>
      <c r="AI155" s="101">
        <f t="shared" si="158"/>
        <v>0</v>
      </c>
      <c r="BA155"/>
      <c r="BR155"/>
      <c r="CG155"/>
    </row>
    <row r="156" spans="1:85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156"/>
        <v>0</v>
      </c>
      <c r="J156" s="8"/>
      <c r="K156" s="26" t="s">
        <v>19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3">
        <v>0</v>
      </c>
      <c r="S156" s="64">
        <f t="shared" si="157"/>
        <v>0</v>
      </c>
      <c r="U156" s="37" t="s">
        <v>19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>
        <v>0</v>
      </c>
      <c r="AB156" s="96">
        <v>0</v>
      </c>
      <c r="AC156" s="96">
        <v>0</v>
      </c>
      <c r="AD156" s="96">
        <v>0</v>
      </c>
      <c r="AE156" s="96">
        <v>0</v>
      </c>
      <c r="AF156" s="96">
        <v>0</v>
      </c>
      <c r="AG156" s="96">
        <v>0</v>
      </c>
      <c r="AH156" s="97">
        <v>0</v>
      </c>
      <c r="AI156" s="98">
        <f t="shared" si="158"/>
        <v>0</v>
      </c>
      <c r="BA156"/>
      <c r="BR156"/>
      <c r="CG156"/>
    </row>
    <row r="157" spans="1:85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156"/>
        <v>0</v>
      </c>
      <c r="J157" s="8"/>
      <c r="K157" s="28" t="s">
        <v>10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3">
        <v>0</v>
      </c>
      <c r="S157" s="74">
        <f t="shared" si="157"/>
        <v>0</v>
      </c>
      <c r="U157" s="38" t="s">
        <v>10</v>
      </c>
      <c r="V157" s="99">
        <v>0</v>
      </c>
      <c r="W157" s="99">
        <v>0</v>
      </c>
      <c r="X157" s="99">
        <v>0</v>
      </c>
      <c r="Y157" s="99">
        <v>0</v>
      </c>
      <c r="Z157" s="99">
        <v>0</v>
      </c>
      <c r="AA157" s="99">
        <v>0</v>
      </c>
      <c r="AB157" s="99">
        <v>0</v>
      </c>
      <c r="AC157" s="99">
        <v>0</v>
      </c>
      <c r="AD157" s="100">
        <v>0</v>
      </c>
      <c r="AE157" s="100">
        <v>0</v>
      </c>
      <c r="AF157" s="100">
        <v>0</v>
      </c>
      <c r="AG157" s="100">
        <v>0</v>
      </c>
      <c r="AH157" s="100">
        <v>0</v>
      </c>
      <c r="AI157" s="101">
        <f t="shared" si="158"/>
        <v>0</v>
      </c>
      <c r="BA157"/>
      <c r="BR157"/>
      <c r="CG157"/>
    </row>
    <row r="158" spans="1:85" x14ac:dyDescent="0.25">
      <c r="A158" s="17" t="s">
        <v>25</v>
      </c>
      <c r="B158" s="75">
        <f>SUM(B137:B153)</f>
        <v>525.83239131473704</v>
      </c>
      <c r="C158" s="75">
        <f t="shared" ref="C158:I158" si="159">SUM(C137:C153)</f>
        <v>784.88432382854342</v>
      </c>
      <c r="D158" s="75">
        <f t="shared" si="159"/>
        <v>185.57648359664887</v>
      </c>
      <c r="E158" s="75">
        <f t="shared" si="159"/>
        <v>478.22776000816941</v>
      </c>
      <c r="F158" s="75">
        <f t="shared" si="159"/>
        <v>0</v>
      </c>
      <c r="G158" s="75">
        <f t="shared" si="159"/>
        <v>89.881724168341876</v>
      </c>
      <c r="H158" s="76">
        <f t="shared" si="159"/>
        <v>0</v>
      </c>
      <c r="I158" s="48">
        <f t="shared" si="159"/>
        <v>2064.4026829164413</v>
      </c>
      <c r="J158" s="8"/>
      <c r="K158" s="29" t="s">
        <v>25</v>
      </c>
      <c r="L158" s="75">
        <f>SUM(L137:L153)</f>
        <v>525.83239131473704</v>
      </c>
      <c r="M158" s="75">
        <f t="shared" ref="M158:S158" si="160">SUM(M137:M153)</f>
        <v>784.88432382854342</v>
      </c>
      <c r="N158" s="75">
        <f t="shared" si="160"/>
        <v>185.57648359664887</v>
      </c>
      <c r="O158" s="75">
        <f t="shared" si="160"/>
        <v>478.22776000816941</v>
      </c>
      <c r="P158" s="75">
        <f t="shared" si="160"/>
        <v>20.161989951881367</v>
      </c>
      <c r="Q158" s="75">
        <f t="shared" si="160"/>
        <v>89.881724168341876</v>
      </c>
      <c r="R158" s="76">
        <f t="shared" si="160"/>
        <v>0</v>
      </c>
      <c r="S158" s="77">
        <f t="shared" si="160"/>
        <v>2084.5646728683228</v>
      </c>
      <c r="U158" s="39" t="s">
        <v>61</v>
      </c>
      <c r="V158" s="102">
        <f>SUM(V137:V153)</f>
        <v>199.28728944795887</v>
      </c>
      <c r="W158" s="102">
        <f t="shared" ref="W158:AH158" si="161">SUM(W137:W153)</f>
        <v>165.81715950477565</v>
      </c>
      <c r="X158" s="102">
        <f t="shared" si="161"/>
        <v>89.881724168341876</v>
      </c>
      <c r="Y158" s="102">
        <f t="shared" si="161"/>
        <v>784.88432382854342</v>
      </c>
      <c r="Z158" s="102">
        <f t="shared" si="161"/>
        <v>170.48365474218889</v>
      </c>
      <c r="AA158" s="102">
        <f t="shared" si="161"/>
        <v>273.00771748413757</v>
      </c>
      <c r="AB158" s="102">
        <f t="shared" si="161"/>
        <v>20.161989951881367</v>
      </c>
      <c r="AC158" s="102">
        <f t="shared" si="161"/>
        <v>381.04081374049451</v>
      </c>
      <c r="AD158" s="103">
        <f t="shared" si="161"/>
        <v>160.72794236200264</v>
      </c>
      <c r="AE158" s="103">
        <f t="shared" si="161"/>
        <v>205.22004252403184</v>
      </c>
      <c r="AF158" s="103">
        <f t="shared" si="161"/>
        <v>0</v>
      </c>
      <c r="AG158" s="103">
        <f t="shared" si="161"/>
        <v>15.092828854459976</v>
      </c>
      <c r="AH158" s="103">
        <f t="shared" si="161"/>
        <v>0</v>
      </c>
      <c r="AI158" s="104">
        <f>SUM(V158:AC158)</f>
        <v>2084.5646728683223</v>
      </c>
      <c r="BA158"/>
      <c r="BR158"/>
      <c r="CG158"/>
    </row>
    <row r="159" spans="1:85" s="4" customFormat="1" ht="15" thickBot="1" x14ac:dyDescent="0.35">
      <c r="A159" s="18" t="s">
        <v>85</v>
      </c>
      <c r="B159" s="105">
        <f>IF($I158=0,"-",B158/$I158)</f>
        <v>0.25471406119850531</v>
      </c>
      <c r="C159" s="105">
        <f t="shared" ref="C159:H159" si="162">IF($I158=0,"-",C158/$I158)</f>
        <v>0.38019923647827986</v>
      </c>
      <c r="D159" s="105">
        <f t="shared" si="162"/>
        <v>8.9893548934202899E-2</v>
      </c>
      <c r="E159" s="105">
        <f t="shared" si="162"/>
        <v>0.23165430076488916</v>
      </c>
      <c r="F159" s="105">
        <f t="shared" si="162"/>
        <v>0</v>
      </c>
      <c r="G159" s="105">
        <f t="shared" si="162"/>
        <v>4.3538852624122423E-2</v>
      </c>
      <c r="H159" s="106">
        <f t="shared" si="162"/>
        <v>0</v>
      </c>
      <c r="I159" s="107">
        <f>SUM(B159:H159)</f>
        <v>0.99999999999999956</v>
      </c>
      <c r="J159"/>
      <c r="K159" s="30" t="s">
        <v>85</v>
      </c>
      <c r="L159" s="80">
        <f>IF($S158=0,"-",L158/$S158)</f>
        <v>0.2522504569700883</v>
      </c>
      <c r="M159" s="80">
        <f t="shared" ref="M159:R159" si="163">IF($S158=0,"-",M158/$S158)</f>
        <v>0.37652193479253249</v>
      </c>
      <c r="N159" s="80">
        <f t="shared" si="163"/>
        <v>8.9024095060240574E-2</v>
      </c>
      <c r="O159" s="80">
        <f t="shared" si="163"/>
        <v>0.22941373142917978</v>
      </c>
      <c r="P159" s="80">
        <f t="shared" si="163"/>
        <v>9.6720385864252599E-3</v>
      </c>
      <c r="Q159" s="80">
        <f t="shared" si="163"/>
        <v>4.3117743161533231E-2</v>
      </c>
      <c r="R159" s="81">
        <f t="shared" si="163"/>
        <v>0</v>
      </c>
      <c r="S159" s="82">
        <f>SUM(L159:R159)</f>
        <v>0.99999999999999967</v>
      </c>
      <c r="U159" s="40" t="s">
        <v>85</v>
      </c>
      <c r="V159" s="108">
        <f>+V158/$AI158</f>
        <v>9.5601394402287002E-2</v>
      </c>
      <c r="W159" s="108">
        <f t="shared" ref="W159:AH159" si="164">+W158/$AI158</f>
        <v>7.9545221917540376E-2</v>
      </c>
      <c r="X159" s="108">
        <f t="shared" si="164"/>
        <v>4.3117743161533238E-2</v>
      </c>
      <c r="Y159" s="108">
        <f t="shared" si="164"/>
        <v>0.37652193479253254</v>
      </c>
      <c r="Z159" s="108">
        <f t="shared" si="164"/>
        <v>8.1783816525877587E-2</v>
      </c>
      <c r="AA159" s="108">
        <f t="shared" si="164"/>
        <v>0.13096629768194432</v>
      </c>
      <c r="AB159" s="108">
        <f t="shared" si="164"/>
        <v>9.6720385864252616E-3</v>
      </c>
      <c r="AC159" s="108">
        <f t="shared" si="164"/>
        <v>0.18279155293185959</v>
      </c>
      <c r="AD159" s="108">
        <f t="shared" si="164"/>
        <v>7.7103840650261032E-2</v>
      </c>
      <c r="AE159" s="108">
        <f t="shared" si="164"/>
        <v>9.844743374723551E-2</v>
      </c>
      <c r="AF159" s="108">
        <f t="shared" si="164"/>
        <v>0</v>
      </c>
      <c r="AG159" s="108">
        <f t="shared" si="164"/>
        <v>7.2402785343630158E-3</v>
      </c>
      <c r="AH159" s="108">
        <f t="shared" si="164"/>
        <v>0</v>
      </c>
      <c r="AI159" s="109">
        <f>SUM(V159:AC159)</f>
        <v>1</v>
      </c>
    </row>
    <row r="160" spans="1:85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  <c r="K160" s="2"/>
      <c r="AI160" s="8"/>
      <c r="BA160"/>
      <c r="BR160"/>
      <c r="CG160"/>
    </row>
    <row r="161" spans="1:85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  <c r="K161" s="369" t="s">
        <v>32</v>
      </c>
      <c r="L161" s="43" t="s">
        <v>0</v>
      </c>
      <c r="M161" s="43" t="s">
        <v>1</v>
      </c>
      <c r="N161" s="43" t="s">
        <v>2</v>
      </c>
      <c r="O161" s="43" t="s">
        <v>3</v>
      </c>
      <c r="P161" s="43" t="s">
        <v>26</v>
      </c>
      <c r="Q161" s="43" t="s">
        <v>4</v>
      </c>
      <c r="R161" s="43" t="s">
        <v>84</v>
      </c>
      <c r="S161" s="44" t="s">
        <v>5</v>
      </c>
      <c r="U161" s="365" t="s">
        <v>32</v>
      </c>
      <c r="V161" s="84" t="s">
        <v>71</v>
      </c>
      <c r="W161" s="84" t="s">
        <v>72</v>
      </c>
      <c r="X161" s="84" t="s">
        <v>4</v>
      </c>
      <c r="Y161" s="84" t="s">
        <v>1</v>
      </c>
      <c r="Z161" s="84" t="s">
        <v>2</v>
      </c>
      <c r="AA161" s="84" t="s">
        <v>3</v>
      </c>
      <c r="AB161" s="84" t="s">
        <v>53</v>
      </c>
      <c r="AC161" s="84" t="s">
        <v>65</v>
      </c>
      <c r="AD161" s="85" t="s">
        <v>73</v>
      </c>
      <c r="AE161" s="85" t="s">
        <v>74</v>
      </c>
      <c r="AF161" s="85" t="s">
        <v>75</v>
      </c>
      <c r="AG161" s="85" t="s">
        <v>76</v>
      </c>
      <c r="AH161" s="85" t="s">
        <v>77</v>
      </c>
      <c r="AI161" s="86" t="s">
        <v>61</v>
      </c>
      <c r="BA161"/>
      <c r="BR161"/>
      <c r="CG161"/>
    </row>
    <row r="162" spans="1:85" ht="15" customHeight="1" x14ac:dyDescent="0.25">
      <c r="A162" s="418" t="s">
        <v>32</v>
      </c>
      <c r="B162" s="357" t="s">
        <v>66</v>
      </c>
      <c r="C162" s="358"/>
      <c r="D162" s="358"/>
      <c r="E162" s="358"/>
      <c r="F162" s="358"/>
      <c r="G162" s="358"/>
      <c r="H162" s="358"/>
      <c r="I162" s="359"/>
      <c r="K162" s="370" t="s">
        <v>32</v>
      </c>
      <c r="L162" s="360" t="s">
        <v>66</v>
      </c>
      <c r="M162" s="361"/>
      <c r="N162" s="361"/>
      <c r="O162" s="361"/>
      <c r="P162" s="361"/>
      <c r="Q162" s="361"/>
      <c r="R162" s="361"/>
      <c r="S162" s="362"/>
      <c r="U162" s="366" t="s">
        <v>32</v>
      </c>
      <c r="V162" s="363" t="s">
        <v>66</v>
      </c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4"/>
      <c r="BA162"/>
      <c r="BR162"/>
      <c r="CG162"/>
    </row>
    <row r="163" spans="1:85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  <c r="J163" s="8"/>
      <c r="K163" s="31" t="s">
        <v>6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87">
        <v>0</v>
      </c>
      <c r="S163" s="88">
        <f>SUM(L163:R163)</f>
        <v>0</v>
      </c>
      <c r="U163" s="33" t="s">
        <v>6</v>
      </c>
      <c r="V163" s="89">
        <v>0</v>
      </c>
      <c r="W163" s="89">
        <v>0</v>
      </c>
      <c r="X163" s="89">
        <v>0</v>
      </c>
      <c r="Y163" s="89">
        <v>0</v>
      </c>
      <c r="Z163" s="89">
        <v>0</v>
      </c>
      <c r="AA163" s="89">
        <v>0</v>
      </c>
      <c r="AB163" s="89">
        <v>0</v>
      </c>
      <c r="AC163" s="90">
        <v>0</v>
      </c>
      <c r="AD163" s="91">
        <v>0</v>
      </c>
      <c r="AE163" s="91">
        <v>0</v>
      </c>
      <c r="AF163" s="91">
        <v>0</v>
      </c>
      <c r="AG163" s="91">
        <v>0</v>
      </c>
      <c r="AH163" s="91">
        <v>0</v>
      </c>
      <c r="AI163" s="92">
        <f>SUM(V163:AC163)</f>
        <v>0</v>
      </c>
      <c r="BA163"/>
      <c r="BR163"/>
      <c r="CG163"/>
    </row>
    <row r="164" spans="1:85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165">SUM(B164:H164)</f>
        <v>0</v>
      </c>
      <c r="J164" s="8"/>
      <c r="K164" s="23" t="s">
        <v>7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6">
        <v>0</v>
      </c>
      <c r="S164" s="57">
        <f t="shared" ref="S164:S183" si="166">SUM(L164:R164)</f>
        <v>0</v>
      </c>
      <c r="U164" s="34" t="s">
        <v>7</v>
      </c>
      <c r="V164" s="93">
        <v>0</v>
      </c>
      <c r="W164" s="93">
        <v>0</v>
      </c>
      <c r="X164" s="93">
        <v>0</v>
      </c>
      <c r="Y164" s="93">
        <v>0</v>
      </c>
      <c r="Z164" s="93">
        <v>0</v>
      </c>
      <c r="AA164" s="93">
        <v>0</v>
      </c>
      <c r="AB164" s="93">
        <v>0</v>
      </c>
      <c r="AC164" s="94">
        <v>0</v>
      </c>
      <c r="AD164" s="93">
        <v>0</v>
      </c>
      <c r="AE164" s="93">
        <v>0</v>
      </c>
      <c r="AF164" s="93">
        <v>0</v>
      </c>
      <c r="AG164" s="93">
        <v>0</v>
      </c>
      <c r="AH164" s="93">
        <v>0</v>
      </c>
      <c r="AI164" s="95">
        <f t="shared" ref="AI164:AI183" si="167">SUM(V164:AC164)</f>
        <v>0</v>
      </c>
      <c r="BA164"/>
      <c r="BR164"/>
      <c r="CG164"/>
    </row>
    <row r="165" spans="1:85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165"/>
        <v>0</v>
      </c>
      <c r="J165" s="8"/>
      <c r="K165" s="24" t="s">
        <v>9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50">
        <v>0</v>
      </c>
      <c r="S165" s="51">
        <f t="shared" si="166"/>
        <v>0</v>
      </c>
      <c r="U165" s="35" t="s">
        <v>9</v>
      </c>
      <c r="V165" s="89">
        <v>0</v>
      </c>
      <c r="W165" s="89">
        <v>0</v>
      </c>
      <c r="X165" s="89">
        <v>0</v>
      </c>
      <c r="Y165" s="89">
        <v>0</v>
      </c>
      <c r="Z165" s="89">
        <v>0</v>
      </c>
      <c r="AA165" s="89">
        <v>0</v>
      </c>
      <c r="AB165" s="89">
        <v>0</v>
      </c>
      <c r="AC165" s="90">
        <v>0</v>
      </c>
      <c r="AD165" s="91">
        <v>0</v>
      </c>
      <c r="AE165" s="91">
        <v>0</v>
      </c>
      <c r="AF165" s="91">
        <v>0</v>
      </c>
      <c r="AG165" s="91">
        <v>0</v>
      </c>
      <c r="AH165" s="91">
        <v>0</v>
      </c>
      <c r="AI165" s="92">
        <f t="shared" si="167"/>
        <v>0</v>
      </c>
      <c r="BA165"/>
      <c r="BR165"/>
      <c r="CG165"/>
    </row>
    <row r="166" spans="1:85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165"/>
        <v>0</v>
      </c>
      <c r="J166" s="8"/>
      <c r="K166" s="23" t="s">
        <v>54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6">
        <v>0</v>
      </c>
      <c r="S166" s="57">
        <f t="shared" si="166"/>
        <v>0</v>
      </c>
      <c r="U166" s="34" t="s">
        <v>54</v>
      </c>
      <c r="V166" s="93">
        <v>0</v>
      </c>
      <c r="W166" s="93">
        <v>0</v>
      </c>
      <c r="X166" s="93">
        <v>0</v>
      </c>
      <c r="Y166" s="93">
        <v>0</v>
      </c>
      <c r="Z166" s="93">
        <v>0</v>
      </c>
      <c r="AA166" s="93">
        <v>0</v>
      </c>
      <c r="AB166" s="93">
        <v>0</v>
      </c>
      <c r="AC166" s="94">
        <v>0</v>
      </c>
      <c r="AD166" s="93">
        <v>0</v>
      </c>
      <c r="AE166" s="93">
        <v>0</v>
      </c>
      <c r="AF166" s="93">
        <v>0</v>
      </c>
      <c r="AG166" s="93">
        <v>0</v>
      </c>
      <c r="AH166" s="93">
        <v>0</v>
      </c>
      <c r="AI166" s="95">
        <f t="shared" si="167"/>
        <v>0</v>
      </c>
      <c r="BA166"/>
      <c r="BR166"/>
      <c r="CG166"/>
    </row>
    <row r="167" spans="1:85" x14ac:dyDescent="0.25">
      <c r="A167" s="12" t="s">
        <v>15</v>
      </c>
      <c r="B167" s="49">
        <v>14.647748645994323</v>
      </c>
      <c r="C167" s="49">
        <v>0</v>
      </c>
      <c r="D167" s="49">
        <v>90.474057022837215</v>
      </c>
      <c r="E167" s="49">
        <v>0</v>
      </c>
      <c r="F167" s="372"/>
      <c r="G167" s="49">
        <v>0</v>
      </c>
      <c r="H167" s="58">
        <v>0</v>
      </c>
      <c r="I167" s="48">
        <f t="shared" si="165"/>
        <v>105.12180566883154</v>
      </c>
      <c r="J167" s="8"/>
      <c r="K167" s="24" t="s">
        <v>15</v>
      </c>
      <c r="L167" s="49">
        <v>14.647748645994323</v>
      </c>
      <c r="M167" s="49">
        <v>0</v>
      </c>
      <c r="N167" s="49">
        <v>90.474057022837215</v>
      </c>
      <c r="O167" s="49">
        <v>0</v>
      </c>
      <c r="P167" s="49">
        <v>0</v>
      </c>
      <c r="Q167" s="49">
        <v>0</v>
      </c>
      <c r="R167" s="50">
        <v>0</v>
      </c>
      <c r="S167" s="51">
        <f t="shared" si="166"/>
        <v>105.12180566883154</v>
      </c>
      <c r="U167" s="35" t="s">
        <v>15</v>
      </c>
      <c r="V167" s="89">
        <v>14.647748645994323</v>
      </c>
      <c r="W167" s="89">
        <v>0</v>
      </c>
      <c r="X167" s="89">
        <v>0</v>
      </c>
      <c r="Y167" s="89">
        <v>0</v>
      </c>
      <c r="Z167" s="89">
        <v>90.474057022837215</v>
      </c>
      <c r="AA167" s="89">
        <v>0</v>
      </c>
      <c r="AB167" s="89">
        <v>0</v>
      </c>
      <c r="AC167" s="90">
        <v>0</v>
      </c>
      <c r="AD167" s="91">
        <v>0</v>
      </c>
      <c r="AE167" s="91">
        <v>0</v>
      </c>
      <c r="AF167" s="91">
        <v>0</v>
      </c>
      <c r="AG167" s="91">
        <v>0</v>
      </c>
      <c r="AH167" s="91">
        <v>0</v>
      </c>
      <c r="AI167" s="92">
        <f t="shared" si="167"/>
        <v>105.12180566883154</v>
      </c>
      <c r="BA167"/>
      <c r="BR167"/>
      <c r="CG167"/>
    </row>
    <row r="168" spans="1:85" x14ac:dyDescent="0.25">
      <c r="A168" s="11" t="s">
        <v>67</v>
      </c>
      <c r="B168" s="52">
        <v>1.6999860475109345</v>
      </c>
      <c r="C168" s="52">
        <v>0</v>
      </c>
      <c r="D168" s="52">
        <v>7.2106783673654501E-2</v>
      </c>
      <c r="E168" s="52">
        <v>0</v>
      </c>
      <c r="F168" s="372"/>
      <c r="G168" s="52">
        <v>0</v>
      </c>
      <c r="H168" s="53">
        <v>0</v>
      </c>
      <c r="I168" s="54">
        <f t="shared" si="165"/>
        <v>1.7720928311845889</v>
      </c>
      <c r="J168" s="8"/>
      <c r="K168" s="23" t="s">
        <v>67</v>
      </c>
      <c r="L168" s="55">
        <v>1.6999860475109345</v>
      </c>
      <c r="M168" s="55">
        <v>0</v>
      </c>
      <c r="N168" s="55">
        <v>7.2106783673654501E-2</v>
      </c>
      <c r="O168" s="55">
        <v>0</v>
      </c>
      <c r="P168" s="55">
        <v>0</v>
      </c>
      <c r="Q168" s="55">
        <v>0</v>
      </c>
      <c r="R168" s="56">
        <v>0</v>
      </c>
      <c r="S168" s="57">
        <f t="shared" si="166"/>
        <v>1.7720928311845889</v>
      </c>
      <c r="U168" s="34" t="s">
        <v>55</v>
      </c>
      <c r="V168" s="93">
        <v>1.6999860475109345</v>
      </c>
      <c r="W168" s="93">
        <v>0</v>
      </c>
      <c r="X168" s="93">
        <v>0</v>
      </c>
      <c r="Y168" s="93">
        <v>0</v>
      </c>
      <c r="Z168" s="93">
        <v>7.2106783673654501E-2</v>
      </c>
      <c r="AA168" s="93">
        <v>0</v>
      </c>
      <c r="AB168" s="93">
        <v>0</v>
      </c>
      <c r="AC168" s="94">
        <v>0</v>
      </c>
      <c r="AD168" s="93">
        <v>0</v>
      </c>
      <c r="AE168" s="93">
        <v>0</v>
      </c>
      <c r="AF168" s="93">
        <v>0</v>
      </c>
      <c r="AG168" s="93">
        <v>0</v>
      </c>
      <c r="AH168" s="93">
        <v>0</v>
      </c>
      <c r="AI168" s="95">
        <f t="shared" si="167"/>
        <v>1.7720928311845889</v>
      </c>
      <c r="BA168"/>
      <c r="BR168"/>
      <c r="CG168"/>
    </row>
    <row r="169" spans="1:85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0.12637829290706581</v>
      </c>
      <c r="F169" s="372"/>
      <c r="G169" s="49">
        <v>0</v>
      </c>
      <c r="H169" s="58">
        <v>0</v>
      </c>
      <c r="I169" s="48">
        <f t="shared" si="165"/>
        <v>0.12637829290706581</v>
      </c>
      <c r="J169" s="8"/>
      <c r="K169" s="24" t="s">
        <v>56</v>
      </c>
      <c r="L169" s="49">
        <v>0</v>
      </c>
      <c r="M169" s="49">
        <v>0</v>
      </c>
      <c r="N169" s="49">
        <v>0</v>
      </c>
      <c r="O169" s="49">
        <v>0.12637829290706581</v>
      </c>
      <c r="P169" s="49">
        <v>1.8547816832350772</v>
      </c>
      <c r="Q169" s="49">
        <v>0</v>
      </c>
      <c r="R169" s="50">
        <v>0</v>
      </c>
      <c r="S169" s="51">
        <f t="shared" si="166"/>
        <v>1.981159976142143</v>
      </c>
      <c r="U169" s="35" t="s">
        <v>56</v>
      </c>
      <c r="V169" s="89">
        <v>0</v>
      </c>
      <c r="W169" s="89">
        <v>0</v>
      </c>
      <c r="X169" s="89">
        <v>0</v>
      </c>
      <c r="Y169" s="89">
        <v>0</v>
      </c>
      <c r="Z169" s="89">
        <v>0</v>
      </c>
      <c r="AA169" s="89">
        <v>0.12637829290706581</v>
      </c>
      <c r="AB169" s="89">
        <v>1.8547816832350772</v>
      </c>
      <c r="AC169" s="90">
        <v>0</v>
      </c>
      <c r="AD169" s="89">
        <v>0</v>
      </c>
      <c r="AE169" s="89">
        <v>0</v>
      </c>
      <c r="AF169" s="89">
        <v>0</v>
      </c>
      <c r="AG169" s="89">
        <v>0</v>
      </c>
      <c r="AH169" s="89">
        <v>0</v>
      </c>
      <c r="AI169" s="92">
        <f t="shared" si="167"/>
        <v>1.981159976142143</v>
      </c>
      <c r="BA169"/>
      <c r="BR169"/>
      <c r="CG169"/>
    </row>
    <row r="170" spans="1:85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165"/>
        <v>0</v>
      </c>
      <c r="J170" s="8"/>
      <c r="K170" s="23" t="s">
        <v>11</v>
      </c>
      <c r="L170" s="55">
        <v>0</v>
      </c>
      <c r="M170" s="55">
        <v>0</v>
      </c>
      <c r="N170" s="55">
        <v>0</v>
      </c>
      <c r="O170" s="55">
        <v>0</v>
      </c>
      <c r="P170" s="55">
        <v>0.14868589805865404</v>
      </c>
      <c r="Q170" s="55">
        <v>0</v>
      </c>
      <c r="R170" s="56">
        <v>0</v>
      </c>
      <c r="S170" s="57">
        <f t="shared" si="166"/>
        <v>0.14868589805865404</v>
      </c>
      <c r="U170" s="34" t="s">
        <v>11</v>
      </c>
      <c r="V170" s="93">
        <v>0</v>
      </c>
      <c r="W170" s="93">
        <v>0</v>
      </c>
      <c r="X170" s="93">
        <v>0</v>
      </c>
      <c r="Y170" s="93">
        <v>0</v>
      </c>
      <c r="Z170" s="93">
        <v>0</v>
      </c>
      <c r="AA170" s="93">
        <v>0</v>
      </c>
      <c r="AB170" s="93">
        <v>0.14868589805865404</v>
      </c>
      <c r="AC170" s="94">
        <v>0</v>
      </c>
      <c r="AD170" s="93">
        <v>0</v>
      </c>
      <c r="AE170" s="93">
        <v>0</v>
      </c>
      <c r="AF170" s="93">
        <v>0</v>
      </c>
      <c r="AG170" s="93">
        <v>0</v>
      </c>
      <c r="AH170" s="93">
        <v>0</v>
      </c>
      <c r="AI170" s="95">
        <f t="shared" si="167"/>
        <v>0.14868589805865404</v>
      </c>
      <c r="BA170"/>
      <c r="BR170"/>
      <c r="CG170"/>
    </row>
    <row r="171" spans="1:85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165"/>
        <v>0</v>
      </c>
      <c r="J171" s="8"/>
      <c r="K171" s="24" t="s">
        <v>57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50">
        <v>0</v>
      </c>
      <c r="S171" s="51">
        <f t="shared" si="166"/>
        <v>0</v>
      </c>
      <c r="U171" s="35" t="s">
        <v>57</v>
      </c>
      <c r="V171" s="89">
        <v>0</v>
      </c>
      <c r="W171" s="89">
        <v>0</v>
      </c>
      <c r="X171" s="89">
        <v>0</v>
      </c>
      <c r="Y171" s="89">
        <v>0</v>
      </c>
      <c r="Z171" s="89">
        <v>0</v>
      </c>
      <c r="AA171" s="89">
        <v>0</v>
      </c>
      <c r="AB171" s="89">
        <v>0</v>
      </c>
      <c r="AC171" s="90">
        <v>0</v>
      </c>
      <c r="AD171" s="89">
        <v>0</v>
      </c>
      <c r="AE171" s="89">
        <v>0</v>
      </c>
      <c r="AF171" s="89">
        <v>0</v>
      </c>
      <c r="AG171" s="89">
        <v>0</v>
      </c>
      <c r="AH171" s="89">
        <v>0</v>
      </c>
      <c r="AI171" s="92">
        <f t="shared" si="167"/>
        <v>0</v>
      </c>
      <c r="BA171"/>
      <c r="BR171"/>
      <c r="CG171"/>
    </row>
    <row r="172" spans="1:85" x14ac:dyDescent="0.25">
      <c r="A172" s="11" t="s">
        <v>16</v>
      </c>
      <c r="B172" s="52">
        <v>0.16559047522473561</v>
      </c>
      <c r="C172" s="52">
        <v>0</v>
      </c>
      <c r="D172" s="52">
        <v>9.2863138506031717</v>
      </c>
      <c r="E172" s="52">
        <v>6.3388033916028777E-2</v>
      </c>
      <c r="F172" s="372"/>
      <c r="G172" s="52">
        <v>0</v>
      </c>
      <c r="H172" s="53">
        <v>0</v>
      </c>
      <c r="I172" s="54">
        <f t="shared" si="165"/>
        <v>9.5152923597439365</v>
      </c>
      <c r="J172" s="8"/>
      <c r="K172" s="23" t="s">
        <v>16</v>
      </c>
      <c r="L172" s="55">
        <v>0.16559047522473561</v>
      </c>
      <c r="M172" s="55">
        <v>0</v>
      </c>
      <c r="N172" s="55">
        <v>9.2863138506031717</v>
      </c>
      <c r="O172" s="55">
        <v>6.3388033916028777E-2</v>
      </c>
      <c r="P172" s="55">
        <v>0.16559047522473561</v>
      </c>
      <c r="Q172" s="55">
        <v>0</v>
      </c>
      <c r="R172" s="56">
        <v>0</v>
      </c>
      <c r="S172" s="57">
        <f t="shared" si="166"/>
        <v>9.6808828349686724</v>
      </c>
      <c r="U172" s="34" t="s">
        <v>16</v>
      </c>
      <c r="V172" s="93">
        <v>0.16559047522473561</v>
      </c>
      <c r="W172" s="93">
        <v>0</v>
      </c>
      <c r="X172" s="93">
        <v>0</v>
      </c>
      <c r="Y172" s="93">
        <v>0</v>
      </c>
      <c r="Z172" s="93">
        <v>9.2863138506031717</v>
      </c>
      <c r="AA172" s="93">
        <v>0</v>
      </c>
      <c r="AB172" s="93">
        <v>0.16559047522473561</v>
      </c>
      <c r="AC172" s="94">
        <v>6.3388033916028777E-2</v>
      </c>
      <c r="AD172" s="93">
        <v>0</v>
      </c>
      <c r="AE172" s="93">
        <v>0</v>
      </c>
      <c r="AF172" s="93">
        <v>0</v>
      </c>
      <c r="AG172" s="93">
        <v>0</v>
      </c>
      <c r="AH172" s="93">
        <v>6.3388033916028777E-2</v>
      </c>
      <c r="AI172" s="95">
        <f t="shared" si="167"/>
        <v>9.6808828349686724</v>
      </c>
      <c r="BA172"/>
      <c r="BR172"/>
      <c r="CG172"/>
    </row>
    <row r="173" spans="1:85" x14ac:dyDescent="0.25">
      <c r="A173" s="12" t="s">
        <v>139</v>
      </c>
      <c r="B173" s="49">
        <v>2.9993939293847562E-2</v>
      </c>
      <c r="C173" s="49">
        <v>7.6438677806977412E-2</v>
      </c>
      <c r="D173" s="49">
        <v>0.94787794546373116</v>
      </c>
      <c r="E173" s="49">
        <v>0</v>
      </c>
      <c r="F173" s="372"/>
      <c r="G173" s="49">
        <v>0</v>
      </c>
      <c r="H173" s="58">
        <v>0</v>
      </c>
      <c r="I173" s="48">
        <f t="shared" si="165"/>
        <v>1.0543105625645561</v>
      </c>
      <c r="J173" s="8"/>
      <c r="K173" s="24" t="s">
        <v>139</v>
      </c>
      <c r="L173" s="49">
        <v>2.9993939293847562E-2</v>
      </c>
      <c r="M173" s="49">
        <v>7.6438677806977412E-2</v>
      </c>
      <c r="N173" s="49">
        <v>0.94787794546373116</v>
      </c>
      <c r="O173" s="49">
        <v>0</v>
      </c>
      <c r="P173" s="49">
        <v>0</v>
      </c>
      <c r="Q173" s="49">
        <v>0</v>
      </c>
      <c r="R173" s="50">
        <v>0</v>
      </c>
      <c r="S173" s="51">
        <f t="shared" si="166"/>
        <v>1.0543105625645561</v>
      </c>
      <c r="U173" s="35" t="s">
        <v>139</v>
      </c>
      <c r="V173" s="89">
        <v>2.9993939293847562E-2</v>
      </c>
      <c r="W173" s="89">
        <v>0</v>
      </c>
      <c r="X173" s="89">
        <v>0</v>
      </c>
      <c r="Y173" s="89">
        <v>7.6438677806977412E-2</v>
      </c>
      <c r="Z173" s="89">
        <v>0.94787794546373116</v>
      </c>
      <c r="AA173" s="89">
        <v>0</v>
      </c>
      <c r="AB173" s="89">
        <v>0</v>
      </c>
      <c r="AC173" s="90">
        <v>0</v>
      </c>
      <c r="AD173" s="89">
        <v>0</v>
      </c>
      <c r="AE173" s="89">
        <v>0</v>
      </c>
      <c r="AF173" s="89">
        <v>0</v>
      </c>
      <c r="AG173" s="89">
        <v>0</v>
      </c>
      <c r="AH173" s="89">
        <v>0</v>
      </c>
      <c r="AI173" s="92">
        <f t="shared" si="167"/>
        <v>1.0543105625645561</v>
      </c>
      <c r="BA173"/>
      <c r="BR173"/>
      <c r="CG173"/>
    </row>
    <row r="174" spans="1:85" x14ac:dyDescent="0.25">
      <c r="A174" s="11" t="s">
        <v>24</v>
      </c>
      <c r="B174" s="52">
        <v>0.23792059504642848</v>
      </c>
      <c r="C174" s="52">
        <v>0.10983108722369975</v>
      </c>
      <c r="D174" s="52">
        <v>20.752119093358584</v>
      </c>
      <c r="E174" s="52">
        <v>2.0439633386193461</v>
      </c>
      <c r="F174" s="372"/>
      <c r="G174" s="52">
        <v>0.33995650069549199</v>
      </c>
      <c r="H174" s="53">
        <v>0.22282948430262606</v>
      </c>
      <c r="I174" s="54">
        <f t="shared" si="165"/>
        <v>23.706620099246177</v>
      </c>
      <c r="J174" s="8"/>
      <c r="K174" s="23" t="s">
        <v>24</v>
      </c>
      <c r="L174" s="55">
        <v>0.23792059504642848</v>
      </c>
      <c r="M174" s="55">
        <v>0.10983108722369975</v>
      </c>
      <c r="N174" s="55">
        <v>20.752119093358584</v>
      </c>
      <c r="O174" s="55">
        <v>2.0439633386193461</v>
      </c>
      <c r="P174" s="55">
        <v>1.2356286960712047E-2</v>
      </c>
      <c r="Q174" s="55">
        <v>0.33995650069549199</v>
      </c>
      <c r="R174" s="56">
        <v>0.22282948430262606</v>
      </c>
      <c r="S174" s="57">
        <f t="shared" si="166"/>
        <v>23.71897638620689</v>
      </c>
      <c r="U174" s="34" t="s">
        <v>24</v>
      </c>
      <c r="V174" s="93">
        <v>5.9055868371659014E-2</v>
      </c>
      <c r="W174" s="93">
        <v>8.8965427694327387E-2</v>
      </c>
      <c r="X174" s="93">
        <v>0.33995650069549199</v>
      </c>
      <c r="Y174" s="93">
        <v>0.10983108722369975</v>
      </c>
      <c r="Z174" s="93">
        <v>20.656370286202002</v>
      </c>
      <c r="AA174" s="93">
        <v>2.043550830773309</v>
      </c>
      <c r="AB174" s="93">
        <v>1.2356286960712047E-2</v>
      </c>
      <c r="AC174" s="94">
        <v>0.40889009828568806</v>
      </c>
      <c r="AD174" s="93">
        <v>8.9899298980442077E-2</v>
      </c>
      <c r="AE174" s="93">
        <v>4.1250784603686833E-4</v>
      </c>
      <c r="AF174" s="93">
        <v>0.22282948430262606</v>
      </c>
      <c r="AG174" s="93">
        <v>9.5748807156583099E-2</v>
      </c>
      <c r="AH174" s="93">
        <v>0</v>
      </c>
      <c r="AI174" s="95">
        <f t="shared" si="167"/>
        <v>23.71897638620689</v>
      </c>
      <c r="BA174"/>
      <c r="BR174"/>
      <c r="CG174"/>
    </row>
    <row r="175" spans="1:85" x14ac:dyDescent="0.25">
      <c r="A175" s="12" t="s">
        <v>23</v>
      </c>
      <c r="B175" s="49">
        <v>54.611358014908035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165"/>
        <v>54.611358014908035</v>
      </c>
      <c r="J175" s="8"/>
      <c r="K175" s="24" t="s">
        <v>23</v>
      </c>
      <c r="L175" s="49">
        <v>54.611358014908035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50">
        <v>0</v>
      </c>
      <c r="S175" s="51">
        <f t="shared" si="166"/>
        <v>54.611358014908035</v>
      </c>
      <c r="U175" s="35" t="s">
        <v>23</v>
      </c>
      <c r="V175" s="89">
        <v>54.611358014908035</v>
      </c>
      <c r="W175" s="89">
        <v>0</v>
      </c>
      <c r="X175" s="89">
        <v>0</v>
      </c>
      <c r="Y175" s="89">
        <v>0</v>
      </c>
      <c r="Z175" s="89">
        <v>0</v>
      </c>
      <c r="AA175" s="89">
        <v>0</v>
      </c>
      <c r="AB175" s="89">
        <v>0</v>
      </c>
      <c r="AC175" s="90">
        <v>0</v>
      </c>
      <c r="AD175" s="89">
        <v>0</v>
      </c>
      <c r="AE175" s="89">
        <v>0</v>
      </c>
      <c r="AF175" s="89">
        <v>0</v>
      </c>
      <c r="AG175" s="89">
        <v>0</v>
      </c>
      <c r="AH175" s="89">
        <v>0</v>
      </c>
      <c r="AI175" s="92">
        <f t="shared" si="167"/>
        <v>54.611358014908035</v>
      </c>
      <c r="BA175"/>
      <c r="BR175"/>
      <c r="CG175"/>
    </row>
    <row r="176" spans="1:85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165"/>
        <v>0</v>
      </c>
      <c r="J176" s="8"/>
      <c r="K176" s="23" t="s">
        <v>58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6">
        <v>0</v>
      </c>
      <c r="S176" s="57">
        <f t="shared" si="166"/>
        <v>0</v>
      </c>
      <c r="U176" s="34" t="s">
        <v>58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94">
        <v>0</v>
      </c>
      <c r="AD176" s="93">
        <v>0</v>
      </c>
      <c r="AE176" s="93">
        <v>0</v>
      </c>
      <c r="AF176" s="93">
        <v>0</v>
      </c>
      <c r="AG176" s="93">
        <v>0</v>
      </c>
      <c r="AH176" s="93">
        <v>0</v>
      </c>
      <c r="AI176" s="95">
        <f t="shared" si="167"/>
        <v>0</v>
      </c>
      <c r="BA176"/>
      <c r="BR176"/>
      <c r="CG176"/>
    </row>
    <row r="177" spans="1:85" x14ac:dyDescent="0.25">
      <c r="A177" s="12" t="s">
        <v>21</v>
      </c>
      <c r="B177" s="49">
        <v>5.1794158885125272E-3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165"/>
        <v>5.1794158885125272E-3</v>
      </c>
      <c r="J177" s="8"/>
      <c r="K177" s="24" t="s">
        <v>21</v>
      </c>
      <c r="L177" s="49">
        <v>5.1794158885125272E-3</v>
      </c>
      <c r="M177" s="49">
        <v>0</v>
      </c>
      <c r="N177" s="49">
        <v>0</v>
      </c>
      <c r="O177" s="49">
        <v>0</v>
      </c>
      <c r="P177" s="49">
        <v>6.7498619647954269E-2</v>
      </c>
      <c r="Q177" s="49">
        <v>0</v>
      </c>
      <c r="R177" s="50">
        <v>0</v>
      </c>
      <c r="S177" s="51">
        <f t="shared" si="166"/>
        <v>7.267803553646679E-2</v>
      </c>
      <c r="U177" s="35" t="s">
        <v>21</v>
      </c>
      <c r="V177" s="89">
        <v>5.1794158885125272E-3</v>
      </c>
      <c r="W177" s="89">
        <v>0</v>
      </c>
      <c r="X177" s="89">
        <v>0</v>
      </c>
      <c r="Y177" s="89">
        <v>0</v>
      </c>
      <c r="Z177" s="89">
        <v>0</v>
      </c>
      <c r="AA177" s="89">
        <v>0</v>
      </c>
      <c r="AB177" s="89">
        <v>6.7498619647954269E-2</v>
      </c>
      <c r="AC177" s="90">
        <v>0</v>
      </c>
      <c r="AD177" s="89">
        <v>0</v>
      </c>
      <c r="AE177" s="89">
        <v>0</v>
      </c>
      <c r="AF177" s="89">
        <v>0</v>
      </c>
      <c r="AG177" s="89">
        <v>0</v>
      </c>
      <c r="AH177" s="89">
        <v>0</v>
      </c>
      <c r="AI177" s="92">
        <f t="shared" si="167"/>
        <v>7.267803553646679E-2</v>
      </c>
      <c r="BA177"/>
      <c r="BR177"/>
      <c r="CG177"/>
    </row>
    <row r="178" spans="1:85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165"/>
        <v>0</v>
      </c>
      <c r="J178" s="8"/>
      <c r="K178" s="23" t="s">
        <v>20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6">
        <v>0</v>
      </c>
      <c r="S178" s="57">
        <f t="shared" si="166"/>
        <v>0</v>
      </c>
      <c r="U178" s="34" t="s">
        <v>59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94">
        <v>0</v>
      </c>
      <c r="AD178" s="93">
        <v>0</v>
      </c>
      <c r="AE178" s="93">
        <v>0</v>
      </c>
      <c r="AF178" s="93">
        <v>0</v>
      </c>
      <c r="AG178" s="93">
        <v>0</v>
      </c>
      <c r="AH178" s="93">
        <v>0</v>
      </c>
      <c r="AI178" s="95">
        <f t="shared" si="167"/>
        <v>0</v>
      </c>
      <c r="BA178"/>
      <c r="BR178"/>
      <c r="CG178"/>
    </row>
    <row r="179" spans="1:85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165"/>
        <v>0</v>
      </c>
      <c r="J179" s="8"/>
      <c r="K179" s="25" t="s">
        <v>62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50">
        <v>0</v>
      </c>
      <c r="S179" s="51">
        <f t="shared" si="166"/>
        <v>0</v>
      </c>
      <c r="U179" s="36" t="s">
        <v>60</v>
      </c>
      <c r="V179" s="89">
        <v>0</v>
      </c>
      <c r="W179" s="89">
        <v>0</v>
      </c>
      <c r="X179" s="89">
        <v>0</v>
      </c>
      <c r="Y179" s="89">
        <v>0</v>
      </c>
      <c r="Z179" s="89">
        <v>0</v>
      </c>
      <c r="AA179" s="89">
        <v>0</v>
      </c>
      <c r="AB179" s="89">
        <v>0</v>
      </c>
      <c r="AC179" s="90">
        <v>0</v>
      </c>
      <c r="AD179" s="91">
        <v>0</v>
      </c>
      <c r="AE179" s="91">
        <v>0</v>
      </c>
      <c r="AF179" s="91">
        <v>0</v>
      </c>
      <c r="AG179" s="91">
        <v>0</v>
      </c>
      <c r="AH179" s="91">
        <v>0</v>
      </c>
      <c r="AI179" s="92">
        <f t="shared" si="167"/>
        <v>0</v>
      </c>
      <c r="BA179"/>
      <c r="BR179"/>
      <c r="CG179"/>
    </row>
    <row r="180" spans="1:85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165"/>
        <v>0</v>
      </c>
      <c r="J180" s="8"/>
      <c r="K180" s="26" t="s">
        <v>22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3">
        <v>0</v>
      </c>
      <c r="S180" s="64">
        <f t="shared" si="166"/>
        <v>0</v>
      </c>
      <c r="U180" s="37" t="s">
        <v>63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0</v>
      </c>
      <c r="AD180" s="96">
        <v>0</v>
      </c>
      <c r="AE180" s="96">
        <v>0</v>
      </c>
      <c r="AF180" s="96">
        <v>0</v>
      </c>
      <c r="AG180" s="96">
        <v>0</v>
      </c>
      <c r="AH180" s="97">
        <v>0</v>
      </c>
      <c r="AI180" s="98">
        <f t="shared" si="167"/>
        <v>0</v>
      </c>
      <c r="BA180"/>
      <c r="BR180"/>
      <c r="CG180"/>
    </row>
    <row r="181" spans="1:85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165"/>
        <v>0</v>
      </c>
      <c r="J181" s="8"/>
      <c r="K181" s="27" t="s">
        <v>18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8">
        <v>0</v>
      </c>
      <c r="S181" s="69">
        <f t="shared" si="166"/>
        <v>0</v>
      </c>
      <c r="U181" s="38" t="s">
        <v>18</v>
      </c>
      <c r="V181" s="99">
        <v>0</v>
      </c>
      <c r="W181" s="99">
        <v>0</v>
      </c>
      <c r="X181" s="99">
        <v>0</v>
      </c>
      <c r="Y181" s="99">
        <v>0</v>
      </c>
      <c r="Z181" s="99">
        <v>0</v>
      </c>
      <c r="AA181" s="99">
        <v>0</v>
      </c>
      <c r="AB181" s="99">
        <v>0</v>
      </c>
      <c r="AC181" s="99">
        <v>0</v>
      </c>
      <c r="AD181" s="100">
        <v>0</v>
      </c>
      <c r="AE181" s="100">
        <v>0</v>
      </c>
      <c r="AF181" s="100">
        <v>0</v>
      </c>
      <c r="AG181" s="100">
        <v>0</v>
      </c>
      <c r="AH181" s="100">
        <v>0</v>
      </c>
      <c r="AI181" s="101">
        <f t="shared" si="167"/>
        <v>0</v>
      </c>
      <c r="BA181"/>
      <c r="BR181"/>
      <c r="CG181"/>
    </row>
    <row r="182" spans="1:85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165"/>
        <v>0</v>
      </c>
      <c r="J182" s="8"/>
      <c r="K182" s="26" t="s">
        <v>19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3">
        <v>0</v>
      </c>
      <c r="S182" s="64">
        <f t="shared" si="166"/>
        <v>0</v>
      </c>
      <c r="U182" s="37" t="s">
        <v>19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7">
        <v>0</v>
      </c>
      <c r="AI182" s="98">
        <f t="shared" si="167"/>
        <v>0</v>
      </c>
      <c r="BA182"/>
      <c r="BR182"/>
      <c r="CG182"/>
    </row>
    <row r="183" spans="1:85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165"/>
        <v>0</v>
      </c>
      <c r="J183" s="8"/>
      <c r="K183" s="28" t="s">
        <v>10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3">
        <v>0</v>
      </c>
      <c r="S183" s="74">
        <f t="shared" si="166"/>
        <v>0</v>
      </c>
      <c r="U183" s="38" t="s">
        <v>10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1">
        <f t="shared" si="167"/>
        <v>0</v>
      </c>
      <c r="BA183"/>
      <c r="BR183"/>
      <c r="CG183"/>
    </row>
    <row r="184" spans="1:85" x14ac:dyDescent="0.25">
      <c r="A184" s="17" t="s">
        <v>25</v>
      </c>
      <c r="B184" s="75">
        <f>SUM(B163:B179)</f>
        <v>71.397777133866811</v>
      </c>
      <c r="C184" s="75">
        <f t="shared" ref="C184:I184" si="168">SUM(C163:C179)</f>
        <v>0.18626976503067716</v>
      </c>
      <c r="D184" s="75">
        <f t="shared" si="168"/>
        <v>121.53247469593637</v>
      </c>
      <c r="E184" s="75">
        <f t="shared" si="168"/>
        <v>2.2337296654424406</v>
      </c>
      <c r="F184" s="75">
        <f t="shared" si="168"/>
        <v>0</v>
      </c>
      <c r="G184" s="75">
        <f t="shared" si="168"/>
        <v>0.33995650069549199</v>
      </c>
      <c r="H184" s="76">
        <f t="shared" si="168"/>
        <v>0.22282948430262606</v>
      </c>
      <c r="I184" s="48">
        <f t="shared" si="168"/>
        <v>195.91303724527441</v>
      </c>
      <c r="J184" s="8"/>
      <c r="K184" s="29" t="s">
        <v>25</v>
      </c>
      <c r="L184" s="75">
        <f>SUM(L163:L179)</f>
        <v>71.397777133866811</v>
      </c>
      <c r="M184" s="75">
        <f t="shared" ref="M184:S184" si="169">SUM(M163:M179)</f>
        <v>0.18626976503067716</v>
      </c>
      <c r="N184" s="75">
        <f t="shared" si="169"/>
        <v>121.53247469593637</v>
      </c>
      <c r="O184" s="75">
        <f t="shared" si="169"/>
        <v>2.2337296654424406</v>
      </c>
      <c r="P184" s="75">
        <f t="shared" si="169"/>
        <v>2.248912963127133</v>
      </c>
      <c r="Q184" s="75">
        <f t="shared" si="169"/>
        <v>0.33995650069549199</v>
      </c>
      <c r="R184" s="76">
        <f t="shared" si="169"/>
        <v>0.22282948430262606</v>
      </c>
      <c r="S184" s="77">
        <f t="shared" si="169"/>
        <v>198.16195020840155</v>
      </c>
      <c r="U184" s="39" t="s">
        <v>61</v>
      </c>
      <c r="V184" s="102">
        <f>SUM(V163:V179)</f>
        <v>71.218912407192036</v>
      </c>
      <c r="W184" s="102">
        <f t="shared" ref="W184:AH184" si="170">SUM(W163:W179)</f>
        <v>8.8965427694327387E-2</v>
      </c>
      <c r="X184" s="102">
        <f t="shared" si="170"/>
        <v>0.33995650069549199</v>
      </c>
      <c r="Y184" s="102">
        <f t="shared" si="170"/>
        <v>0.18626976503067716</v>
      </c>
      <c r="Z184" s="102">
        <f t="shared" si="170"/>
        <v>121.43672588877979</v>
      </c>
      <c r="AA184" s="102">
        <f t="shared" si="170"/>
        <v>2.169929123680375</v>
      </c>
      <c r="AB184" s="102">
        <f t="shared" si="170"/>
        <v>2.248912963127133</v>
      </c>
      <c r="AC184" s="102">
        <f t="shared" si="170"/>
        <v>0.47227813220171683</v>
      </c>
      <c r="AD184" s="103">
        <f t="shared" si="170"/>
        <v>8.9899298980442077E-2</v>
      </c>
      <c r="AE184" s="103">
        <f t="shared" si="170"/>
        <v>4.1250784603686833E-4</v>
      </c>
      <c r="AF184" s="103">
        <f t="shared" si="170"/>
        <v>0.22282948430262606</v>
      </c>
      <c r="AG184" s="103">
        <f t="shared" si="170"/>
        <v>9.5748807156583099E-2</v>
      </c>
      <c r="AH184" s="103">
        <f t="shared" si="170"/>
        <v>6.3388033916028777E-2</v>
      </c>
      <c r="AI184" s="104">
        <f>SUM(V184:AC184)</f>
        <v>198.16195020840155</v>
      </c>
      <c r="BA184"/>
      <c r="BR184"/>
      <c r="CG184"/>
    </row>
    <row r="185" spans="1:85" s="4" customFormat="1" ht="15" thickBot="1" x14ac:dyDescent="0.35">
      <c r="A185" s="18" t="s">
        <v>85</v>
      </c>
      <c r="B185" s="105">
        <f>IF($I184=0,"-",B184/$I184)</f>
        <v>0.36443606886906649</v>
      </c>
      <c r="C185" s="105">
        <f t="shared" ref="C185:H185" si="171">IF($I184=0,"-",C184/$I184)</f>
        <v>9.5077779227870215E-4</v>
      </c>
      <c r="D185" s="105">
        <f t="shared" si="171"/>
        <v>0.62033888303095985</v>
      </c>
      <c r="E185" s="105">
        <f t="shared" si="171"/>
        <v>1.1401638690568155E-2</v>
      </c>
      <c r="F185" s="105">
        <f t="shared" si="171"/>
        <v>0</v>
      </c>
      <c r="G185" s="105">
        <f t="shared" si="171"/>
        <v>1.7352418474829807E-3</v>
      </c>
      <c r="H185" s="106">
        <f t="shared" si="171"/>
        <v>1.1373897696438317E-3</v>
      </c>
      <c r="I185" s="107">
        <f>SUM(B185:H185)</f>
        <v>1</v>
      </c>
      <c r="J185"/>
      <c r="K185" s="30" t="s">
        <v>85</v>
      </c>
      <c r="L185" s="80">
        <f>IF($S184=0,"-",L184/$S184)</f>
        <v>0.36030013359668545</v>
      </c>
      <c r="M185" s="80">
        <f t="shared" ref="M185:R185" si="172">IF($S184=0,"-",M184/$S184)</f>
        <v>9.3998754470665184E-4</v>
      </c>
      <c r="N185" s="80">
        <f t="shared" si="172"/>
        <v>0.61329874160061493</v>
      </c>
      <c r="O185" s="80">
        <f t="shared" si="172"/>
        <v>1.1272243047130327E-2</v>
      </c>
      <c r="P185" s="80">
        <f t="shared" si="172"/>
        <v>1.1348863698414414E-2</v>
      </c>
      <c r="Q185" s="80">
        <f t="shared" si="172"/>
        <v>1.7155488242721116E-3</v>
      </c>
      <c r="R185" s="81">
        <f t="shared" si="172"/>
        <v>1.1244816881761728E-3</v>
      </c>
      <c r="S185" s="82">
        <f>SUM(L185:R185)</f>
        <v>1.0000000000000002</v>
      </c>
      <c r="U185" s="40" t="s">
        <v>85</v>
      </c>
      <c r="V185" s="108">
        <f>+V184/$AI184</f>
        <v>0.35939751467066727</v>
      </c>
      <c r="W185" s="108">
        <f t="shared" ref="W185:AH185" si="173">+W184/$AI184</f>
        <v>4.4895312950223216E-4</v>
      </c>
      <c r="X185" s="108">
        <f t="shared" si="173"/>
        <v>1.7155488242721116E-3</v>
      </c>
      <c r="Y185" s="108">
        <f t="shared" si="173"/>
        <v>9.3998754470665184E-4</v>
      </c>
      <c r="Z185" s="108">
        <f t="shared" si="173"/>
        <v>0.61281555697785617</v>
      </c>
      <c r="AA185" s="108">
        <f t="shared" si="173"/>
        <v>1.0950281430912036E-2</v>
      </c>
      <c r="AB185" s="108">
        <f t="shared" si="173"/>
        <v>1.1348863698414414E-2</v>
      </c>
      <c r="AC185" s="108">
        <f t="shared" si="173"/>
        <v>2.3832937236691236E-3</v>
      </c>
      <c r="AD185" s="108">
        <f t="shared" si="173"/>
        <v>4.5366579651591753E-4</v>
      </c>
      <c r="AE185" s="108">
        <f t="shared" si="173"/>
        <v>2.0816702984757923E-6</v>
      </c>
      <c r="AF185" s="108">
        <f t="shared" si="173"/>
        <v>1.1244816881761728E-3</v>
      </c>
      <c r="AG185" s="108">
        <f t="shared" si="173"/>
        <v>4.8318462275874193E-4</v>
      </c>
      <c r="AH185" s="108">
        <f t="shared" si="173"/>
        <v>3.1987994591981607E-4</v>
      </c>
      <c r="AI185" s="109">
        <f>SUM(V185:AC185)</f>
        <v>0.99999999999999989</v>
      </c>
    </row>
    <row r="186" spans="1:85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AI186" s="8"/>
      <c r="BA186"/>
      <c r="BR186"/>
      <c r="CG186"/>
    </row>
    <row r="187" spans="1:85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  <c r="K187" s="369" t="s">
        <v>33</v>
      </c>
      <c r="L187" s="43" t="s">
        <v>0</v>
      </c>
      <c r="M187" s="43" t="s">
        <v>1</v>
      </c>
      <c r="N187" s="43" t="s">
        <v>2</v>
      </c>
      <c r="O187" s="43" t="s">
        <v>3</v>
      </c>
      <c r="P187" s="43" t="s">
        <v>26</v>
      </c>
      <c r="Q187" s="43" t="s">
        <v>4</v>
      </c>
      <c r="R187" s="43" t="s">
        <v>84</v>
      </c>
      <c r="S187" s="44" t="s">
        <v>5</v>
      </c>
      <c r="U187" s="365" t="s">
        <v>33</v>
      </c>
      <c r="V187" s="84" t="s">
        <v>71</v>
      </c>
      <c r="W187" s="84" t="s">
        <v>72</v>
      </c>
      <c r="X187" s="84" t="s">
        <v>4</v>
      </c>
      <c r="Y187" s="84" t="s">
        <v>1</v>
      </c>
      <c r="Z187" s="84" t="s">
        <v>2</v>
      </c>
      <c r="AA187" s="84" t="s">
        <v>3</v>
      </c>
      <c r="AB187" s="84" t="s">
        <v>53</v>
      </c>
      <c r="AC187" s="84" t="s">
        <v>65</v>
      </c>
      <c r="AD187" s="85" t="s">
        <v>73</v>
      </c>
      <c r="AE187" s="85" t="s">
        <v>74</v>
      </c>
      <c r="AF187" s="85" t="s">
        <v>75</v>
      </c>
      <c r="AG187" s="85" t="s">
        <v>76</v>
      </c>
      <c r="AH187" s="85" t="s">
        <v>77</v>
      </c>
      <c r="AI187" s="86" t="s">
        <v>61</v>
      </c>
      <c r="BA187"/>
      <c r="BR187"/>
      <c r="CG187"/>
    </row>
    <row r="188" spans="1:85" ht="15" customHeight="1" x14ac:dyDescent="0.25">
      <c r="A188" s="418" t="s">
        <v>33</v>
      </c>
      <c r="B188" s="357" t="s">
        <v>66</v>
      </c>
      <c r="C188" s="358"/>
      <c r="D188" s="358"/>
      <c r="E188" s="358"/>
      <c r="F188" s="358"/>
      <c r="G188" s="358"/>
      <c r="H188" s="358"/>
      <c r="I188" s="359"/>
      <c r="K188" s="370" t="s">
        <v>33</v>
      </c>
      <c r="L188" s="360" t="s">
        <v>66</v>
      </c>
      <c r="M188" s="361"/>
      <c r="N188" s="361"/>
      <c r="O188" s="361"/>
      <c r="P188" s="361"/>
      <c r="Q188" s="361"/>
      <c r="R188" s="361"/>
      <c r="S188" s="362"/>
      <c r="U188" s="366" t="s">
        <v>33</v>
      </c>
      <c r="V188" s="363" t="s">
        <v>66</v>
      </c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4"/>
      <c r="BA188"/>
      <c r="BR188"/>
      <c r="CG188"/>
    </row>
    <row r="189" spans="1:85" x14ac:dyDescent="0.25">
      <c r="A189" s="10" t="s">
        <v>6</v>
      </c>
      <c r="B189" s="46">
        <v>0</v>
      </c>
      <c r="C189" s="46">
        <v>0</v>
      </c>
      <c r="D189" s="46">
        <v>727.34668405119669</v>
      </c>
      <c r="E189" s="46">
        <v>0</v>
      </c>
      <c r="F189" s="371"/>
      <c r="G189" s="46">
        <v>0</v>
      </c>
      <c r="H189" s="47">
        <v>0</v>
      </c>
      <c r="I189" s="48">
        <f>SUM(B189:H189)</f>
        <v>727.34668405119669</v>
      </c>
      <c r="J189" s="8"/>
      <c r="K189" s="31" t="s">
        <v>6</v>
      </c>
      <c r="L189" s="46">
        <v>0</v>
      </c>
      <c r="M189" s="46">
        <v>0</v>
      </c>
      <c r="N189" s="46">
        <v>727.34668405119669</v>
      </c>
      <c r="O189" s="46">
        <v>0</v>
      </c>
      <c r="P189" s="46">
        <v>0</v>
      </c>
      <c r="Q189" s="46">
        <v>0</v>
      </c>
      <c r="R189" s="87">
        <v>0</v>
      </c>
      <c r="S189" s="88">
        <f>SUM(L189:R189)</f>
        <v>727.34668405119669</v>
      </c>
      <c r="U189" s="33" t="s">
        <v>6</v>
      </c>
      <c r="V189" s="89">
        <v>0</v>
      </c>
      <c r="W189" s="89">
        <v>0</v>
      </c>
      <c r="X189" s="89">
        <v>0</v>
      </c>
      <c r="Y189" s="89">
        <v>0</v>
      </c>
      <c r="Z189" s="89">
        <v>727.34668405119669</v>
      </c>
      <c r="AA189" s="89">
        <v>0</v>
      </c>
      <c r="AB189" s="89">
        <v>0</v>
      </c>
      <c r="AC189" s="90">
        <v>0</v>
      </c>
      <c r="AD189" s="91">
        <v>0</v>
      </c>
      <c r="AE189" s="91">
        <v>0</v>
      </c>
      <c r="AF189" s="91">
        <v>0</v>
      </c>
      <c r="AG189" s="91">
        <v>0</v>
      </c>
      <c r="AH189" s="91">
        <v>0</v>
      </c>
      <c r="AI189" s="92">
        <f>SUM(V189:AC189)</f>
        <v>727.34668405119669</v>
      </c>
      <c r="BA189"/>
      <c r="BR189"/>
      <c r="CG189"/>
    </row>
    <row r="190" spans="1:85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174">SUM(B190:H190)</f>
        <v>0</v>
      </c>
      <c r="J190" s="8"/>
      <c r="K190" s="23" t="s">
        <v>7</v>
      </c>
      <c r="L190" s="55">
        <v>0</v>
      </c>
      <c r="M190" s="55">
        <v>0</v>
      </c>
      <c r="N190" s="55">
        <v>0</v>
      </c>
      <c r="O190" s="55">
        <v>0</v>
      </c>
      <c r="P190" s="55">
        <v>0</v>
      </c>
      <c r="Q190" s="55">
        <v>0</v>
      </c>
      <c r="R190" s="56">
        <v>0</v>
      </c>
      <c r="S190" s="57">
        <f t="shared" ref="S190:S209" si="175">SUM(L190:R190)</f>
        <v>0</v>
      </c>
      <c r="U190" s="34" t="s">
        <v>7</v>
      </c>
      <c r="V190" s="93">
        <v>0</v>
      </c>
      <c r="W190" s="93">
        <v>0</v>
      </c>
      <c r="X190" s="93">
        <v>0</v>
      </c>
      <c r="Y190" s="93">
        <v>0</v>
      </c>
      <c r="Z190" s="93">
        <v>0</v>
      </c>
      <c r="AA190" s="93">
        <v>0</v>
      </c>
      <c r="AB190" s="93">
        <v>0</v>
      </c>
      <c r="AC190" s="94">
        <v>0</v>
      </c>
      <c r="AD190" s="93">
        <v>0</v>
      </c>
      <c r="AE190" s="93">
        <v>0</v>
      </c>
      <c r="AF190" s="93">
        <v>0</v>
      </c>
      <c r="AG190" s="93">
        <v>0</v>
      </c>
      <c r="AH190" s="93">
        <v>0</v>
      </c>
      <c r="AI190" s="95">
        <f t="shared" ref="AI190:AI209" si="176">SUM(V190:AC190)</f>
        <v>0</v>
      </c>
      <c r="BA190"/>
      <c r="BR190"/>
      <c r="CG190"/>
    </row>
    <row r="191" spans="1:85" x14ac:dyDescent="0.25">
      <c r="A191" s="12" t="s">
        <v>9</v>
      </c>
      <c r="B191" s="49">
        <v>0</v>
      </c>
      <c r="C191" s="49">
        <v>0</v>
      </c>
      <c r="D191" s="49">
        <v>221.26453017677719</v>
      </c>
      <c r="E191" s="49">
        <v>0</v>
      </c>
      <c r="F191" s="372"/>
      <c r="G191" s="49">
        <v>0</v>
      </c>
      <c r="H191" s="58">
        <v>0</v>
      </c>
      <c r="I191" s="48">
        <f t="shared" si="174"/>
        <v>221.26453017677719</v>
      </c>
      <c r="J191" s="8"/>
      <c r="K191" s="24" t="s">
        <v>9</v>
      </c>
      <c r="L191" s="49">
        <v>0</v>
      </c>
      <c r="M191" s="49">
        <v>0</v>
      </c>
      <c r="N191" s="49">
        <v>221.26453017677719</v>
      </c>
      <c r="O191" s="49">
        <v>0</v>
      </c>
      <c r="P191" s="49">
        <v>0</v>
      </c>
      <c r="Q191" s="49">
        <v>0</v>
      </c>
      <c r="R191" s="50">
        <v>0</v>
      </c>
      <c r="S191" s="51">
        <f t="shared" si="175"/>
        <v>221.26453017677719</v>
      </c>
      <c r="U191" s="35" t="s">
        <v>9</v>
      </c>
      <c r="V191" s="89">
        <v>0</v>
      </c>
      <c r="W191" s="89">
        <v>0</v>
      </c>
      <c r="X191" s="89">
        <v>0</v>
      </c>
      <c r="Y191" s="89">
        <v>0</v>
      </c>
      <c r="Z191" s="89">
        <v>221.26453017677719</v>
      </c>
      <c r="AA191" s="89">
        <v>0</v>
      </c>
      <c r="AB191" s="89">
        <v>0</v>
      </c>
      <c r="AC191" s="90">
        <v>0</v>
      </c>
      <c r="AD191" s="91">
        <v>0</v>
      </c>
      <c r="AE191" s="91">
        <v>0</v>
      </c>
      <c r="AF191" s="91">
        <v>0</v>
      </c>
      <c r="AG191" s="91">
        <v>0</v>
      </c>
      <c r="AH191" s="91">
        <v>0</v>
      </c>
      <c r="AI191" s="92">
        <f t="shared" si="176"/>
        <v>221.26453017677719</v>
      </c>
      <c r="BA191"/>
      <c r="BR191"/>
      <c r="CG191"/>
    </row>
    <row r="192" spans="1:85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174"/>
        <v>0</v>
      </c>
      <c r="J192" s="8"/>
      <c r="K192" s="23" t="s">
        <v>54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6">
        <v>0</v>
      </c>
      <c r="S192" s="57">
        <f t="shared" si="175"/>
        <v>0</v>
      </c>
      <c r="U192" s="34" t="s">
        <v>54</v>
      </c>
      <c r="V192" s="93">
        <v>0</v>
      </c>
      <c r="W192" s="93">
        <v>0</v>
      </c>
      <c r="X192" s="93">
        <v>0</v>
      </c>
      <c r="Y192" s="93">
        <v>0</v>
      </c>
      <c r="Z192" s="93">
        <v>0</v>
      </c>
      <c r="AA192" s="93">
        <v>0</v>
      </c>
      <c r="AB192" s="93">
        <v>0</v>
      </c>
      <c r="AC192" s="94">
        <v>0</v>
      </c>
      <c r="AD192" s="93">
        <v>0</v>
      </c>
      <c r="AE192" s="93">
        <v>0</v>
      </c>
      <c r="AF192" s="93">
        <v>0</v>
      </c>
      <c r="AG192" s="93">
        <v>0</v>
      </c>
      <c r="AH192" s="93">
        <v>0</v>
      </c>
      <c r="AI192" s="95">
        <f t="shared" si="176"/>
        <v>0</v>
      </c>
      <c r="BA192"/>
      <c r="BR192"/>
      <c r="CG192"/>
    </row>
    <row r="193" spans="1:85" x14ac:dyDescent="0.25">
      <c r="A193" s="12" t="s">
        <v>15</v>
      </c>
      <c r="B193" s="49">
        <v>65.862698013919967</v>
      </c>
      <c r="C193" s="49">
        <v>0</v>
      </c>
      <c r="D193" s="49">
        <v>81.561175058461899</v>
      </c>
      <c r="E193" s="49">
        <v>0</v>
      </c>
      <c r="F193" s="372"/>
      <c r="G193" s="49">
        <v>0</v>
      </c>
      <c r="H193" s="58">
        <v>0</v>
      </c>
      <c r="I193" s="48">
        <f t="shared" si="174"/>
        <v>147.42387307238187</v>
      </c>
      <c r="J193" s="8"/>
      <c r="K193" s="24" t="s">
        <v>15</v>
      </c>
      <c r="L193" s="49">
        <v>65.862698013919967</v>
      </c>
      <c r="M193" s="49">
        <v>0</v>
      </c>
      <c r="N193" s="49">
        <v>81.561175058461899</v>
      </c>
      <c r="O193" s="49">
        <v>0</v>
      </c>
      <c r="P193" s="49">
        <v>0</v>
      </c>
      <c r="Q193" s="49">
        <v>0</v>
      </c>
      <c r="R193" s="50">
        <v>0</v>
      </c>
      <c r="S193" s="51">
        <f t="shared" si="175"/>
        <v>147.42387307238187</v>
      </c>
      <c r="U193" s="35" t="s">
        <v>15</v>
      </c>
      <c r="V193" s="89">
        <v>65.862698013919967</v>
      </c>
      <c r="W193" s="89">
        <v>0</v>
      </c>
      <c r="X193" s="89">
        <v>0</v>
      </c>
      <c r="Y193" s="89">
        <v>0</v>
      </c>
      <c r="Z193" s="89">
        <v>81.561175058461899</v>
      </c>
      <c r="AA193" s="89">
        <v>0</v>
      </c>
      <c r="AB193" s="89">
        <v>0</v>
      </c>
      <c r="AC193" s="90">
        <v>0</v>
      </c>
      <c r="AD193" s="91">
        <v>0</v>
      </c>
      <c r="AE193" s="91">
        <v>0</v>
      </c>
      <c r="AF193" s="91">
        <v>0</v>
      </c>
      <c r="AG193" s="91">
        <v>0</v>
      </c>
      <c r="AH193" s="91">
        <v>0</v>
      </c>
      <c r="AI193" s="92">
        <f t="shared" si="176"/>
        <v>147.42387307238187</v>
      </c>
      <c r="BA193"/>
      <c r="BR193"/>
      <c r="CG193"/>
    </row>
    <row r="194" spans="1:85" x14ac:dyDescent="0.25">
      <c r="A194" s="11" t="s">
        <v>67</v>
      </c>
      <c r="B194" s="52">
        <v>30.521776112735491</v>
      </c>
      <c r="C194" s="52">
        <v>19.280536129169633</v>
      </c>
      <c r="D194" s="52">
        <v>88.049058081280904</v>
      </c>
      <c r="E194" s="52">
        <v>0</v>
      </c>
      <c r="F194" s="372"/>
      <c r="G194" s="52">
        <v>0</v>
      </c>
      <c r="H194" s="53">
        <v>0</v>
      </c>
      <c r="I194" s="54">
        <f t="shared" si="174"/>
        <v>137.85137032318602</v>
      </c>
      <c r="J194" s="8"/>
      <c r="K194" s="23" t="s">
        <v>67</v>
      </c>
      <c r="L194" s="55">
        <v>30.521776112735491</v>
      </c>
      <c r="M194" s="55">
        <v>19.280536129169633</v>
      </c>
      <c r="N194" s="55">
        <v>88.049058081280904</v>
      </c>
      <c r="O194" s="55">
        <v>0</v>
      </c>
      <c r="P194" s="55">
        <v>0</v>
      </c>
      <c r="Q194" s="55">
        <v>0</v>
      </c>
      <c r="R194" s="56">
        <v>0</v>
      </c>
      <c r="S194" s="57">
        <f t="shared" si="175"/>
        <v>137.85137032318602</v>
      </c>
      <c r="U194" s="34" t="s">
        <v>55</v>
      </c>
      <c r="V194" s="93">
        <v>29.748517849460438</v>
      </c>
      <c r="W194" s="93">
        <v>0</v>
      </c>
      <c r="X194" s="93">
        <v>0</v>
      </c>
      <c r="Y194" s="93">
        <v>19.280536129169633</v>
      </c>
      <c r="Z194" s="93">
        <v>60.254051145300586</v>
      </c>
      <c r="AA194" s="93">
        <v>0</v>
      </c>
      <c r="AB194" s="93">
        <v>0</v>
      </c>
      <c r="AC194" s="94">
        <v>28.568265199255375</v>
      </c>
      <c r="AD194" s="93">
        <v>0.77325826327505409</v>
      </c>
      <c r="AE194" s="93">
        <v>0</v>
      </c>
      <c r="AF194" s="93">
        <v>0</v>
      </c>
      <c r="AG194" s="93">
        <v>27.795006935980318</v>
      </c>
      <c r="AH194" s="93">
        <v>0</v>
      </c>
      <c r="AI194" s="95">
        <f t="shared" si="176"/>
        <v>137.85137032318602</v>
      </c>
      <c r="BA194"/>
      <c r="BR194"/>
      <c r="CG194"/>
    </row>
    <row r="195" spans="1:85" x14ac:dyDescent="0.25">
      <c r="A195" s="12" t="s">
        <v>56</v>
      </c>
      <c r="B195" s="49">
        <v>0</v>
      </c>
      <c r="C195" s="49">
        <v>0</v>
      </c>
      <c r="D195" s="49">
        <v>0.26857428780076215</v>
      </c>
      <c r="E195" s="49">
        <v>3.7647612711855936</v>
      </c>
      <c r="F195" s="372"/>
      <c r="G195" s="49">
        <v>0</v>
      </c>
      <c r="H195" s="58">
        <v>0</v>
      </c>
      <c r="I195" s="48">
        <f t="shared" si="174"/>
        <v>4.033335558986356</v>
      </c>
      <c r="J195" s="8"/>
      <c r="K195" s="24" t="s">
        <v>56</v>
      </c>
      <c r="L195" s="49">
        <v>0</v>
      </c>
      <c r="M195" s="49">
        <v>0</v>
      </c>
      <c r="N195" s="49">
        <v>0.26857428780076215</v>
      </c>
      <c r="O195" s="49">
        <v>3.7647612711855936</v>
      </c>
      <c r="P195" s="49">
        <v>613.4855748676182</v>
      </c>
      <c r="Q195" s="49">
        <v>0</v>
      </c>
      <c r="R195" s="50">
        <v>0</v>
      </c>
      <c r="S195" s="51">
        <f t="shared" si="175"/>
        <v>617.51891042660452</v>
      </c>
      <c r="U195" s="35" t="s">
        <v>56</v>
      </c>
      <c r="V195" s="89">
        <v>0</v>
      </c>
      <c r="W195" s="89">
        <v>0</v>
      </c>
      <c r="X195" s="89">
        <v>0</v>
      </c>
      <c r="Y195" s="89">
        <v>0</v>
      </c>
      <c r="Z195" s="89">
        <v>0</v>
      </c>
      <c r="AA195" s="89">
        <v>0.48285429288990384</v>
      </c>
      <c r="AB195" s="89">
        <v>613.4855748676182</v>
      </c>
      <c r="AC195" s="90">
        <v>3.5504812660964515</v>
      </c>
      <c r="AD195" s="89">
        <v>0</v>
      </c>
      <c r="AE195" s="89">
        <v>3.2819069782956896</v>
      </c>
      <c r="AF195" s="89">
        <v>0</v>
      </c>
      <c r="AG195" s="89">
        <v>0.26857428780076215</v>
      </c>
      <c r="AH195" s="89">
        <v>0</v>
      </c>
      <c r="AI195" s="92">
        <f t="shared" si="176"/>
        <v>617.51891042660452</v>
      </c>
      <c r="BA195"/>
      <c r="BR195"/>
      <c r="CG195"/>
    </row>
    <row r="196" spans="1:85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174"/>
        <v>0</v>
      </c>
      <c r="J196" s="8"/>
      <c r="K196" s="23" t="s">
        <v>11</v>
      </c>
      <c r="L196" s="55">
        <v>0</v>
      </c>
      <c r="M196" s="55">
        <v>0</v>
      </c>
      <c r="N196" s="55">
        <v>0</v>
      </c>
      <c r="O196" s="55">
        <v>0</v>
      </c>
      <c r="P196" s="55">
        <v>1.1172347951998176</v>
      </c>
      <c r="Q196" s="55">
        <v>0</v>
      </c>
      <c r="R196" s="56">
        <v>0</v>
      </c>
      <c r="S196" s="57">
        <f t="shared" si="175"/>
        <v>1.1172347951998176</v>
      </c>
      <c r="U196" s="34" t="s">
        <v>11</v>
      </c>
      <c r="V196" s="93">
        <v>0</v>
      </c>
      <c r="W196" s="93">
        <v>0</v>
      </c>
      <c r="X196" s="93">
        <v>0</v>
      </c>
      <c r="Y196" s="93">
        <v>0</v>
      </c>
      <c r="Z196" s="93">
        <v>0</v>
      </c>
      <c r="AA196" s="93">
        <v>0</v>
      </c>
      <c r="AB196" s="93">
        <v>1.1172347951998176</v>
      </c>
      <c r="AC196" s="94">
        <v>0</v>
      </c>
      <c r="AD196" s="93">
        <v>0</v>
      </c>
      <c r="AE196" s="93">
        <v>0</v>
      </c>
      <c r="AF196" s="93">
        <v>0</v>
      </c>
      <c r="AG196" s="93">
        <v>0</v>
      </c>
      <c r="AH196" s="93">
        <v>0</v>
      </c>
      <c r="AI196" s="95">
        <f t="shared" si="176"/>
        <v>1.1172347951998176</v>
      </c>
      <c r="BA196"/>
      <c r="BR196"/>
      <c r="CG196"/>
    </row>
    <row r="197" spans="1:85" x14ac:dyDescent="0.25">
      <c r="A197" s="12" t="s">
        <v>57</v>
      </c>
      <c r="B197" s="49">
        <v>0</v>
      </c>
      <c r="C197" s="49">
        <v>0</v>
      </c>
      <c r="D197" s="49">
        <v>0.74191564091680817</v>
      </c>
      <c r="E197" s="49">
        <v>0</v>
      </c>
      <c r="F197" s="372"/>
      <c r="G197" s="49">
        <v>0</v>
      </c>
      <c r="H197" s="58">
        <v>0</v>
      </c>
      <c r="I197" s="48">
        <f t="shared" si="174"/>
        <v>0.74191564091680817</v>
      </c>
      <c r="J197" s="8"/>
      <c r="K197" s="24" t="s">
        <v>57</v>
      </c>
      <c r="L197" s="49">
        <v>0</v>
      </c>
      <c r="M197" s="49">
        <v>0</v>
      </c>
      <c r="N197" s="49">
        <v>0.74191564091680817</v>
      </c>
      <c r="O197" s="49">
        <v>0</v>
      </c>
      <c r="P197" s="49">
        <v>0</v>
      </c>
      <c r="Q197" s="49">
        <v>0</v>
      </c>
      <c r="R197" s="50">
        <v>0</v>
      </c>
      <c r="S197" s="51">
        <f t="shared" si="175"/>
        <v>0.74191564091680817</v>
      </c>
      <c r="U197" s="35" t="s">
        <v>57</v>
      </c>
      <c r="V197" s="89">
        <v>0</v>
      </c>
      <c r="W197" s="89">
        <v>0</v>
      </c>
      <c r="X197" s="89">
        <v>0</v>
      </c>
      <c r="Y197" s="89">
        <v>0</v>
      </c>
      <c r="Z197" s="89">
        <v>0.74191564091680817</v>
      </c>
      <c r="AA197" s="89">
        <v>0</v>
      </c>
      <c r="AB197" s="89">
        <v>0</v>
      </c>
      <c r="AC197" s="90">
        <v>0</v>
      </c>
      <c r="AD197" s="89">
        <v>0</v>
      </c>
      <c r="AE197" s="89">
        <v>0</v>
      </c>
      <c r="AF197" s="89">
        <v>0</v>
      </c>
      <c r="AG197" s="89">
        <v>0</v>
      </c>
      <c r="AH197" s="89">
        <v>0</v>
      </c>
      <c r="AI197" s="92">
        <f t="shared" si="176"/>
        <v>0.74191564091680817</v>
      </c>
      <c r="BA197"/>
      <c r="BR197"/>
      <c r="CG197"/>
    </row>
    <row r="198" spans="1:85" x14ac:dyDescent="0.25">
      <c r="A198" s="11" t="s">
        <v>16</v>
      </c>
      <c r="B198" s="52">
        <v>15.84753540465679</v>
      </c>
      <c r="C198" s="52">
        <v>0</v>
      </c>
      <c r="D198" s="52">
        <v>9.4360347579835366</v>
      </c>
      <c r="E198" s="52">
        <v>0</v>
      </c>
      <c r="F198" s="372"/>
      <c r="G198" s="52">
        <v>0</v>
      </c>
      <c r="H198" s="53">
        <v>0</v>
      </c>
      <c r="I198" s="54">
        <f t="shared" si="174"/>
        <v>25.283570162640327</v>
      </c>
      <c r="J198" s="8"/>
      <c r="K198" s="23" t="s">
        <v>16</v>
      </c>
      <c r="L198" s="55">
        <v>15.84753540465679</v>
      </c>
      <c r="M198" s="55">
        <v>0</v>
      </c>
      <c r="N198" s="55">
        <v>9.4360347579835366</v>
      </c>
      <c r="O198" s="55">
        <v>0</v>
      </c>
      <c r="P198" s="55">
        <v>4.8679649112959194</v>
      </c>
      <c r="Q198" s="55">
        <v>0</v>
      </c>
      <c r="R198" s="56">
        <v>0</v>
      </c>
      <c r="S198" s="57">
        <f t="shared" si="175"/>
        <v>30.151535073936245</v>
      </c>
      <c r="U198" s="34" t="s">
        <v>16</v>
      </c>
      <c r="V198" s="93">
        <v>15.84753540465679</v>
      </c>
      <c r="W198" s="93">
        <v>0</v>
      </c>
      <c r="X198" s="93">
        <v>0</v>
      </c>
      <c r="Y198" s="93">
        <v>0</v>
      </c>
      <c r="Z198" s="93">
        <v>3.5241223350534994</v>
      </c>
      <c r="AA198" s="93">
        <v>0</v>
      </c>
      <c r="AB198" s="93">
        <v>4.8679649112959194</v>
      </c>
      <c r="AC198" s="94">
        <v>5.9119124229300377</v>
      </c>
      <c r="AD198" s="93">
        <v>0</v>
      </c>
      <c r="AE198" s="93">
        <v>0</v>
      </c>
      <c r="AF198" s="93">
        <v>0</v>
      </c>
      <c r="AG198" s="93">
        <v>5.9119124229300377</v>
      </c>
      <c r="AH198" s="93">
        <v>0</v>
      </c>
      <c r="AI198" s="95">
        <f t="shared" si="176"/>
        <v>30.151535073936245</v>
      </c>
      <c r="BA198"/>
      <c r="BR198"/>
      <c r="CG198"/>
    </row>
    <row r="199" spans="1:85" x14ac:dyDescent="0.25">
      <c r="A199" s="12" t="s">
        <v>139</v>
      </c>
      <c r="B199" s="49">
        <v>97.160361725255825</v>
      </c>
      <c r="C199" s="49">
        <v>137.52940809144874</v>
      </c>
      <c r="D199" s="49">
        <v>1076.1435528988434</v>
      </c>
      <c r="E199" s="49">
        <v>0</v>
      </c>
      <c r="F199" s="372"/>
      <c r="G199" s="49">
        <v>0</v>
      </c>
      <c r="H199" s="58">
        <v>0</v>
      </c>
      <c r="I199" s="48">
        <f t="shared" si="174"/>
        <v>1310.8333227155479</v>
      </c>
      <c r="J199" s="8"/>
      <c r="K199" s="24" t="s">
        <v>139</v>
      </c>
      <c r="L199" s="49">
        <v>97.160361725255825</v>
      </c>
      <c r="M199" s="49">
        <v>137.52940809144874</v>
      </c>
      <c r="N199" s="49">
        <v>1076.1435528988434</v>
      </c>
      <c r="O199" s="49">
        <v>0</v>
      </c>
      <c r="P199" s="49">
        <v>0</v>
      </c>
      <c r="Q199" s="49">
        <v>0</v>
      </c>
      <c r="R199" s="50">
        <v>0</v>
      </c>
      <c r="S199" s="51">
        <f t="shared" si="175"/>
        <v>1310.8333227155479</v>
      </c>
      <c r="U199" s="35" t="s">
        <v>139</v>
      </c>
      <c r="V199" s="89">
        <v>72.454118764153023</v>
      </c>
      <c r="W199" s="89">
        <v>0</v>
      </c>
      <c r="X199" s="89">
        <v>0</v>
      </c>
      <c r="Y199" s="89">
        <v>137.52940809144874</v>
      </c>
      <c r="Z199" s="89">
        <v>1047.6883249361733</v>
      </c>
      <c r="AA199" s="89">
        <v>0</v>
      </c>
      <c r="AB199" s="89">
        <v>0</v>
      </c>
      <c r="AC199" s="90">
        <v>53.161470923772747</v>
      </c>
      <c r="AD199" s="89">
        <v>24.706242961102799</v>
      </c>
      <c r="AE199" s="89">
        <v>0</v>
      </c>
      <c r="AF199" s="89">
        <v>0</v>
      </c>
      <c r="AG199" s="89">
        <v>28.455227962669952</v>
      </c>
      <c r="AH199" s="89">
        <v>0</v>
      </c>
      <c r="AI199" s="92">
        <f t="shared" si="176"/>
        <v>1310.8333227155479</v>
      </c>
      <c r="BA199"/>
      <c r="BR199"/>
      <c r="CG199"/>
    </row>
    <row r="200" spans="1:85" x14ac:dyDescent="0.25">
      <c r="A200" s="11" t="s">
        <v>24</v>
      </c>
      <c r="B200" s="52">
        <v>57.278905620867974</v>
      </c>
      <c r="C200" s="52">
        <v>0.5695403527011913</v>
      </c>
      <c r="D200" s="52">
        <v>594.54672226958098</v>
      </c>
      <c r="E200" s="52">
        <v>439.46263674493861</v>
      </c>
      <c r="F200" s="372"/>
      <c r="G200" s="52">
        <v>49.583961243377267</v>
      </c>
      <c r="H200" s="53">
        <v>0</v>
      </c>
      <c r="I200" s="54">
        <f t="shared" si="174"/>
        <v>1141.4417662314659</v>
      </c>
      <c r="J200" s="8"/>
      <c r="K200" s="23" t="s">
        <v>24</v>
      </c>
      <c r="L200" s="55">
        <v>57.278905620867974</v>
      </c>
      <c r="M200" s="55">
        <v>0.5695403527011913</v>
      </c>
      <c r="N200" s="55">
        <v>594.54672226958098</v>
      </c>
      <c r="O200" s="55">
        <v>439.46263674493861</v>
      </c>
      <c r="P200" s="55">
        <v>15.266330278036278</v>
      </c>
      <c r="Q200" s="55">
        <v>49.583961243377267</v>
      </c>
      <c r="R200" s="56">
        <v>0</v>
      </c>
      <c r="S200" s="57">
        <f t="shared" si="175"/>
        <v>1156.7080965095022</v>
      </c>
      <c r="U200" s="34" t="s">
        <v>24</v>
      </c>
      <c r="V200" s="93">
        <v>5.4189798654009733</v>
      </c>
      <c r="W200" s="93">
        <v>10.043178781228237</v>
      </c>
      <c r="X200" s="93">
        <v>49.583961243377267</v>
      </c>
      <c r="Y200" s="93">
        <v>0.5695403527011913</v>
      </c>
      <c r="Z200" s="93">
        <v>585.06513793519935</v>
      </c>
      <c r="AA200" s="93">
        <v>438.87247760900965</v>
      </c>
      <c r="AB200" s="93">
        <v>15.266330278036278</v>
      </c>
      <c r="AC200" s="94">
        <v>51.88849044454934</v>
      </c>
      <c r="AD200" s="93">
        <v>41.816746974238761</v>
      </c>
      <c r="AE200" s="93">
        <v>0.4578070065386719</v>
      </c>
      <c r="AF200" s="93">
        <v>0</v>
      </c>
      <c r="AG200" s="93">
        <v>9.4815843343815871</v>
      </c>
      <c r="AH200" s="93">
        <v>0.13235212939032365</v>
      </c>
      <c r="AI200" s="95">
        <f t="shared" si="176"/>
        <v>1156.7080965095022</v>
      </c>
      <c r="BA200"/>
      <c r="BR200"/>
      <c r="CG200"/>
    </row>
    <row r="201" spans="1:85" x14ac:dyDescent="0.25">
      <c r="A201" s="12" t="s">
        <v>23</v>
      </c>
      <c r="B201" s="49">
        <v>1.873469774982115</v>
      </c>
      <c r="C201" s="49">
        <v>0.3070679307905223</v>
      </c>
      <c r="D201" s="49">
        <v>0</v>
      </c>
      <c r="E201" s="49">
        <v>0</v>
      </c>
      <c r="F201" s="372"/>
      <c r="G201" s="49">
        <v>0</v>
      </c>
      <c r="H201" s="58">
        <v>0</v>
      </c>
      <c r="I201" s="48">
        <f t="shared" si="174"/>
        <v>2.1805377057726374</v>
      </c>
      <c r="J201" s="8"/>
      <c r="K201" s="24" t="s">
        <v>23</v>
      </c>
      <c r="L201" s="49">
        <v>1.873469774982115</v>
      </c>
      <c r="M201" s="49">
        <v>0.3070679307905223</v>
      </c>
      <c r="N201" s="49">
        <v>0</v>
      </c>
      <c r="O201" s="49">
        <v>0</v>
      </c>
      <c r="P201" s="49">
        <v>0</v>
      </c>
      <c r="Q201" s="49">
        <v>0</v>
      </c>
      <c r="R201" s="50">
        <v>0</v>
      </c>
      <c r="S201" s="51">
        <f t="shared" si="175"/>
        <v>2.1805377057726374</v>
      </c>
      <c r="U201" s="35" t="s">
        <v>23</v>
      </c>
      <c r="V201" s="89">
        <v>1.8732938705634803</v>
      </c>
      <c r="W201" s="89">
        <v>0</v>
      </c>
      <c r="X201" s="89">
        <v>0</v>
      </c>
      <c r="Y201" s="89">
        <v>0.3070679307905223</v>
      </c>
      <c r="Z201" s="89">
        <v>0</v>
      </c>
      <c r="AA201" s="89">
        <v>0</v>
      </c>
      <c r="AB201" s="89">
        <v>0</v>
      </c>
      <c r="AC201" s="90">
        <v>1.7590441863467031E-4</v>
      </c>
      <c r="AD201" s="89">
        <v>1.7590441863467031E-4</v>
      </c>
      <c r="AE201" s="89">
        <v>0</v>
      </c>
      <c r="AF201" s="89">
        <v>0</v>
      </c>
      <c r="AG201" s="89">
        <v>0</v>
      </c>
      <c r="AH201" s="89">
        <v>0</v>
      </c>
      <c r="AI201" s="92">
        <f t="shared" si="176"/>
        <v>2.1805377057726374</v>
      </c>
      <c r="BA201"/>
      <c r="BR201"/>
      <c r="CG201"/>
    </row>
    <row r="202" spans="1:85" x14ac:dyDescent="0.25">
      <c r="A202" s="11" t="s">
        <v>58</v>
      </c>
      <c r="B202" s="52">
        <v>0.18169101179396241</v>
      </c>
      <c r="C202" s="52">
        <v>0.30812547876398783</v>
      </c>
      <c r="D202" s="52">
        <v>0.56193096431122391</v>
      </c>
      <c r="E202" s="52">
        <v>0</v>
      </c>
      <c r="F202" s="372"/>
      <c r="G202" s="52">
        <v>0</v>
      </c>
      <c r="H202" s="53">
        <v>0</v>
      </c>
      <c r="I202" s="54">
        <f t="shared" si="174"/>
        <v>1.0517474548691741</v>
      </c>
      <c r="J202" s="8"/>
      <c r="K202" s="23" t="s">
        <v>58</v>
      </c>
      <c r="L202" s="55">
        <v>0.18169101179396241</v>
      </c>
      <c r="M202" s="55">
        <v>0.30812547876398783</v>
      </c>
      <c r="N202" s="55">
        <v>0.56193096431122391</v>
      </c>
      <c r="O202" s="55">
        <v>0</v>
      </c>
      <c r="P202" s="55">
        <v>0</v>
      </c>
      <c r="Q202" s="55">
        <v>0</v>
      </c>
      <c r="R202" s="56">
        <v>0</v>
      </c>
      <c r="S202" s="57">
        <f t="shared" si="175"/>
        <v>1.0517474548691741</v>
      </c>
      <c r="U202" s="34" t="s">
        <v>58</v>
      </c>
      <c r="V202" s="93">
        <v>0.18169101179396241</v>
      </c>
      <c r="W202" s="93">
        <v>0</v>
      </c>
      <c r="X202" s="93">
        <v>0</v>
      </c>
      <c r="Y202" s="93">
        <v>0.30812547876398783</v>
      </c>
      <c r="Z202" s="93">
        <v>0.56193096431122391</v>
      </c>
      <c r="AA202" s="93">
        <v>0</v>
      </c>
      <c r="AB202" s="93">
        <v>0</v>
      </c>
      <c r="AC202" s="94">
        <v>0</v>
      </c>
      <c r="AD202" s="93">
        <v>0</v>
      </c>
      <c r="AE202" s="93">
        <v>0</v>
      </c>
      <c r="AF202" s="93">
        <v>0</v>
      </c>
      <c r="AG202" s="93">
        <v>0</v>
      </c>
      <c r="AH202" s="93">
        <v>0</v>
      </c>
      <c r="AI202" s="95">
        <f t="shared" si="176"/>
        <v>1.0517474548691741</v>
      </c>
      <c r="BA202"/>
      <c r="BR202"/>
      <c r="CG202"/>
    </row>
    <row r="203" spans="1:85" x14ac:dyDescent="0.25">
      <c r="A203" s="12" t="s">
        <v>21</v>
      </c>
      <c r="B203" s="49">
        <v>0</v>
      </c>
      <c r="C203" s="49">
        <v>0</v>
      </c>
      <c r="D203" s="49">
        <v>589.37200746094322</v>
      </c>
      <c r="E203" s="49">
        <v>0</v>
      </c>
      <c r="F203" s="372"/>
      <c r="G203" s="49">
        <v>0</v>
      </c>
      <c r="H203" s="58">
        <v>0</v>
      </c>
      <c r="I203" s="48">
        <f t="shared" si="174"/>
        <v>589.37200746094322</v>
      </c>
      <c r="J203" s="8"/>
      <c r="K203" s="24" t="s">
        <v>21</v>
      </c>
      <c r="L203" s="49">
        <v>0</v>
      </c>
      <c r="M203" s="49">
        <v>0</v>
      </c>
      <c r="N203" s="49">
        <v>589.37200746094322</v>
      </c>
      <c r="O203" s="49">
        <v>0</v>
      </c>
      <c r="P203" s="49">
        <v>22.383326826014379</v>
      </c>
      <c r="Q203" s="49">
        <v>0</v>
      </c>
      <c r="R203" s="50">
        <v>0</v>
      </c>
      <c r="S203" s="51">
        <f t="shared" si="175"/>
        <v>611.75533428695758</v>
      </c>
      <c r="U203" s="35" t="s">
        <v>21</v>
      </c>
      <c r="V203" s="89">
        <v>0</v>
      </c>
      <c r="W203" s="89">
        <v>0</v>
      </c>
      <c r="X203" s="89">
        <v>0</v>
      </c>
      <c r="Y203" s="89">
        <v>0</v>
      </c>
      <c r="Z203" s="89">
        <v>589.37200746094322</v>
      </c>
      <c r="AA203" s="89">
        <v>0</v>
      </c>
      <c r="AB203" s="89">
        <v>22.383326826014379</v>
      </c>
      <c r="AC203" s="90">
        <v>0</v>
      </c>
      <c r="AD203" s="89">
        <v>0</v>
      </c>
      <c r="AE203" s="89">
        <v>0</v>
      </c>
      <c r="AF203" s="89">
        <v>0</v>
      </c>
      <c r="AG203" s="89">
        <v>0</v>
      </c>
      <c r="AH203" s="89">
        <v>0</v>
      </c>
      <c r="AI203" s="92">
        <f t="shared" si="176"/>
        <v>611.75533428695758</v>
      </c>
      <c r="BA203"/>
      <c r="BR203"/>
      <c r="CG203"/>
    </row>
    <row r="204" spans="1:85" x14ac:dyDescent="0.25">
      <c r="A204" s="11" t="s">
        <v>20</v>
      </c>
      <c r="B204" s="52">
        <v>0</v>
      </c>
      <c r="C204" s="52">
        <v>0</v>
      </c>
      <c r="D204" s="52">
        <v>992.93756841374886</v>
      </c>
      <c r="E204" s="52">
        <v>0</v>
      </c>
      <c r="F204" s="372"/>
      <c r="G204" s="52">
        <v>0</v>
      </c>
      <c r="H204" s="53">
        <v>0</v>
      </c>
      <c r="I204" s="54">
        <f t="shared" si="174"/>
        <v>992.93756841374886</v>
      </c>
      <c r="J204" s="8"/>
      <c r="K204" s="23" t="s">
        <v>20</v>
      </c>
      <c r="L204" s="55">
        <v>0</v>
      </c>
      <c r="M204" s="55">
        <v>0</v>
      </c>
      <c r="N204" s="55">
        <v>992.93756841374886</v>
      </c>
      <c r="O204" s="55">
        <v>0</v>
      </c>
      <c r="P204" s="55">
        <v>0</v>
      </c>
      <c r="Q204" s="55">
        <v>0</v>
      </c>
      <c r="R204" s="56">
        <v>0</v>
      </c>
      <c r="S204" s="57">
        <f t="shared" si="175"/>
        <v>992.93756841374886</v>
      </c>
      <c r="U204" s="34" t="s">
        <v>59</v>
      </c>
      <c r="V204" s="93">
        <v>0</v>
      </c>
      <c r="W204" s="93">
        <v>0</v>
      </c>
      <c r="X204" s="93">
        <v>0</v>
      </c>
      <c r="Y204" s="93">
        <v>0</v>
      </c>
      <c r="Z204" s="93">
        <v>992.93756841374886</v>
      </c>
      <c r="AA204" s="93">
        <v>0</v>
      </c>
      <c r="AB204" s="93">
        <v>0</v>
      </c>
      <c r="AC204" s="94">
        <v>0</v>
      </c>
      <c r="AD204" s="93">
        <v>0</v>
      </c>
      <c r="AE204" s="93">
        <v>0</v>
      </c>
      <c r="AF204" s="93">
        <v>0</v>
      </c>
      <c r="AG204" s="93">
        <v>0</v>
      </c>
      <c r="AH204" s="93">
        <v>0</v>
      </c>
      <c r="AI204" s="95">
        <f t="shared" si="176"/>
        <v>992.93756841374886</v>
      </c>
      <c r="BA204"/>
      <c r="BR204"/>
      <c r="CG204"/>
    </row>
    <row r="205" spans="1:85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174"/>
        <v>0</v>
      </c>
      <c r="J205" s="8"/>
      <c r="K205" s="25" t="s">
        <v>62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50">
        <v>0</v>
      </c>
      <c r="S205" s="51">
        <f t="shared" si="175"/>
        <v>0</v>
      </c>
      <c r="U205" s="36" t="s">
        <v>60</v>
      </c>
      <c r="V205" s="89">
        <v>0</v>
      </c>
      <c r="W205" s="89">
        <v>0</v>
      </c>
      <c r="X205" s="89">
        <v>0</v>
      </c>
      <c r="Y205" s="89">
        <v>0</v>
      </c>
      <c r="Z205" s="89">
        <v>0</v>
      </c>
      <c r="AA205" s="89">
        <v>0</v>
      </c>
      <c r="AB205" s="89">
        <v>0</v>
      </c>
      <c r="AC205" s="90">
        <v>0</v>
      </c>
      <c r="AD205" s="91">
        <v>0</v>
      </c>
      <c r="AE205" s="91">
        <v>0</v>
      </c>
      <c r="AF205" s="91">
        <v>0</v>
      </c>
      <c r="AG205" s="91">
        <v>0</v>
      </c>
      <c r="AH205" s="91">
        <v>0</v>
      </c>
      <c r="AI205" s="92">
        <f t="shared" si="176"/>
        <v>0</v>
      </c>
      <c r="BA205"/>
      <c r="BR205"/>
      <c r="CG205"/>
    </row>
    <row r="206" spans="1:85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174"/>
        <v>0</v>
      </c>
      <c r="J206" s="8"/>
      <c r="K206" s="26" t="s">
        <v>22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63">
        <v>0</v>
      </c>
      <c r="S206" s="64">
        <f t="shared" si="175"/>
        <v>0</v>
      </c>
      <c r="U206" s="37" t="s">
        <v>63</v>
      </c>
      <c r="V206" s="96">
        <v>0</v>
      </c>
      <c r="W206" s="96">
        <v>0</v>
      </c>
      <c r="X206" s="96">
        <v>0</v>
      </c>
      <c r="Y206" s="96">
        <v>0</v>
      </c>
      <c r="Z206" s="96">
        <v>0</v>
      </c>
      <c r="AA206" s="96">
        <v>0</v>
      </c>
      <c r="AB206" s="96">
        <v>0</v>
      </c>
      <c r="AC206" s="96">
        <v>0</v>
      </c>
      <c r="AD206" s="96">
        <v>0</v>
      </c>
      <c r="AE206" s="96">
        <v>0</v>
      </c>
      <c r="AF206" s="96">
        <v>0</v>
      </c>
      <c r="AG206" s="96">
        <v>0</v>
      </c>
      <c r="AH206" s="97">
        <v>0</v>
      </c>
      <c r="AI206" s="98">
        <f t="shared" si="176"/>
        <v>0</v>
      </c>
      <c r="BA206"/>
      <c r="BR206"/>
      <c r="CG206"/>
    </row>
    <row r="207" spans="1:85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174"/>
        <v>0</v>
      </c>
      <c r="J207" s="8"/>
      <c r="K207" s="27" t="s">
        <v>18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8">
        <v>0</v>
      </c>
      <c r="S207" s="69">
        <f t="shared" si="175"/>
        <v>0</v>
      </c>
      <c r="U207" s="38" t="s">
        <v>18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1">
        <f t="shared" si="176"/>
        <v>0</v>
      </c>
      <c r="BA207"/>
      <c r="BR207"/>
      <c r="CG207"/>
    </row>
    <row r="208" spans="1:85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174"/>
        <v>0</v>
      </c>
      <c r="J208" s="8"/>
      <c r="K208" s="26" t="s">
        <v>19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63">
        <v>0</v>
      </c>
      <c r="S208" s="64">
        <f t="shared" si="175"/>
        <v>0</v>
      </c>
      <c r="U208" s="37" t="s">
        <v>19</v>
      </c>
      <c r="V208" s="96">
        <v>0</v>
      </c>
      <c r="W208" s="96">
        <v>0</v>
      </c>
      <c r="X208" s="96">
        <v>0</v>
      </c>
      <c r="Y208" s="96">
        <v>0</v>
      </c>
      <c r="Z208" s="96">
        <v>0</v>
      </c>
      <c r="AA208" s="96">
        <v>0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7">
        <v>0</v>
      </c>
      <c r="AI208" s="98">
        <f t="shared" si="176"/>
        <v>0</v>
      </c>
      <c r="BA208"/>
      <c r="BR208"/>
      <c r="CG208"/>
    </row>
    <row r="209" spans="1:85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174"/>
        <v>0</v>
      </c>
      <c r="J209" s="8"/>
      <c r="K209" s="28" t="s">
        <v>10</v>
      </c>
      <c r="L209" s="70">
        <v>0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3">
        <v>0</v>
      </c>
      <c r="S209" s="74">
        <f t="shared" si="175"/>
        <v>0</v>
      </c>
      <c r="U209" s="38" t="s">
        <v>10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100">
        <v>0</v>
      </c>
      <c r="AE209" s="100">
        <v>0</v>
      </c>
      <c r="AF209" s="100">
        <v>0</v>
      </c>
      <c r="AG209" s="100">
        <v>0</v>
      </c>
      <c r="AH209" s="100">
        <v>0</v>
      </c>
      <c r="AI209" s="101">
        <f t="shared" si="176"/>
        <v>0</v>
      </c>
      <c r="BA209"/>
      <c r="BR209"/>
      <c r="CG209"/>
    </row>
    <row r="210" spans="1:85" x14ac:dyDescent="0.25">
      <c r="A210" s="17" t="s">
        <v>25</v>
      </c>
      <c r="B210" s="75">
        <f>SUM(B189:B205)</f>
        <v>268.7264376642122</v>
      </c>
      <c r="C210" s="75">
        <f t="shared" ref="C210:I210" si="177">SUM(C189:C205)</f>
        <v>157.99467798287407</v>
      </c>
      <c r="D210" s="75">
        <f t="shared" si="177"/>
        <v>4382.2297540618456</v>
      </c>
      <c r="E210" s="75">
        <f t="shared" si="177"/>
        <v>443.2273980161242</v>
      </c>
      <c r="F210" s="75">
        <f t="shared" si="177"/>
        <v>0</v>
      </c>
      <c r="G210" s="75">
        <f t="shared" si="177"/>
        <v>49.583961243377267</v>
      </c>
      <c r="H210" s="76">
        <f t="shared" si="177"/>
        <v>0</v>
      </c>
      <c r="I210" s="48">
        <f t="shared" si="177"/>
        <v>5301.7622289684332</v>
      </c>
      <c r="J210" s="8"/>
      <c r="K210" s="29" t="s">
        <v>25</v>
      </c>
      <c r="L210" s="75">
        <f>SUM(L189:L205)</f>
        <v>268.7264376642122</v>
      </c>
      <c r="M210" s="75">
        <f t="shared" ref="M210:S210" si="178">SUM(M189:M205)</f>
        <v>157.99467798287407</v>
      </c>
      <c r="N210" s="75">
        <f t="shared" si="178"/>
        <v>4382.2297540618456</v>
      </c>
      <c r="O210" s="75">
        <f t="shared" si="178"/>
        <v>443.2273980161242</v>
      </c>
      <c r="P210" s="75">
        <f t="shared" si="178"/>
        <v>657.12043167816455</v>
      </c>
      <c r="Q210" s="75">
        <f t="shared" si="178"/>
        <v>49.583961243377267</v>
      </c>
      <c r="R210" s="76">
        <f t="shared" si="178"/>
        <v>0</v>
      </c>
      <c r="S210" s="77">
        <f t="shared" si="178"/>
        <v>5958.8826606465973</v>
      </c>
      <c r="U210" s="39" t="s">
        <v>61</v>
      </c>
      <c r="V210" s="102">
        <f>SUM(V189:V205)</f>
        <v>191.38683477994866</v>
      </c>
      <c r="W210" s="102">
        <f t="shared" ref="W210:AH210" si="179">SUM(W189:W205)</f>
        <v>10.043178781228237</v>
      </c>
      <c r="X210" s="102">
        <f t="shared" si="179"/>
        <v>49.583961243377267</v>
      </c>
      <c r="Y210" s="102">
        <f t="shared" si="179"/>
        <v>157.99467798287407</v>
      </c>
      <c r="Z210" s="102">
        <f t="shared" si="179"/>
        <v>4310.3174481180822</v>
      </c>
      <c r="AA210" s="102">
        <f t="shared" si="179"/>
        <v>439.35533190189955</v>
      </c>
      <c r="AB210" s="102">
        <f t="shared" si="179"/>
        <v>657.12043167816455</v>
      </c>
      <c r="AC210" s="102">
        <f t="shared" si="179"/>
        <v>143.08079616102259</v>
      </c>
      <c r="AD210" s="103">
        <f t="shared" si="179"/>
        <v>67.29642410303525</v>
      </c>
      <c r="AE210" s="103">
        <f t="shared" si="179"/>
        <v>3.7397139848343617</v>
      </c>
      <c r="AF210" s="103">
        <f t="shared" si="179"/>
        <v>0</v>
      </c>
      <c r="AG210" s="103">
        <f t="shared" si="179"/>
        <v>71.912305943762661</v>
      </c>
      <c r="AH210" s="103">
        <f t="shared" si="179"/>
        <v>0.13235212939032365</v>
      </c>
      <c r="AI210" s="104">
        <f>SUM(V210:AC210)</f>
        <v>5958.8826606465973</v>
      </c>
      <c r="BA210"/>
      <c r="BR210"/>
      <c r="CG210"/>
    </row>
    <row r="211" spans="1:85" s="4" customFormat="1" ht="15" thickBot="1" x14ac:dyDescent="0.35">
      <c r="A211" s="18" t="s">
        <v>85</v>
      </c>
      <c r="B211" s="105">
        <f>IF($I210=0,"-",B210/$I210)</f>
        <v>5.0686248469595824E-2</v>
      </c>
      <c r="C211" s="105">
        <f t="shared" ref="C211:H211" si="180">IF($I210=0,"-",C210/$I210)</f>
        <v>2.9800408083109221E-2</v>
      </c>
      <c r="D211" s="105">
        <f t="shared" si="180"/>
        <v>0.82656097440916332</v>
      </c>
      <c r="E211" s="105">
        <f t="shared" si="180"/>
        <v>8.3600014273435871E-2</v>
      </c>
      <c r="F211" s="105">
        <f t="shared" si="180"/>
        <v>0</v>
      </c>
      <c r="G211" s="105">
        <f t="shared" si="180"/>
        <v>9.3523547646958225E-3</v>
      </c>
      <c r="H211" s="106">
        <f t="shared" si="180"/>
        <v>0</v>
      </c>
      <c r="I211" s="107">
        <f>SUM(B211:H211)</f>
        <v>1</v>
      </c>
      <c r="J211"/>
      <c r="K211" s="30" t="s">
        <v>85</v>
      </c>
      <c r="L211" s="80">
        <f>IF($S210=0,"-",L210/$S210)</f>
        <v>4.5096782898398732E-2</v>
      </c>
      <c r="M211" s="80">
        <f t="shared" ref="M211:R211" si="181">IF($S210=0,"-",M210/$S210)</f>
        <v>2.6514144845693286E-2</v>
      </c>
      <c r="N211" s="80">
        <f t="shared" si="181"/>
        <v>0.7354113184679375</v>
      </c>
      <c r="O211" s="80">
        <f t="shared" si="181"/>
        <v>7.4380957514613932E-2</v>
      </c>
      <c r="P211" s="80">
        <f t="shared" si="181"/>
        <v>0.11027577972257982</v>
      </c>
      <c r="Q211" s="80">
        <f t="shared" si="181"/>
        <v>8.3210165507768066E-3</v>
      </c>
      <c r="R211" s="81">
        <f t="shared" si="181"/>
        <v>0</v>
      </c>
      <c r="S211" s="82">
        <f>SUM(L211:R211)</f>
        <v>1.0000000000000002</v>
      </c>
      <c r="U211" s="40" t="s">
        <v>85</v>
      </c>
      <c r="V211" s="108">
        <f>+V210/$AI210</f>
        <v>3.2117906271908581E-2</v>
      </c>
      <c r="W211" s="108">
        <f t="shared" ref="W211:AH211" si="182">+W210/$AI210</f>
        <v>1.6854130804680844E-3</v>
      </c>
      <c r="X211" s="108">
        <f t="shared" si="182"/>
        <v>8.3210165507768066E-3</v>
      </c>
      <c r="Y211" s="108">
        <f t="shared" si="182"/>
        <v>2.6514144845693286E-2</v>
      </c>
      <c r="Z211" s="108">
        <f t="shared" si="182"/>
        <v>0.72334323288224822</v>
      </c>
      <c r="AA211" s="108">
        <f t="shared" si="182"/>
        <v>7.3731160172606114E-2</v>
      </c>
      <c r="AB211" s="108">
        <f t="shared" si="182"/>
        <v>0.11027577972257982</v>
      </c>
      <c r="AC211" s="108">
        <f t="shared" si="182"/>
        <v>2.4011346473719105E-2</v>
      </c>
      <c r="AD211" s="108">
        <f t="shared" si="182"/>
        <v>1.1293463546022054E-2</v>
      </c>
      <c r="AE211" s="108">
        <f t="shared" si="182"/>
        <v>6.2758644494412079E-4</v>
      </c>
      <c r="AF211" s="108">
        <f t="shared" si="182"/>
        <v>0</v>
      </c>
      <c r="AG211" s="108">
        <f t="shared" si="182"/>
        <v>1.2068085585689226E-2</v>
      </c>
      <c r="AH211" s="108">
        <f t="shared" si="182"/>
        <v>2.2210897063705923E-5</v>
      </c>
      <c r="AI211" s="109">
        <f>SUM(V211:AC211)</f>
        <v>0.99999999999999989</v>
      </c>
    </row>
    <row r="212" spans="1:85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AI212" s="8"/>
      <c r="BA212"/>
      <c r="BR212"/>
      <c r="CG212"/>
    </row>
    <row r="213" spans="1:85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  <c r="K213" s="369" t="s">
        <v>34</v>
      </c>
      <c r="L213" s="43" t="s">
        <v>0</v>
      </c>
      <c r="M213" s="43" t="s">
        <v>1</v>
      </c>
      <c r="N213" s="43" t="s">
        <v>2</v>
      </c>
      <c r="O213" s="43" t="s">
        <v>3</v>
      </c>
      <c r="P213" s="43" t="s">
        <v>26</v>
      </c>
      <c r="Q213" s="43" t="s">
        <v>4</v>
      </c>
      <c r="R213" s="43" t="s">
        <v>84</v>
      </c>
      <c r="S213" s="44" t="s">
        <v>5</v>
      </c>
      <c r="U213" s="365" t="s">
        <v>34</v>
      </c>
      <c r="V213" s="84" t="s">
        <v>71</v>
      </c>
      <c r="W213" s="84" t="s">
        <v>72</v>
      </c>
      <c r="X213" s="84" t="s">
        <v>4</v>
      </c>
      <c r="Y213" s="84" t="s">
        <v>1</v>
      </c>
      <c r="Z213" s="84" t="s">
        <v>2</v>
      </c>
      <c r="AA213" s="84" t="s">
        <v>3</v>
      </c>
      <c r="AB213" s="84" t="s">
        <v>53</v>
      </c>
      <c r="AC213" s="84" t="s">
        <v>65</v>
      </c>
      <c r="AD213" s="85" t="s">
        <v>73</v>
      </c>
      <c r="AE213" s="85" t="s">
        <v>74</v>
      </c>
      <c r="AF213" s="85" t="s">
        <v>75</v>
      </c>
      <c r="AG213" s="85" t="s">
        <v>76</v>
      </c>
      <c r="AH213" s="85" t="s">
        <v>77</v>
      </c>
      <c r="AI213" s="86" t="s">
        <v>61</v>
      </c>
      <c r="BA213"/>
      <c r="BR213"/>
      <c r="CG213"/>
    </row>
    <row r="214" spans="1:85" ht="15" customHeight="1" x14ac:dyDescent="0.25">
      <c r="A214" s="418" t="s">
        <v>34</v>
      </c>
      <c r="B214" s="357" t="s">
        <v>66</v>
      </c>
      <c r="C214" s="358"/>
      <c r="D214" s="358"/>
      <c r="E214" s="358"/>
      <c r="F214" s="358"/>
      <c r="G214" s="358"/>
      <c r="H214" s="358"/>
      <c r="I214" s="359"/>
      <c r="K214" s="370" t="s">
        <v>34</v>
      </c>
      <c r="L214" s="360" t="s">
        <v>66</v>
      </c>
      <c r="M214" s="361"/>
      <c r="N214" s="361"/>
      <c r="O214" s="361"/>
      <c r="P214" s="361"/>
      <c r="Q214" s="361"/>
      <c r="R214" s="361"/>
      <c r="S214" s="362"/>
      <c r="U214" s="366" t="s">
        <v>34</v>
      </c>
      <c r="V214" s="363" t="s">
        <v>66</v>
      </c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4"/>
      <c r="BA214"/>
      <c r="BR214"/>
      <c r="CG214"/>
    </row>
    <row r="215" spans="1:85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  <c r="J215" s="8"/>
      <c r="K215" s="31" t="s">
        <v>6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87">
        <v>0</v>
      </c>
      <c r="S215" s="88">
        <f>SUM(L215:R215)</f>
        <v>0</v>
      </c>
      <c r="U215" s="33" t="s">
        <v>6</v>
      </c>
      <c r="V215" s="89">
        <v>0</v>
      </c>
      <c r="W215" s="89">
        <v>0</v>
      </c>
      <c r="X215" s="89">
        <v>0</v>
      </c>
      <c r="Y215" s="89">
        <v>0</v>
      </c>
      <c r="Z215" s="89">
        <v>0</v>
      </c>
      <c r="AA215" s="89">
        <v>0</v>
      </c>
      <c r="AB215" s="89">
        <v>0</v>
      </c>
      <c r="AC215" s="90">
        <v>0</v>
      </c>
      <c r="AD215" s="91">
        <v>0</v>
      </c>
      <c r="AE215" s="91">
        <v>0</v>
      </c>
      <c r="AF215" s="91">
        <v>0</v>
      </c>
      <c r="AG215" s="91">
        <v>0</v>
      </c>
      <c r="AH215" s="91">
        <v>0</v>
      </c>
      <c r="AI215" s="92">
        <f>SUM(V215:AC215)</f>
        <v>0</v>
      </c>
      <c r="BA215"/>
      <c r="BR215"/>
      <c r="CG215"/>
    </row>
    <row r="216" spans="1:85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183">SUM(B216:H216)</f>
        <v>0</v>
      </c>
      <c r="J216" s="8"/>
      <c r="K216" s="23" t="s">
        <v>7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6">
        <v>0</v>
      </c>
      <c r="S216" s="57">
        <f t="shared" ref="S216:S235" si="184">SUM(L216:R216)</f>
        <v>0</v>
      </c>
      <c r="U216" s="34" t="s">
        <v>7</v>
      </c>
      <c r="V216" s="93">
        <v>0</v>
      </c>
      <c r="W216" s="93">
        <v>0</v>
      </c>
      <c r="X216" s="93">
        <v>0</v>
      </c>
      <c r="Y216" s="93">
        <v>0</v>
      </c>
      <c r="Z216" s="93">
        <v>0</v>
      </c>
      <c r="AA216" s="93">
        <v>0</v>
      </c>
      <c r="AB216" s="93">
        <v>0</v>
      </c>
      <c r="AC216" s="94">
        <v>0</v>
      </c>
      <c r="AD216" s="93">
        <v>0</v>
      </c>
      <c r="AE216" s="93">
        <v>0</v>
      </c>
      <c r="AF216" s="93">
        <v>0</v>
      </c>
      <c r="AG216" s="93">
        <v>0</v>
      </c>
      <c r="AH216" s="93">
        <v>0</v>
      </c>
      <c r="AI216" s="95">
        <f t="shared" ref="AI216:AI235" si="185">SUM(V216:AC216)</f>
        <v>0</v>
      </c>
      <c r="BA216"/>
      <c r="BR216"/>
      <c r="CG216"/>
    </row>
    <row r="217" spans="1:85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183"/>
        <v>0</v>
      </c>
      <c r="J217" s="8"/>
      <c r="K217" s="24" t="s">
        <v>9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50">
        <v>0</v>
      </c>
      <c r="S217" s="51">
        <f t="shared" si="184"/>
        <v>0</v>
      </c>
      <c r="U217" s="35" t="s">
        <v>9</v>
      </c>
      <c r="V217" s="89">
        <v>0</v>
      </c>
      <c r="W217" s="89">
        <v>0</v>
      </c>
      <c r="X217" s="89">
        <v>0</v>
      </c>
      <c r="Y217" s="89">
        <v>0</v>
      </c>
      <c r="Z217" s="89">
        <v>0</v>
      </c>
      <c r="AA217" s="89">
        <v>0</v>
      </c>
      <c r="AB217" s="89">
        <v>0</v>
      </c>
      <c r="AC217" s="90">
        <v>0</v>
      </c>
      <c r="AD217" s="91">
        <v>0</v>
      </c>
      <c r="AE217" s="91">
        <v>0</v>
      </c>
      <c r="AF217" s="91">
        <v>0</v>
      </c>
      <c r="AG217" s="91">
        <v>0</v>
      </c>
      <c r="AH217" s="91">
        <v>0</v>
      </c>
      <c r="AI217" s="92">
        <f t="shared" si="185"/>
        <v>0</v>
      </c>
      <c r="BA217"/>
      <c r="BR217"/>
      <c r="CG217"/>
    </row>
    <row r="218" spans="1:85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183"/>
        <v>0</v>
      </c>
      <c r="J218" s="8"/>
      <c r="K218" s="23" t="s">
        <v>54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6">
        <v>0</v>
      </c>
      <c r="S218" s="57">
        <f t="shared" si="184"/>
        <v>0</v>
      </c>
      <c r="U218" s="34" t="s">
        <v>54</v>
      </c>
      <c r="V218" s="93">
        <v>0</v>
      </c>
      <c r="W218" s="93">
        <v>0</v>
      </c>
      <c r="X218" s="93">
        <v>0</v>
      </c>
      <c r="Y218" s="93">
        <v>0</v>
      </c>
      <c r="Z218" s="93">
        <v>0</v>
      </c>
      <c r="AA218" s="93">
        <v>0</v>
      </c>
      <c r="AB218" s="93">
        <v>0</v>
      </c>
      <c r="AC218" s="94">
        <v>0</v>
      </c>
      <c r="AD218" s="93">
        <v>0</v>
      </c>
      <c r="AE218" s="93">
        <v>0</v>
      </c>
      <c r="AF218" s="93">
        <v>0</v>
      </c>
      <c r="AG218" s="93">
        <v>0</v>
      </c>
      <c r="AH218" s="93">
        <v>0</v>
      </c>
      <c r="AI218" s="95">
        <f t="shared" si="185"/>
        <v>0</v>
      </c>
      <c r="BA218"/>
      <c r="BR218"/>
      <c r="CG218"/>
    </row>
    <row r="219" spans="1:85" x14ac:dyDescent="0.25">
      <c r="A219" s="12" t="s">
        <v>15</v>
      </c>
      <c r="B219" s="49">
        <v>12.606650043858334</v>
      </c>
      <c r="C219" s="49">
        <v>6.4599872005616632</v>
      </c>
      <c r="D219" s="49">
        <v>1.7066866798826903</v>
      </c>
      <c r="E219" s="49">
        <v>0</v>
      </c>
      <c r="F219" s="372"/>
      <c r="G219" s="49">
        <v>0</v>
      </c>
      <c r="H219" s="58">
        <v>0</v>
      </c>
      <c r="I219" s="48">
        <f t="shared" si="183"/>
        <v>20.773323924302687</v>
      </c>
      <c r="J219" s="8"/>
      <c r="K219" s="24" t="s">
        <v>15</v>
      </c>
      <c r="L219" s="49">
        <v>12.606650043858334</v>
      </c>
      <c r="M219" s="49">
        <v>6.4599872005616632</v>
      </c>
      <c r="N219" s="49">
        <v>1.7066866798826903</v>
      </c>
      <c r="O219" s="49">
        <v>0</v>
      </c>
      <c r="P219" s="49">
        <v>0</v>
      </c>
      <c r="Q219" s="49">
        <v>0</v>
      </c>
      <c r="R219" s="50">
        <v>0</v>
      </c>
      <c r="S219" s="51">
        <f t="shared" si="184"/>
        <v>20.773323924302687</v>
      </c>
      <c r="U219" s="35" t="s">
        <v>15</v>
      </c>
      <c r="V219" s="89">
        <v>12.606650043858334</v>
      </c>
      <c r="W219" s="89">
        <v>0</v>
      </c>
      <c r="X219" s="89">
        <v>0</v>
      </c>
      <c r="Y219" s="89">
        <v>6.4599872005616632</v>
      </c>
      <c r="Z219" s="89">
        <v>1.2047200093289578</v>
      </c>
      <c r="AA219" s="89">
        <v>0</v>
      </c>
      <c r="AB219" s="89">
        <v>0</v>
      </c>
      <c r="AC219" s="90">
        <v>0.50196667055373245</v>
      </c>
      <c r="AD219" s="91">
        <v>0</v>
      </c>
      <c r="AE219" s="91">
        <v>0</v>
      </c>
      <c r="AF219" s="91">
        <v>0</v>
      </c>
      <c r="AG219" s="91">
        <v>0.50196667055373245</v>
      </c>
      <c r="AH219" s="91">
        <v>0</v>
      </c>
      <c r="AI219" s="92">
        <f t="shared" si="185"/>
        <v>20.773323924302687</v>
      </c>
      <c r="BA219"/>
      <c r="BR219"/>
      <c r="CG219"/>
    </row>
    <row r="220" spans="1:85" x14ac:dyDescent="0.25">
      <c r="A220" s="11" t="s">
        <v>67</v>
      </c>
      <c r="B220" s="52">
        <v>2.4469209901623143</v>
      </c>
      <c r="C220" s="52">
        <v>0</v>
      </c>
      <c r="D220" s="52">
        <v>2.4090098999535239</v>
      </c>
      <c r="E220" s="52">
        <v>0</v>
      </c>
      <c r="F220" s="372"/>
      <c r="G220" s="52">
        <v>0</v>
      </c>
      <c r="H220" s="53">
        <v>0</v>
      </c>
      <c r="I220" s="54">
        <f t="shared" si="183"/>
        <v>4.8559308901158378</v>
      </c>
      <c r="J220" s="8"/>
      <c r="K220" s="23" t="s">
        <v>67</v>
      </c>
      <c r="L220" s="55">
        <v>2.4469209901623143</v>
      </c>
      <c r="M220" s="55">
        <v>0</v>
      </c>
      <c r="N220" s="55">
        <v>2.4090098999535239</v>
      </c>
      <c r="O220" s="55">
        <v>0</v>
      </c>
      <c r="P220" s="55">
        <v>0</v>
      </c>
      <c r="Q220" s="55">
        <v>0</v>
      </c>
      <c r="R220" s="56">
        <v>0</v>
      </c>
      <c r="S220" s="57">
        <f t="shared" si="184"/>
        <v>4.8559308901158378</v>
      </c>
      <c r="U220" s="34" t="s">
        <v>55</v>
      </c>
      <c r="V220" s="93">
        <v>2.4469209901623143</v>
      </c>
      <c r="W220" s="93">
        <v>0</v>
      </c>
      <c r="X220" s="93">
        <v>0</v>
      </c>
      <c r="Y220" s="93">
        <v>0</v>
      </c>
      <c r="Z220" s="93">
        <v>2.4090098999535239</v>
      </c>
      <c r="AA220" s="93">
        <v>0</v>
      </c>
      <c r="AB220" s="93">
        <v>0</v>
      </c>
      <c r="AC220" s="94">
        <v>0</v>
      </c>
      <c r="AD220" s="93">
        <v>0</v>
      </c>
      <c r="AE220" s="93">
        <v>0</v>
      </c>
      <c r="AF220" s="93">
        <v>0</v>
      </c>
      <c r="AG220" s="93">
        <v>0</v>
      </c>
      <c r="AH220" s="93">
        <v>0</v>
      </c>
      <c r="AI220" s="95">
        <f t="shared" si="185"/>
        <v>4.8559308901158378</v>
      </c>
      <c r="BA220"/>
      <c r="BR220"/>
      <c r="CG220"/>
    </row>
    <row r="221" spans="1:85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1.3413618296080512E-3</v>
      </c>
      <c r="F221" s="372"/>
      <c r="G221" s="49">
        <v>0</v>
      </c>
      <c r="H221" s="58">
        <v>0</v>
      </c>
      <c r="I221" s="48">
        <f t="shared" si="183"/>
        <v>1.3413618296080512E-3</v>
      </c>
      <c r="J221" s="8"/>
      <c r="K221" s="24" t="s">
        <v>56</v>
      </c>
      <c r="L221" s="49">
        <v>0</v>
      </c>
      <c r="M221" s="49">
        <v>0</v>
      </c>
      <c r="N221" s="49">
        <v>0</v>
      </c>
      <c r="O221" s="49">
        <v>1.3413618296080512E-3</v>
      </c>
      <c r="P221" s="49">
        <v>2.0028917422491026</v>
      </c>
      <c r="Q221" s="49">
        <v>0</v>
      </c>
      <c r="R221" s="50">
        <v>0</v>
      </c>
      <c r="S221" s="51">
        <f t="shared" si="184"/>
        <v>2.0042331040787107</v>
      </c>
      <c r="U221" s="35" t="s">
        <v>56</v>
      </c>
      <c r="V221" s="89">
        <v>0</v>
      </c>
      <c r="W221" s="89">
        <v>0</v>
      </c>
      <c r="X221" s="89">
        <v>0</v>
      </c>
      <c r="Y221" s="89">
        <v>0</v>
      </c>
      <c r="Z221" s="89">
        <v>0</v>
      </c>
      <c r="AA221" s="89">
        <v>1.3413618296080512E-3</v>
      </c>
      <c r="AB221" s="89">
        <v>2.0028917422491026</v>
      </c>
      <c r="AC221" s="90">
        <v>0</v>
      </c>
      <c r="AD221" s="89">
        <v>0</v>
      </c>
      <c r="AE221" s="89">
        <v>0</v>
      </c>
      <c r="AF221" s="89">
        <v>0</v>
      </c>
      <c r="AG221" s="89">
        <v>0</v>
      </c>
      <c r="AH221" s="89">
        <v>0</v>
      </c>
      <c r="AI221" s="92">
        <f t="shared" si="185"/>
        <v>2.0042331040787107</v>
      </c>
      <c r="BA221"/>
      <c r="BR221"/>
      <c r="CG221"/>
    </row>
    <row r="222" spans="1:85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3.7142732521402195E-16</v>
      </c>
      <c r="F222" s="372"/>
      <c r="G222" s="52">
        <v>0</v>
      </c>
      <c r="H222" s="53">
        <v>0</v>
      </c>
      <c r="I222" s="54">
        <f t="shared" si="183"/>
        <v>3.7142732521402195E-16</v>
      </c>
      <c r="J222" s="8"/>
      <c r="K222" s="23" t="s">
        <v>11</v>
      </c>
      <c r="L222" s="55">
        <v>0</v>
      </c>
      <c r="M222" s="55">
        <v>0</v>
      </c>
      <c r="N222" s="55">
        <v>0</v>
      </c>
      <c r="O222" s="55">
        <v>3.7142732521402195E-16</v>
      </c>
      <c r="P222" s="55">
        <v>0.43628325357238235</v>
      </c>
      <c r="Q222" s="55">
        <v>0</v>
      </c>
      <c r="R222" s="56">
        <v>0</v>
      </c>
      <c r="S222" s="57">
        <f t="shared" si="184"/>
        <v>0.43628325357238273</v>
      </c>
      <c r="U222" s="34" t="s">
        <v>11</v>
      </c>
      <c r="V222" s="93">
        <v>0</v>
      </c>
      <c r="W222" s="93">
        <v>0</v>
      </c>
      <c r="X222" s="93">
        <v>0</v>
      </c>
      <c r="Y222" s="93">
        <v>0</v>
      </c>
      <c r="Z222" s="93">
        <v>0</v>
      </c>
      <c r="AA222" s="93">
        <v>3.7142732521402195E-16</v>
      </c>
      <c r="AB222" s="93">
        <v>0.43628325357238235</v>
      </c>
      <c r="AC222" s="94">
        <v>0</v>
      </c>
      <c r="AD222" s="93">
        <v>0</v>
      </c>
      <c r="AE222" s="93">
        <v>0</v>
      </c>
      <c r="AF222" s="93">
        <v>0</v>
      </c>
      <c r="AG222" s="93">
        <v>0</v>
      </c>
      <c r="AH222" s="93">
        <v>0</v>
      </c>
      <c r="AI222" s="95">
        <f t="shared" si="185"/>
        <v>0.43628325357238273</v>
      </c>
      <c r="BA222"/>
      <c r="BR222"/>
      <c r="CG222"/>
    </row>
    <row r="223" spans="1:85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183"/>
        <v>0</v>
      </c>
      <c r="J223" s="8"/>
      <c r="K223" s="24" t="s">
        <v>57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50">
        <v>0</v>
      </c>
      <c r="S223" s="51">
        <f t="shared" si="184"/>
        <v>0</v>
      </c>
      <c r="U223" s="35" t="s">
        <v>57</v>
      </c>
      <c r="V223" s="89">
        <v>0</v>
      </c>
      <c r="W223" s="89">
        <v>0</v>
      </c>
      <c r="X223" s="89">
        <v>0</v>
      </c>
      <c r="Y223" s="89">
        <v>0</v>
      </c>
      <c r="Z223" s="89">
        <v>0</v>
      </c>
      <c r="AA223" s="89">
        <v>0</v>
      </c>
      <c r="AB223" s="89">
        <v>0</v>
      </c>
      <c r="AC223" s="90">
        <v>0</v>
      </c>
      <c r="AD223" s="89">
        <v>0</v>
      </c>
      <c r="AE223" s="89">
        <v>0</v>
      </c>
      <c r="AF223" s="89">
        <v>0</v>
      </c>
      <c r="AG223" s="89">
        <v>0</v>
      </c>
      <c r="AH223" s="89">
        <v>0</v>
      </c>
      <c r="AI223" s="92">
        <f t="shared" si="185"/>
        <v>0</v>
      </c>
      <c r="BA223"/>
      <c r="BR223"/>
      <c r="CG223"/>
    </row>
    <row r="224" spans="1:85" x14ac:dyDescent="0.25">
      <c r="A224" s="11" t="s">
        <v>16</v>
      </c>
      <c r="B224" s="52">
        <v>10.718557295257689</v>
      </c>
      <c r="C224" s="52">
        <v>0</v>
      </c>
      <c r="D224" s="52">
        <v>42.455829040780685</v>
      </c>
      <c r="E224" s="52">
        <v>2.2438187103202285</v>
      </c>
      <c r="F224" s="372"/>
      <c r="G224" s="52">
        <v>0</v>
      </c>
      <c r="H224" s="53">
        <v>0</v>
      </c>
      <c r="I224" s="54">
        <f t="shared" si="183"/>
        <v>55.418205046358601</v>
      </c>
      <c r="J224" s="8"/>
      <c r="K224" s="23" t="s">
        <v>16</v>
      </c>
      <c r="L224" s="55">
        <v>10.718557295257689</v>
      </c>
      <c r="M224" s="55">
        <v>0</v>
      </c>
      <c r="N224" s="55">
        <v>42.455829040780685</v>
      </c>
      <c r="O224" s="55">
        <v>2.2438187103202285</v>
      </c>
      <c r="P224" s="55">
        <v>0</v>
      </c>
      <c r="Q224" s="55">
        <v>0</v>
      </c>
      <c r="R224" s="56">
        <v>0</v>
      </c>
      <c r="S224" s="57">
        <f t="shared" si="184"/>
        <v>55.418205046358601</v>
      </c>
      <c r="U224" s="34" t="s">
        <v>16</v>
      </c>
      <c r="V224" s="93">
        <v>10.718557295257689</v>
      </c>
      <c r="W224" s="93">
        <v>0</v>
      </c>
      <c r="X224" s="93">
        <v>0</v>
      </c>
      <c r="Y224" s="93">
        <v>0</v>
      </c>
      <c r="Z224" s="93">
        <v>42.455829040780685</v>
      </c>
      <c r="AA224" s="93">
        <v>2.2438187103202285</v>
      </c>
      <c r="AB224" s="93">
        <v>0</v>
      </c>
      <c r="AC224" s="94">
        <v>0</v>
      </c>
      <c r="AD224" s="93">
        <v>0</v>
      </c>
      <c r="AE224" s="93">
        <v>0</v>
      </c>
      <c r="AF224" s="93">
        <v>0</v>
      </c>
      <c r="AG224" s="93">
        <v>0</v>
      </c>
      <c r="AH224" s="93">
        <v>0</v>
      </c>
      <c r="AI224" s="95">
        <f t="shared" si="185"/>
        <v>55.418205046358601</v>
      </c>
      <c r="BA224"/>
      <c r="BR224"/>
      <c r="CG224"/>
    </row>
    <row r="225" spans="1:85" x14ac:dyDescent="0.25">
      <c r="A225" s="12" t="s">
        <v>139</v>
      </c>
      <c r="B225" s="49">
        <v>0.45090538478621645</v>
      </c>
      <c r="C225" s="49">
        <v>1.7793348673990978E-2</v>
      </c>
      <c r="D225" s="49">
        <v>3.8711377453947176</v>
      </c>
      <c r="E225" s="49">
        <v>4.9273888635667324E-3</v>
      </c>
      <c r="F225" s="372"/>
      <c r="G225" s="49">
        <v>0</v>
      </c>
      <c r="H225" s="58">
        <v>0</v>
      </c>
      <c r="I225" s="48">
        <f t="shared" si="183"/>
        <v>4.3447638677184912</v>
      </c>
      <c r="J225" s="8"/>
      <c r="K225" s="24" t="s">
        <v>139</v>
      </c>
      <c r="L225" s="49">
        <v>0.45090538478621645</v>
      </c>
      <c r="M225" s="49">
        <v>1.7793348673990978E-2</v>
      </c>
      <c r="N225" s="49">
        <v>3.8711377453947176</v>
      </c>
      <c r="O225" s="49">
        <v>4.9273888635667324E-3</v>
      </c>
      <c r="P225" s="49">
        <v>0</v>
      </c>
      <c r="Q225" s="49">
        <v>0</v>
      </c>
      <c r="R225" s="50">
        <v>0</v>
      </c>
      <c r="S225" s="51">
        <f t="shared" si="184"/>
        <v>4.3447638677184912</v>
      </c>
      <c r="U225" s="35" t="s">
        <v>139</v>
      </c>
      <c r="V225" s="89">
        <v>0.41421482247821922</v>
      </c>
      <c r="W225" s="89">
        <v>0</v>
      </c>
      <c r="X225" s="89">
        <v>0</v>
      </c>
      <c r="Y225" s="89">
        <v>1.7793348673990978E-2</v>
      </c>
      <c r="Z225" s="89">
        <v>1.2948493573888988</v>
      </c>
      <c r="AA225" s="89">
        <v>4.9273888635667324E-3</v>
      </c>
      <c r="AB225" s="89">
        <v>0</v>
      </c>
      <c r="AC225" s="90">
        <v>2.6129789503138166</v>
      </c>
      <c r="AD225" s="89">
        <v>3.66905623079972E-2</v>
      </c>
      <c r="AE225" s="89">
        <v>0</v>
      </c>
      <c r="AF225" s="89">
        <v>0</v>
      </c>
      <c r="AG225" s="89">
        <v>2.5762883880058189</v>
      </c>
      <c r="AH225" s="89">
        <v>0</v>
      </c>
      <c r="AI225" s="92">
        <f t="shared" si="185"/>
        <v>4.3447638677184921</v>
      </c>
      <c r="BA225"/>
      <c r="BR225"/>
      <c r="CG225"/>
    </row>
    <row r="226" spans="1:85" x14ac:dyDescent="0.25">
      <c r="A226" s="11" t="s">
        <v>24</v>
      </c>
      <c r="B226" s="52">
        <v>6.797174555241126</v>
      </c>
      <c r="C226" s="52">
        <v>0.28595028804886335</v>
      </c>
      <c r="D226" s="52">
        <v>8.6662542156497029</v>
      </c>
      <c r="E226" s="52">
        <v>83.725622927158014</v>
      </c>
      <c r="F226" s="372"/>
      <c r="G226" s="52">
        <v>16.026089590204041</v>
      </c>
      <c r="H226" s="53">
        <v>1.7651252348695263</v>
      </c>
      <c r="I226" s="54">
        <f t="shared" si="183"/>
        <v>117.26621681117128</v>
      </c>
      <c r="J226" s="8"/>
      <c r="K226" s="23" t="s">
        <v>24</v>
      </c>
      <c r="L226" s="55">
        <v>6.797174555241126</v>
      </c>
      <c r="M226" s="55">
        <v>0.28595028804886335</v>
      </c>
      <c r="N226" s="55">
        <v>8.6662542156497029</v>
      </c>
      <c r="O226" s="55">
        <v>83.725622927158014</v>
      </c>
      <c r="P226" s="55">
        <v>2.6472580527861478</v>
      </c>
      <c r="Q226" s="55">
        <v>16.026089590204041</v>
      </c>
      <c r="R226" s="56">
        <v>1.7651252348695263</v>
      </c>
      <c r="S226" s="57">
        <f t="shared" si="184"/>
        <v>119.91347486395742</v>
      </c>
      <c r="U226" s="34" t="s">
        <v>24</v>
      </c>
      <c r="V226" s="93">
        <v>0</v>
      </c>
      <c r="W226" s="93">
        <v>6.0972680199134928</v>
      </c>
      <c r="X226" s="93">
        <v>16.026089590204041</v>
      </c>
      <c r="Y226" s="93">
        <v>0.28595028804886335</v>
      </c>
      <c r="Z226" s="93">
        <v>8.557648669299752</v>
      </c>
      <c r="AA226" s="93">
        <v>82.905632533544519</v>
      </c>
      <c r="AB226" s="93">
        <v>2.6472580527861478</v>
      </c>
      <c r="AC226" s="94">
        <v>3.3936277101606045</v>
      </c>
      <c r="AD226" s="93">
        <v>0.69990653532763303</v>
      </c>
      <c r="AE226" s="93">
        <v>0.45496249504247654</v>
      </c>
      <c r="AF226" s="93">
        <v>1.7651252348695263</v>
      </c>
      <c r="AG226" s="93">
        <v>0.10860554634995104</v>
      </c>
      <c r="AH226" s="93">
        <v>0.36502789857101814</v>
      </c>
      <c r="AI226" s="95">
        <f t="shared" si="185"/>
        <v>119.91347486395742</v>
      </c>
      <c r="BA226"/>
      <c r="BR226"/>
      <c r="CG226"/>
    </row>
    <row r="227" spans="1:85" x14ac:dyDescent="0.25">
      <c r="A227" s="12" t="s">
        <v>23</v>
      </c>
      <c r="B227" s="49">
        <v>0.65843979564338806</v>
      </c>
      <c r="C227" s="49">
        <v>0</v>
      </c>
      <c r="D227" s="49">
        <v>0.18127857032997249</v>
      </c>
      <c r="E227" s="49">
        <v>0</v>
      </c>
      <c r="F227" s="372"/>
      <c r="G227" s="49">
        <v>0</v>
      </c>
      <c r="H227" s="58">
        <v>0</v>
      </c>
      <c r="I227" s="48">
        <f t="shared" si="183"/>
        <v>0.83971836597336058</v>
      </c>
      <c r="J227" s="8"/>
      <c r="K227" s="24" t="s">
        <v>23</v>
      </c>
      <c r="L227" s="49">
        <v>0.65843979564338806</v>
      </c>
      <c r="M227" s="49">
        <v>0</v>
      </c>
      <c r="N227" s="49">
        <v>0.18127857032997249</v>
      </c>
      <c r="O227" s="49">
        <v>0</v>
      </c>
      <c r="P227" s="49">
        <v>0</v>
      </c>
      <c r="Q227" s="49">
        <v>0</v>
      </c>
      <c r="R227" s="50">
        <v>0</v>
      </c>
      <c r="S227" s="51">
        <f t="shared" si="184"/>
        <v>0.83971836597336058</v>
      </c>
      <c r="U227" s="35" t="s">
        <v>23</v>
      </c>
      <c r="V227" s="89">
        <v>0.65843979564338806</v>
      </c>
      <c r="W227" s="89">
        <v>0</v>
      </c>
      <c r="X227" s="89">
        <v>0</v>
      </c>
      <c r="Y227" s="89">
        <v>0</v>
      </c>
      <c r="Z227" s="89">
        <v>0</v>
      </c>
      <c r="AA227" s="89">
        <v>0</v>
      </c>
      <c r="AB227" s="89">
        <v>0</v>
      </c>
      <c r="AC227" s="90">
        <v>0.18127857032997249</v>
      </c>
      <c r="AD227" s="89">
        <v>0</v>
      </c>
      <c r="AE227" s="89">
        <v>0</v>
      </c>
      <c r="AF227" s="89">
        <v>0</v>
      </c>
      <c r="AG227" s="89">
        <v>0.18127857032997249</v>
      </c>
      <c r="AH227" s="89">
        <v>0</v>
      </c>
      <c r="AI227" s="92">
        <f t="shared" si="185"/>
        <v>0.83971836597336058</v>
      </c>
      <c r="BA227"/>
      <c r="BR227"/>
      <c r="CG227"/>
    </row>
    <row r="228" spans="1:85" x14ac:dyDescent="0.25">
      <c r="A228" s="11" t="s">
        <v>58</v>
      </c>
      <c r="B228" s="52">
        <v>3.0384616850342026E-2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183"/>
        <v>3.0384616850342026E-2</v>
      </c>
      <c r="J228" s="8"/>
      <c r="K228" s="23" t="s">
        <v>58</v>
      </c>
      <c r="L228" s="55">
        <v>3.0384616850342026E-2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6">
        <v>0</v>
      </c>
      <c r="S228" s="57">
        <f t="shared" si="184"/>
        <v>3.0384616850342026E-2</v>
      </c>
      <c r="U228" s="34" t="s">
        <v>58</v>
      </c>
      <c r="V228" s="93">
        <v>3.0384616850342026E-2</v>
      </c>
      <c r="W228" s="93">
        <v>0</v>
      </c>
      <c r="X228" s="93">
        <v>0</v>
      </c>
      <c r="Y228" s="93">
        <v>0</v>
      </c>
      <c r="Z228" s="93">
        <v>0</v>
      </c>
      <c r="AA228" s="93">
        <v>0</v>
      </c>
      <c r="AB228" s="93">
        <v>0</v>
      </c>
      <c r="AC228" s="94">
        <v>0</v>
      </c>
      <c r="AD228" s="93">
        <v>0</v>
      </c>
      <c r="AE228" s="93">
        <v>0</v>
      </c>
      <c r="AF228" s="93">
        <v>0</v>
      </c>
      <c r="AG228" s="93">
        <v>0</v>
      </c>
      <c r="AH228" s="93">
        <v>0</v>
      </c>
      <c r="AI228" s="95">
        <f t="shared" si="185"/>
        <v>3.0384616850342026E-2</v>
      </c>
      <c r="BA228"/>
      <c r="BR228"/>
      <c r="CG228"/>
    </row>
    <row r="229" spans="1:85" x14ac:dyDescent="0.25">
      <c r="A229" s="12" t="s">
        <v>21</v>
      </c>
      <c r="B229" s="49">
        <v>0.1113145249639181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183"/>
        <v>0.1113145249639181</v>
      </c>
      <c r="J229" s="8"/>
      <c r="K229" s="24" t="s">
        <v>21</v>
      </c>
      <c r="L229" s="49">
        <v>0.1113145249639181</v>
      </c>
      <c r="M229" s="49">
        <v>0</v>
      </c>
      <c r="N229" s="49">
        <v>0</v>
      </c>
      <c r="O229" s="49">
        <v>0</v>
      </c>
      <c r="P229" s="49">
        <v>7.3094526448613473E-2</v>
      </c>
      <c r="Q229" s="49">
        <v>0</v>
      </c>
      <c r="R229" s="50">
        <v>0</v>
      </c>
      <c r="S229" s="51">
        <f t="shared" si="184"/>
        <v>0.18440905141253155</v>
      </c>
      <c r="U229" s="35" t="s">
        <v>21</v>
      </c>
      <c r="V229" s="89">
        <v>0.1113145249639181</v>
      </c>
      <c r="W229" s="89">
        <v>0</v>
      </c>
      <c r="X229" s="89">
        <v>0</v>
      </c>
      <c r="Y229" s="89">
        <v>0</v>
      </c>
      <c r="Z229" s="89">
        <v>0</v>
      </c>
      <c r="AA229" s="89">
        <v>0</v>
      </c>
      <c r="AB229" s="89">
        <v>7.3094526448613473E-2</v>
      </c>
      <c r="AC229" s="90">
        <v>0</v>
      </c>
      <c r="AD229" s="89">
        <v>0</v>
      </c>
      <c r="AE229" s="89">
        <v>0</v>
      </c>
      <c r="AF229" s="89">
        <v>0</v>
      </c>
      <c r="AG229" s="89">
        <v>0</v>
      </c>
      <c r="AH229" s="89">
        <v>0</v>
      </c>
      <c r="AI229" s="92">
        <f t="shared" si="185"/>
        <v>0.18440905141253155</v>
      </c>
      <c r="BA229"/>
      <c r="BR229"/>
      <c r="CG229"/>
    </row>
    <row r="230" spans="1:85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183"/>
        <v>0</v>
      </c>
      <c r="J230" s="8"/>
      <c r="K230" s="23" t="s">
        <v>20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6">
        <v>0</v>
      </c>
      <c r="S230" s="57">
        <f t="shared" si="184"/>
        <v>0</v>
      </c>
      <c r="U230" s="34" t="s">
        <v>59</v>
      </c>
      <c r="V230" s="93">
        <v>0</v>
      </c>
      <c r="W230" s="93">
        <v>0</v>
      </c>
      <c r="X230" s="93">
        <v>0</v>
      </c>
      <c r="Y230" s="93">
        <v>0</v>
      </c>
      <c r="Z230" s="93">
        <v>0</v>
      </c>
      <c r="AA230" s="93">
        <v>0</v>
      </c>
      <c r="AB230" s="93">
        <v>0</v>
      </c>
      <c r="AC230" s="94">
        <v>0</v>
      </c>
      <c r="AD230" s="93">
        <v>0</v>
      </c>
      <c r="AE230" s="93">
        <v>0</v>
      </c>
      <c r="AF230" s="93">
        <v>0</v>
      </c>
      <c r="AG230" s="93">
        <v>0</v>
      </c>
      <c r="AH230" s="93">
        <v>0</v>
      </c>
      <c r="AI230" s="95">
        <f t="shared" si="185"/>
        <v>0</v>
      </c>
      <c r="BA230"/>
      <c r="BR230"/>
      <c r="CG230"/>
    </row>
    <row r="231" spans="1:85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183"/>
        <v>0</v>
      </c>
      <c r="J231" s="8"/>
      <c r="K231" s="25" t="s">
        <v>62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50">
        <v>0</v>
      </c>
      <c r="S231" s="51">
        <f t="shared" si="184"/>
        <v>0</v>
      </c>
      <c r="U231" s="36" t="s">
        <v>60</v>
      </c>
      <c r="V231" s="89">
        <v>0</v>
      </c>
      <c r="W231" s="89">
        <v>0</v>
      </c>
      <c r="X231" s="89">
        <v>0</v>
      </c>
      <c r="Y231" s="89">
        <v>0</v>
      </c>
      <c r="Z231" s="89">
        <v>0</v>
      </c>
      <c r="AA231" s="89">
        <v>0</v>
      </c>
      <c r="AB231" s="89">
        <v>0</v>
      </c>
      <c r="AC231" s="90">
        <v>0</v>
      </c>
      <c r="AD231" s="91">
        <v>0</v>
      </c>
      <c r="AE231" s="91">
        <v>0</v>
      </c>
      <c r="AF231" s="91">
        <v>0</v>
      </c>
      <c r="AG231" s="91">
        <v>0</v>
      </c>
      <c r="AH231" s="91">
        <v>0</v>
      </c>
      <c r="AI231" s="92">
        <f t="shared" si="185"/>
        <v>0</v>
      </c>
      <c r="BA231"/>
      <c r="BR231"/>
      <c r="CG231"/>
    </row>
    <row r="232" spans="1:85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183"/>
        <v>0</v>
      </c>
      <c r="J232" s="8"/>
      <c r="K232" s="26" t="s">
        <v>22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3">
        <v>0</v>
      </c>
      <c r="S232" s="64">
        <f t="shared" si="184"/>
        <v>0</v>
      </c>
      <c r="U232" s="37" t="s">
        <v>63</v>
      </c>
      <c r="V232" s="96">
        <v>0</v>
      </c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7">
        <v>0</v>
      </c>
      <c r="AI232" s="98">
        <f t="shared" si="185"/>
        <v>0</v>
      </c>
      <c r="BA232"/>
      <c r="BR232"/>
      <c r="CG232"/>
    </row>
    <row r="233" spans="1:85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183"/>
        <v>0</v>
      </c>
      <c r="J233" s="8"/>
      <c r="K233" s="27" t="s">
        <v>18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8">
        <v>0</v>
      </c>
      <c r="S233" s="69">
        <f t="shared" si="184"/>
        <v>0</v>
      </c>
      <c r="U233" s="38" t="s">
        <v>18</v>
      </c>
      <c r="V233" s="99">
        <v>0</v>
      </c>
      <c r="W233" s="99">
        <v>0</v>
      </c>
      <c r="X233" s="99">
        <v>0</v>
      </c>
      <c r="Y233" s="99">
        <v>0</v>
      </c>
      <c r="Z233" s="99">
        <v>0</v>
      </c>
      <c r="AA233" s="99">
        <v>0</v>
      </c>
      <c r="AB233" s="99">
        <v>0</v>
      </c>
      <c r="AC233" s="99">
        <v>0</v>
      </c>
      <c r="AD233" s="100">
        <v>0</v>
      </c>
      <c r="AE233" s="100">
        <v>0</v>
      </c>
      <c r="AF233" s="100">
        <v>0</v>
      </c>
      <c r="AG233" s="100">
        <v>0</v>
      </c>
      <c r="AH233" s="100">
        <v>0</v>
      </c>
      <c r="AI233" s="101">
        <f t="shared" si="185"/>
        <v>0</v>
      </c>
      <c r="BA233"/>
      <c r="BR233"/>
      <c r="CG233"/>
    </row>
    <row r="234" spans="1:85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183"/>
        <v>0</v>
      </c>
      <c r="J234" s="8"/>
      <c r="K234" s="26" t="s">
        <v>19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3">
        <v>0</v>
      </c>
      <c r="S234" s="64">
        <f t="shared" si="184"/>
        <v>0</v>
      </c>
      <c r="U234" s="37" t="s">
        <v>19</v>
      </c>
      <c r="V234" s="96">
        <v>0</v>
      </c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>
        <v>0</v>
      </c>
      <c r="AD234" s="96">
        <v>0</v>
      </c>
      <c r="AE234" s="96">
        <v>0</v>
      </c>
      <c r="AF234" s="96">
        <v>0</v>
      </c>
      <c r="AG234" s="96">
        <v>0</v>
      </c>
      <c r="AH234" s="97">
        <v>0</v>
      </c>
      <c r="AI234" s="98">
        <f t="shared" si="185"/>
        <v>0</v>
      </c>
      <c r="BA234"/>
      <c r="BR234"/>
      <c r="CG234"/>
    </row>
    <row r="235" spans="1:85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183"/>
        <v>0</v>
      </c>
      <c r="J235" s="8"/>
      <c r="K235" s="28" t="s">
        <v>10</v>
      </c>
      <c r="L235" s="70">
        <v>0</v>
      </c>
      <c r="M235" s="70">
        <v>0</v>
      </c>
      <c r="N235" s="70">
        <v>0</v>
      </c>
      <c r="O235" s="70">
        <v>0</v>
      </c>
      <c r="P235" s="70">
        <v>0</v>
      </c>
      <c r="Q235" s="70">
        <v>0</v>
      </c>
      <c r="R235" s="73">
        <v>0</v>
      </c>
      <c r="S235" s="74">
        <f t="shared" si="184"/>
        <v>0</v>
      </c>
      <c r="U235" s="38" t="s">
        <v>10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100">
        <v>0</v>
      </c>
      <c r="AE235" s="100">
        <v>0</v>
      </c>
      <c r="AF235" s="100">
        <v>0</v>
      </c>
      <c r="AG235" s="100">
        <v>0</v>
      </c>
      <c r="AH235" s="100">
        <v>0</v>
      </c>
      <c r="AI235" s="101">
        <f t="shared" si="185"/>
        <v>0</v>
      </c>
      <c r="BA235"/>
      <c r="BR235"/>
      <c r="CG235"/>
    </row>
    <row r="236" spans="1:85" x14ac:dyDescent="0.25">
      <c r="A236" s="17" t="s">
        <v>25</v>
      </c>
      <c r="B236" s="75">
        <f>SUM(B215:B231)</f>
        <v>33.82034720676333</v>
      </c>
      <c r="C236" s="75">
        <f t="shared" ref="C236:I236" si="186">SUM(C215:C231)</f>
        <v>6.763730837284518</v>
      </c>
      <c r="D236" s="75">
        <f t="shared" si="186"/>
        <v>59.290196151991289</v>
      </c>
      <c r="E236" s="75">
        <f t="shared" si="186"/>
        <v>85.975710388171422</v>
      </c>
      <c r="F236" s="75">
        <f t="shared" si="186"/>
        <v>0</v>
      </c>
      <c r="G236" s="75">
        <f t="shared" si="186"/>
        <v>16.026089590204041</v>
      </c>
      <c r="H236" s="76">
        <f t="shared" si="186"/>
        <v>1.7651252348695263</v>
      </c>
      <c r="I236" s="48">
        <f t="shared" si="186"/>
        <v>203.64119940928413</v>
      </c>
      <c r="J236" s="8"/>
      <c r="K236" s="29" t="s">
        <v>25</v>
      </c>
      <c r="L236" s="75">
        <f>SUM(L215:L231)</f>
        <v>33.82034720676333</v>
      </c>
      <c r="M236" s="75">
        <f t="shared" ref="M236:S236" si="187">SUM(M215:M231)</f>
        <v>6.763730837284518</v>
      </c>
      <c r="N236" s="75">
        <f t="shared" si="187"/>
        <v>59.290196151991289</v>
      </c>
      <c r="O236" s="75">
        <f t="shared" si="187"/>
        <v>85.975710388171422</v>
      </c>
      <c r="P236" s="75">
        <f t="shared" si="187"/>
        <v>5.1595275750562468</v>
      </c>
      <c r="Q236" s="75">
        <f t="shared" si="187"/>
        <v>16.026089590204041</v>
      </c>
      <c r="R236" s="76">
        <f t="shared" si="187"/>
        <v>1.7651252348695263</v>
      </c>
      <c r="S236" s="77">
        <f t="shared" si="187"/>
        <v>208.80072698434037</v>
      </c>
      <c r="U236" s="39" t="s">
        <v>61</v>
      </c>
      <c r="V236" s="102">
        <f>SUM(V215:V231)</f>
        <v>26.986482089214206</v>
      </c>
      <c r="W236" s="102">
        <f t="shared" ref="W236:AH236" si="188">SUM(W215:W231)</f>
        <v>6.0972680199134928</v>
      </c>
      <c r="X236" s="102">
        <f t="shared" si="188"/>
        <v>16.026089590204041</v>
      </c>
      <c r="Y236" s="102">
        <f t="shared" si="188"/>
        <v>6.763730837284518</v>
      </c>
      <c r="Z236" s="102">
        <f t="shared" si="188"/>
        <v>55.922056976751819</v>
      </c>
      <c r="AA236" s="102">
        <f t="shared" si="188"/>
        <v>85.155719994557927</v>
      </c>
      <c r="AB236" s="102">
        <f t="shared" si="188"/>
        <v>5.1595275750562468</v>
      </c>
      <c r="AC236" s="102">
        <f t="shared" si="188"/>
        <v>6.6898519013581259</v>
      </c>
      <c r="AD236" s="103">
        <f t="shared" si="188"/>
        <v>0.73659709763563019</v>
      </c>
      <c r="AE236" s="103">
        <f t="shared" si="188"/>
        <v>0.45496249504247654</v>
      </c>
      <c r="AF236" s="103">
        <f t="shared" si="188"/>
        <v>1.7651252348695263</v>
      </c>
      <c r="AG236" s="103">
        <f t="shared" si="188"/>
        <v>3.3681391752394747</v>
      </c>
      <c r="AH236" s="103">
        <f t="shared" si="188"/>
        <v>0.36502789857101814</v>
      </c>
      <c r="AI236" s="104">
        <f>SUM(V236:AC236)</f>
        <v>208.8007269843404</v>
      </c>
      <c r="BA236"/>
      <c r="BR236"/>
      <c r="CG236"/>
    </row>
    <row r="237" spans="1:85" s="4" customFormat="1" ht="15" thickBot="1" x14ac:dyDescent="0.35">
      <c r="A237" s="18" t="s">
        <v>85</v>
      </c>
      <c r="B237" s="105">
        <f>IF($I236=0,"-",B236/$I236)</f>
        <v>0.16607811830252578</v>
      </c>
      <c r="C237" s="105">
        <f t="shared" ref="C237:H237" si="189">IF($I236=0,"-",C236/$I236)</f>
        <v>3.3213960912155949E-2</v>
      </c>
      <c r="D237" s="105">
        <f t="shared" si="189"/>
        <v>0.2911502992713576</v>
      </c>
      <c r="E237" s="105">
        <f t="shared" si="189"/>
        <v>0.42219212338940748</v>
      </c>
      <c r="F237" s="105">
        <f t="shared" si="189"/>
        <v>0</v>
      </c>
      <c r="G237" s="105">
        <f t="shared" si="189"/>
        <v>7.8697678253182607E-2</v>
      </c>
      <c r="H237" s="106">
        <f t="shared" si="189"/>
        <v>8.6678198713705541E-3</v>
      </c>
      <c r="I237" s="107">
        <f>SUM(B237:H237)</f>
        <v>1</v>
      </c>
      <c r="J237"/>
      <c r="K237" s="30" t="s">
        <v>85</v>
      </c>
      <c r="L237" s="80">
        <f>IF($S236=0,"-",L236/$S236)</f>
        <v>0.16197427899424788</v>
      </c>
      <c r="M237" s="80">
        <f t="shared" ref="M237:R237" si="190">IF($S236=0,"-",M236/$S236)</f>
        <v>3.2393234137502711E-2</v>
      </c>
      <c r="N237" s="80">
        <f t="shared" si="190"/>
        <v>0.28395588946602629</v>
      </c>
      <c r="O237" s="80">
        <f t="shared" si="190"/>
        <v>0.41175963144333028</v>
      </c>
      <c r="P237" s="80">
        <f t="shared" si="190"/>
        <v>2.4710295072120133E-2</v>
      </c>
      <c r="Q237" s="80">
        <f t="shared" si="190"/>
        <v>7.6753035402055692E-2</v>
      </c>
      <c r="R237" s="81">
        <f t="shared" si="190"/>
        <v>8.4536354847170002E-3</v>
      </c>
      <c r="S237" s="82">
        <f>SUM(L237:R237)</f>
        <v>1</v>
      </c>
      <c r="U237" s="40" t="s">
        <v>85</v>
      </c>
      <c r="V237" s="108">
        <f>+V236/$AI236</f>
        <v>0.12924515387936428</v>
      </c>
      <c r="W237" s="108">
        <f t="shared" ref="W237:AH237" si="191">+W236/$AI236</f>
        <v>2.9201373519981925E-2</v>
      </c>
      <c r="X237" s="108">
        <f t="shared" si="191"/>
        <v>7.6753035402055678E-2</v>
      </c>
      <c r="Y237" s="108">
        <f t="shared" si="191"/>
        <v>3.2393234137502704E-2</v>
      </c>
      <c r="Z237" s="108">
        <f t="shared" si="191"/>
        <v>0.26782501088200644</v>
      </c>
      <c r="AA237" s="108">
        <f t="shared" si="191"/>
        <v>0.40783248805903066</v>
      </c>
      <c r="AB237" s="108">
        <f t="shared" si="191"/>
        <v>2.4710295072120129E-2</v>
      </c>
      <c r="AC237" s="108">
        <f t="shared" si="191"/>
        <v>3.2039409047938089E-2</v>
      </c>
      <c r="AD237" s="108">
        <f t="shared" si="191"/>
        <v>3.527751594901647E-3</v>
      </c>
      <c r="AE237" s="108">
        <f t="shared" si="191"/>
        <v>2.1789315660601014E-3</v>
      </c>
      <c r="AF237" s="108">
        <f t="shared" si="191"/>
        <v>8.4536354847170002E-3</v>
      </c>
      <c r="AG237" s="108">
        <f t="shared" si="191"/>
        <v>1.6130878584019862E-2</v>
      </c>
      <c r="AH237" s="108">
        <f t="shared" si="191"/>
        <v>1.7482118182394759E-3</v>
      </c>
      <c r="AI237" s="109">
        <f>SUM(V237:AC237)</f>
        <v>1</v>
      </c>
    </row>
    <row r="238" spans="1:85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AI238" s="8"/>
      <c r="BA238"/>
      <c r="BR238"/>
      <c r="CG238"/>
    </row>
    <row r="239" spans="1:85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  <c r="K239" s="369" t="s">
        <v>68</v>
      </c>
      <c r="L239" s="43" t="s">
        <v>0</v>
      </c>
      <c r="M239" s="43" t="s">
        <v>1</v>
      </c>
      <c r="N239" s="43" t="s">
        <v>2</v>
      </c>
      <c r="O239" s="43" t="s">
        <v>3</v>
      </c>
      <c r="P239" s="43" t="s">
        <v>26</v>
      </c>
      <c r="Q239" s="43" t="s">
        <v>4</v>
      </c>
      <c r="R239" s="43" t="s">
        <v>84</v>
      </c>
      <c r="S239" s="44" t="s">
        <v>5</v>
      </c>
      <c r="U239" s="365" t="s">
        <v>68</v>
      </c>
      <c r="V239" s="84" t="s">
        <v>71</v>
      </c>
      <c r="W239" s="84" t="s">
        <v>72</v>
      </c>
      <c r="X239" s="84" t="s">
        <v>4</v>
      </c>
      <c r="Y239" s="84" t="s">
        <v>1</v>
      </c>
      <c r="Z239" s="84" t="s">
        <v>2</v>
      </c>
      <c r="AA239" s="84" t="s">
        <v>3</v>
      </c>
      <c r="AB239" s="84" t="s">
        <v>53</v>
      </c>
      <c r="AC239" s="84" t="s">
        <v>65</v>
      </c>
      <c r="AD239" s="85" t="s">
        <v>73</v>
      </c>
      <c r="AE239" s="85" t="s">
        <v>74</v>
      </c>
      <c r="AF239" s="85" t="s">
        <v>75</v>
      </c>
      <c r="AG239" s="85" t="s">
        <v>76</v>
      </c>
      <c r="AH239" s="85" t="s">
        <v>77</v>
      </c>
      <c r="AI239" s="86" t="s">
        <v>61</v>
      </c>
      <c r="BA239"/>
      <c r="BR239"/>
      <c r="CG239"/>
    </row>
    <row r="240" spans="1:85" ht="15" customHeight="1" x14ac:dyDescent="0.25">
      <c r="A240" s="418" t="s">
        <v>68</v>
      </c>
      <c r="B240" s="357" t="s">
        <v>66</v>
      </c>
      <c r="C240" s="358"/>
      <c r="D240" s="358"/>
      <c r="E240" s="358"/>
      <c r="F240" s="358"/>
      <c r="G240" s="358"/>
      <c r="H240" s="358"/>
      <c r="I240" s="359"/>
      <c r="K240" s="370" t="s">
        <v>68</v>
      </c>
      <c r="L240" s="360" t="s">
        <v>66</v>
      </c>
      <c r="M240" s="361"/>
      <c r="N240" s="361"/>
      <c r="O240" s="361"/>
      <c r="P240" s="361"/>
      <c r="Q240" s="361"/>
      <c r="R240" s="361"/>
      <c r="S240" s="362"/>
      <c r="U240" s="366" t="s">
        <v>68</v>
      </c>
      <c r="V240" s="363" t="s">
        <v>66</v>
      </c>
      <c r="W240" s="363"/>
      <c r="X240" s="363"/>
      <c r="Y240" s="363"/>
      <c r="Z240" s="363"/>
      <c r="AA240" s="363"/>
      <c r="AB240" s="363"/>
      <c r="AC240" s="363"/>
      <c r="AD240" s="363"/>
      <c r="AE240" s="363"/>
      <c r="AF240" s="363"/>
      <c r="AG240" s="363"/>
      <c r="AH240" s="363"/>
      <c r="AI240" s="364"/>
      <c r="BA240"/>
      <c r="BR240"/>
      <c r="CG240"/>
    </row>
    <row r="241" spans="1:85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  <c r="J241" s="8"/>
      <c r="K241" s="31" t="s">
        <v>6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87">
        <v>0</v>
      </c>
      <c r="S241" s="88">
        <f>SUM(L241:R241)</f>
        <v>0</v>
      </c>
      <c r="U241" s="33" t="s">
        <v>6</v>
      </c>
      <c r="V241" s="89">
        <v>0</v>
      </c>
      <c r="W241" s="89">
        <v>0</v>
      </c>
      <c r="X241" s="89">
        <v>0</v>
      </c>
      <c r="Y241" s="89">
        <v>0</v>
      </c>
      <c r="Z241" s="89">
        <v>0</v>
      </c>
      <c r="AA241" s="89">
        <v>0</v>
      </c>
      <c r="AB241" s="89">
        <v>0</v>
      </c>
      <c r="AC241" s="90">
        <v>0</v>
      </c>
      <c r="AD241" s="91">
        <v>0</v>
      </c>
      <c r="AE241" s="91">
        <v>0</v>
      </c>
      <c r="AF241" s="91">
        <v>0</v>
      </c>
      <c r="AG241" s="91">
        <v>0</v>
      </c>
      <c r="AH241" s="91">
        <v>0</v>
      </c>
      <c r="AI241" s="92">
        <f>SUM(V241:AC241)</f>
        <v>0</v>
      </c>
      <c r="BA241"/>
      <c r="BR241"/>
      <c r="CG241"/>
    </row>
    <row r="242" spans="1:85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192">SUM(B242:H242)</f>
        <v>0</v>
      </c>
      <c r="J242" s="8"/>
      <c r="K242" s="23" t="s">
        <v>7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6">
        <v>0</v>
      </c>
      <c r="S242" s="57">
        <f t="shared" ref="S242:S261" si="193">SUM(L242:R242)</f>
        <v>0</v>
      </c>
      <c r="U242" s="34" t="s">
        <v>7</v>
      </c>
      <c r="V242" s="93">
        <v>0</v>
      </c>
      <c r="W242" s="93">
        <v>0</v>
      </c>
      <c r="X242" s="93">
        <v>0</v>
      </c>
      <c r="Y242" s="93">
        <v>0</v>
      </c>
      <c r="Z242" s="93">
        <v>0</v>
      </c>
      <c r="AA242" s="93">
        <v>0</v>
      </c>
      <c r="AB242" s="93">
        <v>0</v>
      </c>
      <c r="AC242" s="94">
        <v>0</v>
      </c>
      <c r="AD242" s="93">
        <v>0</v>
      </c>
      <c r="AE242" s="93">
        <v>0</v>
      </c>
      <c r="AF242" s="93">
        <v>0</v>
      </c>
      <c r="AG242" s="93">
        <v>0</v>
      </c>
      <c r="AH242" s="93">
        <v>0</v>
      </c>
      <c r="AI242" s="95">
        <f t="shared" ref="AI242:AI261" si="194">SUM(V242:AC242)</f>
        <v>0</v>
      </c>
      <c r="BA242"/>
      <c r="BR242"/>
      <c r="CG242"/>
    </row>
    <row r="243" spans="1:85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192"/>
        <v>0</v>
      </c>
      <c r="J243" s="8"/>
      <c r="K243" s="24" t="s">
        <v>9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50">
        <v>0</v>
      </c>
      <c r="S243" s="51">
        <f t="shared" si="193"/>
        <v>0</v>
      </c>
      <c r="U243" s="35" t="s">
        <v>9</v>
      </c>
      <c r="V243" s="89">
        <v>0</v>
      </c>
      <c r="W243" s="89">
        <v>0</v>
      </c>
      <c r="X243" s="89">
        <v>0</v>
      </c>
      <c r="Y243" s="89">
        <v>0</v>
      </c>
      <c r="Z243" s="89">
        <v>0</v>
      </c>
      <c r="AA243" s="89">
        <v>0</v>
      </c>
      <c r="AB243" s="89">
        <v>0</v>
      </c>
      <c r="AC243" s="90">
        <v>0</v>
      </c>
      <c r="AD243" s="91">
        <v>0</v>
      </c>
      <c r="AE243" s="91">
        <v>0</v>
      </c>
      <c r="AF243" s="91">
        <v>0</v>
      </c>
      <c r="AG243" s="91">
        <v>0</v>
      </c>
      <c r="AH243" s="91">
        <v>0</v>
      </c>
      <c r="AI243" s="92">
        <f t="shared" si="194"/>
        <v>0</v>
      </c>
      <c r="BA243"/>
      <c r="BR243"/>
      <c r="CG243"/>
    </row>
    <row r="244" spans="1:85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192"/>
        <v>0</v>
      </c>
      <c r="J244" s="8"/>
      <c r="K244" s="23" t="s">
        <v>54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6">
        <v>0</v>
      </c>
      <c r="S244" s="57">
        <f t="shared" si="193"/>
        <v>0</v>
      </c>
      <c r="U244" s="34" t="s">
        <v>54</v>
      </c>
      <c r="V244" s="93">
        <v>0</v>
      </c>
      <c r="W244" s="93">
        <v>0</v>
      </c>
      <c r="X244" s="93">
        <v>0</v>
      </c>
      <c r="Y244" s="93">
        <v>0</v>
      </c>
      <c r="Z244" s="93">
        <v>0</v>
      </c>
      <c r="AA244" s="93">
        <v>0</v>
      </c>
      <c r="AB244" s="93">
        <v>0</v>
      </c>
      <c r="AC244" s="94">
        <v>0</v>
      </c>
      <c r="AD244" s="93">
        <v>0</v>
      </c>
      <c r="AE244" s="93">
        <v>0</v>
      </c>
      <c r="AF244" s="93">
        <v>0</v>
      </c>
      <c r="AG244" s="93">
        <v>0</v>
      </c>
      <c r="AH244" s="93">
        <v>0</v>
      </c>
      <c r="AI244" s="95">
        <f t="shared" si="194"/>
        <v>0</v>
      </c>
      <c r="BA244"/>
      <c r="BR244"/>
      <c r="CG244"/>
    </row>
    <row r="245" spans="1:85" x14ac:dyDescent="0.25">
      <c r="A245" s="12" t="s">
        <v>15</v>
      </c>
      <c r="B245" s="49">
        <v>107.97227402038286</v>
      </c>
      <c r="C245" s="49">
        <v>0.63711800814482256</v>
      </c>
      <c r="D245" s="49">
        <v>2.306058682614903</v>
      </c>
      <c r="E245" s="49">
        <v>0</v>
      </c>
      <c r="F245" s="372"/>
      <c r="G245" s="49">
        <v>0</v>
      </c>
      <c r="H245" s="58">
        <v>0</v>
      </c>
      <c r="I245" s="48">
        <f t="shared" si="192"/>
        <v>110.91545071114258</v>
      </c>
      <c r="J245" s="8"/>
      <c r="K245" s="24" t="s">
        <v>15</v>
      </c>
      <c r="L245" s="49">
        <v>107.97227402038286</v>
      </c>
      <c r="M245" s="49">
        <v>0.63711800814482256</v>
      </c>
      <c r="N245" s="49">
        <v>2.306058682614903</v>
      </c>
      <c r="O245" s="49">
        <v>0</v>
      </c>
      <c r="P245" s="49">
        <v>0</v>
      </c>
      <c r="Q245" s="49">
        <v>0</v>
      </c>
      <c r="R245" s="50">
        <v>0</v>
      </c>
      <c r="S245" s="51">
        <f t="shared" si="193"/>
        <v>110.91545071114258</v>
      </c>
      <c r="U245" s="35" t="s">
        <v>15</v>
      </c>
      <c r="V245" s="89">
        <v>107.79081946822512</v>
      </c>
      <c r="W245" s="89">
        <v>0</v>
      </c>
      <c r="X245" s="89">
        <v>0</v>
      </c>
      <c r="Y245" s="89">
        <v>0.63711800814482256</v>
      </c>
      <c r="Z245" s="89">
        <v>2.2132103988952569</v>
      </c>
      <c r="AA245" s="89">
        <v>0</v>
      </c>
      <c r="AB245" s="89">
        <v>0</v>
      </c>
      <c r="AC245" s="90">
        <v>0.27430283587738158</v>
      </c>
      <c r="AD245" s="91">
        <v>0.18145455215773559</v>
      </c>
      <c r="AE245" s="91">
        <v>0</v>
      </c>
      <c r="AF245" s="91">
        <v>0</v>
      </c>
      <c r="AG245" s="91">
        <v>9.2848283719646027E-2</v>
      </c>
      <c r="AH245" s="91">
        <v>0</v>
      </c>
      <c r="AI245" s="92">
        <f t="shared" si="194"/>
        <v>110.91545071114258</v>
      </c>
      <c r="BA245"/>
      <c r="BR245"/>
      <c r="CG245"/>
    </row>
    <row r="246" spans="1:85" x14ac:dyDescent="0.25">
      <c r="A246" s="11" t="s">
        <v>67</v>
      </c>
      <c r="B246" s="52">
        <v>46.982768549231693</v>
      </c>
      <c r="C246" s="52">
        <v>0.22874546666266454</v>
      </c>
      <c r="D246" s="52">
        <v>0.78781897198909057</v>
      </c>
      <c r="E246" s="52">
        <v>0</v>
      </c>
      <c r="F246" s="372"/>
      <c r="G246" s="52">
        <v>0</v>
      </c>
      <c r="H246" s="53">
        <v>0</v>
      </c>
      <c r="I246" s="54">
        <f t="shared" si="192"/>
        <v>47.999332987883449</v>
      </c>
      <c r="J246" s="8"/>
      <c r="K246" s="23" t="s">
        <v>67</v>
      </c>
      <c r="L246" s="55">
        <v>46.982768549231693</v>
      </c>
      <c r="M246" s="55">
        <v>0.22874546666266454</v>
      </c>
      <c r="N246" s="55">
        <v>0.78781897198909057</v>
      </c>
      <c r="O246" s="55">
        <v>0</v>
      </c>
      <c r="P246" s="55">
        <v>0</v>
      </c>
      <c r="Q246" s="55">
        <v>0</v>
      </c>
      <c r="R246" s="56">
        <v>0</v>
      </c>
      <c r="S246" s="57">
        <f t="shared" si="193"/>
        <v>47.999332987883449</v>
      </c>
      <c r="U246" s="34" t="s">
        <v>55</v>
      </c>
      <c r="V246" s="93">
        <v>46.977816391511276</v>
      </c>
      <c r="W246" s="93">
        <v>0</v>
      </c>
      <c r="X246" s="93">
        <v>0</v>
      </c>
      <c r="Y246" s="93">
        <v>0.22874546666266454</v>
      </c>
      <c r="Z246" s="93">
        <v>0.78381635396579064</v>
      </c>
      <c r="AA246" s="93">
        <v>0</v>
      </c>
      <c r="AB246" s="93">
        <v>0</v>
      </c>
      <c r="AC246" s="94">
        <v>8.9547757437153479E-3</v>
      </c>
      <c r="AD246" s="93">
        <v>4.9521577204153875E-3</v>
      </c>
      <c r="AE246" s="93">
        <v>0</v>
      </c>
      <c r="AF246" s="93">
        <v>0</v>
      </c>
      <c r="AG246" s="93">
        <v>4.0026180232999604E-3</v>
      </c>
      <c r="AH246" s="93">
        <v>0</v>
      </c>
      <c r="AI246" s="95">
        <f t="shared" si="194"/>
        <v>47.999332987883449</v>
      </c>
      <c r="BA246"/>
      <c r="BR246"/>
      <c r="CG246"/>
    </row>
    <row r="247" spans="1:85" x14ac:dyDescent="0.25">
      <c r="A247" s="12" t="s">
        <v>56</v>
      </c>
      <c r="B247" s="49">
        <v>0</v>
      </c>
      <c r="C247" s="49">
        <v>0</v>
      </c>
      <c r="D247" s="49">
        <v>0</v>
      </c>
      <c r="E247" s="49">
        <v>0.89617419126585773</v>
      </c>
      <c r="F247" s="372"/>
      <c r="G247" s="49">
        <v>0</v>
      </c>
      <c r="H247" s="58">
        <v>0</v>
      </c>
      <c r="I247" s="48">
        <f t="shared" si="192"/>
        <v>0.89617419126585773</v>
      </c>
      <c r="J247" s="8"/>
      <c r="K247" s="24" t="s">
        <v>56</v>
      </c>
      <c r="L247" s="49">
        <v>0</v>
      </c>
      <c r="M247" s="49">
        <v>0</v>
      </c>
      <c r="N247" s="49">
        <v>0</v>
      </c>
      <c r="O247" s="49">
        <v>0.89617419126585773</v>
      </c>
      <c r="P247" s="49">
        <v>166.81328655489654</v>
      </c>
      <c r="Q247" s="49">
        <v>0</v>
      </c>
      <c r="R247" s="50">
        <v>0</v>
      </c>
      <c r="S247" s="51">
        <f t="shared" si="193"/>
        <v>167.70946074616239</v>
      </c>
      <c r="U247" s="35" t="s">
        <v>56</v>
      </c>
      <c r="V247" s="89">
        <v>0</v>
      </c>
      <c r="W247" s="89">
        <v>0</v>
      </c>
      <c r="X247" s="89">
        <v>0</v>
      </c>
      <c r="Y247" s="89">
        <v>0</v>
      </c>
      <c r="Z247" s="89">
        <v>0</v>
      </c>
      <c r="AA247" s="89">
        <v>0.89617419126585773</v>
      </c>
      <c r="AB247" s="89">
        <v>166.81328655489654</v>
      </c>
      <c r="AC247" s="90">
        <v>0</v>
      </c>
      <c r="AD247" s="89">
        <v>0</v>
      </c>
      <c r="AE247" s="89">
        <v>0</v>
      </c>
      <c r="AF247" s="89">
        <v>0</v>
      </c>
      <c r="AG247" s="89">
        <v>0</v>
      </c>
      <c r="AH247" s="89">
        <v>0</v>
      </c>
      <c r="AI247" s="92">
        <f t="shared" si="194"/>
        <v>167.70946074616239</v>
      </c>
      <c r="BA247"/>
      <c r="BR247"/>
      <c r="CG247"/>
    </row>
    <row r="248" spans="1:85" x14ac:dyDescent="0.25">
      <c r="A248" s="11" t="s">
        <v>11</v>
      </c>
      <c r="B248" s="52">
        <v>0</v>
      </c>
      <c r="C248" s="52">
        <v>0</v>
      </c>
      <c r="D248" s="52">
        <v>0</v>
      </c>
      <c r="E248" s="52">
        <v>8.3885099209813643E-2</v>
      </c>
      <c r="F248" s="372"/>
      <c r="G248" s="52">
        <v>0</v>
      </c>
      <c r="H248" s="53">
        <v>0</v>
      </c>
      <c r="I248" s="54">
        <f t="shared" si="192"/>
        <v>8.3885099209813643E-2</v>
      </c>
      <c r="J248" s="8"/>
      <c r="K248" s="23" t="s">
        <v>11</v>
      </c>
      <c r="L248" s="55">
        <v>0</v>
      </c>
      <c r="M248" s="55">
        <v>0</v>
      </c>
      <c r="N248" s="55">
        <v>0</v>
      </c>
      <c r="O248" s="55">
        <v>8.3885099209813643E-2</v>
      </c>
      <c r="P248" s="55">
        <v>15.025002073863547</v>
      </c>
      <c r="Q248" s="55">
        <v>0</v>
      </c>
      <c r="R248" s="56">
        <v>0</v>
      </c>
      <c r="S248" s="57">
        <f t="shared" si="193"/>
        <v>15.108887173073361</v>
      </c>
      <c r="U248" s="34" t="s">
        <v>11</v>
      </c>
      <c r="V248" s="93">
        <v>0</v>
      </c>
      <c r="W248" s="93">
        <v>0</v>
      </c>
      <c r="X248" s="93">
        <v>0</v>
      </c>
      <c r="Y248" s="93">
        <v>0</v>
      </c>
      <c r="Z248" s="93">
        <v>0</v>
      </c>
      <c r="AA248" s="93">
        <v>8.3885099209813643E-2</v>
      </c>
      <c r="AB248" s="93">
        <v>15.025002073863547</v>
      </c>
      <c r="AC248" s="94">
        <v>0</v>
      </c>
      <c r="AD248" s="93">
        <v>0</v>
      </c>
      <c r="AE248" s="93">
        <v>0</v>
      </c>
      <c r="AF248" s="93">
        <v>0</v>
      </c>
      <c r="AG248" s="93">
        <v>0</v>
      </c>
      <c r="AH248" s="93">
        <v>0</v>
      </c>
      <c r="AI248" s="95">
        <f t="shared" si="194"/>
        <v>15.108887173073361</v>
      </c>
      <c r="BA248"/>
      <c r="BR248"/>
      <c r="CG248"/>
    </row>
    <row r="249" spans="1:85" x14ac:dyDescent="0.25">
      <c r="A249" s="12" t="s">
        <v>57</v>
      </c>
      <c r="B249" s="49">
        <v>0</v>
      </c>
      <c r="C249" s="49">
        <v>0</v>
      </c>
      <c r="D249" s="49">
        <v>0.30329615011934857</v>
      </c>
      <c r="E249" s="49">
        <v>0</v>
      </c>
      <c r="F249" s="372"/>
      <c r="G249" s="49">
        <v>0</v>
      </c>
      <c r="H249" s="58">
        <v>0</v>
      </c>
      <c r="I249" s="48">
        <f t="shared" si="192"/>
        <v>0.30329615011934857</v>
      </c>
      <c r="J249" s="8"/>
      <c r="K249" s="24" t="s">
        <v>57</v>
      </c>
      <c r="L249" s="49">
        <v>0</v>
      </c>
      <c r="M249" s="49">
        <v>0</v>
      </c>
      <c r="N249" s="49">
        <v>0.30329615011934857</v>
      </c>
      <c r="O249" s="49">
        <v>0</v>
      </c>
      <c r="P249" s="49">
        <v>0</v>
      </c>
      <c r="Q249" s="49">
        <v>0</v>
      </c>
      <c r="R249" s="50">
        <v>0</v>
      </c>
      <c r="S249" s="51">
        <f t="shared" si="193"/>
        <v>0.30329615011934857</v>
      </c>
      <c r="U249" s="35" t="s">
        <v>57</v>
      </c>
      <c r="V249" s="89">
        <v>0</v>
      </c>
      <c r="W249" s="89">
        <v>0</v>
      </c>
      <c r="X249" s="89">
        <v>0</v>
      </c>
      <c r="Y249" s="89">
        <v>0</v>
      </c>
      <c r="Z249" s="89">
        <v>0.30329615011934857</v>
      </c>
      <c r="AA249" s="89">
        <v>0</v>
      </c>
      <c r="AB249" s="89">
        <v>0</v>
      </c>
      <c r="AC249" s="90">
        <v>0</v>
      </c>
      <c r="AD249" s="89">
        <v>0</v>
      </c>
      <c r="AE249" s="89">
        <v>0</v>
      </c>
      <c r="AF249" s="89">
        <v>0</v>
      </c>
      <c r="AG249" s="89">
        <v>0</v>
      </c>
      <c r="AH249" s="89">
        <v>0</v>
      </c>
      <c r="AI249" s="92">
        <f t="shared" si="194"/>
        <v>0.30329615011934857</v>
      </c>
      <c r="BA249"/>
      <c r="BR249"/>
      <c r="CG249"/>
    </row>
    <row r="250" spans="1:85" x14ac:dyDescent="0.25">
      <c r="A250" s="11" t="s">
        <v>16</v>
      </c>
      <c r="B250" s="52">
        <v>30.93320386444281</v>
      </c>
      <c r="C250" s="52">
        <v>1.4816421584433113</v>
      </c>
      <c r="D250" s="52">
        <v>15.186209294417685</v>
      </c>
      <c r="E250" s="52">
        <v>5.7647339653931394E-2</v>
      </c>
      <c r="F250" s="372"/>
      <c r="G250" s="52">
        <v>0</v>
      </c>
      <c r="H250" s="53">
        <v>0</v>
      </c>
      <c r="I250" s="54">
        <f t="shared" si="192"/>
        <v>47.658702656957743</v>
      </c>
      <c r="J250" s="8"/>
      <c r="K250" s="23" t="s">
        <v>16</v>
      </c>
      <c r="L250" s="55">
        <v>30.93320386444281</v>
      </c>
      <c r="M250" s="55">
        <v>1.4816421584433113</v>
      </c>
      <c r="N250" s="55">
        <v>15.186209294417685</v>
      </c>
      <c r="O250" s="55">
        <v>5.7647339653931394E-2</v>
      </c>
      <c r="P250" s="55">
        <v>1.7042500022691309E-2</v>
      </c>
      <c r="Q250" s="55">
        <v>0</v>
      </c>
      <c r="R250" s="56">
        <v>0</v>
      </c>
      <c r="S250" s="57">
        <f t="shared" si="193"/>
        <v>47.675745156980433</v>
      </c>
      <c r="U250" s="34" t="s">
        <v>16</v>
      </c>
      <c r="V250" s="93">
        <v>30.906405847818466</v>
      </c>
      <c r="W250" s="93">
        <v>0</v>
      </c>
      <c r="X250" s="93">
        <v>0</v>
      </c>
      <c r="Y250" s="93">
        <v>1.4816421584433113</v>
      </c>
      <c r="Z250" s="93">
        <v>15.186209294417685</v>
      </c>
      <c r="AA250" s="93">
        <v>0</v>
      </c>
      <c r="AB250" s="93">
        <v>1.7042500022691309E-2</v>
      </c>
      <c r="AC250" s="94">
        <v>8.4445356278276332E-2</v>
      </c>
      <c r="AD250" s="93">
        <v>2.6798016624344927E-2</v>
      </c>
      <c r="AE250" s="93">
        <v>0</v>
      </c>
      <c r="AF250" s="93">
        <v>0</v>
      </c>
      <c r="AG250" s="93">
        <v>0</v>
      </c>
      <c r="AH250" s="93">
        <v>5.7647339653931394E-2</v>
      </c>
      <c r="AI250" s="95">
        <f t="shared" si="194"/>
        <v>47.675745156980426</v>
      </c>
      <c r="BA250"/>
      <c r="BR250"/>
      <c r="CG250"/>
    </row>
    <row r="251" spans="1:85" x14ac:dyDescent="0.25">
      <c r="A251" s="12" t="s">
        <v>139</v>
      </c>
      <c r="B251" s="49">
        <v>198.1960557455026</v>
      </c>
      <c r="C251" s="49">
        <v>5.8127321371005634</v>
      </c>
      <c r="D251" s="49">
        <v>136.65072427010145</v>
      </c>
      <c r="E251" s="49">
        <v>0.80128962992893371</v>
      </c>
      <c r="F251" s="372"/>
      <c r="G251" s="49">
        <v>0</v>
      </c>
      <c r="H251" s="58">
        <v>0</v>
      </c>
      <c r="I251" s="48">
        <f t="shared" si="192"/>
        <v>341.46080178263355</v>
      </c>
      <c r="J251" s="8"/>
      <c r="K251" s="24" t="s">
        <v>139</v>
      </c>
      <c r="L251" s="49">
        <v>198.1960557455026</v>
      </c>
      <c r="M251" s="49">
        <v>5.8127321371005634</v>
      </c>
      <c r="N251" s="49">
        <v>136.65072427010145</v>
      </c>
      <c r="O251" s="49">
        <v>0.80128962992893371</v>
      </c>
      <c r="P251" s="49">
        <v>0.13392808283801097</v>
      </c>
      <c r="Q251" s="49">
        <v>0</v>
      </c>
      <c r="R251" s="50">
        <v>0</v>
      </c>
      <c r="S251" s="51">
        <f t="shared" si="193"/>
        <v>341.59472986547155</v>
      </c>
      <c r="U251" s="35" t="s">
        <v>139</v>
      </c>
      <c r="V251" s="89">
        <v>192.6737263357405</v>
      </c>
      <c r="W251" s="89">
        <v>0</v>
      </c>
      <c r="X251" s="89">
        <v>0</v>
      </c>
      <c r="Y251" s="89">
        <v>5.8127321371005634</v>
      </c>
      <c r="Z251" s="89">
        <v>136.50991266343746</v>
      </c>
      <c r="AA251" s="89">
        <v>0.80128962992893371</v>
      </c>
      <c r="AB251" s="89">
        <v>0.13392808283801097</v>
      </c>
      <c r="AC251" s="90">
        <v>5.6631410164260965</v>
      </c>
      <c r="AD251" s="89">
        <v>5.5223294097621185</v>
      </c>
      <c r="AE251" s="89">
        <v>0</v>
      </c>
      <c r="AF251" s="89">
        <v>0</v>
      </c>
      <c r="AG251" s="89">
        <v>0.14081160666397796</v>
      </c>
      <c r="AH251" s="89">
        <v>0</v>
      </c>
      <c r="AI251" s="92">
        <f t="shared" si="194"/>
        <v>341.59472986547155</v>
      </c>
      <c r="BA251"/>
      <c r="BR251"/>
      <c r="CG251"/>
    </row>
    <row r="252" spans="1:85" x14ac:dyDescent="0.25">
      <c r="A252" s="11" t="s">
        <v>24</v>
      </c>
      <c r="B252" s="52">
        <v>157.19361219613339</v>
      </c>
      <c r="C252" s="52">
        <v>6.9131923412864698</v>
      </c>
      <c r="D252" s="52">
        <v>112.91766430106655</v>
      </c>
      <c r="E252" s="52">
        <v>752.25016946813366</v>
      </c>
      <c r="F252" s="372"/>
      <c r="G252" s="52">
        <v>117.59710021989196</v>
      </c>
      <c r="H252" s="53">
        <v>17.631511536522687</v>
      </c>
      <c r="I252" s="54">
        <f t="shared" si="192"/>
        <v>1164.5032500630348</v>
      </c>
      <c r="J252" s="8"/>
      <c r="K252" s="23" t="s">
        <v>24</v>
      </c>
      <c r="L252" s="55">
        <v>157.19361219613339</v>
      </c>
      <c r="M252" s="55">
        <v>6.9131923412864698</v>
      </c>
      <c r="N252" s="55">
        <v>112.91766430106655</v>
      </c>
      <c r="O252" s="55">
        <v>752.25016946813366</v>
      </c>
      <c r="P252" s="55">
        <v>21.389029883470911</v>
      </c>
      <c r="Q252" s="55">
        <v>117.59710021989196</v>
      </c>
      <c r="R252" s="56">
        <v>17.631511536522687</v>
      </c>
      <c r="S252" s="57">
        <f t="shared" si="193"/>
        <v>1185.8922799465056</v>
      </c>
      <c r="U252" s="34" t="s">
        <v>24</v>
      </c>
      <c r="V252" s="93">
        <v>5.8205499773556868</v>
      </c>
      <c r="W252" s="93">
        <v>58.477855327151858</v>
      </c>
      <c r="X252" s="93">
        <v>117.59710021989196</v>
      </c>
      <c r="Y252" s="93">
        <v>6.9131923412864698</v>
      </c>
      <c r="Z252" s="93">
        <v>111.63106177518451</v>
      </c>
      <c r="AA252" s="93">
        <v>697.71235905874596</v>
      </c>
      <c r="AB252" s="93">
        <v>21.389029883470911</v>
      </c>
      <c r="AC252" s="94">
        <v>166.35113136341835</v>
      </c>
      <c r="AD252" s="93">
        <v>92.895206891625847</v>
      </c>
      <c r="AE252" s="93">
        <v>52.069817302398278</v>
      </c>
      <c r="AF252" s="93">
        <v>17.631511536522687</v>
      </c>
      <c r="AG252" s="93">
        <v>1.2866025258820508</v>
      </c>
      <c r="AH252" s="93">
        <v>2.4679931069894283</v>
      </c>
      <c r="AI252" s="95">
        <f t="shared" si="194"/>
        <v>1185.8922799465058</v>
      </c>
      <c r="BA252"/>
      <c r="BR252"/>
      <c r="CG252"/>
    </row>
    <row r="253" spans="1:85" x14ac:dyDescent="0.25">
      <c r="A253" s="12" t="s">
        <v>23</v>
      </c>
      <c r="B253" s="49">
        <v>25.034548327428432</v>
      </c>
      <c r="C253" s="49">
        <v>0</v>
      </c>
      <c r="D253" s="49">
        <v>0.46003359763376789</v>
      </c>
      <c r="E253" s="49">
        <v>0</v>
      </c>
      <c r="F253" s="372"/>
      <c r="G253" s="49">
        <v>0</v>
      </c>
      <c r="H253" s="58">
        <v>0</v>
      </c>
      <c r="I253" s="48">
        <f t="shared" si="192"/>
        <v>25.494581925062199</v>
      </c>
      <c r="J253" s="8"/>
      <c r="K253" s="24" t="s">
        <v>23</v>
      </c>
      <c r="L253" s="49">
        <v>25.034548327428432</v>
      </c>
      <c r="M253" s="49">
        <v>0</v>
      </c>
      <c r="N253" s="49">
        <v>0.46003359763376789</v>
      </c>
      <c r="O253" s="49">
        <v>0</v>
      </c>
      <c r="P253" s="49">
        <v>0</v>
      </c>
      <c r="Q253" s="49">
        <v>0</v>
      </c>
      <c r="R253" s="50">
        <v>0</v>
      </c>
      <c r="S253" s="51">
        <f t="shared" si="193"/>
        <v>25.494581925062199</v>
      </c>
      <c r="U253" s="35" t="s">
        <v>23</v>
      </c>
      <c r="V253" s="89">
        <v>24.83372359047258</v>
      </c>
      <c r="W253" s="89">
        <v>0</v>
      </c>
      <c r="X253" s="89">
        <v>0</v>
      </c>
      <c r="Y253" s="89">
        <v>0</v>
      </c>
      <c r="Z253" s="89">
        <v>0.46003359763376789</v>
      </c>
      <c r="AA253" s="89">
        <v>0</v>
      </c>
      <c r="AB253" s="89">
        <v>0</v>
      </c>
      <c r="AC253" s="90">
        <v>0.20082473695585165</v>
      </c>
      <c r="AD253" s="89">
        <v>0.20082473695585165</v>
      </c>
      <c r="AE253" s="89">
        <v>0</v>
      </c>
      <c r="AF253" s="89">
        <v>0</v>
      </c>
      <c r="AG253" s="89">
        <v>0</v>
      </c>
      <c r="AH253" s="89">
        <v>0</v>
      </c>
      <c r="AI253" s="92">
        <f t="shared" si="194"/>
        <v>25.494581925062199</v>
      </c>
      <c r="BA253"/>
      <c r="BR253"/>
      <c r="CG253"/>
    </row>
    <row r="254" spans="1:85" x14ac:dyDescent="0.25">
      <c r="A254" s="11" t="s">
        <v>58</v>
      </c>
      <c r="B254" s="52">
        <v>0.62291831909685169</v>
      </c>
      <c r="C254" s="52">
        <v>1.0563924071281661</v>
      </c>
      <c r="D254" s="52">
        <v>1.9265515023613968</v>
      </c>
      <c r="E254" s="52">
        <v>0</v>
      </c>
      <c r="F254" s="372"/>
      <c r="G254" s="52">
        <v>0</v>
      </c>
      <c r="H254" s="53">
        <v>0</v>
      </c>
      <c r="I254" s="54">
        <f t="shared" si="192"/>
        <v>3.6058622285864148</v>
      </c>
      <c r="J254" s="8"/>
      <c r="K254" s="23" t="s">
        <v>58</v>
      </c>
      <c r="L254" s="55">
        <v>0.62291831909685169</v>
      </c>
      <c r="M254" s="55">
        <v>1.0563924071281661</v>
      </c>
      <c r="N254" s="55">
        <v>1.9265515023613968</v>
      </c>
      <c r="O254" s="55">
        <v>0</v>
      </c>
      <c r="P254" s="55">
        <v>0</v>
      </c>
      <c r="Q254" s="55">
        <v>0</v>
      </c>
      <c r="R254" s="56">
        <v>0</v>
      </c>
      <c r="S254" s="57">
        <f t="shared" si="193"/>
        <v>3.6058622285864148</v>
      </c>
      <c r="U254" s="34" t="s">
        <v>58</v>
      </c>
      <c r="V254" s="93">
        <v>0.62291831909685169</v>
      </c>
      <c r="W254" s="93">
        <v>0</v>
      </c>
      <c r="X254" s="93">
        <v>0</v>
      </c>
      <c r="Y254" s="93">
        <v>1.0563924071281661</v>
      </c>
      <c r="Z254" s="93">
        <v>1.9265515023613968</v>
      </c>
      <c r="AA254" s="93">
        <v>0</v>
      </c>
      <c r="AB254" s="93">
        <v>0</v>
      </c>
      <c r="AC254" s="94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5">
        <f t="shared" si="194"/>
        <v>3.6058622285864148</v>
      </c>
      <c r="BA254"/>
      <c r="BR254"/>
      <c r="CG254"/>
    </row>
    <row r="255" spans="1:85" x14ac:dyDescent="0.25">
      <c r="A255" s="12" t="s">
        <v>21</v>
      </c>
      <c r="B255" s="49">
        <v>0.42242504334740177</v>
      </c>
      <c r="C255" s="49">
        <v>0</v>
      </c>
      <c r="D255" s="49">
        <v>15.899683094547667</v>
      </c>
      <c r="E255" s="49">
        <v>0</v>
      </c>
      <c r="F255" s="372"/>
      <c r="G255" s="49">
        <v>0</v>
      </c>
      <c r="H255" s="58">
        <v>0</v>
      </c>
      <c r="I255" s="48">
        <f t="shared" si="192"/>
        <v>16.322108137895068</v>
      </c>
      <c r="J255" s="8"/>
      <c r="K255" s="24" t="s">
        <v>21</v>
      </c>
      <c r="L255" s="49">
        <v>0.42242504334740177</v>
      </c>
      <c r="M255" s="49">
        <v>0</v>
      </c>
      <c r="N255" s="49">
        <v>15.899683094547667</v>
      </c>
      <c r="O255" s="49">
        <v>0</v>
      </c>
      <c r="P255" s="49">
        <v>6.0865714708997265</v>
      </c>
      <c r="Q255" s="49">
        <v>0</v>
      </c>
      <c r="R255" s="50">
        <v>0</v>
      </c>
      <c r="S255" s="51">
        <f t="shared" si="193"/>
        <v>22.408679608794795</v>
      </c>
      <c r="U255" s="35" t="s">
        <v>21</v>
      </c>
      <c r="V255" s="89">
        <v>0.42242504334740177</v>
      </c>
      <c r="W255" s="89">
        <v>0</v>
      </c>
      <c r="X255" s="89">
        <v>0</v>
      </c>
      <c r="Y255" s="89">
        <v>0</v>
      </c>
      <c r="Z255" s="89">
        <v>15.894252756196606</v>
      </c>
      <c r="AA255" s="89">
        <v>0</v>
      </c>
      <c r="AB255" s="89">
        <v>6.0865714708997265</v>
      </c>
      <c r="AC255" s="90">
        <v>5.4303383510612112E-3</v>
      </c>
      <c r="AD255" s="89">
        <v>0</v>
      </c>
      <c r="AE255" s="89">
        <v>0</v>
      </c>
      <c r="AF255" s="89">
        <v>0</v>
      </c>
      <c r="AG255" s="89">
        <v>5.4303383510612112E-3</v>
      </c>
      <c r="AH255" s="89">
        <v>0</v>
      </c>
      <c r="AI255" s="92">
        <f t="shared" si="194"/>
        <v>22.408679608794795</v>
      </c>
      <c r="BA255"/>
      <c r="BR255"/>
      <c r="CG255"/>
    </row>
    <row r="256" spans="1:85" x14ac:dyDescent="0.25">
      <c r="A256" s="11" t="s">
        <v>20</v>
      </c>
      <c r="B256" s="52">
        <v>30.110703668015972</v>
      </c>
      <c r="C256" s="52">
        <v>0</v>
      </c>
      <c r="D256" s="52">
        <v>7.5276759170039931</v>
      </c>
      <c r="E256" s="52">
        <v>0</v>
      </c>
      <c r="F256" s="372"/>
      <c r="G256" s="52">
        <v>0</v>
      </c>
      <c r="H256" s="53">
        <v>0</v>
      </c>
      <c r="I256" s="54">
        <f t="shared" si="192"/>
        <v>37.638379585019962</v>
      </c>
      <c r="J256" s="8"/>
      <c r="K256" s="23" t="s">
        <v>20</v>
      </c>
      <c r="L256" s="55">
        <v>30.110703668015972</v>
      </c>
      <c r="M256" s="55">
        <v>0</v>
      </c>
      <c r="N256" s="55">
        <v>7.5276759170039931</v>
      </c>
      <c r="O256" s="55">
        <v>0</v>
      </c>
      <c r="P256" s="55">
        <v>0</v>
      </c>
      <c r="Q256" s="55">
        <v>0</v>
      </c>
      <c r="R256" s="56">
        <v>0</v>
      </c>
      <c r="S256" s="57">
        <f t="shared" si="193"/>
        <v>37.638379585019962</v>
      </c>
      <c r="U256" s="34" t="s">
        <v>59</v>
      </c>
      <c r="V256" s="93">
        <v>30.110703668015972</v>
      </c>
      <c r="W256" s="93">
        <v>0</v>
      </c>
      <c r="X256" s="93">
        <v>0</v>
      </c>
      <c r="Y256" s="93">
        <v>0</v>
      </c>
      <c r="Z256" s="93">
        <v>7.5276759170039931</v>
      </c>
      <c r="AA256" s="93">
        <v>0</v>
      </c>
      <c r="AB256" s="93">
        <v>0</v>
      </c>
      <c r="AC256" s="94">
        <v>0</v>
      </c>
      <c r="AD256" s="93">
        <v>0</v>
      </c>
      <c r="AE256" s="93">
        <v>0</v>
      </c>
      <c r="AF256" s="93">
        <v>0</v>
      </c>
      <c r="AG256" s="93">
        <v>0</v>
      </c>
      <c r="AH256" s="93">
        <v>0</v>
      </c>
      <c r="AI256" s="95">
        <f t="shared" si="194"/>
        <v>37.638379585019962</v>
      </c>
      <c r="BA256"/>
      <c r="BR256"/>
      <c r="CG256"/>
    </row>
    <row r="257" spans="1:85" x14ac:dyDescent="0.25">
      <c r="A257" s="13" t="s">
        <v>62</v>
      </c>
      <c r="B257" s="49">
        <v>102.312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192"/>
        <v>102.312</v>
      </c>
      <c r="J257" s="8"/>
      <c r="K257" s="25" t="s">
        <v>62</v>
      </c>
      <c r="L257" s="49">
        <v>102.312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50">
        <v>0</v>
      </c>
      <c r="S257" s="51">
        <f t="shared" si="193"/>
        <v>102.312</v>
      </c>
      <c r="U257" s="36" t="s">
        <v>60</v>
      </c>
      <c r="V257" s="89">
        <v>102.312</v>
      </c>
      <c r="W257" s="89">
        <v>0</v>
      </c>
      <c r="X257" s="89">
        <v>0</v>
      </c>
      <c r="Y257" s="89">
        <v>0</v>
      </c>
      <c r="Z257" s="89">
        <v>0</v>
      </c>
      <c r="AA257" s="89">
        <v>0</v>
      </c>
      <c r="AB257" s="89">
        <v>0</v>
      </c>
      <c r="AC257" s="90">
        <v>0</v>
      </c>
      <c r="AD257" s="91">
        <v>0</v>
      </c>
      <c r="AE257" s="91">
        <v>0</v>
      </c>
      <c r="AF257" s="91">
        <v>0</v>
      </c>
      <c r="AG257" s="91">
        <v>0</v>
      </c>
      <c r="AH257" s="91">
        <v>0</v>
      </c>
      <c r="AI257" s="92">
        <f t="shared" si="194"/>
        <v>102.312</v>
      </c>
      <c r="BA257"/>
      <c r="BR257"/>
      <c r="CG257"/>
    </row>
    <row r="258" spans="1:85" ht="14.4" x14ac:dyDescent="0.3">
      <c r="A258" s="14" t="s">
        <v>22</v>
      </c>
      <c r="B258" s="59">
        <v>102.312</v>
      </c>
      <c r="C258" s="59">
        <v>0</v>
      </c>
      <c r="D258" s="59">
        <v>0</v>
      </c>
      <c r="E258" s="59">
        <v>0</v>
      </c>
      <c r="F258" s="372"/>
      <c r="G258" s="59">
        <v>0</v>
      </c>
      <c r="H258" s="60">
        <v>0</v>
      </c>
      <c r="I258" s="61">
        <f t="shared" si="192"/>
        <v>102.312</v>
      </c>
      <c r="J258" s="8"/>
      <c r="K258" s="26" t="s">
        <v>22</v>
      </c>
      <c r="L258" s="62">
        <v>102.312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3">
        <v>0</v>
      </c>
      <c r="S258" s="64">
        <f t="shared" si="193"/>
        <v>102.312</v>
      </c>
      <c r="U258" s="37" t="s">
        <v>63</v>
      </c>
      <c r="V258" s="96">
        <v>102.312</v>
      </c>
      <c r="W258" s="96">
        <v>0</v>
      </c>
      <c r="X258" s="96">
        <v>0</v>
      </c>
      <c r="Y258" s="96">
        <v>0</v>
      </c>
      <c r="Z258" s="96">
        <v>0</v>
      </c>
      <c r="AA258" s="96">
        <v>0</v>
      </c>
      <c r="AB258" s="96">
        <v>0</v>
      </c>
      <c r="AC258" s="96">
        <v>0</v>
      </c>
      <c r="AD258" s="96">
        <v>0</v>
      </c>
      <c r="AE258" s="96">
        <v>0</v>
      </c>
      <c r="AF258" s="96">
        <v>0</v>
      </c>
      <c r="AG258" s="96">
        <v>0</v>
      </c>
      <c r="AH258" s="97">
        <v>0</v>
      </c>
      <c r="AI258" s="98">
        <f t="shared" si="194"/>
        <v>102.312</v>
      </c>
      <c r="BA258"/>
      <c r="BR258"/>
      <c r="CG258"/>
    </row>
    <row r="259" spans="1:85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192"/>
        <v>0</v>
      </c>
      <c r="J259" s="8"/>
      <c r="K259" s="27" t="s">
        <v>18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68">
        <v>0</v>
      </c>
      <c r="S259" s="69">
        <f t="shared" si="193"/>
        <v>0</v>
      </c>
      <c r="U259" s="38" t="s">
        <v>18</v>
      </c>
      <c r="V259" s="99">
        <v>0</v>
      </c>
      <c r="W259" s="99">
        <v>0</v>
      </c>
      <c r="X259" s="99">
        <v>0</v>
      </c>
      <c r="Y259" s="99">
        <v>0</v>
      </c>
      <c r="Z259" s="99">
        <v>0</v>
      </c>
      <c r="AA259" s="99">
        <v>0</v>
      </c>
      <c r="AB259" s="99">
        <v>0</v>
      </c>
      <c r="AC259" s="99">
        <v>0</v>
      </c>
      <c r="AD259" s="100">
        <v>0</v>
      </c>
      <c r="AE259" s="100">
        <v>0</v>
      </c>
      <c r="AF259" s="100">
        <v>0</v>
      </c>
      <c r="AG259" s="100">
        <v>0</v>
      </c>
      <c r="AH259" s="100">
        <v>0</v>
      </c>
      <c r="AI259" s="101">
        <f t="shared" si="194"/>
        <v>0</v>
      </c>
      <c r="BA259"/>
      <c r="BR259"/>
      <c r="CG259"/>
    </row>
    <row r="260" spans="1:85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192"/>
        <v>0</v>
      </c>
      <c r="J260" s="8"/>
      <c r="K260" s="26" t="s">
        <v>19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3">
        <v>0</v>
      </c>
      <c r="S260" s="64">
        <f t="shared" si="193"/>
        <v>0</v>
      </c>
      <c r="U260" s="37" t="s">
        <v>19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>
        <v>0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7">
        <v>0</v>
      </c>
      <c r="AI260" s="98">
        <f t="shared" si="194"/>
        <v>0</v>
      </c>
      <c r="BA260"/>
      <c r="BR260"/>
      <c r="CG260"/>
    </row>
    <row r="261" spans="1:85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 t="shared" si="192"/>
        <v>0</v>
      </c>
      <c r="J261" s="8"/>
      <c r="K261" s="28" t="s">
        <v>10</v>
      </c>
      <c r="L261" s="70">
        <v>0</v>
      </c>
      <c r="M261" s="70">
        <v>0</v>
      </c>
      <c r="N261" s="70">
        <v>0</v>
      </c>
      <c r="O261" s="70">
        <v>0</v>
      </c>
      <c r="P261" s="70">
        <v>0</v>
      </c>
      <c r="Q261" s="70">
        <v>0</v>
      </c>
      <c r="R261" s="73">
        <v>0</v>
      </c>
      <c r="S261" s="74">
        <f t="shared" si="193"/>
        <v>0</v>
      </c>
      <c r="U261" s="38" t="s">
        <v>10</v>
      </c>
      <c r="V261" s="99">
        <v>0</v>
      </c>
      <c r="W261" s="99">
        <v>0</v>
      </c>
      <c r="X261" s="99">
        <v>0</v>
      </c>
      <c r="Y261" s="99">
        <v>0</v>
      </c>
      <c r="Z261" s="99">
        <v>0</v>
      </c>
      <c r="AA261" s="99">
        <v>0</v>
      </c>
      <c r="AB261" s="99">
        <v>0</v>
      </c>
      <c r="AC261" s="99">
        <v>0</v>
      </c>
      <c r="AD261" s="100">
        <v>0</v>
      </c>
      <c r="AE261" s="100">
        <v>0</v>
      </c>
      <c r="AF261" s="100">
        <v>0</v>
      </c>
      <c r="AG261" s="100">
        <v>0</v>
      </c>
      <c r="AH261" s="100">
        <v>0</v>
      </c>
      <c r="AI261" s="101">
        <f t="shared" si="194"/>
        <v>0</v>
      </c>
      <c r="BA261"/>
      <c r="BR261"/>
      <c r="CG261"/>
    </row>
    <row r="262" spans="1:85" x14ac:dyDescent="0.25">
      <c r="A262" s="17" t="s">
        <v>25</v>
      </c>
      <c r="B262" s="75">
        <f>SUM(B241:B257)</f>
        <v>699.78050973358188</v>
      </c>
      <c r="C262" s="75">
        <f t="shared" ref="C262:I262" si="195">SUM(C241:C257)</f>
        <v>16.129822518765998</v>
      </c>
      <c r="D262" s="75">
        <f t="shared" si="195"/>
        <v>293.96571578185581</v>
      </c>
      <c r="E262" s="75">
        <f t="shared" si="195"/>
        <v>754.08916572819226</v>
      </c>
      <c r="F262" s="75">
        <f t="shared" si="195"/>
        <v>0</v>
      </c>
      <c r="G262" s="75">
        <f t="shared" si="195"/>
        <v>117.59710021989196</v>
      </c>
      <c r="H262" s="76">
        <f t="shared" si="195"/>
        <v>17.631511536522687</v>
      </c>
      <c r="I262" s="48">
        <f t="shared" si="195"/>
        <v>1899.1938255188106</v>
      </c>
      <c r="J262" s="8"/>
      <c r="K262" s="29" t="s">
        <v>25</v>
      </c>
      <c r="L262" s="75">
        <f>SUM(L241:L257)</f>
        <v>699.78050973358188</v>
      </c>
      <c r="M262" s="75">
        <f t="shared" ref="M262:S262" si="196">SUM(M241:M257)</f>
        <v>16.129822518765998</v>
      </c>
      <c r="N262" s="75">
        <f t="shared" si="196"/>
        <v>293.96571578185581</v>
      </c>
      <c r="O262" s="75">
        <f t="shared" si="196"/>
        <v>754.08916572819226</v>
      </c>
      <c r="P262" s="75">
        <f t="shared" si="196"/>
        <v>209.46486056599142</v>
      </c>
      <c r="Q262" s="75">
        <f t="shared" si="196"/>
        <v>117.59710021989196</v>
      </c>
      <c r="R262" s="76">
        <f t="shared" si="196"/>
        <v>17.631511536522687</v>
      </c>
      <c r="S262" s="77">
        <f t="shared" si="196"/>
        <v>2108.658686084802</v>
      </c>
      <c r="U262" s="39" t="s">
        <v>61</v>
      </c>
      <c r="V262" s="102">
        <f>SUM(V241:V257)</f>
        <v>542.47108864158383</v>
      </c>
      <c r="W262" s="102">
        <f t="shared" ref="W262:AH262" si="197">SUM(W241:W257)</f>
        <v>58.477855327151858</v>
      </c>
      <c r="X262" s="102">
        <f t="shared" si="197"/>
        <v>117.59710021989196</v>
      </c>
      <c r="Y262" s="102">
        <f t="shared" si="197"/>
        <v>16.129822518765998</v>
      </c>
      <c r="Z262" s="102">
        <f t="shared" si="197"/>
        <v>292.43602040921576</v>
      </c>
      <c r="AA262" s="102">
        <f t="shared" si="197"/>
        <v>699.4937079791506</v>
      </c>
      <c r="AB262" s="102">
        <f t="shared" si="197"/>
        <v>209.46486056599142</v>
      </c>
      <c r="AC262" s="102">
        <f t="shared" si="197"/>
        <v>172.5882304230507</v>
      </c>
      <c r="AD262" s="103">
        <f t="shared" si="197"/>
        <v>98.831565764846317</v>
      </c>
      <c r="AE262" s="103">
        <f t="shared" si="197"/>
        <v>52.069817302398278</v>
      </c>
      <c r="AF262" s="103">
        <f t="shared" si="197"/>
        <v>17.631511536522687</v>
      </c>
      <c r="AG262" s="103">
        <f t="shared" si="197"/>
        <v>1.529695372640036</v>
      </c>
      <c r="AH262" s="103">
        <f t="shared" si="197"/>
        <v>2.5256404466433597</v>
      </c>
      <c r="AI262" s="104">
        <f>SUM(V262:AC262)</f>
        <v>2108.658686084802</v>
      </c>
      <c r="BA262"/>
      <c r="BR262"/>
      <c r="CG262"/>
    </row>
    <row r="263" spans="1:85" s="4" customFormat="1" ht="15" thickBot="1" x14ac:dyDescent="0.35">
      <c r="A263" s="18" t="s">
        <v>85</v>
      </c>
      <c r="B263" s="105">
        <f>IF($I262=0,"-",B262/$I262)</f>
        <v>0.36846187067948155</v>
      </c>
      <c r="C263" s="105">
        <f t="shared" ref="C263:H263" si="198">IF($I262=0,"-",C262/$I262)</f>
        <v>8.4929838661200081E-3</v>
      </c>
      <c r="D263" s="105">
        <f t="shared" si="198"/>
        <v>0.15478447319696398</v>
      </c>
      <c r="E263" s="105">
        <f t="shared" si="198"/>
        <v>0.39705750703048681</v>
      </c>
      <c r="F263" s="105">
        <f t="shared" si="198"/>
        <v>0</v>
      </c>
      <c r="G263" s="105">
        <f t="shared" si="198"/>
        <v>6.191948322481907E-2</v>
      </c>
      <c r="H263" s="106">
        <f t="shared" si="198"/>
        <v>9.2836820021285679E-3</v>
      </c>
      <c r="I263" s="107">
        <f>SUM(B263:H263)</f>
        <v>1</v>
      </c>
      <c r="J263"/>
      <c r="K263" s="30" t="s">
        <v>85</v>
      </c>
      <c r="L263" s="80">
        <f>IF($S262=0,"-",L262/$S262)</f>
        <v>0.33186049233642523</v>
      </c>
      <c r="M263" s="80">
        <f t="shared" ref="M263:R263" si="199">IF($S262=0,"-",M262/$S262)</f>
        <v>7.6493282792553944E-3</v>
      </c>
      <c r="N263" s="80">
        <f t="shared" si="199"/>
        <v>0.13940886579784476</v>
      </c>
      <c r="O263" s="80">
        <f t="shared" si="199"/>
        <v>0.35761556419940488</v>
      </c>
      <c r="P263" s="80">
        <f t="shared" si="199"/>
        <v>9.9335592786194304E-2</v>
      </c>
      <c r="Q263" s="80">
        <f t="shared" si="199"/>
        <v>5.5768674653666861E-2</v>
      </c>
      <c r="R263" s="81">
        <f t="shared" si="199"/>
        <v>8.3614819472086037E-3</v>
      </c>
      <c r="S263" s="82">
        <f>SUM(L263:R263)</f>
        <v>1</v>
      </c>
      <c r="U263" s="40" t="s">
        <v>85</v>
      </c>
      <c r="V263" s="108">
        <f>+V262/$AI262</f>
        <v>0.25725884052331066</v>
      </c>
      <c r="W263" s="108">
        <f t="shared" ref="W263:AH263" si="200">+W262/$AI262</f>
        <v>2.7732252598797351E-2</v>
      </c>
      <c r="X263" s="108">
        <f t="shared" si="200"/>
        <v>5.5768674653666861E-2</v>
      </c>
      <c r="Y263" s="108">
        <f t="shared" si="200"/>
        <v>7.6493282792553944E-3</v>
      </c>
      <c r="Z263" s="108">
        <f t="shared" si="200"/>
        <v>0.13868343053288953</v>
      </c>
      <c r="AA263" s="108">
        <f t="shared" si="200"/>
        <v>0.33172448087268103</v>
      </c>
      <c r="AB263" s="108">
        <f t="shared" si="200"/>
        <v>9.9335592786194304E-2</v>
      </c>
      <c r="AC263" s="108">
        <f t="shared" si="200"/>
        <v>8.1847399753204958E-2</v>
      </c>
      <c r="AD263" s="108">
        <f t="shared" si="200"/>
        <v>4.6869399214317278E-2</v>
      </c>
      <c r="AE263" s="108">
        <f t="shared" si="200"/>
        <v>2.4693335932463104E-2</v>
      </c>
      <c r="AF263" s="108">
        <f t="shared" si="200"/>
        <v>8.3614819472086037E-3</v>
      </c>
      <c r="AG263" s="108">
        <f t="shared" si="200"/>
        <v>7.2543526495521128E-4</v>
      </c>
      <c r="AH263" s="108">
        <f t="shared" si="200"/>
        <v>1.1977473942607459E-3</v>
      </c>
      <c r="AI263" s="109">
        <f>SUM(V263:AC263)</f>
        <v>1</v>
      </c>
    </row>
    <row r="264" spans="1:85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AI264" s="8"/>
      <c r="BA264"/>
      <c r="BR264"/>
      <c r="CG264"/>
    </row>
    <row r="265" spans="1:85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  <c r="K265" s="369" t="s">
        <v>35</v>
      </c>
      <c r="L265" s="43" t="s">
        <v>0</v>
      </c>
      <c r="M265" s="43" t="s">
        <v>1</v>
      </c>
      <c r="N265" s="43" t="s">
        <v>2</v>
      </c>
      <c r="O265" s="43" t="s">
        <v>3</v>
      </c>
      <c r="P265" s="43" t="s">
        <v>26</v>
      </c>
      <c r="Q265" s="43" t="s">
        <v>4</v>
      </c>
      <c r="R265" s="43" t="s">
        <v>84</v>
      </c>
      <c r="S265" s="44" t="s">
        <v>5</v>
      </c>
      <c r="U265" s="365" t="s">
        <v>35</v>
      </c>
      <c r="V265" s="84" t="s">
        <v>71</v>
      </c>
      <c r="W265" s="84" t="s">
        <v>72</v>
      </c>
      <c r="X265" s="84" t="s">
        <v>4</v>
      </c>
      <c r="Y265" s="84" t="s">
        <v>1</v>
      </c>
      <c r="Z265" s="84" t="s">
        <v>2</v>
      </c>
      <c r="AA265" s="84" t="s">
        <v>3</v>
      </c>
      <c r="AB265" s="84" t="s">
        <v>53</v>
      </c>
      <c r="AC265" s="84" t="s">
        <v>65</v>
      </c>
      <c r="AD265" s="85" t="s">
        <v>73</v>
      </c>
      <c r="AE265" s="85" t="s">
        <v>74</v>
      </c>
      <c r="AF265" s="85" t="s">
        <v>75</v>
      </c>
      <c r="AG265" s="85" t="s">
        <v>76</v>
      </c>
      <c r="AH265" s="85" t="s">
        <v>77</v>
      </c>
      <c r="AI265" s="86" t="s">
        <v>61</v>
      </c>
      <c r="BA265"/>
      <c r="BR265"/>
      <c r="CG265"/>
    </row>
    <row r="266" spans="1:85" ht="15" customHeight="1" x14ac:dyDescent="0.25">
      <c r="A266" s="418" t="s">
        <v>35</v>
      </c>
      <c r="B266" s="357" t="s">
        <v>66</v>
      </c>
      <c r="C266" s="358"/>
      <c r="D266" s="358"/>
      <c r="E266" s="358"/>
      <c r="F266" s="358"/>
      <c r="G266" s="358"/>
      <c r="H266" s="358"/>
      <c r="I266" s="359"/>
      <c r="K266" s="370" t="s">
        <v>35</v>
      </c>
      <c r="L266" s="360" t="s">
        <v>66</v>
      </c>
      <c r="M266" s="361"/>
      <c r="N266" s="361"/>
      <c r="O266" s="361"/>
      <c r="P266" s="361"/>
      <c r="Q266" s="361"/>
      <c r="R266" s="361"/>
      <c r="S266" s="362"/>
      <c r="U266" s="366" t="s">
        <v>35</v>
      </c>
      <c r="V266" s="363" t="s">
        <v>66</v>
      </c>
      <c r="W266" s="363"/>
      <c r="X266" s="363"/>
      <c r="Y266" s="363"/>
      <c r="Z266" s="363"/>
      <c r="AA266" s="363"/>
      <c r="AB266" s="363"/>
      <c r="AC266" s="363"/>
      <c r="AD266" s="363"/>
      <c r="AE266" s="363"/>
      <c r="AF266" s="363"/>
      <c r="AG266" s="363"/>
      <c r="AH266" s="363"/>
      <c r="AI266" s="364"/>
      <c r="BA266"/>
      <c r="BR266"/>
      <c r="CG266"/>
    </row>
    <row r="267" spans="1:85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  <c r="J267" s="8"/>
      <c r="K267" s="31" t="s">
        <v>6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87">
        <v>0</v>
      </c>
      <c r="S267" s="88">
        <f>SUM(L267:R267)</f>
        <v>0</v>
      </c>
      <c r="U267" s="33" t="s">
        <v>6</v>
      </c>
      <c r="V267" s="89">
        <v>0</v>
      </c>
      <c r="W267" s="89">
        <v>0</v>
      </c>
      <c r="X267" s="89">
        <v>0</v>
      </c>
      <c r="Y267" s="89">
        <v>0</v>
      </c>
      <c r="Z267" s="89">
        <v>0</v>
      </c>
      <c r="AA267" s="89">
        <v>0</v>
      </c>
      <c r="AB267" s="89">
        <v>0</v>
      </c>
      <c r="AC267" s="90">
        <v>0</v>
      </c>
      <c r="AD267" s="91">
        <v>0</v>
      </c>
      <c r="AE267" s="91">
        <v>0</v>
      </c>
      <c r="AF267" s="91">
        <v>0</v>
      </c>
      <c r="AG267" s="91">
        <v>0</v>
      </c>
      <c r="AH267" s="91">
        <v>0</v>
      </c>
      <c r="AI267" s="92">
        <f>SUM(V267:AC267)</f>
        <v>0</v>
      </c>
      <c r="BA267"/>
      <c r="BR267"/>
      <c r="CG267"/>
    </row>
    <row r="268" spans="1:85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201">SUM(B268:H268)</f>
        <v>0</v>
      </c>
      <c r="J268" s="8"/>
      <c r="K268" s="23" t="s">
        <v>7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6">
        <v>0</v>
      </c>
      <c r="S268" s="57">
        <f t="shared" ref="S268:S287" si="202">SUM(L268:R268)</f>
        <v>0</v>
      </c>
      <c r="U268" s="34" t="s">
        <v>7</v>
      </c>
      <c r="V268" s="93">
        <v>0</v>
      </c>
      <c r="W268" s="93">
        <v>0</v>
      </c>
      <c r="X268" s="93">
        <v>0</v>
      </c>
      <c r="Y268" s="93">
        <v>0</v>
      </c>
      <c r="Z268" s="93">
        <v>0</v>
      </c>
      <c r="AA268" s="93">
        <v>0</v>
      </c>
      <c r="AB268" s="93">
        <v>0</v>
      </c>
      <c r="AC268" s="94">
        <v>0</v>
      </c>
      <c r="AD268" s="93">
        <v>0</v>
      </c>
      <c r="AE268" s="93">
        <v>0</v>
      </c>
      <c r="AF268" s="93">
        <v>0</v>
      </c>
      <c r="AG268" s="93">
        <v>0</v>
      </c>
      <c r="AH268" s="93">
        <v>0</v>
      </c>
      <c r="AI268" s="95">
        <f t="shared" ref="AI268:AI287" si="203">SUM(V268:AC268)</f>
        <v>0</v>
      </c>
      <c r="BA268"/>
      <c r="BR268"/>
      <c r="CG268"/>
    </row>
    <row r="269" spans="1:85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201"/>
        <v>0</v>
      </c>
      <c r="J269" s="8"/>
      <c r="K269" s="24" t="s">
        <v>9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50">
        <v>0</v>
      </c>
      <c r="S269" s="51">
        <f t="shared" si="202"/>
        <v>0</v>
      </c>
      <c r="U269" s="35" t="s">
        <v>9</v>
      </c>
      <c r="V269" s="89">
        <v>0</v>
      </c>
      <c r="W269" s="89">
        <v>0</v>
      </c>
      <c r="X269" s="89">
        <v>0</v>
      </c>
      <c r="Y269" s="89">
        <v>0</v>
      </c>
      <c r="Z269" s="89">
        <v>0</v>
      </c>
      <c r="AA269" s="89">
        <v>0</v>
      </c>
      <c r="AB269" s="89">
        <v>0</v>
      </c>
      <c r="AC269" s="90">
        <v>0</v>
      </c>
      <c r="AD269" s="91">
        <v>0</v>
      </c>
      <c r="AE269" s="91">
        <v>0</v>
      </c>
      <c r="AF269" s="91">
        <v>0</v>
      </c>
      <c r="AG269" s="91">
        <v>0</v>
      </c>
      <c r="AH269" s="91">
        <v>0</v>
      </c>
      <c r="AI269" s="92">
        <f t="shared" si="203"/>
        <v>0</v>
      </c>
      <c r="BA269"/>
      <c r="BR269"/>
      <c r="CG269"/>
    </row>
    <row r="270" spans="1:85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201"/>
        <v>0</v>
      </c>
      <c r="J270" s="8"/>
      <c r="K270" s="23" t="s">
        <v>54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6">
        <v>0</v>
      </c>
      <c r="S270" s="57">
        <f t="shared" si="202"/>
        <v>0</v>
      </c>
      <c r="U270" s="34" t="s">
        <v>54</v>
      </c>
      <c r="V270" s="93">
        <v>0</v>
      </c>
      <c r="W270" s="93">
        <v>0</v>
      </c>
      <c r="X270" s="93">
        <v>0</v>
      </c>
      <c r="Y270" s="93">
        <v>0</v>
      </c>
      <c r="Z270" s="93">
        <v>0</v>
      </c>
      <c r="AA270" s="93">
        <v>0</v>
      </c>
      <c r="AB270" s="93">
        <v>0</v>
      </c>
      <c r="AC270" s="94">
        <v>0</v>
      </c>
      <c r="AD270" s="93">
        <v>0</v>
      </c>
      <c r="AE270" s="93">
        <v>0</v>
      </c>
      <c r="AF270" s="93">
        <v>0</v>
      </c>
      <c r="AG270" s="93">
        <v>0</v>
      </c>
      <c r="AH270" s="93">
        <v>0</v>
      </c>
      <c r="AI270" s="95">
        <f t="shared" si="203"/>
        <v>0</v>
      </c>
      <c r="BA270"/>
      <c r="BR270"/>
      <c r="CG270"/>
    </row>
    <row r="271" spans="1:85" x14ac:dyDescent="0.25">
      <c r="A271" s="12" t="s">
        <v>15</v>
      </c>
      <c r="B271" s="49">
        <v>2.0697834213601558</v>
      </c>
      <c r="C271" s="49">
        <v>11.21357276023803</v>
      </c>
      <c r="D271" s="49">
        <v>4.0276231691490487</v>
      </c>
      <c r="E271" s="49">
        <v>0</v>
      </c>
      <c r="F271" s="372"/>
      <c r="G271" s="49">
        <v>0</v>
      </c>
      <c r="H271" s="58">
        <v>0</v>
      </c>
      <c r="I271" s="48">
        <f t="shared" si="201"/>
        <v>17.310979350747235</v>
      </c>
      <c r="J271" s="8"/>
      <c r="K271" s="24" t="s">
        <v>15</v>
      </c>
      <c r="L271" s="49">
        <v>2.0697834213601558</v>
      </c>
      <c r="M271" s="49">
        <v>11.21357276023803</v>
      </c>
      <c r="N271" s="49">
        <v>4.0276231691490487</v>
      </c>
      <c r="O271" s="49">
        <v>0</v>
      </c>
      <c r="P271" s="49">
        <v>0</v>
      </c>
      <c r="Q271" s="49">
        <v>0</v>
      </c>
      <c r="R271" s="50">
        <v>0</v>
      </c>
      <c r="S271" s="51">
        <f t="shared" si="202"/>
        <v>17.310979350747235</v>
      </c>
      <c r="U271" s="35" t="s">
        <v>15</v>
      </c>
      <c r="V271" s="89">
        <v>2.0697834213601558</v>
      </c>
      <c r="W271" s="89">
        <v>0</v>
      </c>
      <c r="X271" s="89">
        <v>0</v>
      </c>
      <c r="Y271" s="89">
        <v>11.21357276023803</v>
      </c>
      <c r="Z271" s="89">
        <v>4.0276231691490487</v>
      </c>
      <c r="AA271" s="89">
        <v>0</v>
      </c>
      <c r="AB271" s="89">
        <v>0</v>
      </c>
      <c r="AC271" s="90">
        <v>0</v>
      </c>
      <c r="AD271" s="91">
        <v>0</v>
      </c>
      <c r="AE271" s="91">
        <v>0</v>
      </c>
      <c r="AF271" s="91">
        <v>0</v>
      </c>
      <c r="AG271" s="91">
        <v>0</v>
      </c>
      <c r="AH271" s="91">
        <v>0</v>
      </c>
      <c r="AI271" s="92">
        <f t="shared" si="203"/>
        <v>17.310979350747235</v>
      </c>
      <c r="BA271"/>
      <c r="BR271"/>
      <c r="CG271"/>
    </row>
    <row r="272" spans="1:85" x14ac:dyDescent="0.25">
      <c r="A272" s="11" t="s">
        <v>67</v>
      </c>
      <c r="B272" s="52">
        <v>5.997047568364426</v>
      </c>
      <c r="C272" s="52">
        <v>0.94826682672861018</v>
      </c>
      <c r="D272" s="52">
        <v>16.768132911664445</v>
      </c>
      <c r="E272" s="52">
        <v>0.85806583589344976</v>
      </c>
      <c r="F272" s="372"/>
      <c r="G272" s="52">
        <v>0</v>
      </c>
      <c r="H272" s="53">
        <v>0</v>
      </c>
      <c r="I272" s="54">
        <f t="shared" si="201"/>
        <v>24.571513142650929</v>
      </c>
      <c r="J272" s="8"/>
      <c r="K272" s="23" t="s">
        <v>67</v>
      </c>
      <c r="L272" s="55">
        <v>5.997047568364426</v>
      </c>
      <c r="M272" s="55">
        <v>0.94826682672861018</v>
      </c>
      <c r="N272" s="55">
        <v>16.768132911664445</v>
      </c>
      <c r="O272" s="55">
        <v>0.85806583589344976</v>
      </c>
      <c r="P272" s="55">
        <v>0</v>
      </c>
      <c r="Q272" s="55">
        <v>0</v>
      </c>
      <c r="R272" s="56">
        <v>0</v>
      </c>
      <c r="S272" s="57">
        <f t="shared" si="202"/>
        <v>24.571513142650929</v>
      </c>
      <c r="U272" s="34" t="s">
        <v>55</v>
      </c>
      <c r="V272" s="93">
        <v>5.997047568364426</v>
      </c>
      <c r="W272" s="93">
        <v>0</v>
      </c>
      <c r="X272" s="93">
        <v>0</v>
      </c>
      <c r="Y272" s="93">
        <v>0.94826682672861018</v>
      </c>
      <c r="Z272" s="93">
        <v>16.768132911664445</v>
      </c>
      <c r="AA272" s="93">
        <v>0.85806583589344976</v>
      </c>
      <c r="AB272" s="93">
        <v>0</v>
      </c>
      <c r="AC272" s="94">
        <v>0</v>
      </c>
      <c r="AD272" s="93">
        <v>0</v>
      </c>
      <c r="AE272" s="93">
        <v>0</v>
      </c>
      <c r="AF272" s="93">
        <v>0</v>
      </c>
      <c r="AG272" s="93">
        <v>0</v>
      </c>
      <c r="AH272" s="93">
        <v>0</v>
      </c>
      <c r="AI272" s="95">
        <f t="shared" si="203"/>
        <v>24.571513142650929</v>
      </c>
      <c r="BA272"/>
      <c r="BR272"/>
      <c r="CG272"/>
    </row>
    <row r="273" spans="1:85" x14ac:dyDescent="0.25">
      <c r="A273" s="12" t="s">
        <v>56</v>
      </c>
      <c r="B273" s="49">
        <v>0</v>
      </c>
      <c r="C273" s="49">
        <v>0</v>
      </c>
      <c r="D273" s="49">
        <v>0</v>
      </c>
      <c r="E273" s="49">
        <v>19.366647720952095</v>
      </c>
      <c r="F273" s="372"/>
      <c r="G273" s="49">
        <v>0</v>
      </c>
      <c r="H273" s="58">
        <v>0</v>
      </c>
      <c r="I273" s="48">
        <f t="shared" si="201"/>
        <v>19.366647720952095</v>
      </c>
      <c r="J273" s="8"/>
      <c r="K273" s="24" t="s">
        <v>56</v>
      </c>
      <c r="L273" s="49">
        <v>0</v>
      </c>
      <c r="M273" s="49">
        <v>0</v>
      </c>
      <c r="N273" s="49">
        <v>0</v>
      </c>
      <c r="O273" s="49">
        <v>19.366647720952095</v>
      </c>
      <c r="P273" s="49">
        <v>264.61794579657038</v>
      </c>
      <c r="Q273" s="49">
        <v>0</v>
      </c>
      <c r="R273" s="50">
        <v>0</v>
      </c>
      <c r="S273" s="51">
        <f t="shared" si="202"/>
        <v>283.98459351752246</v>
      </c>
      <c r="U273" s="35" t="s">
        <v>56</v>
      </c>
      <c r="V273" s="89">
        <v>0</v>
      </c>
      <c r="W273" s="89">
        <v>0</v>
      </c>
      <c r="X273" s="89">
        <v>0</v>
      </c>
      <c r="Y273" s="89">
        <v>0</v>
      </c>
      <c r="Z273" s="89">
        <v>0</v>
      </c>
      <c r="AA273" s="89">
        <v>19.366647720952095</v>
      </c>
      <c r="AB273" s="89">
        <v>264.61794579657038</v>
      </c>
      <c r="AC273" s="90">
        <v>0</v>
      </c>
      <c r="AD273" s="89">
        <v>0</v>
      </c>
      <c r="AE273" s="89">
        <v>0</v>
      </c>
      <c r="AF273" s="89">
        <v>0</v>
      </c>
      <c r="AG273" s="89">
        <v>0</v>
      </c>
      <c r="AH273" s="89">
        <v>0</v>
      </c>
      <c r="AI273" s="92">
        <f t="shared" si="203"/>
        <v>283.98459351752246</v>
      </c>
      <c r="BA273"/>
      <c r="BR273"/>
      <c r="CG273"/>
    </row>
    <row r="274" spans="1:85" x14ac:dyDescent="0.25">
      <c r="A274" s="11" t="s">
        <v>11</v>
      </c>
      <c r="B274" s="52">
        <v>0</v>
      </c>
      <c r="C274" s="52">
        <v>0</v>
      </c>
      <c r="D274" s="52">
        <v>0</v>
      </c>
      <c r="E274" s="52">
        <v>6.8512851705196109E-3</v>
      </c>
      <c r="F274" s="372"/>
      <c r="G274" s="52">
        <v>0</v>
      </c>
      <c r="H274" s="53">
        <v>0</v>
      </c>
      <c r="I274" s="54">
        <f t="shared" si="201"/>
        <v>6.8512851705196109E-3</v>
      </c>
      <c r="J274" s="8"/>
      <c r="K274" s="23" t="s">
        <v>11</v>
      </c>
      <c r="L274" s="55">
        <v>0</v>
      </c>
      <c r="M274" s="55">
        <v>0</v>
      </c>
      <c r="N274" s="55">
        <v>0</v>
      </c>
      <c r="O274" s="55">
        <v>6.8512851705196109E-3</v>
      </c>
      <c r="P274" s="55">
        <v>0.78337825732890543</v>
      </c>
      <c r="Q274" s="55">
        <v>0</v>
      </c>
      <c r="R274" s="56">
        <v>0</v>
      </c>
      <c r="S274" s="57">
        <f t="shared" si="202"/>
        <v>0.79022954249942501</v>
      </c>
      <c r="U274" s="34" t="s">
        <v>11</v>
      </c>
      <c r="V274" s="93">
        <v>0</v>
      </c>
      <c r="W274" s="93">
        <v>0</v>
      </c>
      <c r="X274" s="93">
        <v>0</v>
      </c>
      <c r="Y274" s="93">
        <v>0</v>
      </c>
      <c r="Z274" s="93">
        <v>0</v>
      </c>
      <c r="AA274" s="93">
        <v>6.8512851705196109E-3</v>
      </c>
      <c r="AB274" s="93">
        <v>0.78337825732890543</v>
      </c>
      <c r="AC274" s="94">
        <v>0</v>
      </c>
      <c r="AD274" s="93">
        <v>0</v>
      </c>
      <c r="AE274" s="93">
        <v>0</v>
      </c>
      <c r="AF274" s="93">
        <v>0</v>
      </c>
      <c r="AG274" s="93">
        <v>0</v>
      </c>
      <c r="AH274" s="93">
        <v>0</v>
      </c>
      <c r="AI274" s="95">
        <f t="shared" si="203"/>
        <v>0.79022954249942501</v>
      </c>
      <c r="BA274"/>
      <c r="BR274"/>
      <c r="CG274"/>
    </row>
    <row r="275" spans="1:85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201"/>
        <v>0</v>
      </c>
      <c r="J275" s="8"/>
      <c r="K275" s="24" t="s">
        <v>57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50">
        <v>0</v>
      </c>
      <c r="S275" s="51">
        <f t="shared" si="202"/>
        <v>0</v>
      </c>
      <c r="U275" s="35" t="s">
        <v>57</v>
      </c>
      <c r="V275" s="89">
        <v>0</v>
      </c>
      <c r="W275" s="89">
        <v>0</v>
      </c>
      <c r="X275" s="89">
        <v>0</v>
      </c>
      <c r="Y275" s="89">
        <v>0</v>
      </c>
      <c r="Z275" s="89">
        <v>0</v>
      </c>
      <c r="AA275" s="89">
        <v>0</v>
      </c>
      <c r="AB275" s="89">
        <v>0</v>
      </c>
      <c r="AC275" s="90">
        <v>0</v>
      </c>
      <c r="AD275" s="89">
        <v>0</v>
      </c>
      <c r="AE275" s="89">
        <v>0</v>
      </c>
      <c r="AF275" s="89">
        <v>0</v>
      </c>
      <c r="AG275" s="89">
        <v>0</v>
      </c>
      <c r="AH275" s="89">
        <v>0</v>
      </c>
      <c r="AI275" s="92">
        <f t="shared" si="203"/>
        <v>0</v>
      </c>
      <c r="BA275"/>
      <c r="BR275"/>
      <c r="CG275"/>
    </row>
    <row r="276" spans="1:85" x14ac:dyDescent="0.25">
      <c r="A276" s="11" t="s">
        <v>16</v>
      </c>
      <c r="B276" s="52">
        <v>0.30423043931985433</v>
      </c>
      <c r="C276" s="52">
        <v>0</v>
      </c>
      <c r="D276" s="52">
        <v>4.1112221529710045</v>
      </c>
      <c r="E276" s="52">
        <v>0</v>
      </c>
      <c r="F276" s="372"/>
      <c r="G276" s="52">
        <v>0</v>
      </c>
      <c r="H276" s="53">
        <v>0</v>
      </c>
      <c r="I276" s="54">
        <f t="shared" si="201"/>
        <v>4.4154525922908592</v>
      </c>
      <c r="J276" s="8"/>
      <c r="K276" s="23" t="s">
        <v>16</v>
      </c>
      <c r="L276" s="55">
        <v>0.30423043931985433</v>
      </c>
      <c r="M276" s="55">
        <v>0</v>
      </c>
      <c r="N276" s="55">
        <v>4.1112221529710045</v>
      </c>
      <c r="O276" s="55">
        <v>0</v>
      </c>
      <c r="P276" s="55">
        <v>1.5704868624349233</v>
      </c>
      <c r="Q276" s="55">
        <v>0</v>
      </c>
      <c r="R276" s="56">
        <v>0</v>
      </c>
      <c r="S276" s="57">
        <f t="shared" si="202"/>
        <v>5.9859394547257825</v>
      </c>
      <c r="U276" s="34" t="s">
        <v>16</v>
      </c>
      <c r="V276" s="93">
        <v>0.30423043931985433</v>
      </c>
      <c r="W276" s="93">
        <v>0</v>
      </c>
      <c r="X276" s="93">
        <v>0</v>
      </c>
      <c r="Y276" s="93">
        <v>0</v>
      </c>
      <c r="Z276" s="93">
        <v>4.1112221529710045</v>
      </c>
      <c r="AA276" s="93">
        <v>0</v>
      </c>
      <c r="AB276" s="93">
        <v>1.5704868624349233</v>
      </c>
      <c r="AC276" s="94">
        <v>0</v>
      </c>
      <c r="AD276" s="93">
        <v>0</v>
      </c>
      <c r="AE276" s="93">
        <v>0</v>
      </c>
      <c r="AF276" s="93">
        <v>0</v>
      </c>
      <c r="AG276" s="93">
        <v>0</v>
      </c>
      <c r="AH276" s="93">
        <v>0</v>
      </c>
      <c r="AI276" s="95">
        <f t="shared" si="203"/>
        <v>5.9859394547257825</v>
      </c>
      <c r="BA276"/>
      <c r="BR276"/>
      <c r="CG276"/>
    </row>
    <row r="277" spans="1:85" x14ac:dyDescent="0.25">
      <c r="A277" s="12" t="s">
        <v>139</v>
      </c>
      <c r="B277" s="49">
        <v>0.18645991290297739</v>
      </c>
      <c r="C277" s="49">
        <v>2.1655132663578978</v>
      </c>
      <c r="D277" s="49">
        <v>8.1288646766570416</v>
      </c>
      <c r="E277" s="49">
        <v>0</v>
      </c>
      <c r="F277" s="372"/>
      <c r="G277" s="49">
        <v>0</v>
      </c>
      <c r="H277" s="58">
        <v>0</v>
      </c>
      <c r="I277" s="48">
        <f t="shared" si="201"/>
        <v>10.480837855917917</v>
      </c>
      <c r="J277" s="8"/>
      <c r="K277" s="24" t="s">
        <v>139</v>
      </c>
      <c r="L277" s="49">
        <v>0.18645991290297739</v>
      </c>
      <c r="M277" s="49">
        <v>2.1655132663578978</v>
      </c>
      <c r="N277" s="49">
        <v>8.1288646766570416</v>
      </c>
      <c r="O277" s="49">
        <v>0</v>
      </c>
      <c r="P277" s="49">
        <v>0</v>
      </c>
      <c r="Q277" s="49">
        <v>0</v>
      </c>
      <c r="R277" s="50">
        <v>0</v>
      </c>
      <c r="S277" s="51">
        <f t="shared" si="202"/>
        <v>10.480837855917917</v>
      </c>
      <c r="U277" s="35" t="s">
        <v>139</v>
      </c>
      <c r="V277" s="89">
        <v>0.18405111060447027</v>
      </c>
      <c r="W277" s="89">
        <v>0</v>
      </c>
      <c r="X277" s="89">
        <v>0</v>
      </c>
      <c r="Y277" s="89">
        <v>2.1655132663578978</v>
      </c>
      <c r="Z277" s="89">
        <v>6.438126343334897</v>
      </c>
      <c r="AA277" s="89">
        <v>0</v>
      </c>
      <c r="AB277" s="89">
        <v>0</v>
      </c>
      <c r="AC277" s="90">
        <v>1.693147135620652</v>
      </c>
      <c r="AD277" s="89">
        <v>2.4088022985071168E-3</v>
      </c>
      <c r="AE277" s="89">
        <v>0</v>
      </c>
      <c r="AF277" s="89">
        <v>0</v>
      </c>
      <c r="AG277" s="89">
        <v>1.6907383333221451</v>
      </c>
      <c r="AH277" s="89">
        <v>0</v>
      </c>
      <c r="AI277" s="92">
        <f t="shared" si="203"/>
        <v>10.480837855917917</v>
      </c>
      <c r="BA277"/>
      <c r="BR277"/>
      <c r="CG277"/>
    </row>
    <row r="278" spans="1:85" x14ac:dyDescent="0.25">
      <c r="A278" s="11" t="s">
        <v>24</v>
      </c>
      <c r="B278" s="52">
        <v>13.27241119840593</v>
      </c>
      <c r="C278" s="52">
        <v>0</v>
      </c>
      <c r="D278" s="52">
        <v>1.9915754185336227</v>
      </c>
      <c r="E278" s="52">
        <v>1154.953140760502</v>
      </c>
      <c r="F278" s="372"/>
      <c r="G278" s="52">
        <v>11.53307921685138</v>
      </c>
      <c r="H278" s="53">
        <v>0</v>
      </c>
      <c r="I278" s="54">
        <f t="shared" si="201"/>
        <v>1181.7502065942929</v>
      </c>
      <c r="J278" s="8"/>
      <c r="K278" s="23" t="s">
        <v>24</v>
      </c>
      <c r="L278" s="55">
        <v>13.27241119840593</v>
      </c>
      <c r="M278" s="55">
        <v>0</v>
      </c>
      <c r="N278" s="55">
        <v>1.9915754185336227</v>
      </c>
      <c r="O278" s="55">
        <v>1154.953140760502</v>
      </c>
      <c r="P278" s="55">
        <v>1.1605957183605808</v>
      </c>
      <c r="Q278" s="55">
        <v>11.53307921685138</v>
      </c>
      <c r="R278" s="56">
        <v>0</v>
      </c>
      <c r="S278" s="57">
        <f t="shared" si="202"/>
        <v>1182.9108023126535</v>
      </c>
      <c r="U278" s="34" t="s">
        <v>24</v>
      </c>
      <c r="V278" s="93">
        <v>6.8843847000271383</v>
      </c>
      <c r="W278" s="93">
        <v>3.5692463701589094</v>
      </c>
      <c r="X278" s="93">
        <v>11.53307921685138</v>
      </c>
      <c r="Y278" s="93">
        <v>0</v>
      </c>
      <c r="Z278" s="93">
        <v>0</v>
      </c>
      <c r="AA278" s="93">
        <v>1152.9615653419685</v>
      </c>
      <c r="AB278" s="93">
        <v>1.1605957183605808</v>
      </c>
      <c r="AC278" s="94">
        <v>6.8019309652871254</v>
      </c>
      <c r="AD278" s="93">
        <v>2.8187801282198803</v>
      </c>
      <c r="AE278" s="93">
        <v>1.9915754185336227</v>
      </c>
      <c r="AF278" s="93">
        <v>0</v>
      </c>
      <c r="AG278" s="93">
        <v>1.9915754185336227</v>
      </c>
      <c r="AH278" s="93">
        <v>0</v>
      </c>
      <c r="AI278" s="95">
        <f t="shared" si="203"/>
        <v>1182.9108023126535</v>
      </c>
      <c r="BA278"/>
      <c r="BR278"/>
      <c r="CG278"/>
    </row>
    <row r="279" spans="1:85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201"/>
        <v>0</v>
      </c>
      <c r="J279" s="8"/>
      <c r="K279" s="24" t="s">
        <v>23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50">
        <v>0</v>
      </c>
      <c r="S279" s="51">
        <f t="shared" si="202"/>
        <v>0</v>
      </c>
      <c r="U279" s="35" t="s">
        <v>23</v>
      </c>
      <c r="V279" s="89">
        <v>0</v>
      </c>
      <c r="W279" s="89">
        <v>0</v>
      </c>
      <c r="X279" s="89">
        <v>0</v>
      </c>
      <c r="Y279" s="89">
        <v>0</v>
      </c>
      <c r="Z279" s="89">
        <v>0</v>
      </c>
      <c r="AA279" s="89">
        <v>0</v>
      </c>
      <c r="AB279" s="89">
        <v>0</v>
      </c>
      <c r="AC279" s="90">
        <v>0</v>
      </c>
      <c r="AD279" s="89">
        <v>0</v>
      </c>
      <c r="AE279" s="89">
        <v>0</v>
      </c>
      <c r="AF279" s="89">
        <v>0</v>
      </c>
      <c r="AG279" s="89">
        <v>0</v>
      </c>
      <c r="AH279" s="89">
        <v>0</v>
      </c>
      <c r="AI279" s="92">
        <f t="shared" si="203"/>
        <v>0</v>
      </c>
      <c r="BA279"/>
      <c r="BR279"/>
      <c r="CG279"/>
    </row>
    <row r="280" spans="1:85" x14ac:dyDescent="0.25">
      <c r="A280" s="11" t="s">
        <v>58</v>
      </c>
      <c r="B280" s="52">
        <v>0.11839974670035953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201"/>
        <v>0.11839974670035953</v>
      </c>
      <c r="J280" s="8"/>
      <c r="K280" s="23" t="s">
        <v>58</v>
      </c>
      <c r="L280" s="55">
        <v>0.11839974670035953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6">
        <v>0</v>
      </c>
      <c r="S280" s="57">
        <f t="shared" si="202"/>
        <v>0.11839974670035953</v>
      </c>
      <c r="U280" s="34" t="s">
        <v>58</v>
      </c>
      <c r="V280" s="93">
        <v>0.11839974670035953</v>
      </c>
      <c r="W280" s="93">
        <v>0</v>
      </c>
      <c r="X280" s="93">
        <v>0</v>
      </c>
      <c r="Y280" s="93">
        <v>0</v>
      </c>
      <c r="Z280" s="93">
        <v>0</v>
      </c>
      <c r="AA280" s="93">
        <v>0</v>
      </c>
      <c r="AB280" s="93">
        <v>0</v>
      </c>
      <c r="AC280" s="94">
        <v>0</v>
      </c>
      <c r="AD280" s="93">
        <v>0</v>
      </c>
      <c r="AE280" s="93">
        <v>0</v>
      </c>
      <c r="AF280" s="93">
        <v>0</v>
      </c>
      <c r="AG280" s="93">
        <v>0</v>
      </c>
      <c r="AH280" s="93">
        <v>0</v>
      </c>
      <c r="AI280" s="95">
        <f t="shared" si="203"/>
        <v>0.11839974670035953</v>
      </c>
      <c r="BA280"/>
      <c r="BR280"/>
      <c r="CG280"/>
    </row>
    <row r="281" spans="1:85" x14ac:dyDescent="0.25">
      <c r="A281" s="12" t="s">
        <v>21</v>
      </c>
      <c r="B281" s="49">
        <v>1.4572101607363879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201"/>
        <v>1.4572101607363879</v>
      </c>
      <c r="J281" s="8"/>
      <c r="K281" s="24" t="s">
        <v>21</v>
      </c>
      <c r="L281" s="49">
        <v>1.4572101607363879</v>
      </c>
      <c r="M281" s="49">
        <v>0</v>
      </c>
      <c r="N281" s="49">
        <v>0</v>
      </c>
      <c r="O281" s="49">
        <v>0</v>
      </c>
      <c r="P281" s="49">
        <v>9.6278545273767033</v>
      </c>
      <c r="Q281" s="49">
        <v>0</v>
      </c>
      <c r="R281" s="50">
        <v>0</v>
      </c>
      <c r="S281" s="51">
        <f t="shared" si="202"/>
        <v>11.085064688113091</v>
      </c>
      <c r="U281" s="35" t="s">
        <v>21</v>
      </c>
      <c r="V281" s="89">
        <v>0</v>
      </c>
      <c r="W281" s="89">
        <v>0</v>
      </c>
      <c r="X281" s="89">
        <v>0</v>
      </c>
      <c r="Y281" s="89">
        <v>0</v>
      </c>
      <c r="Z281" s="89">
        <v>0</v>
      </c>
      <c r="AA281" s="89">
        <v>0</v>
      </c>
      <c r="AB281" s="89">
        <v>9.6278545273767033</v>
      </c>
      <c r="AC281" s="90">
        <v>1.4572101607363879</v>
      </c>
      <c r="AD281" s="89">
        <v>1.4572101607363879</v>
      </c>
      <c r="AE281" s="89">
        <v>0</v>
      </c>
      <c r="AF281" s="89">
        <v>0</v>
      </c>
      <c r="AG281" s="89">
        <v>0</v>
      </c>
      <c r="AH281" s="89">
        <v>0</v>
      </c>
      <c r="AI281" s="92">
        <f t="shared" si="203"/>
        <v>11.085064688113091</v>
      </c>
      <c r="BA281"/>
      <c r="BR281"/>
      <c r="CG281"/>
    </row>
    <row r="282" spans="1:85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201"/>
        <v>0</v>
      </c>
      <c r="J282" s="8"/>
      <c r="K282" s="23" t="s">
        <v>20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6">
        <v>0</v>
      </c>
      <c r="S282" s="57">
        <f t="shared" si="202"/>
        <v>0</v>
      </c>
      <c r="U282" s="34" t="s">
        <v>59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94">
        <v>0</v>
      </c>
      <c r="AD282" s="93">
        <v>0</v>
      </c>
      <c r="AE282" s="93">
        <v>0</v>
      </c>
      <c r="AF282" s="93">
        <v>0</v>
      </c>
      <c r="AG282" s="93">
        <v>0</v>
      </c>
      <c r="AH282" s="93">
        <v>0</v>
      </c>
      <c r="AI282" s="95">
        <f t="shared" si="203"/>
        <v>0</v>
      </c>
      <c r="BA282"/>
      <c r="BR282"/>
      <c r="CG282"/>
    </row>
    <row r="283" spans="1:85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201"/>
        <v>0</v>
      </c>
      <c r="J283" s="8"/>
      <c r="K283" s="25" t="s">
        <v>62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50">
        <v>0</v>
      </c>
      <c r="S283" s="51">
        <f t="shared" si="202"/>
        <v>0</v>
      </c>
      <c r="U283" s="36" t="s">
        <v>60</v>
      </c>
      <c r="V283" s="89">
        <v>0</v>
      </c>
      <c r="W283" s="89">
        <v>0</v>
      </c>
      <c r="X283" s="89">
        <v>0</v>
      </c>
      <c r="Y283" s="89">
        <v>0</v>
      </c>
      <c r="Z283" s="89">
        <v>0</v>
      </c>
      <c r="AA283" s="89">
        <v>0</v>
      </c>
      <c r="AB283" s="89">
        <v>0</v>
      </c>
      <c r="AC283" s="90">
        <v>0</v>
      </c>
      <c r="AD283" s="91">
        <v>0</v>
      </c>
      <c r="AE283" s="91">
        <v>0</v>
      </c>
      <c r="AF283" s="91">
        <v>0</v>
      </c>
      <c r="AG283" s="91">
        <v>0</v>
      </c>
      <c r="AH283" s="91">
        <v>0</v>
      </c>
      <c r="AI283" s="92">
        <f t="shared" si="203"/>
        <v>0</v>
      </c>
      <c r="BA283"/>
      <c r="BR283"/>
      <c r="CG283"/>
    </row>
    <row r="284" spans="1:85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201"/>
        <v>0</v>
      </c>
      <c r="J284" s="8"/>
      <c r="K284" s="26" t="s">
        <v>22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3">
        <v>0</v>
      </c>
      <c r="S284" s="64">
        <f t="shared" si="202"/>
        <v>0</v>
      </c>
      <c r="U284" s="37" t="s">
        <v>63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>
        <v>0</v>
      </c>
      <c r="AB284" s="96">
        <v>0</v>
      </c>
      <c r="AC284" s="96">
        <v>0</v>
      </c>
      <c r="AD284" s="96">
        <v>0</v>
      </c>
      <c r="AE284" s="96">
        <v>0</v>
      </c>
      <c r="AF284" s="96">
        <v>0</v>
      </c>
      <c r="AG284" s="96">
        <v>0</v>
      </c>
      <c r="AH284" s="97">
        <v>0</v>
      </c>
      <c r="AI284" s="98">
        <f t="shared" si="203"/>
        <v>0</v>
      </c>
      <c r="BA284"/>
      <c r="BR284"/>
      <c r="CG284"/>
    </row>
    <row r="285" spans="1:85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201"/>
        <v>0</v>
      </c>
      <c r="J285" s="8"/>
      <c r="K285" s="27" t="s">
        <v>18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8">
        <v>0</v>
      </c>
      <c r="S285" s="69">
        <f t="shared" si="202"/>
        <v>0</v>
      </c>
      <c r="U285" s="38" t="s">
        <v>18</v>
      </c>
      <c r="V285" s="99">
        <v>0</v>
      </c>
      <c r="W285" s="99">
        <v>0</v>
      </c>
      <c r="X285" s="99">
        <v>0</v>
      </c>
      <c r="Y285" s="99">
        <v>0</v>
      </c>
      <c r="Z285" s="99">
        <v>0</v>
      </c>
      <c r="AA285" s="99">
        <v>0</v>
      </c>
      <c r="AB285" s="99">
        <v>0</v>
      </c>
      <c r="AC285" s="99">
        <v>0</v>
      </c>
      <c r="AD285" s="100">
        <v>0</v>
      </c>
      <c r="AE285" s="100">
        <v>0</v>
      </c>
      <c r="AF285" s="100">
        <v>0</v>
      </c>
      <c r="AG285" s="100">
        <v>0</v>
      </c>
      <c r="AH285" s="100">
        <v>0</v>
      </c>
      <c r="AI285" s="101">
        <f t="shared" si="203"/>
        <v>0</v>
      </c>
      <c r="BA285"/>
      <c r="BR285"/>
      <c r="CG285"/>
    </row>
    <row r="286" spans="1:85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201"/>
        <v>0</v>
      </c>
      <c r="J286" s="8"/>
      <c r="K286" s="26" t="s">
        <v>19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3">
        <v>0</v>
      </c>
      <c r="S286" s="64">
        <f t="shared" si="202"/>
        <v>0</v>
      </c>
      <c r="U286" s="37" t="s">
        <v>19</v>
      </c>
      <c r="V286" s="96">
        <v>0</v>
      </c>
      <c r="W286" s="96">
        <v>0</v>
      </c>
      <c r="X286" s="96">
        <v>0</v>
      </c>
      <c r="Y286" s="96">
        <v>0</v>
      </c>
      <c r="Z286" s="96">
        <v>0</v>
      </c>
      <c r="AA286" s="96">
        <v>0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7">
        <v>0</v>
      </c>
      <c r="AI286" s="98">
        <f t="shared" si="203"/>
        <v>0</v>
      </c>
      <c r="BA286"/>
      <c r="BR286"/>
      <c r="CG286"/>
    </row>
    <row r="287" spans="1:85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 t="shared" si="201"/>
        <v>0</v>
      </c>
      <c r="J287" s="8"/>
      <c r="K287" s="28" t="s">
        <v>10</v>
      </c>
      <c r="L287" s="70">
        <v>0</v>
      </c>
      <c r="M287" s="70">
        <v>0</v>
      </c>
      <c r="N287" s="70">
        <v>0</v>
      </c>
      <c r="O287" s="70">
        <v>0</v>
      </c>
      <c r="P287" s="70">
        <v>0</v>
      </c>
      <c r="Q287" s="70">
        <v>0</v>
      </c>
      <c r="R287" s="73">
        <v>0</v>
      </c>
      <c r="S287" s="74">
        <f t="shared" si="202"/>
        <v>0</v>
      </c>
      <c r="U287" s="38" t="s">
        <v>10</v>
      </c>
      <c r="V287" s="99">
        <v>0</v>
      </c>
      <c r="W287" s="99">
        <v>0</v>
      </c>
      <c r="X287" s="99">
        <v>0</v>
      </c>
      <c r="Y287" s="99">
        <v>0</v>
      </c>
      <c r="Z287" s="99">
        <v>0</v>
      </c>
      <c r="AA287" s="99">
        <v>0</v>
      </c>
      <c r="AB287" s="99">
        <v>0</v>
      </c>
      <c r="AC287" s="99">
        <v>0</v>
      </c>
      <c r="AD287" s="100">
        <v>0</v>
      </c>
      <c r="AE287" s="100">
        <v>0</v>
      </c>
      <c r="AF287" s="100">
        <v>0</v>
      </c>
      <c r="AG287" s="100">
        <v>0</v>
      </c>
      <c r="AH287" s="100">
        <v>0</v>
      </c>
      <c r="AI287" s="101">
        <f t="shared" si="203"/>
        <v>0</v>
      </c>
      <c r="BA287"/>
      <c r="BR287"/>
      <c r="CG287"/>
    </row>
    <row r="288" spans="1:85" ht="15" thickBot="1" x14ac:dyDescent="0.35">
      <c r="A288" s="17" t="s">
        <v>25</v>
      </c>
      <c r="B288" s="75">
        <f>SUM(B267:B283)</f>
        <v>23.40554244779009</v>
      </c>
      <c r="C288" s="75">
        <f t="shared" ref="C288:I288" si="204">SUM(C267:C283)</f>
        <v>14.327352853324538</v>
      </c>
      <c r="D288" s="75">
        <f t="shared" si="204"/>
        <v>35.027418328975166</v>
      </c>
      <c r="E288" s="75">
        <f t="shared" si="204"/>
        <v>1175.1847056025181</v>
      </c>
      <c r="F288" s="75">
        <f t="shared" si="204"/>
        <v>0</v>
      </c>
      <c r="G288" s="75">
        <f t="shared" si="204"/>
        <v>11.53307921685138</v>
      </c>
      <c r="H288" s="76">
        <f t="shared" si="204"/>
        <v>0</v>
      </c>
      <c r="I288" s="48">
        <f t="shared" si="204"/>
        <v>1259.4780984494591</v>
      </c>
      <c r="J288" s="8"/>
      <c r="K288" s="29" t="s">
        <v>25</v>
      </c>
      <c r="L288" s="75">
        <f>SUM(L267:L283)</f>
        <v>23.40554244779009</v>
      </c>
      <c r="M288" s="75">
        <f t="shared" ref="M288:S288" si="205">SUM(M267:M283)</f>
        <v>14.327352853324538</v>
      </c>
      <c r="N288" s="75">
        <f t="shared" si="205"/>
        <v>35.027418328975166</v>
      </c>
      <c r="O288" s="75">
        <f t="shared" si="205"/>
        <v>1175.1847056025181</v>
      </c>
      <c r="P288" s="75">
        <f t="shared" si="205"/>
        <v>277.76026116207146</v>
      </c>
      <c r="Q288" s="75">
        <f t="shared" si="205"/>
        <v>11.53307921685138</v>
      </c>
      <c r="R288" s="76">
        <f t="shared" si="205"/>
        <v>0</v>
      </c>
      <c r="S288" s="77">
        <f t="shared" si="205"/>
        <v>1537.2383596115308</v>
      </c>
      <c r="U288" s="40" t="s">
        <v>85</v>
      </c>
      <c r="V288" s="102">
        <f>SUM(V267:V283)</f>
        <v>15.557896986376404</v>
      </c>
      <c r="W288" s="102">
        <f t="shared" ref="W288:AH288" si="206">SUM(W267:W283)</f>
        <v>3.5692463701589094</v>
      </c>
      <c r="X288" s="102">
        <f t="shared" si="206"/>
        <v>11.53307921685138</v>
      </c>
      <c r="Y288" s="102">
        <f t="shared" si="206"/>
        <v>14.327352853324538</v>
      </c>
      <c r="Z288" s="102">
        <f t="shared" si="206"/>
        <v>31.345104577119397</v>
      </c>
      <c r="AA288" s="102">
        <f t="shared" si="206"/>
        <v>1173.1931301839845</v>
      </c>
      <c r="AB288" s="102">
        <f t="shared" si="206"/>
        <v>277.76026116207146</v>
      </c>
      <c r="AC288" s="102">
        <f t="shared" si="206"/>
        <v>9.9522882616441652</v>
      </c>
      <c r="AD288" s="103">
        <f t="shared" si="206"/>
        <v>4.2783990912547756</v>
      </c>
      <c r="AE288" s="103">
        <f t="shared" si="206"/>
        <v>1.9915754185336227</v>
      </c>
      <c r="AF288" s="103">
        <f t="shared" si="206"/>
        <v>0</v>
      </c>
      <c r="AG288" s="103">
        <f t="shared" si="206"/>
        <v>3.6823137518557676</v>
      </c>
      <c r="AH288" s="103">
        <f t="shared" si="206"/>
        <v>0</v>
      </c>
      <c r="AI288" s="104">
        <f>SUM(V288:AC288)</f>
        <v>1537.2383596115305</v>
      </c>
      <c r="BA288"/>
      <c r="BR288"/>
      <c r="CG288"/>
    </row>
    <row r="289" spans="1:85" s="4" customFormat="1" ht="15" thickBot="1" x14ac:dyDescent="0.35">
      <c r="A289" s="18" t="s">
        <v>85</v>
      </c>
      <c r="B289" s="105">
        <f>IF($I288=0,"-",B288/$I288)</f>
        <v>1.8583524776337599E-2</v>
      </c>
      <c r="C289" s="105">
        <f t="shared" ref="C289:H289" si="207">IF($I288=0,"-",C288/$I288)</f>
        <v>1.1375626833815461E-2</v>
      </c>
      <c r="D289" s="105">
        <f t="shared" si="207"/>
        <v>2.7811057907316805E-2</v>
      </c>
      <c r="E289" s="105">
        <f t="shared" si="207"/>
        <v>0.93307276009744478</v>
      </c>
      <c r="F289" s="105">
        <f t="shared" si="207"/>
        <v>0</v>
      </c>
      <c r="G289" s="105">
        <f t="shared" si="207"/>
        <v>9.1570303850854809E-3</v>
      </c>
      <c r="H289" s="106">
        <f t="shared" si="207"/>
        <v>0</v>
      </c>
      <c r="I289" s="107">
        <f>SUM(B289:H289)</f>
        <v>1</v>
      </c>
      <c r="J289"/>
      <c r="K289" s="30" t="s">
        <v>85</v>
      </c>
      <c r="L289" s="80">
        <f>IF($S288=0,"-",L288/$S288)</f>
        <v>1.5225708037694824E-2</v>
      </c>
      <c r="M289" s="80">
        <f t="shared" ref="M289:R289" si="208">IF($S288=0,"-",M288/$S288)</f>
        <v>9.320189522817492E-3</v>
      </c>
      <c r="N289" s="80">
        <f t="shared" si="208"/>
        <v>2.2785938244363615E-2</v>
      </c>
      <c r="O289" s="80">
        <f t="shared" si="208"/>
        <v>0.76447786919622163</v>
      </c>
      <c r="P289" s="80">
        <f t="shared" si="208"/>
        <v>0.18068782855006502</v>
      </c>
      <c r="Q289" s="80">
        <f t="shared" si="208"/>
        <v>7.5024664488374188E-3</v>
      </c>
      <c r="R289" s="81">
        <f t="shared" si="208"/>
        <v>0</v>
      </c>
      <c r="S289" s="82">
        <f>SUM(L289:R289)</f>
        <v>1</v>
      </c>
      <c r="U289" s="40"/>
      <c r="V289" s="108">
        <f>+V288/$AI288</f>
        <v>1.0120679651988373E-2</v>
      </c>
      <c r="W289" s="108">
        <f t="shared" ref="W289:AH289" si="209">+W288/$AI288</f>
        <v>2.3218561700872986E-3</v>
      </c>
      <c r="X289" s="108">
        <f t="shared" si="209"/>
        <v>7.5024664488374197E-3</v>
      </c>
      <c r="Y289" s="108">
        <f t="shared" si="209"/>
        <v>9.3201895228174937E-3</v>
      </c>
      <c r="Z289" s="108">
        <f t="shared" si="209"/>
        <v>2.0390529797240094E-2</v>
      </c>
      <c r="AA289" s="108">
        <f t="shared" si="209"/>
        <v>0.76318231512285284</v>
      </c>
      <c r="AB289" s="108">
        <f t="shared" si="209"/>
        <v>0.18068782855006504</v>
      </c>
      <c r="AC289" s="108">
        <f t="shared" si="209"/>
        <v>6.4741347361115609E-3</v>
      </c>
      <c r="AD289" s="108">
        <f t="shared" si="209"/>
        <v>2.7831722156191527E-3</v>
      </c>
      <c r="AE289" s="108">
        <f t="shared" si="209"/>
        <v>1.295554073368886E-3</v>
      </c>
      <c r="AF289" s="108">
        <f t="shared" si="209"/>
        <v>0</v>
      </c>
      <c r="AG289" s="108">
        <f t="shared" si="209"/>
        <v>2.3954084471235226E-3</v>
      </c>
      <c r="AH289" s="108">
        <f t="shared" si="209"/>
        <v>0</v>
      </c>
      <c r="AI289" s="109">
        <f>SUM(V289:AC289)</f>
        <v>1</v>
      </c>
    </row>
    <row r="290" spans="1:85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AI290" s="8"/>
      <c r="BA290"/>
      <c r="BR290"/>
      <c r="CG290"/>
    </row>
    <row r="291" spans="1:85" ht="29.2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  <c r="K291" s="369" t="s">
        <v>36</v>
      </c>
      <c r="L291" s="43" t="s">
        <v>0</v>
      </c>
      <c r="M291" s="43" t="s">
        <v>1</v>
      </c>
      <c r="N291" s="43" t="s">
        <v>2</v>
      </c>
      <c r="O291" s="43" t="s">
        <v>3</v>
      </c>
      <c r="P291" s="43" t="s">
        <v>26</v>
      </c>
      <c r="Q291" s="43" t="s">
        <v>4</v>
      </c>
      <c r="R291" s="43" t="s">
        <v>84</v>
      </c>
      <c r="S291" s="44" t="s">
        <v>5</v>
      </c>
      <c r="U291" s="365" t="s">
        <v>36</v>
      </c>
      <c r="V291" s="84" t="s">
        <v>71</v>
      </c>
      <c r="W291" s="84" t="s">
        <v>72</v>
      </c>
      <c r="X291" s="84" t="s">
        <v>4</v>
      </c>
      <c r="Y291" s="84" t="s">
        <v>1</v>
      </c>
      <c r="Z291" s="84" t="s">
        <v>2</v>
      </c>
      <c r="AA291" s="84" t="s">
        <v>3</v>
      </c>
      <c r="AB291" s="84" t="s">
        <v>53</v>
      </c>
      <c r="AC291" s="84" t="s">
        <v>65</v>
      </c>
      <c r="AD291" s="85" t="s">
        <v>73</v>
      </c>
      <c r="AE291" s="85" t="s">
        <v>74</v>
      </c>
      <c r="AF291" s="85" t="s">
        <v>75</v>
      </c>
      <c r="AG291" s="85" t="s">
        <v>76</v>
      </c>
      <c r="AH291" s="85" t="s">
        <v>77</v>
      </c>
      <c r="AI291" s="86" t="s">
        <v>61</v>
      </c>
      <c r="BA291"/>
      <c r="BR291"/>
      <c r="CG291"/>
    </row>
    <row r="292" spans="1:85" ht="15" customHeight="1" x14ac:dyDescent="0.25">
      <c r="A292" s="418" t="s">
        <v>36</v>
      </c>
      <c r="B292" s="357" t="s">
        <v>66</v>
      </c>
      <c r="C292" s="358"/>
      <c r="D292" s="358"/>
      <c r="E292" s="358"/>
      <c r="F292" s="358"/>
      <c r="G292" s="358"/>
      <c r="H292" s="358"/>
      <c r="I292" s="359"/>
      <c r="K292" s="370" t="s">
        <v>36</v>
      </c>
      <c r="L292" s="360" t="s">
        <v>66</v>
      </c>
      <c r="M292" s="361"/>
      <c r="N292" s="361"/>
      <c r="O292" s="361"/>
      <c r="P292" s="361"/>
      <c r="Q292" s="361"/>
      <c r="R292" s="361"/>
      <c r="S292" s="362"/>
      <c r="U292" s="366" t="s">
        <v>36</v>
      </c>
      <c r="V292" s="363" t="s">
        <v>66</v>
      </c>
      <c r="W292" s="363"/>
      <c r="X292" s="363"/>
      <c r="Y292" s="363"/>
      <c r="Z292" s="363"/>
      <c r="AA292" s="363"/>
      <c r="AB292" s="363"/>
      <c r="AC292" s="363"/>
      <c r="AD292" s="363"/>
      <c r="AE292" s="363"/>
      <c r="AF292" s="363"/>
      <c r="AG292" s="363"/>
      <c r="AH292" s="363"/>
      <c r="AI292" s="364"/>
      <c r="BA292"/>
      <c r="BR292"/>
      <c r="CG292"/>
    </row>
    <row r="293" spans="1:85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  <c r="J293" s="8"/>
      <c r="K293" s="31" t="s">
        <v>6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87">
        <v>0</v>
      </c>
      <c r="S293" s="88">
        <f>SUM(L293:R293)</f>
        <v>0</v>
      </c>
      <c r="U293" s="33" t="s">
        <v>6</v>
      </c>
      <c r="V293" s="89">
        <v>0</v>
      </c>
      <c r="W293" s="89">
        <v>0</v>
      </c>
      <c r="X293" s="89">
        <v>0</v>
      </c>
      <c r="Y293" s="89">
        <v>0</v>
      </c>
      <c r="Z293" s="89">
        <v>0</v>
      </c>
      <c r="AA293" s="89">
        <v>0</v>
      </c>
      <c r="AB293" s="89">
        <v>0</v>
      </c>
      <c r="AC293" s="90">
        <v>0</v>
      </c>
      <c r="AD293" s="91">
        <v>0</v>
      </c>
      <c r="AE293" s="91">
        <v>0</v>
      </c>
      <c r="AF293" s="91">
        <v>0</v>
      </c>
      <c r="AG293" s="91">
        <v>0</v>
      </c>
      <c r="AH293" s="91">
        <v>0</v>
      </c>
      <c r="AI293" s="92">
        <f>SUM(V293:AC293)</f>
        <v>0</v>
      </c>
      <c r="BA293"/>
      <c r="BR293"/>
      <c r="CG293"/>
    </row>
    <row r="294" spans="1:85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210">SUM(B294:H294)</f>
        <v>0</v>
      </c>
      <c r="J294" s="8"/>
      <c r="K294" s="23" t="s">
        <v>7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6">
        <v>0</v>
      </c>
      <c r="S294" s="57">
        <f t="shared" ref="S294:S313" si="211">SUM(L294:R294)</f>
        <v>0</v>
      </c>
      <c r="U294" s="34" t="s">
        <v>7</v>
      </c>
      <c r="V294" s="93">
        <v>0</v>
      </c>
      <c r="W294" s="93">
        <v>0</v>
      </c>
      <c r="X294" s="93">
        <v>0</v>
      </c>
      <c r="Y294" s="93">
        <v>0</v>
      </c>
      <c r="Z294" s="93">
        <v>0</v>
      </c>
      <c r="AA294" s="93">
        <v>0</v>
      </c>
      <c r="AB294" s="93">
        <v>0</v>
      </c>
      <c r="AC294" s="94">
        <v>0</v>
      </c>
      <c r="AD294" s="93">
        <v>0</v>
      </c>
      <c r="AE294" s="93">
        <v>0</v>
      </c>
      <c r="AF294" s="93">
        <v>0</v>
      </c>
      <c r="AG294" s="93">
        <v>0</v>
      </c>
      <c r="AH294" s="93">
        <v>0</v>
      </c>
      <c r="AI294" s="95">
        <f t="shared" ref="AI294:AI313" si="212">SUM(V294:AC294)</f>
        <v>0</v>
      </c>
      <c r="BA294"/>
      <c r="BR294"/>
      <c r="CG294"/>
    </row>
    <row r="295" spans="1:85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210"/>
        <v>0</v>
      </c>
      <c r="J295" s="8"/>
      <c r="K295" s="24" t="s">
        <v>9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50">
        <v>0</v>
      </c>
      <c r="S295" s="51">
        <f t="shared" si="211"/>
        <v>0</v>
      </c>
      <c r="U295" s="35" t="s">
        <v>9</v>
      </c>
      <c r="V295" s="89">
        <v>0</v>
      </c>
      <c r="W295" s="89">
        <v>0</v>
      </c>
      <c r="X295" s="89">
        <v>0</v>
      </c>
      <c r="Y295" s="89">
        <v>0</v>
      </c>
      <c r="Z295" s="89">
        <v>0</v>
      </c>
      <c r="AA295" s="89">
        <v>0</v>
      </c>
      <c r="AB295" s="89">
        <v>0</v>
      </c>
      <c r="AC295" s="90">
        <v>0</v>
      </c>
      <c r="AD295" s="91">
        <v>0</v>
      </c>
      <c r="AE295" s="91">
        <v>0</v>
      </c>
      <c r="AF295" s="91">
        <v>0</v>
      </c>
      <c r="AG295" s="91">
        <v>0</v>
      </c>
      <c r="AH295" s="91">
        <v>0</v>
      </c>
      <c r="AI295" s="92">
        <f t="shared" si="212"/>
        <v>0</v>
      </c>
      <c r="BA295"/>
      <c r="BR295"/>
      <c r="CG295"/>
    </row>
    <row r="296" spans="1:85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210"/>
        <v>0</v>
      </c>
      <c r="J296" s="8"/>
      <c r="K296" s="23" t="s">
        <v>54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6">
        <v>0</v>
      </c>
      <c r="S296" s="57">
        <f t="shared" si="211"/>
        <v>0</v>
      </c>
      <c r="U296" s="34" t="s">
        <v>54</v>
      </c>
      <c r="V296" s="93">
        <v>0</v>
      </c>
      <c r="W296" s="93">
        <v>0</v>
      </c>
      <c r="X296" s="93">
        <v>0</v>
      </c>
      <c r="Y296" s="93">
        <v>0</v>
      </c>
      <c r="Z296" s="93">
        <v>0</v>
      </c>
      <c r="AA296" s="93">
        <v>0</v>
      </c>
      <c r="AB296" s="93">
        <v>0</v>
      </c>
      <c r="AC296" s="94">
        <v>0</v>
      </c>
      <c r="AD296" s="93">
        <v>0</v>
      </c>
      <c r="AE296" s="93">
        <v>0</v>
      </c>
      <c r="AF296" s="93">
        <v>0</v>
      </c>
      <c r="AG296" s="93">
        <v>0</v>
      </c>
      <c r="AH296" s="93">
        <v>0</v>
      </c>
      <c r="AI296" s="95">
        <f t="shared" si="212"/>
        <v>0</v>
      </c>
      <c r="BA296"/>
      <c r="BR296"/>
      <c r="CG296"/>
    </row>
    <row r="297" spans="1:85" x14ac:dyDescent="0.25">
      <c r="A297" s="12" t="s">
        <v>15</v>
      </c>
      <c r="B297" s="49">
        <v>43.899667436293043</v>
      </c>
      <c r="C297" s="49">
        <v>105.86166108838496</v>
      </c>
      <c r="D297" s="49">
        <v>13.965442938243337</v>
      </c>
      <c r="E297" s="49">
        <v>0</v>
      </c>
      <c r="F297" s="372"/>
      <c r="G297" s="49">
        <v>0</v>
      </c>
      <c r="H297" s="58">
        <v>0</v>
      </c>
      <c r="I297" s="48">
        <f t="shared" si="210"/>
        <v>163.72677146292133</v>
      </c>
      <c r="J297" s="8"/>
      <c r="K297" s="24" t="s">
        <v>15</v>
      </c>
      <c r="L297" s="49">
        <v>43.899667436293043</v>
      </c>
      <c r="M297" s="49">
        <v>105.86166108838496</v>
      </c>
      <c r="N297" s="49">
        <v>13.965442938243337</v>
      </c>
      <c r="O297" s="49">
        <v>0</v>
      </c>
      <c r="P297" s="49">
        <v>0</v>
      </c>
      <c r="Q297" s="49">
        <v>0</v>
      </c>
      <c r="R297" s="50">
        <v>0</v>
      </c>
      <c r="S297" s="51">
        <f t="shared" si="211"/>
        <v>163.72677146292133</v>
      </c>
      <c r="U297" s="35" t="s">
        <v>15</v>
      </c>
      <c r="V297" s="89">
        <v>43.668467781194828</v>
      </c>
      <c r="W297" s="89">
        <v>0</v>
      </c>
      <c r="X297" s="89">
        <v>0</v>
      </c>
      <c r="Y297" s="89">
        <v>105.86166108838496</v>
      </c>
      <c r="Z297" s="89">
        <v>12.078443141956454</v>
      </c>
      <c r="AA297" s="89">
        <v>0</v>
      </c>
      <c r="AB297" s="89">
        <v>0</v>
      </c>
      <c r="AC297" s="90">
        <v>2.1181994513851001</v>
      </c>
      <c r="AD297" s="91">
        <v>0.23119965509821808</v>
      </c>
      <c r="AE297" s="91">
        <v>0</v>
      </c>
      <c r="AF297" s="91">
        <v>0</v>
      </c>
      <c r="AG297" s="91">
        <v>1.8869997962868823</v>
      </c>
      <c r="AH297" s="91">
        <v>0</v>
      </c>
      <c r="AI297" s="92">
        <f t="shared" si="212"/>
        <v>163.72677146292133</v>
      </c>
      <c r="BA297"/>
      <c r="BR297"/>
      <c r="CG297"/>
    </row>
    <row r="298" spans="1:85" x14ac:dyDescent="0.25">
      <c r="A298" s="11" t="s">
        <v>67</v>
      </c>
      <c r="B298" s="52">
        <v>26.714254858700052</v>
      </c>
      <c r="C298" s="52">
        <v>48.2526132207472</v>
      </c>
      <c r="D298" s="52">
        <v>13.92251691895776</v>
      </c>
      <c r="E298" s="52">
        <v>0.20927914755624691</v>
      </c>
      <c r="F298" s="372"/>
      <c r="G298" s="52">
        <v>0</v>
      </c>
      <c r="H298" s="53">
        <v>0</v>
      </c>
      <c r="I298" s="54">
        <f t="shared" si="210"/>
        <v>89.098664145961251</v>
      </c>
      <c r="J298" s="8"/>
      <c r="K298" s="23" t="s">
        <v>67</v>
      </c>
      <c r="L298" s="55">
        <v>26.714254858700052</v>
      </c>
      <c r="M298" s="55">
        <v>48.2526132207472</v>
      </c>
      <c r="N298" s="55">
        <v>13.92251691895776</v>
      </c>
      <c r="O298" s="55">
        <v>0.20927914755624691</v>
      </c>
      <c r="P298" s="55">
        <v>0</v>
      </c>
      <c r="Q298" s="55">
        <v>0</v>
      </c>
      <c r="R298" s="56">
        <v>0</v>
      </c>
      <c r="S298" s="57">
        <f t="shared" si="211"/>
        <v>89.098664145961251</v>
      </c>
      <c r="U298" s="34" t="s">
        <v>55</v>
      </c>
      <c r="V298" s="93">
        <v>25.373821918602289</v>
      </c>
      <c r="W298" s="93">
        <v>0</v>
      </c>
      <c r="X298" s="93">
        <v>0</v>
      </c>
      <c r="Y298" s="93">
        <v>48.2526132207472</v>
      </c>
      <c r="Z298" s="93">
        <v>12.973494490057636</v>
      </c>
      <c r="AA298" s="93">
        <v>0.20927914755624691</v>
      </c>
      <c r="AB298" s="93">
        <v>0</v>
      </c>
      <c r="AC298" s="94">
        <v>2.2894553689978854</v>
      </c>
      <c r="AD298" s="93">
        <v>1.3404329400977615</v>
      </c>
      <c r="AE298" s="93">
        <v>0</v>
      </c>
      <c r="AF298" s="93">
        <v>0</v>
      </c>
      <c r="AG298" s="93">
        <v>0.94902242890012356</v>
      </c>
      <c r="AH298" s="93">
        <v>0</v>
      </c>
      <c r="AI298" s="95">
        <f t="shared" si="212"/>
        <v>89.098664145961266</v>
      </c>
      <c r="BA298"/>
      <c r="BR298"/>
      <c r="CG298"/>
    </row>
    <row r="299" spans="1:85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0.45483868481557316</v>
      </c>
      <c r="F299" s="372"/>
      <c r="G299" s="49">
        <v>0</v>
      </c>
      <c r="H299" s="58">
        <v>0</v>
      </c>
      <c r="I299" s="48">
        <f t="shared" si="210"/>
        <v>0.45483868481557316</v>
      </c>
      <c r="J299" s="8"/>
      <c r="K299" s="24" t="s">
        <v>56</v>
      </c>
      <c r="L299" s="49">
        <v>0</v>
      </c>
      <c r="M299" s="49">
        <v>0</v>
      </c>
      <c r="N299" s="49">
        <v>0</v>
      </c>
      <c r="O299" s="49">
        <v>0.45483868481557316</v>
      </c>
      <c r="P299" s="49">
        <v>169.82341988272719</v>
      </c>
      <c r="Q299" s="49">
        <v>0</v>
      </c>
      <c r="R299" s="50">
        <v>0</v>
      </c>
      <c r="S299" s="51">
        <f t="shared" si="211"/>
        <v>170.27825856754276</v>
      </c>
      <c r="U299" s="35" t="s">
        <v>56</v>
      </c>
      <c r="V299" s="89">
        <v>0</v>
      </c>
      <c r="W299" s="89">
        <v>0</v>
      </c>
      <c r="X299" s="89">
        <v>0</v>
      </c>
      <c r="Y299" s="89">
        <v>0</v>
      </c>
      <c r="Z299" s="89">
        <v>0</v>
      </c>
      <c r="AA299" s="89">
        <v>0.45483868481557316</v>
      </c>
      <c r="AB299" s="89">
        <v>169.82341988272719</v>
      </c>
      <c r="AC299" s="90">
        <v>0</v>
      </c>
      <c r="AD299" s="89">
        <v>0</v>
      </c>
      <c r="AE299" s="89">
        <v>0</v>
      </c>
      <c r="AF299" s="89">
        <v>0</v>
      </c>
      <c r="AG299" s="89">
        <v>0</v>
      </c>
      <c r="AH299" s="89">
        <v>0</v>
      </c>
      <c r="AI299" s="92">
        <f t="shared" si="212"/>
        <v>170.27825856754276</v>
      </c>
      <c r="BA299"/>
      <c r="BR299"/>
      <c r="CG299"/>
    </row>
    <row r="300" spans="1:85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210"/>
        <v>0</v>
      </c>
      <c r="J300" s="8"/>
      <c r="K300" s="23" t="s">
        <v>11</v>
      </c>
      <c r="L300" s="55">
        <v>0</v>
      </c>
      <c r="M300" s="55">
        <v>0</v>
      </c>
      <c r="N300" s="55">
        <v>0</v>
      </c>
      <c r="O300" s="55">
        <v>0</v>
      </c>
      <c r="P300" s="55">
        <v>3.9062934406281165</v>
      </c>
      <c r="Q300" s="55">
        <v>0</v>
      </c>
      <c r="R300" s="56">
        <v>0</v>
      </c>
      <c r="S300" s="57">
        <f t="shared" si="211"/>
        <v>3.9062934406281165</v>
      </c>
      <c r="U300" s="34" t="s">
        <v>11</v>
      </c>
      <c r="V300" s="93">
        <v>0</v>
      </c>
      <c r="W300" s="93">
        <v>0</v>
      </c>
      <c r="X300" s="93">
        <v>0</v>
      </c>
      <c r="Y300" s="93">
        <v>0</v>
      </c>
      <c r="Z300" s="93">
        <v>0</v>
      </c>
      <c r="AA300" s="93">
        <v>0</v>
      </c>
      <c r="AB300" s="93">
        <v>3.9062934406281165</v>
      </c>
      <c r="AC300" s="94">
        <v>0</v>
      </c>
      <c r="AD300" s="93">
        <v>0</v>
      </c>
      <c r="AE300" s="93">
        <v>0</v>
      </c>
      <c r="AF300" s="93">
        <v>0</v>
      </c>
      <c r="AG300" s="93">
        <v>0</v>
      </c>
      <c r="AH300" s="93">
        <v>0</v>
      </c>
      <c r="AI300" s="95">
        <f t="shared" si="212"/>
        <v>3.9062934406281165</v>
      </c>
      <c r="BA300"/>
      <c r="BR300"/>
      <c r="CG300"/>
    </row>
    <row r="301" spans="1:85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210"/>
        <v>0</v>
      </c>
      <c r="J301" s="8"/>
      <c r="K301" s="24" t="s">
        <v>57</v>
      </c>
      <c r="L301" s="49">
        <v>0</v>
      </c>
      <c r="M301" s="49">
        <v>0</v>
      </c>
      <c r="N301" s="49">
        <v>0</v>
      </c>
      <c r="O301" s="49">
        <v>0</v>
      </c>
      <c r="P301" s="49">
        <v>0</v>
      </c>
      <c r="Q301" s="49">
        <v>0</v>
      </c>
      <c r="R301" s="50">
        <v>0</v>
      </c>
      <c r="S301" s="51">
        <f t="shared" si="211"/>
        <v>0</v>
      </c>
      <c r="U301" s="35" t="s">
        <v>57</v>
      </c>
      <c r="V301" s="89">
        <v>0</v>
      </c>
      <c r="W301" s="89">
        <v>0</v>
      </c>
      <c r="X301" s="89">
        <v>0</v>
      </c>
      <c r="Y301" s="89">
        <v>0</v>
      </c>
      <c r="Z301" s="89">
        <v>0</v>
      </c>
      <c r="AA301" s="89">
        <v>0</v>
      </c>
      <c r="AB301" s="89">
        <v>0</v>
      </c>
      <c r="AC301" s="90">
        <v>0</v>
      </c>
      <c r="AD301" s="89">
        <v>0</v>
      </c>
      <c r="AE301" s="89">
        <v>0</v>
      </c>
      <c r="AF301" s="89">
        <v>0</v>
      </c>
      <c r="AG301" s="89">
        <v>0</v>
      </c>
      <c r="AH301" s="89">
        <v>0</v>
      </c>
      <c r="AI301" s="92">
        <f t="shared" si="212"/>
        <v>0</v>
      </c>
      <c r="BA301"/>
      <c r="BR301"/>
      <c r="CG301"/>
    </row>
    <row r="302" spans="1:85" x14ac:dyDescent="0.25">
      <c r="A302" s="11" t="s">
        <v>16</v>
      </c>
      <c r="B302" s="52">
        <v>0.9953790743311447</v>
      </c>
      <c r="C302" s="52">
        <v>0.17337719361581264</v>
      </c>
      <c r="D302" s="52">
        <v>4.3347734337239245</v>
      </c>
      <c r="E302" s="52">
        <v>8.5407484539809175</v>
      </c>
      <c r="F302" s="372"/>
      <c r="G302" s="52">
        <v>0</v>
      </c>
      <c r="H302" s="53">
        <v>0</v>
      </c>
      <c r="I302" s="54">
        <f t="shared" si="210"/>
        <v>14.044278155651799</v>
      </c>
      <c r="J302" s="8"/>
      <c r="K302" s="23" t="s">
        <v>16</v>
      </c>
      <c r="L302" s="55">
        <v>0.9953790743311447</v>
      </c>
      <c r="M302" s="55">
        <v>0.17337719361581264</v>
      </c>
      <c r="N302" s="55">
        <v>4.3347734337239245</v>
      </c>
      <c r="O302" s="55">
        <v>8.5407484539809175</v>
      </c>
      <c r="P302" s="55">
        <v>0.14548723228505422</v>
      </c>
      <c r="Q302" s="55">
        <v>0</v>
      </c>
      <c r="R302" s="56">
        <v>0</v>
      </c>
      <c r="S302" s="57">
        <f t="shared" si="211"/>
        <v>14.189765387936854</v>
      </c>
      <c r="U302" s="34" t="s">
        <v>16</v>
      </c>
      <c r="V302" s="93">
        <v>0.78488496596860047</v>
      </c>
      <c r="W302" s="93">
        <v>0</v>
      </c>
      <c r="X302" s="93">
        <v>0</v>
      </c>
      <c r="Y302" s="93">
        <v>0.17337719361581264</v>
      </c>
      <c r="Z302" s="93">
        <v>3.8095664885653275</v>
      </c>
      <c r="AA302" s="93">
        <v>8.5407484539809175</v>
      </c>
      <c r="AB302" s="93">
        <v>0.14548723228505422</v>
      </c>
      <c r="AC302" s="94">
        <v>0.7357010535211409</v>
      </c>
      <c r="AD302" s="93">
        <v>0.2104941083625442</v>
      </c>
      <c r="AE302" s="93">
        <v>0</v>
      </c>
      <c r="AF302" s="93">
        <v>0</v>
      </c>
      <c r="AG302" s="93">
        <v>0.52520694515859667</v>
      </c>
      <c r="AH302" s="93">
        <v>0</v>
      </c>
      <c r="AI302" s="95">
        <f t="shared" si="212"/>
        <v>14.189765387936854</v>
      </c>
      <c r="BA302"/>
      <c r="BR302"/>
      <c r="CG302"/>
    </row>
    <row r="303" spans="1:85" x14ac:dyDescent="0.25">
      <c r="A303" s="12" t="s">
        <v>139</v>
      </c>
      <c r="B303" s="49">
        <v>19.264120497861413</v>
      </c>
      <c r="C303" s="49">
        <v>210.46739057248249</v>
      </c>
      <c r="D303" s="49">
        <v>43.713266651913074</v>
      </c>
      <c r="E303" s="49">
        <v>0</v>
      </c>
      <c r="F303" s="372"/>
      <c r="G303" s="49">
        <v>0</v>
      </c>
      <c r="H303" s="58">
        <v>0</v>
      </c>
      <c r="I303" s="48">
        <f t="shared" si="210"/>
        <v>273.44477772225696</v>
      </c>
      <c r="J303" s="8"/>
      <c r="K303" s="24" t="s">
        <v>139</v>
      </c>
      <c r="L303" s="49">
        <v>19.264120497861413</v>
      </c>
      <c r="M303" s="49">
        <v>210.46739057248249</v>
      </c>
      <c r="N303" s="49">
        <v>43.713266651913074</v>
      </c>
      <c r="O303" s="49">
        <v>0</v>
      </c>
      <c r="P303" s="49">
        <v>9.0722127360673477E-2</v>
      </c>
      <c r="Q303" s="49">
        <v>0</v>
      </c>
      <c r="R303" s="50">
        <v>0</v>
      </c>
      <c r="S303" s="51">
        <f t="shared" si="211"/>
        <v>273.53549984961762</v>
      </c>
      <c r="U303" s="35" t="s">
        <v>139</v>
      </c>
      <c r="V303" s="89">
        <v>17.295966968292483</v>
      </c>
      <c r="W303" s="89">
        <v>0</v>
      </c>
      <c r="X303" s="89">
        <v>0</v>
      </c>
      <c r="Y303" s="89">
        <v>210.46739057248249</v>
      </c>
      <c r="Z303" s="89">
        <v>38.907497438638167</v>
      </c>
      <c r="AA303" s="89">
        <v>0</v>
      </c>
      <c r="AB303" s="89">
        <v>9.0722127360673477E-2</v>
      </c>
      <c r="AC303" s="90">
        <v>6.7739227428438342</v>
      </c>
      <c r="AD303" s="89">
        <v>1.9681535295689301</v>
      </c>
      <c r="AE303" s="89">
        <v>0</v>
      </c>
      <c r="AF303" s="89">
        <v>0</v>
      </c>
      <c r="AG303" s="89">
        <v>4.8057692132749033</v>
      </c>
      <c r="AH303" s="89">
        <v>0</v>
      </c>
      <c r="AI303" s="92">
        <f t="shared" si="212"/>
        <v>273.53549984961762</v>
      </c>
      <c r="BA303"/>
      <c r="BR303"/>
      <c r="CG303"/>
    </row>
    <row r="304" spans="1:85" x14ac:dyDescent="0.25">
      <c r="A304" s="11" t="s">
        <v>24</v>
      </c>
      <c r="B304" s="52">
        <v>42.487376492646703</v>
      </c>
      <c r="C304" s="52">
        <v>1.5415004843875155</v>
      </c>
      <c r="D304" s="52">
        <v>5.3428148278211411</v>
      </c>
      <c r="E304" s="52">
        <v>263.50075431490393</v>
      </c>
      <c r="F304" s="372"/>
      <c r="G304" s="52">
        <v>17.731379563151439</v>
      </c>
      <c r="H304" s="53">
        <v>0</v>
      </c>
      <c r="I304" s="54">
        <f t="shared" si="210"/>
        <v>330.60382568291072</v>
      </c>
      <c r="J304" s="8"/>
      <c r="K304" s="23" t="s">
        <v>24</v>
      </c>
      <c r="L304" s="55">
        <v>42.487376492646703</v>
      </c>
      <c r="M304" s="55">
        <v>1.5415004843875155</v>
      </c>
      <c r="N304" s="55">
        <v>5.3428148278211411</v>
      </c>
      <c r="O304" s="55">
        <v>263.50075431490393</v>
      </c>
      <c r="P304" s="55">
        <v>4.0757993192649122</v>
      </c>
      <c r="Q304" s="55">
        <v>17.731379563151439</v>
      </c>
      <c r="R304" s="56">
        <v>0</v>
      </c>
      <c r="S304" s="57">
        <f t="shared" si="211"/>
        <v>334.67962500217561</v>
      </c>
      <c r="U304" s="34" t="s">
        <v>24</v>
      </c>
      <c r="V304" s="93">
        <v>0.85215091810341914</v>
      </c>
      <c r="W304" s="93">
        <v>24.129654531597705</v>
      </c>
      <c r="X304" s="93">
        <v>17.731379563151439</v>
      </c>
      <c r="Y304" s="93">
        <v>1.5415004843875155</v>
      </c>
      <c r="Z304" s="93">
        <v>2.2929603947418582</v>
      </c>
      <c r="AA304" s="93">
        <v>232.73521217667155</v>
      </c>
      <c r="AB304" s="93">
        <v>4.0757993192649122</v>
      </c>
      <c r="AC304" s="94">
        <v>51.320967614257242</v>
      </c>
      <c r="AD304" s="93">
        <v>17.505571042945576</v>
      </c>
      <c r="AE304" s="93">
        <v>30.765542138232369</v>
      </c>
      <c r="AF304" s="93">
        <v>0</v>
      </c>
      <c r="AG304" s="93">
        <v>3.0498544330792829</v>
      </c>
      <c r="AH304" s="93">
        <v>0</v>
      </c>
      <c r="AI304" s="95">
        <f t="shared" si="212"/>
        <v>334.67962500217561</v>
      </c>
      <c r="BA304"/>
      <c r="BR304"/>
      <c r="CG304"/>
    </row>
    <row r="305" spans="1:85" x14ac:dyDescent="0.25">
      <c r="A305" s="12" t="s">
        <v>23</v>
      </c>
      <c r="B305" s="49">
        <v>1.2269621952220644</v>
      </c>
      <c r="C305" s="49">
        <v>0</v>
      </c>
      <c r="D305" s="49">
        <v>7.8217383155479423</v>
      </c>
      <c r="E305" s="49">
        <v>0</v>
      </c>
      <c r="F305" s="372"/>
      <c r="G305" s="49">
        <v>0</v>
      </c>
      <c r="H305" s="58">
        <v>0</v>
      </c>
      <c r="I305" s="48">
        <f t="shared" si="210"/>
        <v>9.048700510770006</v>
      </c>
      <c r="J305" s="8"/>
      <c r="K305" s="24" t="s">
        <v>23</v>
      </c>
      <c r="L305" s="49">
        <v>1.2269621952220644</v>
      </c>
      <c r="M305" s="49">
        <v>0</v>
      </c>
      <c r="N305" s="49">
        <v>7.8217383155479423</v>
      </c>
      <c r="O305" s="49">
        <v>0</v>
      </c>
      <c r="P305" s="49">
        <v>0</v>
      </c>
      <c r="Q305" s="49">
        <v>0</v>
      </c>
      <c r="R305" s="50">
        <v>0</v>
      </c>
      <c r="S305" s="51">
        <f t="shared" si="211"/>
        <v>9.048700510770006</v>
      </c>
      <c r="U305" s="35" t="s">
        <v>23</v>
      </c>
      <c r="V305" s="89">
        <v>0.96755507608673774</v>
      </c>
      <c r="W305" s="89">
        <v>0</v>
      </c>
      <c r="X305" s="89">
        <v>0</v>
      </c>
      <c r="Y305" s="89">
        <v>0</v>
      </c>
      <c r="Z305" s="89">
        <v>0.33283992832118897</v>
      </c>
      <c r="AA305" s="89">
        <v>0</v>
      </c>
      <c r="AB305" s="89">
        <v>0</v>
      </c>
      <c r="AC305" s="90">
        <v>7.7483055063620787</v>
      </c>
      <c r="AD305" s="89">
        <v>0.25940711913532666</v>
      </c>
      <c r="AE305" s="89">
        <v>0</v>
      </c>
      <c r="AF305" s="89">
        <v>0</v>
      </c>
      <c r="AG305" s="89">
        <v>7.4888983872267536</v>
      </c>
      <c r="AH305" s="89">
        <v>0</v>
      </c>
      <c r="AI305" s="92">
        <f t="shared" si="212"/>
        <v>9.048700510770006</v>
      </c>
      <c r="BA305"/>
      <c r="BR305"/>
      <c r="CG305"/>
    </row>
    <row r="306" spans="1:85" x14ac:dyDescent="0.25">
      <c r="A306" s="11" t="s">
        <v>58</v>
      </c>
      <c r="B306" s="52">
        <v>1.6523811116965308</v>
      </c>
      <c r="C306" s="52">
        <v>0</v>
      </c>
      <c r="D306" s="52">
        <v>1.3290891550602533</v>
      </c>
      <c r="E306" s="52">
        <v>0</v>
      </c>
      <c r="F306" s="372"/>
      <c r="G306" s="52">
        <v>0</v>
      </c>
      <c r="H306" s="53">
        <v>0</v>
      </c>
      <c r="I306" s="54">
        <f t="shared" si="210"/>
        <v>2.9814702667567841</v>
      </c>
      <c r="J306" s="8"/>
      <c r="K306" s="23" t="s">
        <v>58</v>
      </c>
      <c r="L306" s="55">
        <v>1.6523811116965308</v>
      </c>
      <c r="M306" s="55">
        <v>0</v>
      </c>
      <c r="N306" s="55">
        <v>1.3290891550602533</v>
      </c>
      <c r="O306" s="55">
        <v>0</v>
      </c>
      <c r="P306" s="55">
        <v>0</v>
      </c>
      <c r="Q306" s="55">
        <v>0</v>
      </c>
      <c r="R306" s="56">
        <v>0</v>
      </c>
      <c r="S306" s="57">
        <f t="shared" si="211"/>
        <v>2.9814702667567841</v>
      </c>
      <c r="U306" s="34" t="s">
        <v>58</v>
      </c>
      <c r="V306" s="93">
        <v>0.57474125624227157</v>
      </c>
      <c r="W306" s="93">
        <v>0</v>
      </c>
      <c r="X306" s="93">
        <v>0</v>
      </c>
      <c r="Y306" s="93">
        <v>0</v>
      </c>
      <c r="Z306" s="93">
        <v>1.3290891550602533</v>
      </c>
      <c r="AA306" s="93">
        <v>0</v>
      </c>
      <c r="AB306" s="93">
        <v>0</v>
      </c>
      <c r="AC306" s="94">
        <v>1.0776398554542592</v>
      </c>
      <c r="AD306" s="93">
        <v>1.0776398554542592</v>
      </c>
      <c r="AE306" s="93">
        <v>0</v>
      </c>
      <c r="AF306" s="93">
        <v>0</v>
      </c>
      <c r="AG306" s="93">
        <v>0</v>
      </c>
      <c r="AH306" s="93">
        <v>0</v>
      </c>
      <c r="AI306" s="95">
        <f t="shared" si="212"/>
        <v>2.9814702667567841</v>
      </c>
      <c r="BA306"/>
      <c r="BR306"/>
      <c r="CG306"/>
    </row>
    <row r="307" spans="1:85" x14ac:dyDescent="0.25">
      <c r="A307" s="12" t="s">
        <v>21</v>
      </c>
      <c r="B307" s="49">
        <v>6.4903846571791908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210"/>
        <v>6.4903846571791908</v>
      </c>
      <c r="J307" s="8"/>
      <c r="K307" s="24" t="s">
        <v>21</v>
      </c>
      <c r="L307" s="49">
        <v>6.4903846571791908</v>
      </c>
      <c r="M307" s="49">
        <v>0</v>
      </c>
      <c r="N307" s="49">
        <v>0</v>
      </c>
      <c r="O307" s="49">
        <v>0</v>
      </c>
      <c r="P307" s="49">
        <v>6.1971004301391677</v>
      </c>
      <c r="Q307" s="49">
        <v>0</v>
      </c>
      <c r="R307" s="50">
        <v>0</v>
      </c>
      <c r="S307" s="51">
        <f t="shared" si="211"/>
        <v>12.687485087318358</v>
      </c>
      <c r="U307" s="35" t="s">
        <v>21</v>
      </c>
      <c r="V307" s="89">
        <v>6.4903846571791908</v>
      </c>
      <c r="W307" s="89">
        <v>0</v>
      </c>
      <c r="X307" s="89">
        <v>0</v>
      </c>
      <c r="Y307" s="89">
        <v>0</v>
      </c>
      <c r="Z307" s="89">
        <v>0</v>
      </c>
      <c r="AA307" s="89">
        <v>0</v>
      </c>
      <c r="AB307" s="89">
        <v>6.1971004301391677</v>
      </c>
      <c r="AC307" s="90">
        <v>0</v>
      </c>
      <c r="AD307" s="89">
        <v>0</v>
      </c>
      <c r="AE307" s="89">
        <v>0</v>
      </c>
      <c r="AF307" s="89">
        <v>0</v>
      </c>
      <c r="AG307" s="89">
        <v>0</v>
      </c>
      <c r="AH307" s="89">
        <v>0</v>
      </c>
      <c r="AI307" s="92">
        <f t="shared" si="212"/>
        <v>12.687485087318358</v>
      </c>
      <c r="BA307"/>
      <c r="BR307"/>
      <c r="CG307"/>
    </row>
    <row r="308" spans="1:85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210"/>
        <v>0</v>
      </c>
      <c r="J308" s="8"/>
      <c r="K308" s="23" t="s">
        <v>20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6">
        <v>0</v>
      </c>
      <c r="S308" s="57">
        <f t="shared" si="211"/>
        <v>0</v>
      </c>
      <c r="U308" s="34" t="s">
        <v>59</v>
      </c>
      <c r="V308" s="93">
        <v>0</v>
      </c>
      <c r="W308" s="93">
        <v>0</v>
      </c>
      <c r="X308" s="93">
        <v>0</v>
      </c>
      <c r="Y308" s="93">
        <v>0</v>
      </c>
      <c r="Z308" s="93">
        <v>0</v>
      </c>
      <c r="AA308" s="93">
        <v>0</v>
      </c>
      <c r="AB308" s="93">
        <v>0</v>
      </c>
      <c r="AC308" s="94">
        <v>0</v>
      </c>
      <c r="AD308" s="93">
        <v>0</v>
      </c>
      <c r="AE308" s="93">
        <v>0</v>
      </c>
      <c r="AF308" s="93">
        <v>0</v>
      </c>
      <c r="AG308" s="93">
        <v>0</v>
      </c>
      <c r="AH308" s="93">
        <v>0</v>
      </c>
      <c r="AI308" s="95">
        <f t="shared" si="212"/>
        <v>0</v>
      </c>
      <c r="BA308"/>
      <c r="BR308"/>
      <c r="CG308"/>
    </row>
    <row r="309" spans="1:85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210"/>
        <v>0</v>
      </c>
      <c r="J309" s="8"/>
      <c r="K309" s="25" t="s">
        <v>62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50">
        <v>0</v>
      </c>
      <c r="S309" s="51">
        <f t="shared" si="211"/>
        <v>0</v>
      </c>
      <c r="U309" s="36" t="s">
        <v>60</v>
      </c>
      <c r="V309" s="89">
        <v>0</v>
      </c>
      <c r="W309" s="89">
        <v>0</v>
      </c>
      <c r="X309" s="89">
        <v>0</v>
      </c>
      <c r="Y309" s="89">
        <v>0</v>
      </c>
      <c r="Z309" s="89">
        <v>0</v>
      </c>
      <c r="AA309" s="89">
        <v>0</v>
      </c>
      <c r="AB309" s="89">
        <v>0</v>
      </c>
      <c r="AC309" s="90">
        <v>0</v>
      </c>
      <c r="AD309" s="91">
        <v>0</v>
      </c>
      <c r="AE309" s="91">
        <v>0</v>
      </c>
      <c r="AF309" s="91">
        <v>0</v>
      </c>
      <c r="AG309" s="91">
        <v>0</v>
      </c>
      <c r="AH309" s="91">
        <v>0</v>
      </c>
      <c r="AI309" s="92">
        <f t="shared" si="212"/>
        <v>0</v>
      </c>
      <c r="BA309"/>
      <c r="BR309"/>
      <c r="CG309"/>
    </row>
    <row r="310" spans="1:85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210"/>
        <v>0</v>
      </c>
      <c r="J310" s="8"/>
      <c r="K310" s="26" t="s">
        <v>22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3">
        <v>0</v>
      </c>
      <c r="S310" s="64">
        <f t="shared" si="211"/>
        <v>0</v>
      </c>
      <c r="U310" s="37" t="s">
        <v>63</v>
      </c>
      <c r="V310" s="96">
        <v>0</v>
      </c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>
        <v>0</v>
      </c>
      <c r="AD310" s="96">
        <v>0</v>
      </c>
      <c r="AE310" s="96">
        <v>0</v>
      </c>
      <c r="AF310" s="96">
        <v>0</v>
      </c>
      <c r="AG310" s="96">
        <v>0</v>
      </c>
      <c r="AH310" s="97">
        <v>0</v>
      </c>
      <c r="AI310" s="98">
        <f t="shared" si="212"/>
        <v>0</v>
      </c>
      <c r="BA310"/>
      <c r="BR310"/>
      <c r="CG310"/>
    </row>
    <row r="311" spans="1:85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210"/>
        <v>0</v>
      </c>
      <c r="J311" s="8"/>
      <c r="K311" s="27" t="s">
        <v>18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8">
        <v>0</v>
      </c>
      <c r="S311" s="69">
        <f t="shared" si="211"/>
        <v>0</v>
      </c>
      <c r="U311" s="38" t="s">
        <v>18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100">
        <v>0</v>
      </c>
      <c r="AE311" s="100">
        <v>0</v>
      </c>
      <c r="AF311" s="100">
        <v>0</v>
      </c>
      <c r="AG311" s="100">
        <v>0</v>
      </c>
      <c r="AH311" s="100">
        <v>0</v>
      </c>
      <c r="AI311" s="101">
        <f t="shared" si="212"/>
        <v>0</v>
      </c>
      <c r="BA311"/>
      <c r="BR311"/>
      <c r="CG311"/>
    </row>
    <row r="312" spans="1:85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210"/>
        <v>0</v>
      </c>
      <c r="J312" s="8"/>
      <c r="K312" s="26" t="s">
        <v>19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3">
        <v>0</v>
      </c>
      <c r="S312" s="64">
        <f t="shared" si="211"/>
        <v>0</v>
      </c>
      <c r="U312" s="37" t="s">
        <v>19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>
        <v>0</v>
      </c>
      <c r="AB312" s="96">
        <v>0</v>
      </c>
      <c r="AC312" s="96">
        <v>0</v>
      </c>
      <c r="AD312" s="96">
        <v>0</v>
      </c>
      <c r="AE312" s="96">
        <v>0</v>
      </c>
      <c r="AF312" s="96">
        <v>0</v>
      </c>
      <c r="AG312" s="96">
        <v>0</v>
      </c>
      <c r="AH312" s="97">
        <v>0</v>
      </c>
      <c r="AI312" s="98">
        <f t="shared" si="212"/>
        <v>0</v>
      </c>
      <c r="BA312"/>
      <c r="BR312"/>
      <c r="CG312"/>
    </row>
    <row r="313" spans="1:85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 t="shared" si="210"/>
        <v>0</v>
      </c>
      <c r="J313" s="8"/>
      <c r="K313" s="28" t="s">
        <v>10</v>
      </c>
      <c r="L313" s="70">
        <v>0</v>
      </c>
      <c r="M313" s="70">
        <v>0</v>
      </c>
      <c r="N313" s="70">
        <v>0</v>
      </c>
      <c r="O313" s="70">
        <v>0</v>
      </c>
      <c r="P313" s="70">
        <v>0</v>
      </c>
      <c r="Q313" s="70">
        <v>0</v>
      </c>
      <c r="R313" s="73">
        <v>0</v>
      </c>
      <c r="S313" s="74">
        <f t="shared" si="211"/>
        <v>0</v>
      </c>
      <c r="U313" s="38" t="s">
        <v>10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100">
        <v>0</v>
      </c>
      <c r="AE313" s="100">
        <v>0</v>
      </c>
      <c r="AF313" s="100">
        <v>0</v>
      </c>
      <c r="AG313" s="100">
        <v>0</v>
      </c>
      <c r="AH313" s="100">
        <v>0</v>
      </c>
      <c r="AI313" s="101">
        <f t="shared" si="212"/>
        <v>0</v>
      </c>
      <c r="BA313"/>
      <c r="BR313"/>
      <c r="CG313"/>
    </row>
    <row r="314" spans="1:85" x14ac:dyDescent="0.25">
      <c r="A314" s="17" t="s">
        <v>25</v>
      </c>
      <c r="B314" s="75">
        <f>SUM(B293:B309)</f>
        <v>142.73052632393015</v>
      </c>
      <c r="C314" s="75">
        <f t="shared" ref="C314:I314" si="213">SUM(C293:C309)</f>
        <v>366.29654255961799</v>
      </c>
      <c r="D314" s="75">
        <f t="shared" si="213"/>
        <v>90.429642241267445</v>
      </c>
      <c r="E314" s="75">
        <f t="shared" si="213"/>
        <v>272.70562060125667</v>
      </c>
      <c r="F314" s="75">
        <f t="shared" si="213"/>
        <v>0</v>
      </c>
      <c r="G314" s="75">
        <f t="shared" si="213"/>
        <v>17.731379563151439</v>
      </c>
      <c r="H314" s="76">
        <f t="shared" si="213"/>
        <v>0</v>
      </c>
      <c r="I314" s="48">
        <f t="shared" si="213"/>
        <v>889.89371128922369</v>
      </c>
      <c r="J314" s="8"/>
      <c r="K314" s="29" t="s">
        <v>25</v>
      </c>
      <c r="L314" s="75">
        <f>SUM(L293:L309)</f>
        <v>142.73052632393015</v>
      </c>
      <c r="M314" s="75">
        <f t="shared" ref="M314:S314" si="214">SUM(M293:M309)</f>
        <v>366.29654255961799</v>
      </c>
      <c r="N314" s="75">
        <f t="shared" si="214"/>
        <v>90.429642241267445</v>
      </c>
      <c r="O314" s="75">
        <f t="shared" si="214"/>
        <v>272.70562060125667</v>
      </c>
      <c r="P314" s="75">
        <f t="shared" si="214"/>
        <v>184.2388224324051</v>
      </c>
      <c r="Q314" s="75">
        <f t="shared" si="214"/>
        <v>17.731379563151439</v>
      </c>
      <c r="R314" s="76">
        <f t="shared" si="214"/>
        <v>0</v>
      </c>
      <c r="S314" s="77">
        <f t="shared" si="214"/>
        <v>1074.132533721629</v>
      </c>
      <c r="U314" s="39" t="s">
        <v>61</v>
      </c>
      <c r="V314" s="102">
        <f>SUM(V293:V309)</f>
        <v>96.007973541669841</v>
      </c>
      <c r="W314" s="102">
        <f t="shared" ref="W314:AH314" si="215">SUM(W293:W309)</f>
        <v>24.129654531597705</v>
      </c>
      <c r="X314" s="102">
        <f t="shared" si="215"/>
        <v>17.731379563151439</v>
      </c>
      <c r="Y314" s="102">
        <f t="shared" si="215"/>
        <v>366.29654255961799</v>
      </c>
      <c r="Z314" s="102">
        <f t="shared" si="215"/>
        <v>71.723891037340891</v>
      </c>
      <c r="AA314" s="102">
        <f t="shared" si="215"/>
        <v>241.94007846302429</v>
      </c>
      <c r="AB314" s="102">
        <f t="shared" si="215"/>
        <v>184.2388224324051</v>
      </c>
      <c r="AC314" s="102">
        <f t="shared" si="215"/>
        <v>72.064191592821544</v>
      </c>
      <c r="AD314" s="103">
        <f t="shared" si="215"/>
        <v>22.592898250662614</v>
      </c>
      <c r="AE314" s="103">
        <f t="shared" si="215"/>
        <v>30.765542138232369</v>
      </c>
      <c r="AF314" s="103">
        <f t="shared" si="215"/>
        <v>0</v>
      </c>
      <c r="AG314" s="103">
        <f t="shared" si="215"/>
        <v>18.705751203926543</v>
      </c>
      <c r="AH314" s="103">
        <f t="shared" si="215"/>
        <v>0</v>
      </c>
      <c r="AI314" s="104">
        <f>SUM(V314:AC314)</f>
        <v>1074.1325337216288</v>
      </c>
      <c r="BA314"/>
      <c r="BR314"/>
      <c r="CG314"/>
    </row>
    <row r="315" spans="1:85" s="4" customFormat="1" ht="15" thickBot="1" x14ac:dyDescent="0.35">
      <c r="A315" s="18" t="s">
        <v>85</v>
      </c>
      <c r="B315" s="105">
        <f>IF($I314=0,"-",B314/$I314)</f>
        <v>0.16039053261445221</v>
      </c>
      <c r="C315" s="105">
        <f t="shared" ref="C315:H315" si="216">IF($I314=0,"-",C314/$I314)</f>
        <v>0.41161830667277099</v>
      </c>
      <c r="D315" s="105">
        <f t="shared" si="216"/>
        <v>0.1016184754359692</v>
      </c>
      <c r="E315" s="105">
        <f t="shared" si="216"/>
        <v>0.30644740730460651</v>
      </c>
      <c r="F315" s="105">
        <f t="shared" si="216"/>
        <v>0</v>
      </c>
      <c r="G315" s="105">
        <f t="shared" si="216"/>
        <v>1.9925277972201082E-2</v>
      </c>
      <c r="H315" s="106">
        <f t="shared" si="216"/>
        <v>0</v>
      </c>
      <c r="I315" s="107">
        <f>SUM(B315:H315)</f>
        <v>1</v>
      </c>
      <c r="J315"/>
      <c r="K315" s="30" t="s">
        <v>85</v>
      </c>
      <c r="L315" s="80">
        <f>IF($S314=0,"-",L314/$S314)</f>
        <v>0.13287980937454785</v>
      </c>
      <c r="M315" s="80">
        <f t="shared" ref="M315:R315" si="217">IF($S314=0,"-",M314/$S314)</f>
        <v>0.34101615122901308</v>
      </c>
      <c r="N315" s="80">
        <f t="shared" si="217"/>
        <v>8.4188532981073538E-2</v>
      </c>
      <c r="O315" s="80">
        <f t="shared" si="217"/>
        <v>0.25388451800858569</v>
      </c>
      <c r="P315" s="80">
        <f t="shared" si="217"/>
        <v>0.17152336108288127</v>
      </c>
      <c r="Q315" s="80">
        <f t="shared" si="217"/>
        <v>1.6507627323898454E-2</v>
      </c>
      <c r="R315" s="81">
        <f t="shared" si="217"/>
        <v>0</v>
      </c>
      <c r="S315" s="82">
        <f>SUM(L315:R315)</f>
        <v>0.99999999999999989</v>
      </c>
      <c r="U315" s="40" t="s">
        <v>85</v>
      </c>
      <c r="V315" s="108">
        <f>+V314/$AI314</f>
        <v>8.9381869115372298E-2</v>
      </c>
      <c r="W315" s="108">
        <f t="shared" ref="W315:AH315" si="218">+W314/$AI314</f>
        <v>2.2464317739258725E-2</v>
      </c>
      <c r="X315" s="108">
        <f t="shared" si="218"/>
        <v>1.6507627323898457E-2</v>
      </c>
      <c r="Y315" s="108">
        <f t="shared" si="218"/>
        <v>0.34101615122901313</v>
      </c>
      <c r="Z315" s="108">
        <f t="shared" si="218"/>
        <v>6.6773781433501198E-2</v>
      </c>
      <c r="AA315" s="108">
        <f t="shared" si="218"/>
        <v>0.22524229633447196</v>
      </c>
      <c r="AB315" s="108">
        <f t="shared" si="218"/>
        <v>0.1715233610828813</v>
      </c>
      <c r="AC315" s="108">
        <f t="shared" si="218"/>
        <v>6.709059574160299E-2</v>
      </c>
      <c r="AD315" s="108">
        <f t="shared" si="218"/>
        <v>2.1033622519916868E-2</v>
      </c>
      <c r="AE315" s="108">
        <f t="shared" si="218"/>
        <v>2.8642221674113764E-2</v>
      </c>
      <c r="AF315" s="108">
        <f t="shared" si="218"/>
        <v>0</v>
      </c>
      <c r="AG315" s="108">
        <f t="shared" si="218"/>
        <v>1.7414751547572348E-2</v>
      </c>
      <c r="AH315" s="108">
        <f t="shared" si="218"/>
        <v>0</v>
      </c>
      <c r="AI315" s="109">
        <f>SUM(V315:AC315)</f>
        <v>1</v>
      </c>
    </row>
    <row r="316" spans="1:85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AI316" s="8"/>
      <c r="BA316"/>
      <c r="BR316"/>
      <c r="CG316"/>
    </row>
    <row r="317" spans="1:85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  <c r="K317" s="369" t="s">
        <v>37</v>
      </c>
      <c r="L317" s="43" t="s">
        <v>0</v>
      </c>
      <c r="M317" s="43" t="s">
        <v>1</v>
      </c>
      <c r="N317" s="43" t="s">
        <v>2</v>
      </c>
      <c r="O317" s="43" t="s">
        <v>3</v>
      </c>
      <c r="P317" s="43" t="s">
        <v>26</v>
      </c>
      <c r="Q317" s="43" t="s">
        <v>4</v>
      </c>
      <c r="R317" s="43" t="s">
        <v>84</v>
      </c>
      <c r="S317" s="44" t="s">
        <v>5</v>
      </c>
      <c r="U317" s="365" t="s">
        <v>37</v>
      </c>
      <c r="V317" s="84" t="s">
        <v>71</v>
      </c>
      <c r="W317" s="84" t="s">
        <v>72</v>
      </c>
      <c r="X317" s="84" t="s">
        <v>4</v>
      </c>
      <c r="Y317" s="84" t="s">
        <v>1</v>
      </c>
      <c r="Z317" s="84" t="s">
        <v>2</v>
      </c>
      <c r="AA317" s="84" t="s">
        <v>3</v>
      </c>
      <c r="AB317" s="84" t="s">
        <v>53</v>
      </c>
      <c r="AC317" s="84" t="s">
        <v>65</v>
      </c>
      <c r="AD317" s="85" t="s">
        <v>73</v>
      </c>
      <c r="AE317" s="85" t="s">
        <v>74</v>
      </c>
      <c r="AF317" s="85" t="s">
        <v>75</v>
      </c>
      <c r="AG317" s="85" t="s">
        <v>76</v>
      </c>
      <c r="AH317" s="85" t="s">
        <v>77</v>
      </c>
      <c r="AI317" s="86" t="s">
        <v>61</v>
      </c>
      <c r="BA317"/>
      <c r="BR317"/>
      <c r="CG317"/>
    </row>
    <row r="318" spans="1:85" ht="15" customHeight="1" x14ac:dyDescent="0.25">
      <c r="A318" s="418" t="s">
        <v>37</v>
      </c>
      <c r="B318" s="357" t="s">
        <v>66</v>
      </c>
      <c r="C318" s="358"/>
      <c r="D318" s="358"/>
      <c r="E318" s="358"/>
      <c r="F318" s="358"/>
      <c r="G318" s="358"/>
      <c r="H318" s="358"/>
      <c r="I318" s="359"/>
      <c r="K318" s="370" t="s">
        <v>37</v>
      </c>
      <c r="L318" s="360" t="s">
        <v>66</v>
      </c>
      <c r="M318" s="361"/>
      <c r="N318" s="361"/>
      <c r="O318" s="361"/>
      <c r="P318" s="361"/>
      <c r="Q318" s="361"/>
      <c r="R318" s="361"/>
      <c r="S318" s="362"/>
      <c r="U318" s="366" t="s">
        <v>37</v>
      </c>
      <c r="V318" s="363" t="s">
        <v>66</v>
      </c>
      <c r="W318" s="363"/>
      <c r="X318" s="363"/>
      <c r="Y318" s="363"/>
      <c r="Z318" s="363"/>
      <c r="AA318" s="363"/>
      <c r="AB318" s="363"/>
      <c r="AC318" s="363"/>
      <c r="AD318" s="363"/>
      <c r="AE318" s="363"/>
      <c r="AF318" s="363"/>
      <c r="AG318" s="363"/>
      <c r="AH318" s="363"/>
      <c r="AI318" s="364"/>
      <c r="BA318"/>
      <c r="BR318"/>
      <c r="CG318"/>
    </row>
    <row r="319" spans="1:85" x14ac:dyDescent="0.25">
      <c r="A319" s="10" t="s">
        <v>6</v>
      </c>
      <c r="B319" s="46">
        <v>0</v>
      </c>
      <c r="C319" s="46">
        <v>39.835929116429973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39.835929116429973</v>
      </c>
      <c r="J319" s="8"/>
      <c r="K319" s="31" t="s">
        <v>6</v>
      </c>
      <c r="L319" s="46">
        <v>0</v>
      </c>
      <c r="M319" s="46">
        <v>39.835929116429973</v>
      </c>
      <c r="N319" s="46">
        <v>0</v>
      </c>
      <c r="O319" s="46">
        <v>0</v>
      </c>
      <c r="P319" s="46">
        <v>0</v>
      </c>
      <c r="Q319" s="46">
        <v>0</v>
      </c>
      <c r="R319" s="87">
        <v>0</v>
      </c>
      <c r="S319" s="88">
        <f>SUM(L319:R319)</f>
        <v>39.835929116429973</v>
      </c>
      <c r="U319" s="33" t="s">
        <v>6</v>
      </c>
      <c r="V319" s="89">
        <v>0</v>
      </c>
      <c r="W319" s="89">
        <v>0</v>
      </c>
      <c r="X319" s="89">
        <v>0</v>
      </c>
      <c r="Y319" s="89">
        <v>39.835929116429973</v>
      </c>
      <c r="Z319" s="89">
        <v>0</v>
      </c>
      <c r="AA319" s="89">
        <v>0</v>
      </c>
      <c r="AB319" s="89">
        <v>0</v>
      </c>
      <c r="AC319" s="90">
        <v>0</v>
      </c>
      <c r="AD319" s="91">
        <v>0</v>
      </c>
      <c r="AE319" s="91">
        <v>0</v>
      </c>
      <c r="AF319" s="91">
        <v>0</v>
      </c>
      <c r="AG319" s="91">
        <v>0</v>
      </c>
      <c r="AH319" s="91">
        <v>0</v>
      </c>
      <c r="AI319" s="92">
        <f>SUM(V319:AC319)</f>
        <v>39.835929116429973</v>
      </c>
      <c r="BA319"/>
      <c r="BR319"/>
      <c r="CG319"/>
    </row>
    <row r="320" spans="1:85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219">SUM(B320:H320)</f>
        <v>0</v>
      </c>
      <c r="J320" s="8"/>
      <c r="K320" s="23" t="s">
        <v>7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6">
        <v>0</v>
      </c>
      <c r="S320" s="57">
        <f t="shared" ref="S320:S339" si="220">SUM(L320:R320)</f>
        <v>0</v>
      </c>
      <c r="U320" s="34" t="s">
        <v>7</v>
      </c>
      <c r="V320" s="93">
        <v>0</v>
      </c>
      <c r="W320" s="93">
        <v>0</v>
      </c>
      <c r="X320" s="93">
        <v>0</v>
      </c>
      <c r="Y320" s="93">
        <v>0</v>
      </c>
      <c r="Z320" s="93">
        <v>0</v>
      </c>
      <c r="AA320" s="93">
        <v>0</v>
      </c>
      <c r="AB320" s="93">
        <v>0</v>
      </c>
      <c r="AC320" s="94">
        <v>0</v>
      </c>
      <c r="AD320" s="93">
        <v>0</v>
      </c>
      <c r="AE320" s="93">
        <v>0</v>
      </c>
      <c r="AF320" s="93">
        <v>0</v>
      </c>
      <c r="AG320" s="93">
        <v>0</v>
      </c>
      <c r="AH320" s="93">
        <v>0</v>
      </c>
      <c r="AI320" s="95">
        <f t="shared" ref="AI320:AI339" si="221">SUM(V320:AC320)</f>
        <v>0</v>
      </c>
      <c r="BA320"/>
      <c r="BR320"/>
      <c r="CG320"/>
    </row>
    <row r="321" spans="1:85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219"/>
        <v>0</v>
      </c>
      <c r="J321" s="8"/>
      <c r="K321" s="24" t="s">
        <v>9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50">
        <v>0</v>
      </c>
      <c r="S321" s="51">
        <f t="shared" si="220"/>
        <v>0</v>
      </c>
      <c r="U321" s="35" t="s">
        <v>9</v>
      </c>
      <c r="V321" s="89">
        <v>0</v>
      </c>
      <c r="W321" s="89">
        <v>0</v>
      </c>
      <c r="X321" s="89">
        <v>0</v>
      </c>
      <c r="Y321" s="89">
        <v>0</v>
      </c>
      <c r="Z321" s="89">
        <v>0</v>
      </c>
      <c r="AA321" s="89">
        <v>0</v>
      </c>
      <c r="AB321" s="89">
        <v>0</v>
      </c>
      <c r="AC321" s="90">
        <v>0</v>
      </c>
      <c r="AD321" s="91">
        <v>0</v>
      </c>
      <c r="AE321" s="91">
        <v>0</v>
      </c>
      <c r="AF321" s="91">
        <v>0</v>
      </c>
      <c r="AG321" s="91">
        <v>0</v>
      </c>
      <c r="AH321" s="91">
        <v>0</v>
      </c>
      <c r="AI321" s="92">
        <f t="shared" si="221"/>
        <v>0</v>
      </c>
      <c r="BA321"/>
      <c r="BR321"/>
      <c r="CG321"/>
    </row>
    <row r="322" spans="1:85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219"/>
        <v>0</v>
      </c>
      <c r="J322" s="8"/>
      <c r="K322" s="23" t="s">
        <v>54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6">
        <v>0</v>
      </c>
      <c r="S322" s="57">
        <f t="shared" si="220"/>
        <v>0</v>
      </c>
      <c r="U322" s="34" t="s">
        <v>54</v>
      </c>
      <c r="V322" s="93">
        <v>0</v>
      </c>
      <c r="W322" s="93">
        <v>0</v>
      </c>
      <c r="X322" s="93">
        <v>0</v>
      </c>
      <c r="Y322" s="93">
        <v>0</v>
      </c>
      <c r="Z322" s="93">
        <v>0</v>
      </c>
      <c r="AA322" s="93">
        <v>0</v>
      </c>
      <c r="AB322" s="93">
        <v>0</v>
      </c>
      <c r="AC322" s="94">
        <v>0</v>
      </c>
      <c r="AD322" s="93">
        <v>0</v>
      </c>
      <c r="AE322" s="93">
        <v>0</v>
      </c>
      <c r="AF322" s="93">
        <v>0</v>
      </c>
      <c r="AG322" s="93">
        <v>0</v>
      </c>
      <c r="AH322" s="93">
        <v>0</v>
      </c>
      <c r="AI322" s="95">
        <f t="shared" si="221"/>
        <v>0</v>
      </c>
      <c r="BA322"/>
      <c r="BR322"/>
      <c r="CG322"/>
    </row>
    <row r="323" spans="1:85" x14ac:dyDescent="0.25">
      <c r="A323" s="12" t="s">
        <v>15</v>
      </c>
      <c r="B323" s="49">
        <v>26.917334898107043</v>
      </c>
      <c r="C323" s="49">
        <v>72.89829276511604</v>
      </c>
      <c r="D323" s="49">
        <v>40.793510185434798</v>
      </c>
      <c r="E323" s="49">
        <v>0</v>
      </c>
      <c r="F323" s="372"/>
      <c r="G323" s="49">
        <v>0</v>
      </c>
      <c r="H323" s="58">
        <v>0</v>
      </c>
      <c r="I323" s="48">
        <f t="shared" si="219"/>
        <v>140.60913784865789</v>
      </c>
      <c r="J323" s="8"/>
      <c r="K323" s="24" t="s">
        <v>15</v>
      </c>
      <c r="L323" s="49">
        <v>26.917334898107043</v>
      </c>
      <c r="M323" s="49">
        <v>72.89829276511604</v>
      </c>
      <c r="N323" s="49">
        <v>40.793510185434798</v>
      </c>
      <c r="O323" s="49">
        <v>0</v>
      </c>
      <c r="P323" s="49">
        <v>0</v>
      </c>
      <c r="Q323" s="49">
        <v>0</v>
      </c>
      <c r="R323" s="50">
        <v>0</v>
      </c>
      <c r="S323" s="51">
        <f t="shared" si="220"/>
        <v>140.60913784865789</v>
      </c>
      <c r="U323" s="35" t="s">
        <v>15</v>
      </c>
      <c r="V323" s="89">
        <v>26.917334898107043</v>
      </c>
      <c r="W323" s="89">
        <v>0</v>
      </c>
      <c r="X323" s="89">
        <v>0</v>
      </c>
      <c r="Y323" s="89">
        <v>72.89829276511604</v>
      </c>
      <c r="Z323" s="89">
        <v>40.793510185434798</v>
      </c>
      <c r="AA323" s="89">
        <v>0</v>
      </c>
      <c r="AB323" s="89">
        <v>0</v>
      </c>
      <c r="AC323" s="90">
        <v>0</v>
      </c>
      <c r="AD323" s="91">
        <v>0</v>
      </c>
      <c r="AE323" s="91">
        <v>0</v>
      </c>
      <c r="AF323" s="91">
        <v>0</v>
      </c>
      <c r="AG323" s="91">
        <v>0</v>
      </c>
      <c r="AH323" s="91">
        <v>0</v>
      </c>
      <c r="AI323" s="92">
        <f t="shared" si="221"/>
        <v>140.60913784865789</v>
      </c>
      <c r="BA323"/>
      <c r="BR323"/>
      <c r="CG323"/>
    </row>
    <row r="324" spans="1:85" x14ac:dyDescent="0.25">
      <c r="A324" s="11" t="s">
        <v>67</v>
      </c>
      <c r="B324" s="52">
        <v>4.8730330304112188</v>
      </c>
      <c r="C324" s="52">
        <v>2.1634290217982679E-4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219"/>
        <v>4.8732493733133984</v>
      </c>
      <c r="J324" s="8"/>
      <c r="K324" s="23" t="s">
        <v>67</v>
      </c>
      <c r="L324" s="55">
        <v>4.8730330304112188</v>
      </c>
      <c r="M324" s="55">
        <v>2.1634290217982679E-4</v>
      </c>
      <c r="N324" s="55">
        <v>0</v>
      </c>
      <c r="O324" s="55">
        <v>0</v>
      </c>
      <c r="P324" s="55">
        <v>0</v>
      </c>
      <c r="Q324" s="55">
        <v>0</v>
      </c>
      <c r="R324" s="56">
        <v>0</v>
      </c>
      <c r="S324" s="57">
        <f t="shared" si="220"/>
        <v>4.8732493733133984</v>
      </c>
      <c r="U324" s="34" t="s">
        <v>55</v>
      </c>
      <c r="V324" s="93">
        <v>4.8706540200142561</v>
      </c>
      <c r="W324" s="93">
        <v>0</v>
      </c>
      <c r="X324" s="93">
        <v>0</v>
      </c>
      <c r="Y324" s="93">
        <v>2.1634290217982679E-4</v>
      </c>
      <c r="Z324" s="93">
        <v>0</v>
      </c>
      <c r="AA324" s="93">
        <v>0</v>
      </c>
      <c r="AB324" s="93">
        <v>0</v>
      </c>
      <c r="AC324" s="94">
        <v>2.3790103969624217E-3</v>
      </c>
      <c r="AD324" s="93">
        <v>2.3790103969624217E-3</v>
      </c>
      <c r="AE324" s="93">
        <v>0</v>
      </c>
      <c r="AF324" s="93">
        <v>0</v>
      </c>
      <c r="AG324" s="93">
        <v>0</v>
      </c>
      <c r="AH324" s="93">
        <v>0</v>
      </c>
      <c r="AI324" s="95">
        <f t="shared" si="221"/>
        <v>4.8732493733133984</v>
      </c>
      <c r="BA324"/>
      <c r="BR324"/>
      <c r="CG324"/>
    </row>
    <row r="325" spans="1:85" x14ac:dyDescent="0.25">
      <c r="A325" s="12" t="s">
        <v>56</v>
      </c>
      <c r="B325" s="49">
        <v>0</v>
      </c>
      <c r="C325" s="49">
        <v>0</v>
      </c>
      <c r="D325" s="49">
        <v>0</v>
      </c>
      <c r="E325" s="49">
        <v>1.5429457909373969</v>
      </c>
      <c r="F325" s="372"/>
      <c r="G325" s="49">
        <v>0</v>
      </c>
      <c r="H325" s="58">
        <v>0</v>
      </c>
      <c r="I325" s="48">
        <f t="shared" si="219"/>
        <v>1.5429457909373969</v>
      </c>
      <c r="J325" s="8"/>
      <c r="K325" s="24" t="s">
        <v>56</v>
      </c>
      <c r="L325" s="49">
        <v>0</v>
      </c>
      <c r="M325" s="49">
        <v>0</v>
      </c>
      <c r="N325" s="49">
        <v>0</v>
      </c>
      <c r="O325" s="49">
        <v>1.5429457909373969</v>
      </c>
      <c r="P325" s="49">
        <v>24.028448091281899</v>
      </c>
      <c r="Q325" s="49">
        <v>0</v>
      </c>
      <c r="R325" s="50">
        <v>0</v>
      </c>
      <c r="S325" s="51">
        <f t="shared" si="220"/>
        <v>25.571393882219297</v>
      </c>
      <c r="U325" s="35" t="s">
        <v>56</v>
      </c>
      <c r="V325" s="89">
        <v>0</v>
      </c>
      <c r="W325" s="89">
        <v>0</v>
      </c>
      <c r="X325" s="89">
        <v>0</v>
      </c>
      <c r="Y325" s="89">
        <v>0</v>
      </c>
      <c r="Z325" s="89">
        <v>0</v>
      </c>
      <c r="AA325" s="89">
        <v>1.5429457909373969</v>
      </c>
      <c r="AB325" s="89">
        <v>24.028448091281899</v>
      </c>
      <c r="AC325" s="90">
        <v>0</v>
      </c>
      <c r="AD325" s="89">
        <v>0</v>
      </c>
      <c r="AE325" s="89">
        <v>0</v>
      </c>
      <c r="AF325" s="89">
        <v>0</v>
      </c>
      <c r="AG325" s="89">
        <v>0</v>
      </c>
      <c r="AH325" s="89">
        <v>0</v>
      </c>
      <c r="AI325" s="92">
        <f t="shared" si="221"/>
        <v>25.571393882219297</v>
      </c>
      <c r="BA325"/>
      <c r="BR325"/>
      <c r="CG325"/>
    </row>
    <row r="326" spans="1:85" x14ac:dyDescent="0.25">
      <c r="A326" s="11" t="s">
        <v>11</v>
      </c>
      <c r="B326" s="52">
        <v>0</v>
      </c>
      <c r="C326" s="52">
        <v>0</v>
      </c>
      <c r="D326" s="52">
        <v>0</v>
      </c>
      <c r="E326" s="52">
        <v>0</v>
      </c>
      <c r="F326" s="372"/>
      <c r="G326" s="52">
        <v>0</v>
      </c>
      <c r="H326" s="53">
        <v>0</v>
      </c>
      <c r="I326" s="54">
        <f t="shared" si="219"/>
        <v>0</v>
      </c>
      <c r="J326" s="8"/>
      <c r="K326" s="23" t="s">
        <v>11</v>
      </c>
      <c r="L326" s="55">
        <v>0</v>
      </c>
      <c r="M326" s="55">
        <v>0</v>
      </c>
      <c r="N326" s="55">
        <v>0</v>
      </c>
      <c r="O326" s="55">
        <v>0</v>
      </c>
      <c r="P326" s="55">
        <v>3.3725803089508104</v>
      </c>
      <c r="Q326" s="55">
        <v>0</v>
      </c>
      <c r="R326" s="56">
        <v>0</v>
      </c>
      <c r="S326" s="57">
        <f t="shared" si="220"/>
        <v>3.3725803089508104</v>
      </c>
      <c r="U326" s="34" t="s">
        <v>11</v>
      </c>
      <c r="V326" s="93">
        <v>0</v>
      </c>
      <c r="W326" s="93">
        <v>0</v>
      </c>
      <c r="X326" s="93">
        <v>0</v>
      </c>
      <c r="Y326" s="93">
        <v>0</v>
      </c>
      <c r="Z326" s="93">
        <v>0</v>
      </c>
      <c r="AA326" s="93">
        <v>0</v>
      </c>
      <c r="AB326" s="93">
        <v>3.3725803089508104</v>
      </c>
      <c r="AC326" s="94">
        <v>0</v>
      </c>
      <c r="AD326" s="93">
        <v>0</v>
      </c>
      <c r="AE326" s="93">
        <v>0</v>
      </c>
      <c r="AF326" s="93">
        <v>0</v>
      </c>
      <c r="AG326" s="93">
        <v>0</v>
      </c>
      <c r="AH326" s="93">
        <v>0</v>
      </c>
      <c r="AI326" s="95">
        <f t="shared" si="221"/>
        <v>3.3725803089508104</v>
      </c>
      <c r="BA326"/>
      <c r="BR326"/>
      <c r="CG326"/>
    </row>
    <row r="327" spans="1:85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219"/>
        <v>0</v>
      </c>
      <c r="J327" s="8"/>
      <c r="K327" s="24" t="s">
        <v>57</v>
      </c>
      <c r="L327" s="49">
        <v>0</v>
      </c>
      <c r="M327" s="49">
        <v>0</v>
      </c>
      <c r="N327" s="49">
        <v>0</v>
      </c>
      <c r="O327" s="49">
        <v>0</v>
      </c>
      <c r="P327" s="49">
        <v>0</v>
      </c>
      <c r="Q327" s="49">
        <v>0</v>
      </c>
      <c r="R327" s="50">
        <v>0</v>
      </c>
      <c r="S327" s="51">
        <f t="shared" si="220"/>
        <v>0</v>
      </c>
      <c r="U327" s="35" t="s">
        <v>57</v>
      </c>
      <c r="V327" s="89">
        <v>0</v>
      </c>
      <c r="W327" s="89">
        <v>0</v>
      </c>
      <c r="X327" s="89">
        <v>0</v>
      </c>
      <c r="Y327" s="89">
        <v>0</v>
      </c>
      <c r="Z327" s="89">
        <v>0</v>
      </c>
      <c r="AA327" s="89">
        <v>0</v>
      </c>
      <c r="AB327" s="89">
        <v>0</v>
      </c>
      <c r="AC327" s="90">
        <v>0</v>
      </c>
      <c r="AD327" s="89">
        <v>0</v>
      </c>
      <c r="AE327" s="89">
        <v>0</v>
      </c>
      <c r="AF327" s="89">
        <v>0</v>
      </c>
      <c r="AG327" s="89">
        <v>0</v>
      </c>
      <c r="AH327" s="89">
        <v>0</v>
      </c>
      <c r="AI327" s="92">
        <f t="shared" si="221"/>
        <v>0</v>
      </c>
      <c r="BA327"/>
      <c r="BR327"/>
      <c r="CG327"/>
    </row>
    <row r="328" spans="1:85" x14ac:dyDescent="0.25">
      <c r="A328" s="11" t="s">
        <v>16</v>
      </c>
      <c r="B328" s="52">
        <v>8.5940568254687932E-2</v>
      </c>
      <c r="C328" s="52">
        <v>0</v>
      </c>
      <c r="D328" s="52">
        <v>1.094472882368236E-3</v>
      </c>
      <c r="E328" s="52">
        <v>0</v>
      </c>
      <c r="F328" s="372"/>
      <c r="G328" s="52">
        <v>0</v>
      </c>
      <c r="H328" s="53">
        <v>0</v>
      </c>
      <c r="I328" s="54">
        <f t="shared" si="219"/>
        <v>8.7035041137056166E-2</v>
      </c>
      <c r="J328" s="8"/>
      <c r="K328" s="23" t="s">
        <v>16</v>
      </c>
      <c r="L328" s="55">
        <v>8.5940568254687932E-2</v>
      </c>
      <c r="M328" s="55">
        <v>0</v>
      </c>
      <c r="N328" s="55">
        <v>1.094472882368236E-3</v>
      </c>
      <c r="O328" s="55">
        <v>0</v>
      </c>
      <c r="P328" s="55">
        <v>2.5533563405875301E-2</v>
      </c>
      <c r="Q328" s="55">
        <v>0</v>
      </c>
      <c r="R328" s="56">
        <v>0</v>
      </c>
      <c r="S328" s="57">
        <f t="shared" si="220"/>
        <v>0.11256860454293147</v>
      </c>
      <c r="U328" s="34" t="s">
        <v>16</v>
      </c>
      <c r="V328" s="93">
        <v>0</v>
      </c>
      <c r="W328" s="93">
        <v>8.5940568254687932E-2</v>
      </c>
      <c r="X328" s="93">
        <v>0</v>
      </c>
      <c r="Y328" s="93">
        <v>0</v>
      </c>
      <c r="Z328" s="93">
        <v>0</v>
      </c>
      <c r="AA328" s="93">
        <v>0</v>
      </c>
      <c r="AB328" s="93">
        <v>2.5533563405875301E-2</v>
      </c>
      <c r="AC328" s="94">
        <v>1.094472882368236E-3</v>
      </c>
      <c r="AD328" s="93">
        <v>0</v>
      </c>
      <c r="AE328" s="93">
        <v>0</v>
      </c>
      <c r="AF328" s="93">
        <v>0</v>
      </c>
      <c r="AG328" s="93">
        <v>1.094472882368236E-3</v>
      </c>
      <c r="AH328" s="93">
        <v>0</v>
      </c>
      <c r="AI328" s="95">
        <f t="shared" si="221"/>
        <v>0.11256860454293147</v>
      </c>
      <c r="BA328"/>
      <c r="BR328"/>
      <c r="CG328"/>
    </row>
    <row r="329" spans="1:85" x14ac:dyDescent="0.25">
      <c r="A329" s="12" t="s">
        <v>139</v>
      </c>
      <c r="B329" s="49">
        <v>36.346408038790422</v>
      </c>
      <c r="C329" s="49">
        <v>393.50675014801726</v>
      </c>
      <c r="D329" s="49">
        <v>81.317424101355712</v>
      </c>
      <c r="E329" s="49">
        <v>0</v>
      </c>
      <c r="F329" s="372"/>
      <c r="G329" s="49">
        <v>0</v>
      </c>
      <c r="H329" s="58">
        <v>0</v>
      </c>
      <c r="I329" s="48">
        <f t="shared" si="219"/>
        <v>511.17058228816336</v>
      </c>
      <c r="J329" s="8"/>
      <c r="K329" s="24" t="s">
        <v>139</v>
      </c>
      <c r="L329" s="49">
        <v>36.346408038790422</v>
      </c>
      <c r="M329" s="49">
        <v>393.50675014801726</v>
      </c>
      <c r="N329" s="49">
        <v>81.317424101355712</v>
      </c>
      <c r="O329" s="49">
        <v>0</v>
      </c>
      <c r="P329" s="49">
        <v>0.14531902917199666</v>
      </c>
      <c r="Q329" s="49">
        <v>0</v>
      </c>
      <c r="R329" s="50">
        <v>0</v>
      </c>
      <c r="S329" s="51">
        <f t="shared" si="220"/>
        <v>511.31590131733537</v>
      </c>
      <c r="U329" s="35" t="s">
        <v>139</v>
      </c>
      <c r="V329" s="89">
        <v>35.637001581269139</v>
      </c>
      <c r="W329" s="89">
        <v>0</v>
      </c>
      <c r="X329" s="89">
        <v>0</v>
      </c>
      <c r="Y329" s="89">
        <v>393.50675014801726</v>
      </c>
      <c r="Z329" s="89">
        <v>23.412910608244971</v>
      </c>
      <c r="AA329" s="89">
        <v>0</v>
      </c>
      <c r="AB329" s="89">
        <v>0.14531902917199666</v>
      </c>
      <c r="AC329" s="90">
        <v>58.613919950632024</v>
      </c>
      <c r="AD329" s="89">
        <v>0.70940645752128295</v>
      </c>
      <c r="AE329" s="89">
        <v>0</v>
      </c>
      <c r="AF329" s="89">
        <v>0</v>
      </c>
      <c r="AG329" s="89">
        <v>57.904513493110741</v>
      </c>
      <c r="AH329" s="89">
        <v>0</v>
      </c>
      <c r="AI329" s="92">
        <f t="shared" si="221"/>
        <v>511.31590131733543</v>
      </c>
      <c r="BA329"/>
      <c r="BR329"/>
      <c r="CG329"/>
    </row>
    <row r="330" spans="1:85" x14ac:dyDescent="0.25">
      <c r="A330" s="11" t="s">
        <v>24</v>
      </c>
      <c r="B330" s="52">
        <v>52.682332353300424</v>
      </c>
      <c r="C330" s="52">
        <v>3.0541004134003082</v>
      </c>
      <c r="D330" s="52">
        <v>6.3940388433352711</v>
      </c>
      <c r="E330" s="52">
        <v>768.20980104170803</v>
      </c>
      <c r="F330" s="372"/>
      <c r="G330" s="52">
        <v>37.522897390999439</v>
      </c>
      <c r="H330" s="53">
        <v>0</v>
      </c>
      <c r="I330" s="54">
        <f t="shared" si="219"/>
        <v>867.86317004274349</v>
      </c>
      <c r="J330" s="8"/>
      <c r="K330" s="23" t="s">
        <v>24</v>
      </c>
      <c r="L330" s="55">
        <v>52.682332353300424</v>
      </c>
      <c r="M330" s="55">
        <v>3.0541004134003082</v>
      </c>
      <c r="N330" s="55">
        <v>6.3940388433352711</v>
      </c>
      <c r="O330" s="55">
        <v>768.20980104170803</v>
      </c>
      <c r="P330" s="55">
        <v>6.3842893508460676</v>
      </c>
      <c r="Q330" s="55">
        <v>37.522897390999439</v>
      </c>
      <c r="R330" s="56">
        <v>0</v>
      </c>
      <c r="S330" s="57">
        <f t="shared" si="220"/>
        <v>874.24745939358957</v>
      </c>
      <c r="U330" s="34" t="s">
        <v>24</v>
      </c>
      <c r="V330" s="93">
        <v>1.5258744006886982</v>
      </c>
      <c r="W330" s="93">
        <v>15.783344853852311</v>
      </c>
      <c r="X330" s="93">
        <v>37.522897390999439</v>
      </c>
      <c r="Y330" s="93">
        <v>3.0541004134003082</v>
      </c>
      <c r="Z330" s="93">
        <v>5.2862858228055566E-2</v>
      </c>
      <c r="AA330" s="93">
        <v>757.11695363672436</v>
      </c>
      <c r="AB330" s="93">
        <v>6.3842893508460676</v>
      </c>
      <c r="AC330" s="94">
        <v>52.807136488850276</v>
      </c>
      <c r="AD330" s="93">
        <v>35.373113098759411</v>
      </c>
      <c r="AE330" s="93">
        <v>11.092847404983656</v>
      </c>
      <c r="AF330" s="93">
        <v>0</v>
      </c>
      <c r="AG330" s="93">
        <v>6.3411759851072151</v>
      </c>
      <c r="AH330" s="93">
        <v>0</v>
      </c>
      <c r="AI330" s="95">
        <f t="shared" si="221"/>
        <v>874.24745939358945</v>
      </c>
      <c r="BA330"/>
      <c r="BR330"/>
      <c r="CG330"/>
    </row>
    <row r="331" spans="1:85" x14ac:dyDescent="0.25">
      <c r="A331" s="12" t="s">
        <v>23</v>
      </c>
      <c r="B331" s="49">
        <v>7.9831030311154585</v>
      </c>
      <c r="C331" s="49">
        <v>0</v>
      </c>
      <c r="D331" s="49">
        <v>0</v>
      </c>
      <c r="E331" s="49">
        <v>0</v>
      </c>
      <c r="F331" s="372"/>
      <c r="G331" s="49">
        <v>0</v>
      </c>
      <c r="H331" s="58">
        <v>0</v>
      </c>
      <c r="I331" s="48">
        <f t="shared" si="219"/>
        <v>7.9831030311154585</v>
      </c>
      <c r="J331" s="8"/>
      <c r="K331" s="24" t="s">
        <v>23</v>
      </c>
      <c r="L331" s="49">
        <v>7.9831030311154585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50">
        <v>0</v>
      </c>
      <c r="S331" s="51">
        <f t="shared" si="220"/>
        <v>7.9831030311154585</v>
      </c>
      <c r="U331" s="35" t="s">
        <v>23</v>
      </c>
      <c r="V331" s="89">
        <v>7.4062819417689312</v>
      </c>
      <c r="W331" s="89">
        <v>0</v>
      </c>
      <c r="X331" s="89">
        <v>0</v>
      </c>
      <c r="Y331" s="89">
        <v>0</v>
      </c>
      <c r="Z331" s="89">
        <v>0</v>
      </c>
      <c r="AA331" s="89">
        <v>0</v>
      </c>
      <c r="AB331" s="89">
        <v>0</v>
      </c>
      <c r="AC331" s="90">
        <v>0.57682108934652743</v>
      </c>
      <c r="AD331" s="89">
        <v>0.57682108934652743</v>
      </c>
      <c r="AE331" s="89">
        <v>0</v>
      </c>
      <c r="AF331" s="89">
        <v>0</v>
      </c>
      <c r="AG331" s="89">
        <v>0</v>
      </c>
      <c r="AH331" s="89">
        <v>0</v>
      </c>
      <c r="AI331" s="92">
        <f t="shared" si="221"/>
        <v>7.9831030311154585</v>
      </c>
      <c r="BA331"/>
      <c r="BR331"/>
      <c r="CG331"/>
    </row>
    <row r="332" spans="1:85" x14ac:dyDescent="0.25">
      <c r="A332" s="11" t="s">
        <v>58</v>
      </c>
      <c r="B332" s="52">
        <v>0</v>
      </c>
      <c r="C332" s="52">
        <v>6.1634963789063794E-2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219"/>
        <v>6.1634963789063794E-2</v>
      </c>
      <c r="J332" s="8"/>
      <c r="K332" s="23" t="s">
        <v>58</v>
      </c>
      <c r="L332" s="55">
        <v>0</v>
      </c>
      <c r="M332" s="55">
        <v>6.1634963789063794E-2</v>
      </c>
      <c r="N332" s="55">
        <v>0</v>
      </c>
      <c r="O332" s="55">
        <v>0</v>
      </c>
      <c r="P332" s="55">
        <v>0</v>
      </c>
      <c r="Q332" s="55">
        <v>0</v>
      </c>
      <c r="R332" s="56">
        <v>0</v>
      </c>
      <c r="S332" s="57">
        <f t="shared" si="220"/>
        <v>6.1634963789063794E-2</v>
      </c>
      <c r="U332" s="34" t="s">
        <v>58</v>
      </c>
      <c r="V332" s="93">
        <v>0</v>
      </c>
      <c r="W332" s="93">
        <v>0</v>
      </c>
      <c r="X332" s="93">
        <v>0</v>
      </c>
      <c r="Y332" s="93">
        <v>6.1634963789063794E-2</v>
      </c>
      <c r="Z332" s="93">
        <v>0</v>
      </c>
      <c r="AA332" s="93">
        <v>0</v>
      </c>
      <c r="AB332" s="93">
        <v>0</v>
      </c>
      <c r="AC332" s="94">
        <v>0</v>
      </c>
      <c r="AD332" s="93">
        <v>0</v>
      </c>
      <c r="AE332" s="93">
        <v>0</v>
      </c>
      <c r="AF332" s="93">
        <v>0</v>
      </c>
      <c r="AG332" s="93">
        <v>0</v>
      </c>
      <c r="AH332" s="93">
        <v>0</v>
      </c>
      <c r="AI332" s="95">
        <f t="shared" si="221"/>
        <v>6.1634963789063794E-2</v>
      </c>
      <c r="BA332"/>
      <c r="BR332"/>
      <c r="CG332"/>
    </row>
    <row r="333" spans="1:85" x14ac:dyDescent="0.25">
      <c r="A333" s="12" t="s">
        <v>21</v>
      </c>
      <c r="B333" s="49">
        <v>0</v>
      </c>
      <c r="C333" s="49">
        <v>5354.6151903769951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219"/>
        <v>5354.6151903769951</v>
      </c>
      <c r="J333" s="8"/>
      <c r="K333" s="24" t="s">
        <v>21</v>
      </c>
      <c r="L333" s="49">
        <v>0</v>
      </c>
      <c r="M333" s="49">
        <v>5354.6151903769951</v>
      </c>
      <c r="N333" s="49">
        <v>0</v>
      </c>
      <c r="O333" s="49">
        <v>0</v>
      </c>
      <c r="P333" s="49">
        <v>0.87457923247327352</v>
      </c>
      <c r="Q333" s="49">
        <v>0</v>
      </c>
      <c r="R333" s="50">
        <v>0</v>
      </c>
      <c r="S333" s="51">
        <f t="shared" si="220"/>
        <v>5355.4897696094686</v>
      </c>
      <c r="U333" s="35" t="s">
        <v>21</v>
      </c>
      <c r="V333" s="89">
        <v>0</v>
      </c>
      <c r="W333" s="89">
        <v>0</v>
      </c>
      <c r="X333" s="89">
        <v>0</v>
      </c>
      <c r="Y333" s="89">
        <v>5354.6151903769951</v>
      </c>
      <c r="Z333" s="89">
        <v>0</v>
      </c>
      <c r="AA333" s="89">
        <v>0</v>
      </c>
      <c r="AB333" s="89">
        <v>0.87457923247327352</v>
      </c>
      <c r="AC333" s="90">
        <v>0</v>
      </c>
      <c r="AD333" s="89">
        <v>0</v>
      </c>
      <c r="AE333" s="89">
        <v>0</v>
      </c>
      <c r="AF333" s="89">
        <v>0</v>
      </c>
      <c r="AG333" s="89">
        <v>0</v>
      </c>
      <c r="AH333" s="89">
        <v>0</v>
      </c>
      <c r="AI333" s="92">
        <f t="shared" si="221"/>
        <v>5355.4897696094686</v>
      </c>
      <c r="BA333"/>
      <c r="BR333"/>
      <c r="CG333"/>
    </row>
    <row r="334" spans="1:85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219"/>
        <v>0</v>
      </c>
      <c r="J334" s="8"/>
      <c r="K334" s="23" t="s">
        <v>20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6">
        <v>0</v>
      </c>
      <c r="S334" s="57">
        <f t="shared" si="220"/>
        <v>0</v>
      </c>
      <c r="U334" s="34" t="s">
        <v>59</v>
      </c>
      <c r="V334" s="93">
        <v>0</v>
      </c>
      <c r="W334" s="93">
        <v>0</v>
      </c>
      <c r="X334" s="93">
        <v>0</v>
      </c>
      <c r="Y334" s="93">
        <v>0</v>
      </c>
      <c r="Z334" s="93">
        <v>0</v>
      </c>
      <c r="AA334" s="93">
        <v>0</v>
      </c>
      <c r="AB334" s="93">
        <v>0</v>
      </c>
      <c r="AC334" s="94">
        <v>0</v>
      </c>
      <c r="AD334" s="93">
        <v>0</v>
      </c>
      <c r="AE334" s="93">
        <v>0</v>
      </c>
      <c r="AF334" s="93">
        <v>0</v>
      </c>
      <c r="AG334" s="93">
        <v>0</v>
      </c>
      <c r="AH334" s="93">
        <v>0</v>
      </c>
      <c r="AI334" s="95">
        <f t="shared" si="221"/>
        <v>0</v>
      </c>
      <c r="BA334"/>
      <c r="BR334"/>
      <c r="CG334"/>
    </row>
    <row r="335" spans="1:85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219"/>
        <v>0</v>
      </c>
      <c r="J335" s="8"/>
      <c r="K335" s="25" t="s">
        <v>62</v>
      </c>
      <c r="L335" s="49">
        <v>0</v>
      </c>
      <c r="M335" s="49">
        <v>0</v>
      </c>
      <c r="N335" s="49">
        <v>0</v>
      </c>
      <c r="O335" s="49">
        <v>0</v>
      </c>
      <c r="P335" s="49">
        <v>0</v>
      </c>
      <c r="Q335" s="49">
        <v>0</v>
      </c>
      <c r="R335" s="50">
        <v>0</v>
      </c>
      <c r="S335" s="51">
        <f t="shared" si="220"/>
        <v>0</v>
      </c>
      <c r="U335" s="36" t="s">
        <v>60</v>
      </c>
      <c r="V335" s="89">
        <v>0</v>
      </c>
      <c r="W335" s="89">
        <v>0</v>
      </c>
      <c r="X335" s="89">
        <v>0</v>
      </c>
      <c r="Y335" s="89">
        <v>0</v>
      </c>
      <c r="Z335" s="89">
        <v>0</v>
      </c>
      <c r="AA335" s="89">
        <v>0</v>
      </c>
      <c r="AB335" s="89">
        <v>0</v>
      </c>
      <c r="AC335" s="90">
        <v>0</v>
      </c>
      <c r="AD335" s="91">
        <v>0</v>
      </c>
      <c r="AE335" s="91">
        <v>0</v>
      </c>
      <c r="AF335" s="91">
        <v>0</v>
      </c>
      <c r="AG335" s="91">
        <v>0</v>
      </c>
      <c r="AH335" s="91">
        <v>0</v>
      </c>
      <c r="AI335" s="92">
        <f t="shared" si="221"/>
        <v>0</v>
      </c>
      <c r="BA335"/>
      <c r="BR335"/>
      <c r="CG335"/>
    </row>
    <row r="336" spans="1:85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219"/>
        <v>0</v>
      </c>
      <c r="J336" s="8"/>
      <c r="K336" s="26" t="s">
        <v>22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3">
        <v>0</v>
      </c>
      <c r="S336" s="64">
        <f t="shared" si="220"/>
        <v>0</v>
      </c>
      <c r="U336" s="37" t="s">
        <v>63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>
        <v>0</v>
      </c>
      <c r="AB336" s="96">
        <v>0</v>
      </c>
      <c r="AC336" s="96">
        <v>0</v>
      </c>
      <c r="AD336" s="96">
        <v>0</v>
      </c>
      <c r="AE336" s="96">
        <v>0</v>
      </c>
      <c r="AF336" s="96">
        <v>0</v>
      </c>
      <c r="AG336" s="96">
        <v>0</v>
      </c>
      <c r="AH336" s="97">
        <v>0</v>
      </c>
      <c r="AI336" s="98">
        <f t="shared" si="221"/>
        <v>0</v>
      </c>
      <c r="BA336"/>
      <c r="BR336"/>
      <c r="CG336"/>
    </row>
    <row r="337" spans="1:85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219"/>
        <v>0</v>
      </c>
      <c r="J337" s="8"/>
      <c r="K337" s="27" t="s">
        <v>18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8">
        <v>0</v>
      </c>
      <c r="S337" s="69">
        <f t="shared" si="220"/>
        <v>0</v>
      </c>
      <c r="U337" s="38" t="s">
        <v>18</v>
      </c>
      <c r="V337" s="99">
        <v>0</v>
      </c>
      <c r="W337" s="99">
        <v>0</v>
      </c>
      <c r="X337" s="99">
        <v>0</v>
      </c>
      <c r="Y337" s="99">
        <v>0</v>
      </c>
      <c r="Z337" s="99">
        <v>0</v>
      </c>
      <c r="AA337" s="99">
        <v>0</v>
      </c>
      <c r="AB337" s="99">
        <v>0</v>
      </c>
      <c r="AC337" s="99">
        <v>0</v>
      </c>
      <c r="AD337" s="100">
        <v>0</v>
      </c>
      <c r="AE337" s="100">
        <v>0</v>
      </c>
      <c r="AF337" s="100">
        <v>0</v>
      </c>
      <c r="AG337" s="100">
        <v>0</v>
      </c>
      <c r="AH337" s="100">
        <v>0</v>
      </c>
      <c r="AI337" s="101">
        <f t="shared" si="221"/>
        <v>0</v>
      </c>
      <c r="BA337"/>
      <c r="BR337"/>
      <c r="CG337"/>
    </row>
    <row r="338" spans="1:85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219"/>
        <v>0</v>
      </c>
      <c r="J338" s="8"/>
      <c r="K338" s="26" t="s">
        <v>19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3">
        <v>0</v>
      </c>
      <c r="S338" s="64">
        <f t="shared" si="220"/>
        <v>0</v>
      </c>
      <c r="U338" s="37" t="s">
        <v>19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>
        <v>0</v>
      </c>
      <c r="AB338" s="96">
        <v>0</v>
      </c>
      <c r="AC338" s="96">
        <v>0</v>
      </c>
      <c r="AD338" s="96">
        <v>0</v>
      </c>
      <c r="AE338" s="96">
        <v>0</v>
      </c>
      <c r="AF338" s="96">
        <v>0</v>
      </c>
      <c r="AG338" s="96">
        <v>0</v>
      </c>
      <c r="AH338" s="97">
        <v>0</v>
      </c>
      <c r="AI338" s="98">
        <f t="shared" si="221"/>
        <v>0</v>
      </c>
      <c r="BA338"/>
      <c r="BR338"/>
      <c r="CG338"/>
    </row>
    <row r="339" spans="1:85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 t="shared" si="219"/>
        <v>0</v>
      </c>
      <c r="J339" s="8"/>
      <c r="K339" s="28" t="s">
        <v>10</v>
      </c>
      <c r="L339" s="70">
        <v>0</v>
      </c>
      <c r="M339" s="70">
        <v>0</v>
      </c>
      <c r="N339" s="70">
        <v>0</v>
      </c>
      <c r="O339" s="70">
        <v>0</v>
      </c>
      <c r="P339" s="70">
        <v>0</v>
      </c>
      <c r="Q339" s="70">
        <v>0</v>
      </c>
      <c r="R339" s="73">
        <v>0</v>
      </c>
      <c r="S339" s="74">
        <f t="shared" si="220"/>
        <v>0</v>
      </c>
      <c r="U339" s="38" t="s">
        <v>10</v>
      </c>
      <c r="V339" s="99">
        <v>0</v>
      </c>
      <c r="W339" s="99">
        <v>0</v>
      </c>
      <c r="X339" s="99">
        <v>0</v>
      </c>
      <c r="Y339" s="99">
        <v>0</v>
      </c>
      <c r="Z339" s="99">
        <v>0</v>
      </c>
      <c r="AA339" s="99">
        <v>0</v>
      </c>
      <c r="AB339" s="99">
        <v>0</v>
      </c>
      <c r="AC339" s="99">
        <v>0</v>
      </c>
      <c r="AD339" s="100">
        <v>0</v>
      </c>
      <c r="AE339" s="100">
        <v>0</v>
      </c>
      <c r="AF339" s="100">
        <v>0</v>
      </c>
      <c r="AG339" s="100">
        <v>0</v>
      </c>
      <c r="AH339" s="100">
        <v>0</v>
      </c>
      <c r="AI339" s="101">
        <f t="shared" si="221"/>
        <v>0</v>
      </c>
      <c r="BA339"/>
      <c r="BR339"/>
      <c r="CG339"/>
    </row>
    <row r="340" spans="1:85" x14ac:dyDescent="0.25">
      <c r="A340" s="17" t="s">
        <v>25</v>
      </c>
      <c r="B340" s="75">
        <f>SUM(B319:B335)</f>
        <v>128.88815191997924</v>
      </c>
      <c r="C340" s="75">
        <f t="shared" ref="C340:I340" si="222">SUM(C319:C335)</f>
        <v>5863.97211412665</v>
      </c>
      <c r="D340" s="75">
        <f t="shared" si="222"/>
        <v>128.50606760300815</v>
      </c>
      <c r="E340" s="75">
        <f t="shared" si="222"/>
        <v>769.75274683264547</v>
      </c>
      <c r="F340" s="75">
        <f t="shared" si="222"/>
        <v>0</v>
      </c>
      <c r="G340" s="75">
        <f t="shared" si="222"/>
        <v>37.522897390999439</v>
      </c>
      <c r="H340" s="76">
        <f t="shared" si="222"/>
        <v>0</v>
      </c>
      <c r="I340" s="48">
        <f t="shared" si="222"/>
        <v>6928.6419778732825</v>
      </c>
      <c r="J340" s="8"/>
      <c r="K340" s="29" t="s">
        <v>25</v>
      </c>
      <c r="L340" s="75">
        <f>SUM(L319:L335)</f>
        <v>128.88815191997924</v>
      </c>
      <c r="M340" s="75">
        <f t="shared" ref="M340:S340" si="223">SUM(M319:M335)</f>
        <v>5863.97211412665</v>
      </c>
      <c r="N340" s="75">
        <f t="shared" si="223"/>
        <v>128.50606760300815</v>
      </c>
      <c r="O340" s="75">
        <f t="shared" si="223"/>
        <v>769.75274683264547</v>
      </c>
      <c r="P340" s="75">
        <f t="shared" si="223"/>
        <v>34.830749576129925</v>
      </c>
      <c r="Q340" s="75">
        <f t="shared" si="223"/>
        <v>37.522897390999439</v>
      </c>
      <c r="R340" s="76">
        <f t="shared" si="223"/>
        <v>0</v>
      </c>
      <c r="S340" s="77">
        <f t="shared" si="223"/>
        <v>6963.4727274494126</v>
      </c>
      <c r="U340" s="39" t="s">
        <v>61</v>
      </c>
      <c r="V340" s="102">
        <f>SUM(V319:V335)</f>
        <v>76.357146841848078</v>
      </c>
      <c r="W340" s="102">
        <f t="shared" ref="W340:AH340" si="224">SUM(W319:W335)</f>
        <v>15.869285422107</v>
      </c>
      <c r="X340" s="102">
        <f t="shared" si="224"/>
        <v>37.522897390999439</v>
      </c>
      <c r="Y340" s="102">
        <f t="shared" si="224"/>
        <v>5863.97211412665</v>
      </c>
      <c r="Z340" s="102">
        <f t="shared" si="224"/>
        <v>64.259283651907822</v>
      </c>
      <c r="AA340" s="102">
        <f t="shared" si="224"/>
        <v>758.6598994276618</v>
      </c>
      <c r="AB340" s="102">
        <f t="shared" si="224"/>
        <v>34.830749576129925</v>
      </c>
      <c r="AC340" s="102">
        <f t="shared" si="224"/>
        <v>112.00135101210815</v>
      </c>
      <c r="AD340" s="103">
        <f t="shared" si="224"/>
        <v>36.661719656024189</v>
      </c>
      <c r="AE340" s="103">
        <f t="shared" si="224"/>
        <v>11.092847404983656</v>
      </c>
      <c r="AF340" s="103">
        <f t="shared" si="224"/>
        <v>0</v>
      </c>
      <c r="AG340" s="103">
        <f t="shared" si="224"/>
        <v>64.246783951100326</v>
      </c>
      <c r="AH340" s="103">
        <f t="shared" si="224"/>
        <v>0</v>
      </c>
      <c r="AI340" s="104">
        <f>SUM(V340:AC340)</f>
        <v>6963.4727274494126</v>
      </c>
      <c r="BA340"/>
      <c r="BR340"/>
      <c r="CG340"/>
    </row>
    <row r="341" spans="1:85" s="4" customFormat="1" ht="15" thickBot="1" x14ac:dyDescent="0.35">
      <c r="A341" s="18" t="s">
        <v>85</v>
      </c>
      <c r="B341" s="105">
        <f>IF($I340=0,"-",B340/$I340)</f>
        <v>1.8602224264377552E-2</v>
      </c>
      <c r="C341" s="105">
        <f t="shared" ref="C341:H341" si="225">IF($I340=0,"-",C340/$I340)</f>
        <v>0.84633787297039287</v>
      </c>
      <c r="D341" s="105">
        <f t="shared" si="225"/>
        <v>1.8547078635812633E-2</v>
      </c>
      <c r="E341" s="105">
        <f t="shared" si="225"/>
        <v>0.11109720336118707</v>
      </c>
      <c r="F341" s="105">
        <f t="shared" si="225"/>
        <v>0</v>
      </c>
      <c r="G341" s="105">
        <f t="shared" si="225"/>
        <v>5.4156207682298134E-3</v>
      </c>
      <c r="H341" s="106">
        <f t="shared" si="225"/>
        <v>0</v>
      </c>
      <c r="I341" s="107">
        <f>SUM(B341:H341)</f>
        <v>0.99999999999999989</v>
      </c>
      <c r="J341"/>
      <c r="K341" s="30" t="s">
        <v>85</v>
      </c>
      <c r="L341" s="80">
        <f>IF($S340=0,"-",L340/$S340)</f>
        <v>1.850917738385234E-2</v>
      </c>
      <c r="M341" s="80">
        <f t="shared" ref="M341:R341" si="226">IF($S340=0,"-",M340/$S340)</f>
        <v>0.84210455668353157</v>
      </c>
      <c r="N341" s="80">
        <f t="shared" si="226"/>
        <v>1.8454307589437127E-2</v>
      </c>
      <c r="O341" s="80">
        <f t="shared" si="226"/>
        <v>0.1105415037813455</v>
      </c>
      <c r="P341" s="80">
        <f t="shared" si="226"/>
        <v>5.0019223079355354E-3</v>
      </c>
      <c r="Q341" s="80">
        <f t="shared" si="226"/>
        <v>5.3885322538978859E-3</v>
      </c>
      <c r="R341" s="81">
        <f t="shared" si="226"/>
        <v>0</v>
      </c>
      <c r="S341" s="82">
        <f>SUM(L341:R341)</f>
        <v>1</v>
      </c>
      <c r="U341" s="40" t="s">
        <v>85</v>
      </c>
      <c r="V341" s="108">
        <f>+V340/$AI340</f>
        <v>1.0965383197503561E-2</v>
      </c>
      <c r="W341" s="108">
        <f t="shared" ref="W341:AH341" si="227">+W340/$AI340</f>
        <v>2.2789326594978448E-3</v>
      </c>
      <c r="X341" s="108">
        <f t="shared" si="227"/>
        <v>5.3885322538978859E-3</v>
      </c>
      <c r="Y341" s="108">
        <f t="shared" si="227"/>
        <v>0.84210455668353157</v>
      </c>
      <c r="Z341" s="108">
        <f t="shared" si="227"/>
        <v>9.2280513139088253E-3</v>
      </c>
      <c r="AA341" s="108">
        <f t="shared" si="227"/>
        <v>0.10894849870483293</v>
      </c>
      <c r="AB341" s="108">
        <f t="shared" si="227"/>
        <v>5.0019223079355354E-3</v>
      </c>
      <c r="AC341" s="108">
        <f t="shared" si="227"/>
        <v>1.6084122878891795E-2</v>
      </c>
      <c r="AD341" s="108">
        <f t="shared" si="227"/>
        <v>5.2648615268509396E-3</v>
      </c>
      <c r="AE341" s="108">
        <f t="shared" si="227"/>
        <v>1.5930050765125571E-3</v>
      </c>
      <c r="AF341" s="108">
        <f t="shared" si="227"/>
        <v>0</v>
      </c>
      <c r="AG341" s="108">
        <f t="shared" si="227"/>
        <v>9.226256275528302E-3</v>
      </c>
      <c r="AH341" s="108">
        <f t="shared" si="227"/>
        <v>0</v>
      </c>
      <c r="AI341" s="109">
        <f>SUM(V341:AC341)</f>
        <v>0.99999999999999989</v>
      </c>
    </row>
    <row r="342" spans="1:85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AI342" s="8"/>
      <c r="BA342"/>
      <c r="BR342"/>
      <c r="CG342"/>
    </row>
    <row r="343" spans="1:85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  <c r="K343" s="369" t="s">
        <v>38</v>
      </c>
      <c r="L343" s="43" t="s">
        <v>0</v>
      </c>
      <c r="M343" s="43" t="s">
        <v>1</v>
      </c>
      <c r="N343" s="43" t="s">
        <v>2</v>
      </c>
      <c r="O343" s="43" t="s">
        <v>3</v>
      </c>
      <c r="P343" s="43" t="s">
        <v>26</v>
      </c>
      <c r="Q343" s="43" t="s">
        <v>4</v>
      </c>
      <c r="R343" s="43" t="s">
        <v>84</v>
      </c>
      <c r="S343" s="44" t="s">
        <v>5</v>
      </c>
      <c r="U343" s="365" t="s">
        <v>38</v>
      </c>
      <c r="V343" s="84" t="s">
        <v>71</v>
      </c>
      <c r="W343" s="84" t="s">
        <v>72</v>
      </c>
      <c r="X343" s="84" t="s">
        <v>4</v>
      </c>
      <c r="Y343" s="84" t="s">
        <v>1</v>
      </c>
      <c r="Z343" s="84" t="s">
        <v>2</v>
      </c>
      <c r="AA343" s="84" t="s">
        <v>3</v>
      </c>
      <c r="AB343" s="84" t="s">
        <v>53</v>
      </c>
      <c r="AC343" s="84" t="s">
        <v>65</v>
      </c>
      <c r="AD343" s="85" t="s">
        <v>73</v>
      </c>
      <c r="AE343" s="85" t="s">
        <v>74</v>
      </c>
      <c r="AF343" s="85" t="s">
        <v>75</v>
      </c>
      <c r="AG343" s="85" t="s">
        <v>76</v>
      </c>
      <c r="AH343" s="85" t="s">
        <v>77</v>
      </c>
      <c r="AI343" s="86" t="s">
        <v>61</v>
      </c>
      <c r="BA343"/>
      <c r="BR343"/>
      <c r="CG343"/>
    </row>
    <row r="344" spans="1:85" ht="15" customHeight="1" x14ac:dyDescent="0.25">
      <c r="A344" s="418" t="s">
        <v>38</v>
      </c>
      <c r="B344" s="357" t="s">
        <v>66</v>
      </c>
      <c r="C344" s="358"/>
      <c r="D344" s="358"/>
      <c r="E344" s="358"/>
      <c r="F344" s="358"/>
      <c r="G344" s="358"/>
      <c r="H344" s="358"/>
      <c r="I344" s="359"/>
      <c r="K344" s="370" t="s">
        <v>38</v>
      </c>
      <c r="L344" s="360" t="s">
        <v>66</v>
      </c>
      <c r="M344" s="361"/>
      <c r="N344" s="361"/>
      <c r="O344" s="361"/>
      <c r="P344" s="361"/>
      <c r="Q344" s="361"/>
      <c r="R344" s="361"/>
      <c r="S344" s="362"/>
      <c r="U344" s="366" t="s">
        <v>38</v>
      </c>
      <c r="V344" s="363" t="s">
        <v>66</v>
      </c>
      <c r="W344" s="363"/>
      <c r="X344" s="363"/>
      <c r="Y344" s="363"/>
      <c r="Z344" s="363"/>
      <c r="AA344" s="363"/>
      <c r="AB344" s="363"/>
      <c r="AC344" s="363"/>
      <c r="AD344" s="363"/>
      <c r="AE344" s="363"/>
      <c r="AF344" s="363"/>
      <c r="AG344" s="363"/>
      <c r="AH344" s="363"/>
      <c r="AI344" s="364"/>
      <c r="BA344"/>
      <c r="BR344"/>
      <c r="CG344"/>
    </row>
    <row r="345" spans="1:85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  <c r="J345" s="8"/>
      <c r="K345" s="31" t="s">
        <v>6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87">
        <v>0</v>
      </c>
      <c r="S345" s="88">
        <f>SUM(L345:R345)</f>
        <v>0</v>
      </c>
      <c r="U345" s="33" t="s">
        <v>6</v>
      </c>
      <c r="V345" s="89">
        <v>0</v>
      </c>
      <c r="W345" s="89">
        <v>0</v>
      </c>
      <c r="X345" s="89">
        <v>0</v>
      </c>
      <c r="Y345" s="89">
        <v>0</v>
      </c>
      <c r="Z345" s="89">
        <v>0</v>
      </c>
      <c r="AA345" s="89">
        <v>0</v>
      </c>
      <c r="AB345" s="89">
        <v>0</v>
      </c>
      <c r="AC345" s="90">
        <v>0</v>
      </c>
      <c r="AD345" s="91">
        <v>0</v>
      </c>
      <c r="AE345" s="91">
        <v>0</v>
      </c>
      <c r="AF345" s="91">
        <v>0</v>
      </c>
      <c r="AG345" s="91">
        <v>0</v>
      </c>
      <c r="AH345" s="91">
        <v>0</v>
      </c>
      <c r="AI345" s="92">
        <f>SUM(V345:AC345)</f>
        <v>0</v>
      </c>
      <c r="BA345"/>
      <c r="BR345"/>
      <c r="CG345"/>
    </row>
    <row r="346" spans="1:85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228">SUM(B346:H346)</f>
        <v>0</v>
      </c>
      <c r="J346" s="8"/>
      <c r="K346" s="23" t="s">
        <v>7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6">
        <v>0</v>
      </c>
      <c r="S346" s="57">
        <f t="shared" ref="S346:S365" si="229">SUM(L346:R346)</f>
        <v>0</v>
      </c>
      <c r="U346" s="34" t="s">
        <v>7</v>
      </c>
      <c r="V346" s="93">
        <v>0</v>
      </c>
      <c r="W346" s="93">
        <v>0</v>
      </c>
      <c r="X346" s="93">
        <v>0</v>
      </c>
      <c r="Y346" s="93">
        <v>0</v>
      </c>
      <c r="Z346" s="93">
        <v>0</v>
      </c>
      <c r="AA346" s="93">
        <v>0</v>
      </c>
      <c r="AB346" s="93">
        <v>0</v>
      </c>
      <c r="AC346" s="94">
        <v>0</v>
      </c>
      <c r="AD346" s="93">
        <v>0</v>
      </c>
      <c r="AE346" s="93">
        <v>0</v>
      </c>
      <c r="AF346" s="93">
        <v>0</v>
      </c>
      <c r="AG346" s="93">
        <v>0</v>
      </c>
      <c r="AH346" s="93">
        <v>0</v>
      </c>
      <c r="AI346" s="95">
        <f t="shared" ref="AI346:AI365" si="230">SUM(V346:AC346)</f>
        <v>0</v>
      </c>
      <c r="BA346"/>
      <c r="BR346"/>
      <c r="CG346"/>
    </row>
    <row r="347" spans="1:85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228"/>
        <v>0</v>
      </c>
      <c r="J347" s="8"/>
      <c r="K347" s="24" t="s">
        <v>9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50">
        <v>0</v>
      </c>
      <c r="S347" s="51">
        <f t="shared" si="229"/>
        <v>0</v>
      </c>
      <c r="U347" s="35" t="s">
        <v>9</v>
      </c>
      <c r="V347" s="89">
        <v>0</v>
      </c>
      <c r="W347" s="89">
        <v>0</v>
      </c>
      <c r="X347" s="89">
        <v>0</v>
      </c>
      <c r="Y347" s="89">
        <v>0</v>
      </c>
      <c r="Z347" s="89">
        <v>0</v>
      </c>
      <c r="AA347" s="89">
        <v>0</v>
      </c>
      <c r="AB347" s="89">
        <v>0</v>
      </c>
      <c r="AC347" s="90">
        <v>0</v>
      </c>
      <c r="AD347" s="91">
        <v>0</v>
      </c>
      <c r="AE347" s="91">
        <v>0</v>
      </c>
      <c r="AF347" s="91">
        <v>0</v>
      </c>
      <c r="AG347" s="91">
        <v>0</v>
      </c>
      <c r="AH347" s="91">
        <v>0</v>
      </c>
      <c r="AI347" s="92">
        <f t="shared" si="230"/>
        <v>0</v>
      </c>
      <c r="BA347"/>
      <c r="BR347"/>
      <c r="CG347"/>
    </row>
    <row r="348" spans="1:85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228"/>
        <v>0</v>
      </c>
      <c r="J348" s="8"/>
      <c r="K348" s="23" t="s">
        <v>54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6">
        <v>0</v>
      </c>
      <c r="S348" s="57">
        <f t="shared" si="229"/>
        <v>0</v>
      </c>
      <c r="U348" s="34" t="s">
        <v>54</v>
      </c>
      <c r="V348" s="93">
        <v>0</v>
      </c>
      <c r="W348" s="93">
        <v>0</v>
      </c>
      <c r="X348" s="93">
        <v>0</v>
      </c>
      <c r="Y348" s="93">
        <v>0</v>
      </c>
      <c r="Z348" s="93">
        <v>0</v>
      </c>
      <c r="AA348" s="93">
        <v>0</v>
      </c>
      <c r="AB348" s="93">
        <v>0</v>
      </c>
      <c r="AC348" s="94">
        <v>0</v>
      </c>
      <c r="AD348" s="93">
        <v>0</v>
      </c>
      <c r="AE348" s="93">
        <v>0</v>
      </c>
      <c r="AF348" s="93">
        <v>0</v>
      </c>
      <c r="AG348" s="93">
        <v>0</v>
      </c>
      <c r="AH348" s="93">
        <v>0</v>
      </c>
      <c r="AI348" s="95">
        <f t="shared" si="230"/>
        <v>0</v>
      </c>
      <c r="BA348"/>
      <c r="BR348"/>
      <c r="CG348"/>
    </row>
    <row r="349" spans="1:85" x14ac:dyDescent="0.25">
      <c r="A349" s="12" t="s">
        <v>15</v>
      </c>
      <c r="B349" s="49">
        <v>196.0477096478466</v>
      </c>
      <c r="C349" s="49">
        <v>0</v>
      </c>
      <c r="D349" s="49">
        <v>178.95561682838186</v>
      </c>
      <c r="E349" s="49">
        <v>0</v>
      </c>
      <c r="F349" s="372"/>
      <c r="G349" s="49">
        <v>0</v>
      </c>
      <c r="H349" s="58">
        <v>0</v>
      </c>
      <c r="I349" s="48">
        <f t="shared" si="228"/>
        <v>375.00332647622849</v>
      </c>
      <c r="J349" s="8"/>
      <c r="K349" s="24" t="s">
        <v>15</v>
      </c>
      <c r="L349" s="49">
        <v>196.0477096478466</v>
      </c>
      <c r="M349" s="49">
        <v>0</v>
      </c>
      <c r="N349" s="49">
        <v>178.95561682838186</v>
      </c>
      <c r="O349" s="49">
        <v>0</v>
      </c>
      <c r="P349" s="49">
        <v>0</v>
      </c>
      <c r="Q349" s="49">
        <v>0</v>
      </c>
      <c r="R349" s="50">
        <v>0</v>
      </c>
      <c r="S349" s="51">
        <f t="shared" si="229"/>
        <v>375.00332647622849</v>
      </c>
      <c r="U349" s="35" t="s">
        <v>15</v>
      </c>
      <c r="V349" s="89">
        <v>196.0477096478466</v>
      </c>
      <c r="W349" s="89">
        <v>0</v>
      </c>
      <c r="X349" s="89">
        <v>0</v>
      </c>
      <c r="Y349" s="89">
        <v>0</v>
      </c>
      <c r="Z349" s="89">
        <v>157.26402690979012</v>
      </c>
      <c r="AA349" s="89">
        <v>0</v>
      </c>
      <c r="AB349" s="89">
        <v>0</v>
      </c>
      <c r="AC349" s="90">
        <v>21.691589918591738</v>
      </c>
      <c r="AD349" s="91">
        <v>0</v>
      </c>
      <c r="AE349" s="91">
        <v>0</v>
      </c>
      <c r="AF349" s="91">
        <v>0</v>
      </c>
      <c r="AG349" s="91">
        <v>21.691589918591738</v>
      </c>
      <c r="AH349" s="91">
        <v>0</v>
      </c>
      <c r="AI349" s="92">
        <f t="shared" si="230"/>
        <v>375.00332647622844</v>
      </c>
      <c r="BA349"/>
      <c r="BR349"/>
      <c r="CG349"/>
    </row>
    <row r="350" spans="1:85" x14ac:dyDescent="0.25">
      <c r="A350" s="11" t="s">
        <v>67</v>
      </c>
      <c r="B350" s="52">
        <v>17.895239410279036</v>
      </c>
      <c r="C350" s="52">
        <v>0</v>
      </c>
      <c r="D350" s="52">
        <v>3.4916403541401284E-2</v>
      </c>
      <c r="E350" s="52">
        <v>0</v>
      </c>
      <c r="F350" s="372"/>
      <c r="G350" s="52">
        <v>0</v>
      </c>
      <c r="H350" s="53">
        <v>0</v>
      </c>
      <c r="I350" s="54">
        <f t="shared" si="228"/>
        <v>17.930155813820438</v>
      </c>
      <c r="J350" s="8"/>
      <c r="K350" s="23" t="s">
        <v>67</v>
      </c>
      <c r="L350" s="55">
        <v>17.895239410279036</v>
      </c>
      <c r="M350" s="55">
        <v>0</v>
      </c>
      <c r="N350" s="55">
        <v>3.4916403541401284E-2</v>
      </c>
      <c r="O350" s="55">
        <v>0</v>
      </c>
      <c r="P350" s="55">
        <v>0</v>
      </c>
      <c r="Q350" s="55">
        <v>0</v>
      </c>
      <c r="R350" s="56">
        <v>0</v>
      </c>
      <c r="S350" s="57">
        <f t="shared" si="229"/>
        <v>17.930155813820438</v>
      </c>
      <c r="U350" s="34" t="s">
        <v>55</v>
      </c>
      <c r="V350" s="93">
        <v>17.895239410279036</v>
      </c>
      <c r="W350" s="93">
        <v>0</v>
      </c>
      <c r="X350" s="93">
        <v>0</v>
      </c>
      <c r="Y350" s="93">
        <v>0</v>
      </c>
      <c r="Z350" s="93">
        <v>0</v>
      </c>
      <c r="AA350" s="93">
        <v>0</v>
      </c>
      <c r="AB350" s="93">
        <v>0</v>
      </c>
      <c r="AC350" s="94">
        <v>3.4916403541401284E-2</v>
      </c>
      <c r="AD350" s="93">
        <v>0</v>
      </c>
      <c r="AE350" s="93">
        <v>0</v>
      </c>
      <c r="AF350" s="93">
        <v>0</v>
      </c>
      <c r="AG350" s="93">
        <v>3.4916403541401284E-2</v>
      </c>
      <c r="AH350" s="93">
        <v>0</v>
      </c>
      <c r="AI350" s="95">
        <f t="shared" si="230"/>
        <v>17.930155813820438</v>
      </c>
      <c r="BA350"/>
      <c r="BR350"/>
      <c r="CG350"/>
    </row>
    <row r="351" spans="1:85" x14ac:dyDescent="0.25">
      <c r="A351" s="12" t="s">
        <v>56</v>
      </c>
      <c r="B351" s="49">
        <v>0</v>
      </c>
      <c r="C351" s="49">
        <v>0</v>
      </c>
      <c r="D351" s="49">
        <v>3.5938301679714844</v>
      </c>
      <c r="E351" s="49">
        <v>0</v>
      </c>
      <c r="F351" s="372"/>
      <c r="G351" s="49">
        <v>0</v>
      </c>
      <c r="H351" s="58">
        <v>0</v>
      </c>
      <c r="I351" s="48">
        <f t="shared" si="228"/>
        <v>3.5938301679714844</v>
      </c>
      <c r="J351" s="8"/>
      <c r="K351" s="24" t="s">
        <v>56</v>
      </c>
      <c r="L351" s="49">
        <v>0</v>
      </c>
      <c r="M351" s="49">
        <v>0</v>
      </c>
      <c r="N351" s="49">
        <v>3.5938301679714844</v>
      </c>
      <c r="O351" s="49">
        <v>0</v>
      </c>
      <c r="P351" s="49">
        <v>208.5597611440443</v>
      </c>
      <c r="Q351" s="49">
        <v>0</v>
      </c>
      <c r="R351" s="50">
        <v>0</v>
      </c>
      <c r="S351" s="51">
        <f t="shared" si="229"/>
        <v>212.15359131201578</v>
      </c>
      <c r="U351" s="35" t="s">
        <v>56</v>
      </c>
      <c r="V351" s="89">
        <v>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208.5597611440443</v>
      </c>
      <c r="AC351" s="90">
        <v>3.5938301679714844</v>
      </c>
      <c r="AD351" s="89">
        <v>0</v>
      </c>
      <c r="AE351" s="89">
        <v>0</v>
      </c>
      <c r="AF351" s="89">
        <v>0</v>
      </c>
      <c r="AG351" s="89">
        <v>3.5938301679714844</v>
      </c>
      <c r="AH351" s="89">
        <v>0</v>
      </c>
      <c r="AI351" s="92">
        <f t="shared" si="230"/>
        <v>212.15359131201578</v>
      </c>
      <c r="BA351"/>
      <c r="BR351"/>
      <c r="CG351"/>
    </row>
    <row r="352" spans="1:85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0</v>
      </c>
      <c r="F352" s="372"/>
      <c r="G352" s="52">
        <v>0</v>
      </c>
      <c r="H352" s="53">
        <v>0</v>
      </c>
      <c r="I352" s="54">
        <f t="shared" si="228"/>
        <v>0</v>
      </c>
      <c r="J352" s="8"/>
      <c r="K352" s="23" t="s">
        <v>11</v>
      </c>
      <c r="L352" s="55">
        <v>0</v>
      </c>
      <c r="M352" s="55">
        <v>0</v>
      </c>
      <c r="N352" s="55">
        <v>0</v>
      </c>
      <c r="O352" s="55">
        <v>0</v>
      </c>
      <c r="P352" s="55">
        <v>9.0125387243834876</v>
      </c>
      <c r="Q352" s="55">
        <v>0</v>
      </c>
      <c r="R352" s="56">
        <v>0</v>
      </c>
      <c r="S352" s="57">
        <f t="shared" si="229"/>
        <v>9.0125387243834876</v>
      </c>
      <c r="U352" s="34" t="s">
        <v>11</v>
      </c>
      <c r="V352" s="93">
        <v>0</v>
      </c>
      <c r="W352" s="93">
        <v>0</v>
      </c>
      <c r="X352" s="93">
        <v>0</v>
      </c>
      <c r="Y352" s="93">
        <v>0</v>
      </c>
      <c r="Z352" s="93">
        <v>0</v>
      </c>
      <c r="AA352" s="93">
        <v>0</v>
      </c>
      <c r="AB352" s="93">
        <v>9.0125387243834876</v>
      </c>
      <c r="AC352" s="94">
        <v>0</v>
      </c>
      <c r="AD352" s="93">
        <v>0</v>
      </c>
      <c r="AE352" s="93">
        <v>0</v>
      </c>
      <c r="AF352" s="93">
        <v>0</v>
      </c>
      <c r="AG352" s="93">
        <v>0</v>
      </c>
      <c r="AH352" s="93">
        <v>0</v>
      </c>
      <c r="AI352" s="95">
        <f t="shared" si="230"/>
        <v>9.0125387243834876</v>
      </c>
      <c r="BA352"/>
      <c r="BR352"/>
      <c r="CG352"/>
    </row>
    <row r="353" spans="1:85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228"/>
        <v>0</v>
      </c>
      <c r="J353" s="8"/>
      <c r="K353" s="24" t="s">
        <v>57</v>
      </c>
      <c r="L353" s="49">
        <v>0</v>
      </c>
      <c r="M353" s="49">
        <v>0</v>
      </c>
      <c r="N353" s="49">
        <v>0</v>
      </c>
      <c r="O353" s="49">
        <v>0</v>
      </c>
      <c r="P353" s="49">
        <v>0</v>
      </c>
      <c r="Q353" s="49">
        <v>0</v>
      </c>
      <c r="R353" s="50">
        <v>0</v>
      </c>
      <c r="S353" s="51">
        <f t="shared" si="229"/>
        <v>0</v>
      </c>
      <c r="U353" s="35" t="s">
        <v>57</v>
      </c>
      <c r="V353" s="89">
        <v>0</v>
      </c>
      <c r="W353" s="89">
        <v>0</v>
      </c>
      <c r="X353" s="89">
        <v>0</v>
      </c>
      <c r="Y353" s="89">
        <v>0</v>
      </c>
      <c r="Z353" s="89">
        <v>0</v>
      </c>
      <c r="AA353" s="89">
        <v>0</v>
      </c>
      <c r="AB353" s="89">
        <v>0</v>
      </c>
      <c r="AC353" s="90">
        <v>0</v>
      </c>
      <c r="AD353" s="89">
        <v>0</v>
      </c>
      <c r="AE353" s="89">
        <v>0</v>
      </c>
      <c r="AF353" s="89">
        <v>0</v>
      </c>
      <c r="AG353" s="89">
        <v>0</v>
      </c>
      <c r="AH353" s="89">
        <v>0</v>
      </c>
      <c r="AI353" s="92">
        <f t="shared" si="230"/>
        <v>0</v>
      </c>
      <c r="BA353"/>
      <c r="BR353"/>
      <c r="CG353"/>
    </row>
    <row r="354" spans="1:85" x14ac:dyDescent="0.25">
      <c r="A354" s="11" t="s">
        <v>16</v>
      </c>
      <c r="B354" s="52">
        <v>0</v>
      </c>
      <c r="C354" s="52">
        <v>8.4414901175104209</v>
      </c>
      <c r="D354" s="52">
        <v>0</v>
      </c>
      <c r="E354" s="52">
        <v>0</v>
      </c>
      <c r="F354" s="372"/>
      <c r="G354" s="52">
        <v>0</v>
      </c>
      <c r="H354" s="53">
        <v>0</v>
      </c>
      <c r="I354" s="54">
        <f t="shared" si="228"/>
        <v>8.4414901175104209</v>
      </c>
      <c r="J354" s="8"/>
      <c r="K354" s="23" t="s">
        <v>16</v>
      </c>
      <c r="L354" s="55">
        <v>0</v>
      </c>
      <c r="M354" s="55">
        <v>8.4414901175104209</v>
      </c>
      <c r="N354" s="55">
        <v>0</v>
      </c>
      <c r="O354" s="55">
        <v>0</v>
      </c>
      <c r="P354" s="55">
        <v>1.3427213138588955E-2</v>
      </c>
      <c r="Q354" s="55">
        <v>0</v>
      </c>
      <c r="R354" s="56">
        <v>0</v>
      </c>
      <c r="S354" s="57">
        <f t="shared" si="229"/>
        <v>8.4549173306490104</v>
      </c>
      <c r="U354" s="34" t="s">
        <v>16</v>
      </c>
      <c r="V354" s="93">
        <v>0</v>
      </c>
      <c r="W354" s="93">
        <v>0</v>
      </c>
      <c r="X354" s="93">
        <v>0</v>
      </c>
      <c r="Y354" s="93">
        <v>8.4414901175104209</v>
      </c>
      <c r="Z354" s="93">
        <v>0</v>
      </c>
      <c r="AA354" s="93">
        <v>0</v>
      </c>
      <c r="AB354" s="93">
        <v>1.3427213138588955E-2</v>
      </c>
      <c r="AC354" s="94">
        <v>0</v>
      </c>
      <c r="AD354" s="93">
        <v>0</v>
      </c>
      <c r="AE354" s="93">
        <v>0</v>
      </c>
      <c r="AF354" s="93">
        <v>0</v>
      </c>
      <c r="AG354" s="93">
        <v>0</v>
      </c>
      <c r="AH354" s="93">
        <v>0</v>
      </c>
      <c r="AI354" s="95">
        <f t="shared" si="230"/>
        <v>8.4549173306490104</v>
      </c>
      <c r="BA354"/>
      <c r="BR354"/>
      <c r="CG354"/>
    </row>
    <row r="355" spans="1:85" x14ac:dyDescent="0.25">
      <c r="A355" s="12" t="s">
        <v>139</v>
      </c>
      <c r="B355" s="49">
        <v>9.6931663087001176</v>
      </c>
      <c r="C355" s="49">
        <v>336.34352639197533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228"/>
        <v>346.03669270067547</v>
      </c>
      <c r="J355" s="8"/>
      <c r="K355" s="24" t="s">
        <v>139</v>
      </c>
      <c r="L355" s="49">
        <v>9.6931663087001176</v>
      </c>
      <c r="M355" s="49">
        <v>336.34352639197533</v>
      </c>
      <c r="N355" s="49">
        <v>0</v>
      </c>
      <c r="O355" s="49">
        <v>0</v>
      </c>
      <c r="P355" s="49">
        <v>0</v>
      </c>
      <c r="Q355" s="49">
        <v>0</v>
      </c>
      <c r="R355" s="50">
        <v>0</v>
      </c>
      <c r="S355" s="51">
        <f t="shared" si="229"/>
        <v>346.03669270067547</v>
      </c>
      <c r="U355" s="35" t="s">
        <v>139</v>
      </c>
      <c r="V355" s="89">
        <v>9.6931663087001176</v>
      </c>
      <c r="W355" s="89">
        <v>0</v>
      </c>
      <c r="X355" s="89">
        <v>0</v>
      </c>
      <c r="Y355" s="89">
        <v>336.34352639197533</v>
      </c>
      <c r="Z355" s="89">
        <v>0</v>
      </c>
      <c r="AA355" s="89">
        <v>0</v>
      </c>
      <c r="AB355" s="89">
        <v>0</v>
      </c>
      <c r="AC355" s="90">
        <v>0</v>
      </c>
      <c r="AD355" s="89">
        <v>0</v>
      </c>
      <c r="AE355" s="89">
        <v>0</v>
      </c>
      <c r="AF355" s="89">
        <v>0</v>
      </c>
      <c r="AG355" s="89">
        <v>0</v>
      </c>
      <c r="AH355" s="89">
        <v>0</v>
      </c>
      <c r="AI355" s="92">
        <f t="shared" si="230"/>
        <v>346.03669270067547</v>
      </c>
      <c r="BA355"/>
      <c r="BR355"/>
      <c r="CG355"/>
    </row>
    <row r="356" spans="1:85" x14ac:dyDescent="0.25">
      <c r="A356" s="11" t="s">
        <v>24</v>
      </c>
      <c r="B356" s="52">
        <v>9.3386357183685664</v>
      </c>
      <c r="C356" s="52">
        <v>0</v>
      </c>
      <c r="D356" s="52">
        <v>70.494464873044436</v>
      </c>
      <c r="E356" s="52">
        <v>1072.8407088720114</v>
      </c>
      <c r="F356" s="372"/>
      <c r="G356" s="52">
        <v>30.568124592972588</v>
      </c>
      <c r="H356" s="53">
        <v>0</v>
      </c>
      <c r="I356" s="54">
        <f t="shared" si="228"/>
        <v>1183.241934056397</v>
      </c>
      <c r="J356" s="8"/>
      <c r="K356" s="23" t="s">
        <v>24</v>
      </c>
      <c r="L356" s="55">
        <v>9.3386357183685664</v>
      </c>
      <c r="M356" s="55">
        <v>0</v>
      </c>
      <c r="N356" s="55">
        <v>70.494464873044436</v>
      </c>
      <c r="O356" s="55">
        <v>1072.8407088720114</v>
      </c>
      <c r="P356" s="55">
        <v>1.2365370620595943</v>
      </c>
      <c r="Q356" s="55">
        <v>30.568124592972588</v>
      </c>
      <c r="R356" s="56">
        <v>0</v>
      </c>
      <c r="S356" s="57">
        <f t="shared" si="229"/>
        <v>1184.4784711184566</v>
      </c>
      <c r="U356" s="34" t="s">
        <v>24</v>
      </c>
      <c r="V356" s="93">
        <v>0.66008487451627085</v>
      </c>
      <c r="W356" s="93">
        <v>1.4782394807016801</v>
      </c>
      <c r="X356" s="93">
        <v>30.568124592972588</v>
      </c>
      <c r="Y356" s="93">
        <v>0</v>
      </c>
      <c r="Z356" s="93">
        <v>69.230507984342452</v>
      </c>
      <c r="AA356" s="93">
        <v>1072.4610265443871</v>
      </c>
      <c r="AB356" s="93">
        <v>1.2365370620595943</v>
      </c>
      <c r="AC356" s="94">
        <v>8.8439505794769371</v>
      </c>
      <c r="AD356" s="93">
        <v>7.2003113631506155</v>
      </c>
      <c r="AE356" s="93">
        <v>0.37968232762434373</v>
      </c>
      <c r="AF356" s="93">
        <v>0</v>
      </c>
      <c r="AG356" s="93">
        <v>1.2639568887019776</v>
      </c>
      <c r="AH356" s="93">
        <v>0</v>
      </c>
      <c r="AI356" s="95">
        <f t="shared" si="230"/>
        <v>1184.4784711184566</v>
      </c>
      <c r="BA356"/>
      <c r="BR356"/>
      <c r="CG356"/>
    </row>
    <row r="357" spans="1:85" x14ac:dyDescent="0.25">
      <c r="A357" s="12" t="s">
        <v>23</v>
      </c>
      <c r="B357" s="49">
        <v>69.487627613361241</v>
      </c>
      <c r="C357" s="49">
        <v>0</v>
      </c>
      <c r="D357" s="49">
        <v>261.63919244072002</v>
      </c>
      <c r="E357" s="49">
        <v>0</v>
      </c>
      <c r="F357" s="372"/>
      <c r="G357" s="49">
        <v>0</v>
      </c>
      <c r="H357" s="58">
        <v>0</v>
      </c>
      <c r="I357" s="48">
        <f t="shared" si="228"/>
        <v>331.12682005408124</v>
      </c>
      <c r="J357" s="8"/>
      <c r="K357" s="24" t="s">
        <v>23</v>
      </c>
      <c r="L357" s="49">
        <v>69.487627613361241</v>
      </c>
      <c r="M357" s="49">
        <v>0</v>
      </c>
      <c r="N357" s="49">
        <v>261.63919244072002</v>
      </c>
      <c r="O357" s="49">
        <v>0</v>
      </c>
      <c r="P357" s="49">
        <v>0</v>
      </c>
      <c r="Q357" s="49">
        <v>0</v>
      </c>
      <c r="R357" s="50">
        <v>0</v>
      </c>
      <c r="S357" s="51">
        <f t="shared" si="229"/>
        <v>331.12682005408124</v>
      </c>
      <c r="U357" s="35" t="s">
        <v>23</v>
      </c>
      <c r="V357" s="89">
        <v>69.487627613361241</v>
      </c>
      <c r="W357" s="89">
        <v>0</v>
      </c>
      <c r="X357" s="89">
        <v>0</v>
      </c>
      <c r="Y357" s="89">
        <v>0</v>
      </c>
      <c r="Z357" s="89">
        <v>0</v>
      </c>
      <c r="AA357" s="89">
        <v>0</v>
      </c>
      <c r="AB357" s="89">
        <v>0</v>
      </c>
      <c r="AC357" s="90">
        <v>261.63919244072002</v>
      </c>
      <c r="AD357" s="89">
        <v>0</v>
      </c>
      <c r="AE357" s="89">
        <v>0</v>
      </c>
      <c r="AF357" s="89">
        <v>0</v>
      </c>
      <c r="AG357" s="89">
        <v>261.63919244072002</v>
      </c>
      <c r="AH357" s="89">
        <v>0</v>
      </c>
      <c r="AI357" s="92">
        <f t="shared" si="230"/>
        <v>331.12682005408124</v>
      </c>
      <c r="BA357"/>
      <c r="BR357"/>
      <c r="CG357"/>
    </row>
    <row r="358" spans="1:85" x14ac:dyDescent="0.25">
      <c r="A358" s="11" t="s">
        <v>58</v>
      </c>
      <c r="B358" s="52">
        <v>6.6493836854672121</v>
      </c>
      <c r="C358" s="52">
        <v>11.276532126385117</v>
      </c>
      <c r="D358" s="52">
        <v>20.565104181857357</v>
      </c>
      <c r="E358" s="52">
        <v>0</v>
      </c>
      <c r="F358" s="372"/>
      <c r="G358" s="52">
        <v>0</v>
      </c>
      <c r="H358" s="53">
        <v>0</v>
      </c>
      <c r="I358" s="54">
        <f t="shared" si="228"/>
        <v>38.491019993709685</v>
      </c>
      <c r="J358" s="8"/>
      <c r="K358" s="23" t="s">
        <v>58</v>
      </c>
      <c r="L358" s="55">
        <v>6.6493836854672121</v>
      </c>
      <c r="M358" s="55">
        <v>11.276532126385117</v>
      </c>
      <c r="N358" s="55">
        <v>20.565104181857357</v>
      </c>
      <c r="O358" s="55">
        <v>0</v>
      </c>
      <c r="P358" s="55">
        <v>0</v>
      </c>
      <c r="Q358" s="55">
        <v>0</v>
      </c>
      <c r="R358" s="56">
        <v>0</v>
      </c>
      <c r="S358" s="57">
        <f t="shared" si="229"/>
        <v>38.491019993709685</v>
      </c>
      <c r="U358" s="34" t="s">
        <v>58</v>
      </c>
      <c r="V358" s="93">
        <v>6.6493836854672121</v>
      </c>
      <c r="W358" s="93">
        <v>0</v>
      </c>
      <c r="X358" s="93">
        <v>0</v>
      </c>
      <c r="Y358" s="93">
        <v>11.276532126385117</v>
      </c>
      <c r="Z358" s="93">
        <v>20.565104181857357</v>
      </c>
      <c r="AA358" s="93">
        <v>0</v>
      </c>
      <c r="AB358" s="93">
        <v>0</v>
      </c>
      <c r="AC358" s="94">
        <v>0</v>
      </c>
      <c r="AD358" s="93">
        <v>0</v>
      </c>
      <c r="AE358" s="93">
        <v>0</v>
      </c>
      <c r="AF358" s="93">
        <v>0</v>
      </c>
      <c r="AG358" s="93">
        <v>0</v>
      </c>
      <c r="AH358" s="93">
        <v>0</v>
      </c>
      <c r="AI358" s="95">
        <f t="shared" si="230"/>
        <v>38.491019993709685</v>
      </c>
      <c r="BA358"/>
      <c r="BR358"/>
      <c r="CG358"/>
    </row>
    <row r="359" spans="1:85" x14ac:dyDescent="0.25">
      <c r="A359" s="12" t="s">
        <v>21</v>
      </c>
      <c r="B359" s="49">
        <v>27.800928764864949</v>
      </c>
      <c r="C359" s="49">
        <v>1300.9506946329348</v>
      </c>
      <c r="D359" s="49">
        <v>575.03160954512737</v>
      </c>
      <c r="E359" s="49">
        <v>0</v>
      </c>
      <c r="F359" s="372"/>
      <c r="G359" s="49">
        <v>0</v>
      </c>
      <c r="H359" s="58">
        <v>0</v>
      </c>
      <c r="I359" s="48">
        <f t="shared" si="228"/>
        <v>1903.783232942927</v>
      </c>
      <c r="J359" s="8"/>
      <c r="K359" s="24" t="s">
        <v>21</v>
      </c>
      <c r="L359" s="49">
        <v>27.800928764864949</v>
      </c>
      <c r="M359" s="49">
        <v>1300.9506946329348</v>
      </c>
      <c r="N359" s="49">
        <v>575.03160954512737</v>
      </c>
      <c r="O359" s="49">
        <v>0</v>
      </c>
      <c r="P359" s="49">
        <v>7.6060194966438743</v>
      </c>
      <c r="Q359" s="49">
        <v>0</v>
      </c>
      <c r="R359" s="50">
        <v>0</v>
      </c>
      <c r="S359" s="51">
        <f t="shared" si="229"/>
        <v>1911.389252439571</v>
      </c>
      <c r="U359" s="35" t="s">
        <v>21</v>
      </c>
      <c r="V359" s="89">
        <v>27.800928764864949</v>
      </c>
      <c r="W359" s="89">
        <v>0</v>
      </c>
      <c r="X359" s="89">
        <v>0</v>
      </c>
      <c r="Y359" s="89">
        <v>1300.9506946329348</v>
      </c>
      <c r="Z359" s="89">
        <v>175.3937044455817</v>
      </c>
      <c r="AA359" s="89">
        <v>0</v>
      </c>
      <c r="AB359" s="89">
        <v>7.6060194966438743</v>
      </c>
      <c r="AC359" s="90">
        <v>399.63790509954561</v>
      </c>
      <c r="AD359" s="89">
        <v>0</v>
      </c>
      <c r="AE359" s="89">
        <v>0</v>
      </c>
      <c r="AF359" s="89">
        <v>0</v>
      </c>
      <c r="AG359" s="89">
        <v>399.63790509954561</v>
      </c>
      <c r="AH359" s="89">
        <v>0</v>
      </c>
      <c r="AI359" s="92">
        <f t="shared" si="230"/>
        <v>1911.389252439571</v>
      </c>
      <c r="BA359"/>
      <c r="BR359"/>
      <c r="CG359"/>
    </row>
    <row r="360" spans="1:85" x14ac:dyDescent="0.25">
      <c r="A360" s="11" t="s">
        <v>20</v>
      </c>
      <c r="B360" s="52">
        <v>3.5927211898974076</v>
      </c>
      <c r="C360" s="52">
        <v>193.41345638828227</v>
      </c>
      <c r="D360" s="52">
        <v>60.217822421820252</v>
      </c>
      <c r="E360" s="52">
        <v>0</v>
      </c>
      <c r="F360" s="372"/>
      <c r="G360" s="52">
        <v>0</v>
      </c>
      <c r="H360" s="53">
        <v>0</v>
      </c>
      <c r="I360" s="54">
        <f t="shared" si="228"/>
        <v>257.22399999999993</v>
      </c>
      <c r="J360" s="8"/>
      <c r="K360" s="23" t="s">
        <v>20</v>
      </c>
      <c r="L360" s="55">
        <v>3.5927211898974076</v>
      </c>
      <c r="M360" s="55">
        <v>193.41345638828227</v>
      </c>
      <c r="N360" s="55">
        <v>60.217822421820252</v>
      </c>
      <c r="O360" s="55">
        <v>0</v>
      </c>
      <c r="P360" s="55">
        <v>0</v>
      </c>
      <c r="Q360" s="55">
        <v>0</v>
      </c>
      <c r="R360" s="56">
        <v>0</v>
      </c>
      <c r="S360" s="57">
        <f t="shared" si="229"/>
        <v>257.22399999999993</v>
      </c>
      <c r="U360" s="34" t="s">
        <v>59</v>
      </c>
      <c r="V360" s="93">
        <v>3.5927211898974076</v>
      </c>
      <c r="W360" s="93">
        <v>0</v>
      </c>
      <c r="X360" s="93">
        <v>0</v>
      </c>
      <c r="Y360" s="93">
        <v>193.41345638828227</v>
      </c>
      <c r="Z360" s="93">
        <v>60.217822421820252</v>
      </c>
      <c r="AA360" s="93">
        <v>0</v>
      </c>
      <c r="AB360" s="93">
        <v>0</v>
      </c>
      <c r="AC360" s="94">
        <v>0</v>
      </c>
      <c r="AD360" s="93">
        <v>0</v>
      </c>
      <c r="AE360" s="93">
        <v>0</v>
      </c>
      <c r="AF360" s="93">
        <v>0</v>
      </c>
      <c r="AG360" s="93">
        <v>0</v>
      </c>
      <c r="AH360" s="93">
        <v>0</v>
      </c>
      <c r="AI360" s="95">
        <f t="shared" si="230"/>
        <v>257.22399999999993</v>
      </c>
      <c r="BA360"/>
      <c r="BR360"/>
      <c r="CG360"/>
    </row>
    <row r="361" spans="1:85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228"/>
        <v>0</v>
      </c>
      <c r="J361" s="8"/>
      <c r="K361" s="25" t="s">
        <v>62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50">
        <v>0</v>
      </c>
      <c r="S361" s="51">
        <f t="shared" si="229"/>
        <v>0</v>
      </c>
      <c r="U361" s="36" t="s">
        <v>60</v>
      </c>
      <c r="V361" s="89">
        <v>0</v>
      </c>
      <c r="W361" s="89">
        <v>0</v>
      </c>
      <c r="X361" s="89">
        <v>0</v>
      </c>
      <c r="Y361" s="89">
        <v>0</v>
      </c>
      <c r="Z361" s="89">
        <v>0</v>
      </c>
      <c r="AA361" s="89">
        <v>0</v>
      </c>
      <c r="AB361" s="89">
        <v>0</v>
      </c>
      <c r="AC361" s="90">
        <v>0</v>
      </c>
      <c r="AD361" s="91">
        <v>0</v>
      </c>
      <c r="AE361" s="91">
        <v>0</v>
      </c>
      <c r="AF361" s="91">
        <v>0</v>
      </c>
      <c r="AG361" s="91">
        <v>0</v>
      </c>
      <c r="AH361" s="91">
        <v>0</v>
      </c>
      <c r="AI361" s="92">
        <f t="shared" si="230"/>
        <v>0</v>
      </c>
      <c r="BA361"/>
      <c r="BR361"/>
      <c r="CG361"/>
    </row>
    <row r="362" spans="1:85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228"/>
        <v>0</v>
      </c>
      <c r="J362" s="8"/>
      <c r="K362" s="26" t="s">
        <v>22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3">
        <v>0</v>
      </c>
      <c r="S362" s="64">
        <f t="shared" si="229"/>
        <v>0</v>
      </c>
      <c r="U362" s="37" t="s">
        <v>63</v>
      </c>
      <c r="V362" s="96">
        <v>0</v>
      </c>
      <c r="W362" s="96">
        <v>0</v>
      </c>
      <c r="X362" s="96">
        <v>0</v>
      </c>
      <c r="Y362" s="96">
        <v>0</v>
      </c>
      <c r="Z362" s="96">
        <v>0</v>
      </c>
      <c r="AA362" s="96">
        <v>0</v>
      </c>
      <c r="AB362" s="96">
        <v>0</v>
      </c>
      <c r="AC362" s="96">
        <v>0</v>
      </c>
      <c r="AD362" s="96">
        <v>0</v>
      </c>
      <c r="AE362" s="96">
        <v>0</v>
      </c>
      <c r="AF362" s="96">
        <v>0</v>
      </c>
      <c r="AG362" s="96">
        <v>0</v>
      </c>
      <c r="AH362" s="97">
        <v>0</v>
      </c>
      <c r="AI362" s="98">
        <f t="shared" si="230"/>
        <v>0</v>
      </c>
      <c r="BA362"/>
      <c r="BR362"/>
      <c r="CG362"/>
    </row>
    <row r="363" spans="1:85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228"/>
        <v>0</v>
      </c>
      <c r="J363" s="8"/>
      <c r="K363" s="27" t="s">
        <v>18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8">
        <v>0</v>
      </c>
      <c r="S363" s="69">
        <f t="shared" si="229"/>
        <v>0</v>
      </c>
      <c r="U363" s="38" t="s">
        <v>18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100">
        <v>0</v>
      </c>
      <c r="AE363" s="100">
        <v>0</v>
      </c>
      <c r="AF363" s="100">
        <v>0</v>
      </c>
      <c r="AG363" s="100">
        <v>0</v>
      </c>
      <c r="AH363" s="100">
        <v>0</v>
      </c>
      <c r="AI363" s="101">
        <f t="shared" si="230"/>
        <v>0</v>
      </c>
      <c r="BA363"/>
      <c r="BR363"/>
      <c r="CG363"/>
    </row>
    <row r="364" spans="1:85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228"/>
        <v>0</v>
      </c>
      <c r="J364" s="8"/>
      <c r="K364" s="26" t="s">
        <v>19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3">
        <v>0</v>
      </c>
      <c r="S364" s="64">
        <f t="shared" si="229"/>
        <v>0</v>
      </c>
      <c r="U364" s="37" t="s">
        <v>19</v>
      </c>
      <c r="V364" s="96">
        <v>0</v>
      </c>
      <c r="W364" s="96">
        <v>0</v>
      </c>
      <c r="X364" s="96">
        <v>0</v>
      </c>
      <c r="Y364" s="96">
        <v>0</v>
      </c>
      <c r="Z364" s="96">
        <v>0</v>
      </c>
      <c r="AA364" s="96">
        <v>0</v>
      </c>
      <c r="AB364" s="96">
        <v>0</v>
      </c>
      <c r="AC364" s="96">
        <v>0</v>
      </c>
      <c r="AD364" s="96">
        <v>0</v>
      </c>
      <c r="AE364" s="96">
        <v>0</v>
      </c>
      <c r="AF364" s="96">
        <v>0</v>
      </c>
      <c r="AG364" s="96">
        <v>0</v>
      </c>
      <c r="AH364" s="97">
        <v>0</v>
      </c>
      <c r="AI364" s="98">
        <f t="shared" si="230"/>
        <v>0</v>
      </c>
      <c r="BA364"/>
      <c r="BR364"/>
      <c r="CG364"/>
    </row>
    <row r="365" spans="1:85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 t="shared" si="228"/>
        <v>0</v>
      </c>
      <c r="J365" s="8"/>
      <c r="K365" s="28" t="s">
        <v>10</v>
      </c>
      <c r="L365" s="70">
        <v>0</v>
      </c>
      <c r="M365" s="70">
        <v>0</v>
      </c>
      <c r="N365" s="70">
        <v>0</v>
      </c>
      <c r="O365" s="70">
        <v>0</v>
      </c>
      <c r="P365" s="70">
        <v>0</v>
      </c>
      <c r="Q365" s="70">
        <v>0</v>
      </c>
      <c r="R365" s="73">
        <v>0</v>
      </c>
      <c r="S365" s="74">
        <f t="shared" si="229"/>
        <v>0</v>
      </c>
      <c r="U365" s="38" t="s">
        <v>10</v>
      </c>
      <c r="V365" s="99">
        <v>0</v>
      </c>
      <c r="W365" s="99">
        <v>0</v>
      </c>
      <c r="X365" s="99">
        <v>0</v>
      </c>
      <c r="Y365" s="99">
        <v>0</v>
      </c>
      <c r="Z365" s="99">
        <v>0</v>
      </c>
      <c r="AA365" s="99">
        <v>0</v>
      </c>
      <c r="AB365" s="99">
        <v>0</v>
      </c>
      <c r="AC365" s="99">
        <v>0</v>
      </c>
      <c r="AD365" s="100">
        <v>0</v>
      </c>
      <c r="AE365" s="100">
        <v>0</v>
      </c>
      <c r="AF365" s="100">
        <v>0</v>
      </c>
      <c r="AG365" s="100">
        <v>0</v>
      </c>
      <c r="AH365" s="100">
        <v>0</v>
      </c>
      <c r="AI365" s="101">
        <f t="shared" si="230"/>
        <v>0</v>
      </c>
      <c r="BA365"/>
      <c r="BR365"/>
      <c r="CG365"/>
    </row>
    <row r="366" spans="1:85" x14ac:dyDescent="0.25">
      <c r="A366" s="17" t="s">
        <v>25</v>
      </c>
      <c r="B366" s="75">
        <f>SUM(B345:B361)</f>
        <v>340.50541233878511</v>
      </c>
      <c r="C366" s="75">
        <f t="shared" ref="C366:I366" si="231">SUM(C345:C361)</f>
        <v>1850.425699657088</v>
      </c>
      <c r="D366" s="75">
        <f t="shared" si="231"/>
        <v>1170.5325568624642</v>
      </c>
      <c r="E366" s="75">
        <f t="shared" si="231"/>
        <v>1072.8407088720114</v>
      </c>
      <c r="F366" s="75">
        <f t="shared" si="231"/>
        <v>0</v>
      </c>
      <c r="G366" s="75">
        <f t="shared" si="231"/>
        <v>30.568124592972588</v>
      </c>
      <c r="H366" s="76">
        <f t="shared" si="231"/>
        <v>0</v>
      </c>
      <c r="I366" s="48">
        <f t="shared" si="231"/>
        <v>4464.8725023233219</v>
      </c>
      <c r="J366" s="8"/>
      <c r="K366" s="29" t="s">
        <v>25</v>
      </c>
      <c r="L366" s="75">
        <f>SUM(L345:L361)</f>
        <v>340.50541233878511</v>
      </c>
      <c r="M366" s="75">
        <f t="shared" ref="M366:S366" si="232">SUM(M345:M361)</f>
        <v>1850.425699657088</v>
      </c>
      <c r="N366" s="75">
        <f t="shared" si="232"/>
        <v>1170.5325568624642</v>
      </c>
      <c r="O366" s="75">
        <f t="shared" si="232"/>
        <v>1072.8407088720114</v>
      </c>
      <c r="P366" s="75">
        <f t="shared" si="232"/>
        <v>226.42828364026985</v>
      </c>
      <c r="Q366" s="75">
        <f t="shared" si="232"/>
        <v>30.568124592972588</v>
      </c>
      <c r="R366" s="76">
        <f t="shared" si="232"/>
        <v>0</v>
      </c>
      <c r="S366" s="77">
        <f t="shared" si="232"/>
        <v>4691.3007859635909</v>
      </c>
      <c r="U366" s="39" t="s">
        <v>61</v>
      </c>
      <c r="V366" s="102">
        <f>SUM(V345:V361)</f>
        <v>331.82686149493287</v>
      </c>
      <c r="W366" s="102">
        <f t="shared" ref="W366:AH366" si="233">SUM(W345:W361)</f>
        <v>1.4782394807016801</v>
      </c>
      <c r="X366" s="102">
        <f t="shared" si="233"/>
        <v>30.568124592972588</v>
      </c>
      <c r="Y366" s="102">
        <f t="shared" si="233"/>
        <v>1850.425699657088</v>
      </c>
      <c r="Z366" s="102">
        <f t="shared" si="233"/>
        <v>482.67116594339188</v>
      </c>
      <c r="AA366" s="102">
        <f t="shared" si="233"/>
        <v>1072.4610265443871</v>
      </c>
      <c r="AB366" s="102">
        <f t="shared" si="233"/>
        <v>226.42828364026985</v>
      </c>
      <c r="AC366" s="102">
        <f t="shared" si="233"/>
        <v>695.4413846098472</v>
      </c>
      <c r="AD366" s="103">
        <f t="shared" si="233"/>
        <v>7.2003113631506155</v>
      </c>
      <c r="AE366" s="103">
        <f t="shared" si="233"/>
        <v>0.37968232762434373</v>
      </c>
      <c r="AF366" s="103">
        <f t="shared" si="233"/>
        <v>0</v>
      </c>
      <c r="AG366" s="103">
        <f t="shared" si="233"/>
        <v>687.86139091907216</v>
      </c>
      <c r="AH366" s="103">
        <f t="shared" si="233"/>
        <v>0</v>
      </c>
      <c r="AI366" s="104">
        <f>SUM(V366:AC366)</f>
        <v>4691.3007859635909</v>
      </c>
      <c r="BA366"/>
      <c r="BR366"/>
      <c r="CG366"/>
    </row>
    <row r="367" spans="1:85" s="4" customFormat="1" ht="15" thickBot="1" x14ac:dyDescent="0.35">
      <c r="A367" s="18" t="s">
        <v>85</v>
      </c>
      <c r="B367" s="105">
        <f>IF($I366=0,"-",B366/$I366)</f>
        <v>7.6263188290729728E-2</v>
      </c>
      <c r="C367" s="105">
        <f t="shared" ref="C367:H367" si="234">IF($I366=0,"-",C366/$I366)</f>
        <v>0.41444088239792032</v>
      </c>
      <c r="D367" s="105">
        <f t="shared" si="234"/>
        <v>0.26216483365501947</v>
      </c>
      <c r="E367" s="105">
        <f t="shared" si="234"/>
        <v>0.2402847356366285</v>
      </c>
      <c r="F367" s="105">
        <f t="shared" si="234"/>
        <v>0</v>
      </c>
      <c r="G367" s="105">
        <f t="shared" si="234"/>
        <v>6.8463600197018592E-3</v>
      </c>
      <c r="H367" s="106">
        <f t="shared" si="234"/>
        <v>0</v>
      </c>
      <c r="I367" s="107">
        <f>SUM(B367:H367)</f>
        <v>0.99999999999999989</v>
      </c>
      <c r="J367"/>
      <c r="K367" s="30" t="s">
        <v>85</v>
      </c>
      <c r="L367" s="80">
        <f>IF($S366=0,"-",L366/$S366)</f>
        <v>7.258230240908449E-2</v>
      </c>
      <c r="M367" s="80">
        <f t="shared" ref="M367:R367" si="235">IF($S366=0,"-",M366/$S366)</f>
        <v>0.39443765899504385</v>
      </c>
      <c r="N367" s="80">
        <f t="shared" si="235"/>
        <v>0.24951129980083708</v>
      </c>
      <c r="O367" s="80">
        <f t="shared" si="235"/>
        <v>0.22868725707845453</v>
      </c>
      <c r="P367" s="80">
        <f t="shared" si="235"/>
        <v>4.8265565132328561E-2</v>
      </c>
      <c r="Q367" s="80">
        <f t="shared" si="235"/>
        <v>6.5159165842515699E-3</v>
      </c>
      <c r="R367" s="81">
        <f t="shared" si="235"/>
        <v>0</v>
      </c>
      <c r="S367" s="82">
        <f>SUM(L367:R367)</f>
        <v>1.0000000000000002</v>
      </c>
      <c r="U367" s="40" t="s">
        <v>85</v>
      </c>
      <c r="V367" s="108">
        <f>+V366/$AI366</f>
        <v>7.073237821112674E-2</v>
      </c>
      <c r="W367" s="108">
        <f t="shared" ref="W367:AH367" si="236">+W366/$AI366</f>
        <v>3.1510226015023045E-4</v>
      </c>
      <c r="X367" s="108">
        <f t="shared" si="236"/>
        <v>6.5159165842515699E-3</v>
      </c>
      <c r="Y367" s="108">
        <f t="shared" si="236"/>
        <v>0.39443765899504385</v>
      </c>
      <c r="Z367" s="108">
        <f t="shared" si="236"/>
        <v>0.10288642488828426</v>
      </c>
      <c r="AA367" s="108">
        <f t="shared" si="236"/>
        <v>0.22860632380537163</v>
      </c>
      <c r="AB367" s="108">
        <f t="shared" si="236"/>
        <v>4.8265565132328561E-2</v>
      </c>
      <c r="AC367" s="108">
        <f t="shared" si="236"/>
        <v>0.14824063012344324</v>
      </c>
      <c r="AD367" s="108">
        <f t="shared" si="236"/>
        <v>1.5348219378075276E-3</v>
      </c>
      <c r="AE367" s="108">
        <f t="shared" si="236"/>
        <v>8.093327308288487E-5</v>
      </c>
      <c r="AF367" s="108">
        <f t="shared" si="236"/>
        <v>0</v>
      </c>
      <c r="AG367" s="108">
        <f t="shared" si="236"/>
        <v>0.1466248749125528</v>
      </c>
      <c r="AH367" s="108">
        <f t="shared" si="236"/>
        <v>0</v>
      </c>
      <c r="AI367" s="109">
        <f>SUM(V367:AC367)</f>
        <v>1</v>
      </c>
    </row>
    <row r="368" spans="1:85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AI368" s="8"/>
      <c r="BA368"/>
      <c r="BR368"/>
      <c r="CG368"/>
    </row>
    <row r="369" spans="1:85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  <c r="K369" s="369" t="s">
        <v>39</v>
      </c>
      <c r="L369" s="43" t="s">
        <v>0</v>
      </c>
      <c r="M369" s="43" t="s">
        <v>1</v>
      </c>
      <c r="N369" s="43" t="s">
        <v>2</v>
      </c>
      <c r="O369" s="43" t="s">
        <v>3</v>
      </c>
      <c r="P369" s="43" t="s">
        <v>26</v>
      </c>
      <c r="Q369" s="43" t="s">
        <v>4</v>
      </c>
      <c r="R369" s="43" t="s">
        <v>84</v>
      </c>
      <c r="S369" s="44" t="s">
        <v>5</v>
      </c>
      <c r="U369" s="365" t="s">
        <v>39</v>
      </c>
      <c r="V369" s="84" t="s">
        <v>71</v>
      </c>
      <c r="W369" s="84" t="s">
        <v>72</v>
      </c>
      <c r="X369" s="84" t="s">
        <v>4</v>
      </c>
      <c r="Y369" s="84" t="s">
        <v>1</v>
      </c>
      <c r="Z369" s="84" t="s">
        <v>2</v>
      </c>
      <c r="AA369" s="84" t="s">
        <v>3</v>
      </c>
      <c r="AB369" s="84" t="s">
        <v>53</v>
      </c>
      <c r="AC369" s="84" t="s">
        <v>65</v>
      </c>
      <c r="AD369" s="85" t="s">
        <v>73</v>
      </c>
      <c r="AE369" s="85" t="s">
        <v>74</v>
      </c>
      <c r="AF369" s="85" t="s">
        <v>75</v>
      </c>
      <c r="AG369" s="85" t="s">
        <v>76</v>
      </c>
      <c r="AH369" s="85" t="s">
        <v>77</v>
      </c>
      <c r="AI369" s="86" t="s">
        <v>61</v>
      </c>
      <c r="BA369"/>
      <c r="BR369"/>
      <c r="CG369"/>
    </row>
    <row r="370" spans="1:85" ht="15" customHeight="1" x14ac:dyDescent="0.25">
      <c r="A370" s="418" t="s">
        <v>39</v>
      </c>
      <c r="B370" s="357" t="s">
        <v>66</v>
      </c>
      <c r="C370" s="358"/>
      <c r="D370" s="358"/>
      <c r="E370" s="358"/>
      <c r="F370" s="358"/>
      <c r="G370" s="358"/>
      <c r="H370" s="358"/>
      <c r="I370" s="359"/>
      <c r="K370" s="370" t="s">
        <v>39</v>
      </c>
      <c r="L370" s="360" t="s">
        <v>66</v>
      </c>
      <c r="M370" s="361"/>
      <c r="N370" s="361"/>
      <c r="O370" s="361"/>
      <c r="P370" s="361"/>
      <c r="Q370" s="361"/>
      <c r="R370" s="361"/>
      <c r="S370" s="362"/>
      <c r="U370" s="366" t="s">
        <v>39</v>
      </c>
      <c r="V370" s="363" t="s">
        <v>66</v>
      </c>
      <c r="W370" s="363"/>
      <c r="X370" s="363"/>
      <c r="Y370" s="363"/>
      <c r="Z370" s="363"/>
      <c r="AA370" s="363"/>
      <c r="AB370" s="363"/>
      <c r="AC370" s="363"/>
      <c r="AD370" s="363"/>
      <c r="AE370" s="363"/>
      <c r="AF370" s="363"/>
      <c r="AG370" s="363"/>
      <c r="AH370" s="363"/>
      <c r="AI370" s="364"/>
      <c r="BA370"/>
      <c r="BR370"/>
      <c r="CG370"/>
    </row>
    <row r="371" spans="1:85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  <c r="J371" s="8"/>
      <c r="K371" s="31" t="s">
        <v>6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87">
        <v>0</v>
      </c>
      <c r="S371" s="88">
        <f>SUM(L371:R371)</f>
        <v>0</v>
      </c>
      <c r="U371" s="33" t="s">
        <v>6</v>
      </c>
      <c r="V371" s="89">
        <v>0</v>
      </c>
      <c r="W371" s="89">
        <v>0</v>
      </c>
      <c r="X371" s="89">
        <v>0</v>
      </c>
      <c r="Y371" s="89">
        <v>0</v>
      </c>
      <c r="Z371" s="89">
        <v>0</v>
      </c>
      <c r="AA371" s="89">
        <v>0</v>
      </c>
      <c r="AB371" s="89">
        <v>0</v>
      </c>
      <c r="AC371" s="90">
        <v>0</v>
      </c>
      <c r="AD371" s="91">
        <v>0</v>
      </c>
      <c r="AE371" s="91">
        <v>0</v>
      </c>
      <c r="AF371" s="91">
        <v>0</v>
      </c>
      <c r="AG371" s="91">
        <v>0</v>
      </c>
      <c r="AH371" s="91">
        <v>0</v>
      </c>
      <c r="AI371" s="92">
        <f>SUM(V371:AC371)</f>
        <v>0</v>
      </c>
      <c r="BA371"/>
      <c r="BR371"/>
      <c r="CG371"/>
    </row>
    <row r="372" spans="1:85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237">SUM(B372:H372)</f>
        <v>0</v>
      </c>
      <c r="J372" s="8"/>
      <c r="K372" s="23" t="s">
        <v>7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6">
        <v>0</v>
      </c>
      <c r="S372" s="57">
        <f t="shared" ref="S372:S391" si="238">SUM(L372:R372)</f>
        <v>0</v>
      </c>
      <c r="U372" s="34" t="s">
        <v>7</v>
      </c>
      <c r="V372" s="93">
        <v>0</v>
      </c>
      <c r="W372" s="93">
        <v>0</v>
      </c>
      <c r="X372" s="93">
        <v>0</v>
      </c>
      <c r="Y372" s="93">
        <v>0</v>
      </c>
      <c r="Z372" s="93">
        <v>0</v>
      </c>
      <c r="AA372" s="93">
        <v>0</v>
      </c>
      <c r="AB372" s="93">
        <v>0</v>
      </c>
      <c r="AC372" s="94">
        <v>0</v>
      </c>
      <c r="AD372" s="93">
        <v>0</v>
      </c>
      <c r="AE372" s="93">
        <v>0</v>
      </c>
      <c r="AF372" s="93">
        <v>0</v>
      </c>
      <c r="AG372" s="93">
        <v>0</v>
      </c>
      <c r="AH372" s="93">
        <v>0</v>
      </c>
      <c r="AI372" s="95">
        <f t="shared" ref="AI372:AI391" si="239">SUM(V372:AC372)</f>
        <v>0</v>
      </c>
      <c r="BA372"/>
      <c r="BR372"/>
      <c r="CG372"/>
    </row>
    <row r="373" spans="1:85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237"/>
        <v>0</v>
      </c>
      <c r="J373" s="8"/>
      <c r="K373" s="24" t="s">
        <v>9</v>
      </c>
      <c r="L373" s="49">
        <v>0</v>
      </c>
      <c r="M373" s="49">
        <v>0</v>
      </c>
      <c r="N373" s="49">
        <v>0</v>
      </c>
      <c r="O373" s="49">
        <v>0</v>
      </c>
      <c r="P373" s="49">
        <v>0</v>
      </c>
      <c r="Q373" s="49">
        <v>0</v>
      </c>
      <c r="R373" s="50">
        <v>0</v>
      </c>
      <c r="S373" s="51">
        <f t="shared" si="238"/>
        <v>0</v>
      </c>
      <c r="U373" s="35" t="s">
        <v>9</v>
      </c>
      <c r="V373" s="89">
        <v>0</v>
      </c>
      <c r="W373" s="89">
        <v>0</v>
      </c>
      <c r="X373" s="89">
        <v>0</v>
      </c>
      <c r="Y373" s="89">
        <v>0</v>
      </c>
      <c r="Z373" s="89">
        <v>0</v>
      </c>
      <c r="AA373" s="89">
        <v>0</v>
      </c>
      <c r="AB373" s="89">
        <v>0</v>
      </c>
      <c r="AC373" s="90">
        <v>0</v>
      </c>
      <c r="AD373" s="91">
        <v>0</v>
      </c>
      <c r="AE373" s="91">
        <v>0</v>
      </c>
      <c r="AF373" s="91">
        <v>0</v>
      </c>
      <c r="AG373" s="91">
        <v>0</v>
      </c>
      <c r="AH373" s="91">
        <v>0</v>
      </c>
      <c r="AI373" s="92">
        <f t="shared" si="239"/>
        <v>0</v>
      </c>
      <c r="BA373"/>
      <c r="BR373"/>
      <c r="CG373"/>
    </row>
    <row r="374" spans="1:85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237"/>
        <v>0</v>
      </c>
      <c r="J374" s="8"/>
      <c r="K374" s="23" t="s">
        <v>54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6">
        <v>0</v>
      </c>
      <c r="S374" s="57">
        <f t="shared" si="238"/>
        <v>0</v>
      </c>
      <c r="U374" s="34" t="s">
        <v>54</v>
      </c>
      <c r="V374" s="93">
        <v>0</v>
      </c>
      <c r="W374" s="93">
        <v>0</v>
      </c>
      <c r="X374" s="93">
        <v>0</v>
      </c>
      <c r="Y374" s="93">
        <v>0</v>
      </c>
      <c r="Z374" s="93">
        <v>0</v>
      </c>
      <c r="AA374" s="93">
        <v>0</v>
      </c>
      <c r="AB374" s="93">
        <v>0</v>
      </c>
      <c r="AC374" s="94">
        <v>0</v>
      </c>
      <c r="AD374" s="93">
        <v>0</v>
      </c>
      <c r="AE374" s="93">
        <v>0</v>
      </c>
      <c r="AF374" s="93">
        <v>0</v>
      </c>
      <c r="AG374" s="93">
        <v>0</v>
      </c>
      <c r="AH374" s="93">
        <v>0</v>
      </c>
      <c r="AI374" s="95">
        <f t="shared" si="239"/>
        <v>0</v>
      </c>
      <c r="BA374"/>
      <c r="BR374"/>
      <c r="CG374"/>
    </row>
    <row r="375" spans="1:85" x14ac:dyDescent="0.25">
      <c r="A375" s="12" t="s">
        <v>15</v>
      </c>
      <c r="B375" s="49">
        <v>147.4755423266096</v>
      </c>
      <c r="C375" s="49">
        <v>3.0343064237865955</v>
      </c>
      <c r="D375" s="49">
        <v>3.0343064237865955</v>
      </c>
      <c r="E375" s="49">
        <v>0</v>
      </c>
      <c r="F375" s="372"/>
      <c r="G375" s="49">
        <v>0</v>
      </c>
      <c r="H375" s="58">
        <v>0</v>
      </c>
      <c r="I375" s="48">
        <f t="shared" si="237"/>
        <v>153.54415517418281</v>
      </c>
      <c r="J375" s="8"/>
      <c r="K375" s="24" t="s">
        <v>15</v>
      </c>
      <c r="L375" s="49">
        <v>147.4755423266096</v>
      </c>
      <c r="M375" s="49">
        <v>3.0343064237865955</v>
      </c>
      <c r="N375" s="49">
        <v>3.0343064237865955</v>
      </c>
      <c r="O375" s="49">
        <v>0</v>
      </c>
      <c r="P375" s="49">
        <v>0</v>
      </c>
      <c r="Q375" s="49">
        <v>0</v>
      </c>
      <c r="R375" s="50">
        <v>0</v>
      </c>
      <c r="S375" s="51">
        <f t="shared" si="238"/>
        <v>153.54415517418281</v>
      </c>
      <c r="U375" s="35" t="s">
        <v>15</v>
      </c>
      <c r="V375" s="89">
        <v>147.4755423266096</v>
      </c>
      <c r="W375" s="89">
        <v>0</v>
      </c>
      <c r="X375" s="89">
        <v>0</v>
      </c>
      <c r="Y375" s="89">
        <v>3.0343064237865955</v>
      </c>
      <c r="Z375" s="89">
        <v>3.0343064237865955</v>
      </c>
      <c r="AA375" s="89">
        <v>0</v>
      </c>
      <c r="AB375" s="89">
        <v>0</v>
      </c>
      <c r="AC375" s="90">
        <v>0</v>
      </c>
      <c r="AD375" s="91">
        <v>0</v>
      </c>
      <c r="AE375" s="91">
        <v>0</v>
      </c>
      <c r="AF375" s="91">
        <v>0</v>
      </c>
      <c r="AG375" s="91">
        <v>0</v>
      </c>
      <c r="AH375" s="91">
        <v>0</v>
      </c>
      <c r="AI375" s="92">
        <f t="shared" si="239"/>
        <v>153.54415517418281</v>
      </c>
      <c r="BA375"/>
      <c r="BR375"/>
      <c r="CG375"/>
    </row>
    <row r="376" spans="1:85" x14ac:dyDescent="0.25">
      <c r="A376" s="11" t="s">
        <v>67</v>
      </c>
      <c r="B376" s="52">
        <v>143.24136271016957</v>
      </c>
      <c r="C376" s="52">
        <v>0.70704597581316764</v>
      </c>
      <c r="D376" s="52">
        <v>0</v>
      </c>
      <c r="E376" s="52">
        <v>1.4875712169538986</v>
      </c>
      <c r="F376" s="372"/>
      <c r="G376" s="52">
        <v>0</v>
      </c>
      <c r="H376" s="53">
        <v>0</v>
      </c>
      <c r="I376" s="54">
        <f t="shared" si="237"/>
        <v>145.43597990293665</v>
      </c>
      <c r="J376" s="8"/>
      <c r="K376" s="23" t="s">
        <v>67</v>
      </c>
      <c r="L376" s="55">
        <v>143.24136271016957</v>
      </c>
      <c r="M376" s="55">
        <v>0.70704597581316764</v>
      </c>
      <c r="N376" s="55">
        <v>0</v>
      </c>
      <c r="O376" s="55">
        <v>1.4875712169538986</v>
      </c>
      <c r="P376" s="55">
        <v>0</v>
      </c>
      <c r="Q376" s="55">
        <v>0</v>
      </c>
      <c r="R376" s="56">
        <v>0</v>
      </c>
      <c r="S376" s="57">
        <f t="shared" si="238"/>
        <v>145.43597990293665</v>
      </c>
      <c r="U376" s="34" t="s">
        <v>55</v>
      </c>
      <c r="V376" s="93">
        <v>141.40304317305532</v>
      </c>
      <c r="W376" s="93">
        <v>1.838319537114236</v>
      </c>
      <c r="X376" s="93">
        <v>0</v>
      </c>
      <c r="Y376" s="93">
        <v>0.70704597581316764</v>
      </c>
      <c r="Z376" s="93">
        <v>0</v>
      </c>
      <c r="AA376" s="93">
        <v>0</v>
      </c>
      <c r="AB376" s="93">
        <v>0</v>
      </c>
      <c r="AC376" s="94">
        <v>1.4875712169538986</v>
      </c>
      <c r="AD376" s="93">
        <v>0</v>
      </c>
      <c r="AE376" s="93">
        <v>0</v>
      </c>
      <c r="AF376" s="93">
        <v>0</v>
      </c>
      <c r="AG376" s="93">
        <v>0</v>
      </c>
      <c r="AH376" s="93">
        <v>1.4875712169538986</v>
      </c>
      <c r="AI376" s="95">
        <f t="shared" si="239"/>
        <v>145.43597990293665</v>
      </c>
      <c r="BA376"/>
      <c r="BR376"/>
      <c r="CG376"/>
    </row>
    <row r="377" spans="1:85" x14ac:dyDescent="0.25">
      <c r="A377" s="12" t="s">
        <v>56</v>
      </c>
      <c r="B377" s="49">
        <v>0</v>
      </c>
      <c r="C377" s="49">
        <v>0</v>
      </c>
      <c r="D377" s="49">
        <v>0</v>
      </c>
      <c r="E377" s="49">
        <v>1418.1015728063505</v>
      </c>
      <c r="F377" s="372"/>
      <c r="G377" s="49">
        <v>0</v>
      </c>
      <c r="H377" s="58">
        <v>0</v>
      </c>
      <c r="I377" s="48">
        <f t="shared" si="237"/>
        <v>1418.1015728063505</v>
      </c>
      <c r="J377" s="8"/>
      <c r="K377" s="24" t="s">
        <v>56</v>
      </c>
      <c r="L377" s="49">
        <v>0</v>
      </c>
      <c r="M377" s="49">
        <v>0</v>
      </c>
      <c r="N377" s="49">
        <v>0</v>
      </c>
      <c r="O377" s="49">
        <v>1418.1015728063505</v>
      </c>
      <c r="P377" s="49">
        <v>890.22377093625232</v>
      </c>
      <c r="Q377" s="49">
        <v>0</v>
      </c>
      <c r="R377" s="50">
        <v>0</v>
      </c>
      <c r="S377" s="51">
        <f t="shared" si="238"/>
        <v>2308.3253437426029</v>
      </c>
      <c r="U377" s="35" t="s">
        <v>56</v>
      </c>
      <c r="V377" s="89">
        <v>0</v>
      </c>
      <c r="W377" s="89">
        <v>0</v>
      </c>
      <c r="X377" s="89">
        <v>0</v>
      </c>
      <c r="Y377" s="89">
        <v>0</v>
      </c>
      <c r="Z377" s="89">
        <v>0</v>
      </c>
      <c r="AA377" s="89">
        <v>1418.1015728063505</v>
      </c>
      <c r="AB377" s="89">
        <v>890.22377093625232</v>
      </c>
      <c r="AC377" s="90">
        <v>0</v>
      </c>
      <c r="AD377" s="89">
        <v>0</v>
      </c>
      <c r="AE377" s="89">
        <v>0</v>
      </c>
      <c r="AF377" s="89">
        <v>0</v>
      </c>
      <c r="AG377" s="89">
        <v>0</v>
      </c>
      <c r="AH377" s="89">
        <v>0</v>
      </c>
      <c r="AI377" s="92">
        <f t="shared" si="239"/>
        <v>2308.3253437426029</v>
      </c>
      <c r="BA377"/>
      <c r="BR377"/>
      <c r="CG377"/>
    </row>
    <row r="378" spans="1:85" x14ac:dyDescent="0.25">
      <c r="A378" s="11" t="s">
        <v>11</v>
      </c>
      <c r="B378" s="52">
        <v>0</v>
      </c>
      <c r="C378" s="52">
        <v>0</v>
      </c>
      <c r="D378" s="52">
        <v>0</v>
      </c>
      <c r="E378" s="52">
        <v>9.2377949711600635</v>
      </c>
      <c r="F378" s="372"/>
      <c r="G378" s="52">
        <v>0</v>
      </c>
      <c r="H378" s="53">
        <v>0</v>
      </c>
      <c r="I378" s="54">
        <f t="shared" si="237"/>
        <v>9.2377949711600635</v>
      </c>
      <c r="J378" s="8"/>
      <c r="K378" s="23" t="s">
        <v>11</v>
      </c>
      <c r="L378" s="55">
        <v>0</v>
      </c>
      <c r="M378" s="55">
        <v>0</v>
      </c>
      <c r="N378" s="55">
        <v>0</v>
      </c>
      <c r="O378" s="55">
        <v>9.2377949711600635</v>
      </c>
      <c r="P378" s="55">
        <v>45.095679893104005</v>
      </c>
      <c r="Q378" s="55">
        <v>0</v>
      </c>
      <c r="R378" s="56">
        <v>0</v>
      </c>
      <c r="S378" s="57">
        <f t="shared" si="238"/>
        <v>54.333474864264069</v>
      </c>
      <c r="U378" s="34" t="s">
        <v>11</v>
      </c>
      <c r="V378" s="93">
        <v>0</v>
      </c>
      <c r="W378" s="93">
        <v>0</v>
      </c>
      <c r="X378" s="93">
        <v>0</v>
      </c>
      <c r="Y378" s="93">
        <v>0</v>
      </c>
      <c r="Z378" s="93">
        <v>0</v>
      </c>
      <c r="AA378" s="93">
        <v>9.2377949711600635</v>
      </c>
      <c r="AB378" s="93">
        <v>45.095679893104005</v>
      </c>
      <c r="AC378" s="94">
        <v>0</v>
      </c>
      <c r="AD378" s="93">
        <v>0</v>
      </c>
      <c r="AE378" s="93">
        <v>0</v>
      </c>
      <c r="AF378" s="93">
        <v>0</v>
      </c>
      <c r="AG378" s="93">
        <v>0</v>
      </c>
      <c r="AH378" s="93">
        <v>0</v>
      </c>
      <c r="AI378" s="95">
        <f t="shared" si="239"/>
        <v>54.333474864264069</v>
      </c>
      <c r="BA378"/>
      <c r="BR378"/>
      <c r="CG378"/>
    </row>
    <row r="379" spans="1:85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237"/>
        <v>0</v>
      </c>
      <c r="J379" s="8"/>
      <c r="K379" s="24" t="s">
        <v>57</v>
      </c>
      <c r="L379" s="49">
        <v>0</v>
      </c>
      <c r="M379" s="49">
        <v>0</v>
      </c>
      <c r="N379" s="49">
        <v>0</v>
      </c>
      <c r="O379" s="49">
        <v>0</v>
      </c>
      <c r="P379" s="49">
        <v>0</v>
      </c>
      <c r="Q379" s="49">
        <v>0</v>
      </c>
      <c r="R379" s="50">
        <v>0</v>
      </c>
      <c r="S379" s="51">
        <f t="shared" si="238"/>
        <v>0</v>
      </c>
      <c r="U379" s="35" t="s">
        <v>57</v>
      </c>
      <c r="V379" s="89">
        <v>0</v>
      </c>
      <c r="W379" s="89">
        <v>0</v>
      </c>
      <c r="X379" s="89">
        <v>0</v>
      </c>
      <c r="Y379" s="89">
        <v>0</v>
      </c>
      <c r="Z379" s="89">
        <v>0</v>
      </c>
      <c r="AA379" s="89">
        <v>0</v>
      </c>
      <c r="AB379" s="89">
        <v>0</v>
      </c>
      <c r="AC379" s="90">
        <v>0</v>
      </c>
      <c r="AD379" s="89">
        <v>0</v>
      </c>
      <c r="AE379" s="89">
        <v>0</v>
      </c>
      <c r="AF379" s="89">
        <v>0</v>
      </c>
      <c r="AG379" s="89">
        <v>0</v>
      </c>
      <c r="AH379" s="89">
        <v>0</v>
      </c>
      <c r="AI379" s="92">
        <f t="shared" si="239"/>
        <v>0</v>
      </c>
      <c r="BA379"/>
      <c r="BR379"/>
      <c r="CG379"/>
    </row>
    <row r="380" spans="1:85" x14ac:dyDescent="0.25">
      <c r="A380" s="11" t="s">
        <v>16</v>
      </c>
      <c r="B380" s="52">
        <v>84.89961891634502</v>
      </c>
      <c r="C380" s="52">
        <v>0</v>
      </c>
      <c r="D380" s="52">
        <v>0</v>
      </c>
      <c r="E380" s="52">
        <v>44.286538746733726</v>
      </c>
      <c r="F380" s="372"/>
      <c r="G380" s="52">
        <v>0</v>
      </c>
      <c r="H380" s="53">
        <v>0</v>
      </c>
      <c r="I380" s="54">
        <f t="shared" si="237"/>
        <v>129.18615766307875</v>
      </c>
      <c r="J380" s="8"/>
      <c r="K380" s="23" t="s">
        <v>16</v>
      </c>
      <c r="L380" s="55">
        <v>84.89961891634502</v>
      </c>
      <c r="M380" s="55">
        <v>0</v>
      </c>
      <c r="N380" s="55">
        <v>0</v>
      </c>
      <c r="O380" s="55">
        <v>44.286538746733726</v>
      </c>
      <c r="P380" s="55">
        <v>0.23204479822163168</v>
      </c>
      <c r="Q380" s="55">
        <v>0</v>
      </c>
      <c r="R380" s="56">
        <v>0</v>
      </c>
      <c r="S380" s="57">
        <f t="shared" si="238"/>
        <v>129.41820246130038</v>
      </c>
      <c r="U380" s="34" t="s">
        <v>16</v>
      </c>
      <c r="V380" s="93">
        <v>77.965914478794204</v>
      </c>
      <c r="W380" s="93">
        <v>0</v>
      </c>
      <c r="X380" s="93">
        <v>0</v>
      </c>
      <c r="Y380" s="93">
        <v>0</v>
      </c>
      <c r="Z380" s="93">
        <v>0</v>
      </c>
      <c r="AA380" s="93">
        <v>0</v>
      </c>
      <c r="AB380" s="93">
        <v>0.23204479822163168</v>
      </c>
      <c r="AC380" s="94">
        <v>51.220243184284534</v>
      </c>
      <c r="AD380" s="93">
        <v>6.9337044375508121</v>
      </c>
      <c r="AE380" s="93">
        <v>0</v>
      </c>
      <c r="AF380" s="93">
        <v>0</v>
      </c>
      <c r="AG380" s="93">
        <v>0</v>
      </c>
      <c r="AH380" s="93">
        <v>44.286538746733726</v>
      </c>
      <c r="AI380" s="95">
        <f t="shared" si="239"/>
        <v>129.41820246130038</v>
      </c>
      <c r="BA380"/>
      <c r="BR380"/>
      <c r="CG380"/>
    </row>
    <row r="381" spans="1:85" x14ac:dyDescent="0.25">
      <c r="A381" s="12" t="s">
        <v>139</v>
      </c>
      <c r="B381" s="49">
        <v>253.2383623049698</v>
      </c>
      <c r="C381" s="49">
        <v>0</v>
      </c>
      <c r="D381" s="49">
        <v>192.96029106348919</v>
      </c>
      <c r="E381" s="49">
        <v>0.10850694300628946</v>
      </c>
      <c r="F381" s="372"/>
      <c r="G381" s="49">
        <v>0</v>
      </c>
      <c r="H381" s="58">
        <v>0</v>
      </c>
      <c r="I381" s="48">
        <f t="shared" si="237"/>
        <v>446.30716031146522</v>
      </c>
      <c r="J381" s="8"/>
      <c r="K381" s="24" t="s">
        <v>139</v>
      </c>
      <c r="L381" s="49">
        <v>253.2383623049698</v>
      </c>
      <c r="M381" s="49">
        <v>0</v>
      </c>
      <c r="N381" s="49">
        <v>192.96029106348919</v>
      </c>
      <c r="O381" s="49">
        <v>0.10850694300628946</v>
      </c>
      <c r="P381" s="49">
        <v>0</v>
      </c>
      <c r="Q381" s="49">
        <v>0</v>
      </c>
      <c r="R381" s="50">
        <v>0</v>
      </c>
      <c r="S381" s="51">
        <f t="shared" si="238"/>
        <v>446.30716031146522</v>
      </c>
      <c r="U381" s="35" t="s">
        <v>139</v>
      </c>
      <c r="V381" s="89">
        <v>252.02890938099173</v>
      </c>
      <c r="W381" s="89">
        <v>0</v>
      </c>
      <c r="X381" s="89">
        <v>0</v>
      </c>
      <c r="Y381" s="89">
        <v>0</v>
      </c>
      <c r="Z381" s="89">
        <v>192.96029106348919</v>
      </c>
      <c r="AA381" s="89">
        <v>0.10850694300628946</v>
      </c>
      <c r="AB381" s="89">
        <v>0</v>
      </c>
      <c r="AC381" s="90">
        <v>1.2094529239780687</v>
      </c>
      <c r="AD381" s="89">
        <v>1.2094529239780687</v>
      </c>
      <c r="AE381" s="89">
        <v>0</v>
      </c>
      <c r="AF381" s="89">
        <v>0</v>
      </c>
      <c r="AG381" s="89">
        <v>0</v>
      </c>
      <c r="AH381" s="89">
        <v>0</v>
      </c>
      <c r="AI381" s="92">
        <f t="shared" si="239"/>
        <v>446.30716031146528</v>
      </c>
      <c r="BA381"/>
      <c r="BR381"/>
      <c r="CG381"/>
    </row>
    <row r="382" spans="1:85" x14ac:dyDescent="0.25">
      <c r="A382" s="11" t="s">
        <v>24</v>
      </c>
      <c r="B382" s="52">
        <v>25.507220924599238</v>
      </c>
      <c r="C382" s="52">
        <v>4.359972630848064E-3</v>
      </c>
      <c r="D382" s="52">
        <v>7.7580980491797611</v>
      </c>
      <c r="E382" s="52">
        <v>91.828359867100829</v>
      </c>
      <c r="F382" s="372"/>
      <c r="G382" s="52">
        <v>100.67655539123251</v>
      </c>
      <c r="H382" s="53">
        <v>0</v>
      </c>
      <c r="I382" s="54">
        <f t="shared" si="237"/>
        <v>225.77459420474318</v>
      </c>
      <c r="J382" s="8"/>
      <c r="K382" s="23" t="s">
        <v>24</v>
      </c>
      <c r="L382" s="55">
        <v>25.507220924599238</v>
      </c>
      <c r="M382" s="55">
        <v>4.359972630848064E-3</v>
      </c>
      <c r="N382" s="55">
        <v>7.7580980491797611</v>
      </c>
      <c r="O382" s="55">
        <v>91.828359867100829</v>
      </c>
      <c r="P382" s="55">
        <v>2.4361118763073137</v>
      </c>
      <c r="Q382" s="55">
        <v>100.67655539123251</v>
      </c>
      <c r="R382" s="56">
        <v>0</v>
      </c>
      <c r="S382" s="57">
        <f t="shared" si="238"/>
        <v>228.21070608105049</v>
      </c>
      <c r="U382" s="34" t="s">
        <v>24</v>
      </c>
      <c r="V382" s="93">
        <v>6.8559995458606817</v>
      </c>
      <c r="W382" s="93">
        <v>12.096517385908209</v>
      </c>
      <c r="X382" s="93">
        <v>100.67655539123251</v>
      </c>
      <c r="Y382" s="93">
        <v>4.359972630848064E-3</v>
      </c>
      <c r="Z382" s="93">
        <v>7.7580980491797611</v>
      </c>
      <c r="AA382" s="93">
        <v>86.37981873600873</v>
      </c>
      <c r="AB382" s="93">
        <v>2.4361118763073137</v>
      </c>
      <c r="AC382" s="94">
        <v>12.003245123922444</v>
      </c>
      <c r="AD382" s="93">
        <v>6.5547039928303485</v>
      </c>
      <c r="AE382" s="93">
        <v>0</v>
      </c>
      <c r="AF382" s="93">
        <v>0</v>
      </c>
      <c r="AG382" s="93">
        <v>0</v>
      </c>
      <c r="AH382" s="93">
        <v>5.448541131092095</v>
      </c>
      <c r="AI382" s="95">
        <f t="shared" si="239"/>
        <v>228.21070608105052</v>
      </c>
      <c r="BA382"/>
      <c r="BR382"/>
      <c r="CG382"/>
    </row>
    <row r="383" spans="1:85" x14ac:dyDescent="0.25">
      <c r="A383" s="12" t="s">
        <v>23</v>
      </c>
      <c r="B383" s="49">
        <v>35.036253515763072</v>
      </c>
      <c r="C383" s="49">
        <v>0</v>
      </c>
      <c r="D383" s="49">
        <v>0</v>
      </c>
      <c r="E383" s="49">
        <v>0</v>
      </c>
      <c r="F383" s="372"/>
      <c r="G383" s="49">
        <v>0</v>
      </c>
      <c r="H383" s="58">
        <v>0</v>
      </c>
      <c r="I383" s="48">
        <f t="shared" si="237"/>
        <v>35.036253515763072</v>
      </c>
      <c r="J383" s="8"/>
      <c r="K383" s="24" t="s">
        <v>23</v>
      </c>
      <c r="L383" s="49">
        <v>35.036253515763072</v>
      </c>
      <c r="M383" s="49">
        <v>0</v>
      </c>
      <c r="N383" s="49">
        <v>0</v>
      </c>
      <c r="O383" s="49">
        <v>0</v>
      </c>
      <c r="P383" s="49">
        <v>0</v>
      </c>
      <c r="Q383" s="49">
        <v>0</v>
      </c>
      <c r="R383" s="50">
        <v>0</v>
      </c>
      <c r="S383" s="51">
        <f t="shared" si="238"/>
        <v>35.036253515763072</v>
      </c>
      <c r="U383" s="35" t="s">
        <v>23</v>
      </c>
      <c r="V383" s="89">
        <v>35.036253515763072</v>
      </c>
      <c r="W383" s="89">
        <v>0</v>
      </c>
      <c r="X383" s="89">
        <v>0</v>
      </c>
      <c r="Y383" s="89">
        <v>0</v>
      </c>
      <c r="Z383" s="89">
        <v>0</v>
      </c>
      <c r="AA383" s="89">
        <v>0</v>
      </c>
      <c r="AB383" s="89">
        <v>0</v>
      </c>
      <c r="AC383" s="90">
        <v>0</v>
      </c>
      <c r="AD383" s="89">
        <v>0</v>
      </c>
      <c r="AE383" s="89">
        <v>0</v>
      </c>
      <c r="AF383" s="89">
        <v>0</v>
      </c>
      <c r="AG383" s="89">
        <v>0</v>
      </c>
      <c r="AH383" s="89">
        <v>0</v>
      </c>
      <c r="AI383" s="92">
        <f t="shared" si="239"/>
        <v>35.036253515763072</v>
      </c>
      <c r="BA383"/>
      <c r="BR383"/>
      <c r="CG383"/>
    </row>
    <row r="384" spans="1:85" x14ac:dyDescent="0.25">
      <c r="A384" s="11" t="s">
        <v>58</v>
      </c>
      <c r="B384" s="52">
        <v>20.161300386713204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237"/>
        <v>20.161300386713204</v>
      </c>
      <c r="J384" s="8"/>
      <c r="K384" s="23" t="s">
        <v>58</v>
      </c>
      <c r="L384" s="55">
        <v>20.161300386713204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6">
        <v>0</v>
      </c>
      <c r="S384" s="57">
        <f t="shared" si="238"/>
        <v>20.161300386713204</v>
      </c>
      <c r="U384" s="34" t="s">
        <v>58</v>
      </c>
      <c r="V384" s="93">
        <v>20.161300386713204</v>
      </c>
      <c r="W384" s="93">
        <v>0</v>
      </c>
      <c r="X384" s="93">
        <v>0</v>
      </c>
      <c r="Y384" s="93">
        <v>0</v>
      </c>
      <c r="Z384" s="93">
        <v>0</v>
      </c>
      <c r="AA384" s="93">
        <v>0</v>
      </c>
      <c r="AB384" s="93">
        <v>0</v>
      </c>
      <c r="AC384" s="94">
        <v>0</v>
      </c>
      <c r="AD384" s="93">
        <v>0</v>
      </c>
      <c r="AE384" s="93">
        <v>0</v>
      </c>
      <c r="AF384" s="93">
        <v>0</v>
      </c>
      <c r="AG384" s="93">
        <v>0</v>
      </c>
      <c r="AH384" s="93">
        <v>0</v>
      </c>
      <c r="AI384" s="95">
        <f t="shared" si="239"/>
        <v>20.161300386713204</v>
      </c>
      <c r="BA384"/>
      <c r="BR384"/>
      <c r="CG384"/>
    </row>
    <row r="385" spans="1:85" x14ac:dyDescent="0.25">
      <c r="A385" s="12" t="s">
        <v>21</v>
      </c>
      <c r="B385" s="49">
        <v>192.10691802102684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237"/>
        <v>192.10691802102684</v>
      </c>
      <c r="J385" s="8"/>
      <c r="K385" s="24" t="s">
        <v>21</v>
      </c>
      <c r="L385" s="49">
        <v>192.10691802102684</v>
      </c>
      <c r="M385" s="49">
        <v>0</v>
      </c>
      <c r="N385" s="49">
        <v>0</v>
      </c>
      <c r="O385" s="49">
        <v>0</v>
      </c>
      <c r="P385" s="49">
        <v>76.874470419213509</v>
      </c>
      <c r="Q385" s="49">
        <v>0</v>
      </c>
      <c r="R385" s="50">
        <v>0</v>
      </c>
      <c r="S385" s="51">
        <f t="shared" si="238"/>
        <v>268.98138844024038</v>
      </c>
      <c r="U385" s="35" t="s">
        <v>21</v>
      </c>
      <c r="V385" s="89">
        <v>190.30277372358009</v>
      </c>
      <c r="W385" s="89">
        <v>0</v>
      </c>
      <c r="X385" s="89">
        <v>0</v>
      </c>
      <c r="Y385" s="89">
        <v>0</v>
      </c>
      <c r="Z385" s="89">
        <v>0</v>
      </c>
      <c r="AA385" s="89">
        <v>0</v>
      </c>
      <c r="AB385" s="89">
        <v>76.874470419213509</v>
      </c>
      <c r="AC385" s="90">
        <v>1.8041442974467417</v>
      </c>
      <c r="AD385" s="89">
        <v>1.8041442974467417</v>
      </c>
      <c r="AE385" s="89">
        <v>0</v>
      </c>
      <c r="AF385" s="89">
        <v>0</v>
      </c>
      <c r="AG385" s="89">
        <v>0</v>
      </c>
      <c r="AH385" s="89">
        <v>0</v>
      </c>
      <c r="AI385" s="92">
        <f t="shared" si="239"/>
        <v>268.98138844024032</v>
      </c>
      <c r="BA385"/>
      <c r="BR385"/>
      <c r="CG385"/>
    </row>
    <row r="386" spans="1:85" x14ac:dyDescent="0.25">
      <c r="A386" s="11" t="s">
        <v>20</v>
      </c>
      <c r="B386" s="52">
        <v>18.212119154041918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237"/>
        <v>18.212119154041918</v>
      </c>
      <c r="J386" s="8"/>
      <c r="K386" s="23" t="s">
        <v>20</v>
      </c>
      <c r="L386" s="55">
        <v>18.212119154041918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6">
        <v>0</v>
      </c>
      <c r="S386" s="57">
        <f t="shared" si="238"/>
        <v>18.212119154041918</v>
      </c>
      <c r="U386" s="34" t="s">
        <v>59</v>
      </c>
      <c r="V386" s="93">
        <v>18.212119154041918</v>
      </c>
      <c r="W386" s="93">
        <v>0</v>
      </c>
      <c r="X386" s="93">
        <v>0</v>
      </c>
      <c r="Y386" s="93">
        <v>0</v>
      </c>
      <c r="Z386" s="93">
        <v>0</v>
      </c>
      <c r="AA386" s="93">
        <v>0</v>
      </c>
      <c r="AB386" s="93">
        <v>0</v>
      </c>
      <c r="AC386" s="94">
        <v>0</v>
      </c>
      <c r="AD386" s="93">
        <v>0</v>
      </c>
      <c r="AE386" s="93">
        <v>0</v>
      </c>
      <c r="AF386" s="93">
        <v>0</v>
      </c>
      <c r="AG386" s="93">
        <v>0</v>
      </c>
      <c r="AH386" s="93">
        <v>0</v>
      </c>
      <c r="AI386" s="95">
        <f t="shared" si="239"/>
        <v>18.212119154041918</v>
      </c>
      <c r="BA386"/>
      <c r="BR386"/>
      <c r="CG386"/>
    </row>
    <row r="387" spans="1:85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237"/>
        <v>0</v>
      </c>
      <c r="J387" s="8"/>
      <c r="K387" s="25" t="s">
        <v>62</v>
      </c>
      <c r="L387" s="49">
        <v>0</v>
      </c>
      <c r="M387" s="49">
        <v>0</v>
      </c>
      <c r="N387" s="49">
        <v>0</v>
      </c>
      <c r="O387" s="49">
        <v>0</v>
      </c>
      <c r="P387" s="49">
        <v>0</v>
      </c>
      <c r="Q387" s="49">
        <v>0</v>
      </c>
      <c r="R387" s="50">
        <v>0</v>
      </c>
      <c r="S387" s="51">
        <f t="shared" si="238"/>
        <v>0</v>
      </c>
      <c r="U387" s="36" t="s">
        <v>60</v>
      </c>
      <c r="V387" s="89">
        <v>0</v>
      </c>
      <c r="W387" s="89">
        <v>0</v>
      </c>
      <c r="X387" s="89">
        <v>0</v>
      </c>
      <c r="Y387" s="89">
        <v>0</v>
      </c>
      <c r="Z387" s="89">
        <v>0</v>
      </c>
      <c r="AA387" s="89">
        <v>0</v>
      </c>
      <c r="AB387" s="89">
        <v>0</v>
      </c>
      <c r="AC387" s="90">
        <v>0</v>
      </c>
      <c r="AD387" s="91">
        <v>0</v>
      </c>
      <c r="AE387" s="91">
        <v>0</v>
      </c>
      <c r="AF387" s="91">
        <v>0</v>
      </c>
      <c r="AG387" s="91">
        <v>0</v>
      </c>
      <c r="AH387" s="91">
        <v>0</v>
      </c>
      <c r="AI387" s="92">
        <f t="shared" si="239"/>
        <v>0</v>
      </c>
      <c r="BA387"/>
      <c r="BR387"/>
      <c r="CG387"/>
    </row>
    <row r="388" spans="1:85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237"/>
        <v>0</v>
      </c>
      <c r="J388" s="8"/>
      <c r="K388" s="26" t="s">
        <v>22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63">
        <v>0</v>
      </c>
      <c r="S388" s="64">
        <f t="shared" si="238"/>
        <v>0</v>
      </c>
      <c r="U388" s="37" t="s">
        <v>63</v>
      </c>
      <c r="V388" s="96">
        <v>0</v>
      </c>
      <c r="W388" s="96">
        <v>0</v>
      </c>
      <c r="X388" s="96">
        <v>0</v>
      </c>
      <c r="Y388" s="96">
        <v>0</v>
      </c>
      <c r="Z388" s="96">
        <v>0</v>
      </c>
      <c r="AA388" s="96">
        <v>0</v>
      </c>
      <c r="AB388" s="96">
        <v>0</v>
      </c>
      <c r="AC388" s="96">
        <v>0</v>
      </c>
      <c r="AD388" s="96">
        <v>0</v>
      </c>
      <c r="AE388" s="96">
        <v>0</v>
      </c>
      <c r="AF388" s="96">
        <v>0</v>
      </c>
      <c r="AG388" s="96">
        <v>0</v>
      </c>
      <c r="AH388" s="97">
        <v>0</v>
      </c>
      <c r="AI388" s="98">
        <f t="shared" si="239"/>
        <v>0</v>
      </c>
      <c r="BA388"/>
      <c r="BR388"/>
      <c r="CG388"/>
    </row>
    <row r="389" spans="1:85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237"/>
        <v>0</v>
      </c>
      <c r="J389" s="8"/>
      <c r="K389" s="27" t="s">
        <v>18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8">
        <v>0</v>
      </c>
      <c r="S389" s="69">
        <f t="shared" si="238"/>
        <v>0</v>
      </c>
      <c r="U389" s="38" t="s">
        <v>18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100">
        <v>0</v>
      </c>
      <c r="AE389" s="100">
        <v>0</v>
      </c>
      <c r="AF389" s="100">
        <v>0</v>
      </c>
      <c r="AG389" s="100">
        <v>0</v>
      </c>
      <c r="AH389" s="100">
        <v>0</v>
      </c>
      <c r="AI389" s="101">
        <f t="shared" si="239"/>
        <v>0</v>
      </c>
      <c r="BA389"/>
      <c r="BR389"/>
      <c r="CG389"/>
    </row>
    <row r="390" spans="1:85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237"/>
        <v>0</v>
      </c>
      <c r="J390" s="8"/>
      <c r="K390" s="26" t="s">
        <v>19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63">
        <v>0</v>
      </c>
      <c r="S390" s="64">
        <f t="shared" si="238"/>
        <v>0</v>
      </c>
      <c r="U390" s="37" t="s">
        <v>19</v>
      </c>
      <c r="V390" s="96">
        <v>0</v>
      </c>
      <c r="W390" s="96">
        <v>0</v>
      </c>
      <c r="X390" s="96">
        <v>0</v>
      </c>
      <c r="Y390" s="96">
        <v>0</v>
      </c>
      <c r="Z390" s="96">
        <v>0</v>
      </c>
      <c r="AA390" s="96">
        <v>0</v>
      </c>
      <c r="AB390" s="96">
        <v>0</v>
      </c>
      <c r="AC390" s="96">
        <v>0</v>
      </c>
      <c r="AD390" s="96">
        <v>0</v>
      </c>
      <c r="AE390" s="96">
        <v>0</v>
      </c>
      <c r="AF390" s="96">
        <v>0</v>
      </c>
      <c r="AG390" s="96">
        <v>0</v>
      </c>
      <c r="AH390" s="97">
        <v>0</v>
      </c>
      <c r="AI390" s="98">
        <f t="shared" si="239"/>
        <v>0</v>
      </c>
      <c r="BA390"/>
      <c r="BR390"/>
      <c r="CG390"/>
    </row>
    <row r="391" spans="1:85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 t="shared" si="237"/>
        <v>0</v>
      </c>
      <c r="J391" s="8"/>
      <c r="K391" s="28" t="s">
        <v>10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3">
        <v>0</v>
      </c>
      <c r="S391" s="74">
        <f t="shared" si="238"/>
        <v>0</v>
      </c>
      <c r="U391" s="38" t="s">
        <v>10</v>
      </c>
      <c r="V391" s="99">
        <v>0</v>
      </c>
      <c r="W391" s="99">
        <v>0</v>
      </c>
      <c r="X391" s="99">
        <v>0</v>
      </c>
      <c r="Y391" s="99">
        <v>0</v>
      </c>
      <c r="Z391" s="99">
        <v>0</v>
      </c>
      <c r="AA391" s="99">
        <v>0</v>
      </c>
      <c r="AB391" s="99">
        <v>0</v>
      </c>
      <c r="AC391" s="99">
        <v>0</v>
      </c>
      <c r="AD391" s="100">
        <v>0</v>
      </c>
      <c r="AE391" s="100">
        <v>0</v>
      </c>
      <c r="AF391" s="100">
        <v>0</v>
      </c>
      <c r="AG391" s="100">
        <v>0</v>
      </c>
      <c r="AH391" s="100">
        <v>0</v>
      </c>
      <c r="AI391" s="101">
        <f t="shared" si="239"/>
        <v>0</v>
      </c>
      <c r="BA391"/>
      <c r="BR391"/>
      <c r="CG391"/>
    </row>
    <row r="392" spans="1:85" x14ac:dyDescent="0.25">
      <c r="A392" s="17" t="s">
        <v>25</v>
      </c>
      <c r="B392" s="75">
        <f>SUM(B371:B387)</f>
        <v>919.87869826023814</v>
      </c>
      <c r="C392" s="75">
        <f t="shared" ref="C392:I392" si="240">SUM(C371:C387)</f>
        <v>3.7457123722306109</v>
      </c>
      <c r="D392" s="75">
        <f t="shared" si="240"/>
        <v>203.75269553645555</v>
      </c>
      <c r="E392" s="75">
        <f t="shared" si="240"/>
        <v>1565.0503445513052</v>
      </c>
      <c r="F392" s="75">
        <f t="shared" si="240"/>
        <v>0</v>
      </c>
      <c r="G392" s="75">
        <f t="shared" si="240"/>
        <v>100.67655539123251</v>
      </c>
      <c r="H392" s="76">
        <f t="shared" si="240"/>
        <v>0</v>
      </c>
      <c r="I392" s="48">
        <f t="shared" si="240"/>
        <v>2793.1040061114627</v>
      </c>
      <c r="J392" s="8"/>
      <c r="K392" s="29" t="s">
        <v>25</v>
      </c>
      <c r="L392" s="75">
        <f>SUM(L371:L387)</f>
        <v>919.87869826023814</v>
      </c>
      <c r="M392" s="75">
        <f t="shared" ref="M392:S392" si="241">SUM(M371:M387)</f>
        <v>3.7457123722306109</v>
      </c>
      <c r="N392" s="75">
        <f t="shared" si="241"/>
        <v>203.75269553645555</v>
      </c>
      <c r="O392" s="75">
        <f t="shared" si="241"/>
        <v>1565.0503445513052</v>
      </c>
      <c r="P392" s="75">
        <f t="shared" si="241"/>
        <v>1014.8620779230988</v>
      </c>
      <c r="Q392" s="75">
        <f t="shared" si="241"/>
        <v>100.67655539123251</v>
      </c>
      <c r="R392" s="76">
        <f t="shared" si="241"/>
        <v>0</v>
      </c>
      <c r="S392" s="77">
        <f t="shared" si="241"/>
        <v>3807.9660840345614</v>
      </c>
      <c r="U392" s="39" t="s">
        <v>61</v>
      </c>
      <c r="V392" s="102">
        <f>SUM(V371:V387)</f>
        <v>889.44185568540979</v>
      </c>
      <c r="W392" s="102">
        <f t="shared" ref="W392:AH392" si="242">SUM(W371:W387)</f>
        <v>13.934836923022445</v>
      </c>
      <c r="X392" s="102">
        <f t="shared" si="242"/>
        <v>100.67655539123251</v>
      </c>
      <c r="Y392" s="102">
        <f t="shared" si="242"/>
        <v>3.7457123722306109</v>
      </c>
      <c r="Z392" s="102">
        <f t="shared" si="242"/>
        <v>203.75269553645555</v>
      </c>
      <c r="AA392" s="102">
        <f t="shared" si="242"/>
        <v>1513.8276934565256</v>
      </c>
      <c r="AB392" s="102">
        <f t="shared" si="242"/>
        <v>1014.8620779230988</v>
      </c>
      <c r="AC392" s="102">
        <f t="shared" si="242"/>
        <v>67.72465674658568</v>
      </c>
      <c r="AD392" s="103">
        <f t="shared" si="242"/>
        <v>16.50200565180597</v>
      </c>
      <c r="AE392" s="103">
        <f t="shared" si="242"/>
        <v>0</v>
      </c>
      <c r="AF392" s="103">
        <f t="shared" si="242"/>
        <v>0</v>
      </c>
      <c r="AG392" s="103">
        <f t="shared" si="242"/>
        <v>0</v>
      </c>
      <c r="AH392" s="103">
        <f t="shared" si="242"/>
        <v>51.222651094779714</v>
      </c>
      <c r="AI392" s="104">
        <f>SUM(V392:AC392)</f>
        <v>3807.9660840345609</v>
      </c>
      <c r="BA392"/>
      <c r="BR392"/>
      <c r="CG392"/>
    </row>
    <row r="393" spans="1:85" s="4" customFormat="1" ht="15" thickBot="1" x14ac:dyDescent="0.35">
      <c r="A393" s="18" t="s">
        <v>85</v>
      </c>
      <c r="B393" s="105">
        <f>IF($I392=0,"-",B392/$I392)</f>
        <v>0.3293392212561701</v>
      </c>
      <c r="C393" s="105">
        <f t="shared" ref="C393:H393" si="243">IF($I392=0,"-",C392/$I392)</f>
        <v>1.3410572481492955E-3</v>
      </c>
      <c r="D393" s="105">
        <f t="shared" si="243"/>
        <v>7.2948481363613246E-2</v>
      </c>
      <c r="E393" s="105">
        <f t="shared" si="243"/>
        <v>0.56032655465993764</v>
      </c>
      <c r="F393" s="105">
        <f t="shared" si="243"/>
        <v>0</v>
      </c>
      <c r="G393" s="105">
        <f t="shared" si="243"/>
        <v>3.6044685472129488E-2</v>
      </c>
      <c r="H393" s="106">
        <f t="shared" si="243"/>
        <v>0</v>
      </c>
      <c r="I393" s="107">
        <f>SUM(B393:H393)</f>
        <v>0.99999999999999978</v>
      </c>
      <c r="J393"/>
      <c r="K393" s="30" t="s">
        <v>85</v>
      </c>
      <c r="L393" s="80">
        <f>IF($S392=0,"-",L392/$S392)</f>
        <v>0.24156693572376084</v>
      </c>
      <c r="M393" s="80">
        <f t="shared" ref="M393:R393" si="244">IF($S392=0,"-",M392/$S392)</f>
        <v>9.8365171578997036E-4</v>
      </c>
      <c r="N393" s="80">
        <f t="shared" si="244"/>
        <v>5.3506961732332034E-2</v>
      </c>
      <c r="O393" s="80">
        <f t="shared" si="244"/>
        <v>0.41099377200679416</v>
      </c>
      <c r="P393" s="80">
        <f t="shared" si="244"/>
        <v>0.26651027228893981</v>
      </c>
      <c r="Q393" s="80">
        <f t="shared" si="244"/>
        <v>2.6438406532383066E-2</v>
      </c>
      <c r="R393" s="81">
        <f t="shared" si="244"/>
        <v>0</v>
      </c>
      <c r="S393" s="82">
        <f>SUM(L393:R393)</f>
        <v>0.99999999999999978</v>
      </c>
      <c r="U393" s="40" t="s">
        <v>85</v>
      </c>
      <c r="V393" s="108">
        <f>+V392/$AI392</f>
        <v>0.23357399621139516</v>
      </c>
      <c r="W393" s="108">
        <f t="shared" ref="W393:AH393" si="245">+W392/$AI392</f>
        <v>3.6593910280467647E-3</v>
      </c>
      <c r="X393" s="108">
        <f t="shared" si="245"/>
        <v>2.6438406532383069E-2</v>
      </c>
      <c r="Y393" s="108">
        <f t="shared" si="245"/>
        <v>9.8365171578997058E-4</v>
      </c>
      <c r="Z393" s="108">
        <f t="shared" si="245"/>
        <v>5.3506961732332041E-2</v>
      </c>
      <c r="AA393" s="108">
        <f t="shared" si="245"/>
        <v>0.39754232575848386</v>
      </c>
      <c r="AB393" s="108">
        <f t="shared" si="245"/>
        <v>0.26651027228893986</v>
      </c>
      <c r="AC393" s="108">
        <f t="shared" si="245"/>
        <v>1.7784994732629299E-2</v>
      </c>
      <c r="AD393" s="108">
        <f t="shared" si="245"/>
        <v>4.3335484843189578E-3</v>
      </c>
      <c r="AE393" s="108">
        <f t="shared" si="245"/>
        <v>0</v>
      </c>
      <c r="AF393" s="108">
        <f t="shared" si="245"/>
        <v>0</v>
      </c>
      <c r="AG393" s="108">
        <f t="shared" si="245"/>
        <v>0</v>
      </c>
      <c r="AH393" s="108">
        <f t="shared" si="245"/>
        <v>1.345144624831034E-2</v>
      </c>
      <c r="AI393" s="109">
        <f>SUM(V393:AC393)</f>
        <v>1</v>
      </c>
    </row>
    <row r="394" spans="1:85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AI394" s="8"/>
      <c r="BA394"/>
      <c r="BR394"/>
      <c r="CG394"/>
    </row>
    <row r="395" spans="1:85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  <c r="K395" s="369" t="s">
        <v>40</v>
      </c>
      <c r="L395" s="43" t="s">
        <v>0</v>
      </c>
      <c r="M395" s="43" t="s">
        <v>1</v>
      </c>
      <c r="N395" s="43" t="s">
        <v>2</v>
      </c>
      <c r="O395" s="43" t="s">
        <v>3</v>
      </c>
      <c r="P395" s="43" t="s">
        <v>26</v>
      </c>
      <c r="Q395" s="43" t="s">
        <v>4</v>
      </c>
      <c r="R395" s="43" t="s">
        <v>84</v>
      </c>
      <c r="S395" s="44" t="s">
        <v>5</v>
      </c>
      <c r="U395" s="365" t="s">
        <v>40</v>
      </c>
      <c r="V395" s="84" t="s">
        <v>71</v>
      </c>
      <c r="W395" s="84" t="s">
        <v>72</v>
      </c>
      <c r="X395" s="84" t="s">
        <v>4</v>
      </c>
      <c r="Y395" s="84" t="s">
        <v>1</v>
      </c>
      <c r="Z395" s="84" t="s">
        <v>2</v>
      </c>
      <c r="AA395" s="84" t="s">
        <v>3</v>
      </c>
      <c r="AB395" s="84" t="s">
        <v>53</v>
      </c>
      <c r="AC395" s="84" t="s">
        <v>65</v>
      </c>
      <c r="AD395" s="85" t="s">
        <v>73</v>
      </c>
      <c r="AE395" s="85" t="s">
        <v>74</v>
      </c>
      <c r="AF395" s="85" t="s">
        <v>75</v>
      </c>
      <c r="AG395" s="85" t="s">
        <v>76</v>
      </c>
      <c r="AH395" s="85" t="s">
        <v>77</v>
      </c>
      <c r="AI395" s="86" t="s">
        <v>61</v>
      </c>
      <c r="BA395"/>
      <c r="BR395"/>
      <c r="CG395"/>
    </row>
    <row r="396" spans="1:85" ht="15" customHeight="1" x14ac:dyDescent="0.25">
      <c r="A396" s="418" t="s">
        <v>40</v>
      </c>
      <c r="B396" s="357" t="s">
        <v>66</v>
      </c>
      <c r="C396" s="358"/>
      <c r="D396" s="358"/>
      <c r="E396" s="358"/>
      <c r="F396" s="358"/>
      <c r="G396" s="358"/>
      <c r="H396" s="358"/>
      <c r="I396" s="359"/>
      <c r="K396" s="370" t="s">
        <v>40</v>
      </c>
      <c r="L396" s="360" t="s">
        <v>66</v>
      </c>
      <c r="M396" s="361"/>
      <c r="N396" s="361"/>
      <c r="O396" s="361"/>
      <c r="P396" s="361"/>
      <c r="Q396" s="361"/>
      <c r="R396" s="361"/>
      <c r="S396" s="362"/>
      <c r="U396" s="366" t="s">
        <v>40</v>
      </c>
      <c r="V396" s="363" t="s">
        <v>66</v>
      </c>
      <c r="W396" s="363"/>
      <c r="X396" s="363"/>
      <c r="Y396" s="363"/>
      <c r="Z396" s="363"/>
      <c r="AA396" s="363"/>
      <c r="AB396" s="363"/>
      <c r="AC396" s="363"/>
      <c r="AD396" s="363"/>
      <c r="AE396" s="363"/>
      <c r="AF396" s="363"/>
      <c r="AG396" s="363"/>
      <c r="AH396" s="363"/>
      <c r="AI396" s="364"/>
      <c r="BA396"/>
      <c r="BR396"/>
      <c r="CG396"/>
    </row>
    <row r="397" spans="1:85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  <c r="J397" s="8"/>
      <c r="K397" s="31" t="s">
        <v>6</v>
      </c>
      <c r="L397" s="46">
        <v>0</v>
      </c>
      <c r="M397" s="46">
        <v>0</v>
      </c>
      <c r="N397" s="46">
        <v>0</v>
      </c>
      <c r="O397" s="46">
        <v>0</v>
      </c>
      <c r="P397" s="46">
        <v>0</v>
      </c>
      <c r="Q397" s="46">
        <v>0</v>
      </c>
      <c r="R397" s="87">
        <v>0</v>
      </c>
      <c r="S397" s="88">
        <f>SUM(L397:R397)</f>
        <v>0</v>
      </c>
      <c r="U397" s="33" t="s">
        <v>6</v>
      </c>
      <c r="V397" s="89">
        <v>0</v>
      </c>
      <c r="W397" s="89">
        <v>0</v>
      </c>
      <c r="X397" s="89">
        <v>0</v>
      </c>
      <c r="Y397" s="89">
        <v>0</v>
      </c>
      <c r="Z397" s="89">
        <v>0</v>
      </c>
      <c r="AA397" s="89">
        <v>0</v>
      </c>
      <c r="AB397" s="89">
        <v>0</v>
      </c>
      <c r="AC397" s="90">
        <v>0</v>
      </c>
      <c r="AD397" s="91">
        <v>0</v>
      </c>
      <c r="AE397" s="91">
        <v>0</v>
      </c>
      <c r="AF397" s="91">
        <v>0</v>
      </c>
      <c r="AG397" s="91">
        <v>0</v>
      </c>
      <c r="AH397" s="91">
        <v>0</v>
      </c>
      <c r="AI397" s="92">
        <f>SUM(V397:AC397)</f>
        <v>0</v>
      </c>
      <c r="BA397"/>
      <c r="BR397"/>
      <c r="CG397"/>
    </row>
    <row r="398" spans="1:85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246">SUM(B398:H398)</f>
        <v>0</v>
      </c>
      <c r="J398" s="8"/>
      <c r="K398" s="23" t="s">
        <v>7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6">
        <v>0</v>
      </c>
      <c r="S398" s="57">
        <f t="shared" ref="S398:S417" si="247">SUM(L398:R398)</f>
        <v>0</v>
      </c>
      <c r="U398" s="34" t="s">
        <v>7</v>
      </c>
      <c r="V398" s="93">
        <v>0</v>
      </c>
      <c r="W398" s="93">
        <v>0</v>
      </c>
      <c r="X398" s="93">
        <v>0</v>
      </c>
      <c r="Y398" s="93">
        <v>0</v>
      </c>
      <c r="Z398" s="93">
        <v>0</v>
      </c>
      <c r="AA398" s="93">
        <v>0</v>
      </c>
      <c r="AB398" s="93">
        <v>0</v>
      </c>
      <c r="AC398" s="94">
        <v>0</v>
      </c>
      <c r="AD398" s="93">
        <v>0</v>
      </c>
      <c r="AE398" s="93">
        <v>0</v>
      </c>
      <c r="AF398" s="93">
        <v>0</v>
      </c>
      <c r="AG398" s="93">
        <v>0</v>
      </c>
      <c r="AH398" s="93">
        <v>0</v>
      </c>
      <c r="AI398" s="95">
        <f t="shared" ref="AI398:AI417" si="248">SUM(V398:AC398)</f>
        <v>0</v>
      </c>
      <c r="BA398"/>
      <c r="BR398"/>
      <c r="CG398"/>
    </row>
    <row r="399" spans="1:85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246"/>
        <v>0</v>
      </c>
      <c r="J399" s="8"/>
      <c r="K399" s="24" t="s">
        <v>9</v>
      </c>
      <c r="L399" s="49">
        <v>0</v>
      </c>
      <c r="M399" s="49">
        <v>0</v>
      </c>
      <c r="N399" s="49">
        <v>0</v>
      </c>
      <c r="O399" s="49">
        <v>0</v>
      </c>
      <c r="P399" s="49">
        <v>0</v>
      </c>
      <c r="Q399" s="49">
        <v>0</v>
      </c>
      <c r="R399" s="50">
        <v>0</v>
      </c>
      <c r="S399" s="51">
        <f t="shared" si="247"/>
        <v>0</v>
      </c>
      <c r="U399" s="35" t="s">
        <v>9</v>
      </c>
      <c r="V399" s="89">
        <v>0</v>
      </c>
      <c r="W399" s="89">
        <v>0</v>
      </c>
      <c r="X399" s="89">
        <v>0</v>
      </c>
      <c r="Y399" s="89">
        <v>0</v>
      </c>
      <c r="Z399" s="89">
        <v>0</v>
      </c>
      <c r="AA399" s="89">
        <v>0</v>
      </c>
      <c r="AB399" s="89">
        <v>0</v>
      </c>
      <c r="AC399" s="90">
        <v>0</v>
      </c>
      <c r="AD399" s="91">
        <v>0</v>
      </c>
      <c r="AE399" s="91">
        <v>0</v>
      </c>
      <c r="AF399" s="91">
        <v>0</v>
      </c>
      <c r="AG399" s="91">
        <v>0</v>
      </c>
      <c r="AH399" s="91">
        <v>0</v>
      </c>
      <c r="AI399" s="92">
        <f t="shared" si="248"/>
        <v>0</v>
      </c>
      <c r="BA399"/>
      <c r="BR399"/>
      <c r="CG399"/>
    </row>
    <row r="400" spans="1:85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246"/>
        <v>0</v>
      </c>
      <c r="J400" s="8"/>
      <c r="K400" s="23" t="s">
        <v>54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6">
        <v>0</v>
      </c>
      <c r="S400" s="57">
        <f t="shared" si="247"/>
        <v>0</v>
      </c>
      <c r="U400" s="34" t="s">
        <v>54</v>
      </c>
      <c r="V400" s="93">
        <v>0</v>
      </c>
      <c r="W400" s="93">
        <v>0</v>
      </c>
      <c r="X400" s="93">
        <v>0</v>
      </c>
      <c r="Y400" s="93">
        <v>0</v>
      </c>
      <c r="Z400" s="93">
        <v>0</v>
      </c>
      <c r="AA400" s="93">
        <v>0</v>
      </c>
      <c r="AB400" s="93">
        <v>0</v>
      </c>
      <c r="AC400" s="94">
        <v>0</v>
      </c>
      <c r="AD400" s="93">
        <v>0</v>
      </c>
      <c r="AE400" s="93">
        <v>0</v>
      </c>
      <c r="AF400" s="93">
        <v>0</v>
      </c>
      <c r="AG400" s="93">
        <v>0</v>
      </c>
      <c r="AH400" s="93">
        <v>0</v>
      </c>
      <c r="AI400" s="95">
        <f t="shared" si="248"/>
        <v>0</v>
      </c>
      <c r="BA400"/>
      <c r="BR400"/>
      <c r="CG400"/>
    </row>
    <row r="401" spans="1:85" x14ac:dyDescent="0.25">
      <c r="A401" s="12" t="s">
        <v>15</v>
      </c>
      <c r="B401" s="49">
        <v>26.361655175273565</v>
      </c>
      <c r="C401" s="49">
        <v>11.49389924114338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246"/>
        <v>37.855554416416943</v>
      </c>
      <c r="J401" s="8"/>
      <c r="K401" s="24" t="s">
        <v>15</v>
      </c>
      <c r="L401" s="49">
        <v>26.361655175273565</v>
      </c>
      <c r="M401" s="49">
        <v>11.49389924114338</v>
      </c>
      <c r="N401" s="49">
        <v>0</v>
      </c>
      <c r="O401" s="49">
        <v>0</v>
      </c>
      <c r="P401" s="49">
        <v>0</v>
      </c>
      <c r="Q401" s="49">
        <v>0</v>
      </c>
      <c r="R401" s="50">
        <v>0</v>
      </c>
      <c r="S401" s="51">
        <f t="shared" si="247"/>
        <v>37.855554416416943</v>
      </c>
      <c r="U401" s="35" t="s">
        <v>15</v>
      </c>
      <c r="V401" s="89">
        <v>26.361655175273565</v>
      </c>
      <c r="W401" s="89">
        <v>0</v>
      </c>
      <c r="X401" s="89">
        <v>0</v>
      </c>
      <c r="Y401" s="89">
        <v>11.49389924114338</v>
      </c>
      <c r="Z401" s="89">
        <v>0</v>
      </c>
      <c r="AA401" s="89">
        <v>0</v>
      </c>
      <c r="AB401" s="89">
        <v>0</v>
      </c>
      <c r="AC401" s="90">
        <v>0</v>
      </c>
      <c r="AD401" s="91">
        <v>0</v>
      </c>
      <c r="AE401" s="91">
        <v>0</v>
      </c>
      <c r="AF401" s="91">
        <v>0</v>
      </c>
      <c r="AG401" s="91">
        <v>0</v>
      </c>
      <c r="AH401" s="91">
        <v>0</v>
      </c>
      <c r="AI401" s="92">
        <f t="shared" si="248"/>
        <v>37.855554416416943</v>
      </c>
      <c r="BA401"/>
      <c r="BR401"/>
      <c r="CG401"/>
    </row>
    <row r="402" spans="1:85" x14ac:dyDescent="0.25">
      <c r="A402" s="11" t="s">
        <v>67</v>
      </c>
      <c r="B402" s="52">
        <v>4.1173441924280887</v>
      </c>
      <c r="C402" s="52">
        <v>2.5991493412843441</v>
      </c>
      <c r="D402" s="52">
        <v>0.6264131394474568</v>
      </c>
      <c r="E402" s="52">
        <v>0</v>
      </c>
      <c r="F402" s="372"/>
      <c r="G402" s="52">
        <v>0</v>
      </c>
      <c r="H402" s="53">
        <v>0</v>
      </c>
      <c r="I402" s="54">
        <f t="shared" si="246"/>
        <v>7.3429066731598889</v>
      </c>
      <c r="J402" s="8"/>
      <c r="K402" s="23" t="s">
        <v>67</v>
      </c>
      <c r="L402" s="55">
        <v>4.1173441924280887</v>
      </c>
      <c r="M402" s="55">
        <v>2.5991493412843441</v>
      </c>
      <c r="N402" s="55">
        <v>0.6264131394474568</v>
      </c>
      <c r="O402" s="55">
        <v>0</v>
      </c>
      <c r="P402" s="55">
        <v>0</v>
      </c>
      <c r="Q402" s="55">
        <v>0</v>
      </c>
      <c r="R402" s="56">
        <v>0</v>
      </c>
      <c r="S402" s="57">
        <f t="shared" si="247"/>
        <v>7.3429066731598889</v>
      </c>
      <c r="U402" s="34" t="s">
        <v>55</v>
      </c>
      <c r="V402" s="93">
        <v>4.1173441924280887</v>
      </c>
      <c r="W402" s="93">
        <v>0</v>
      </c>
      <c r="X402" s="93">
        <v>0</v>
      </c>
      <c r="Y402" s="93">
        <v>2.5991493412843441</v>
      </c>
      <c r="Z402" s="93">
        <v>0.6264131394474568</v>
      </c>
      <c r="AA402" s="93">
        <v>0</v>
      </c>
      <c r="AB402" s="93">
        <v>0</v>
      </c>
      <c r="AC402" s="94">
        <v>0</v>
      </c>
      <c r="AD402" s="93">
        <v>0</v>
      </c>
      <c r="AE402" s="93">
        <v>0</v>
      </c>
      <c r="AF402" s="93">
        <v>0</v>
      </c>
      <c r="AG402" s="93">
        <v>0</v>
      </c>
      <c r="AH402" s="93">
        <v>0</v>
      </c>
      <c r="AI402" s="95">
        <f t="shared" si="248"/>
        <v>7.3429066731598889</v>
      </c>
      <c r="BA402"/>
      <c r="BR402"/>
      <c r="CG402"/>
    </row>
    <row r="403" spans="1:85" x14ac:dyDescent="0.25">
      <c r="A403" s="12" t="s">
        <v>56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 t="shared" si="246"/>
        <v>0</v>
      </c>
      <c r="J403" s="8"/>
      <c r="K403" s="24" t="s">
        <v>56</v>
      </c>
      <c r="L403" s="49">
        <v>0</v>
      </c>
      <c r="M403" s="49">
        <v>0</v>
      </c>
      <c r="N403" s="49">
        <v>0</v>
      </c>
      <c r="O403" s="49">
        <v>0</v>
      </c>
      <c r="P403" s="49">
        <v>7.1852830668034935</v>
      </c>
      <c r="Q403" s="49">
        <v>0</v>
      </c>
      <c r="R403" s="50">
        <v>0</v>
      </c>
      <c r="S403" s="51">
        <f t="shared" si="247"/>
        <v>7.1852830668034935</v>
      </c>
      <c r="U403" s="35" t="s">
        <v>56</v>
      </c>
      <c r="V403" s="89">
        <v>0</v>
      </c>
      <c r="W403" s="89">
        <v>0</v>
      </c>
      <c r="X403" s="89">
        <v>0</v>
      </c>
      <c r="Y403" s="89">
        <v>0</v>
      </c>
      <c r="Z403" s="89">
        <v>0</v>
      </c>
      <c r="AA403" s="89">
        <v>0</v>
      </c>
      <c r="AB403" s="89">
        <v>7.1852830668034935</v>
      </c>
      <c r="AC403" s="90">
        <v>0</v>
      </c>
      <c r="AD403" s="89">
        <v>0</v>
      </c>
      <c r="AE403" s="89">
        <v>0</v>
      </c>
      <c r="AF403" s="89">
        <v>0</v>
      </c>
      <c r="AG403" s="89">
        <v>0</v>
      </c>
      <c r="AH403" s="89">
        <v>0</v>
      </c>
      <c r="AI403" s="92">
        <f t="shared" si="248"/>
        <v>7.1852830668034935</v>
      </c>
      <c r="BA403"/>
      <c r="BR403"/>
      <c r="CG403"/>
    </row>
    <row r="404" spans="1:85" x14ac:dyDescent="0.25">
      <c r="A404" s="11" t="s">
        <v>11</v>
      </c>
      <c r="B404" s="52">
        <v>0</v>
      </c>
      <c r="C404" s="52">
        <v>0.10130292072125384</v>
      </c>
      <c r="D404" s="52">
        <v>0</v>
      </c>
      <c r="E404" s="52">
        <v>0</v>
      </c>
      <c r="F404" s="372"/>
      <c r="G404" s="52">
        <v>0</v>
      </c>
      <c r="H404" s="53">
        <v>0</v>
      </c>
      <c r="I404" s="54">
        <f t="shared" si="246"/>
        <v>0.10130292072125384</v>
      </c>
      <c r="J404" s="8"/>
      <c r="K404" s="23" t="s">
        <v>11</v>
      </c>
      <c r="L404" s="55">
        <v>0</v>
      </c>
      <c r="M404" s="55">
        <v>0.10130292072125384</v>
      </c>
      <c r="N404" s="55">
        <v>0</v>
      </c>
      <c r="O404" s="55">
        <v>0</v>
      </c>
      <c r="P404" s="55">
        <v>1.4898371416726321</v>
      </c>
      <c r="Q404" s="55">
        <v>0</v>
      </c>
      <c r="R404" s="56">
        <v>0</v>
      </c>
      <c r="S404" s="57">
        <f t="shared" si="247"/>
        <v>1.5911400623938861</v>
      </c>
      <c r="U404" s="34" t="s">
        <v>11</v>
      </c>
      <c r="V404" s="93">
        <v>0</v>
      </c>
      <c r="W404" s="93">
        <v>0</v>
      </c>
      <c r="X404" s="93">
        <v>0</v>
      </c>
      <c r="Y404" s="93">
        <v>0.10130292072125384</v>
      </c>
      <c r="Z404" s="93">
        <v>0</v>
      </c>
      <c r="AA404" s="93">
        <v>0</v>
      </c>
      <c r="AB404" s="93">
        <v>1.4898371416726321</v>
      </c>
      <c r="AC404" s="94">
        <v>0</v>
      </c>
      <c r="AD404" s="93">
        <v>0</v>
      </c>
      <c r="AE404" s="93">
        <v>0</v>
      </c>
      <c r="AF404" s="93">
        <v>0</v>
      </c>
      <c r="AG404" s="93">
        <v>0</v>
      </c>
      <c r="AH404" s="93">
        <v>0</v>
      </c>
      <c r="AI404" s="95">
        <f t="shared" si="248"/>
        <v>1.5911400623938861</v>
      </c>
      <c r="BA404"/>
      <c r="BR404"/>
      <c r="CG404"/>
    </row>
    <row r="405" spans="1:85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246"/>
        <v>0</v>
      </c>
      <c r="J405" s="8"/>
      <c r="K405" s="24" t="s">
        <v>57</v>
      </c>
      <c r="L405" s="49">
        <v>0</v>
      </c>
      <c r="M405" s="49">
        <v>0</v>
      </c>
      <c r="N405" s="49">
        <v>0</v>
      </c>
      <c r="O405" s="49">
        <v>0</v>
      </c>
      <c r="P405" s="49">
        <v>0</v>
      </c>
      <c r="Q405" s="49">
        <v>0</v>
      </c>
      <c r="R405" s="50">
        <v>0</v>
      </c>
      <c r="S405" s="51">
        <f t="shared" si="247"/>
        <v>0</v>
      </c>
      <c r="U405" s="35" t="s">
        <v>57</v>
      </c>
      <c r="V405" s="89">
        <v>0</v>
      </c>
      <c r="W405" s="89">
        <v>0</v>
      </c>
      <c r="X405" s="89">
        <v>0</v>
      </c>
      <c r="Y405" s="89">
        <v>0</v>
      </c>
      <c r="Z405" s="89">
        <v>0</v>
      </c>
      <c r="AA405" s="89">
        <v>0</v>
      </c>
      <c r="AB405" s="89">
        <v>0</v>
      </c>
      <c r="AC405" s="90">
        <v>0</v>
      </c>
      <c r="AD405" s="89">
        <v>0</v>
      </c>
      <c r="AE405" s="89">
        <v>0</v>
      </c>
      <c r="AF405" s="89">
        <v>0</v>
      </c>
      <c r="AG405" s="89">
        <v>0</v>
      </c>
      <c r="AH405" s="89">
        <v>0</v>
      </c>
      <c r="AI405" s="92">
        <f t="shared" si="248"/>
        <v>0</v>
      </c>
      <c r="BA405"/>
      <c r="BR405"/>
      <c r="CG405"/>
    </row>
    <row r="406" spans="1:85" x14ac:dyDescent="0.25">
      <c r="A406" s="11" t="s">
        <v>16</v>
      </c>
      <c r="B406" s="52">
        <v>0</v>
      </c>
      <c r="C406" s="52">
        <v>0</v>
      </c>
      <c r="D406" s="52">
        <v>1.2528722028796537</v>
      </c>
      <c r="E406" s="52">
        <v>0</v>
      </c>
      <c r="F406" s="372"/>
      <c r="G406" s="52">
        <v>0</v>
      </c>
      <c r="H406" s="53">
        <v>0</v>
      </c>
      <c r="I406" s="54">
        <f t="shared" si="246"/>
        <v>1.2528722028796537</v>
      </c>
      <c r="J406" s="8"/>
      <c r="K406" s="23" t="s">
        <v>16</v>
      </c>
      <c r="L406" s="55">
        <v>0</v>
      </c>
      <c r="M406" s="55">
        <v>0</v>
      </c>
      <c r="N406" s="55">
        <v>1.2528722028796537</v>
      </c>
      <c r="O406" s="55">
        <v>0</v>
      </c>
      <c r="P406" s="55">
        <v>0</v>
      </c>
      <c r="Q406" s="55">
        <v>0</v>
      </c>
      <c r="R406" s="56">
        <v>0</v>
      </c>
      <c r="S406" s="57">
        <f t="shared" si="247"/>
        <v>1.2528722028796537</v>
      </c>
      <c r="U406" s="34" t="s">
        <v>16</v>
      </c>
      <c r="V406" s="93">
        <v>0</v>
      </c>
      <c r="W406" s="93">
        <v>0</v>
      </c>
      <c r="X406" s="93">
        <v>0</v>
      </c>
      <c r="Y406" s="93">
        <v>0</v>
      </c>
      <c r="Z406" s="93">
        <v>1.2528722028796537</v>
      </c>
      <c r="AA406" s="93">
        <v>0</v>
      </c>
      <c r="AB406" s="93">
        <v>0</v>
      </c>
      <c r="AC406" s="94">
        <v>0</v>
      </c>
      <c r="AD406" s="93">
        <v>0</v>
      </c>
      <c r="AE406" s="93">
        <v>0</v>
      </c>
      <c r="AF406" s="93">
        <v>0</v>
      </c>
      <c r="AG406" s="93">
        <v>0</v>
      </c>
      <c r="AH406" s="93">
        <v>0</v>
      </c>
      <c r="AI406" s="95">
        <f t="shared" si="248"/>
        <v>1.2528722028796537</v>
      </c>
      <c r="BA406"/>
      <c r="BR406"/>
      <c r="CG406"/>
    </row>
    <row r="407" spans="1:85" x14ac:dyDescent="0.25">
      <c r="A407" s="12" t="s">
        <v>139</v>
      </c>
      <c r="B407" s="49">
        <v>2.3391819681599446</v>
      </c>
      <c r="C407" s="49">
        <v>17.277725174850243</v>
      </c>
      <c r="D407" s="49">
        <v>6.8270085877851825</v>
      </c>
      <c r="E407" s="49">
        <v>0</v>
      </c>
      <c r="F407" s="372"/>
      <c r="G407" s="49">
        <v>0</v>
      </c>
      <c r="H407" s="58">
        <v>0</v>
      </c>
      <c r="I407" s="48">
        <f t="shared" si="246"/>
        <v>26.443915730795371</v>
      </c>
      <c r="J407" s="8"/>
      <c r="K407" s="24" t="s">
        <v>139</v>
      </c>
      <c r="L407" s="49">
        <v>2.3391819681599446</v>
      </c>
      <c r="M407" s="49">
        <v>17.277725174850243</v>
      </c>
      <c r="N407" s="49">
        <v>6.8270085877851825</v>
      </c>
      <c r="O407" s="49">
        <v>0</v>
      </c>
      <c r="P407" s="49">
        <v>0</v>
      </c>
      <c r="Q407" s="49">
        <v>0</v>
      </c>
      <c r="R407" s="50">
        <v>0</v>
      </c>
      <c r="S407" s="51">
        <f t="shared" si="247"/>
        <v>26.443915730795371</v>
      </c>
      <c r="U407" s="35" t="s">
        <v>139</v>
      </c>
      <c r="V407" s="89">
        <v>2.3391819681599446</v>
      </c>
      <c r="W407" s="89">
        <v>0</v>
      </c>
      <c r="X407" s="89">
        <v>0</v>
      </c>
      <c r="Y407" s="89">
        <v>17.277725174850243</v>
      </c>
      <c r="Z407" s="89">
        <v>2.9594870335667087</v>
      </c>
      <c r="AA407" s="89">
        <v>0</v>
      </c>
      <c r="AB407" s="89">
        <v>0</v>
      </c>
      <c r="AC407" s="90">
        <v>3.8675215542184738</v>
      </c>
      <c r="AD407" s="89">
        <v>0</v>
      </c>
      <c r="AE407" s="89">
        <v>0</v>
      </c>
      <c r="AF407" s="89">
        <v>0</v>
      </c>
      <c r="AG407" s="89">
        <v>3.8675215542184738</v>
      </c>
      <c r="AH407" s="89">
        <v>0</v>
      </c>
      <c r="AI407" s="92">
        <f t="shared" si="248"/>
        <v>26.443915730795371</v>
      </c>
      <c r="BA407"/>
      <c r="BR407"/>
      <c r="CG407"/>
    </row>
    <row r="408" spans="1:85" x14ac:dyDescent="0.25">
      <c r="A408" s="11" t="s">
        <v>24</v>
      </c>
      <c r="B408" s="52">
        <v>3.818947800321999</v>
      </c>
      <c r="C408" s="52">
        <v>9.3339472306655707E-2</v>
      </c>
      <c r="D408" s="52">
        <v>0.75227169942387984</v>
      </c>
      <c r="E408" s="52">
        <v>27.932620566107484</v>
      </c>
      <c r="F408" s="372"/>
      <c r="G408" s="52">
        <v>3.8881890617230193</v>
      </c>
      <c r="H408" s="53">
        <v>0</v>
      </c>
      <c r="I408" s="54">
        <f t="shared" si="246"/>
        <v>36.485368599883039</v>
      </c>
      <c r="J408" s="8"/>
      <c r="K408" s="23" t="s">
        <v>24</v>
      </c>
      <c r="L408" s="55">
        <v>3.818947800321999</v>
      </c>
      <c r="M408" s="55">
        <v>9.3339472306655707E-2</v>
      </c>
      <c r="N408" s="55">
        <v>0.75227169942387984</v>
      </c>
      <c r="O408" s="55">
        <v>27.932620566107484</v>
      </c>
      <c r="P408" s="55">
        <v>0.38737763943412085</v>
      </c>
      <c r="Q408" s="55">
        <v>3.8881890617230193</v>
      </c>
      <c r="R408" s="56">
        <v>0</v>
      </c>
      <c r="S408" s="57">
        <f t="shared" si="247"/>
        <v>36.872746239317159</v>
      </c>
      <c r="U408" s="34" t="s">
        <v>24</v>
      </c>
      <c r="V408" s="93">
        <v>0</v>
      </c>
      <c r="W408" s="93">
        <v>2.9477377820632142</v>
      </c>
      <c r="X408" s="93">
        <v>3.8881890617230193</v>
      </c>
      <c r="Y408" s="93">
        <v>9.3339472306655707E-2</v>
      </c>
      <c r="Z408" s="93">
        <v>0.75227169942387984</v>
      </c>
      <c r="AA408" s="93">
        <v>26.793826635382413</v>
      </c>
      <c r="AB408" s="93">
        <v>0.38737763943412085</v>
      </c>
      <c r="AC408" s="94">
        <v>2.0100039489838579</v>
      </c>
      <c r="AD408" s="93">
        <v>0.87121001825878464</v>
      </c>
      <c r="AE408" s="93">
        <v>1.1387939307250725</v>
      </c>
      <c r="AF408" s="93">
        <v>0</v>
      </c>
      <c r="AG408" s="93">
        <v>0</v>
      </c>
      <c r="AH408" s="93">
        <v>0</v>
      </c>
      <c r="AI408" s="95">
        <f t="shared" si="248"/>
        <v>36.872746239317159</v>
      </c>
      <c r="BA408"/>
      <c r="BR408"/>
      <c r="CG408"/>
    </row>
    <row r="409" spans="1:85" x14ac:dyDescent="0.25">
      <c r="A409" s="12" t="s">
        <v>23</v>
      </c>
      <c r="B409" s="49">
        <v>1.2257734853486315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246"/>
        <v>1.2257734853486315</v>
      </c>
      <c r="J409" s="8"/>
      <c r="K409" s="24" t="s">
        <v>23</v>
      </c>
      <c r="L409" s="49">
        <v>1.2257734853486315</v>
      </c>
      <c r="M409" s="49">
        <v>0</v>
      </c>
      <c r="N409" s="49">
        <v>0</v>
      </c>
      <c r="O409" s="49">
        <v>0</v>
      </c>
      <c r="P409" s="49">
        <v>0</v>
      </c>
      <c r="Q409" s="49">
        <v>0</v>
      </c>
      <c r="R409" s="50">
        <v>0</v>
      </c>
      <c r="S409" s="51">
        <f t="shared" si="247"/>
        <v>1.2257734853486315</v>
      </c>
      <c r="U409" s="35" t="s">
        <v>23</v>
      </c>
      <c r="V409" s="89">
        <v>1.2257734853486315</v>
      </c>
      <c r="W409" s="89">
        <v>0</v>
      </c>
      <c r="X409" s="89">
        <v>0</v>
      </c>
      <c r="Y409" s="89">
        <v>0</v>
      </c>
      <c r="Z409" s="89">
        <v>0</v>
      </c>
      <c r="AA409" s="89">
        <v>0</v>
      </c>
      <c r="AB409" s="89">
        <v>0</v>
      </c>
      <c r="AC409" s="90">
        <v>0</v>
      </c>
      <c r="AD409" s="89">
        <v>0</v>
      </c>
      <c r="AE409" s="89">
        <v>0</v>
      </c>
      <c r="AF409" s="89">
        <v>0</v>
      </c>
      <c r="AG409" s="89">
        <v>0</v>
      </c>
      <c r="AH409" s="89">
        <v>0</v>
      </c>
      <c r="AI409" s="92">
        <f t="shared" si="248"/>
        <v>1.2257734853486315</v>
      </c>
      <c r="BA409"/>
      <c r="BR409"/>
      <c r="CG409"/>
    </row>
    <row r="410" spans="1:85" x14ac:dyDescent="0.25">
      <c r="A410" s="11" t="s">
        <v>58</v>
      </c>
      <c r="B410" s="52">
        <v>0.12202075052767215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246"/>
        <v>0.12202075052767215</v>
      </c>
      <c r="J410" s="8"/>
      <c r="K410" s="23" t="s">
        <v>58</v>
      </c>
      <c r="L410" s="55">
        <v>0.12202075052767215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6">
        <v>0</v>
      </c>
      <c r="S410" s="57">
        <f t="shared" si="247"/>
        <v>0.12202075052767215</v>
      </c>
      <c r="U410" s="34" t="s">
        <v>58</v>
      </c>
      <c r="V410" s="93">
        <v>0.12202075052767215</v>
      </c>
      <c r="W410" s="93">
        <v>0</v>
      </c>
      <c r="X410" s="93">
        <v>0</v>
      </c>
      <c r="Y410" s="93">
        <v>0</v>
      </c>
      <c r="Z410" s="93">
        <v>0</v>
      </c>
      <c r="AA410" s="93">
        <v>0</v>
      </c>
      <c r="AB410" s="93">
        <v>0</v>
      </c>
      <c r="AC410" s="94">
        <v>0</v>
      </c>
      <c r="AD410" s="93">
        <v>0</v>
      </c>
      <c r="AE410" s="93">
        <v>0</v>
      </c>
      <c r="AF410" s="93">
        <v>0</v>
      </c>
      <c r="AG410" s="93">
        <v>0</v>
      </c>
      <c r="AH410" s="93">
        <v>0</v>
      </c>
      <c r="AI410" s="95">
        <f t="shared" si="248"/>
        <v>0.12202075052767215</v>
      </c>
      <c r="BA410"/>
      <c r="BR410"/>
      <c r="CG410"/>
    </row>
    <row r="411" spans="1:85" x14ac:dyDescent="0.25">
      <c r="A411" s="12" t="s">
        <v>21</v>
      </c>
      <c r="B411" s="49">
        <v>1.2894820269764595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246"/>
        <v>1.2894820269764595</v>
      </c>
      <c r="J411" s="8"/>
      <c r="K411" s="24" t="s">
        <v>21</v>
      </c>
      <c r="L411" s="49">
        <v>1.2894820269764595</v>
      </c>
      <c r="M411" s="49">
        <v>0</v>
      </c>
      <c r="N411" s="49">
        <v>0</v>
      </c>
      <c r="O411" s="49">
        <v>0</v>
      </c>
      <c r="P411" s="49">
        <v>0.26223062399611397</v>
      </c>
      <c r="Q411" s="49">
        <v>0</v>
      </c>
      <c r="R411" s="50">
        <v>0</v>
      </c>
      <c r="S411" s="51">
        <f t="shared" si="247"/>
        <v>1.5517126509725734</v>
      </c>
      <c r="U411" s="35" t="s">
        <v>21</v>
      </c>
      <c r="V411" s="89">
        <v>0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0.26223062399611397</v>
      </c>
      <c r="AC411" s="90">
        <v>1.2894820269764595</v>
      </c>
      <c r="AD411" s="89">
        <v>1.2894820269764595</v>
      </c>
      <c r="AE411" s="89">
        <v>0</v>
      </c>
      <c r="AF411" s="89">
        <v>0</v>
      </c>
      <c r="AG411" s="89">
        <v>0</v>
      </c>
      <c r="AH411" s="89">
        <v>0</v>
      </c>
      <c r="AI411" s="92">
        <f t="shared" si="248"/>
        <v>1.5517126509725734</v>
      </c>
      <c r="BA411"/>
      <c r="BR411"/>
      <c r="CG411"/>
    </row>
    <row r="412" spans="1:85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246"/>
        <v>0</v>
      </c>
      <c r="J412" s="8"/>
      <c r="K412" s="23" t="s">
        <v>20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6">
        <v>0</v>
      </c>
      <c r="S412" s="57">
        <f t="shared" si="247"/>
        <v>0</v>
      </c>
      <c r="U412" s="34" t="s">
        <v>59</v>
      </c>
      <c r="V412" s="93">
        <v>0</v>
      </c>
      <c r="W412" s="93">
        <v>0</v>
      </c>
      <c r="X412" s="93">
        <v>0</v>
      </c>
      <c r="Y412" s="93">
        <v>0</v>
      </c>
      <c r="Z412" s="93">
        <v>0</v>
      </c>
      <c r="AA412" s="93">
        <v>0</v>
      </c>
      <c r="AB412" s="93">
        <v>0</v>
      </c>
      <c r="AC412" s="94">
        <v>0</v>
      </c>
      <c r="AD412" s="93">
        <v>0</v>
      </c>
      <c r="AE412" s="93">
        <v>0</v>
      </c>
      <c r="AF412" s="93">
        <v>0</v>
      </c>
      <c r="AG412" s="93">
        <v>0</v>
      </c>
      <c r="AH412" s="93">
        <v>0</v>
      </c>
      <c r="AI412" s="95">
        <f t="shared" si="248"/>
        <v>0</v>
      </c>
      <c r="BA412"/>
      <c r="BR412"/>
      <c r="CG412"/>
    </row>
    <row r="413" spans="1:85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246"/>
        <v>0</v>
      </c>
      <c r="J413" s="8"/>
      <c r="K413" s="25" t="s">
        <v>62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50">
        <v>0</v>
      </c>
      <c r="S413" s="51">
        <f t="shared" si="247"/>
        <v>0</v>
      </c>
      <c r="U413" s="36" t="s">
        <v>60</v>
      </c>
      <c r="V413" s="89">
        <v>0</v>
      </c>
      <c r="W413" s="89">
        <v>0</v>
      </c>
      <c r="X413" s="89">
        <v>0</v>
      </c>
      <c r="Y413" s="89">
        <v>0</v>
      </c>
      <c r="Z413" s="89">
        <v>0</v>
      </c>
      <c r="AA413" s="89">
        <v>0</v>
      </c>
      <c r="AB413" s="89">
        <v>0</v>
      </c>
      <c r="AC413" s="90">
        <v>0</v>
      </c>
      <c r="AD413" s="91">
        <v>0</v>
      </c>
      <c r="AE413" s="91">
        <v>0</v>
      </c>
      <c r="AF413" s="91">
        <v>0</v>
      </c>
      <c r="AG413" s="91">
        <v>0</v>
      </c>
      <c r="AH413" s="91">
        <v>0</v>
      </c>
      <c r="AI413" s="92">
        <f t="shared" si="248"/>
        <v>0</v>
      </c>
      <c r="BA413"/>
      <c r="BR413"/>
      <c r="CG413"/>
    </row>
    <row r="414" spans="1:85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246"/>
        <v>0</v>
      </c>
      <c r="J414" s="8"/>
      <c r="K414" s="26" t="s">
        <v>22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63">
        <v>0</v>
      </c>
      <c r="S414" s="64">
        <f t="shared" si="247"/>
        <v>0</v>
      </c>
      <c r="U414" s="37" t="s">
        <v>63</v>
      </c>
      <c r="V414" s="96">
        <v>0</v>
      </c>
      <c r="W414" s="96">
        <v>0</v>
      </c>
      <c r="X414" s="96">
        <v>0</v>
      </c>
      <c r="Y414" s="96">
        <v>0</v>
      </c>
      <c r="Z414" s="96">
        <v>0</v>
      </c>
      <c r="AA414" s="96">
        <v>0</v>
      </c>
      <c r="AB414" s="96">
        <v>0</v>
      </c>
      <c r="AC414" s="96">
        <v>0</v>
      </c>
      <c r="AD414" s="96">
        <v>0</v>
      </c>
      <c r="AE414" s="96">
        <v>0</v>
      </c>
      <c r="AF414" s="96">
        <v>0</v>
      </c>
      <c r="AG414" s="96">
        <v>0</v>
      </c>
      <c r="AH414" s="97">
        <v>0</v>
      </c>
      <c r="AI414" s="98">
        <f t="shared" si="248"/>
        <v>0</v>
      </c>
      <c r="BA414"/>
      <c r="BR414"/>
      <c r="CG414"/>
    </row>
    <row r="415" spans="1:85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246"/>
        <v>0</v>
      </c>
      <c r="J415" s="8"/>
      <c r="K415" s="27" t="s">
        <v>18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8">
        <v>0</v>
      </c>
      <c r="S415" s="69">
        <f t="shared" si="247"/>
        <v>0</v>
      </c>
      <c r="U415" s="38" t="s">
        <v>18</v>
      </c>
      <c r="V415" s="99">
        <v>0</v>
      </c>
      <c r="W415" s="99">
        <v>0</v>
      </c>
      <c r="X415" s="99">
        <v>0</v>
      </c>
      <c r="Y415" s="99">
        <v>0</v>
      </c>
      <c r="Z415" s="99">
        <v>0</v>
      </c>
      <c r="AA415" s="99">
        <v>0</v>
      </c>
      <c r="AB415" s="99">
        <v>0</v>
      </c>
      <c r="AC415" s="99">
        <v>0</v>
      </c>
      <c r="AD415" s="100">
        <v>0</v>
      </c>
      <c r="AE415" s="100">
        <v>0</v>
      </c>
      <c r="AF415" s="100">
        <v>0</v>
      </c>
      <c r="AG415" s="100">
        <v>0</v>
      </c>
      <c r="AH415" s="100">
        <v>0</v>
      </c>
      <c r="AI415" s="101">
        <f t="shared" si="248"/>
        <v>0</v>
      </c>
      <c r="BA415"/>
      <c r="BR415"/>
      <c r="CG415"/>
    </row>
    <row r="416" spans="1:85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246"/>
        <v>0</v>
      </c>
      <c r="J416" s="8"/>
      <c r="K416" s="26" t="s">
        <v>19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63">
        <v>0</v>
      </c>
      <c r="S416" s="64">
        <f t="shared" si="247"/>
        <v>0</v>
      </c>
      <c r="U416" s="37" t="s">
        <v>19</v>
      </c>
      <c r="V416" s="96">
        <v>0</v>
      </c>
      <c r="W416" s="96">
        <v>0</v>
      </c>
      <c r="X416" s="96">
        <v>0</v>
      </c>
      <c r="Y416" s="96">
        <v>0</v>
      </c>
      <c r="Z416" s="96">
        <v>0</v>
      </c>
      <c r="AA416" s="96">
        <v>0</v>
      </c>
      <c r="AB416" s="96">
        <v>0</v>
      </c>
      <c r="AC416" s="96">
        <v>0</v>
      </c>
      <c r="AD416" s="96">
        <v>0</v>
      </c>
      <c r="AE416" s="96">
        <v>0</v>
      </c>
      <c r="AF416" s="96">
        <v>0</v>
      </c>
      <c r="AG416" s="96">
        <v>0</v>
      </c>
      <c r="AH416" s="97">
        <v>0</v>
      </c>
      <c r="AI416" s="98">
        <f t="shared" si="248"/>
        <v>0</v>
      </c>
      <c r="BA416"/>
      <c r="BR416"/>
      <c r="CG416"/>
    </row>
    <row r="417" spans="1:85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 t="shared" si="246"/>
        <v>0</v>
      </c>
      <c r="J417" s="8"/>
      <c r="K417" s="28" t="s">
        <v>10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s="70">
        <v>0</v>
      </c>
      <c r="R417" s="73">
        <v>0</v>
      </c>
      <c r="S417" s="74">
        <f t="shared" si="247"/>
        <v>0</v>
      </c>
      <c r="U417" s="38" t="s">
        <v>10</v>
      </c>
      <c r="V417" s="99">
        <v>0</v>
      </c>
      <c r="W417" s="99">
        <v>0</v>
      </c>
      <c r="X417" s="99">
        <v>0</v>
      </c>
      <c r="Y417" s="99">
        <v>0</v>
      </c>
      <c r="Z417" s="99">
        <v>0</v>
      </c>
      <c r="AA417" s="99">
        <v>0</v>
      </c>
      <c r="AB417" s="99">
        <v>0</v>
      </c>
      <c r="AC417" s="99">
        <v>0</v>
      </c>
      <c r="AD417" s="100">
        <v>0</v>
      </c>
      <c r="AE417" s="100">
        <v>0</v>
      </c>
      <c r="AF417" s="100">
        <v>0</v>
      </c>
      <c r="AG417" s="100">
        <v>0</v>
      </c>
      <c r="AH417" s="100">
        <v>0</v>
      </c>
      <c r="AI417" s="101">
        <f t="shared" si="248"/>
        <v>0</v>
      </c>
      <c r="BA417"/>
      <c r="BR417"/>
      <c r="CG417"/>
    </row>
    <row r="418" spans="1:85" x14ac:dyDescent="0.25">
      <c r="A418" s="17" t="s">
        <v>25</v>
      </c>
      <c r="B418" s="75">
        <f>SUM(B397:B413)</f>
        <v>39.274405399036361</v>
      </c>
      <c r="C418" s="75">
        <f t="shared" ref="C418:I418" si="249">SUM(C397:C413)</f>
        <v>31.565416150305875</v>
      </c>
      <c r="D418" s="75">
        <f t="shared" si="249"/>
        <v>9.4585656295361726</v>
      </c>
      <c r="E418" s="75">
        <f t="shared" si="249"/>
        <v>27.932620566107484</v>
      </c>
      <c r="F418" s="75">
        <f t="shared" si="249"/>
        <v>0</v>
      </c>
      <c r="G418" s="75">
        <f t="shared" si="249"/>
        <v>3.8881890617230193</v>
      </c>
      <c r="H418" s="76">
        <f t="shared" si="249"/>
        <v>0</v>
      </c>
      <c r="I418" s="48">
        <f t="shared" si="249"/>
        <v>112.1191968067089</v>
      </c>
      <c r="J418" s="8"/>
      <c r="K418" s="29" t="s">
        <v>25</v>
      </c>
      <c r="L418" s="75">
        <f>SUM(L397:L413)</f>
        <v>39.274405399036361</v>
      </c>
      <c r="M418" s="75">
        <f t="shared" ref="M418:S418" si="250">SUM(M397:M413)</f>
        <v>31.565416150305875</v>
      </c>
      <c r="N418" s="75">
        <f t="shared" si="250"/>
        <v>9.4585656295361726</v>
      </c>
      <c r="O418" s="75">
        <f t="shared" si="250"/>
        <v>27.932620566107484</v>
      </c>
      <c r="P418" s="75">
        <f t="shared" si="250"/>
        <v>9.3247284719063597</v>
      </c>
      <c r="Q418" s="75">
        <f t="shared" si="250"/>
        <v>3.8881890617230193</v>
      </c>
      <c r="R418" s="76">
        <f t="shared" si="250"/>
        <v>0</v>
      </c>
      <c r="S418" s="77">
        <f t="shared" si="250"/>
        <v>121.44392527861525</v>
      </c>
      <c r="U418" s="39" t="s">
        <v>61</v>
      </c>
      <c r="V418" s="102">
        <f>SUM(V397:V413)</f>
        <v>34.165975571737903</v>
      </c>
      <c r="W418" s="102">
        <f t="shared" ref="W418:AH418" si="251">SUM(W397:W413)</f>
        <v>2.9477377820632142</v>
      </c>
      <c r="X418" s="102">
        <f t="shared" si="251"/>
        <v>3.8881890617230193</v>
      </c>
      <c r="Y418" s="102">
        <f t="shared" si="251"/>
        <v>31.565416150305875</v>
      </c>
      <c r="Z418" s="102">
        <f t="shared" si="251"/>
        <v>5.5910440753176998</v>
      </c>
      <c r="AA418" s="102">
        <f t="shared" si="251"/>
        <v>26.793826635382413</v>
      </c>
      <c r="AB418" s="102">
        <f t="shared" si="251"/>
        <v>9.3247284719063597</v>
      </c>
      <c r="AC418" s="102">
        <f t="shared" si="251"/>
        <v>7.1670075301787914</v>
      </c>
      <c r="AD418" s="103">
        <f t="shared" si="251"/>
        <v>2.1606920452352441</v>
      </c>
      <c r="AE418" s="103">
        <f t="shared" si="251"/>
        <v>1.1387939307250725</v>
      </c>
      <c r="AF418" s="103">
        <f t="shared" si="251"/>
        <v>0</v>
      </c>
      <c r="AG418" s="103">
        <f t="shared" si="251"/>
        <v>3.8675215542184738</v>
      </c>
      <c r="AH418" s="103">
        <f t="shared" si="251"/>
        <v>0</v>
      </c>
      <c r="AI418" s="104">
        <f>SUM(V418:AC418)</f>
        <v>121.44392527861527</v>
      </c>
      <c r="BA418"/>
      <c r="BR418"/>
      <c r="CG418"/>
    </row>
    <row r="419" spans="1:85" s="4" customFormat="1" ht="15" thickBot="1" x14ac:dyDescent="0.35">
      <c r="A419" s="18" t="s">
        <v>85</v>
      </c>
      <c r="B419" s="105">
        <f>IF($I418=0,"-",B418/$I418)</f>
        <v>0.35029153363223425</v>
      </c>
      <c r="C419" s="105">
        <f t="shared" ref="C419:H419" si="252">IF($I418=0,"-",C418/$I418)</f>
        <v>0.2815344477067917</v>
      </c>
      <c r="D419" s="105">
        <f t="shared" si="252"/>
        <v>8.4361696292228505E-2</v>
      </c>
      <c r="E419" s="105">
        <f t="shared" si="252"/>
        <v>0.24913325604947675</v>
      </c>
      <c r="F419" s="105">
        <f t="shared" si="252"/>
        <v>0</v>
      </c>
      <c r="G419" s="105">
        <f t="shared" si="252"/>
        <v>3.4679066319268897E-2</v>
      </c>
      <c r="H419" s="106">
        <f t="shared" si="252"/>
        <v>0</v>
      </c>
      <c r="I419" s="107">
        <f>SUM(B419:H419)</f>
        <v>1</v>
      </c>
      <c r="J419"/>
      <c r="K419" s="30" t="s">
        <v>85</v>
      </c>
      <c r="L419" s="80">
        <f>IF($S418=0,"-",L418/$S418)</f>
        <v>0.32339538852135646</v>
      </c>
      <c r="M419" s="80">
        <f t="shared" ref="M419:R419" si="253">IF($S418=0,"-",M418/$S418)</f>
        <v>0.25991762105752808</v>
      </c>
      <c r="N419" s="80">
        <f t="shared" si="253"/>
        <v>7.788422193894376E-2</v>
      </c>
      <c r="O419" s="80">
        <f t="shared" si="253"/>
        <v>0.23000426330114732</v>
      </c>
      <c r="P419" s="80">
        <f t="shared" si="253"/>
        <v>7.6782172928894346E-2</v>
      </c>
      <c r="Q419" s="80">
        <f t="shared" si="253"/>
        <v>3.20163322521302E-2</v>
      </c>
      <c r="R419" s="81">
        <f t="shared" si="253"/>
        <v>0</v>
      </c>
      <c r="S419" s="82">
        <f>SUM(L419:R419)</f>
        <v>1.0000000000000002</v>
      </c>
      <c r="U419" s="40" t="s">
        <v>85</v>
      </c>
      <c r="V419" s="108">
        <f>+V418/$AI418</f>
        <v>0.28133128514542588</v>
      </c>
      <c r="W419" s="108">
        <f t="shared" ref="W419:AH419" si="254">+W418/$AI418</f>
        <v>2.4272418528144143E-2</v>
      </c>
      <c r="X419" s="108">
        <f t="shared" si="254"/>
        <v>3.2016332252130193E-2</v>
      </c>
      <c r="Y419" s="108">
        <f t="shared" si="254"/>
        <v>0.25991762105752808</v>
      </c>
      <c r="Z419" s="108">
        <f t="shared" si="254"/>
        <v>4.6038071171454566E-2</v>
      </c>
      <c r="AA419" s="108">
        <f t="shared" si="254"/>
        <v>0.22062714601749178</v>
      </c>
      <c r="AB419" s="108">
        <f t="shared" si="254"/>
        <v>7.6782172928894332E-2</v>
      </c>
      <c r="AC419" s="108">
        <f t="shared" si="254"/>
        <v>5.9014952898931126E-2</v>
      </c>
      <c r="AD419" s="108">
        <f t="shared" si="254"/>
        <v>1.7791684847786409E-2</v>
      </c>
      <c r="AE419" s="108">
        <f t="shared" si="254"/>
        <v>9.3771172836555183E-3</v>
      </c>
      <c r="AF419" s="108">
        <f t="shared" si="254"/>
        <v>0</v>
      </c>
      <c r="AG419" s="108">
        <f t="shared" si="254"/>
        <v>3.1846150767489194E-2</v>
      </c>
      <c r="AH419" s="108">
        <f t="shared" si="254"/>
        <v>0</v>
      </c>
      <c r="AI419" s="109">
        <f>SUM(V419:AC419)</f>
        <v>1</v>
      </c>
    </row>
    <row r="420" spans="1:85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AI420" s="8"/>
      <c r="BA420"/>
      <c r="BR420"/>
      <c r="CG420"/>
    </row>
    <row r="421" spans="1:85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  <c r="K421" s="369" t="s">
        <v>41</v>
      </c>
      <c r="L421" s="43" t="s">
        <v>0</v>
      </c>
      <c r="M421" s="43" t="s">
        <v>1</v>
      </c>
      <c r="N421" s="43" t="s">
        <v>2</v>
      </c>
      <c r="O421" s="43" t="s">
        <v>3</v>
      </c>
      <c r="P421" s="43" t="s">
        <v>26</v>
      </c>
      <c r="Q421" s="43" t="s">
        <v>4</v>
      </c>
      <c r="R421" s="43" t="s">
        <v>84</v>
      </c>
      <c r="S421" s="44" t="s">
        <v>5</v>
      </c>
      <c r="U421" s="365" t="s">
        <v>41</v>
      </c>
      <c r="V421" s="84" t="s">
        <v>71</v>
      </c>
      <c r="W421" s="84" t="s">
        <v>72</v>
      </c>
      <c r="X421" s="84" t="s">
        <v>4</v>
      </c>
      <c r="Y421" s="84" t="s">
        <v>1</v>
      </c>
      <c r="Z421" s="84" t="s">
        <v>2</v>
      </c>
      <c r="AA421" s="84" t="s">
        <v>3</v>
      </c>
      <c r="AB421" s="84" t="s">
        <v>53</v>
      </c>
      <c r="AC421" s="84" t="s">
        <v>65</v>
      </c>
      <c r="AD421" s="85" t="s">
        <v>73</v>
      </c>
      <c r="AE421" s="85" t="s">
        <v>74</v>
      </c>
      <c r="AF421" s="85" t="s">
        <v>75</v>
      </c>
      <c r="AG421" s="85" t="s">
        <v>76</v>
      </c>
      <c r="AH421" s="85" t="s">
        <v>77</v>
      </c>
      <c r="AI421" s="86" t="s">
        <v>61</v>
      </c>
      <c r="BA421"/>
      <c r="BR421"/>
      <c r="CG421"/>
    </row>
    <row r="422" spans="1:85" ht="15" customHeight="1" x14ac:dyDescent="0.25">
      <c r="A422" s="418" t="s">
        <v>41</v>
      </c>
      <c r="B422" s="357" t="s">
        <v>66</v>
      </c>
      <c r="C422" s="358"/>
      <c r="D422" s="358"/>
      <c r="E422" s="358"/>
      <c r="F422" s="358"/>
      <c r="G422" s="358"/>
      <c r="H422" s="358"/>
      <c r="I422" s="359"/>
      <c r="K422" s="370" t="s">
        <v>41</v>
      </c>
      <c r="L422" s="360" t="s">
        <v>66</v>
      </c>
      <c r="M422" s="361"/>
      <c r="N422" s="361"/>
      <c r="O422" s="361"/>
      <c r="P422" s="361"/>
      <c r="Q422" s="361"/>
      <c r="R422" s="361"/>
      <c r="S422" s="362"/>
      <c r="U422" s="366" t="s">
        <v>41</v>
      </c>
      <c r="V422" s="363" t="s">
        <v>66</v>
      </c>
      <c r="W422" s="363"/>
      <c r="X422" s="363"/>
      <c r="Y422" s="363"/>
      <c r="Z422" s="363"/>
      <c r="AA422" s="363"/>
      <c r="AB422" s="363"/>
      <c r="AC422" s="363"/>
      <c r="AD422" s="363"/>
      <c r="AE422" s="363"/>
      <c r="AF422" s="363"/>
      <c r="AG422" s="363"/>
      <c r="AH422" s="363"/>
      <c r="AI422" s="364"/>
      <c r="BA422"/>
      <c r="BR422"/>
      <c r="CG422"/>
    </row>
    <row r="423" spans="1:85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  <c r="J423" s="8"/>
      <c r="K423" s="31" t="s">
        <v>6</v>
      </c>
      <c r="L423" s="46">
        <v>0</v>
      </c>
      <c r="M423" s="46">
        <v>0</v>
      </c>
      <c r="N423" s="46">
        <v>0</v>
      </c>
      <c r="O423" s="46">
        <v>0</v>
      </c>
      <c r="P423" s="46">
        <v>0</v>
      </c>
      <c r="Q423" s="46">
        <v>0</v>
      </c>
      <c r="R423" s="87">
        <v>0</v>
      </c>
      <c r="S423" s="88">
        <f>SUM(L423:R423)</f>
        <v>0</v>
      </c>
      <c r="U423" s="33" t="s">
        <v>6</v>
      </c>
      <c r="V423" s="89">
        <v>0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0">
        <v>0</v>
      </c>
      <c r="AD423" s="91">
        <v>0</v>
      </c>
      <c r="AE423" s="91">
        <v>0</v>
      </c>
      <c r="AF423" s="91">
        <v>0</v>
      </c>
      <c r="AG423" s="91">
        <v>0</v>
      </c>
      <c r="AH423" s="91">
        <v>0</v>
      </c>
      <c r="AI423" s="92">
        <f>SUM(V423:AC423)</f>
        <v>0</v>
      </c>
      <c r="BA423"/>
      <c r="BR423"/>
      <c r="CG423"/>
    </row>
    <row r="424" spans="1:85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255">SUM(B424:H424)</f>
        <v>0</v>
      </c>
      <c r="J424" s="8"/>
      <c r="K424" s="23" t="s">
        <v>7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6">
        <v>0</v>
      </c>
      <c r="S424" s="57">
        <f t="shared" ref="S424:S443" si="256">SUM(L424:R424)</f>
        <v>0</v>
      </c>
      <c r="U424" s="34" t="s">
        <v>7</v>
      </c>
      <c r="V424" s="93">
        <v>0</v>
      </c>
      <c r="W424" s="93">
        <v>0</v>
      </c>
      <c r="X424" s="93">
        <v>0</v>
      </c>
      <c r="Y424" s="93">
        <v>0</v>
      </c>
      <c r="Z424" s="93">
        <v>0</v>
      </c>
      <c r="AA424" s="93">
        <v>0</v>
      </c>
      <c r="AB424" s="93">
        <v>0</v>
      </c>
      <c r="AC424" s="94">
        <v>0</v>
      </c>
      <c r="AD424" s="93">
        <v>0</v>
      </c>
      <c r="AE424" s="93">
        <v>0</v>
      </c>
      <c r="AF424" s="93">
        <v>0</v>
      </c>
      <c r="AG424" s="93">
        <v>0</v>
      </c>
      <c r="AH424" s="93">
        <v>0</v>
      </c>
      <c r="AI424" s="95">
        <f t="shared" ref="AI424:AI443" si="257">SUM(V424:AC424)</f>
        <v>0</v>
      </c>
      <c r="BA424"/>
      <c r="BR424"/>
      <c r="CG424"/>
    </row>
    <row r="425" spans="1:85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255"/>
        <v>0</v>
      </c>
      <c r="J425" s="8"/>
      <c r="K425" s="24" t="s">
        <v>9</v>
      </c>
      <c r="L425" s="49">
        <v>0</v>
      </c>
      <c r="M425" s="49">
        <v>0</v>
      </c>
      <c r="N425" s="49">
        <v>0</v>
      </c>
      <c r="O425" s="49">
        <v>0</v>
      </c>
      <c r="P425" s="49">
        <v>0</v>
      </c>
      <c r="Q425" s="49">
        <v>0</v>
      </c>
      <c r="R425" s="50">
        <v>0</v>
      </c>
      <c r="S425" s="51">
        <f t="shared" si="256"/>
        <v>0</v>
      </c>
      <c r="U425" s="35" t="s">
        <v>9</v>
      </c>
      <c r="V425" s="89">
        <v>0</v>
      </c>
      <c r="W425" s="89">
        <v>0</v>
      </c>
      <c r="X425" s="89">
        <v>0</v>
      </c>
      <c r="Y425" s="89">
        <v>0</v>
      </c>
      <c r="Z425" s="89">
        <v>0</v>
      </c>
      <c r="AA425" s="89">
        <v>0</v>
      </c>
      <c r="AB425" s="89">
        <v>0</v>
      </c>
      <c r="AC425" s="90">
        <v>0</v>
      </c>
      <c r="AD425" s="91">
        <v>0</v>
      </c>
      <c r="AE425" s="91">
        <v>0</v>
      </c>
      <c r="AF425" s="91">
        <v>0</v>
      </c>
      <c r="AG425" s="91">
        <v>0</v>
      </c>
      <c r="AH425" s="91">
        <v>0</v>
      </c>
      <c r="AI425" s="92">
        <f t="shared" si="257"/>
        <v>0</v>
      </c>
      <c r="BA425"/>
      <c r="BR425"/>
      <c r="CG425"/>
    </row>
    <row r="426" spans="1:85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255"/>
        <v>0</v>
      </c>
      <c r="J426" s="8"/>
      <c r="K426" s="23" t="s">
        <v>54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6">
        <v>0</v>
      </c>
      <c r="S426" s="57">
        <f t="shared" si="256"/>
        <v>0</v>
      </c>
      <c r="U426" s="34" t="s">
        <v>54</v>
      </c>
      <c r="V426" s="93">
        <v>0</v>
      </c>
      <c r="W426" s="93">
        <v>0</v>
      </c>
      <c r="X426" s="93">
        <v>0</v>
      </c>
      <c r="Y426" s="93">
        <v>0</v>
      </c>
      <c r="Z426" s="93">
        <v>0</v>
      </c>
      <c r="AA426" s="93">
        <v>0</v>
      </c>
      <c r="AB426" s="93">
        <v>0</v>
      </c>
      <c r="AC426" s="94">
        <v>0</v>
      </c>
      <c r="AD426" s="93">
        <v>0</v>
      </c>
      <c r="AE426" s="93">
        <v>0</v>
      </c>
      <c r="AF426" s="93">
        <v>0</v>
      </c>
      <c r="AG426" s="93">
        <v>0</v>
      </c>
      <c r="AH426" s="93">
        <v>0</v>
      </c>
      <c r="AI426" s="95">
        <f t="shared" si="257"/>
        <v>0</v>
      </c>
      <c r="BA426"/>
      <c r="BR426"/>
      <c r="CG426"/>
    </row>
    <row r="427" spans="1:85" x14ac:dyDescent="0.25">
      <c r="A427" s="12" t="s">
        <v>15</v>
      </c>
      <c r="B427" s="49">
        <v>63.451628492438438</v>
      </c>
      <c r="C427" s="49">
        <v>0</v>
      </c>
      <c r="D427" s="49">
        <v>2.2684178244002839</v>
      </c>
      <c r="E427" s="49">
        <v>0</v>
      </c>
      <c r="F427" s="372"/>
      <c r="G427" s="49">
        <v>0</v>
      </c>
      <c r="H427" s="58">
        <v>0</v>
      </c>
      <c r="I427" s="48">
        <f t="shared" si="255"/>
        <v>65.720046316838719</v>
      </c>
      <c r="J427" s="8"/>
      <c r="K427" s="24" t="s">
        <v>15</v>
      </c>
      <c r="L427" s="49">
        <v>63.451628492438438</v>
      </c>
      <c r="M427" s="49">
        <v>0</v>
      </c>
      <c r="N427" s="49">
        <v>2.2684178244002839</v>
      </c>
      <c r="O427" s="49">
        <v>0</v>
      </c>
      <c r="P427" s="49">
        <v>0</v>
      </c>
      <c r="Q427" s="49">
        <v>0</v>
      </c>
      <c r="R427" s="50">
        <v>0</v>
      </c>
      <c r="S427" s="51">
        <f t="shared" si="256"/>
        <v>65.720046316838719</v>
      </c>
      <c r="U427" s="35" t="s">
        <v>15</v>
      </c>
      <c r="V427" s="89">
        <v>42.852761617918411</v>
      </c>
      <c r="W427" s="89">
        <v>0</v>
      </c>
      <c r="X427" s="89">
        <v>0</v>
      </c>
      <c r="Y427" s="89">
        <v>0</v>
      </c>
      <c r="Z427" s="89">
        <v>2.1258415471776106</v>
      </c>
      <c r="AA427" s="89">
        <v>0</v>
      </c>
      <c r="AB427" s="89">
        <v>0</v>
      </c>
      <c r="AC427" s="90">
        <v>20.741443151742704</v>
      </c>
      <c r="AD427" s="91">
        <v>20.598866874520027</v>
      </c>
      <c r="AE427" s="91">
        <v>0</v>
      </c>
      <c r="AF427" s="91">
        <v>0</v>
      </c>
      <c r="AG427" s="91">
        <v>0.1425762772226733</v>
      </c>
      <c r="AH427" s="91">
        <v>0</v>
      </c>
      <c r="AI427" s="92">
        <f t="shared" si="257"/>
        <v>65.720046316838719</v>
      </c>
      <c r="BA427"/>
      <c r="BR427"/>
      <c r="CG427"/>
    </row>
    <row r="428" spans="1:85" x14ac:dyDescent="0.25">
      <c r="A428" s="11" t="s">
        <v>67</v>
      </c>
      <c r="B428" s="52">
        <v>12.985208354825758</v>
      </c>
      <c r="C428" s="52">
        <v>6.0928841076456779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255"/>
        <v>19.078092462471435</v>
      </c>
      <c r="J428" s="8"/>
      <c r="K428" s="23" t="s">
        <v>67</v>
      </c>
      <c r="L428" s="55">
        <v>12.985208354825758</v>
      </c>
      <c r="M428" s="55">
        <v>6.0928841076456779</v>
      </c>
      <c r="N428" s="55">
        <v>0</v>
      </c>
      <c r="O428" s="55">
        <v>0</v>
      </c>
      <c r="P428" s="55">
        <v>0</v>
      </c>
      <c r="Q428" s="55">
        <v>0</v>
      </c>
      <c r="R428" s="56">
        <v>0</v>
      </c>
      <c r="S428" s="57">
        <f t="shared" si="256"/>
        <v>19.078092462471435</v>
      </c>
      <c r="U428" s="34" t="s">
        <v>55</v>
      </c>
      <c r="V428" s="93">
        <v>12.895985683174422</v>
      </c>
      <c r="W428" s="93">
        <v>0</v>
      </c>
      <c r="X428" s="93">
        <v>0</v>
      </c>
      <c r="Y428" s="93">
        <v>6.0928841076456779</v>
      </c>
      <c r="Z428" s="93">
        <v>0</v>
      </c>
      <c r="AA428" s="93">
        <v>0</v>
      </c>
      <c r="AB428" s="93">
        <v>0</v>
      </c>
      <c r="AC428" s="94">
        <v>8.9222671651336377E-2</v>
      </c>
      <c r="AD428" s="93">
        <v>8.9222671651336377E-2</v>
      </c>
      <c r="AE428" s="93">
        <v>0</v>
      </c>
      <c r="AF428" s="93">
        <v>0</v>
      </c>
      <c r="AG428" s="93">
        <v>0</v>
      </c>
      <c r="AH428" s="93">
        <v>0</v>
      </c>
      <c r="AI428" s="95">
        <f t="shared" si="257"/>
        <v>19.078092462471435</v>
      </c>
      <c r="BA428"/>
      <c r="BR428"/>
      <c r="CG428"/>
    </row>
    <row r="429" spans="1:85" x14ac:dyDescent="0.25">
      <c r="A429" s="12" t="s">
        <v>56</v>
      </c>
      <c r="B429" s="49">
        <v>0</v>
      </c>
      <c r="C429" s="49">
        <v>0</v>
      </c>
      <c r="D429" s="49">
        <v>0</v>
      </c>
      <c r="E429" s="49">
        <v>8.730876192049793E-3</v>
      </c>
      <c r="F429" s="372"/>
      <c r="G429" s="49">
        <v>0</v>
      </c>
      <c r="H429" s="58">
        <v>0</v>
      </c>
      <c r="I429" s="48">
        <f t="shared" si="255"/>
        <v>8.730876192049793E-3</v>
      </c>
      <c r="J429" s="8"/>
      <c r="K429" s="24" t="s">
        <v>56</v>
      </c>
      <c r="L429" s="49">
        <v>0</v>
      </c>
      <c r="M429" s="49">
        <v>0</v>
      </c>
      <c r="N429" s="49">
        <v>0</v>
      </c>
      <c r="O429" s="49">
        <v>8.730876192049793E-3</v>
      </c>
      <c r="P429" s="49">
        <v>100.8679231333886</v>
      </c>
      <c r="Q429" s="49">
        <v>0</v>
      </c>
      <c r="R429" s="50">
        <v>0</v>
      </c>
      <c r="S429" s="51">
        <f t="shared" si="256"/>
        <v>100.87665400958065</v>
      </c>
      <c r="U429" s="35" t="s">
        <v>56</v>
      </c>
      <c r="V429" s="89">
        <v>0</v>
      </c>
      <c r="W429" s="89">
        <v>0</v>
      </c>
      <c r="X429" s="89">
        <v>0</v>
      </c>
      <c r="Y429" s="89">
        <v>0</v>
      </c>
      <c r="Z429" s="89">
        <v>0</v>
      </c>
      <c r="AA429" s="89">
        <v>8.730876192049793E-3</v>
      </c>
      <c r="AB429" s="89">
        <v>100.8679231333886</v>
      </c>
      <c r="AC429" s="90">
        <v>0</v>
      </c>
      <c r="AD429" s="89">
        <v>0</v>
      </c>
      <c r="AE429" s="89">
        <v>0</v>
      </c>
      <c r="AF429" s="89">
        <v>0</v>
      </c>
      <c r="AG429" s="89">
        <v>0</v>
      </c>
      <c r="AH429" s="89">
        <v>0</v>
      </c>
      <c r="AI429" s="92">
        <f t="shared" si="257"/>
        <v>100.87665400958065</v>
      </c>
      <c r="BA429"/>
      <c r="BR429"/>
      <c r="CG429"/>
    </row>
    <row r="430" spans="1:85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255"/>
        <v>0</v>
      </c>
      <c r="J430" s="8"/>
      <c r="K430" s="23" t="s">
        <v>11</v>
      </c>
      <c r="L430" s="55">
        <v>0</v>
      </c>
      <c r="M430" s="55">
        <v>0</v>
      </c>
      <c r="N430" s="55">
        <v>0</v>
      </c>
      <c r="O430" s="55">
        <v>0</v>
      </c>
      <c r="P430" s="55">
        <v>10.014948586200559</v>
      </c>
      <c r="Q430" s="55">
        <v>0</v>
      </c>
      <c r="R430" s="56">
        <v>0</v>
      </c>
      <c r="S430" s="57">
        <f t="shared" si="256"/>
        <v>10.014948586200559</v>
      </c>
      <c r="U430" s="34" t="s">
        <v>11</v>
      </c>
      <c r="V430" s="93">
        <v>0</v>
      </c>
      <c r="W430" s="93">
        <v>0</v>
      </c>
      <c r="X430" s="93">
        <v>0</v>
      </c>
      <c r="Y430" s="93">
        <v>0</v>
      </c>
      <c r="Z430" s="93">
        <v>0</v>
      </c>
      <c r="AA430" s="93">
        <v>0</v>
      </c>
      <c r="AB430" s="93">
        <v>10.014948586200559</v>
      </c>
      <c r="AC430" s="94">
        <v>0</v>
      </c>
      <c r="AD430" s="93">
        <v>0</v>
      </c>
      <c r="AE430" s="93">
        <v>0</v>
      </c>
      <c r="AF430" s="93">
        <v>0</v>
      </c>
      <c r="AG430" s="93">
        <v>0</v>
      </c>
      <c r="AH430" s="93">
        <v>0</v>
      </c>
      <c r="AI430" s="95">
        <f t="shared" si="257"/>
        <v>10.014948586200559</v>
      </c>
      <c r="BA430"/>
      <c r="BR430"/>
      <c r="CG430"/>
    </row>
    <row r="431" spans="1:85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255"/>
        <v>0</v>
      </c>
      <c r="J431" s="8"/>
      <c r="K431" s="24" t="s">
        <v>57</v>
      </c>
      <c r="L431" s="49">
        <v>0</v>
      </c>
      <c r="M431" s="49">
        <v>0</v>
      </c>
      <c r="N431" s="49">
        <v>0</v>
      </c>
      <c r="O431" s="49">
        <v>0</v>
      </c>
      <c r="P431" s="49">
        <v>0</v>
      </c>
      <c r="Q431" s="49">
        <v>0</v>
      </c>
      <c r="R431" s="50">
        <v>0</v>
      </c>
      <c r="S431" s="51">
        <f t="shared" si="256"/>
        <v>0</v>
      </c>
      <c r="U431" s="35" t="s">
        <v>57</v>
      </c>
      <c r="V431" s="89">
        <v>0</v>
      </c>
      <c r="W431" s="89">
        <v>0</v>
      </c>
      <c r="X431" s="89">
        <v>0</v>
      </c>
      <c r="Y431" s="89">
        <v>0</v>
      </c>
      <c r="Z431" s="89">
        <v>0</v>
      </c>
      <c r="AA431" s="89">
        <v>0</v>
      </c>
      <c r="AB431" s="89">
        <v>0</v>
      </c>
      <c r="AC431" s="90">
        <v>0</v>
      </c>
      <c r="AD431" s="89">
        <v>0</v>
      </c>
      <c r="AE431" s="89">
        <v>0</v>
      </c>
      <c r="AF431" s="89">
        <v>0</v>
      </c>
      <c r="AG431" s="89">
        <v>0</v>
      </c>
      <c r="AH431" s="89">
        <v>0</v>
      </c>
      <c r="AI431" s="92">
        <f t="shared" si="257"/>
        <v>0</v>
      </c>
      <c r="BA431"/>
      <c r="BR431"/>
      <c r="CG431"/>
    </row>
    <row r="432" spans="1:85" x14ac:dyDescent="0.25">
      <c r="A432" s="11" t="s">
        <v>16</v>
      </c>
      <c r="B432" s="52">
        <v>0</v>
      </c>
      <c r="C432" s="52">
        <v>0</v>
      </c>
      <c r="D432" s="52">
        <v>0</v>
      </c>
      <c r="E432" s="52">
        <v>0</v>
      </c>
      <c r="F432" s="372"/>
      <c r="G432" s="52">
        <v>0</v>
      </c>
      <c r="H432" s="53">
        <v>0</v>
      </c>
      <c r="I432" s="54">
        <f t="shared" si="255"/>
        <v>0</v>
      </c>
      <c r="J432" s="8"/>
      <c r="K432" s="23" t="s">
        <v>16</v>
      </c>
      <c r="L432" s="55">
        <v>0</v>
      </c>
      <c r="M432" s="55">
        <v>0</v>
      </c>
      <c r="N432" s="55">
        <v>0</v>
      </c>
      <c r="O432" s="55">
        <v>0</v>
      </c>
      <c r="P432" s="55">
        <v>0.96712905206559041</v>
      </c>
      <c r="Q432" s="55">
        <v>0</v>
      </c>
      <c r="R432" s="56">
        <v>0</v>
      </c>
      <c r="S432" s="57">
        <f t="shared" si="256"/>
        <v>0.96712905206559041</v>
      </c>
      <c r="U432" s="34" t="s">
        <v>16</v>
      </c>
      <c r="V432" s="93">
        <v>0</v>
      </c>
      <c r="W432" s="93">
        <v>0</v>
      </c>
      <c r="X432" s="93">
        <v>0</v>
      </c>
      <c r="Y432" s="93">
        <v>0</v>
      </c>
      <c r="Z432" s="93">
        <v>0</v>
      </c>
      <c r="AA432" s="93">
        <v>0</v>
      </c>
      <c r="AB432" s="93">
        <v>0.96712905206559041</v>
      </c>
      <c r="AC432" s="94">
        <v>0</v>
      </c>
      <c r="AD432" s="93">
        <v>0</v>
      </c>
      <c r="AE432" s="93">
        <v>0</v>
      </c>
      <c r="AF432" s="93">
        <v>0</v>
      </c>
      <c r="AG432" s="93">
        <v>0</v>
      </c>
      <c r="AH432" s="93">
        <v>0</v>
      </c>
      <c r="AI432" s="95">
        <f t="shared" si="257"/>
        <v>0.96712905206559041</v>
      </c>
      <c r="BA432"/>
      <c r="BR432"/>
      <c r="CG432"/>
    </row>
    <row r="433" spans="1:85" x14ac:dyDescent="0.25">
      <c r="A433" s="12" t="s">
        <v>139</v>
      </c>
      <c r="B433" s="49">
        <v>12.341001502487671</v>
      </c>
      <c r="C433" s="49">
        <v>24.509640525341762</v>
      </c>
      <c r="D433" s="49">
        <v>10.045927445616194</v>
      </c>
      <c r="E433" s="49">
        <v>0</v>
      </c>
      <c r="F433" s="372"/>
      <c r="G433" s="49">
        <v>0</v>
      </c>
      <c r="H433" s="58">
        <v>0</v>
      </c>
      <c r="I433" s="48">
        <f t="shared" si="255"/>
        <v>46.896569473445631</v>
      </c>
      <c r="J433" s="8"/>
      <c r="K433" s="24" t="s">
        <v>139</v>
      </c>
      <c r="L433" s="49">
        <v>12.341001502487671</v>
      </c>
      <c r="M433" s="49">
        <v>24.509640525341762</v>
      </c>
      <c r="N433" s="49">
        <v>10.045927445616194</v>
      </c>
      <c r="O433" s="49">
        <v>0</v>
      </c>
      <c r="P433" s="49">
        <v>1.2153819860176066E-2</v>
      </c>
      <c r="Q433" s="49">
        <v>0</v>
      </c>
      <c r="R433" s="50">
        <v>0</v>
      </c>
      <c r="S433" s="51">
        <f t="shared" si="256"/>
        <v>46.908723293305805</v>
      </c>
      <c r="U433" s="35" t="s">
        <v>139</v>
      </c>
      <c r="V433" s="89">
        <v>11.838772532266116</v>
      </c>
      <c r="W433" s="89">
        <v>0</v>
      </c>
      <c r="X433" s="89">
        <v>0</v>
      </c>
      <c r="Y433" s="89">
        <v>24.509640525341762</v>
      </c>
      <c r="Z433" s="89">
        <v>10.045927445616194</v>
      </c>
      <c r="AA433" s="89">
        <v>0</v>
      </c>
      <c r="AB433" s="89">
        <v>1.2153819860176066E-2</v>
      </c>
      <c r="AC433" s="90">
        <v>0.50222897022155499</v>
      </c>
      <c r="AD433" s="89">
        <v>0.50222897022155499</v>
      </c>
      <c r="AE433" s="89">
        <v>0</v>
      </c>
      <c r="AF433" s="89">
        <v>0</v>
      </c>
      <c r="AG433" s="89">
        <v>0</v>
      </c>
      <c r="AH433" s="89">
        <v>0</v>
      </c>
      <c r="AI433" s="92">
        <f t="shared" si="257"/>
        <v>46.908723293305798</v>
      </c>
      <c r="BA433"/>
      <c r="BR433"/>
      <c r="CG433"/>
    </row>
    <row r="434" spans="1:85" x14ac:dyDescent="0.25">
      <c r="A434" s="11" t="s">
        <v>24</v>
      </c>
      <c r="B434" s="52">
        <v>103.67461114907722</v>
      </c>
      <c r="C434" s="52">
        <v>2.0892297274845579E-4</v>
      </c>
      <c r="D434" s="52">
        <v>2.9623320715018515</v>
      </c>
      <c r="E434" s="52">
        <v>196.95645310299184</v>
      </c>
      <c r="F434" s="372"/>
      <c r="G434" s="52">
        <v>55.138843838735923</v>
      </c>
      <c r="H434" s="53">
        <v>0</v>
      </c>
      <c r="I434" s="54">
        <f t="shared" si="255"/>
        <v>358.7324490852796</v>
      </c>
      <c r="J434" s="8"/>
      <c r="K434" s="23" t="s">
        <v>24</v>
      </c>
      <c r="L434" s="55">
        <v>103.67461114907722</v>
      </c>
      <c r="M434" s="55">
        <v>2.0892297274845579E-4</v>
      </c>
      <c r="N434" s="55">
        <v>2.9623320715018515</v>
      </c>
      <c r="O434" s="55">
        <v>196.95645310299184</v>
      </c>
      <c r="P434" s="55">
        <v>0.41051002585394325</v>
      </c>
      <c r="Q434" s="55">
        <v>55.138843838735923</v>
      </c>
      <c r="R434" s="56">
        <v>0</v>
      </c>
      <c r="S434" s="57">
        <f t="shared" si="256"/>
        <v>359.14295911113356</v>
      </c>
      <c r="U434" s="34" t="s">
        <v>24</v>
      </c>
      <c r="V434" s="93">
        <v>0.14125853025476715</v>
      </c>
      <c r="W434" s="93">
        <v>98.474683698270169</v>
      </c>
      <c r="X434" s="93">
        <v>55.138843838735923</v>
      </c>
      <c r="Y434" s="93">
        <v>2.0892297274845579E-4</v>
      </c>
      <c r="Z434" s="93">
        <v>1.5880512072373034</v>
      </c>
      <c r="AA434" s="93">
        <v>195.90751933553997</v>
      </c>
      <c r="AB434" s="93">
        <v>0.41051002585394325</v>
      </c>
      <c r="AC434" s="94">
        <v>7.4818835522687044</v>
      </c>
      <c r="AD434" s="93">
        <v>5.0586689205522806</v>
      </c>
      <c r="AE434" s="93">
        <v>1.0489337674518755</v>
      </c>
      <c r="AF434" s="93">
        <v>0</v>
      </c>
      <c r="AG434" s="93">
        <v>1.3742808642645481</v>
      </c>
      <c r="AH434" s="93">
        <v>0</v>
      </c>
      <c r="AI434" s="95">
        <f t="shared" si="257"/>
        <v>359.14295911113356</v>
      </c>
      <c r="BA434"/>
      <c r="BR434"/>
      <c r="CG434"/>
    </row>
    <row r="435" spans="1:85" x14ac:dyDescent="0.25">
      <c r="A435" s="12" t="s">
        <v>23</v>
      </c>
      <c r="B435" s="49">
        <v>8.2763121670785083</v>
      </c>
      <c r="C435" s="49">
        <v>0</v>
      </c>
      <c r="D435" s="49">
        <v>0</v>
      </c>
      <c r="E435" s="49">
        <v>0</v>
      </c>
      <c r="F435" s="372"/>
      <c r="G435" s="49">
        <v>0</v>
      </c>
      <c r="H435" s="58">
        <v>0</v>
      </c>
      <c r="I435" s="48">
        <f t="shared" si="255"/>
        <v>8.2763121670785083</v>
      </c>
      <c r="J435" s="8"/>
      <c r="K435" s="24" t="s">
        <v>23</v>
      </c>
      <c r="L435" s="49">
        <v>8.2763121670785083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50">
        <v>0</v>
      </c>
      <c r="S435" s="51">
        <f t="shared" si="256"/>
        <v>8.2763121670785083</v>
      </c>
      <c r="U435" s="35" t="s">
        <v>23</v>
      </c>
      <c r="V435" s="89">
        <v>6.9799424908899814</v>
      </c>
      <c r="W435" s="89">
        <v>0</v>
      </c>
      <c r="X435" s="89">
        <v>0</v>
      </c>
      <c r="Y435" s="89">
        <v>0</v>
      </c>
      <c r="Z435" s="89">
        <v>0</v>
      </c>
      <c r="AA435" s="89">
        <v>0</v>
      </c>
      <c r="AB435" s="89">
        <v>0</v>
      </c>
      <c r="AC435" s="90">
        <v>1.2963696761885275</v>
      </c>
      <c r="AD435" s="89">
        <v>1.2963696761885275</v>
      </c>
      <c r="AE435" s="89">
        <v>0</v>
      </c>
      <c r="AF435" s="89">
        <v>0</v>
      </c>
      <c r="AG435" s="89">
        <v>0</v>
      </c>
      <c r="AH435" s="89">
        <v>0</v>
      </c>
      <c r="AI435" s="92">
        <f t="shared" si="257"/>
        <v>8.2763121670785083</v>
      </c>
      <c r="BA435"/>
      <c r="BR435"/>
      <c r="CG435"/>
    </row>
    <row r="436" spans="1:85" x14ac:dyDescent="0.25">
      <c r="A436" s="11" t="s">
        <v>58</v>
      </c>
      <c r="B436" s="52">
        <v>11.794840216517018</v>
      </c>
      <c r="C436" s="52">
        <v>0.78195730412134345</v>
      </c>
      <c r="D436" s="52">
        <v>8.9484551191027251</v>
      </c>
      <c r="E436" s="52">
        <v>0</v>
      </c>
      <c r="F436" s="372"/>
      <c r="G436" s="52">
        <v>0</v>
      </c>
      <c r="H436" s="53">
        <v>0</v>
      </c>
      <c r="I436" s="54">
        <f t="shared" si="255"/>
        <v>21.525252639741087</v>
      </c>
      <c r="J436" s="8"/>
      <c r="K436" s="23" t="s">
        <v>58</v>
      </c>
      <c r="L436" s="55">
        <v>11.794840216517018</v>
      </c>
      <c r="M436" s="55">
        <v>0.78195730412134345</v>
      </c>
      <c r="N436" s="55">
        <v>8.9484551191027251</v>
      </c>
      <c r="O436" s="55">
        <v>0</v>
      </c>
      <c r="P436" s="55">
        <v>0</v>
      </c>
      <c r="Q436" s="55">
        <v>0</v>
      </c>
      <c r="R436" s="56">
        <v>0</v>
      </c>
      <c r="S436" s="57">
        <f t="shared" si="256"/>
        <v>21.525252639741087</v>
      </c>
      <c r="U436" s="34" t="s">
        <v>58</v>
      </c>
      <c r="V436" s="93">
        <v>11.794840216517018</v>
      </c>
      <c r="W436" s="93">
        <v>0</v>
      </c>
      <c r="X436" s="93">
        <v>0</v>
      </c>
      <c r="Y436" s="93">
        <v>0.78195730412134345</v>
      </c>
      <c r="Z436" s="93">
        <v>8.9484551191027251</v>
      </c>
      <c r="AA436" s="93">
        <v>0</v>
      </c>
      <c r="AB436" s="93">
        <v>0</v>
      </c>
      <c r="AC436" s="94">
        <v>0</v>
      </c>
      <c r="AD436" s="93">
        <v>0</v>
      </c>
      <c r="AE436" s="93">
        <v>0</v>
      </c>
      <c r="AF436" s="93">
        <v>0</v>
      </c>
      <c r="AG436" s="93">
        <v>0</v>
      </c>
      <c r="AH436" s="93">
        <v>0</v>
      </c>
      <c r="AI436" s="95">
        <f t="shared" si="257"/>
        <v>21.525252639741087</v>
      </c>
      <c r="BA436"/>
      <c r="BR436"/>
      <c r="CG436"/>
    </row>
    <row r="437" spans="1:85" x14ac:dyDescent="0.25">
      <c r="A437" s="12" t="s">
        <v>21</v>
      </c>
      <c r="B437" s="49">
        <v>13.863328389647041</v>
      </c>
      <c r="C437" s="49">
        <v>0</v>
      </c>
      <c r="D437" s="49">
        <v>73.814156589798742</v>
      </c>
      <c r="E437" s="49">
        <v>0</v>
      </c>
      <c r="F437" s="372"/>
      <c r="G437" s="49">
        <v>0</v>
      </c>
      <c r="H437" s="58">
        <v>0</v>
      </c>
      <c r="I437" s="48">
        <f t="shared" si="255"/>
        <v>87.677484979445779</v>
      </c>
      <c r="J437" s="8"/>
      <c r="K437" s="24" t="s">
        <v>21</v>
      </c>
      <c r="L437" s="49">
        <v>13.863328389647041</v>
      </c>
      <c r="M437" s="49">
        <v>0</v>
      </c>
      <c r="N437" s="49">
        <v>73.814156589798742</v>
      </c>
      <c r="O437" s="49">
        <v>0</v>
      </c>
      <c r="P437" s="49">
        <v>3.6812137494901505</v>
      </c>
      <c r="Q437" s="49">
        <v>0</v>
      </c>
      <c r="R437" s="50">
        <v>0</v>
      </c>
      <c r="S437" s="51">
        <f t="shared" si="256"/>
        <v>91.358698728935934</v>
      </c>
      <c r="U437" s="35" t="s">
        <v>21</v>
      </c>
      <c r="V437" s="89">
        <v>13.821146330382911</v>
      </c>
      <c r="W437" s="89">
        <v>0</v>
      </c>
      <c r="X437" s="89">
        <v>0</v>
      </c>
      <c r="Y437" s="89">
        <v>0</v>
      </c>
      <c r="Z437" s="89">
        <v>68.636669226576359</v>
      </c>
      <c r="AA437" s="89">
        <v>0</v>
      </c>
      <c r="AB437" s="89">
        <v>3.6812137494901505</v>
      </c>
      <c r="AC437" s="90">
        <v>5.2196694224865174</v>
      </c>
      <c r="AD437" s="89">
        <v>4.2182059264130836E-2</v>
      </c>
      <c r="AE437" s="89">
        <v>0</v>
      </c>
      <c r="AF437" s="89">
        <v>0</v>
      </c>
      <c r="AG437" s="89">
        <v>5.1774873632223857</v>
      </c>
      <c r="AH437" s="89">
        <v>0</v>
      </c>
      <c r="AI437" s="92">
        <f t="shared" si="257"/>
        <v>91.358698728935948</v>
      </c>
      <c r="BA437"/>
      <c r="BR437"/>
      <c r="CG437"/>
    </row>
    <row r="438" spans="1:85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255"/>
        <v>0</v>
      </c>
      <c r="J438" s="8"/>
      <c r="K438" s="23" t="s">
        <v>20</v>
      </c>
      <c r="L438" s="55">
        <v>0</v>
      </c>
      <c r="M438" s="55">
        <v>0</v>
      </c>
      <c r="N438" s="55">
        <v>0</v>
      </c>
      <c r="O438" s="55">
        <v>0</v>
      </c>
      <c r="P438" s="55">
        <v>0</v>
      </c>
      <c r="Q438" s="55">
        <v>0</v>
      </c>
      <c r="R438" s="56">
        <v>0</v>
      </c>
      <c r="S438" s="57">
        <f t="shared" si="256"/>
        <v>0</v>
      </c>
      <c r="U438" s="34" t="s">
        <v>59</v>
      </c>
      <c r="V438" s="93">
        <v>0</v>
      </c>
      <c r="W438" s="93">
        <v>0</v>
      </c>
      <c r="X438" s="93">
        <v>0</v>
      </c>
      <c r="Y438" s="93">
        <v>0</v>
      </c>
      <c r="Z438" s="93">
        <v>0</v>
      </c>
      <c r="AA438" s="93">
        <v>0</v>
      </c>
      <c r="AB438" s="93">
        <v>0</v>
      </c>
      <c r="AC438" s="94">
        <v>0</v>
      </c>
      <c r="AD438" s="93">
        <v>0</v>
      </c>
      <c r="AE438" s="93">
        <v>0</v>
      </c>
      <c r="AF438" s="93">
        <v>0</v>
      </c>
      <c r="AG438" s="93">
        <v>0</v>
      </c>
      <c r="AH438" s="93">
        <v>0</v>
      </c>
      <c r="AI438" s="95">
        <f t="shared" si="257"/>
        <v>0</v>
      </c>
      <c r="BA438"/>
      <c r="BR438"/>
      <c r="CG438"/>
    </row>
    <row r="439" spans="1:85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255"/>
        <v>0</v>
      </c>
      <c r="J439" s="8"/>
      <c r="K439" s="25" t="s">
        <v>62</v>
      </c>
      <c r="L439" s="49">
        <v>0</v>
      </c>
      <c r="M439" s="49">
        <v>0</v>
      </c>
      <c r="N439" s="49">
        <v>0</v>
      </c>
      <c r="O439" s="49">
        <v>0</v>
      </c>
      <c r="P439" s="49">
        <v>0</v>
      </c>
      <c r="Q439" s="49">
        <v>0</v>
      </c>
      <c r="R439" s="50">
        <v>0</v>
      </c>
      <c r="S439" s="51">
        <f t="shared" si="256"/>
        <v>0</v>
      </c>
      <c r="U439" s="36" t="s">
        <v>60</v>
      </c>
      <c r="V439" s="89">
        <v>0</v>
      </c>
      <c r="W439" s="89">
        <v>0</v>
      </c>
      <c r="X439" s="89">
        <v>0</v>
      </c>
      <c r="Y439" s="89">
        <v>0</v>
      </c>
      <c r="Z439" s="89">
        <v>0</v>
      </c>
      <c r="AA439" s="89">
        <v>0</v>
      </c>
      <c r="AB439" s="89">
        <v>0</v>
      </c>
      <c r="AC439" s="90">
        <v>0</v>
      </c>
      <c r="AD439" s="91">
        <v>0</v>
      </c>
      <c r="AE439" s="91">
        <v>0</v>
      </c>
      <c r="AF439" s="91">
        <v>0</v>
      </c>
      <c r="AG439" s="91">
        <v>0</v>
      </c>
      <c r="AH439" s="91">
        <v>0</v>
      </c>
      <c r="AI439" s="92">
        <f t="shared" si="257"/>
        <v>0</v>
      </c>
      <c r="BA439"/>
      <c r="BR439"/>
      <c r="CG439"/>
    </row>
    <row r="440" spans="1:85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255"/>
        <v>0</v>
      </c>
      <c r="J440" s="8"/>
      <c r="K440" s="26" t="s">
        <v>22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63">
        <v>0</v>
      </c>
      <c r="S440" s="64">
        <f t="shared" si="256"/>
        <v>0</v>
      </c>
      <c r="U440" s="37" t="s">
        <v>63</v>
      </c>
      <c r="V440" s="96">
        <v>0</v>
      </c>
      <c r="W440" s="96">
        <v>0</v>
      </c>
      <c r="X440" s="96">
        <v>0</v>
      </c>
      <c r="Y440" s="96">
        <v>0</v>
      </c>
      <c r="Z440" s="96">
        <v>0</v>
      </c>
      <c r="AA440" s="96">
        <v>0</v>
      </c>
      <c r="AB440" s="96">
        <v>0</v>
      </c>
      <c r="AC440" s="96">
        <v>0</v>
      </c>
      <c r="AD440" s="96">
        <v>0</v>
      </c>
      <c r="AE440" s="96">
        <v>0</v>
      </c>
      <c r="AF440" s="96">
        <v>0</v>
      </c>
      <c r="AG440" s="96">
        <v>0</v>
      </c>
      <c r="AH440" s="97">
        <v>0</v>
      </c>
      <c r="AI440" s="98">
        <f t="shared" si="257"/>
        <v>0</v>
      </c>
      <c r="BA440"/>
      <c r="BR440"/>
      <c r="CG440"/>
    </row>
    <row r="441" spans="1:85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255"/>
        <v>0</v>
      </c>
      <c r="J441" s="8"/>
      <c r="K441" s="27" t="s">
        <v>18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8">
        <v>0</v>
      </c>
      <c r="S441" s="69">
        <f t="shared" si="256"/>
        <v>0</v>
      </c>
      <c r="U441" s="38" t="s">
        <v>18</v>
      </c>
      <c r="V441" s="99">
        <v>0</v>
      </c>
      <c r="W441" s="99">
        <v>0</v>
      </c>
      <c r="X441" s="99">
        <v>0</v>
      </c>
      <c r="Y441" s="99">
        <v>0</v>
      </c>
      <c r="Z441" s="99">
        <v>0</v>
      </c>
      <c r="AA441" s="99">
        <v>0</v>
      </c>
      <c r="AB441" s="99">
        <v>0</v>
      </c>
      <c r="AC441" s="99">
        <v>0</v>
      </c>
      <c r="AD441" s="100">
        <v>0</v>
      </c>
      <c r="AE441" s="100">
        <v>0</v>
      </c>
      <c r="AF441" s="100">
        <v>0</v>
      </c>
      <c r="AG441" s="100">
        <v>0</v>
      </c>
      <c r="AH441" s="100">
        <v>0</v>
      </c>
      <c r="AI441" s="101">
        <f t="shared" si="257"/>
        <v>0</v>
      </c>
      <c r="BA441"/>
      <c r="BR441"/>
      <c r="CG441"/>
    </row>
    <row r="442" spans="1:85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255"/>
        <v>0</v>
      </c>
      <c r="J442" s="8"/>
      <c r="K442" s="26" t="s">
        <v>19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63">
        <v>0</v>
      </c>
      <c r="S442" s="64">
        <f t="shared" si="256"/>
        <v>0</v>
      </c>
      <c r="U442" s="37" t="s">
        <v>19</v>
      </c>
      <c r="V442" s="96">
        <v>0</v>
      </c>
      <c r="W442" s="96">
        <v>0</v>
      </c>
      <c r="X442" s="96">
        <v>0</v>
      </c>
      <c r="Y442" s="96">
        <v>0</v>
      </c>
      <c r="Z442" s="96">
        <v>0</v>
      </c>
      <c r="AA442" s="96">
        <v>0</v>
      </c>
      <c r="AB442" s="96">
        <v>0</v>
      </c>
      <c r="AC442" s="96">
        <v>0</v>
      </c>
      <c r="AD442" s="96">
        <v>0</v>
      </c>
      <c r="AE442" s="96">
        <v>0</v>
      </c>
      <c r="AF442" s="96">
        <v>0</v>
      </c>
      <c r="AG442" s="96">
        <v>0</v>
      </c>
      <c r="AH442" s="97">
        <v>0</v>
      </c>
      <c r="AI442" s="98">
        <f t="shared" si="257"/>
        <v>0</v>
      </c>
      <c r="BA442"/>
      <c r="BR442"/>
      <c r="CG442"/>
    </row>
    <row r="443" spans="1:85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 t="shared" si="255"/>
        <v>0</v>
      </c>
      <c r="J443" s="8"/>
      <c r="K443" s="28" t="s">
        <v>10</v>
      </c>
      <c r="L443" s="70">
        <v>0</v>
      </c>
      <c r="M443" s="70">
        <v>0</v>
      </c>
      <c r="N443" s="70">
        <v>0</v>
      </c>
      <c r="O443" s="70">
        <v>0</v>
      </c>
      <c r="P443" s="70">
        <v>0</v>
      </c>
      <c r="Q443" s="70">
        <v>0</v>
      </c>
      <c r="R443" s="73">
        <v>0</v>
      </c>
      <c r="S443" s="74">
        <f t="shared" si="256"/>
        <v>0</v>
      </c>
      <c r="U443" s="38" t="s">
        <v>10</v>
      </c>
      <c r="V443" s="99">
        <v>0</v>
      </c>
      <c r="W443" s="99">
        <v>0</v>
      </c>
      <c r="X443" s="99">
        <v>0</v>
      </c>
      <c r="Y443" s="99">
        <v>0</v>
      </c>
      <c r="Z443" s="99">
        <v>0</v>
      </c>
      <c r="AA443" s="99">
        <v>0</v>
      </c>
      <c r="AB443" s="99">
        <v>0</v>
      </c>
      <c r="AC443" s="99">
        <v>0</v>
      </c>
      <c r="AD443" s="100">
        <v>0</v>
      </c>
      <c r="AE443" s="100">
        <v>0</v>
      </c>
      <c r="AF443" s="100">
        <v>0</v>
      </c>
      <c r="AG443" s="100">
        <v>0</v>
      </c>
      <c r="AH443" s="100">
        <v>0</v>
      </c>
      <c r="AI443" s="101">
        <f t="shared" si="257"/>
        <v>0</v>
      </c>
      <c r="AJ443" s="45"/>
    </row>
    <row r="444" spans="1:85" x14ac:dyDescent="0.25">
      <c r="A444" s="17" t="s">
        <v>25</v>
      </c>
      <c r="B444" s="75">
        <f>SUM(B423:B439)</f>
        <v>226.38693027207168</v>
      </c>
      <c r="C444" s="75">
        <f t="shared" ref="C444:I444" si="258">SUM(C423:C439)</f>
        <v>31.384690860081534</v>
      </c>
      <c r="D444" s="75">
        <f t="shared" si="258"/>
        <v>98.039289050419796</v>
      </c>
      <c r="E444" s="75">
        <f t="shared" si="258"/>
        <v>196.96518397918391</v>
      </c>
      <c r="F444" s="75">
        <f t="shared" si="258"/>
        <v>0</v>
      </c>
      <c r="G444" s="75">
        <f t="shared" si="258"/>
        <v>55.138843838735923</v>
      </c>
      <c r="H444" s="76">
        <f t="shared" si="258"/>
        <v>0</v>
      </c>
      <c r="I444" s="48">
        <f t="shared" si="258"/>
        <v>607.91493800049284</v>
      </c>
      <c r="J444" s="8"/>
      <c r="K444" s="29" t="s">
        <v>25</v>
      </c>
      <c r="L444" s="75">
        <f>SUM(L423:L439)</f>
        <v>226.38693027207168</v>
      </c>
      <c r="M444" s="75">
        <f t="shared" ref="M444:S444" si="259">SUM(M423:M439)</f>
        <v>31.384690860081534</v>
      </c>
      <c r="N444" s="75">
        <f t="shared" si="259"/>
        <v>98.039289050419796</v>
      </c>
      <c r="O444" s="75">
        <f t="shared" si="259"/>
        <v>196.96518397918391</v>
      </c>
      <c r="P444" s="75">
        <f t="shared" si="259"/>
        <v>115.95387836685902</v>
      </c>
      <c r="Q444" s="75">
        <f t="shared" si="259"/>
        <v>55.138843838735923</v>
      </c>
      <c r="R444" s="76">
        <f t="shared" si="259"/>
        <v>0</v>
      </c>
      <c r="S444" s="77">
        <f t="shared" si="259"/>
        <v>723.86881636735177</v>
      </c>
      <c r="U444" s="39" t="s">
        <v>61</v>
      </c>
      <c r="V444" s="102">
        <f>SUM(V423:V439)</f>
        <v>100.32470740140364</v>
      </c>
      <c r="W444" s="102">
        <f t="shared" ref="W444:AH444" si="260">SUM(W423:W439)</f>
        <v>98.474683698270169</v>
      </c>
      <c r="X444" s="102">
        <f t="shared" si="260"/>
        <v>55.138843838735923</v>
      </c>
      <c r="Y444" s="102">
        <f t="shared" si="260"/>
        <v>31.384690860081534</v>
      </c>
      <c r="Z444" s="102">
        <f t="shared" si="260"/>
        <v>91.344944545710192</v>
      </c>
      <c r="AA444" s="102">
        <f t="shared" si="260"/>
        <v>195.91625021173203</v>
      </c>
      <c r="AB444" s="102">
        <f t="shared" si="260"/>
        <v>115.95387836685902</v>
      </c>
      <c r="AC444" s="102">
        <f t="shared" si="260"/>
        <v>35.330817444559344</v>
      </c>
      <c r="AD444" s="103">
        <f t="shared" si="260"/>
        <v>27.587539172397857</v>
      </c>
      <c r="AE444" s="103">
        <f t="shared" si="260"/>
        <v>1.0489337674518755</v>
      </c>
      <c r="AF444" s="103">
        <f t="shared" si="260"/>
        <v>0</v>
      </c>
      <c r="AG444" s="103">
        <f t="shared" si="260"/>
        <v>6.6943445047096066</v>
      </c>
      <c r="AH444" s="103">
        <f t="shared" si="260"/>
        <v>0</v>
      </c>
      <c r="AI444" s="104">
        <f>SUM(V444:AC444)</f>
        <v>723.86881636735188</v>
      </c>
    </row>
    <row r="445" spans="1:85" s="4" customFormat="1" ht="15" thickBot="1" x14ac:dyDescent="0.35">
      <c r="A445" s="18" t="s">
        <v>85</v>
      </c>
      <c r="B445" s="105">
        <f>IF($I444=0,"-",B444/$I444)</f>
        <v>0.37239902512790063</v>
      </c>
      <c r="C445" s="105">
        <f t="shared" ref="C445:H445" si="261">IF($I444=0,"-",C444/$I444)</f>
        <v>5.1626780159917854E-2</v>
      </c>
      <c r="D445" s="105">
        <f t="shared" si="261"/>
        <v>0.16127139328551968</v>
      </c>
      <c r="E445" s="105">
        <f t="shared" si="261"/>
        <v>0.32400122396568615</v>
      </c>
      <c r="F445" s="105">
        <f t="shared" si="261"/>
        <v>0</v>
      </c>
      <c r="G445" s="105">
        <f t="shared" si="261"/>
        <v>9.0701577460975666E-2</v>
      </c>
      <c r="H445" s="106">
        <f t="shared" si="261"/>
        <v>0</v>
      </c>
      <c r="I445" s="107">
        <f>SUM(B445:H445)</f>
        <v>1</v>
      </c>
      <c r="J445"/>
      <c r="K445" s="30" t="s">
        <v>85</v>
      </c>
      <c r="L445" s="80">
        <f>IF($S444=0,"-",L444/$S444)</f>
        <v>0.31274579751641624</v>
      </c>
      <c r="M445" s="80">
        <f t="shared" ref="M445:R445" si="262">IF($S444=0,"-",M444/$S444)</f>
        <v>4.3356876481545119E-2</v>
      </c>
      <c r="N445" s="80">
        <f t="shared" si="262"/>
        <v>0.13543792305133148</v>
      </c>
      <c r="O445" s="80">
        <f t="shared" si="262"/>
        <v>0.27210066178514208</v>
      </c>
      <c r="P445" s="80">
        <f t="shared" si="262"/>
        <v>0.16018631517898443</v>
      </c>
      <c r="Q445" s="80">
        <f t="shared" si="262"/>
        <v>7.6172425986580763E-2</v>
      </c>
      <c r="R445" s="81">
        <f t="shared" si="262"/>
        <v>0</v>
      </c>
      <c r="S445" s="82">
        <f>SUM(L445:R445)</f>
        <v>1.0000000000000002</v>
      </c>
      <c r="U445" s="40" t="s">
        <v>85</v>
      </c>
      <c r="V445" s="108">
        <f>+V444/$AI444</f>
        <v>0.13859515029929187</v>
      </c>
      <c r="W445" s="108">
        <f t="shared" ref="W445:AH445" si="263">+W444/$AI444</f>
        <v>0.13603940585872101</v>
      </c>
      <c r="X445" s="108">
        <f t="shared" si="263"/>
        <v>7.617242598658075E-2</v>
      </c>
      <c r="Y445" s="108">
        <f t="shared" si="263"/>
        <v>4.3356876481545112E-2</v>
      </c>
      <c r="Z445" s="108">
        <f t="shared" si="263"/>
        <v>0.12618991518948661</v>
      </c>
      <c r="AA445" s="108">
        <f t="shared" si="263"/>
        <v>0.27065159567850161</v>
      </c>
      <c r="AB445" s="108">
        <f t="shared" si="263"/>
        <v>0.16018631517898441</v>
      </c>
      <c r="AC445" s="108">
        <f t="shared" si="263"/>
        <v>4.8808315326888618E-2</v>
      </c>
      <c r="AD445" s="108">
        <f t="shared" si="263"/>
        <v>3.811124135840329E-2</v>
      </c>
      <c r="AE445" s="108">
        <f t="shared" si="263"/>
        <v>1.4490661066404583E-3</v>
      </c>
      <c r="AF445" s="108">
        <f t="shared" si="263"/>
        <v>0</v>
      </c>
      <c r="AG445" s="108">
        <f t="shared" si="263"/>
        <v>9.2480078618448636E-3</v>
      </c>
      <c r="AH445" s="108">
        <f t="shared" si="263"/>
        <v>0</v>
      </c>
      <c r="AI445" s="109">
        <f>SUM(V445:AC445)</f>
        <v>1</v>
      </c>
      <c r="AJ445"/>
      <c r="BA445" s="83"/>
      <c r="BR445" s="83"/>
    </row>
    <row r="446" spans="1:85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5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  <c r="K447" s="374" t="s">
        <v>42</v>
      </c>
      <c r="L447" s="43" t="s">
        <v>0</v>
      </c>
      <c r="M447" s="43" t="s">
        <v>1</v>
      </c>
      <c r="N447" s="43" t="s">
        <v>2</v>
      </c>
      <c r="O447" s="43" t="s">
        <v>3</v>
      </c>
      <c r="P447" s="43" t="s">
        <v>26</v>
      </c>
      <c r="Q447" s="43" t="s">
        <v>4</v>
      </c>
      <c r="R447" s="43" t="s">
        <v>84</v>
      </c>
      <c r="S447" s="44" t="s">
        <v>5</v>
      </c>
    </row>
    <row r="448" spans="1:85" ht="15" customHeight="1" x14ac:dyDescent="0.25">
      <c r="A448" s="424" t="s">
        <v>42</v>
      </c>
      <c r="B448" s="357" t="s">
        <v>66</v>
      </c>
      <c r="C448" s="358"/>
      <c r="D448" s="358"/>
      <c r="E448" s="358"/>
      <c r="F448" s="358"/>
      <c r="G448" s="358"/>
      <c r="H448" s="358"/>
      <c r="I448" s="359"/>
      <c r="K448" s="375" t="s">
        <v>42</v>
      </c>
      <c r="L448" s="360" t="s">
        <v>66</v>
      </c>
      <c r="M448" s="361"/>
      <c r="N448" s="361"/>
      <c r="O448" s="361"/>
      <c r="P448" s="361"/>
      <c r="Q448" s="361"/>
      <c r="R448" s="361"/>
      <c r="S448" s="362"/>
    </row>
    <row r="449" spans="1:19" x14ac:dyDescent="0.25">
      <c r="A449" s="10" t="s">
        <v>6</v>
      </c>
      <c r="B449" s="376"/>
      <c r="C449" s="377"/>
      <c r="D449" s="377"/>
      <c r="E449" s="378"/>
      <c r="F449" s="46">
        <v>0.18649465523316014</v>
      </c>
      <c r="G449" s="376"/>
      <c r="H449" s="378"/>
      <c r="I449" s="48">
        <f>SUM(B449:H449)</f>
        <v>0.18649465523316014</v>
      </c>
      <c r="J449" s="8"/>
      <c r="K449" s="31" t="s">
        <v>6</v>
      </c>
      <c r="L449" s="376"/>
      <c r="M449" s="377"/>
      <c r="N449" s="377"/>
      <c r="O449" s="378"/>
      <c r="P449" s="46">
        <v>0</v>
      </c>
      <c r="Q449" s="376"/>
      <c r="R449" s="385"/>
      <c r="S449" s="88">
        <f>SUM(L449:R449)</f>
        <v>0</v>
      </c>
    </row>
    <row r="450" spans="1:1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264">SUM(B450:H450)</f>
        <v>0</v>
      </c>
      <c r="J450" s="8"/>
      <c r="K450" s="23" t="s">
        <v>7</v>
      </c>
      <c r="L450" s="379"/>
      <c r="M450" s="380"/>
      <c r="N450" s="380"/>
      <c r="O450" s="381"/>
      <c r="P450" s="55">
        <v>0</v>
      </c>
      <c r="Q450" s="379"/>
      <c r="R450" s="386"/>
      <c r="S450" s="57">
        <f t="shared" ref="S450:S469" si="265">SUM(L450:R450)</f>
        <v>0</v>
      </c>
    </row>
    <row r="451" spans="1:1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264"/>
        <v>0</v>
      </c>
      <c r="J451" s="8"/>
      <c r="K451" s="24" t="s">
        <v>9</v>
      </c>
      <c r="L451" s="379"/>
      <c r="M451" s="380"/>
      <c r="N451" s="380"/>
      <c r="O451" s="381"/>
      <c r="P451" s="49">
        <v>0</v>
      </c>
      <c r="Q451" s="379"/>
      <c r="R451" s="386"/>
      <c r="S451" s="51">
        <f t="shared" si="265"/>
        <v>0</v>
      </c>
    </row>
    <row r="452" spans="1:1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264"/>
        <v>0</v>
      </c>
      <c r="J452" s="8"/>
      <c r="K452" s="23" t="s">
        <v>54</v>
      </c>
      <c r="L452" s="379"/>
      <c r="M452" s="380"/>
      <c r="N452" s="380"/>
      <c r="O452" s="381"/>
      <c r="P452" s="55">
        <v>0</v>
      </c>
      <c r="Q452" s="379"/>
      <c r="R452" s="386"/>
      <c r="S452" s="57">
        <f t="shared" si="265"/>
        <v>0</v>
      </c>
    </row>
    <row r="453" spans="1:1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264"/>
        <v>0</v>
      </c>
      <c r="J453" s="8"/>
      <c r="K453" s="24" t="s">
        <v>15</v>
      </c>
      <c r="L453" s="379"/>
      <c r="M453" s="380"/>
      <c r="N453" s="380"/>
      <c r="O453" s="381"/>
      <c r="P453" s="49">
        <v>0</v>
      </c>
      <c r="Q453" s="379"/>
      <c r="R453" s="386"/>
      <c r="S453" s="51">
        <f t="shared" si="265"/>
        <v>0</v>
      </c>
    </row>
    <row r="454" spans="1:1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264"/>
        <v>0</v>
      </c>
      <c r="J454" s="8"/>
      <c r="K454" s="23" t="s">
        <v>67</v>
      </c>
      <c r="L454" s="379"/>
      <c r="M454" s="380"/>
      <c r="N454" s="380"/>
      <c r="O454" s="381"/>
      <c r="P454" s="55">
        <v>0</v>
      </c>
      <c r="Q454" s="379"/>
      <c r="R454" s="386"/>
      <c r="S454" s="57">
        <f t="shared" si="265"/>
        <v>0</v>
      </c>
    </row>
    <row r="455" spans="1:19" x14ac:dyDescent="0.25">
      <c r="A455" s="12" t="s">
        <v>56</v>
      </c>
      <c r="B455" s="379"/>
      <c r="C455" s="380"/>
      <c r="D455" s="380"/>
      <c r="E455" s="381"/>
      <c r="F455" s="49">
        <v>293.84513655460523</v>
      </c>
      <c r="G455" s="379"/>
      <c r="H455" s="381"/>
      <c r="I455" s="48">
        <f t="shared" si="264"/>
        <v>293.84513655460523</v>
      </c>
      <c r="J455" s="8"/>
      <c r="K455" s="24" t="s">
        <v>56</v>
      </c>
      <c r="L455" s="379"/>
      <c r="M455" s="380"/>
      <c r="N455" s="380"/>
      <c r="O455" s="381"/>
      <c r="P455" s="49">
        <v>0</v>
      </c>
      <c r="Q455" s="379"/>
      <c r="R455" s="386"/>
      <c r="S455" s="51">
        <f t="shared" si="265"/>
        <v>0</v>
      </c>
    </row>
    <row r="456" spans="1:1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264"/>
        <v>0</v>
      </c>
      <c r="J456" s="8"/>
      <c r="K456" s="23" t="s">
        <v>11</v>
      </c>
      <c r="L456" s="379"/>
      <c r="M456" s="380"/>
      <c r="N456" s="380"/>
      <c r="O456" s="381"/>
      <c r="P456" s="55">
        <v>0</v>
      </c>
      <c r="Q456" s="379"/>
      <c r="R456" s="386"/>
      <c r="S456" s="57">
        <f t="shared" si="265"/>
        <v>0</v>
      </c>
    </row>
    <row r="457" spans="1:1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264"/>
        <v>0</v>
      </c>
      <c r="J457" s="8"/>
      <c r="K457" s="24" t="s">
        <v>57</v>
      </c>
      <c r="L457" s="379"/>
      <c r="M457" s="380"/>
      <c r="N457" s="380"/>
      <c r="O457" s="381"/>
      <c r="P457" s="49">
        <v>0</v>
      </c>
      <c r="Q457" s="379"/>
      <c r="R457" s="386"/>
      <c r="S457" s="51">
        <f t="shared" si="265"/>
        <v>0</v>
      </c>
    </row>
    <row r="458" spans="1:1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264"/>
        <v>0</v>
      </c>
      <c r="J458" s="8"/>
      <c r="K458" s="23" t="s">
        <v>16</v>
      </c>
      <c r="L458" s="379"/>
      <c r="M458" s="380"/>
      <c r="N458" s="380"/>
      <c r="O458" s="381"/>
      <c r="P458" s="55">
        <v>0</v>
      </c>
      <c r="Q458" s="379"/>
      <c r="R458" s="386"/>
      <c r="S458" s="57">
        <f t="shared" si="265"/>
        <v>0</v>
      </c>
    </row>
    <row r="459" spans="1:1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264"/>
        <v>0</v>
      </c>
      <c r="J459" s="8"/>
      <c r="K459" s="24" t="s">
        <v>139</v>
      </c>
      <c r="L459" s="379"/>
      <c r="M459" s="380"/>
      <c r="N459" s="380"/>
      <c r="O459" s="381"/>
      <c r="P459" s="49">
        <v>0</v>
      </c>
      <c r="Q459" s="379"/>
      <c r="R459" s="386"/>
      <c r="S459" s="51">
        <f t="shared" si="265"/>
        <v>0</v>
      </c>
    </row>
    <row r="460" spans="1:19" x14ac:dyDescent="0.25">
      <c r="A460" s="11" t="s">
        <v>24</v>
      </c>
      <c r="B460" s="379"/>
      <c r="C460" s="380"/>
      <c r="D460" s="380"/>
      <c r="E460" s="381"/>
      <c r="F460" s="52">
        <v>952.17492388540052</v>
      </c>
      <c r="G460" s="379"/>
      <c r="H460" s="381"/>
      <c r="I460" s="54">
        <f t="shared" si="264"/>
        <v>952.17492388540052</v>
      </c>
      <c r="J460" s="8"/>
      <c r="K460" s="23" t="s">
        <v>24</v>
      </c>
      <c r="L460" s="379"/>
      <c r="M460" s="380"/>
      <c r="N460" s="380"/>
      <c r="O460" s="381"/>
      <c r="P460" s="55">
        <v>0</v>
      </c>
      <c r="Q460" s="379"/>
      <c r="R460" s="386"/>
      <c r="S460" s="57">
        <f t="shared" si="265"/>
        <v>0</v>
      </c>
    </row>
    <row r="461" spans="1:1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264"/>
        <v>0</v>
      </c>
      <c r="J461" s="8"/>
      <c r="K461" s="24" t="s">
        <v>23</v>
      </c>
      <c r="L461" s="379"/>
      <c r="M461" s="380"/>
      <c r="N461" s="380"/>
      <c r="O461" s="381"/>
      <c r="P461" s="49">
        <v>0</v>
      </c>
      <c r="Q461" s="379"/>
      <c r="R461" s="386"/>
      <c r="S461" s="51">
        <f t="shared" si="265"/>
        <v>0</v>
      </c>
    </row>
    <row r="462" spans="1:1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264"/>
        <v>0</v>
      </c>
      <c r="J462" s="8"/>
      <c r="K462" s="23" t="s">
        <v>58</v>
      </c>
      <c r="L462" s="379"/>
      <c r="M462" s="380"/>
      <c r="N462" s="380"/>
      <c r="O462" s="381"/>
      <c r="P462" s="55">
        <v>0</v>
      </c>
      <c r="Q462" s="379"/>
      <c r="R462" s="386"/>
      <c r="S462" s="57">
        <f t="shared" si="265"/>
        <v>0</v>
      </c>
    </row>
    <row r="463" spans="1:19" x14ac:dyDescent="0.25">
      <c r="A463" s="12" t="s">
        <v>21</v>
      </c>
      <c r="B463" s="379"/>
      <c r="C463" s="380"/>
      <c r="D463" s="380"/>
      <c r="E463" s="381"/>
      <c r="F463" s="49">
        <v>12.042781509576503</v>
      </c>
      <c r="G463" s="379"/>
      <c r="H463" s="381"/>
      <c r="I463" s="48">
        <f t="shared" si="264"/>
        <v>12.042781509576503</v>
      </c>
      <c r="J463" s="8"/>
      <c r="K463" s="24" t="s">
        <v>21</v>
      </c>
      <c r="L463" s="379"/>
      <c r="M463" s="380"/>
      <c r="N463" s="380"/>
      <c r="O463" s="381"/>
      <c r="P463" s="49">
        <v>0</v>
      </c>
      <c r="Q463" s="379"/>
      <c r="R463" s="386"/>
      <c r="S463" s="51">
        <f t="shared" si="265"/>
        <v>0</v>
      </c>
    </row>
    <row r="464" spans="1:1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264"/>
        <v>0</v>
      </c>
      <c r="J464" s="8"/>
      <c r="K464" s="23" t="s">
        <v>20</v>
      </c>
      <c r="L464" s="379"/>
      <c r="M464" s="380"/>
      <c r="N464" s="380"/>
      <c r="O464" s="381"/>
      <c r="P464" s="55">
        <v>0</v>
      </c>
      <c r="Q464" s="379"/>
      <c r="R464" s="386"/>
      <c r="S464" s="57">
        <f t="shared" si="265"/>
        <v>0</v>
      </c>
    </row>
    <row r="465" spans="1:19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264"/>
        <v>0</v>
      </c>
      <c r="J465" s="8"/>
      <c r="K465" s="25" t="s">
        <v>62</v>
      </c>
      <c r="L465" s="379"/>
      <c r="M465" s="380"/>
      <c r="N465" s="380"/>
      <c r="O465" s="381"/>
      <c r="P465" s="49">
        <v>0</v>
      </c>
      <c r="Q465" s="379"/>
      <c r="R465" s="386"/>
      <c r="S465" s="51">
        <f t="shared" si="265"/>
        <v>0</v>
      </c>
    </row>
    <row r="466" spans="1:19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264"/>
        <v>0</v>
      </c>
      <c r="J466" s="8"/>
      <c r="K466" s="26" t="s">
        <v>22</v>
      </c>
      <c r="L466" s="379"/>
      <c r="M466" s="380"/>
      <c r="N466" s="380"/>
      <c r="O466" s="381"/>
      <c r="P466" s="62">
        <v>0</v>
      </c>
      <c r="Q466" s="379"/>
      <c r="R466" s="386"/>
      <c r="S466" s="64">
        <f t="shared" si="265"/>
        <v>0</v>
      </c>
    </row>
    <row r="467" spans="1:19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264"/>
        <v>0</v>
      </c>
      <c r="J467" s="8"/>
      <c r="K467" s="27" t="s">
        <v>18</v>
      </c>
      <c r="L467" s="379"/>
      <c r="M467" s="380"/>
      <c r="N467" s="380"/>
      <c r="O467" s="381"/>
      <c r="P467" s="65">
        <v>0</v>
      </c>
      <c r="Q467" s="379"/>
      <c r="R467" s="386"/>
      <c r="S467" s="69">
        <f t="shared" si="265"/>
        <v>0</v>
      </c>
    </row>
    <row r="468" spans="1:19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264"/>
        <v>0</v>
      </c>
      <c r="J468" s="8"/>
      <c r="K468" s="26" t="s">
        <v>19</v>
      </c>
      <c r="L468" s="379"/>
      <c r="M468" s="380"/>
      <c r="N468" s="380"/>
      <c r="O468" s="381"/>
      <c r="P468" s="62">
        <v>0</v>
      </c>
      <c r="Q468" s="379"/>
      <c r="R468" s="386"/>
      <c r="S468" s="64">
        <f t="shared" si="265"/>
        <v>0</v>
      </c>
    </row>
    <row r="469" spans="1:19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264"/>
        <v>0</v>
      </c>
      <c r="J469" s="8"/>
      <c r="K469" s="28" t="s">
        <v>10</v>
      </c>
      <c r="L469" s="382"/>
      <c r="M469" s="383"/>
      <c r="N469" s="383"/>
      <c r="O469" s="384"/>
      <c r="P469" s="70">
        <v>0</v>
      </c>
      <c r="Q469" s="382"/>
      <c r="R469" s="387"/>
      <c r="S469" s="74">
        <f t="shared" si="265"/>
        <v>0</v>
      </c>
    </row>
    <row r="470" spans="1:19" x14ac:dyDescent="0.25">
      <c r="A470" s="17" t="s">
        <v>25</v>
      </c>
      <c r="B470" s="75">
        <f>SUM(B449:B465)</f>
        <v>0</v>
      </c>
      <c r="C470" s="75">
        <f t="shared" ref="C470:I470" si="266">SUM(C449:C465)</f>
        <v>0</v>
      </c>
      <c r="D470" s="75">
        <f t="shared" si="266"/>
        <v>0</v>
      </c>
      <c r="E470" s="75">
        <f t="shared" si="266"/>
        <v>0</v>
      </c>
      <c r="F470" s="75">
        <f t="shared" si="266"/>
        <v>1258.2493366048154</v>
      </c>
      <c r="G470" s="75">
        <f t="shared" si="266"/>
        <v>0</v>
      </c>
      <c r="H470" s="76">
        <f t="shared" si="266"/>
        <v>0</v>
      </c>
      <c r="I470" s="48">
        <f t="shared" si="266"/>
        <v>1258.2493366048154</v>
      </c>
      <c r="J470" s="8"/>
      <c r="K470" s="29" t="s">
        <v>25</v>
      </c>
      <c r="L470" s="75">
        <f>SUM(L449:L465)</f>
        <v>0</v>
      </c>
      <c r="M470" s="75">
        <f t="shared" ref="M470:S470" si="267">SUM(M449:M465)</f>
        <v>0</v>
      </c>
      <c r="N470" s="75">
        <f t="shared" si="267"/>
        <v>0</v>
      </c>
      <c r="O470" s="75">
        <f t="shared" si="267"/>
        <v>0</v>
      </c>
      <c r="P470" s="75">
        <f t="shared" si="267"/>
        <v>0</v>
      </c>
      <c r="Q470" s="75">
        <f t="shared" si="267"/>
        <v>0</v>
      </c>
      <c r="R470" s="76">
        <f t="shared" si="267"/>
        <v>0</v>
      </c>
      <c r="S470" s="77">
        <f t="shared" si="267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268">IF($I470=0,"-",C470/$I470)</f>
        <v>0</v>
      </c>
      <c r="D471" s="105">
        <f t="shared" si="268"/>
        <v>0</v>
      </c>
      <c r="E471" s="105">
        <f t="shared" si="268"/>
        <v>0</v>
      </c>
      <c r="F471" s="105">
        <f t="shared" si="268"/>
        <v>1</v>
      </c>
      <c r="G471" s="105">
        <f t="shared" si="268"/>
        <v>0</v>
      </c>
      <c r="H471" s="106">
        <f t="shared" si="268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269">IF($S470=0,"-",M470/$S470)</f>
        <v>-</v>
      </c>
      <c r="N471" s="80" t="str">
        <f t="shared" si="269"/>
        <v>-</v>
      </c>
      <c r="O471" s="80" t="str">
        <f t="shared" si="269"/>
        <v>-</v>
      </c>
      <c r="P471" s="80" t="str">
        <f t="shared" si="269"/>
        <v>-</v>
      </c>
      <c r="Q471" s="80" t="str">
        <f t="shared" si="269"/>
        <v>-</v>
      </c>
      <c r="R471" s="81" t="str">
        <f t="shared" si="269"/>
        <v>-</v>
      </c>
      <c r="S471" s="82">
        <f>SUM(L471:R471)</f>
        <v>0</v>
      </c>
    </row>
    <row r="472" spans="1:1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  <c r="K473" s="374" t="s">
        <v>43</v>
      </c>
      <c r="L473" s="43" t="s">
        <v>0</v>
      </c>
      <c r="M473" s="43" t="s">
        <v>1</v>
      </c>
      <c r="N473" s="43" t="s">
        <v>2</v>
      </c>
      <c r="O473" s="43" t="s">
        <v>3</v>
      </c>
      <c r="P473" s="43" t="s">
        <v>26</v>
      </c>
      <c r="Q473" s="43" t="s">
        <v>4</v>
      </c>
      <c r="R473" s="43" t="s">
        <v>84</v>
      </c>
      <c r="S473" s="44" t="s">
        <v>5</v>
      </c>
    </row>
    <row r="474" spans="1:19" ht="15" customHeight="1" x14ac:dyDescent="0.25">
      <c r="A474" s="424" t="s">
        <v>43</v>
      </c>
      <c r="B474" s="357" t="s">
        <v>66</v>
      </c>
      <c r="C474" s="358"/>
      <c r="D474" s="358"/>
      <c r="E474" s="358"/>
      <c r="F474" s="358"/>
      <c r="G474" s="358"/>
      <c r="H474" s="358"/>
      <c r="I474" s="359"/>
      <c r="K474" s="375" t="s">
        <v>43</v>
      </c>
      <c r="L474" s="360" t="s">
        <v>66</v>
      </c>
      <c r="M474" s="361"/>
      <c r="N474" s="361"/>
      <c r="O474" s="361"/>
      <c r="P474" s="361"/>
      <c r="Q474" s="361"/>
      <c r="R474" s="361"/>
      <c r="S474" s="362"/>
    </row>
    <row r="475" spans="1:1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  <c r="J475" s="8"/>
      <c r="K475" s="31" t="s">
        <v>6</v>
      </c>
      <c r="L475" s="376"/>
      <c r="M475" s="377"/>
      <c r="N475" s="377"/>
      <c r="O475" s="378"/>
      <c r="P475" s="46">
        <v>0</v>
      </c>
      <c r="Q475" s="376"/>
      <c r="R475" s="385"/>
      <c r="S475" s="88">
        <f>SUM(L475:R475)</f>
        <v>0</v>
      </c>
    </row>
    <row r="476" spans="1:1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270">SUM(B476:H476)</f>
        <v>0</v>
      </c>
      <c r="J476" s="8"/>
      <c r="K476" s="23" t="s">
        <v>7</v>
      </c>
      <c r="L476" s="379"/>
      <c r="M476" s="380"/>
      <c r="N476" s="380"/>
      <c r="O476" s="381"/>
      <c r="P476" s="55">
        <v>0</v>
      </c>
      <c r="Q476" s="379"/>
      <c r="R476" s="386"/>
      <c r="S476" s="57">
        <f t="shared" ref="S476:S495" si="271">SUM(L476:R476)</f>
        <v>0</v>
      </c>
    </row>
    <row r="477" spans="1:19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270"/>
        <v>0</v>
      </c>
      <c r="J477" s="8"/>
      <c r="K477" s="24" t="s">
        <v>9</v>
      </c>
      <c r="L477" s="379"/>
      <c r="M477" s="380"/>
      <c r="N477" s="380"/>
      <c r="O477" s="381"/>
      <c r="P477" s="49">
        <v>0</v>
      </c>
      <c r="Q477" s="379"/>
      <c r="R477" s="386"/>
      <c r="S477" s="51">
        <f t="shared" si="271"/>
        <v>0</v>
      </c>
    </row>
    <row r="478" spans="1:19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270"/>
        <v>0</v>
      </c>
      <c r="J478" s="8"/>
      <c r="K478" s="23" t="s">
        <v>54</v>
      </c>
      <c r="L478" s="379"/>
      <c r="M478" s="380"/>
      <c r="N478" s="380"/>
      <c r="O478" s="381"/>
      <c r="P478" s="55">
        <v>0</v>
      </c>
      <c r="Q478" s="379"/>
      <c r="R478" s="386"/>
      <c r="S478" s="57">
        <f t="shared" si="271"/>
        <v>0</v>
      </c>
    </row>
    <row r="479" spans="1:19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270"/>
        <v>0</v>
      </c>
      <c r="J479" s="8"/>
      <c r="K479" s="24" t="s">
        <v>15</v>
      </c>
      <c r="L479" s="379"/>
      <c r="M479" s="380"/>
      <c r="N479" s="380"/>
      <c r="O479" s="381"/>
      <c r="P479" s="49">
        <v>0</v>
      </c>
      <c r="Q479" s="379"/>
      <c r="R479" s="386"/>
      <c r="S479" s="51">
        <f t="shared" si="271"/>
        <v>0</v>
      </c>
    </row>
    <row r="480" spans="1:19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270"/>
        <v>0</v>
      </c>
      <c r="J480" s="8"/>
      <c r="K480" s="23" t="s">
        <v>67</v>
      </c>
      <c r="L480" s="379"/>
      <c r="M480" s="380"/>
      <c r="N480" s="380"/>
      <c r="O480" s="381"/>
      <c r="P480" s="55">
        <v>0</v>
      </c>
      <c r="Q480" s="379"/>
      <c r="R480" s="386"/>
      <c r="S480" s="57">
        <f t="shared" si="271"/>
        <v>0</v>
      </c>
    </row>
    <row r="481" spans="1:19" x14ac:dyDescent="0.25">
      <c r="A481" s="12" t="s">
        <v>56</v>
      </c>
      <c r="B481" s="379"/>
      <c r="C481" s="380"/>
      <c r="D481" s="380"/>
      <c r="E481" s="381"/>
      <c r="F481" s="49">
        <v>16254.109908534279</v>
      </c>
      <c r="G481" s="379"/>
      <c r="H481" s="381"/>
      <c r="I481" s="48">
        <f t="shared" si="270"/>
        <v>16254.109908534279</v>
      </c>
      <c r="J481" s="8"/>
      <c r="K481" s="24" t="s">
        <v>56</v>
      </c>
      <c r="L481" s="379"/>
      <c r="M481" s="380"/>
      <c r="N481" s="380"/>
      <c r="O481" s="381"/>
      <c r="P481" s="49">
        <v>3373.5028893845642</v>
      </c>
      <c r="Q481" s="379"/>
      <c r="R481" s="386"/>
      <c r="S481" s="51">
        <f t="shared" si="271"/>
        <v>3373.5028893845642</v>
      </c>
    </row>
    <row r="482" spans="1:19" x14ac:dyDescent="0.25">
      <c r="A482" s="11" t="s">
        <v>11</v>
      </c>
      <c r="B482" s="379"/>
      <c r="C482" s="380"/>
      <c r="D482" s="380"/>
      <c r="E482" s="381"/>
      <c r="F482" s="52">
        <v>6290.0644030678795</v>
      </c>
      <c r="G482" s="379"/>
      <c r="H482" s="381"/>
      <c r="I482" s="54">
        <f t="shared" si="270"/>
        <v>6290.0644030678795</v>
      </c>
      <c r="J482" s="8"/>
      <c r="K482" s="23" t="s">
        <v>11</v>
      </c>
      <c r="L482" s="379"/>
      <c r="M482" s="380"/>
      <c r="N482" s="380"/>
      <c r="O482" s="381"/>
      <c r="P482" s="55">
        <v>2711.6118684423818</v>
      </c>
      <c r="Q482" s="379"/>
      <c r="R482" s="386"/>
      <c r="S482" s="57">
        <f t="shared" si="271"/>
        <v>2711.6118684423818</v>
      </c>
    </row>
    <row r="483" spans="1:1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270"/>
        <v>0</v>
      </c>
      <c r="J483" s="8"/>
      <c r="K483" s="24" t="s">
        <v>57</v>
      </c>
      <c r="L483" s="379"/>
      <c r="M483" s="380"/>
      <c r="N483" s="380"/>
      <c r="O483" s="381"/>
      <c r="P483" s="49">
        <v>3.8191672047105385E-14</v>
      </c>
      <c r="Q483" s="379"/>
      <c r="R483" s="386"/>
      <c r="S483" s="51">
        <f t="shared" si="271"/>
        <v>3.8191672047105385E-14</v>
      </c>
    </row>
    <row r="484" spans="1:19" x14ac:dyDescent="0.25">
      <c r="A484" s="11" t="s">
        <v>16</v>
      </c>
      <c r="B484" s="379"/>
      <c r="C484" s="380"/>
      <c r="D484" s="380"/>
      <c r="E484" s="381"/>
      <c r="F484" s="52">
        <v>8.8271584066328401</v>
      </c>
      <c r="G484" s="379"/>
      <c r="H484" s="381"/>
      <c r="I484" s="54">
        <f t="shared" si="270"/>
        <v>8.8271584066328401</v>
      </c>
      <c r="J484" s="8"/>
      <c r="K484" s="23" t="s">
        <v>16</v>
      </c>
      <c r="L484" s="379"/>
      <c r="M484" s="380"/>
      <c r="N484" s="380"/>
      <c r="O484" s="381"/>
      <c r="P484" s="55">
        <v>0.8224517985379125</v>
      </c>
      <c r="Q484" s="379"/>
      <c r="R484" s="386"/>
      <c r="S484" s="57">
        <f t="shared" si="271"/>
        <v>0.8224517985379125</v>
      </c>
    </row>
    <row r="485" spans="1:19" x14ac:dyDescent="0.25">
      <c r="A485" s="12" t="s">
        <v>139</v>
      </c>
      <c r="B485" s="379"/>
      <c r="C485" s="380"/>
      <c r="D485" s="380"/>
      <c r="E485" s="381"/>
      <c r="F485" s="49">
        <v>0.54535458485980359</v>
      </c>
      <c r="G485" s="379"/>
      <c r="H485" s="381"/>
      <c r="I485" s="48">
        <f t="shared" si="270"/>
        <v>0.54535458485980359</v>
      </c>
      <c r="J485" s="8"/>
      <c r="K485" s="24" t="s">
        <v>139</v>
      </c>
      <c r="L485" s="379"/>
      <c r="M485" s="380"/>
      <c r="N485" s="380"/>
      <c r="O485" s="381"/>
      <c r="P485" s="49">
        <v>-6.0486417265792625E-4</v>
      </c>
      <c r="Q485" s="379"/>
      <c r="R485" s="386"/>
      <c r="S485" s="51">
        <f t="shared" si="271"/>
        <v>-6.0486417265792625E-4</v>
      </c>
    </row>
    <row r="486" spans="1:19" x14ac:dyDescent="0.25">
      <c r="A486" s="11" t="s">
        <v>24</v>
      </c>
      <c r="B486" s="379"/>
      <c r="C486" s="380"/>
      <c r="D486" s="380"/>
      <c r="E486" s="381"/>
      <c r="F486" s="52">
        <v>213.04151911501944</v>
      </c>
      <c r="G486" s="379"/>
      <c r="H486" s="381"/>
      <c r="I486" s="54">
        <f t="shared" si="270"/>
        <v>213.04151911501944</v>
      </c>
      <c r="J486" s="8"/>
      <c r="K486" s="23" t="s">
        <v>24</v>
      </c>
      <c r="L486" s="379"/>
      <c r="M486" s="380"/>
      <c r="N486" s="380"/>
      <c r="O486" s="381"/>
      <c r="P486" s="55">
        <v>-1.6484591469634324E-12</v>
      </c>
      <c r="Q486" s="379"/>
      <c r="R486" s="386"/>
      <c r="S486" s="57">
        <f t="shared" si="271"/>
        <v>-1.6484591469634324E-12</v>
      </c>
    </row>
    <row r="487" spans="1:1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270"/>
        <v>0</v>
      </c>
      <c r="J487" s="8"/>
      <c r="K487" s="24" t="s">
        <v>23</v>
      </c>
      <c r="L487" s="379"/>
      <c r="M487" s="380"/>
      <c r="N487" s="380"/>
      <c r="O487" s="381"/>
      <c r="P487" s="49">
        <v>-1.4210854715202004E-13</v>
      </c>
      <c r="Q487" s="379"/>
      <c r="R487" s="386"/>
      <c r="S487" s="51">
        <f t="shared" si="271"/>
        <v>-1.4210854715202004E-13</v>
      </c>
    </row>
    <row r="488" spans="1:1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270"/>
        <v>0</v>
      </c>
      <c r="J488" s="8"/>
      <c r="K488" s="23" t="s">
        <v>58</v>
      </c>
      <c r="L488" s="379"/>
      <c r="M488" s="380"/>
      <c r="N488" s="380"/>
      <c r="O488" s="381"/>
      <c r="P488" s="55">
        <v>2.2969213336887506E-13</v>
      </c>
      <c r="Q488" s="379"/>
      <c r="R488" s="386"/>
      <c r="S488" s="57">
        <f t="shared" si="271"/>
        <v>2.2969213336887506E-13</v>
      </c>
    </row>
    <row r="489" spans="1:19" x14ac:dyDescent="0.25">
      <c r="A489" s="12" t="s">
        <v>21</v>
      </c>
      <c r="B489" s="379"/>
      <c r="C489" s="380"/>
      <c r="D489" s="380"/>
      <c r="E489" s="381"/>
      <c r="F489" s="49">
        <v>774.64804251415774</v>
      </c>
      <c r="G489" s="379"/>
      <c r="H489" s="381"/>
      <c r="I489" s="48">
        <f t="shared" si="270"/>
        <v>774.64804251415774</v>
      </c>
      <c r="J489" s="8"/>
      <c r="K489" s="24" t="s">
        <v>21</v>
      </c>
      <c r="L489" s="379"/>
      <c r="M489" s="380"/>
      <c r="N489" s="380"/>
      <c r="O489" s="381"/>
      <c r="P489" s="49">
        <v>213.65992349073295</v>
      </c>
      <c r="Q489" s="379"/>
      <c r="R489" s="386"/>
      <c r="S489" s="51">
        <f t="shared" si="271"/>
        <v>213.65992349073295</v>
      </c>
    </row>
    <row r="490" spans="1:1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270"/>
        <v>0</v>
      </c>
      <c r="J490" s="8"/>
      <c r="K490" s="23" t="s">
        <v>20</v>
      </c>
      <c r="L490" s="379"/>
      <c r="M490" s="380"/>
      <c r="N490" s="380"/>
      <c r="O490" s="381"/>
      <c r="P490" s="55">
        <v>0</v>
      </c>
      <c r="Q490" s="379"/>
      <c r="R490" s="386"/>
      <c r="S490" s="57">
        <f t="shared" si="271"/>
        <v>0</v>
      </c>
    </row>
    <row r="491" spans="1:1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270"/>
        <v>0</v>
      </c>
      <c r="J491" s="8"/>
      <c r="K491" s="25" t="s">
        <v>62</v>
      </c>
      <c r="L491" s="379"/>
      <c r="M491" s="380"/>
      <c r="N491" s="380"/>
      <c r="O491" s="381"/>
      <c r="P491" s="49">
        <v>0</v>
      </c>
      <c r="Q491" s="379"/>
      <c r="R491" s="386"/>
      <c r="S491" s="51">
        <f t="shared" si="271"/>
        <v>0</v>
      </c>
    </row>
    <row r="492" spans="1:19" ht="14.4" x14ac:dyDescent="0.3">
      <c r="A492" s="14" t="s">
        <v>22</v>
      </c>
      <c r="B492" s="379"/>
      <c r="C492" s="380"/>
      <c r="D492" s="380"/>
      <c r="E492" s="381"/>
      <c r="F492" s="59">
        <v>0</v>
      </c>
      <c r="G492" s="379"/>
      <c r="H492" s="381"/>
      <c r="I492" s="61">
        <f t="shared" si="270"/>
        <v>0</v>
      </c>
      <c r="J492" s="8"/>
      <c r="K492" s="26" t="s">
        <v>22</v>
      </c>
      <c r="L492" s="379"/>
      <c r="M492" s="380"/>
      <c r="N492" s="380"/>
      <c r="O492" s="381"/>
      <c r="P492" s="62">
        <v>0</v>
      </c>
      <c r="Q492" s="379"/>
      <c r="R492" s="386"/>
      <c r="S492" s="64">
        <f t="shared" si="271"/>
        <v>0</v>
      </c>
    </row>
    <row r="493" spans="1:19" ht="14.4" x14ac:dyDescent="0.3">
      <c r="A493" s="15" t="s">
        <v>18</v>
      </c>
      <c r="B493" s="379"/>
      <c r="C493" s="380"/>
      <c r="D493" s="380"/>
      <c r="E493" s="381"/>
      <c r="F493" s="65">
        <v>0</v>
      </c>
      <c r="G493" s="379"/>
      <c r="H493" s="381"/>
      <c r="I493" s="67">
        <f t="shared" si="270"/>
        <v>0</v>
      </c>
      <c r="J493" s="8"/>
      <c r="K493" s="27" t="s">
        <v>18</v>
      </c>
      <c r="L493" s="379"/>
      <c r="M493" s="380"/>
      <c r="N493" s="380"/>
      <c r="O493" s="381"/>
      <c r="P493" s="65">
        <v>0</v>
      </c>
      <c r="Q493" s="379"/>
      <c r="R493" s="386"/>
      <c r="S493" s="69">
        <f t="shared" si="271"/>
        <v>0</v>
      </c>
    </row>
    <row r="494" spans="1:19" ht="14.4" x14ac:dyDescent="0.3">
      <c r="A494" s="14" t="s">
        <v>19</v>
      </c>
      <c r="B494" s="379"/>
      <c r="C494" s="380"/>
      <c r="D494" s="380"/>
      <c r="E494" s="381"/>
      <c r="F494" s="59">
        <v>0</v>
      </c>
      <c r="G494" s="379"/>
      <c r="H494" s="381"/>
      <c r="I494" s="61">
        <f t="shared" si="270"/>
        <v>0</v>
      </c>
      <c r="J494" s="8"/>
      <c r="K494" s="26" t="s">
        <v>19</v>
      </c>
      <c r="L494" s="379"/>
      <c r="M494" s="380"/>
      <c r="N494" s="380"/>
      <c r="O494" s="381"/>
      <c r="P494" s="62">
        <v>0</v>
      </c>
      <c r="Q494" s="379"/>
      <c r="R494" s="386"/>
      <c r="S494" s="64">
        <f t="shared" si="271"/>
        <v>0</v>
      </c>
    </row>
    <row r="495" spans="1:19" ht="15" thickBot="1" x14ac:dyDescent="0.35">
      <c r="A495" s="16" t="s">
        <v>10</v>
      </c>
      <c r="B495" s="382"/>
      <c r="C495" s="383"/>
      <c r="D495" s="383"/>
      <c r="E495" s="384"/>
      <c r="F495" s="70">
        <v>0</v>
      </c>
      <c r="G495" s="382"/>
      <c r="H495" s="384"/>
      <c r="I495" s="72">
        <f t="shared" si="270"/>
        <v>0</v>
      </c>
      <c r="J495" s="8"/>
      <c r="K495" s="28" t="s">
        <v>10</v>
      </c>
      <c r="L495" s="382"/>
      <c r="M495" s="383"/>
      <c r="N495" s="383"/>
      <c r="O495" s="384"/>
      <c r="P495" s="70">
        <v>0</v>
      </c>
      <c r="Q495" s="382"/>
      <c r="R495" s="387"/>
      <c r="S495" s="74">
        <f t="shared" si="271"/>
        <v>0</v>
      </c>
    </row>
    <row r="496" spans="1:19" x14ac:dyDescent="0.25">
      <c r="A496" s="17" t="s">
        <v>25</v>
      </c>
      <c r="B496" s="75">
        <f>SUM(B475:B491)</f>
        <v>0</v>
      </c>
      <c r="C496" s="75">
        <f t="shared" ref="C496:I496" si="272">SUM(C475:C491)</f>
        <v>0</v>
      </c>
      <c r="D496" s="75">
        <f t="shared" si="272"/>
        <v>0</v>
      </c>
      <c r="E496" s="75">
        <f t="shared" si="272"/>
        <v>0</v>
      </c>
      <c r="F496" s="75">
        <f t="shared" si="272"/>
        <v>23541.23638622283</v>
      </c>
      <c r="G496" s="75">
        <f t="shared" si="272"/>
        <v>0</v>
      </c>
      <c r="H496" s="76">
        <f t="shared" si="272"/>
        <v>0</v>
      </c>
      <c r="I496" s="48">
        <f t="shared" si="272"/>
        <v>23541.23638622283</v>
      </c>
      <c r="J496" s="8"/>
      <c r="K496" s="29" t="s">
        <v>25</v>
      </c>
      <c r="L496" s="75">
        <f>SUM(L475:L491)</f>
        <v>0</v>
      </c>
      <c r="M496" s="75">
        <f t="shared" ref="M496:S496" si="273">SUM(M475:M491)</f>
        <v>0</v>
      </c>
      <c r="N496" s="75">
        <f t="shared" si="273"/>
        <v>0</v>
      </c>
      <c r="O496" s="75">
        <f t="shared" si="273"/>
        <v>0</v>
      </c>
      <c r="P496" s="75">
        <f t="shared" si="273"/>
        <v>6299.5965282520428</v>
      </c>
      <c r="Q496" s="75">
        <f t="shared" si="273"/>
        <v>0</v>
      </c>
      <c r="R496" s="76">
        <f t="shared" si="273"/>
        <v>0</v>
      </c>
      <c r="S496" s="77">
        <f t="shared" si="273"/>
        <v>6299.5965282520428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274">IF($I496=0,"-",C496/$I496)</f>
        <v>0</v>
      </c>
      <c r="D497" s="105">
        <f t="shared" si="274"/>
        <v>0</v>
      </c>
      <c r="E497" s="105">
        <f t="shared" si="274"/>
        <v>0</v>
      </c>
      <c r="F497" s="105">
        <f t="shared" si="274"/>
        <v>1</v>
      </c>
      <c r="G497" s="105">
        <f t="shared" si="274"/>
        <v>0</v>
      </c>
      <c r="H497" s="106">
        <f t="shared" si="274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275">IF($S496=0,"-",M496/$S496)</f>
        <v>0</v>
      </c>
      <c r="N497" s="80">
        <f t="shared" si="275"/>
        <v>0</v>
      </c>
      <c r="O497" s="80">
        <f t="shared" si="275"/>
        <v>0</v>
      </c>
      <c r="P497" s="80">
        <f t="shared" si="275"/>
        <v>1</v>
      </c>
      <c r="Q497" s="80">
        <f t="shared" si="275"/>
        <v>0</v>
      </c>
      <c r="R497" s="81">
        <f t="shared" si="275"/>
        <v>0</v>
      </c>
      <c r="S497" s="82">
        <f>SUM(L497:R497)</f>
        <v>1</v>
      </c>
    </row>
    <row r="498" spans="1:1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  <c r="K499" s="374" t="s">
        <v>44</v>
      </c>
      <c r="L499" s="43" t="s">
        <v>0</v>
      </c>
      <c r="M499" s="43" t="s">
        <v>1</v>
      </c>
      <c r="N499" s="43" t="s">
        <v>2</v>
      </c>
      <c r="O499" s="43" t="s">
        <v>3</v>
      </c>
      <c r="P499" s="43" t="s">
        <v>26</v>
      </c>
      <c r="Q499" s="43" t="s">
        <v>4</v>
      </c>
      <c r="R499" s="43" t="s">
        <v>84</v>
      </c>
      <c r="S499" s="44" t="s">
        <v>5</v>
      </c>
    </row>
    <row r="500" spans="1:19" ht="15" customHeight="1" x14ac:dyDescent="0.25">
      <c r="A500" s="424" t="s">
        <v>44</v>
      </c>
      <c r="B500" s="357" t="s">
        <v>66</v>
      </c>
      <c r="C500" s="358"/>
      <c r="D500" s="358"/>
      <c r="E500" s="358"/>
      <c r="F500" s="358"/>
      <c r="G500" s="358"/>
      <c r="H500" s="358"/>
      <c r="I500" s="359"/>
      <c r="K500" s="375" t="s">
        <v>44</v>
      </c>
      <c r="L500" s="360" t="s">
        <v>66</v>
      </c>
      <c r="M500" s="361"/>
      <c r="N500" s="361"/>
      <c r="O500" s="361"/>
      <c r="P500" s="361"/>
      <c r="Q500" s="361"/>
      <c r="R500" s="361"/>
      <c r="S500" s="362"/>
    </row>
    <row r="501" spans="1:1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  <c r="J501" s="8"/>
      <c r="K501" s="31" t="s">
        <v>6</v>
      </c>
      <c r="L501" s="376"/>
      <c r="M501" s="377"/>
      <c r="N501" s="377"/>
      <c r="O501" s="378"/>
      <c r="P501" s="46">
        <v>0</v>
      </c>
      <c r="Q501" s="376"/>
      <c r="R501" s="385"/>
      <c r="S501" s="88">
        <f>SUM(L501:R501)</f>
        <v>0</v>
      </c>
    </row>
    <row r="502" spans="1:1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276">SUM(B502:H502)</f>
        <v>0</v>
      </c>
      <c r="J502" s="8"/>
      <c r="K502" s="23" t="s">
        <v>7</v>
      </c>
      <c r="L502" s="379"/>
      <c r="M502" s="380"/>
      <c r="N502" s="380"/>
      <c r="O502" s="381"/>
      <c r="P502" s="55">
        <v>0</v>
      </c>
      <c r="Q502" s="379"/>
      <c r="R502" s="386"/>
      <c r="S502" s="57">
        <f t="shared" ref="S502:S521" si="277">SUM(L502:R502)</f>
        <v>0</v>
      </c>
    </row>
    <row r="503" spans="1:19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276"/>
        <v>0</v>
      </c>
      <c r="J503" s="8"/>
      <c r="K503" s="24" t="s">
        <v>9</v>
      </c>
      <c r="L503" s="379"/>
      <c r="M503" s="380"/>
      <c r="N503" s="380"/>
      <c r="O503" s="381"/>
      <c r="P503" s="49">
        <v>0</v>
      </c>
      <c r="Q503" s="379"/>
      <c r="R503" s="386"/>
      <c r="S503" s="51">
        <f t="shared" si="277"/>
        <v>0</v>
      </c>
    </row>
    <row r="504" spans="1:19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276"/>
        <v>0</v>
      </c>
      <c r="J504" s="8"/>
      <c r="K504" s="23" t="s">
        <v>54</v>
      </c>
      <c r="L504" s="379"/>
      <c r="M504" s="380"/>
      <c r="N504" s="380"/>
      <c r="O504" s="381"/>
      <c r="P504" s="55">
        <v>0</v>
      </c>
      <c r="Q504" s="379"/>
      <c r="R504" s="386"/>
      <c r="S504" s="57">
        <f t="shared" si="277"/>
        <v>0</v>
      </c>
    </row>
    <row r="505" spans="1:19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276"/>
        <v>0</v>
      </c>
      <c r="J505" s="8"/>
      <c r="K505" s="24" t="s">
        <v>15</v>
      </c>
      <c r="L505" s="379"/>
      <c r="M505" s="380"/>
      <c r="N505" s="380"/>
      <c r="O505" s="381"/>
      <c r="P505" s="49">
        <v>0</v>
      </c>
      <c r="Q505" s="379"/>
      <c r="R505" s="386"/>
      <c r="S505" s="51">
        <f t="shared" si="277"/>
        <v>0</v>
      </c>
    </row>
    <row r="506" spans="1:19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276"/>
        <v>0</v>
      </c>
      <c r="J506" s="8"/>
      <c r="K506" s="23" t="s">
        <v>67</v>
      </c>
      <c r="L506" s="379"/>
      <c r="M506" s="380"/>
      <c r="N506" s="380"/>
      <c r="O506" s="381"/>
      <c r="P506" s="55">
        <v>0</v>
      </c>
      <c r="Q506" s="379"/>
      <c r="R506" s="386"/>
      <c r="S506" s="57">
        <f t="shared" si="277"/>
        <v>0</v>
      </c>
    </row>
    <row r="507" spans="1:19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276"/>
        <v>0</v>
      </c>
      <c r="J507" s="8"/>
      <c r="K507" s="24" t="s">
        <v>56</v>
      </c>
      <c r="L507" s="379"/>
      <c r="M507" s="380"/>
      <c r="N507" s="380"/>
      <c r="O507" s="381"/>
      <c r="P507" s="49">
        <v>0</v>
      </c>
      <c r="Q507" s="379"/>
      <c r="R507" s="386"/>
      <c r="S507" s="51">
        <f t="shared" si="277"/>
        <v>0</v>
      </c>
    </row>
    <row r="508" spans="1:19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276"/>
        <v>0</v>
      </c>
      <c r="J508" s="8"/>
      <c r="K508" s="23" t="s">
        <v>11</v>
      </c>
      <c r="L508" s="379"/>
      <c r="M508" s="380"/>
      <c r="N508" s="380"/>
      <c r="O508" s="381"/>
      <c r="P508" s="55">
        <v>0</v>
      </c>
      <c r="Q508" s="379"/>
      <c r="R508" s="386"/>
      <c r="S508" s="57">
        <f t="shared" si="277"/>
        <v>0</v>
      </c>
    </row>
    <row r="509" spans="1:19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276"/>
        <v>0</v>
      </c>
      <c r="J509" s="8"/>
      <c r="K509" s="24" t="s">
        <v>57</v>
      </c>
      <c r="L509" s="379"/>
      <c r="M509" s="380"/>
      <c r="N509" s="380"/>
      <c r="O509" s="381"/>
      <c r="P509" s="49">
        <v>0</v>
      </c>
      <c r="Q509" s="379"/>
      <c r="R509" s="386"/>
      <c r="S509" s="51">
        <f t="shared" si="277"/>
        <v>0</v>
      </c>
    </row>
    <row r="510" spans="1:19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276"/>
        <v>0</v>
      </c>
      <c r="J510" s="8"/>
      <c r="K510" s="23" t="s">
        <v>16</v>
      </c>
      <c r="L510" s="379"/>
      <c r="M510" s="380"/>
      <c r="N510" s="380"/>
      <c r="O510" s="381"/>
      <c r="P510" s="55">
        <v>0</v>
      </c>
      <c r="Q510" s="379"/>
      <c r="R510" s="386"/>
      <c r="S510" s="57">
        <f t="shared" si="277"/>
        <v>0</v>
      </c>
    </row>
    <row r="511" spans="1:19" x14ac:dyDescent="0.25">
      <c r="A511" s="12" t="s">
        <v>139</v>
      </c>
      <c r="B511" s="379"/>
      <c r="C511" s="380"/>
      <c r="D511" s="380"/>
      <c r="E511" s="381"/>
      <c r="F511" s="49">
        <v>1428.7571652772629</v>
      </c>
      <c r="G511" s="379"/>
      <c r="H511" s="381"/>
      <c r="I511" s="48">
        <f t="shared" si="276"/>
        <v>1428.7571652772629</v>
      </c>
      <c r="J511" s="8"/>
      <c r="K511" s="24" t="s">
        <v>139</v>
      </c>
      <c r="L511" s="379"/>
      <c r="M511" s="380"/>
      <c r="N511" s="380"/>
      <c r="O511" s="381"/>
      <c r="P511" s="49">
        <v>0</v>
      </c>
      <c r="Q511" s="379"/>
      <c r="R511" s="386"/>
      <c r="S511" s="51">
        <f t="shared" si="277"/>
        <v>0</v>
      </c>
    </row>
    <row r="512" spans="1:19" x14ac:dyDescent="0.25">
      <c r="A512" s="11" t="s">
        <v>24</v>
      </c>
      <c r="B512" s="379"/>
      <c r="C512" s="380"/>
      <c r="D512" s="380"/>
      <c r="E512" s="381"/>
      <c r="F512" s="52">
        <v>351.57599999999996</v>
      </c>
      <c r="G512" s="379"/>
      <c r="H512" s="381"/>
      <c r="I512" s="54">
        <f t="shared" si="276"/>
        <v>351.57599999999996</v>
      </c>
      <c r="J512" s="8"/>
      <c r="K512" s="23" t="s">
        <v>24</v>
      </c>
      <c r="L512" s="379"/>
      <c r="M512" s="380"/>
      <c r="N512" s="380"/>
      <c r="O512" s="381"/>
      <c r="P512" s="55">
        <v>0</v>
      </c>
      <c r="Q512" s="379"/>
      <c r="R512" s="386"/>
      <c r="S512" s="57">
        <f t="shared" si="277"/>
        <v>0</v>
      </c>
    </row>
    <row r="513" spans="1:19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276"/>
        <v>0</v>
      </c>
      <c r="J513" s="8"/>
      <c r="K513" s="24" t="s">
        <v>23</v>
      </c>
      <c r="L513" s="379"/>
      <c r="M513" s="380"/>
      <c r="N513" s="380"/>
      <c r="O513" s="381"/>
      <c r="P513" s="49">
        <v>0</v>
      </c>
      <c r="Q513" s="379"/>
      <c r="R513" s="386"/>
      <c r="S513" s="51">
        <f t="shared" si="277"/>
        <v>0</v>
      </c>
    </row>
    <row r="514" spans="1:19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276"/>
        <v>0</v>
      </c>
      <c r="J514" s="8"/>
      <c r="K514" s="23" t="s">
        <v>58</v>
      </c>
      <c r="L514" s="379"/>
      <c r="M514" s="380"/>
      <c r="N514" s="380"/>
      <c r="O514" s="381"/>
      <c r="P514" s="55">
        <v>0</v>
      </c>
      <c r="Q514" s="379"/>
      <c r="R514" s="386"/>
      <c r="S514" s="57">
        <f t="shared" si="277"/>
        <v>0</v>
      </c>
    </row>
    <row r="515" spans="1:19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276"/>
        <v>0</v>
      </c>
      <c r="J515" s="8"/>
      <c r="K515" s="24" t="s">
        <v>21</v>
      </c>
      <c r="L515" s="379"/>
      <c r="M515" s="380"/>
      <c r="N515" s="380"/>
      <c r="O515" s="381"/>
      <c r="P515" s="49">
        <v>0</v>
      </c>
      <c r="Q515" s="379"/>
      <c r="R515" s="386"/>
      <c r="S515" s="51">
        <f t="shared" si="277"/>
        <v>0</v>
      </c>
    </row>
    <row r="516" spans="1:1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276"/>
        <v>0</v>
      </c>
      <c r="J516" s="8"/>
      <c r="K516" s="23" t="s">
        <v>20</v>
      </c>
      <c r="L516" s="379"/>
      <c r="M516" s="380"/>
      <c r="N516" s="380"/>
      <c r="O516" s="381"/>
      <c r="P516" s="55">
        <v>0</v>
      </c>
      <c r="Q516" s="379"/>
      <c r="R516" s="386"/>
      <c r="S516" s="57">
        <f t="shared" si="277"/>
        <v>0</v>
      </c>
    </row>
    <row r="517" spans="1:19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276"/>
        <v>0</v>
      </c>
      <c r="J517" s="8"/>
      <c r="K517" s="25" t="s">
        <v>62</v>
      </c>
      <c r="L517" s="379"/>
      <c r="M517" s="380"/>
      <c r="N517" s="380"/>
      <c r="O517" s="381"/>
      <c r="P517" s="49">
        <v>0</v>
      </c>
      <c r="Q517" s="379"/>
      <c r="R517" s="386"/>
      <c r="S517" s="51">
        <f t="shared" si="277"/>
        <v>0</v>
      </c>
    </row>
    <row r="518" spans="1:19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276"/>
        <v>0</v>
      </c>
      <c r="J518" s="8"/>
      <c r="K518" s="26" t="s">
        <v>22</v>
      </c>
      <c r="L518" s="379"/>
      <c r="M518" s="380"/>
      <c r="N518" s="380"/>
      <c r="O518" s="381"/>
      <c r="P518" s="62">
        <v>0</v>
      </c>
      <c r="Q518" s="379"/>
      <c r="R518" s="386"/>
      <c r="S518" s="64">
        <f t="shared" si="277"/>
        <v>0</v>
      </c>
    </row>
    <row r="519" spans="1:19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276"/>
        <v>0</v>
      </c>
      <c r="J519" s="8"/>
      <c r="K519" s="27" t="s">
        <v>18</v>
      </c>
      <c r="L519" s="379"/>
      <c r="M519" s="380"/>
      <c r="N519" s="380"/>
      <c r="O519" s="381"/>
      <c r="P519" s="65">
        <v>0</v>
      </c>
      <c r="Q519" s="379"/>
      <c r="R519" s="386"/>
      <c r="S519" s="69">
        <f t="shared" si="277"/>
        <v>0</v>
      </c>
    </row>
    <row r="520" spans="1:19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276"/>
        <v>0</v>
      </c>
      <c r="J520" s="8"/>
      <c r="K520" s="26" t="s">
        <v>19</v>
      </c>
      <c r="L520" s="379"/>
      <c r="M520" s="380"/>
      <c r="N520" s="380"/>
      <c r="O520" s="381"/>
      <c r="P520" s="62">
        <v>0</v>
      </c>
      <c r="Q520" s="379"/>
      <c r="R520" s="386"/>
      <c r="S520" s="64">
        <f t="shared" si="277"/>
        <v>0</v>
      </c>
    </row>
    <row r="521" spans="1:19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276"/>
        <v>0</v>
      </c>
      <c r="J521" s="8"/>
      <c r="K521" s="28" t="s">
        <v>10</v>
      </c>
      <c r="L521" s="382"/>
      <c r="M521" s="383"/>
      <c r="N521" s="383"/>
      <c r="O521" s="384"/>
      <c r="P521" s="70">
        <v>0</v>
      </c>
      <c r="Q521" s="382"/>
      <c r="R521" s="387"/>
      <c r="S521" s="74">
        <f t="shared" si="277"/>
        <v>0</v>
      </c>
    </row>
    <row r="522" spans="1:19" x14ac:dyDescent="0.25">
      <c r="A522" s="17" t="s">
        <v>25</v>
      </c>
      <c r="B522" s="75">
        <f>SUM(B501:B517)</f>
        <v>0</v>
      </c>
      <c r="C522" s="75">
        <f t="shared" ref="C522:I522" si="278">SUM(C501:C517)</f>
        <v>0</v>
      </c>
      <c r="D522" s="75">
        <f t="shared" si="278"/>
        <v>0</v>
      </c>
      <c r="E522" s="75">
        <f t="shared" si="278"/>
        <v>0</v>
      </c>
      <c r="F522" s="75">
        <f t="shared" si="278"/>
        <v>1780.3331652772629</v>
      </c>
      <c r="G522" s="75">
        <f t="shared" si="278"/>
        <v>0</v>
      </c>
      <c r="H522" s="76">
        <f t="shared" si="278"/>
        <v>0</v>
      </c>
      <c r="I522" s="48">
        <f t="shared" si="278"/>
        <v>1780.3331652772629</v>
      </c>
      <c r="J522" s="8"/>
      <c r="K522" s="29" t="s">
        <v>25</v>
      </c>
      <c r="L522" s="75">
        <f>SUM(L501:L517)</f>
        <v>0</v>
      </c>
      <c r="M522" s="75">
        <f t="shared" ref="M522:S522" si="279">SUM(M501:M517)</f>
        <v>0</v>
      </c>
      <c r="N522" s="75">
        <f t="shared" si="279"/>
        <v>0</v>
      </c>
      <c r="O522" s="75">
        <f t="shared" si="279"/>
        <v>0</v>
      </c>
      <c r="P522" s="75">
        <f t="shared" si="279"/>
        <v>0</v>
      </c>
      <c r="Q522" s="75">
        <f t="shared" si="279"/>
        <v>0</v>
      </c>
      <c r="R522" s="76">
        <f t="shared" si="279"/>
        <v>0</v>
      </c>
      <c r="S522" s="77">
        <f t="shared" si="279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80">IF($I522=0,"-",C522/$I522)</f>
        <v>0</v>
      </c>
      <c r="D523" s="105">
        <f t="shared" si="280"/>
        <v>0</v>
      </c>
      <c r="E523" s="105">
        <f t="shared" si="280"/>
        <v>0</v>
      </c>
      <c r="F523" s="105">
        <f t="shared" si="280"/>
        <v>1</v>
      </c>
      <c r="G523" s="105">
        <f t="shared" si="280"/>
        <v>0</v>
      </c>
      <c r="H523" s="106">
        <f t="shared" si="280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281">IF($S522=0,"-",M522/$S522)</f>
        <v>-</v>
      </c>
      <c r="N523" s="80" t="str">
        <f t="shared" si="281"/>
        <v>-</v>
      </c>
      <c r="O523" s="80" t="str">
        <f t="shared" si="281"/>
        <v>-</v>
      </c>
      <c r="P523" s="80" t="str">
        <f t="shared" si="281"/>
        <v>-</v>
      </c>
      <c r="Q523" s="80" t="str">
        <f t="shared" si="281"/>
        <v>-</v>
      </c>
      <c r="R523" s="81" t="str">
        <f t="shared" si="281"/>
        <v>-</v>
      </c>
      <c r="S523" s="82">
        <f>SUM(L523:R523)</f>
        <v>0</v>
      </c>
    </row>
    <row r="524" spans="1:1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  <c r="K525" s="374" t="s">
        <v>45</v>
      </c>
      <c r="L525" s="43" t="s">
        <v>0</v>
      </c>
      <c r="M525" s="43" t="s">
        <v>1</v>
      </c>
      <c r="N525" s="43" t="s">
        <v>2</v>
      </c>
      <c r="O525" s="43" t="s">
        <v>3</v>
      </c>
      <c r="P525" s="43" t="s">
        <v>26</v>
      </c>
      <c r="Q525" s="43" t="s">
        <v>4</v>
      </c>
      <c r="R525" s="43" t="s">
        <v>84</v>
      </c>
      <c r="S525" s="44" t="s">
        <v>5</v>
      </c>
    </row>
    <row r="526" spans="1:19" ht="15" customHeight="1" x14ac:dyDescent="0.25">
      <c r="A526" s="424" t="s">
        <v>45</v>
      </c>
      <c r="B526" s="357" t="s">
        <v>66</v>
      </c>
      <c r="C526" s="358"/>
      <c r="D526" s="358"/>
      <c r="E526" s="358"/>
      <c r="F526" s="358"/>
      <c r="G526" s="358"/>
      <c r="H526" s="358"/>
      <c r="I526" s="359"/>
      <c r="K526" s="375" t="s">
        <v>45</v>
      </c>
      <c r="L526" s="360" t="s">
        <v>66</v>
      </c>
      <c r="M526" s="361"/>
      <c r="N526" s="361"/>
      <c r="O526" s="361"/>
      <c r="P526" s="361"/>
      <c r="Q526" s="361"/>
      <c r="R526" s="361"/>
      <c r="S526" s="362"/>
    </row>
    <row r="527" spans="1:1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  <c r="J527" s="8"/>
      <c r="K527" s="31" t="s">
        <v>6</v>
      </c>
      <c r="L527" s="376"/>
      <c r="M527" s="377"/>
      <c r="N527" s="377"/>
      <c r="O527" s="378"/>
      <c r="P527" s="46">
        <v>0</v>
      </c>
      <c r="Q527" s="376"/>
      <c r="R527" s="385"/>
      <c r="S527" s="88">
        <f>SUM(L527:R527)</f>
        <v>0</v>
      </c>
    </row>
    <row r="528" spans="1:1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282">SUM(B528:H528)</f>
        <v>0</v>
      </c>
      <c r="J528" s="8"/>
      <c r="K528" s="23" t="s">
        <v>7</v>
      </c>
      <c r="L528" s="379"/>
      <c r="M528" s="380"/>
      <c r="N528" s="380"/>
      <c r="O528" s="381"/>
      <c r="P528" s="55">
        <v>0</v>
      </c>
      <c r="Q528" s="379"/>
      <c r="R528" s="386"/>
      <c r="S528" s="57">
        <f t="shared" ref="S528:S547" si="283">SUM(L528:R528)</f>
        <v>0</v>
      </c>
    </row>
    <row r="529" spans="1:1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282"/>
        <v>0</v>
      </c>
      <c r="J529" s="8"/>
      <c r="K529" s="24" t="s">
        <v>9</v>
      </c>
      <c r="L529" s="379"/>
      <c r="M529" s="380"/>
      <c r="N529" s="380"/>
      <c r="O529" s="381"/>
      <c r="P529" s="49">
        <v>0</v>
      </c>
      <c r="Q529" s="379"/>
      <c r="R529" s="386"/>
      <c r="S529" s="51">
        <f t="shared" si="283"/>
        <v>0</v>
      </c>
    </row>
    <row r="530" spans="1:1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282"/>
        <v>0</v>
      </c>
      <c r="J530" s="8"/>
      <c r="K530" s="23" t="s">
        <v>54</v>
      </c>
      <c r="L530" s="379"/>
      <c r="M530" s="380"/>
      <c r="N530" s="380"/>
      <c r="O530" s="381"/>
      <c r="P530" s="55">
        <v>0</v>
      </c>
      <c r="Q530" s="379"/>
      <c r="R530" s="386"/>
      <c r="S530" s="57">
        <f t="shared" si="283"/>
        <v>0</v>
      </c>
    </row>
    <row r="531" spans="1:1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282"/>
        <v>0</v>
      </c>
      <c r="J531" s="8"/>
      <c r="K531" s="24" t="s">
        <v>15</v>
      </c>
      <c r="L531" s="379"/>
      <c r="M531" s="380"/>
      <c r="N531" s="380"/>
      <c r="O531" s="381"/>
      <c r="P531" s="49">
        <v>0</v>
      </c>
      <c r="Q531" s="379"/>
      <c r="R531" s="386"/>
      <c r="S531" s="51">
        <f t="shared" si="283"/>
        <v>0</v>
      </c>
    </row>
    <row r="532" spans="1:1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282"/>
        <v>0</v>
      </c>
      <c r="J532" s="8"/>
      <c r="K532" s="23" t="s">
        <v>67</v>
      </c>
      <c r="L532" s="379"/>
      <c r="M532" s="380"/>
      <c r="N532" s="380"/>
      <c r="O532" s="381"/>
      <c r="P532" s="55">
        <v>0</v>
      </c>
      <c r="Q532" s="379"/>
      <c r="R532" s="386"/>
      <c r="S532" s="57">
        <f t="shared" si="283"/>
        <v>0</v>
      </c>
    </row>
    <row r="533" spans="1:19" x14ac:dyDescent="0.25">
      <c r="A533" s="12" t="s">
        <v>56</v>
      </c>
      <c r="B533" s="379"/>
      <c r="C533" s="380"/>
      <c r="D533" s="380"/>
      <c r="E533" s="381"/>
      <c r="F533" s="49">
        <v>8.6052160174824817</v>
      </c>
      <c r="G533" s="379"/>
      <c r="H533" s="381"/>
      <c r="I533" s="48">
        <f t="shared" si="282"/>
        <v>8.6052160174824817</v>
      </c>
      <c r="J533" s="8"/>
      <c r="K533" s="24" t="s">
        <v>56</v>
      </c>
      <c r="L533" s="379"/>
      <c r="M533" s="380"/>
      <c r="N533" s="380"/>
      <c r="O533" s="381"/>
      <c r="P533" s="49">
        <v>0</v>
      </c>
      <c r="Q533" s="379"/>
      <c r="R533" s="386"/>
      <c r="S533" s="51">
        <f t="shared" si="283"/>
        <v>0</v>
      </c>
    </row>
    <row r="534" spans="1:19" x14ac:dyDescent="0.25">
      <c r="A534" s="11" t="s">
        <v>11</v>
      </c>
      <c r="B534" s="379"/>
      <c r="C534" s="380"/>
      <c r="D534" s="380"/>
      <c r="E534" s="381"/>
      <c r="F534" s="52">
        <v>0.94759415818359871</v>
      </c>
      <c r="G534" s="379"/>
      <c r="H534" s="381"/>
      <c r="I534" s="54">
        <f t="shared" si="282"/>
        <v>0.94759415818359871</v>
      </c>
      <c r="J534" s="8"/>
      <c r="K534" s="23" t="s">
        <v>11</v>
      </c>
      <c r="L534" s="379"/>
      <c r="M534" s="380"/>
      <c r="N534" s="380"/>
      <c r="O534" s="381"/>
      <c r="P534" s="55">
        <v>0</v>
      </c>
      <c r="Q534" s="379"/>
      <c r="R534" s="386"/>
      <c r="S534" s="57">
        <f t="shared" si="283"/>
        <v>0</v>
      </c>
    </row>
    <row r="535" spans="1:1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282"/>
        <v>0</v>
      </c>
      <c r="J535" s="8"/>
      <c r="K535" s="24" t="s">
        <v>57</v>
      </c>
      <c r="L535" s="379"/>
      <c r="M535" s="380"/>
      <c r="N535" s="380"/>
      <c r="O535" s="381"/>
      <c r="P535" s="49">
        <v>0</v>
      </c>
      <c r="Q535" s="379"/>
      <c r="R535" s="386"/>
      <c r="S535" s="51">
        <f t="shared" si="283"/>
        <v>0</v>
      </c>
    </row>
    <row r="536" spans="1:1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282"/>
        <v>0</v>
      </c>
      <c r="J536" s="8"/>
      <c r="K536" s="23" t="s">
        <v>16</v>
      </c>
      <c r="L536" s="379"/>
      <c r="M536" s="380"/>
      <c r="N536" s="380"/>
      <c r="O536" s="381"/>
      <c r="P536" s="55">
        <v>0</v>
      </c>
      <c r="Q536" s="379"/>
      <c r="R536" s="386"/>
      <c r="S536" s="57">
        <f t="shared" si="283"/>
        <v>0</v>
      </c>
    </row>
    <row r="537" spans="1:1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282"/>
        <v>0</v>
      </c>
      <c r="J537" s="8"/>
      <c r="K537" s="24" t="s">
        <v>139</v>
      </c>
      <c r="L537" s="379"/>
      <c r="M537" s="380"/>
      <c r="N537" s="380"/>
      <c r="O537" s="381"/>
      <c r="P537" s="49">
        <v>0</v>
      </c>
      <c r="Q537" s="379"/>
      <c r="R537" s="386"/>
      <c r="S537" s="51">
        <f t="shared" si="283"/>
        <v>0</v>
      </c>
    </row>
    <row r="538" spans="1:1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282"/>
        <v>0</v>
      </c>
      <c r="J538" s="8"/>
      <c r="K538" s="23" t="s">
        <v>24</v>
      </c>
      <c r="L538" s="379"/>
      <c r="M538" s="380"/>
      <c r="N538" s="380"/>
      <c r="O538" s="381"/>
      <c r="P538" s="55">
        <v>0</v>
      </c>
      <c r="Q538" s="379"/>
      <c r="R538" s="386"/>
      <c r="S538" s="57">
        <f t="shared" si="283"/>
        <v>0</v>
      </c>
    </row>
    <row r="539" spans="1:1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282"/>
        <v>0</v>
      </c>
      <c r="J539" s="8"/>
      <c r="K539" s="24" t="s">
        <v>23</v>
      </c>
      <c r="L539" s="379"/>
      <c r="M539" s="380"/>
      <c r="N539" s="380"/>
      <c r="O539" s="381"/>
      <c r="P539" s="49">
        <v>0</v>
      </c>
      <c r="Q539" s="379"/>
      <c r="R539" s="386"/>
      <c r="S539" s="51">
        <f t="shared" si="283"/>
        <v>0</v>
      </c>
    </row>
    <row r="540" spans="1:1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282"/>
        <v>0</v>
      </c>
      <c r="J540" s="8"/>
      <c r="K540" s="23" t="s">
        <v>58</v>
      </c>
      <c r="L540" s="379"/>
      <c r="M540" s="380"/>
      <c r="N540" s="380"/>
      <c r="O540" s="381"/>
      <c r="P540" s="55">
        <v>0</v>
      </c>
      <c r="Q540" s="379"/>
      <c r="R540" s="386"/>
      <c r="S540" s="57">
        <f t="shared" si="283"/>
        <v>0</v>
      </c>
    </row>
    <row r="541" spans="1:1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282"/>
        <v>0</v>
      </c>
      <c r="J541" s="8"/>
      <c r="K541" s="24" t="s">
        <v>21</v>
      </c>
      <c r="L541" s="379"/>
      <c r="M541" s="380"/>
      <c r="N541" s="380"/>
      <c r="O541" s="381"/>
      <c r="P541" s="49">
        <v>0</v>
      </c>
      <c r="Q541" s="379"/>
      <c r="R541" s="386"/>
      <c r="S541" s="51">
        <f t="shared" si="283"/>
        <v>0</v>
      </c>
    </row>
    <row r="542" spans="1:1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282"/>
        <v>0</v>
      </c>
      <c r="J542" s="8"/>
      <c r="K542" s="23" t="s">
        <v>20</v>
      </c>
      <c r="L542" s="379"/>
      <c r="M542" s="380"/>
      <c r="N542" s="380"/>
      <c r="O542" s="381"/>
      <c r="P542" s="55">
        <v>0</v>
      </c>
      <c r="Q542" s="379"/>
      <c r="R542" s="386"/>
      <c r="S542" s="57">
        <f t="shared" si="283"/>
        <v>0</v>
      </c>
    </row>
    <row r="543" spans="1:1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282"/>
        <v>0</v>
      </c>
      <c r="J543" s="8"/>
      <c r="K543" s="25" t="s">
        <v>62</v>
      </c>
      <c r="L543" s="379"/>
      <c r="M543" s="380"/>
      <c r="N543" s="380"/>
      <c r="O543" s="381"/>
      <c r="P543" s="49">
        <v>0</v>
      </c>
      <c r="Q543" s="379"/>
      <c r="R543" s="386"/>
      <c r="S543" s="51">
        <f t="shared" si="283"/>
        <v>0</v>
      </c>
    </row>
    <row r="544" spans="1:1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282"/>
        <v>0</v>
      </c>
      <c r="J544" s="8"/>
      <c r="K544" s="26" t="s">
        <v>22</v>
      </c>
      <c r="L544" s="379"/>
      <c r="M544" s="380"/>
      <c r="N544" s="380"/>
      <c r="O544" s="381"/>
      <c r="P544" s="62">
        <v>0</v>
      </c>
      <c r="Q544" s="379"/>
      <c r="R544" s="386"/>
      <c r="S544" s="64">
        <f t="shared" si="283"/>
        <v>0</v>
      </c>
    </row>
    <row r="545" spans="1:19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282"/>
        <v>0</v>
      </c>
      <c r="J545" s="8"/>
      <c r="K545" s="27" t="s">
        <v>18</v>
      </c>
      <c r="L545" s="379"/>
      <c r="M545" s="380"/>
      <c r="N545" s="380"/>
      <c r="O545" s="381"/>
      <c r="P545" s="65">
        <v>0</v>
      </c>
      <c r="Q545" s="379"/>
      <c r="R545" s="386"/>
      <c r="S545" s="69">
        <f t="shared" si="283"/>
        <v>0</v>
      </c>
    </row>
    <row r="546" spans="1:19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282"/>
        <v>0</v>
      </c>
      <c r="J546" s="8"/>
      <c r="K546" s="26" t="s">
        <v>19</v>
      </c>
      <c r="L546" s="379"/>
      <c r="M546" s="380"/>
      <c r="N546" s="380"/>
      <c r="O546" s="381"/>
      <c r="P546" s="62">
        <v>0</v>
      </c>
      <c r="Q546" s="379"/>
      <c r="R546" s="386"/>
      <c r="S546" s="64">
        <f t="shared" si="283"/>
        <v>0</v>
      </c>
    </row>
    <row r="547" spans="1:19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282"/>
        <v>0</v>
      </c>
      <c r="J547" s="8"/>
      <c r="K547" s="28" t="s">
        <v>10</v>
      </c>
      <c r="L547" s="382"/>
      <c r="M547" s="383"/>
      <c r="N547" s="383"/>
      <c r="O547" s="384"/>
      <c r="P547" s="70">
        <v>0</v>
      </c>
      <c r="Q547" s="382"/>
      <c r="R547" s="387"/>
      <c r="S547" s="74">
        <f t="shared" si="283"/>
        <v>0</v>
      </c>
    </row>
    <row r="548" spans="1:19" x14ac:dyDescent="0.25">
      <c r="A548" s="17" t="s">
        <v>25</v>
      </c>
      <c r="B548" s="75">
        <f>SUM(B527:B543)</f>
        <v>0</v>
      </c>
      <c r="C548" s="75">
        <f t="shared" ref="C548:I548" si="284">SUM(C527:C543)</f>
        <v>0</v>
      </c>
      <c r="D548" s="75">
        <f t="shared" si="284"/>
        <v>0</v>
      </c>
      <c r="E548" s="75">
        <f t="shared" si="284"/>
        <v>0</v>
      </c>
      <c r="F548" s="75">
        <f t="shared" si="284"/>
        <v>9.5528101756660799</v>
      </c>
      <c r="G548" s="75">
        <f t="shared" si="284"/>
        <v>0</v>
      </c>
      <c r="H548" s="76">
        <f t="shared" si="284"/>
        <v>0</v>
      </c>
      <c r="I548" s="48">
        <f t="shared" si="284"/>
        <v>9.5528101756660799</v>
      </c>
      <c r="J548" s="8"/>
      <c r="K548" s="29" t="s">
        <v>25</v>
      </c>
      <c r="L548" s="75">
        <f>SUM(L527:L543)</f>
        <v>0</v>
      </c>
      <c r="M548" s="75">
        <f t="shared" ref="M548:S548" si="285">SUM(M527:M543)</f>
        <v>0</v>
      </c>
      <c r="N548" s="75">
        <f t="shared" si="285"/>
        <v>0</v>
      </c>
      <c r="O548" s="75">
        <f t="shared" si="285"/>
        <v>0</v>
      </c>
      <c r="P548" s="75">
        <f t="shared" si="285"/>
        <v>0</v>
      </c>
      <c r="Q548" s="75">
        <f t="shared" si="285"/>
        <v>0</v>
      </c>
      <c r="R548" s="76">
        <f t="shared" si="285"/>
        <v>0</v>
      </c>
      <c r="S548" s="77">
        <f t="shared" si="285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86">IF($I548=0,"-",C548/$I548)</f>
        <v>0</v>
      </c>
      <c r="D549" s="105">
        <f t="shared" si="286"/>
        <v>0</v>
      </c>
      <c r="E549" s="105">
        <f t="shared" si="286"/>
        <v>0</v>
      </c>
      <c r="F549" s="105">
        <f t="shared" si="286"/>
        <v>1</v>
      </c>
      <c r="G549" s="105">
        <f t="shared" si="286"/>
        <v>0</v>
      </c>
      <c r="H549" s="106">
        <f t="shared" si="286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287">IF($S548=0,"-",M548/$S548)</f>
        <v>-</v>
      </c>
      <c r="N549" s="80" t="str">
        <f t="shared" si="287"/>
        <v>-</v>
      </c>
      <c r="O549" s="80" t="str">
        <f t="shared" si="287"/>
        <v>-</v>
      </c>
      <c r="P549" s="80" t="str">
        <f t="shared" si="287"/>
        <v>-</v>
      </c>
      <c r="Q549" s="80" t="str">
        <f t="shared" si="287"/>
        <v>-</v>
      </c>
      <c r="R549" s="81" t="str">
        <f t="shared" si="287"/>
        <v>-</v>
      </c>
      <c r="S549" s="82">
        <f>SUM(L549:R549)</f>
        <v>0</v>
      </c>
    </row>
    <row r="550" spans="1:1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  <c r="K551" s="374" t="s">
        <v>46</v>
      </c>
      <c r="L551" s="43" t="s">
        <v>0</v>
      </c>
      <c r="M551" s="43" t="s">
        <v>1</v>
      </c>
      <c r="N551" s="43" t="s">
        <v>2</v>
      </c>
      <c r="O551" s="43" t="s">
        <v>3</v>
      </c>
      <c r="P551" s="43" t="s">
        <v>26</v>
      </c>
      <c r="Q551" s="43" t="s">
        <v>4</v>
      </c>
      <c r="R551" s="43" t="s">
        <v>84</v>
      </c>
      <c r="S551" s="44" t="s">
        <v>5</v>
      </c>
    </row>
    <row r="552" spans="1:19" ht="15" customHeight="1" x14ac:dyDescent="0.25">
      <c r="A552" s="424" t="s">
        <v>46</v>
      </c>
      <c r="B552" s="357" t="s">
        <v>66</v>
      </c>
      <c r="C552" s="358"/>
      <c r="D552" s="358"/>
      <c r="E552" s="358"/>
      <c r="F552" s="358"/>
      <c r="G552" s="358"/>
      <c r="H552" s="358"/>
      <c r="I552" s="359"/>
      <c r="K552" s="375" t="s">
        <v>46</v>
      </c>
      <c r="L552" s="360" t="s">
        <v>66</v>
      </c>
      <c r="M552" s="361"/>
      <c r="N552" s="361"/>
      <c r="O552" s="361"/>
      <c r="P552" s="361"/>
      <c r="Q552" s="361"/>
      <c r="R552" s="361"/>
      <c r="S552" s="362"/>
    </row>
    <row r="553" spans="1:1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  <c r="J553" s="8"/>
      <c r="K553" s="31" t="s">
        <v>6</v>
      </c>
      <c r="L553" s="376"/>
      <c r="M553" s="377"/>
      <c r="N553" s="377"/>
      <c r="O553" s="378"/>
      <c r="P553" s="46">
        <v>0</v>
      </c>
      <c r="Q553" s="376"/>
      <c r="R553" s="385"/>
      <c r="S553" s="88">
        <f>SUM(L553:R553)</f>
        <v>0</v>
      </c>
    </row>
    <row r="554" spans="1:1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288">SUM(B554:H554)</f>
        <v>0</v>
      </c>
      <c r="J554" s="8"/>
      <c r="K554" s="23" t="s">
        <v>7</v>
      </c>
      <c r="L554" s="379"/>
      <c r="M554" s="380"/>
      <c r="N554" s="380"/>
      <c r="O554" s="381"/>
      <c r="P554" s="55">
        <v>0</v>
      </c>
      <c r="Q554" s="379"/>
      <c r="R554" s="386"/>
      <c r="S554" s="57">
        <f t="shared" ref="S554:S573" si="289">SUM(L554:R554)</f>
        <v>0</v>
      </c>
    </row>
    <row r="555" spans="1:19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288"/>
        <v>0</v>
      </c>
      <c r="J555" s="8"/>
      <c r="K555" s="24" t="s">
        <v>9</v>
      </c>
      <c r="L555" s="379"/>
      <c r="M555" s="380"/>
      <c r="N555" s="380"/>
      <c r="O555" s="381"/>
      <c r="P555" s="49">
        <v>0</v>
      </c>
      <c r="Q555" s="379"/>
      <c r="R555" s="386"/>
      <c r="S555" s="51">
        <f t="shared" si="289"/>
        <v>0</v>
      </c>
    </row>
    <row r="556" spans="1:19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288"/>
        <v>0</v>
      </c>
      <c r="J556" s="8"/>
      <c r="K556" s="23" t="s">
        <v>54</v>
      </c>
      <c r="L556" s="379"/>
      <c r="M556" s="380"/>
      <c r="N556" s="380"/>
      <c r="O556" s="381"/>
      <c r="P556" s="55">
        <v>0</v>
      </c>
      <c r="Q556" s="379"/>
      <c r="R556" s="386"/>
      <c r="S556" s="57">
        <f t="shared" si="289"/>
        <v>0</v>
      </c>
    </row>
    <row r="557" spans="1:19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288"/>
        <v>0</v>
      </c>
      <c r="J557" s="8"/>
      <c r="K557" s="24" t="s">
        <v>15</v>
      </c>
      <c r="L557" s="379"/>
      <c r="M557" s="380"/>
      <c r="N557" s="380"/>
      <c r="O557" s="381"/>
      <c r="P557" s="49">
        <v>0</v>
      </c>
      <c r="Q557" s="379"/>
      <c r="R557" s="386"/>
      <c r="S557" s="51">
        <f t="shared" si="289"/>
        <v>0</v>
      </c>
    </row>
    <row r="558" spans="1:19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288"/>
        <v>0</v>
      </c>
      <c r="J558" s="8"/>
      <c r="K558" s="23" t="s">
        <v>67</v>
      </c>
      <c r="L558" s="379"/>
      <c r="M558" s="380"/>
      <c r="N558" s="380"/>
      <c r="O558" s="381"/>
      <c r="P558" s="55">
        <v>0</v>
      </c>
      <c r="Q558" s="379"/>
      <c r="R558" s="386"/>
      <c r="S558" s="57">
        <f t="shared" si="289"/>
        <v>0</v>
      </c>
    </row>
    <row r="559" spans="1:19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288"/>
        <v>0</v>
      </c>
      <c r="J559" s="8"/>
      <c r="K559" s="24" t="s">
        <v>56</v>
      </c>
      <c r="L559" s="379"/>
      <c r="M559" s="380"/>
      <c r="N559" s="380"/>
      <c r="O559" s="381"/>
      <c r="P559" s="49">
        <v>0</v>
      </c>
      <c r="Q559" s="379"/>
      <c r="R559" s="386"/>
      <c r="S559" s="51">
        <f t="shared" si="289"/>
        <v>0</v>
      </c>
    </row>
    <row r="560" spans="1:19" x14ac:dyDescent="0.25">
      <c r="A560" s="11" t="s">
        <v>11</v>
      </c>
      <c r="B560" s="379"/>
      <c r="C560" s="380"/>
      <c r="D560" s="380"/>
      <c r="E560" s="381"/>
      <c r="F560" s="52">
        <v>8.1778932698868623</v>
      </c>
      <c r="G560" s="379"/>
      <c r="H560" s="381"/>
      <c r="I560" s="54">
        <f t="shared" si="288"/>
        <v>8.1778932698868623</v>
      </c>
      <c r="J560" s="8"/>
      <c r="K560" s="23" t="s">
        <v>11</v>
      </c>
      <c r="L560" s="379"/>
      <c r="M560" s="380"/>
      <c r="N560" s="380"/>
      <c r="O560" s="381"/>
      <c r="P560" s="55">
        <v>0</v>
      </c>
      <c r="Q560" s="379"/>
      <c r="R560" s="386"/>
      <c r="S560" s="57">
        <f t="shared" si="289"/>
        <v>0</v>
      </c>
    </row>
    <row r="561" spans="1:19" x14ac:dyDescent="0.25">
      <c r="A561" s="12" t="s">
        <v>57</v>
      </c>
      <c r="B561" s="379"/>
      <c r="C561" s="380"/>
      <c r="D561" s="380"/>
      <c r="E561" s="381"/>
      <c r="F561" s="49">
        <v>734.0160986827666</v>
      </c>
      <c r="G561" s="379"/>
      <c r="H561" s="381"/>
      <c r="I561" s="48">
        <f t="shared" si="288"/>
        <v>734.0160986827666</v>
      </c>
      <c r="J561" s="8"/>
      <c r="K561" s="24" t="s">
        <v>57</v>
      </c>
      <c r="L561" s="379"/>
      <c r="M561" s="380"/>
      <c r="N561" s="380"/>
      <c r="O561" s="381"/>
      <c r="P561" s="49">
        <v>0</v>
      </c>
      <c r="Q561" s="379"/>
      <c r="R561" s="386"/>
      <c r="S561" s="51">
        <f t="shared" si="289"/>
        <v>0</v>
      </c>
    </row>
    <row r="562" spans="1:19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288"/>
        <v>0</v>
      </c>
      <c r="J562" s="8"/>
      <c r="K562" s="23" t="s">
        <v>16</v>
      </c>
      <c r="L562" s="379"/>
      <c r="M562" s="380"/>
      <c r="N562" s="380"/>
      <c r="O562" s="381"/>
      <c r="P562" s="55">
        <v>0</v>
      </c>
      <c r="Q562" s="379"/>
      <c r="R562" s="386"/>
      <c r="S562" s="57">
        <f t="shared" si="289"/>
        <v>0</v>
      </c>
    </row>
    <row r="563" spans="1:19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288"/>
        <v>0</v>
      </c>
      <c r="J563" s="8"/>
      <c r="K563" s="24" t="s">
        <v>139</v>
      </c>
      <c r="L563" s="379"/>
      <c r="M563" s="380"/>
      <c r="N563" s="380"/>
      <c r="O563" s="381"/>
      <c r="P563" s="49">
        <v>0</v>
      </c>
      <c r="Q563" s="379"/>
      <c r="R563" s="386"/>
      <c r="S563" s="51">
        <f t="shared" si="289"/>
        <v>0</v>
      </c>
    </row>
    <row r="564" spans="1:19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288"/>
        <v>0</v>
      </c>
      <c r="J564" s="8"/>
      <c r="K564" s="23" t="s">
        <v>24</v>
      </c>
      <c r="L564" s="379"/>
      <c r="M564" s="380"/>
      <c r="N564" s="380"/>
      <c r="O564" s="381"/>
      <c r="P564" s="55">
        <v>0</v>
      </c>
      <c r="Q564" s="379"/>
      <c r="R564" s="386"/>
      <c r="S564" s="57">
        <f t="shared" si="289"/>
        <v>0</v>
      </c>
    </row>
    <row r="565" spans="1:19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288"/>
        <v>0</v>
      </c>
      <c r="J565" s="8"/>
      <c r="K565" s="24" t="s">
        <v>23</v>
      </c>
      <c r="L565" s="379"/>
      <c r="M565" s="380"/>
      <c r="N565" s="380"/>
      <c r="O565" s="381"/>
      <c r="P565" s="49">
        <v>0</v>
      </c>
      <c r="Q565" s="379"/>
      <c r="R565" s="386"/>
      <c r="S565" s="51">
        <f t="shared" si="289"/>
        <v>0</v>
      </c>
    </row>
    <row r="566" spans="1:19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288"/>
        <v>0</v>
      </c>
      <c r="J566" s="8"/>
      <c r="K566" s="23" t="s">
        <v>58</v>
      </c>
      <c r="L566" s="379"/>
      <c r="M566" s="380"/>
      <c r="N566" s="380"/>
      <c r="O566" s="381"/>
      <c r="P566" s="55">
        <v>0</v>
      </c>
      <c r="Q566" s="379"/>
      <c r="R566" s="386"/>
      <c r="S566" s="57">
        <f t="shared" si="289"/>
        <v>0</v>
      </c>
    </row>
    <row r="567" spans="1:19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288"/>
        <v>0</v>
      </c>
      <c r="J567" s="8"/>
      <c r="K567" s="24" t="s">
        <v>21</v>
      </c>
      <c r="L567" s="379"/>
      <c r="M567" s="380"/>
      <c r="N567" s="380"/>
      <c r="O567" s="381"/>
      <c r="P567" s="49">
        <v>0</v>
      </c>
      <c r="Q567" s="379"/>
      <c r="R567" s="386"/>
      <c r="S567" s="51">
        <f t="shared" si="289"/>
        <v>0</v>
      </c>
    </row>
    <row r="568" spans="1:1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288"/>
        <v>0</v>
      </c>
      <c r="J568" s="8"/>
      <c r="K568" s="23" t="s">
        <v>20</v>
      </c>
      <c r="L568" s="379"/>
      <c r="M568" s="380"/>
      <c r="N568" s="380"/>
      <c r="O568" s="381"/>
      <c r="P568" s="55">
        <v>0</v>
      </c>
      <c r="Q568" s="379"/>
      <c r="R568" s="386"/>
      <c r="S568" s="57">
        <f t="shared" si="289"/>
        <v>0</v>
      </c>
    </row>
    <row r="569" spans="1:19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288"/>
        <v>0</v>
      </c>
      <c r="J569" s="8"/>
      <c r="K569" s="25" t="s">
        <v>62</v>
      </c>
      <c r="L569" s="379"/>
      <c r="M569" s="380"/>
      <c r="N569" s="380"/>
      <c r="O569" s="381"/>
      <c r="P569" s="49">
        <v>0</v>
      </c>
      <c r="Q569" s="379"/>
      <c r="R569" s="386"/>
      <c r="S569" s="51">
        <f t="shared" si="289"/>
        <v>0</v>
      </c>
    </row>
    <row r="570" spans="1:19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288"/>
        <v>0</v>
      </c>
      <c r="J570" s="8"/>
      <c r="K570" s="26" t="s">
        <v>22</v>
      </c>
      <c r="L570" s="379"/>
      <c r="M570" s="380"/>
      <c r="N570" s="380"/>
      <c r="O570" s="381"/>
      <c r="P570" s="62">
        <v>0</v>
      </c>
      <c r="Q570" s="379"/>
      <c r="R570" s="386"/>
      <c r="S570" s="64">
        <f t="shared" si="289"/>
        <v>0</v>
      </c>
    </row>
    <row r="571" spans="1:19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288"/>
        <v>0</v>
      </c>
      <c r="J571" s="8"/>
      <c r="K571" s="27" t="s">
        <v>18</v>
      </c>
      <c r="L571" s="379"/>
      <c r="M571" s="380"/>
      <c r="N571" s="380"/>
      <c r="O571" s="381"/>
      <c r="P571" s="65">
        <v>0</v>
      </c>
      <c r="Q571" s="379"/>
      <c r="R571" s="386"/>
      <c r="S571" s="69">
        <f t="shared" si="289"/>
        <v>0</v>
      </c>
    </row>
    <row r="572" spans="1:19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288"/>
        <v>0</v>
      </c>
      <c r="J572" s="8"/>
      <c r="K572" s="26" t="s">
        <v>19</v>
      </c>
      <c r="L572" s="379"/>
      <c r="M572" s="380"/>
      <c r="N572" s="380"/>
      <c r="O572" s="381"/>
      <c r="P572" s="62">
        <v>0</v>
      </c>
      <c r="Q572" s="379"/>
      <c r="R572" s="386"/>
      <c r="S572" s="64">
        <f t="shared" si="289"/>
        <v>0</v>
      </c>
    </row>
    <row r="573" spans="1:19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288"/>
        <v>0</v>
      </c>
      <c r="J573" s="8"/>
      <c r="K573" s="28" t="s">
        <v>10</v>
      </c>
      <c r="L573" s="382"/>
      <c r="M573" s="383"/>
      <c r="N573" s="383"/>
      <c r="O573" s="384"/>
      <c r="P573" s="70">
        <v>0</v>
      </c>
      <c r="Q573" s="382"/>
      <c r="R573" s="387"/>
      <c r="S573" s="74">
        <f t="shared" si="289"/>
        <v>0</v>
      </c>
    </row>
    <row r="574" spans="1:19" x14ac:dyDescent="0.25">
      <c r="A574" s="17" t="s">
        <v>25</v>
      </c>
      <c r="B574" s="75">
        <f>SUM(B553:B569)</f>
        <v>0</v>
      </c>
      <c r="C574" s="75">
        <f t="shared" ref="C574:I574" si="290">SUM(C553:C569)</f>
        <v>0</v>
      </c>
      <c r="D574" s="75">
        <f t="shared" si="290"/>
        <v>0</v>
      </c>
      <c r="E574" s="75">
        <f t="shared" si="290"/>
        <v>0</v>
      </c>
      <c r="F574" s="75">
        <f t="shared" si="290"/>
        <v>742.1939919526535</v>
      </c>
      <c r="G574" s="75">
        <f t="shared" si="290"/>
        <v>0</v>
      </c>
      <c r="H574" s="76">
        <f t="shared" si="290"/>
        <v>0</v>
      </c>
      <c r="I574" s="48">
        <f t="shared" si="290"/>
        <v>742.1939919526535</v>
      </c>
      <c r="J574" s="8"/>
      <c r="K574" s="29" t="s">
        <v>25</v>
      </c>
      <c r="L574" s="75">
        <f>SUM(L553:L569)</f>
        <v>0</v>
      </c>
      <c r="M574" s="75">
        <f t="shared" ref="M574:S574" si="291">SUM(M553:M569)</f>
        <v>0</v>
      </c>
      <c r="N574" s="75">
        <f t="shared" si="291"/>
        <v>0</v>
      </c>
      <c r="O574" s="75">
        <f t="shared" si="291"/>
        <v>0</v>
      </c>
      <c r="P574" s="75">
        <f t="shared" si="291"/>
        <v>0</v>
      </c>
      <c r="Q574" s="75">
        <f t="shared" si="291"/>
        <v>0</v>
      </c>
      <c r="R574" s="76">
        <f t="shared" si="291"/>
        <v>0</v>
      </c>
      <c r="S574" s="77">
        <f t="shared" si="291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92">IF($I574=0,"-",C574/$I574)</f>
        <v>0</v>
      </c>
      <c r="D575" s="105">
        <f t="shared" si="292"/>
        <v>0</v>
      </c>
      <c r="E575" s="105">
        <f t="shared" si="292"/>
        <v>0</v>
      </c>
      <c r="F575" s="105">
        <f t="shared" si="292"/>
        <v>1</v>
      </c>
      <c r="G575" s="105">
        <f t="shared" si="292"/>
        <v>0</v>
      </c>
      <c r="H575" s="106">
        <f t="shared" si="292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293">IF($S574=0,"-",M574/$S574)</f>
        <v>-</v>
      </c>
      <c r="N575" s="80" t="str">
        <f t="shared" si="293"/>
        <v>-</v>
      </c>
      <c r="O575" s="80" t="str">
        <f t="shared" si="293"/>
        <v>-</v>
      </c>
      <c r="P575" s="80" t="str">
        <f t="shared" si="293"/>
        <v>-</v>
      </c>
      <c r="Q575" s="80" t="str">
        <f t="shared" si="293"/>
        <v>-</v>
      </c>
      <c r="R575" s="81" t="str">
        <f t="shared" si="293"/>
        <v>-</v>
      </c>
      <c r="S575" s="82">
        <f>SUM(L575:R575)</f>
        <v>0</v>
      </c>
    </row>
    <row r="576" spans="1:1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27.6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  <c r="K577" s="419" t="s">
        <v>47</v>
      </c>
      <c r="L577" s="43" t="s">
        <v>0</v>
      </c>
      <c r="M577" s="43" t="s">
        <v>1</v>
      </c>
      <c r="N577" s="43" t="s">
        <v>2</v>
      </c>
      <c r="O577" s="43" t="s">
        <v>3</v>
      </c>
      <c r="P577" s="43" t="s">
        <v>26</v>
      </c>
      <c r="Q577" s="43" t="s">
        <v>4</v>
      </c>
      <c r="R577" s="43" t="s">
        <v>84</v>
      </c>
      <c r="S577" s="44" t="s">
        <v>5</v>
      </c>
    </row>
    <row r="578" spans="1:19" ht="15" customHeight="1" x14ac:dyDescent="0.25">
      <c r="A578" s="426" t="s">
        <v>47</v>
      </c>
      <c r="B578" s="357" t="s">
        <v>66</v>
      </c>
      <c r="C578" s="358"/>
      <c r="D578" s="358"/>
      <c r="E578" s="358"/>
      <c r="F578" s="358"/>
      <c r="G578" s="358"/>
      <c r="H578" s="358"/>
      <c r="I578" s="359"/>
      <c r="K578" s="420" t="s">
        <v>47</v>
      </c>
      <c r="L578" s="360" t="s">
        <v>66</v>
      </c>
      <c r="M578" s="361"/>
      <c r="N578" s="361"/>
      <c r="O578" s="361"/>
      <c r="P578" s="361"/>
      <c r="Q578" s="361"/>
      <c r="R578" s="361"/>
      <c r="S578" s="362"/>
    </row>
    <row r="579" spans="1:19" x14ac:dyDescent="0.25">
      <c r="A579" s="10" t="s">
        <v>6</v>
      </c>
      <c r="B579" s="46">
        <v>12.261353857391414</v>
      </c>
      <c r="C579" s="46">
        <v>0</v>
      </c>
      <c r="D579" s="46">
        <v>2.3378205822720393</v>
      </c>
      <c r="E579" s="46">
        <v>0</v>
      </c>
      <c r="F579" s="371"/>
      <c r="G579" s="46">
        <v>0</v>
      </c>
      <c r="H579" s="47">
        <v>0</v>
      </c>
      <c r="I579" s="48">
        <f>SUM(B579:H579)</f>
        <v>14.599174439663454</v>
      </c>
      <c r="J579" s="8"/>
      <c r="K579" s="31" t="s">
        <v>6</v>
      </c>
      <c r="L579" s="46">
        <v>12.261353857391414</v>
      </c>
      <c r="M579" s="46">
        <v>0</v>
      </c>
      <c r="N579" s="46">
        <v>2.3378205822720393</v>
      </c>
      <c r="O579" s="46">
        <v>0</v>
      </c>
      <c r="P579" s="46">
        <v>0.18649465523316014</v>
      </c>
      <c r="Q579" s="46">
        <v>0</v>
      </c>
      <c r="R579" s="87">
        <v>0</v>
      </c>
      <c r="S579" s="88">
        <f>SUM(L579:R579)</f>
        <v>14.785669094896614</v>
      </c>
    </row>
    <row r="580" spans="1:19" x14ac:dyDescent="0.25">
      <c r="A580" s="11" t="s">
        <v>7</v>
      </c>
      <c r="B580" s="52">
        <v>15.587047978376269</v>
      </c>
      <c r="C580" s="52">
        <v>0</v>
      </c>
      <c r="D580" s="52">
        <v>3.8104072821902251</v>
      </c>
      <c r="E580" s="52">
        <v>0</v>
      </c>
      <c r="F580" s="372"/>
      <c r="G580" s="52">
        <v>0</v>
      </c>
      <c r="H580" s="53">
        <v>0</v>
      </c>
      <c r="I580" s="54">
        <f t="shared" ref="I580:I599" si="294">SUM(B580:H580)</f>
        <v>19.397455260566495</v>
      </c>
      <c r="J580" s="8"/>
      <c r="K580" s="23" t="s">
        <v>7</v>
      </c>
      <c r="L580" s="55">
        <v>15.587047978376269</v>
      </c>
      <c r="M580" s="55">
        <v>0</v>
      </c>
      <c r="N580" s="55">
        <v>3.8104072821902251</v>
      </c>
      <c r="O580" s="55">
        <v>0</v>
      </c>
      <c r="P580" s="55">
        <v>0</v>
      </c>
      <c r="Q580" s="55">
        <v>0</v>
      </c>
      <c r="R580" s="56">
        <v>0</v>
      </c>
      <c r="S580" s="57">
        <f t="shared" ref="S580:S599" si="295">SUM(L580:R580)</f>
        <v>19.397455260566495</v>
      </c>
    </row>
    <row r="581" spans="1:19" x14ac:dyDescent="0.25">
      <c r="A581" s="12" t="s">
        <v>9</v>
      </c>
      <c r="B581" s="49">
        <v>6.5630196419365836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294"/>
        <v>6.5630196419365836</v>
      </c>
      <c r="J581" s="8"/>
      <c r="K581" s="24" t="s">
        <v>9</v>
      </c>
      <c r="L581" s="49">
        <v>6.5630196419365836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50">
        <v>0</v>
      </c>
      <c r="S581" s="51">
        <f t="shared" si="295"/>
        <v>6.5630196419365836</v>
      </c>
    </row>
    <row r="582" spans="1:1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294"/>
        <v>0</v>
      </c>
      <c r="J582" s="8"/>
      <c r="K582" s="23" t="s">
        <v>54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6">
        <v>0</v>
      </c>
      <c r="S582" s="57">
        <f t="shared" si="295"/>
        <v>0</v>
      </c>
    </row>
    <row r="583" spans="1:19" x14ac:dyDescent="0.25">
      <c r="A583" s="12" t="s">
        <v>15</v>
      </c>
      <c r="B583" s="49">
        <v>325.37505016514962</v>
      </c>
      <c r="C583" s="49">
        <v>39.410987553425201</v>
      </c>
      <c r="D583" s="49">
        <v>8.4978728171649252</v>
      </c>
      <c r="E583" s="49">
        <v>18.952669322361327</v>
      </c>
      <c r="F583" s="372"/>
      <c r="G583" s="49">
        <v>0</v>
      </c>
      <c r="H583" s="58">
        <v>0</v>
      </c>
      <c r="I583" s="48">
        <f t="shared" si="294"/>
        <v>392.23657985810104</v>
      </c>
      <c r="J583" s="8"/>
      <c r="K583" s="24" t="s">
        <v>15</v>
      </c>
      <c r="L583" s="49">
        <v>325.37505016514962</v>
      </c>
      <c r="M583" s="49">
        <v>39.410987553425201</v>
      </c>
      <c r="N583" s="49">
        <v>8.4978728171649252</v>
      </c>
      <c r="O583" s="49">
        <v>18.952669322361327</v>
      </c>
      <c r="P583" s="49">
        <v>0</v>
      </c>
      <c r="Q583" s="49">
        <v>0</v>
      </c>
      <c r="R583" s="50">
        <v>0</v>
      </c>
      <c r="S583" s="51">
        <f t="shared" si="295"/>
        <v>392.23657985810104</v>
      </c>
    </row>
    <row r="584" spans="1:19" x14ac:dyDescent="0.25">
      <c r="A584" s="11" t="s">
        <v>67</v>
      </c>
      <c r="B584" s="52">
        <v>2169.4431511484295</v>
      </c>
      <c r="C584" s="52">
        <v>32.923132808305958</v>
      </c>
      <c r="D584" s="52">
        <v>38.928231490043551</v>
      </c>
      <c r="E584" s="52">
        <v>0</v>
      </c>
      <c r="F584" s="372"/>
      <c r="G584" s="52">
        <v>0</v>
      </c>
      <c r="H584" s="53">
        <v>0</v>
      </c>
      <c r="I584" s="54">
        <f t="shared" si="294"/>
        <v>2241.2945154467789</v>
      </c>
      <c r="J584" s="8"/>
      <c r="K584" s="23" t="s">
        <v>67</v>
      </c>
      <c r="L584" s="55">
        <v>2169.4431511484295</v>
      </c>
      <c r="M584" s="55">
        <v>32.923132808305958</v>
      </c>
      <c r="N584" s="55">
        <v>38.928231490043551</v>
      </c>
      <c r="O584" s="55">
        <v>0</v>
      </c>
      <c r="P584" s="55">
        <v>0</v>
      </c>
      <c r="Q584" s="55">
        <v>0</v>
      </c>
      <c r="R584" s="56">
        <v>0</v>
      </c>
      <c r="S584" s="57">
        <f t="shared" si="295"/>
        <v>2241.2945154467789</v>
      </c>
    </row>
    <row r="585" spans="1:19" x14ac:dyDescent="0.25">
      <c r="A585" s="12" t="s">
        <v>56</v>
      </c>
      <c r="B585" s="49">
        <v>0</v>
      </c>
      <c r="C585" s="49">
        <v>0</v>
      </c>
      <c r="D585" s="49">
        <v>0.13225717521925343</v>
      </c>
      <c r="E585" s="49">
        <v>61.695942729031017</v>
      </c>
      <c r="F585" s="372"/>
      <c r="G585" s="49">
        <v>0</v>
      </c>
      <c r="H585" s="58">
        <v>0</v>
      </c>
      <c r="I585" s="48">
        <f t="shared" si="294"/>
        <v>61.828199904250269</v>
      </c>
      <c r="J585" s="8"/>
      <c r="K585" s="24" t="s">
        <v>56</v>
      </c>
      <c r="L585" s="49">
        <v>0</v>
      </c>
      <c r="M585" s="49">
        <v>0</v>
      </c>
      <c r="N585" s="49">
        <v>0.13225717521925343</v>
      </c>
      <c r="O585" s="49">
        <v>61.695942729031017</v>
      </c>
      <c r="P585" s="49">
        <v>4853.3114226499702</v>
      </c>
      <c r="Q585" s="49">
        <v>0</v>
      </c>
      <c r="R585" s="50">
        <v>0</v>
      </c>
      <c r="S585" s="51">
        <f t="shared" si="295"/>
        <v>4915.1396225542203</v>
      </c>
    </row>
    <row r="586" spans="1:19" x14ac:dyDescent="0.25">
      <c r="A586" s="11" t="s">
        <v>11</v>
      </c>
      <c r="B586" s="52">
        <v>0</v>
      </c>
      <c r="C586" s="52">
        <v>0</v>
      </c>
      <c r="D586" s="52">
        <v>2.9091527186484948E-2</v>
      </c>
      <c r="E586" s="52">
        <v>0.85056378903676988</v>
      </c>
      <c r="F586" s="372"/>
      <c r="G586" s="52">
        <v>0</v>
      </c>
      <c r="H586" s="53">
        <v>0</v>
      </c>
      <c r="I586" s="54">
        <f t="shared" si="294"/>
        <v>0.87965531622325488</v>
      </c>
      <c r="J586" s="8"/>
      <c r="K586" s="23" t="s">
        <v>11</v>
      </c>
      <c r="L586" s="55">
        <v>0</v>
      </c>
      <c r="M586" s="55">
        <v>0</v>
      </c>
      <c r="N586" s="55">
        <v>2.9091527186484948E-2</v>
      </c>
      <c r="O586" s="55">
        <v>0.85056378903676988</v>
      </c>
      <c r="P586" s="55">
        <v>160.7686162622413</v>
      </c>
      <c r="Q586" s="55">
        <v>0</v>
      </c>
      <c r="R586" s="56">
        <v>0</v>
      </c>
      <c r="S586" s="57">
        <f t="shared" si="295"/>
        <v>161.64827157846454</v>
      </c>
    </row>
    <row r="587" spans="1:1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0</v>
      </c>
      <c r="F587" s="372"/>
      <c r="G587" s="49">
        <v>0</v>
      </c>
      <c r="H587" s="58">
        <v>0</v>
      </c>
      <c r="I587" s="48">
        <f t="shared" si="294"/>
        <v>0</v>
      </c>
      <c r="J587" s="8"/>
      <c r="K587" s="24" t="s">
        <v>57</v>
      </c>
      <c r="L587" s="49">
        <v>0</v>
      </c>
      <c r="M587" s="49">
        <v>0</v>
      </c>
      <c r="N587" s="49">
        <v>0</v>
      </c>
      <c r="O587" s="49">
        <v>0</v>
      </c>
      <c r="P587" s="49">
        <v>734.0160986827666</v>
      </c>
      <c r="Q587" s="49">
        <v>0</v>
      </c>
      <c r="R587" s="50">
        <v>0</v>
      </c>
      <c r="S587" s="51">
        <f t="shared" si="295"/>
        <v>734.0160986827666</v>
      </c>
    </row>
    <row r="588" spans="1:19" x14ac:dyDescent="0.25">
      <c r="A588" s="11" t="s">
        <v>16</v>
      </c>
      <c r="B588" s="52">
        <v>118.33509060051378</v>
      </c>
      <c r="C588" s="52">
        <v>0.64117439470097759</v>
      </c>
      <c r="D588" s="52">
        <v>15.018664878622776</v>
      </c>
      <c r="E588" s="52">
        <v>2.0473041663229385</v>
      </c>
      <c r="F588" s="372"/>
      <c r="G588" s="52">
        <v>0</v>
      </c>
      <c r="H588" s="53">
        <v>0</v>
      </c>
      <c r="I588" s="54">
        <f t="shared" si="294"/>
        <v>136.04223404016048</v>
      </c>
      <c r="J588" s="8"/>
      <c r="K588" s="23" t="s">
        <v>16</v>
      </c>
      <c r="L588" s="55">
        <v>118.33509060051378</v>
      </c>
      <c r="M588" s="55">
        <v>0.64117439470097759</v>
      </c>
      <c r="N588" s="55">
        <v>15.018664878622776</v>
      </c>
      <c r="O588" s="55">
        <v>2.0473041663229385</v>
      </c>
      <c r="P588" s="55">
        <v>0</v>
      </c>
      <c r="Q588" s="55">
        <v>0</v>
      </c>
      <c r="R588" s="56">
        <v>0</v>
      </c>
      <c r="S588" s="57">
        <f t="shared" si="295"/>
        <v>136.04223404016048</v>
      </c>
    </row>
    <row r="589" spans="1:19" x14ac:dyDescent="0.25">
      <c r="A589" s="12" t="s">
        <v>139</v>
      </c>
      <c r="B589" s="49">
        <v>843.93148921351735</v>
      </c>
      <c r="C589" s="49">
        <v>132.99244895542523</v>
      </c>
      <c r="D589" s="49">
        <v>25.937676546419652</v>
      </c>
      <c r="E589" s="49">
        <v>20.423830413407362</v>
      </c>
      <c r="F589" s="372"/>
      <c r="G589" s="49">
        <v>0</v>
      </c>
      <c r="H589" s="58">
        <v>0</v>
      </c>
      <c r="I589" s="48">
        <f t="shared" si="294"/>
        <v>1023.2854451287697</v>
      </c>
      <c r="J589" s="8"/>
      <c r="K589" s="24" t="s">
        <v>139</v>
      </c>
      <c r="L589" s="49">
        <v>843.93148921351735</v>
      </c>
      <c r="M589" s="49">
        <v>132.99244895542523</v>
      </c>
      <c r="N589" s="49">
        <v>25.937676546419652</v>
      </c>
      <c r="O589" s="49">
        <v>20.423830413407362</v>
      </c>
      <c r="P589" s="49">
        <v>1428.7571652772629</v>
      </c>
      <c r="Q589" s="49">
        <v>0</v>
      </c>
      <c r="R589" s="50">
        <v>0</v>
      </c>
      <c r="S589" s="51">
        <f t="shared" si="295"/>
        <v>2452.0426104060325</v>
      </c>
    </row>
    <row r="590" spans="1:19" x14ac:dyDescent="0.25">
      <c r="A590" s="11" t="s">
        <v>24</v>
      </c>
      <c r="B590" s="52">
        <v>536.62286262548457</v>
      </c>
      <c r="C590" s="52">
        <v>0</v>
      </c>
      <c r="D590" s="52">
        <v>1183.5375937761162</v>
      </c>
      <c r="E590" s="52">
        <v>260.80838438019316</v>
      </c>
      <c r="F590" s="372"/>
      <c r="G590" s="52">
        <v>810.85736469188703</v>
      </c>
      <c r="H590" s="53">
        <v>0.21109296926139318</v>
      </c>
      <c r="I590" s="54">
        <f t="shared" si="294"/>
        <v>2792.0372984429423</v>
      </c>
      <c r="J590" s="8"/>
      <c r="K590" s="23" t="s">
        <v>24</v>
      </c>
      <c r="L590" s="55">
        <v>536.62286262548457</v>
      </c>
      <c r="M590" s="55">
        <v>0</v>
      </c>
      <c r="N590" s="55">
        <v>1183.5375937761162</v>
      </c>
      <c r="O590" s="55">
        <v>260.80838438019316</v>
      </c>
      <c r="P590" s="55">
        <v>1450.1108502615371</v>
      </c>
      <c r="Q590" s="55">
        <v>810.85736469188703</v>
      </c>
      <c r="R590" s="56">
        <v>0.21109296926139318</v>
      </c>
      <c r="S590" s="57">
        <f t="shared" si="295"/>
        <v>4242.1481487044794</v>
      </c>
    </row>
    <row r="591" spans="1:19" x14ac:dyDescent="0.25">
      <c r="A591" s="12" t="s">
        <v>23</v>
      </c>
      <c r="B591" s="49">
        <v>2127.3627647622238</v>
      </c>
      <c r="C591" s="49">
        <v>13.487100291769666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294"/>
        <v>2140.8498650539937</v>
      </c>
      <c r="J591" s="8"/>
      <c r="K591" s="24" t="s">
        <v>23</v>
      </c>
      <c r="L591" s="49">
        <v>2127.3627647622238</v>
      </c>
      <c r="M591" s="49">
        <v>13.487100291769666</v>
      </c>
      <c r="N591" s="49">
        <v>0</v>
      </c>
      <c r="O591" s="49">
        <v>0</v>
      </c>
      <c r="P591" s="49">
        <v>0</v>
      </c>
      <c r="Q591" s="49">
        <v>0</v>
      </c>
      <c r="R591" s="50">
        <v>0</v>
      </c>
      <c r="S591" s="51">
        <f t="shared" si="295"/>
        <v>2140.8498650539937</v>
      </c>
    </row>
    <row r="592" spans="1:19" x14ac:dyDescent="0.25">
      <c r="A592" s="11" t="s">
        <v>58</v>
      </c>
      <c r="B592" s="52">
        <v>38.809217189688397</v>
      </c>
      <c r="C592" s="52">
        <v>0</v>
      </c>
      <c r="D592" s="52">
        <v>6.8991359682121587</v>
      </c>
      <c r="E592" s="52">
        <v>0</v>
      </c>
      <c r="F592" s="372"/>
      <c r="G592" s="52">
        <v>0</v>
      </c>
      <c r="H592" s="53">
        <v>0</v>
      </c>
      <c r="I592" s="54">
        <f t="shared" si="294"/>
        <v>45.708353157900554</v>
      </c>
      <c r="J592" s="8"/>
      <c r="K592" s="23" t="s">
        <v>58</v>
      </c>
      <c r="L592" s="55">
        <v>38.809217189688397</v>
      </c>
      <c r="M592" s="55">
        <v>0</v>
      </c>
      <c r="N592" s="55">
        <v>6.8991359682121587</v>
      </c>
      <c r="O592" s="55">
        <v>0</v>
      </c>
      <c r="P592" s="55">
        <v>0</v>
      </c>
      <c r="Q592" s="55">
        <v>0</v>
      </c>
      <c r="R592" s="56">
        <v>0</v>
      </c>
      <c r="S592" s="57">
        <f t="shared" si="295"/>
        <v>45.708353157900554</v>
      </c>
    </row>
    <row r="593" spans="1:85" x14ac:dyDescent="0.25">
      <c r="A593" s="12" t="s">
        <v>21</v>
      </c>
      <c r="B593" s="49">
        <v>218.63566568639683</v>
      </c>
      <c r="C593" s="49">
        <v>0</v>
      </c>
      <c r="D593" s="49">
        <v>13.485276924942685</v>
      </c>
      <c r="E593" s="49">
        <v>0</v>
      </c>
      <c r="F593" s="372"/>
      <c r="G593" s="49">
        <v>0</v>
      </c>
      <c r="H593" s="58">
        <v>0</v>
      </c>
      <c r="I593" s="48">
        <f t="shared" si="294"/>
        <v>232.12094261133953</v>
      </c>
      <c r="J593" s="8"/>
      <c r="K593" s="24" t="s">
        <v>21</v>
      </c>
      <c r="L593" s="49">
        <v>218.63566568639683</v>
      </c>
      <c r="M593" s="49">
        <v>0</v>
      </c>
      <c r="N593" s="49">
        <v>13.485276924942685</v>
      </c>
      <c r="O593" s="49">
        <v>0</v>
      </c>
      <c r="P593" s="49">
        <v>198.66980262248845</v>
      </c>
      <c r="Q593" s="49">
        <v>0</v>
      </c>
      <c r="R593" s="50">
        <v>0</v>
      </c>
      <c r="S593" s="51">
        <f t="shared" si="295"/>
        <v>430.79074523382798</v>
      </c>
    </row>
    <row r="594" spans="1:85" x14ac:dyDescent="0.25">
      <c r="A594" s="11" t="s">
        <v>20</v>
      </c>
      <c r="B594" s="52">
        <v>54.408169775622966</v>
      </c>
      <c r="C594" s="52">
        <v>0</v>
      </c>
      <c r="D594" s="52">
        <v>1.00525935716878</v>
      </c>
      <c r="E594" s="52">
        <v>0</v>
      </c>
      <c r="F594" s="372"/>
      <c r="G594" s="52">
        <v>0</v>
      </c>
      <c r="H594" s="53">
        <v>0</v>
      </c>
      <c r="I594" s="54">
        <f t="shared" si="294"/>
        <v>55.413429132791748</v>
      </c>
      <c r="J594" s="8"/>
      <c r="K594" s="23" t="s">
        <v>20</v>
      </c>
      <c r="L594" s="55">
        <v>54.408169775622966</v>
      </c>
      <c r="M594" s="55">
        <v>0</v>
      </c>
      <c r="N594" s="55">
        <v>1.00525935716878</v>
      </c>
      <c r="O594" s="55">
        <v>0</v>
      </c>
      <c r="P594" s="55">
        <v>0</v>
      </c>
      <c r="Q594" s="55">
        <v>0</v>
      </c>
      <c r="R594" s="56">
        <v>0</v>
      </c>
      <c r="S594" s="57">
        <f t="shared" si="295"/>
        <v>55.413429132791748</v>
      </c>
    </row>
    <row r="595" spans="1:85" x14ac:dyDescent="0.25">
      <c r="A595" s="13" t="s">
        <v>62</v>
      </c>
      <c r="B595" s="49">
        <v>265.69200323316221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294"/>
        <v>265.69200323316221</v>
      </c>
      <c r="J595" s="8"/>
      <c r="K595" s="25" t="s">
        <v>62</v>
      </c>
      <c r="L595" s="49">
        <v>265.69200323316221</v>
      </c>
      <c r="M595" s="49">
        <v>0</v>
      </c>
      <c r="N595" s="49">
        <v>0</v>
      </c>
      <c r="O595" s="49">
        <v>0</v>
      </c>
      <c r="P595" s="49">
        <v>0</v>
      </c>
      <c r="Q595" s="49">
        <v>0</v>
      </c>
      <c r="R595" s="50">
        <v>0</v>
      </c>
      <c r="S595" s="51">
        <f t="shared" si="295"/>
        <v>265.69200323316221</v>
      </c>
    </row>
    <row r="596" spans="1:85" ht="14.4" x14ac:dyDescent="0.3">
      <c r="A596" s="14" t="s">
        <v>22</v>
      </c>
      <c r="B596" s="59">
        <v>265.69200323316221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294"/>
        <v>265.69200323316221</v>
      </c>
      <c r="J596" s="8"/>
      <c r="K596" s="26" t="s">
        <v>22</v>
      </c>
      <c r="L596" s="62">
        <v>265.69200323316221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63">
        <v>0</v>
      </c>
      <c r="S596" s="64">
        <f t="shared" si="295"/>
        <v>265.69200323316221</v>
      </c>
    </row>
    <row r="597" spans="1:85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294"/>
        <v>0</v>
      </c>
      <c r="J597" s="8"/>
      <c r="K597" s="27" t="s">
        <v>18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8">
        <v>0</v>
      </c>
      <c r="S597" s="69">
        <f t="shared" si="295"/>
        <v>0</v>
      </c>
    </row>
    <row r="598" spans="1:85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294"/>
        <v>0</v>
      </c>
      <c r="J598" s="8"/>
      <c r="K598" s="26" t="s">
        <v>19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63">
        <v>0</v>
      </c>
      <c r="S598" s="64">
        <f t="shared" si="295"/>
        <v>0</v>
      </c>
    </row>
    <row r="599" spans="1:85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294"/>
        <v>0</v>
      </c>
      <c r="J599" s="8"/>
      <c r="K599" s="28" t="s">
        <v>10</v>
      </c>
      <c r="L599" s="70">
        <v>0</v>
      </c>
      <c r="M599" s="70">
        <v>0</v>
      </c>
      <c r="N599" s="70">
        <v>0</v>
      </c>
      <c r="O599" s="70">
        <v>0</v>
      </c>
      <c r="P599" s="70">
        <v>0</v>
      </c>
      <c r="Q599" s="70">
        <v>0</v>
      </c>
      <c r="R599" s="73">
        <v>0</v>
      </c>
      <c r="S599" s="74">
        <f t="shared" si="295"/>
        <v>0</v>
      </c>
    </row>
    <row r="600" spans="1:85" x14ac:dyDescent="0.25">
      <c r="A600" s="17" t="s">
        <v>25</v>
      </c>
      <c r="B600" s="75">
        <f>SUM(B579:B595)</f>
        <v>6733.0268858778936</v>
      </c>
      <c r="C600" s="75">
        <f t="shared" ref="C600:I600" si="296">SUM(C579:C595)</f>
        <v>219.45484400362704</v>
      </c>
      <c r="D600" s="75">
        <f t="shared" si="296"/>
        <v>1299.6192883255587</v>
      </c>
      <c r="E600" s="75">
        <f t="shared" si="296"/>
        <v>364.77869480035258</v>
      </c>
      <c r="F600" s="75">
        <f t="shared" si="296"/>
        <v>0</v>
      </c>
      <c r="G600" s="75">
        <f t="shared" si="296"/>
        <v>810.85736469188703</v>
      </c>
      <c r="H600" s="76">
        <f t="shared" si="296"/>
        <v>0.21109296926139318</v>
      </c>
      <c r="I600" s="48">
        <f t="shared" si="296"/>
        <v>9427.9481706685801</v>
      </c>
      <c r="J600" s="8"/>
      <c r="K600" s="29" t="s">
        <v>25</v>
      </c>
      <c r="L600" s="75">
        <f>SUM(L579:L595)</f>
        <v>6733.0268858778936</v>
      </c>
      <c r="M600" s="75">
        <f t="shared" ref="M600:S600" si="297">SUM(M579:M595)</f>
        <v>219.45484400362704</v>
      </c>
      <c r="N600" s="75">
        <f t="shared" si="297"/>
        <v>1299.6192883255587</v>
      </c>
      <c r="O600" s="75">
        <f t="shared" si="297"/>
        <v>364.77869480035258</v>
      </c>
      <c r="P600" s="75">
        <f t="shared" si="297"/>
        <v>8825.8204504114983</v>
      </c>
      <c r="Q600" s="75">
        <f t="shared" si="297"/>
        <v>810.85736469188703</v>
      </c>
      <c r="R600" s="76">
        <f t="shared" si="297"/>
        <v>0.21109296926139318</v>
      </c>
      <c r="S600" s="77">
        <f t="shared" si="297"/>
        <v>18253.768621080082</v>
      </c>
    </row>
    <row r="601" spans="1:85" s="4" customFormat="1" ht="15" thickBot="1" x14ac:dyDescent="0.35">
      <c r="A601" s="19" t="s">
        <v>85</v>
      </c>
      <c r="B601" s="105">
        <f>IF($I600=0,"-",B600/$I600)</f>
        <v>0.7141561200797758</v>
      </c>
      <c r="C601" s="105">
        <f t="shared" ref="C601:H601" si="298">IF($I600=0,"-",C600/$I600)</f>
        <v>2.3277052443539736E-2</v>
      </c>
      <c r="D601" s="105">
        <f t="shared" si="298"/>
        <v>0.13784752151786561</v>
      </c>
      <c r="E601" s="105">
        <f t="shared" si="298"/>
        <v>3.8691207057673545E-2</v>
      </c>
      <c r="F601" s="105">
        <f t="shared" si="298"/>
        <v>0</v>
      </c>
      <c r="G601" s="105">
        <f t="shared" si="298"/>
        <v>8.6005708772833159E-2</v>
      </c>
      <c r="H601" s="106">
        <f t="shared" si="298"/>
        <v>2.239012831213131E-5</v>
      </c>
      <c r="I601" s="107">
        <f>SUM(B601:H601)</f>
        <v>1</v>
      </c>
      <c r="K601" s="30" t="s">
        <v>85</v>
      </c>
      <c r="L601" s="80">
        <f>IF($S600=0,"-",L600/$S600)</f>
        <v>0.36885681119581859</v>
      </c>
      <c r="M601" s="80">
        <f t="shared" ref="M601:R601" si="299">IF($S600=0,"-",M600/$S600)</f>
        <v>1.2022440327757469E-2</v>
      </c>
      <c r="N601" s="80">
        <f t="shared" si="299"/>
        <v>7.1197313568701293E-2</v>
      </c>
      <c r="O601" s="80">
        <f t="shared" si="299"/>
        <v>1.9983747048217405E-2</v>
      </c>
      <c r="P601" s="80">
        <f t="shared" si="299"/>
        <v>0.48350675598129017</v>
      </c>
      <c r="Q601" s="80">
        <f t="shared" si="299"/>
        <v>4.4421367528208994E-2</v>
      </c>
      <c r="R601" s="81">
        <f t="shared" si="299"/>
        <v>1.1564350005927857E-5</v>
      </c>
      <c r="S601" s="82">
        <f>SUM(L601:R601)</f>
        <v>0.99999999999999989</v>
      </c>
      <c r="BA601" s="83"/>
      <c r="BR601" s="83"/>
    </row>
    <row r="602" spans="1:85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U602" s="9"/>
      <c r="AA602" s="116"/>
      <c r="AC602" s="116"/>
      <c r="AD602" s="116"/>
      <c r="AE602" s="116"/>
      <c r="AF602" s="116"/>
      <c r="AG602" s="116"/>
      <c r="AH602" s="116"/>
      <c r="AI602" s="117"/>
      <c r="AJ602" s="117"/>
      <c r="AK602" s="117"/>
      <c r="AL602" s="117"/>
      <c r="AM602" s="117"/>
      <c r="AN602" s="117"/>
      <c r="AO602" s="117"/>
      <c r="AP602" s="117"/>
    </row>
    <row r="603" spans="1:85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  <c r="K603" s="421" t="s">
        <v>48</v>
      </c>
      <c r="L603" s="43" t="s">
        <v>0</v>
      </c>
      <c r="M603" s="43" t="s">
        <v>27</v>
      </c>
      <c r="N603" s="43" t="s">
        <v>28</v>
      </c>
      <c r="O603" s="43" t="s">
        <v>29</v>
      </c>
      <c r="P603" s="43" t="s">
        <v>26</v>
      </c>
      <c r="Q603" s="43" t="s">
        <v>4</v>
      </c>
      <c r="R603" s="43" t="s">
        <v>84</v>
      </c>
      <c r="S603" s="44" t="s">
        <v>5</v>
      </c>
      <c r="U603" s="432" t="s">
        <v>48</v>
      </c>
      <c r="V603" s="85" t="s">
        <v>78</v>
      </c>
      <c r="W603" s="85" t="s">
        <v>79</v>
      </c>
      <c r="X603" s="85" t="s">
        <v>69</v>
      </c>
      <c r="Y603" s="85" t="s">
        <v>80</v>
      </c>
      <c r="Z603" s="85" t="s">
        <v>81</v>
      </c>
      <c r="AA603" s="85" t="s">
        <v>70</v>
      </c>
      <c r="AB603" s="85" t="s">
        <v>82</v>
      </c>
      <c r="AC603" s="85" t="s">
        <v>83</v>
      </c>
      <c r="AD603" s="85" t="s">
        <v>65</v>
      </c>
      <c r="AE603" s="118" t="s">
        <v>26</v>
      </c>
      <c r="AF603" s="119" t="s">
        <v>61</v>
      </c>
      <c r="AG603" s="120"/>
      <c r="AH603"/>
      <c r="AI603"/>
      <c r="AR603" s="5"/>
      <c r="BA603"/>
      <c r="BI603" s="5"/>
      <c r="BR603"/>
      <c r="BX603" s="4"/>
      <c r="CG603"/>
    </row>
    <row r="604" spans="1:85" ht="15" customHeight="1" x14ac:dyDescent="0.25">
      <c r="A604" s="428" t="s">
        <v>48</v>
      </c>
      <c r="B604" s="357" t="s">
        <v>66</v>
      </c>
      <c r="C604" s="358"/>
      <c r="D604" s="358"/>
      <c r="E604" s="358"/>
      <c r="F604" s="358"/>
      <c r="G604" s="358"/>
      <c r="H604" s="358"/>
      <c r="I604" s="359"/>
      <c r="K604" s="422" t="s">
        <v>48</v>
      </c>
      <c r="L604" s="360" t="s">
        <v>66</v>
      </c>
      <c r="M604" s="361"/>
      <c r="N604" s="361"/>
      <c r="O604" s="361"/>
      <c r="P604" s="361"/>
      <c r="Q604" s="361"/>
      <c r="R604" s="361"/>
      <c r="S604" s="362"/>
      <c r="U604" s="433" t="s">
        <v>48</v>
      </c>
      <c r="V604" s="429" t="s">
        <v>66</v>
      </c>
      <c r="W604" s="430"/>
      <c r="X604" s="430"/>
      <c r="Y604" s="430"/>
      <c r="Z604" s="430"/>
      <c r="AA604" s="430"/>
      <c r="AB604" s="430"/>
      <c r="AC604" s="430"/>
      <c r="AD604" s="430"/>
      <c r="AE604" s="430"/>
      <c r="AF604" s="431"/>
      <c r="AG604" s="121"/>
      <c r="AH604"/>
      <c r="AI604"/>
      <c r="AR604" s="5"/>
      <c r="BA604"/>
      <c r="BI604" s="5"/>
      <c r="BR604"/>
      <c r="BX604" s="4"/>
      <c r="CG604"/>
    </row>
    <row r="605" spans="1:85" x14ac:dyDescent="0.25">
      <c r="A605" s="10" t="s">
        <v>6</v>
      </c>
      <c r="B605" s="46">
        <v>38.882219730377599</v>
      </c>
      <c r="C605" s="46">
        <v>0</v>
      </c>
      <c r="D605" s="46">
        <v>0.55086324768932504</v>
      </c>
      <c r="E605" s="46">
        <v>0</v>
      </c>
      <c r="F605" s="371"/>
      <c r="G605" s="46">
        <v>0</v>
      </c>
      <c r="H605" s="47">
        <v>0</v>
      </c>
      <c r="I605" s="48">
        <f>SUM(B605:H605)</f>
        <v>39.433082978066928</v>
      </c>
      <c r="J605" s="8"/>
      <c r="K605" s="31" t="s">
        <v>6</v>
      </c>
      <c r="L605" s="46">
        <v>38.882219730377599</v>
      </c>
      <c r="M605" s="46">
        <v>0</v>
      </c>
      <c r="N605" s="46">
        <v>0.55086324768932504</v>
      </c>
      <c r="O605" s="46">
        <v>0</v>
      </c>
      <c r="P605" s="46">
        <v>0</v>
      </c>
      <c r="Q605" s="46">
        <v>0</v>
      </c>
      <c r="R605" s="87">
        <v>0</v>
      </c>
      <c r="S605" s="88">
        <f>SUM(L605:R605)</f>
        <v>39.433082978066928</v>
      </c>
      <c r="U605" s="33" t="s">
        <v>6</v>
      </c>
      <c r="V605" s="89">
        <v>38.882219730377599</v>
      </c>
      <c r="W605" s="89">
        <v>0.41044616724600441</v>
      </c>
      <c r="X605" s="89">
        <v>0.14041708044332066</v>
      </c>
      <c r="Y605" s="89">
        <v>0</v>
      </c>
      <c r="Z605" s="89">
        <v>0</v>
      </c>
      <c r="AA605" s="89">
        <v>0</v>
      </c>
      <c r="AB605" s="89">
        <v>0</v>
      </c>
      <c r="AC605" s="89">
        <v>0</v>
      </c>
      <c r="AD605" s="91">
        <v>0</v>
      </c>
      <c r="AE605" s="91">
        <f t="shared" ref="AE605:AE610" si="300">+P605</f>
        <v>0</v>
      </c>
      <c r="AF605" s="92">
        <f t="shared" ref="AF605:AF625" si="301">SUM(V605:AE605)</f>
        <v>39.433082978066928</v>
      </c>
      <c r="AG605" s="122" t="str">
        <f>+IF(ABS(S605-AF605)&gt;0.01,S605-AF605,"")</f>
        <v/>
      </c>
      <c r="AH605"/>
      <c r="AI605"/>
      <c r="AR605" s="5"/>
      <c r="BA605"/>
      <c r="BI605" s="5"/>
      <c r="BR605"/>
      <c r="BX605" s="4"/>
      <c r="CG605"/>
    </row>
    <row r="606" spans="1:85" x14ac:dyDescent="0.25">
      <c r="A606" s="11" t="s">
        <v>7</v>
      </c>
      <c r="B606" s="52">
        <v>123.75100689395505</v>
      </c>
      <c r="C606" s="52">
        <v>0</v>
      </c>
      <c r="D606" s="52">
        <v>4.2687495516235607</v>
      </c>
      <c r="E606" s="52">
        <v>0</v>
      </c>
      <c r="F606" s="372"/>
      <c r="G606" s="52">
        <v>0</v>
      </c>
      <c r="H606" s="53">
        <v>0</v>
      </c>
      <c r="I606" s="54">
        <f t="shared" ref="I606:I625" si="302">SUM(B606:H606)</f>
        <v>128.01975644557862</v>
      </c>
      <c r="J606" s="8"/>
      <c r="K606" s="23" t="s">
        <v>7</v>
      </c>
      <c r="L606" s="55">
        <v>123.75100689395505</v>
      </c>
      <c r="M606" s="55">
        <v>0</v>
      </c>
      <c r="N606" s="55">
        <v>4.2687495516235607</v>
      </c>
      <c r="O606" s="55">
        <v>0</v>
      </c>
      <c r="P606" s="55">
        <v>0</v>
      </c>
      <c r="Q606" s="55">
        <v>0</v>
      </c>
      <c r="R606" s="56">
        <v>0</v>
      </c>
      <c r="S606" s="57">
        <f t="shared" ref="S606:S625" si="303">SUM(L606:R606)</f>
        <v>128.01975644557862</v>
      </c>
      <c r="U606" s="34" t="s">
        <v>7</v>
      </c>
      <c r="V606" s="93">
        <v>123.75100689395505</v>
      </c>
      <c r="W606" s="93">
        <v>3.859008499912469</v>
      </c>
      <c r="X606" s="93">
        <v>0.40974105171109176</v>
      </c>
      <c r="Y606" s="93">
        <v>0</v>
      </c>
      <c r="Z606" s="93">
        <v>0</v>
      </c>
      <c r="AA606" s="93">
        <v>0</v>
      </c>
      <c r="AB606" s="93">
        <v>0</v>
      </c>
      <c r="AC606" s="93">
        <v>0</v>
      </c>
      <c r="AD606" s="93">
        <v>0</v>
      </c>
      <c r="AE606" s="93">
        <f t="shared" si="300"/>
        <v>0</v>
      </c>
      <c r="AF606" s="95">
        <f t="shared" si="301"/>
        <v>128.01975644557859</v>
      </c>
      <c r="AG606" s="122" t="str">
        <f t="shared" ref="AG606:AG626" si="304">+IF(ABS(S606-AF606)&gt;0.01,S606-AF606,"")</f>
        <v/>
      </c>
      <c r="AH606"/>
      <c r="AI606"/>
      <c r="AR606" s="5"/>
      <c r="BA606"/>
      <c r="BI606" s="5"/>
      <c r="BR606"/>
      <c r="BX606" s="4"/>
      <c r="CG606"/>
    </row>
    <row r="607" spans="1:85" x14ac:dyDescent="0.25">
      <c r="A607" s="12" t="s">
        <v>9</v>
      </c>
      <c r="B607" s="49">
        <v>175.59980784326424</v>
      </c>
      <c r="C607" s="49">
        <v>0</v>
      </c>
      <c r="D607" s="49">
        <v>13.473661476636501</v>
      </c>
      <c r="E607" s="49">
        <v>0</v>
      </c>
      <c r="F607" s="372"/>
      <c r="G607" s="49">
        <v>0</v>
      </c>
      <c r="H607" s="58">
        <v>0</v>
      </c>
      <c r="I607" s="48">
        <f t="shared" si="302"/>
        <v>189.07346931990074</v>
      </c>
      <c r="J607" s="8"/>
      <c r="K607" s="24" t="s">
        <v>9</v>
      </c>
      <c r="L607" s="49">
        <v>175.59980784326424</v>
      </c>
      <c r="M607" s="49">
        <v>0</v>
      </c>
      <c r="N607" s="49">
        <v>13.473661476636501</v>
      </c>
      <c r="O607" s="49">
        <v>0</v>
      </c>
      <c r="P607" s="49">
        <v>0</v>
      </c>
      <c r="Q607" s="49">
        <v>0</v>
      </c>
      <c r="R607" s="50">
        <v>0</v>
      </c>
      <c r="S607" s="51">
        <f t="shared" si="303"/>
        <v>189.07346931990074</v>
      </c>
      <c r="U607" s="259" t="s">
        <v>9</v>
      </c>
      <c r="V607" s="89">
        <v>175.59980784326424</v>
      </c>
      <c r="W607" s="89">
        <v>13.473661476636501</v>
      </c>
      <c r="X607" s="89">
        <v>0</v>
      </c>
      <c r="Y607" s="89">
        <v>0</v>
      </c>
      <c r="Z607" s="89">
        <v>0</v>
      </c>
      <c r="AA607" s="89">
        <v>0</v>
      </c>
      <c r="AB607" s="89">
        <v>0</v>
      </c>
      <c r="AC607" s="89">
        <v>0</v>
      </c>
      <c r="AD607" s="91">
        <v>0</v>
      </c>
      <c r="AE607" s="91">
        <f t="shared" si="300"/>
        <v>0</v>
      </c>
      <c r="AF607" s="92">
        <f t="shared" si="301"/>
        <v>189.07346931990074</v>
      </c>
      <c r="AG607" s="122" t="str">
        <f t="shared" si="304"/>
        <v/>
      </c>
      <c r="AH607"/>
      <c r="AI607"/>
      <c r="AR607" s="5"/>
      <c r="BA607"/>
      <c r="BI607" s="5"/>
      <c r="BR607"/>
      <c r="BX607" s="4"/>
      <c r="CG607"/>
    </row>
    <row r="608" spans="1:85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302"/>
        <v>0</v>
      </c>
      <c r="J608" s="8"/>
      <c r="K608" s="23" t="s">
        <v>54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6">
        <v>0</v>
      </c>
      <c r="S608" s="57">
        <f t="shared" si="303"/>
        <v>0</v>
      </c>
      <c r="U608" s="34" t="s">
        <v>54</v>
      </c>
      <c r="V608" s="93">
        <v>0</v>
      </c>
      <c r="W608" s="93">
        <v>0</v>
      </c>
      <c r="X608" s="93">
        <v>0</v>
      </c>
      <c r="Y608" s="93">
        <v>0</v>
      </c>
      <c r="Z608" s="93">
        <v>0</v>
      </c>
      <c r="AA608" s="93">
        <v>0</v>
      </c>
      <c r="AB608" s="93">
        <v>0</v>
      </c>
      <c r="AC608" s="93">
        <v>0</v>
      </c>
      <c r="AD608" s="93">
        <v>0</v>
      </c>
      <c r="AE608" s="93">
        <f t="shared" si="300"/>
        <v>0</v>
      </c>
      <c r="AF608" s="95">
        <f t="shared" si="301"/>
        <v>0</v>
      </c>
      <c r="AG608" s="122" t="str">
        <f t="shared" si="304"/>
        <v/>
      </c>
      <c r="AH608"/>
      <c r="AI608"/>
      <c r="AR608" s="5"/>
      <c r="BA608"/>
      <c r="BI608" s="5"/>
      <c r="BR608"/>
      <c r="BX608" s="4"/>
      <c r="CG608"/>
    </row>
    <row r="609" spans="1:85" x14ac:dyDescent="0.25">
      <c r="A609" s="12" t="s">
        <v>15</v>
      </c>
      <c r="B609" s="49">
        <v>386.28035505102804</v>
      </c>
      <c r="C609" s="49">
        <v>0</v>
      </c>
      <c r="D609" s="49">
        <v>66.477369991084615</v>
      </c>
      <c r="E609" s="49">
        <v>0</v>
      </c>
      <c r="F609" s="372"/>
      <c r="G609" s="49">
        <v>0</v>
      </c>
      <c r="H609" s="58">
        <v>0</v>
      </c>
      <c r="I609" s="48">
        <f t="shared" si="302"/>
        <v>452.75772504211267</v>
      </c>
      <c r="J609" s="8"/>
      <c r="K609" s="24" t="s">
        <v>15</v>
      </c>
      <c r="L609" s="49">
        <v>386.28035505102804</v>
      </c>
      <c r="M609" s="49">
        <v>0</v>
      </c>
      <c r="N609" s="49">
        <v>66.477369991084615</v>
      </c>
      <c r="O609" s="49">
        <v>0</v>
      </c>
      <c r="P609" s="49">
        <v>0</v>
      </c>
      <c r="Q609" s="49">
        <v>0</v>
      </c>
      <c r="R609" s="50">
        <v>0</v>
      </c>
      <c r="S609" s="51">
        <f t="shared" si="303"/>
        <v>452.75772504211267</v>
      </c>
      <c r="U609" s="259" t="s">
        <v>15</v>
      </c>
      <c r="V609" s="89">
        <v>386.28035505102804</v>
      </c>
      <c r="W609" s="89">
        <v>66.477369991084615</v>
      </c>
      <c r="X609" s="89">
        <v>0</v>
      </c>
      <c r="Y609" s="89">
        <v>0</v>
      </c>
      <c r="Z609" s="89">
        <v>0</v>
      </c>
      <c r="AA609" s="89">
        <v>0</v>
      </c>
      <c r="AB609" s="89">
        <v>0</v>
      </c>
      <c r="AC609" s="89">
        <v>0</v>
      </c>
      <c r="AD609" s="91">
        <v>0</v>
      </c>
      <c r="AE609" s="91">
        <f t="shared" si="300"/>
        <v>0</v>
      </c>
      <c r="AF609" s="92">
        <f t="shared" si="301"/>
        <v>452.75772504211267</v>
      </c>
      <c r="AG609" s="122" t="str">
        <f t="shared" si="304"/>
        <v/>
      </c>
      <c r="AH609"/>
      <c r="AI609"/>
      <c r="AR609" s="5"/>
      <c r="BA609"/>
      <c r="BI609" s="5"/>
      <c r="BR609"/>
      <c r="BX609" s="4"/>
      <c r="CG609"/>
    </row>
    <row r="610" spans="1:85" x14ac:dyDescent="0.25">
      <c r="A610" s="11" t="s">
        <v>67</v>
      </c>
      <c r="B610" s="52">
        <v>5210.1294232275595</v>
      </c>
      <c r="C610" s="52">
        <v>0</v>
      </c>
      <c r="D610" s="52">
        <v>896.64332353526174</v>
      </c>
      <c r="E610" s="52">
        <v>0</v>
      </c>
      <c r="F610" s="372"/>
      <c r="G610" s="52">
        <v>0</v>
      </c>
      <c r="H610" s="53">
        <v>0</v>
      </c>
      <c r="I610" s="54">
        <f t="shared" si="302"/>
        <v>6106.772746762821</v>
      </c>
      <c r="J610" s="8"/>
      <c r="K610" s="23" t="s">
        <v>67</v>
      </c>
      <c r="L610" s="55">
        <v>5210.1294232275595</v>
      </c>
      <c r="M610" s="55">
        <v>0</v>
      </c>
      <c r="N610" s="55">
        <v>896.64332353526174</v>
      </c>
      <c r="O610" s="55">
        <v>0</v>
      </c>
      <c r="P610" s="55">
        <v>0</v>
      </c>
      <c r="Q610" s="55">
        <v>0</v>
      </c>
      <c r="R610" s="56">
        <v>0</v>
      </c>
      <c r="S610" s="57">
        <f t="shared" si="303"/>
        <v>6106.772746762821</v>
      </c>
      <c r="U610" s="34" t="s">
        <v>14</v>
      </c>
      <c r="V610" s="93">
        <v>5210.1294232275595</v>
      </c>
      <c r="W610" s="93">
        <v>896.64332353526174</v>
      </c>
      <c r="X610" s="93">
        <v>0</v>
      </c>
      <c r="Y610" s="93">
        <v>0</v>
      </c>
      <c r="Z610" s="93">
        <v>0</v>
      </c>
      <c r="AA610" s="93">
        <v>0</v>
      </c>
      <c r="AB610" s="93">
        <v>0</v>
      </c>
      <c r="AC610" s="93">
        <v>0</v>
      </c>
      <c r="AD610" s="93">
        <v>0</v>
      </c>
      <c r="AE610" s="93">
        <f t="shared" si="300"/>
        <v>0</v>
      </c>
      <c r="AF610" s="95">
        <f t="shared" si="301"/>
        <v>6106.772746762821</v>
      </c>
      <c r="AG610" s="122" t="str">
        <f t="shared" si="304"/>
        <v/>
      </c>
      <c r="AH610"/>
      <c r="AI610"/>
      <c r="AR610" s="5"/>
      <c r="BA610"/>
      <c r="BI610" s="5"/>
      <c r="BR610"/>
      <c r="BX610" s="4"/>
      <c r="CG610"/>
    </row>
    <row r="611" spans="1:85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302"/>
        <v>0</v>
      </c>
      <c r="J611" s="8"/>
      <c r="K611" s="24" t="s">
        <v>56</v>
      </c>
      <c r="L611" s="49">
        <v>0</v>
      </c>
      <c r="M611" s="49">
        <v>0</v>
      </c>
      <c r="N611" s="49">
        <v>0</v>
      </c>
      <c r="O611" s="49">
        <v>0</v>
      </c>
      <c r="P611" s="49">
        <v>5861.9323805661516</v>
      </c>
      <c r="Q611" s="49">
        <v>0</v>
      </c>
      <c r="R611" s="50">
        <v>0</v>
      </c>
      <c r="S611" s="51">
        <f t="shared" si="303"/>
        <v>5861.9323805661516</v>
      </c>
      <c r="U611" s="260" t="s">
        <v>56</v>
      </c>
      <c r="V611" s="89">
        <v>0</v>
      </c>
      <c r="W611" s="89">
        <v>0</v>
      </c>
      <c r="X611" s="89">
        <v>0</v>
      </c>
      <c r="Y611" s="89">
        <v>0</v>
      </c>
      <c r="Z611" s="89">
        <v>0</v>
      </c>
      <c r="AA611" s="89">
        <v>0</v>
      </c>
      <c r="AB611" s="89">
        <v>0</v>
      </c>
      <c r="AC611" s="89">
        <v>0</v>
      </c>
      <c r="AD611" s="89">
        <v>0</v>
      </c>
      <c r="AE611" s="89">
        <f>+P611</f>
        <v>5861.9323805661516</v>
      </c>
      <c r="AF611" s="123">
        <f t="shared" si="301"/>
        <v>5861.9323805661516</v>
      </c>
      <c r="AG611" s="122" t="str">
        <f t="shared" si="304"/>
        <v/>
      </c>
      <c r="AH611"/>
      <c r="AI611"/>
      <c r="AR611" s="5"/>
      <c r="BA611"/>
      <c r="BI611" s="5"/>
      <c r="BR611"/>
      <c r="BX611" s="4"/>
      <c r="CG611"/>
    </row>
    <row r="612" spans="1:85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302"/>
        <v>0</v>
      </c>
      <c r="J612" s="8"/>
      <c r="K612" s="23" t="s">
        <v>11</v>
      </c>
      <c r="L612" s="55">
        <v>0</v>
      </c>
      <c r="M612" s="55">
        <v>0</v>
      </c>
      <c r="N612" s="55">
        <v>0</v>
      </c>
      <c r="O612" s="55">
        <v>0</v>
      </c>
      <c r="P612" s="55">
        <v>3335.7560756688622</v>
      </c>
      <c r="Q612" s="55">
        <v>0</v>
      </c>
      <c r="R612" s="56">
        <v>0</v>
      </c>
      <c r="S612" s="57">
        <f t="shared" si="303"/>
        <v>3335.7560756688622</v>
      </c>
      <c r="U612" s="34" t="s">
        <v>11</v>
      </c>
      <c r="V612" s="93">
        <v>0</v>
      </c>
      <c r="W612" s="93">
        <v>0</v>
      </c>
      <c r="X612" s="93">
        <v>0</v>
      </c>
      <c r="Y612" s="93">
        <v>0</v>
      </c>
      <c r="Z612" s="93">
        <v>0</v>
      </c>
      <c r="AA612" s="93">
        <v>0</v>
      </c>
      <c r="AB612" s="93">
        <v>0</v>
      </c>
      <c r="AC612" s="93">
        <v>0</v>
      </c>
      <c r="AD612" s="93">
        <v>0</v>
      </c>
      <c r="AE612" s="93">
        <f t="shared" ref="AE612:AE624" si="305">+P612</f>
        <v>3335.7560756688622</v>
      </c>
      <c r="AF612" s="95">
        <f t="shared" si="301"/>
        <v>3335.7560756688622</v>
      </c>
      <c r="AG612" s="122" t="str">
        <f t="shared" si="304"/>
        <v/>
      </c>
      <c r="AH612"/>
      <c r="AI612"/>
      <c r="AR612" s="5"/>
      <c r="BA612"/>
      <c r="BI612" s="5"/>
      <c r="BR612"/>
      <c r="BX612" s="4"/>
      <c r="CG612"/>
    </row>
    <row r="613" spans="1:85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302"/>
        <v>0</v>
      </c>
      <c r="J613" s="8"/>
      <c r="K613" s="24" t="s">
        <v>57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50">
        <v>0</v>
      </c>
      <c r="S613" s="51">
        <f t="shared" si="303"/>
        <v>0</v>
      </c>
      <c r="U613" s="261" t="s">
        <v>57</v>
      </c>
      <c r="V613" s="89">
        <v>0</v>
      </c>
      <c r="W613" s="89">
        <v>0</v>
      </c>
      <c r="X613" s="89">
        <v>0</v>
      </c>
      <c r="Y613" s="89">
        <v>0</v>
      </c>
      <c r="Z613" s="89">
        <v>0</v>
      </c>
      <c r="AA613" s="89">
        <v>0</v>
      </c>
      <c r="AB613" s="89">
        <v>0</v>
      </c>
      <c r="AC613" s="89">
        <v>0</v>
      </c>
      <c r="AD613" s="89">
        <v>0</v>
      </c>
      <c r="AE613" s="89">
        <f t="shared" si="305"/>
        <v>0</v>
      </c>
      <c r="AF613" s="123">
        <f t="shared" si="301"/>
        <v>0</v>
      </c>
      <c r="AG613" s="122" t="str">
        <f t="shared" si="304"/>
        <v/>
      </c>
      <c r="AH613"/>
      <c r="AI613"/>
      <c r="AR613" s="5"/>
      <c r="BA613"/>
      <c r="BI613" s="5"/>
      <c r="BR613"/>
      <c r="BX613" s="4"/>
      <c r="CG613"/>
    </row>
    <row r="614" spans="1:85" x14ac:dyDescent="0.25">
      <c r="A614" s="11" t="s">
        <v>16</v>
      </c>
      <c r="B614" s="52">
        <v>75.909912789055483</v>
      </c>
      <c r="C614" s="52">
        <v>0</v>
      </c>
      <c r="D614" s="52">
        <v>18.987313187545087</v>
      </c>
      <c r="E614" s="52">
        <v>0</v>
      </c>
      <c r="F614" s="372"/>
      <c r="G614" s="52">
        <v>0</v>
      </c>
      <c r="H614" s="53">
        <v>0</v>
      </c>
      <c r="I614" s="54">
        <f t="shared" si="302"/>
        <v>94.897225976600566</v>
      </c>
      <c r="J614" s="8"/>
      <c r="K614" s="23" t="s">
        <v>16</v>
      </c>
      <c r="L614" s="55">
        <v>75.909912789055483</v>
      </c>
      <c r="M614" s="55">
        <v>0</v>
      </c>
      <c r="N614" s="55">
        <v>18.987313187545087</v>
      </c>
      <c r="O614" s="55">
        <v>0</v>
      </c>
      <c r="P614" s="55">
        <v>0</v>
      </c>
      <c r="Q614" s="55">
        <v>0</v>
      </c>
      <c r="R614" s="56">
        <v>0</v>
      </c>
      <c r="S614" s="57">
        <f t="shared" si="303"/>
        <v>94.897225976600566</v>
      </c>
      <c r="U614" s="34" t="s">
        <v>16</v>
      </c>
      <c r="V614" s="93">
        <v>75.909912789055483</v>
      </c>
      <c r="W614" s="93">
        <v>17.659177823738773</v>
      </c>
      <c r="X614" s="93">
        <v>1.3281353638063154</v>
      </c>
      <c r="Y614" s="93">
        <v>0</v>
      </c>
      <c r="Z614" s="93">
        <v>0</v>
      </c>
      <c r="AA614" s="93">
        <v>0</v>
      </c>
      <c r="AB614" s="93">
        <v>0</v>
      </c>
      <c r="AC614" s="93">
        <v>0</v>
      </c>
      <c r="AD614" s="93">
        <v>0</v>
      </c>
      <c r="AE614" s="93">
        <f t="shared" si="305"/>
        <v>0</v>
      </c>
      <c r="AF614" s="95">
        <f t="shared" si="301"/>
        <v>94.897225976600566</v>
      </c>
      <c r="AG614" s="122" t="str">
        <f t="shared" si="304"/>
        <v/>
      </c>
      <c r="AH614"/>
      <c r="AI614"/>
      <c r="AR614" s="5"/>
      <c r="BA614"/>
      <c r="BI614" s="5"/>
      <c r="BR614"/>
      <c r="BX614" s="4"/>
      <c r="CG614"/>
    </row>
    <row r="615" spans="1:85" x14ac:dyDescent="0.25">
      <c r="A615" s="12" t="s">
        <v>139</v>
      </c>
      <c r="B615" s="49">
        <v>873.83530234350462</v>
      </c>
      <c r="C615" s="49">
        <v>0</v>
      </c>
      <c r="D615" s="49">
        <v>114.90072979473557</v>
      </c>
      <c r="E615" s="49">
        <v>0</v>
      </c>
      <c r="F615" s="372"/>
      <c r="G615" s="49">
        <v>0</v>
      </c>
      <c r="H615" s="58">
        <v>0</v>
      </c>
      <c r="I615" s="48">
        <f t="shared" si="302"/>
        <v>988.73603213824015</v>
      </c>
      <c r="J615" s="8"/>
      <c r="K615" s="24" t="s">
        <v>139</v>
      </c>
      <c r="L615" s="49">
        <v>873.83530234350462</v>
      </c>
      <c r="M615" s="49">
        <v>0</v>
      </c>
      <c r="N615" s="49">
        <v>114.90072979473557</v>
      </c>
      <c r="O615" s="49">
        <v>0</v>
      </c>
      <c r="P615" s="49">
        <v>0</v>
      </c>
      <c r="Q615" s="49">
        <v>0</v>
      </c>
      <c r="R615" s="50">
        <v>0</v>
      </c>
      <c r="S615" s="51">
        <f t="shared" si="303"/>
        <v>988.73603213824015</v>
      </c>
      <c r="U615" s="35" t="s">
        <v>139</v>
      </c>
      <c r="V615" s="89">
        <v>873.83530234350462</v>
      </c>
      <c r="W615" s="89">
        <v>112.40233877198744</v>
      </c>
      <c r="X615" s="89">
        <v>2.4983910227481254</v>
      </c>
      <c r="Y615" s="89">
        <v>0</v>
      </c>
      <c r="Z615" s="89">
        <v>0</v>
      </c>
      <c r="AA615" s="89">
        <v>0</v>
      </c>
      <c r="AB615" s="89">
        <v>0</v>
      </c>
      <c r="AC615" s="89">
        <v>0</v>
      </c>
      <c r="AD615" s="89">
        <v>0</v>
      </c>
      <c r="AE615" s="89">
        <f t="shared" si="305"/>
        <v>0</v>
      </c>
      <c r="AF615" s="123">
        <f t="shared" si="301"/>
        <v>988.73603213824026</v>
      </c>
      <c r="AG615" s="122" t="str">
        <f t="shared" si="304"/>
        <v/>
      </c>
      <c r="AH615"/>
      <c r="AI615"/>
      <c r="AR615" s="5"/>
      <c r="BA615"/>
      <c r="BI615" s="5"/>
      <c r="BR615"/>
      <c r="BX615" s="4"/>
      <c r="CG615"/>
    </row>
    <row r="616" spans="1:85" x14ac:dyDescent="0.25">
      <c r="A616" s="11" t="s">
        <v>24</v>
      </c>
      <c r="B616" s="52">
        <v>879.08918086524466</v>
      </c>
      <c r="C616" s="52">
        <v>0</v>
      </c>
      <c r="D616" s="52">
        <v>1247.7069915759855</v>
      </c>
      <c r="E616" s="52">
        <v>1648.5134663211111</v>
      </c>
      <c r="F616" s="372"/>
      <c r="G616" s="52">
        <v>759.61545871201747</v>
      </c>
      <c r="H616" s="53">
        <v>0</v>
      </c>
      <c r="I616" s="54">
        <f t="shared" si="302"/>
        <v>4534.9250974743591</v>
      </c>
      <c r="J616" s="8"/>
      <c r="K616" s="23" t="s">
        <v>24</v>
      </c>
      <c r="L616" s="55">
        <v>879.08918086524466</v>
      </c>
      <c r="M616" s="55">
        <v>0</v>
      </c>
      <c r="N616" s="55">
        <v>1247.7069915759855</v>
      </c>
      <c r="O616" s="55">
        <v>1648.5134663211111</v>
      </c>
      <c r="P616" s="55">
        <v>0</v>
      </c>
      <c r="Q616" s="55">
        <v>759.61545871201747</v>
      </c>
      <c r="R616" s="56">
        <v>0</v>
      </c>
      <c r="S616" s="57">
        <f t="shared" si="303"/>
        <v>4534.9250974743591</v>
      </c>
      <c r="U616" s="34" t="s">
        <v>24</v>
      </c>
      <c r="V616" s="93">
        <v>879.08918086524466</v>
      </c>
      <c r="W616" s="93">
        <v>831.25257767149674</v>
      </c>
      <c r="X616" s="93">
        <v>416.45441390448883</v>
      </c>
      <c r="Y616" s="93">
        <v>531.45540619338078</v>
      </c>
      <c r="Z616" s="93">
        <v>503.02818497092125</v>
      </c>
      <c r="AA616" s="93">
        <v>228.51188342721164</v>
      </c>
      <c r="AB616" s="93">
        <v>393.92153138652492</v>
      </c>
      <c r="AC616" s="93">
        <v>365.6939273254925</v>
      </c>
      <c r="AD616" s="93">
        <v>385.51799172959755</v>
      </c>
      <c r="AE616" s="93">
        <f t="shared" si="305"/>
        <v>0</v>
      </c>
      <c r="AF616" s="95">
        <f t="shared" si="301"/>
        <v>4534.9250974743591</v>
      </c>
      <c r="AG616" s="122" t="str">
        <f t="shared" si="304"/>
        <v/>
      </c>
      <c r="AH616"/>
      <c r="AI616"/>
      <c r="AR616" s="5"/>
      <c r="BA616"/>
      <c r="BI616" s="5"/>
      <c r="BR616"/>
      <c r="BX616" s="4"/>
      <c r="CG616"/>
    </row>
    <row r="617" spans="1:85" x14ac:dyDescent="0.25">
      <c r="A617" s="12" t="s">
        <v>23</v>
      </c>
      <c r="B617" s="49">
        <v>1031.3468471691306</v>
      </c>
      <c r="C617" s="49">
        <v>0</v>
      </c>
      <c r="D617" s="49">
        <v>146.59545010924646</v>
      </c>
      <c r="E617" s="49">
        <v>0</v>
      </c>
      <c r="F617" s="372"/>
      <c r="G617" s="49">
        <v>0</v>
      </c>
      <c r="H617" s="58">
        <v>0</v>
      </c>
      <c r="I617" s="48">
        <f t="shared" si="302"/>
        <v>1177.9422972783771</v>
      </c>
      <c r="J617" s="8"/>
      <c r="K617" s="24" t="s">
        <v>23</v>
      </c>
      <c r="L617" s="49">
        <v>1031.3468471691306</v>
      </c>
      <c r="M617" s="49">
        <v>0</v>
      </c>
      <c r="N617" s="49">
        <v>146.59545010924646</v>
      </c>
      <c r="O617" s="49">
        <v>0</v>
      </c>
      <c r="P617" s="49">
        <v>0</v>
      </c>
      <c r="Q617" s="49">
        <v>0</v>
      </c>
      <c r="R617" s="50">
        <v>0</v>
      </c>
      <c r="S617" s="51">
        <f t="shared" si="303"/>
        <v>1177.9422972783771</v>
      </c>
      <c r="U617" s="261" t="s">
        <v>23</v>
      </c>
      <c r="V617" s="89">
        <v>1031.3468471691306</v>
      </c>
      <c r="W617" s="89">
        <v>146.59545010924646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89">
        <v>0</v>
      </c>
      <c r="AD617" s="89">
        <v>0</v>
      </c>
      <c r="AE617" s="89">
        <f t="shared" si="305"/>
        <v>0</v>
      </c>
      <c r="AF617" s="123">
        <f t="shared" si="301"/>
        <v>1177.9422972783771</v>
      </c>
      <c r="AG617" s="122" t="str">
        <f t="shared" si="304"/>
        <v/>
      </c>
      <c r="AH617"/>
      <c r="AI617"/>
      <c r="AR617" s="5"/>
      <c r="BA617"/>
      <c r="BI617" s="5"/>
      <c r="BR617"/>
      <c r="BX617" s="4"/>
      <c r="CG617"/>
    </row>
    <row r="618" spans="1:85" x14ac:dyDescent="0.25">
      <c r="A618" s="11" t="s">
        <v>58</v>
      </c>
      <c r="B618" s="52">
        <v>4802.0375501751405</v>
      </c>
      <c r="C618" s="52">
        <v>0</v>
      </c>
      <c r="D618" s="52">
        <v>481.40745624820386</v>
      </c>
      <c r="E618" s="52">
        <v>0</v>
      </c>
      <c r="F618" s="372"/>
      <c r="G618" s="52">
        <v>0</v>
      </c>
      <c r="H618" s="53">
        <v>0</v>
      </c>
      <c r="I618" s="54">
        <f t="shared" si="302"/>
        <v>5283.4450064233442</v>
      </c>
      <c r="J618" s="8"/>
      <c r="K618" s="23" t="s">
        <v>58</v>
      </c>
      <c r="L618" s="55">
        <v>4802.0375501751405</v>
      </c>
      <c r="M618" s="55">
        <v>0</v>
      </c>
      <c r="N618" s="55">
        <v>481.40745624820386</v>
      </c>
      <c r="O618" s="55">
        <v>0</v>
      </c>
      <c r="P618" s="55">
        <v>0</v>
      </c>
      <c r="Q618" s="55">
        <v>0</v>
      </c>
      <c r="R618" s="56">
        <v>0</v>
      </c>
      <c r="S618" s="57">
        <f t="shared" si="303"/>
        <v>5283.4450064233442</v>
      </c>
      <c r="U618" s="34" t="s">
        <v>58</v>
      </c>
      <c r="V618" s="93">
        <v>4802.0375501751405</v>
      </c>
      <c r="W618" s="93">
        <v>433.27552857318682</v>
      </c>
      <c r="X618" s="93">
        <v>48.131927675017018</v>
      </c>
      <c r="Y618" s="93">
        <v>0</v>
      </c>
      <c r="Z618" s="93">
        <v>0</v>
      </c>
      <c r="AA618" s="93">
        <v>0</v>
      </c>
      <c r="AB618" s="93">
        <v>0</v>
      </c>
      <c r="AC618" s="93">
        <v>0</v>
      </c>
      <c r="AD618" s="93">
        <v>0</v>
      </c>
      <c r="AE618" s="93">
        <f t="shared" si="305"/>
        <v>0</v>
      </c>
      <c r="AF618" s="95">
        <f t="shared" si="301"/>
        <v>5283.4450064233442</v>
      </c>
      <c r="AG618" s="122" t="str">
        <f t="shared" si="304"/>
        <v/>
      </c>
      <c r="AH618"/>
      <c r="AI618"/>
      <c r="AR618" s="5"/>
      <c r="BA618"/>
      <c r="BI618" s="5"/>
      <c r="BR618"/>
      <c r="BX618" s="4"/>
      <c r="CG618"/>
    </row>
    <row r="619" spans="1:85" x14ac:dyDescent="0.25">
      <c r="A619" s="12" t="s">
        <v>21</v>
      </c>
      <c r="B619" s="49">
        <v>459.93920825736376</v>
      </c>
      <c r="C619" s="49">
        <v>0</v>
      </c>
      <c r="D619" s="49">
        <v>142.07985045083461</v>
      </c>
      <c r="E619" s="49">
        <v>0</v>
      </c>
      <c r="F619" s="372"/>
      <c r="G619" s="49">
        <v>0</v>
      </c>
      <c r="H619" s="58">
        <v>0</v>
      </c>
      <c r="I619" s="48">
        <f t="shared" si="302"/>
        <v>602.01905870819837</v>
      </c>
      <c r="J619" s="8"/>
      <c r="K619" s="24" t="s">
        <v>21</v>
      </c>
      <c r="L619" s="49">
        <v>459.93920825736376</v>
      </c>
      <c r="M619" s="49">
        <v>0</v>
      </c>
      <c r="N619" s="49">
        <v>142.07985045083461</v>
      </c>
      <c r="O619" s="49">
        <v>0</v>
      </c>
      <c r="P619" s="49">
        <v>239.95759752782786</v>
      </c>
      <c r="Q619" s="49">
        <v>0</v>
      </c>
      <c r="R619" s="50">
        <v>0</v>
      </c>
      <c r="S619" s="51">
        <f t="shared" si="303"/>
        <v>841.9766562360262</v>
      </c>
      <c r="U619" s="261" t="s">
        <v>21</v>
      </c>
      <c r="V619" s="89">
        <v>459.93920825736376</v>
      </c>
      <c r="W619" s="89">
        <v>140.67062000059616</v>
      </c>
      <c r="X619" s="89">
        <v>1.4092304502384547</v>
      </c>
      <c r="Y619" s="89">
        <v>0</v>
      </c>
      <c r="Z619" s="89">
        <v>0</v>
      </c>
      <c r="AA619" s="89">
        <v>0</v>
      </c>
      <c r="AB619" s="89">
        <v>0</v>
      </c>
      <c r="AC619" s="89">
        <v>0</v>
      </c>
      <c r="AD619" s="89">
        <v>0</v>
      </c>
      <c r="AE619" s="89">
        <f t="shared" si="305"/>
        <v>239.95759752782786</v>
      </c>
      <c r="AF619" s="123">
        <f t="shared" si="301"/>
        <v>841.9766562360262</v>
      </c>
      <c r="AG619" s="122" t="str">
        <f t="shared" si="304"/>
        <v/>
      </c>
      <c r="AH619"/>
      <c r="AI619"/>
      <c r="AR619" s="5"/>
      <c r="BA619"/>
      <c r="BI619" s="5"/>
      <c r="BR619"/>
      <c r="BX619" s="4"/>
      <c r="CG619"/>
    </row>
    <row r="620" spans="1:85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302"/>
        <v>0</v>
      </c>
      <c r="J620" s="8"/>
      <c r="K620" s="23" t="s">
        <v>20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6">
        <v>0</v>
      </c>
      <c r="S620" s="57">
        <f t="shared" si="303"/>
        <v>0</v>
      </c>
      <c r="U620" s="34" t="s">
        <v>20</v>
      </c>
      <c r="V620" s="93">
        <v>0</v>
      </c>
      <c r="W620" s="93">
        <v>0</v>
      </c>
      <c r="X620" s="93">
        <v>0</v>
      </c>
      <c r="Y620" s="93">
        <v>0</v>
      </c>
      <c r="Z620" s="93">
        <v>0</v>
      </c>
      <c r="AA620" s="93">
        <v>0</v>
      </c>
      <c r="AB620" s="93">
        <v>0</v>
      </c>
      <c r="AC620" s="93">
        <v>0</v>
      </c>
      <c r="AD620" s="93">
        <v>0</v>
      </c>
      <c r="AE620" s="93">
        <f t="shared" si="305"/>
        <v>0</v>
      </c>
      <c r="AF620" s="95">
        <f t="shared" si="301"/>
        <v>0</v>
      </c>
      <c r="AG620" s="122" t="str">
        <f t="shared" si="304"/>
        <v/>
      </c>
      <c r="AH620"/>
      <c r="AI620"/>
      <c r="AR620" s="5"/>
      <c r="BA620"/>
      <c r="BI620" s="5"/>
      <c r="BR620"/>
      <c r="BX620" s="4"/>
      <c r="CG620"/>
    </row>
    <row r="621" spans="1:85" x14ac:dyDescent="0.25">
      <c r="A621" s="13" t="s">
        <v>62</v>
      </c>
      <c r="B621" s="49">
        <v>174.67848868187554</v>
      </c>
      <c r="C621" s="49">
        <v>0</v>
      </c>
      <c r="D621" s="49">
        <v>354.87560727100794</v>
      </c>
      <c r="E621" s="49">
        <v>0</v>
      </c>
      <c r="F621" s="372"/>
      <c r="G621" s="49">
        <v>0</v>
      </c>
      <c r="H621" s="58">
        <v>0</v>
      </c>
      <c r="I621" s="48">
        <f t="shared" si="302"/>
        <v>529.55409595288347</v>
      </c>
      <c r="J621" s="8"/>
      <c r="K621" s="25" t="s">
        <v>62</v>
      </c>
      <c r="L621" s="49">
        <v>174.67848868187554</v>
      </c>
      <c r="M621" s="49">
        <v>0</v>
      </c>
      <c r="N621" s="49">
        <v>354.87560727100794</v>
      </c>
      <c r="O621" s="49">
        <v>0</v>
      </c>
      <c r="P621" s="49">
        <v>0</v>
      </c>
      <c r="Q621" s="49">
        <v>0</v>
      </c>
      <c r="R621" s="50">
        <v>0</v>
      </c>
      <c r="S621" s="51">
        <f t="shared" si="303"/>
        <v>529.55409595288347</v>
      </c>
      <c r="U621" s="262" t="s">
        <v>62</v>
      </c>
      <c r="V621" s="89">
        <v>174.67848868187554</v>
      </c>
      <c r="W621" s="89">
        <v>354.87560727100794</v>
      </c>
      <c r="X621" s="89">
        <v>0</v>
      </c>
      <c r="Y621" s="89">
        <v>0</v>
      </c>
      <c r="Z621" s="89">
        <v>0</v>
      </c>
      <c r="AA621" s="89">
        <v>0</v>
      </c>
      <c r="AB621" s="89">
        <v>0</v>
      </c>
      <c r="AC621" s="89">
        <v>0</v>
      </c>
      <c r="AD621" s="91">
        <v>0</v>
      </c>
      <c r="AE621" s="91">
        <f t="shared" si="305"/>
        <v>0</v>
      </c>
      <c r="AF621" s="92">
        <f t="shared" si="301"/>
        <v>529.55409595288347</v>
      </c>
      <c r="AG621" s="122" t="str">
        <f t="shared" si="304"/>
        <v/>
      </c>
      <c r="AH621"/>
      <c r="AI621"/>
      <c r="AR621" s="5"/>
      <c r="BA621"/>
      <c r="BI621" s="5"/>
      <c r="BR621"/>
      <c r="BX621" s="4"/>
      <c r="CG621"/>
    </row>
    <row r="622" spans="1:85" ht="14.4" x14ac:dyDescent="0.3">
      <c r="A622" s="14" t="s">
        <v>22</v>
      </c>
      <c r="B622" s="59">
        <v>174.67848868187554</v>
      </c>
      <c r="C622" s="59">
        <v>0</v>
      </c>
      <c r="D622" s="59">
        <v>354.87560727100794</v>
      </c>
      <c r="E622" s="59">
        <v>0</v>
      </c>
      <c r="F622" s="372"/>
      <c r="G622" s="59">
        <v>0</v>
      </c>
      <c r="H622" s="60">
        <v>0</v>
      </c>
      <c r="I622" s="61">
        <f t="shared" si="302"/>
        <v>529.55409595288347</v>
      </c>
      <c r="J622" s="8"/>
      <c r="K622" s="26" t="s">
        <v>22</v>
      </c>
      <c r="L622" s="62">
        <v>174.67848868187554</v>
      </c>
      <c r="M622" s="62">
        <v>0</v>
      </c>
      <c r="N622" s="62">
        <v>354.87560727100794</v>
      </c>
      <c r="O622" s="62">
        <v>0</v>
      </c>
      <c r="P622" s="62">
        <v>0</v>
      </c>
      <c r="Q622" s="62">
        <v>0</v>
      </c>
      <c r="R622" s="63">
        <v>0</v>
      </c>
      <c r="S622" s="64">
        <f t="shared" si="303"/>
        <v>529.55409595288347</v>
      </c>
      <c r="U622" s="263" t="s">
        <v>134</v>
      </c>
      <c r="V622" s="93">
        <v>174.67848868187554</v>
      </c>
      <c r="W622" s="93">
        <v>354.87560727100794</v>
      </c>
      <c r="X622" s="93">
        <v>0</v>
      </c>
      <c r="Y622" s="93">
        <v>0</v>
      </c>
      <c r="Z622" s="93">
        <v>0</v>
      </c>
      <c r="AA622" s="93">
        <v>0</v>
      </c>
      <c r="AB622" s="93">
        <v>0</v>
      </c>
      <c r="AC622" s="93">
        <v>0</v>
      </c>
      <c r="AD622" s="93">
        <v>0</v>
      </c>
      <c r="AE622" s="93">
        <f t="shared" si="305"/>
        <v>0</v>
      </c>
      <c r="AF622" s="95">
        <f t="shared" si="301"/>
        <v>529.55409595288347</v>
      </c>
      <c r="AG622" s="124" t="str">
        <f t="shared" si="304"/>
        <v/>
      </c>
      <c r="AH622"/>
      <c r="AI622"/>
      <c r="AR622" s="5"/>
      <c r="BA622"/>
      <c r="BI622" s="5"/>
      <c r="BR622"/>
      <c r="BX622" s="4"/>
      <c r="CG622"/>
    </row>
    <row r="623" spans="1:85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302"/>
        <v>0</v>
      </c>
      <c r="J623" s="8"/>
      <c r="K623" s="27" t="s">
        <v>18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68">
        <v>0</v>
      </c>
      <c r="S623" s="69">
        <f t="shared" si="303"/>
        <v>0</v>
      </c>
      <c r="U623" s="264" t="s">
        <v>18</v>
      </c>
      <c r="V623" s="89">
        <v>0</v>
      </c>
      <c r="W623" s="89">
        <v>0</v>
      </c>
      <c r="X623" s="89">
        <v>0</v>
      </c>
      <c r="Y623" s="89">
        <v>0</v>
      </c>
      <c r="Z623" s="89">
        <v>0</v>
      </c>
      <c r="AA623" s="89">
        <v>0</v>
      </c>
      <c r="AB623" s="89">
        <v>0</v>
      </c>
      <c r="AC623" s="89">
        <v>0</v>
      </c>
      <c r="AD623" s="89">
        <v>0</v>
      </c>
      <c r="AE623" s="89">
        <f t="shared" si="305"/>
        <v>0</v>
      </c>
      <c r="AF623" s="123">
        <f t="shared" si="301"/>
        <v>0</v>
      </c>
      <c r="AG623" s="124" t="str">
        <f t="shared" si="304"/>
        <v/>
      </c>
      <c r="AH623"/>
      <c r="AI623"/>
      <c r="AR623" s="5"/>
      <c r="BA623"/>
      <c r="BI623" s="5"/>
      <c r="BR623"/>
      <c r="BX623" s="4"/>
      <c r="CG623"/>
    </row>
    <row r="624" spans="1:85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302"/>
        <v>0</v>
      </c>
      <c r="J624" s="8"/>
      <c r="K624" s="26" t="s">
        <v>19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63">
        <v>0</v>
      </c>
      <c r="S624" s="64">
        <f t="shared" si="303"/>
        <v>0</v>
      </c>
      <c r="U624" s="263" t="s">
        <v>135</v>
      </c>
      <c r="V624" s="93">
        <v>0</v>
      </c>
      <c r="W624" s="93">
        <v>0</v>
      </c>
      <c r="X624" s="93">
        <v>0</v>
      </c>
      <c r="Y624" s="93">
        <v>0</v>
      </c>
      <c r="Z624" s="93">
        <v>0</v>
      </c>
      <c r="AA624" s="93">
        <v>0</v>
      </c>
      <c r="AB624" s="93">
        <v>0</v>
      </c>
      <c r="AC624" s="93">
        <v>0</v>
      </c>
      <c r="AD624" s="93">
        <v>0</v>
      </c>
      <c r="AE624" s="93">
        <f t="shared" si="305"/>
        <v>0</v>
      </c>
      <c r="AF624" s="95">
        <f t="shared" si="301"/>
        <v>0</v>
      </c>
      <c r="AG624" s="124" t="str">
        <f t="shared" si="304"/>
        <v/>
      </c>
      <c r="AH624"/>
      <c r="AI624"/>
      <c r="AR624" s="5"/>
      <c r="BA624"/>
      <c r="BI624" s="5"/>
      <c r="BR624"/>
      <c r="BX624" s="4"/>
      <c r="CG624"/>
    </row>
    <row r="625" spans="1:85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302"/>
        <v>0</v>
      </c>
      <c r="J625" s="8"/>
      <c r="K625" s="28" t="s">
        <v>10</v>
      </c>
      <c r="L625" s="70">
        <v>0</v>
      </c>
      <c r="M625" s="70">
        <v>0</v>
      </c>
      <c r="N625" s="70">
        <v>0</v>
      </c>
      <c r="O625" s="70">
        <v>0</v>
      </c>
      <c r="P625" s="70">
        <v>0</v>
      </c>
      <c r="Q625" s="70">
        <v>0</v>
      </c>
      <c r="R625" s="73">
        <v>0</v>
      </c>
      <c r="S625" s="74">
        <f t="shared" si="303"/>
        <v>0</v>
      </c>
      <c r="U625" s="265" t="s">
        <v>10</v>
      </c>
      <c r="V625" s="89">
        <v>0</v>
      </c>
      <c r="W625" s="89">
        <v>0</v>
      </c>
      <c r="X625" s="89">
        <v>0</v>
      </c>
      <c r="Y625" s="89">
        <v>0</v>
      </c>
      <c r="Z625" s="89">
        <v>0</v>
      </c>
      <c r="AA625" s="89">
        <v>0</v>
      </c>
      <c r="AB625" s="89">
        <v>0</v>
      </c>
      <c r="AC625" s="89">
        <v>0</v>
      </c>
      <c r="AD625" s="89">
        <v>0</v>
      </c>
      <c r="AE625" s="89">
        <v>0</v>
      </c>
      <c r="AF625" s="123">
        <f t="shared" si="301"/>
        <v>0</v>
      </c>
      <c r="AG625" s="124" t="str">
        <f t="shared" si="304"/>
        <v/>
      </c>
      <c r="AH625"/>
      <c r="AI625"/>
      <c r="AR625" s="5"/>
      <c r="BA625"/>
      <c r="BI625" s="5"/>
      <c r="BR625"/>
      <c r="BX625" s="4"/>
      <c r="CG625"/>
    </row>
    <row r="626" spans="1:85" x14ac:dyDescent="0.25">
      <c r="A626" s="17" t="s">
        <v>25</v>
      </c>
      <c r="B626" s="75">
        <f>SUM(B605:B621)</f>
        <v>14231.4793030275</v>
      </c>
      <c r="C626" s="75">
        <f t="shared" ref="C626:I626" si="306">SUM(C605:C621)</f>
        <v>0</v>
      </c>
      <c r="D626" s="75">
        <f t="shared" si="306"/>
        <v>3487.9673664398547</v>
      </c>
      <c r="E626" s="75">
        <f t="shared" si="306"/>
        <v>1648.5134663211111</v>
      </c>
      <c r="F626" s="75">
        <f t="shared" si="306"/>
        <v>0</v>
      </c>
      <c r="G626" s="75">
        <f t="shared" si="306"/>
        <v>759.61545871201747</v>
      </c>
      <c r="H626" s="76">
        <f t="shared" si="306"/>
        <v>0</v>
      </c>
      <c r="I626" s="48">
        <f t="shared" si="306"/>
        <v>20127.575594500486</v>
      </c>
      <c r="J626" s="8"/>
      <c r="K626" s="29" t="s">
        <v>25</v>
      </c>
      <c r="L626" s="75">
        <f>SUM(L605:L621)</f>
        <v>14231.4793030275</v>
      </c>
      <c r="M626" s="75">
        <f t="shared" ref="M626:S626" si="307">SUM(M605:M621)</f>
        <v>0</v>
      </c>
      <c r="N626" s="75">
        <f t="shared" si="307"/>
        <v>3487.9673664398547</v>
      </c>
      <c r="O626" s="75">
        <f t="shared" si="307"/>
        <v>1648.5134663211111</v>
      </c>
      <c r="P626" s="75">
        <f t="shared" si="307"/>
        <v>9437.6460537628409</v>
      </c>
      <c r="Q626" s="75">
        <f t="shared" si="307"/>
        <v>759.61545871201747</v>
      </c>
      <c r="R626" s="76">
        <f t="shared" si="307"/>
        <v>0</v>
      </c>
      <c r="S626" s="77">
        <f t="shared" si="307"/>
        <v>29565.221648263323</v>
      </c>
      <c r="U626" s="39" t="s">
        <v>61</v>
      </c>
      <c r="V626" s="102">
        <f>SUM(V605:V621)</f>
        <v>14231.4793030275</v>
      </c>
      <c r="W626" s="102">
        <f t="shared" ref="W626:AE626" si="308">SUM(W605:W621)</f>
        <v>3017.5951098914015</v>
      </c>
      <c r="X626" s="102">
        <f t="shared" si="308"/>
        <v>470.37225654845315</v>
      </c>
      <c r="Y626" s="102">
        <f t="shared" si="308"/>
        <v>531.45540619338078</v>
      </c>
      <c r="Z626" s="102">
        <f t="shared" si="308"/>
        <v>503.02818497092125</v>
      </c>
      <c r="AA626" s="102">
        <f t="shared" si="308"/>
        <v>228.51188342721164</v>
      </c>
      <c r="AB626" s="102">
        <f t="shared" si="308"/>
        <v>393.92153138652492</v>
      </c>
      <c r="AC626" s="102">
        <f t="shared" si="308"/>
        <v>365.6939273254925</v>
      </c>
      <c r="AD626" s="102">
        <f t="shared" si="308"/>
        <v>385.51799172959755</v>
      </c>
      <c r="AE626" s="102">
        <f t="shared" si="308"/>
        <v>9437.6460537628409</v>
      </c>
      <c r="AF626" s="104">
        <f>SUM(AF605:AF621)</f>
        <v>29565.221648263323</v>
      </c>
      <c r="AG626" s="125" t="str">
        <f t="shared" si="304"/>
        <v/>
      </c>
      <c r="AH626"/>
      <c r="AI626"/>
      <c r="AR626" s="5"/>
      <c r="BA626"/>
      <c r="BI626" s="5"/>
      <c r="BR626"/>
      <c r="BX626" s="4"/>
      <c r="CG626"/>
    </row>
    <row r="627" spans="1:85" s="4" customFormat="1" ht="15" thickBot="1" x14ac:dyDescent="0.35">
      <c r="A627" s="19" t="s">
        <v>85</v>
      </c>
      <c r="B627" s="105">
        <f>IF($I626=0,"-",B626/$I626)</f>
        <v>0.70706376116734138</v>
      </c>
      <c r="C627" s="105">
        <f t="shared" ref="C627:H627" si="309">IF($I626=0,"-",C626/$I626)</f>
        <v>0</v>
      </c>
      <c r="D627" s="105">
        <f t="shared" si="309"/>
        <v>0.17329297063442067</v>
      </c>
      <c r="E627" s="105">
        <f t="shared" si="309"/>
        <v>8.1903230648977865E-2</v>
      </c>
      <c r="F627" s="105">
        <f t="shared" si="309"/>
        <v>0</v>
      </c>
      <c r="G627" s="105">
        <f t="shared" si="309"/>
        <v>3.7740037549259996E-2</v>
      </c>
      <c r="H627" s="106">
        <f t="shared" si="309"/>
        <v>0</v>
      </c>
      <c r="I627" s="107">
        <f>SUM(B627:H627)</f>
        <v>0.99999999999999989</v>
      </c>
      <c r="K627" s="30" t="s">
        <v>85</v>
      </c>
      <c r="L627" s="80">
        <f>IF($S626=0,"-",L626/$S626)</f>
        <v>0.48135878947024446</v>
      </c>
      <c r="M627" s="80">
        <f t="shared" ref="M627:R627" si="310">IF($S626=0,"-",M626/$S626)</f>
        <v>0</v>
      </c>
      <c r="N627" s="80">
        <f t="shared" si="310"/>
        <v>0.11797534981932868</v>
      </c>
      <c r="O627" s="80">
        <f t="shared" si="310"/>
        <v>5.5758535685388501E-2</v>
      </c>
      <c r="P627" s="80">
        <f t="shared" si="310"/>
        <v>0.31921445291505918</v>
      </c>
      <c r="Q627" s="80">
        <f t="shared" si="310"/>
        <v>2.5692872109979181E-2</v>
      </c>
      <c r="R627" s="81">
        <f t="shared" si="310"/>
        <v>0</v>
      </c>
      <c r="S627" s="82">
        <f>SUM(L627:R627)</f>
        <v>1</v>
      </c>
      <c r="U627" s="40" t="s">
        <v>85</v>
      </c>
      <c r="V627" s="108">
        <f>V626/$AF626</f>
        <v>0.48135878947024446</v>
      </c>
      <c r="W627" s="108">
        <f t="shared" ref="W627:AF627" si="311">W626/$AF626</f>
        <v>0.10206570225624054</v>
      </c>
      <c r="X627" s="108">
        <f t="shared" si="311"/>
        <v>1.5909647563088134E-2</v>
      </c>
      <c r="Y627" s="108">
        <f t="shared" si="311"/>
        <v>1.7975694974185955E-2</v>
      </c>
      <c r="Z627" s="108">
        <f t="shared" si="311"/>
        <v>1.701418615951656E-2</v>
      </c>
      <c r="AA627" s="108">
        <f t="shared" si="311"/>
        <v>7.7290772971639315E-3</v>
      </c>
      <c r="AB627" s="108">
        <f t="shared" si="311"/>
        <v>1.3323814584345051E-2</v>
      </c>
      <c r="AC627" s="108">
        <f t="shared" si="311"/>
        <v>1.2369057525634128E-2</v>
      </c>
      <c r="AD627" s="108">
        <f t="shared" si="311"/>
        <v>1.3039577254522058E-2</v>
      </c>
      <c r="AE627" s="108">
        <f t="shared" si="311"/>
        <v>0.31921445291505918</v>
      </c>
      <c r="AF627" s="109">
        <f t="shared" si="311"/>
        <v>1</v>
      </c>
      <c r="AG627" s="126"/>
      <c r="AR627" s="83"/>
      <c r="BI627" s="83"/>
    </row>
    <row r="628" spans="1:85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  <c r="K628" s="2"/>
      <c r="L628" s="2"/>
      <c r="M628" s="2"/>
      <c r="N628" s="2"/>
      <c r="O628" s="2"/>
      <c r="P628" s="2"/>
      <c r="Q628" s="2"/>
      <c r="R628" s="2"/>
      <c r="S628" s="2"/>
      <c r="AG628"/>
      <c r="AH628"/>
      <c r="AI628"/>
      <c r="AP628" s="5"/>
      <c r="BA628"/>
      <c r="BG628" s="5"/>
      <c r="BR628"/>
      <c r="BV628" s="4"/>
      <c r="CG628"/>
    </row>
    <row r="629" spans="1:85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  <c r="K629" s="421" t="s">
        <v>49</v>
      </c>
      <c r="L629" s="43" t="s">
        <v>0</v>
      </c>
      <c r="M629" s="43" t="s">
        <v>1</v>
      </c>
      <c r="N629" s="43" t="s">
        <v>2</v>
      </c>
      <c r="O629" s="43" t="s">
        <v>3</v>
      </c>
      <c r="P629" s="43" t="s">
        <v>26</v>
      </c>
      <c r="Q629" s="43" t="s">
        <v>4</v>
      </c>
      <c r="R629" s="43" t="s">
        <v>84</v>
      </c>
      <c r="S629" s="44" t="s">
        <v>5</v>
      </c>
    </row>
    <row r="630" spans="1:85" ht="15" customHeight="1" x14ac:dyDescent="0.25">
      <c r="A630" s="428" t="s">
        <v>49</v>
      </c>
      <c r="B630" s="357" t="s">
        <v>66</v>
      </c>
      <c r="C630" s="358"/>
      <c r="D630" s="358"/>
      <c r="E630" s="358"/>
      <c r="F630" s="358"/>
      <c r="G630" s="358"/>
      <c r="H630" s="358"/>
      <c r="I630" s="359"/>
      <c r="K630" s="422" t="s">
        <v>49</v>
      </c>
      <c r="L630" s="360" t="s">
        <v>66</v>
      </c>
      <c r="M630" s="361"/>
      <c r="N630" s="361"/>
      <c r="O630" s="361"/>
      <c r="P630" s="361"/>
      <c r="Q630" s="361"/>
      <c r="R630" s="361"/>
      <c r="S630" s="362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0" t="s">
        <v>6</v>
      </c>
      <c r="B631" s="46">
        <v>0.29393815832400999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0.29393815832400999</v>
      </c>
      <c r="J631" s="8"/>
      <c r="K631" s="31" t="s">
        <v>6</v>
      </c>
      <c r="L631" s="46">
        <v>0.29393815832400999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87">
        <v>0</v>
      </c>
      <c r="S631" s="88">
        <f>SUM(L631:R631)</f>
        <v>0.29393815832400999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1" t="s">
        <v>7</v>
      </c>
      <c r="B632" s="52">
        <v>9.9838080520035124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312">SUM(B632:H632)</f>
        <v>9.9838080520035124</v>
      </c>
      <c r="J632" s="8"/>
      <c r="K632" s="23" t="s">
        <v>7</v>
      </c>
      <c r="L632" s="55">
        <v>9.9838080520035124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6">
        <v>0</v>
      </c>
      <c r="S632" s="57">
        <f t="shared" ref="S632:S651" si="313">SUM(L632:R632)</f>
        <v>9.9838080520035124</v>
      </c>
    </row>
    <row r="633" spans="1:85" x14ac:dyDescent="0.25">
      <c r="A633" s="12" t="s">
        <v>9</v>
      </c>
      <c r="B633" s="49">
        <v>4.3538305789013618</v>
      </c>
      <c r="C633" s="49">
        <v>0</v>
      </c>
      <c r="D633" s="49">
        <v>1.3947258711228719E-2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312"/>
        <v>4.3677778376125902</v>
      </c>
      <c r="J633" s="8"/>
      <c r="K633" s="24" t="s">
        <v>9</v>
      </c>
      <c r="L633" s="49">
        <v>4.3538305789013618</v>
      </c>
      <c r="M633" s="49">
        <v>0</v>
      </c>
      <c r="N633" s="49">
        <v>1.3947258711228719E-2</v>
      </c>
      <c r="O633" s="49">
        <v>0</v>
      </c>
      <c r="P633" s="49">
        <v>0</v>
      </c>
      <c r="Q633" s="49">
        <v>0</v>
      </c>
      <c r="R633" s="50">
        <v>0</v>
      </c>
      <c r="S633" s="51">
        <f t="shared" si="313"/>
        <v>4.3677778376125902</v>
      </c>
    </row>
    <row r="634" spans="1:85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312"/>
        <v>0</v>
      </c>
      <c r="J634" s="8"/>
      <c r="K634" s="23" t="s">
        <v>54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6">
        <v>0</v>
      </c>
      <c r="S634" s="57">
        <f t="shared" si="313"/>
        <v>0</v>
      </c>
    </row>
    <row r="635" spans="1:85" x14ac:dyDescent="0.25">
      <c r="A635" s="12" t="s">
        <v>15</v>
      </c>
      <c r="B635" s="49">
        <v>110.72580902641401</v>
      </c>
      <c r="C635" s="49">
        <v>0.47856388665944011</v>
      </c>
      <c r="D635" s="49">
        <v>8.9222557756831513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312"/>
        <v>120.12662868875661</v>
      </c>
      <c r="J635" s="8"/>
      <c r="K635" s="24" t="s">
        <v>15</v>
      </c>
      <c r="L635" s="49">
        <v>110.72580902641401</v>
      </c>
      <c r="M635" s="49">
        <v>0.47856388665944011</v>
      </c>
      <c r="N635" s="49">
        <v>8.9222557756831513</v>
      </c>
      <c r="O635" s="49">
        <v>0</v>
      </c>
      <c r="P635" s="49">
        <v>0</v>
      </c>
      <c r="Q635" s="49">
        <v>0</v>
      </c>
      <c r="R635" s="50">
        <v>0</v>
      </c>
      <c r="S635" s="51">
        <f t="shared" si="313"/>
        <v>120.12662868875661</v>
      </c>
    </row>
    <row r="636" spans="1:85" x14ac:dyDescent="0.25">
      <c r="A636" s="11" t="s">
        <v>67</v>
      </c>
      <c r="B636" s="52">
        <v>6.0976050747324573</v>
      </c>
      <c r="C636" s="52">
        <v>0.13760957071753141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312"/>
        <v>6.2352146454499886</v>
      </c>
      <c r="J636" s="8"/>
      <c r="K636" s="23" t="s">
        <v>67</v>
      </c>
      <c r="L636" s="55">
        <v>6.0976050747324573</v>
      </c>
      <c r="M636" s="55">
        <v>0.13760957071753141</v>
      </c>
      <c r="N636" s="55">
        <v>0</v>
      </c>
      <c r="O636" s="55">
        <v>0</v>
      </c>
      <c r="P636" s="55">
        <v>0</v>
      </c>
      <c r="Q636" s="55">
        <v>0</v>
      </c>
      <c r="R636" s="56">
        <v>0</v>
      </c>
      <c r="S636" s="57">
        <f t="shared" si="313"/>
        <v>6.2352146454499886</v>
      </c>
    </row>
    <row r="637" spans="1:85" x14ac:dyDescent="0.25">
      <c r="A637" s="12" t="s">
        <v>56</v>
      </c>
      <c r="B637" s="49">
        <v>0</v>
      </c>
      <c r="C637" s="49">
        <v>0.38115107544607491</v>
      </c>
      <c r="D637" s="49">
        <v>0</v>
      </c>
      <c r="E637" s="49">
        <v>18.499419281890095</v>
      </c>
      <c r="F637" s="49">
        <v>730.5934893518014</v>
      </c>
      <c r="G637" s="49">
        <v>0</v>
      </c>
      <c r="H637" s="58">
        <v>0</v>
      </c>
      <c r="I637" s="48">
        <f t="shared" si="312"/>
        <v>749.47405970913758</v>
      </c>
      <c r="J637" s="8"/>
      <c r="K637" s="24" t="s">
        <v>56</v>
      </c>
      <c r="L637" s="49">
        <v>0</v>
      </c>
      <c r="M637" s="49">
        <v>0.38115107544607491</v>
      </c>
      <c r="N637" s="49">
        <v>0</v>
      </c>
      <c r="O637" s="49">
        <v>18.499419281890095</v>
      </c>
      <c r="P637" s="49">
        <v>730.5934893518014</v>
      </c>
      <c r="Q637" s="49">
        <v>0</v>
      </c>
      <c r="R637" s="50">
        <v>0</v>
      </c>
      <c r="S637" s="51">
        <f t="shared" si="313"/>
        <v>749.47405970913758</v>
      </c>
    </row>
    <row r="638" spans="1:85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22.582690048125805</v>
      </c>
      <c r="F638" s="52">
        <v>0</v>
      </c>
      <c r="G638" s="52">
        <v>0</v>
      </c>
      <c r="H638" s="53">
        <v>0</v>
      </c>
      <c r="I638" s="54">
        <f t="shared" si="312"/>
        <v>22.582690048125805</v>
      </c>
      <c r="J638" s="8"/>
      <c r="K638" s="23" t="s">
        <v>11</v>
      </c>
      <c r="L638" s="55">
        <v>0</v>
      </c>
      <c r="M638" s="55">
        <v>0</v>
      </c>
      <c r="N638" s="55">
        <v>0</v>
      </c>
      <c r="O638" s="55">
        <v>22.582690048125805</v>
      </c>
      <c r="P638" s="55">
        <v>0</v>
      </c>
      <c r="Q638" s="55">
        <v>0</v>
      </c>
      <c r="R638" s="56">
        <v>0</v>
      </c>
      <c r="S638" s="57">
        <f t="shared" si="313"/>
        <v>22.582690048125805</v>
      </c>
    </row>
    <row r="639" spans="1:85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312"/>
        <v>0</v>
      </c>
      <c r="J639" s="8"/>
      <c r="K639" s="24" t="s">
        <v>57</v>
      </c>
      <c r="L639" s="49">
        <v>0</v>
      </c>
      <c r="M639" s="49">
        <v>0</v>
      </c>
      <c r="N639" s="49">
        <v>0</v>
      </c>
      <c r="O639" s="49">
        <v>0</v>
      </c>
      <c r="P639" s="49">
        <v>0</v>
      </c>
      <c r="Q639" s="49">
        <v>0</v>
      </c>
      <c r="R639" s="50">
        <v>0</v>
      </c>
      <c r="S639" s="51">
        <f t="shared" si="313"/>
        <v>0</v>
      </c>
    </row>
    <row r="640" spans="1:85" x14ac:dyDescent="0.25">
      <c r="A640" s="11" t="s">
        <v>16</v>
      </c>
      <c r="B640" s="52">
        <v>9.3877509015118239</v>
      </c>
      <c r="C640" s="52">
        <v>0</v>
      </c>
      <c r="D640" s="52">
        <v>4.5448278203261888E-2</v>
      </c>
      <c r="E640" s="52">
        <v>0.27653973967541379</v>
      </c>
      <c r="F640" s="52">
        <v>0</v>
      </c>
      <c r="G640" s="52">
        <v>0</v>
      </c>
      <c r="H640" s="53">
        <v>0</v>
      </c>
      <c r="I640" s="54">
        <f t="shared" si="312"/>
        <v>9.7097389193904995</v>
      </c>
      <c r="J640" s="8"/>
      <c r="K640" s="23" t="s">
        <v>16</v>
      </c>
      <c r="L640" s="55">
        <v>9.3877509015118239</v>
      </c>
      <c r="M640" s="55">
        <v>0</v>
      </c>
      <c r="N640" s="55">
        <v>4.5448278203261888E-2</v>
      </c>
      <c r="O640" s="55">
        <v>0.27653973967541379</v>
      </c>
      <c r="P640" s="55">
        <v>0</v>
      </c>
      <c r="Q640" s="55">
        <v>0</v>
      </c>
      <c r="R640" s="56">
        <v>0</v>
      </c>
      <c r="S640" s="57">
        <f t="shared" si="313"/>
        <v>9.7097389193904995</v>
      </c>
    </row>
    <row r="641" spans="1:70" x14ac:dyDescent="0.25">
      <c r="A641" s="12" t="s">
        <v>139</v>
      </c>
      <c r="B641" s="49">
        <v>7.9653119988155145</v>
      </c>
      <c r="C641" s="49">
        <v>0</v>
      </c>
      <c r="D641" s="49">
        <v>2.0586853618151038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312"/>
        <v>10.023997360630618</v>
      </c>
      <c r="J641" s="8"/>
      <c r="K641" s="24" t="s">
        <v>139</v>
      </c>
      <c r="L641" s="49">
        <v>7.9653119988155145</v>
      </c>
      <c r="M641" s="49">
        <v>0</v>
      </c>
      <c r="N641" s="49">
        <v>2.0586853618151038</v>
      </c>
      <c r="O641" s="49">
        <v>0</v>
      </c>
      <c r="P641" s="49">
        <v>0</v>
      </c>
      <c r="Q641" s="49">
        <v>0</v>
      </c>
      <c r="R641" s="50">
        <v>0</v>
      </c>
      <c r="S641" s="51">
        <f t="shared" si="313"/>
        <v>10.023997360630618</v>
      </c>
    </row>
    <row r="642" spans="1:70" x14ac:dyDescent="0.25">
      <c r="A642" s="11" t="s">
        <v>24</v>
      </c>
      <c r="B642" s="52">
        <v>85.550215740138128</v>
      </c>
      <c r="C642" s="52">
        <v>0.11115740297909932</v>
      </c>
      <c r="D642" s="52">
        <v>1.7695464315510445</v>
      </c>
      <c r="E642" s="52">
        <v>142.15767052697552</v>
      </c>
      <c r="F642" s="52">
        <v>0</v>
      </c>
      <c r="G642" s="52">
        <v>47.938445682809657</v>
      </c>
      <c r="H642" s="53">
        <v>0.67257596993853586</v>
      </c>
      <c r="I642" s="54">
        <f t="shared" si="312"/>
        <v>278.19961175439198</v>
      </c>
      <c r="J642" s="8"/>
      <c r="K642" s="23" t="s">
        <v>24</v>
      </c>
      <c r="L642" s="55">
        <v>85.550215740138128</v>
      </c>
      <c r="M642" s="55">
        <v>0.11115740297909932</v>
      </c>
      <c r="N642" s="55">
        <v>1.7695464315510445</v>
      </c>
      <c r="O642" s="55">
        <v>142.15767052697552</v>
      </c>
      <c r="P642" s="55">
        <v>0</v>
      </c>
      <c r="Q642" s="55">
        <v>47.938445682809657</v>
      </c>
      <c r="R642" s="56">
        <v>0.67257596993853586</v>
      </c>
      <c r="S642" s="57">
        <f t="shared" si="313"/>
        <v>278.19961175439198</v>
      </c>
    </row>
    <row r="643" spans="1:70" x14ac:dyDescent="0.25">
      <c r="A643" s="12" t="s">
        <v>23</v>
      </c>
      <c r="B643" s="49">
        <v>16.651561846444928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312"/>
        <v>16.651561846444928</v>
      </c>
      <c r="J643" s="8"/>
      <c r="K643" s="24" t="s">
        <v>23</v>
      </c>
      <c r="L643" s="49">
        <v>16.651561846444928</v>
      </c>
      <c r="M643" s="49">
        <v>0</v>
      </c>
      <c r="N643" s="49">
        <v>0</v>
      </c>
      <c r="O643" s="49">
        <v>0</v>
      </c>
      <c r="P643" s="49">
        <v>0</v>
      </c>
      <c r="Q643" s="49">
        <v>0</v>
      </c>
      <c r="R643" s="50">
        <v>0</v>
      </c>
      <c r="S643" s="51">
        <f t="shared" si="313"/>
        <v>16.651561846444928</v>
      </c>
    </row>
    <row r="644" spans="1:70" x14ac:dyDescent="0.25">
      <c r="A644" s="11" t="s">
        <v>58</v>
      </c>
      <c r="B644" s="52">
        <v>218.92929972278193</v>
      </c>
      <c r="C644" s="52">
        <v>9.9167542376787541</v>
      </c>
      <c r="D644" s="52">
        <v>124.66000644860416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312"/>
        <v>353.50606040906484</v>
      </c>
      <c r="J644" s="8"/>
      <c r="K644" s="23" t="s">
        <v>58</v>
      </c>
      <c r="L644" s="55">
        <v>218.92929972278193</v>
      </c>
      <c r="M644" s="55">
        <v>9.9167542376787541</v>
      </c>
      <c r="N644" s="55">
        <v>124.66000644860416</v>
      </c>
      <c r="O644" s="55">
        <v>0</v>
      </c>
      <c r="P644" s="55">
        <v>0</v>
      </c>
      <c r="Q644" s="55">
        <v>0</v>
      </c>
      <c r="R644" s="56">
        <v>0</v>
      </c>
      <c r="S644" s="57">
        <f t="shared" si="313"/>
        <v>353.50606040906484</v>
      </c>
    </row>
    <row r="645" spans="1:70" x14ac:dyDescent="0.25">
      <c r="A645" s="12" t="s">
        <v>21</v>
      </c>
      <c r="B645" s="49">
        <v>-10.828655748732206</v>
      </c>
      <c r="C645" s="49">
        <v>0</v>
      </c>
      <c r="D645" s="49">
        <v>0</v>
      </c>
      <c r="E645" s="49">
        <v>3.4036120850233149</v>
      </c>
      <c r="F645" s="49">
        <v>183.7862426621038</v>
      </c>
      <c r="G645" s="49">
        <v>0</v>
      </c>
      <c r="H645" s="58">
        <v>0</v>
      </c>
      <c r="I645" s="48">
        <f t="shared" si="312"/>
        <v>176.36119899839491</v>
      </c>
      <c r="J645" s="8"/>
      <c r="K645" s="24" t="s">
        <v>21</v>
      </c>
      <c r="L645" s="49">
        <v>-10.828655748732206</v>
      </c>
      <c r="M645" s="49">
        <v>0</v>
      </c>
      <c r="N645" s="49">
        <v>0</v>
      </c>
      <c r="O645" s="49">
        <v>3.4036120850233149</v>
      </c>
      <c r="P645" s="49">
        <v>183.7862426621038</v>
      </c>
      <c r="Q645" s="49">
        <v>0</v>
      </c>
      <c r="R645" s="50">
        <v>0</v>
      </c>
      <c r="S645" s="51">
        <f t="shared" si="313"/>
        <v>176.36119899839491</v>
      </c>
    </row>
    <row r="646" spans="1:70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312"/>
        <v>0</v>
      </c>
      <c r="J646" s="8"/>
      <c r="K646" s="23" t="s">
        <v>20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6">
        <v>0</v>
      </c>
      <c r="S646" s="57">
        <f t="shared" si="313"/>
        <v>0</v>
      </c>
    </row>
    <row r="647" spans="1:70" x14ac:dyDescent="0.25">
      <c r="A647" s="13" t="s">
        <v>62</v>
      </c>
      <c r="B647" s="49">
        <v>7.1504566945133217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312"/>
        <v>7.1504566945133217</v>
      </c>
      <c r="J647" s="8"/>
      <c r="K647" s="25" t="s">
        <v>62</v>
      </c>
      <c r="L647" s="49">
        <v>7.1504566945133217</v>
      </c>
      <c r="M647" s="49">
        <v>0</v>
      </c>
      <c r="N647" s="49">
        <v>0</v>
      </c>
      <c r="O647" s="49">
        <v>0</v>
      </c>
      <c r="P647" s="49">
        <v>0</v>
      </c>
      <c r="Q647" s="49">
        <v>0</v>
      </c>
      <c r="R647" s="50">
        <v>0</v>
      </c>
      <c r="S647" s="51">
        <f t="shared" si="313"/>
        <v>7.1504566945133217</v>
      </c>
    </row>
    <row r="648" spans="1:70" ht="14.4" x14ac:dyDescent="0.3">
      <c r="A648" s="14" t="s">
        <v>22</v>
      </c>
      <c r="B648" s="59">
        <v>7.1504566945133217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312"/>
        <v>7.1504566945133217</v>
      </c>
      <c r="J648" s="8"/>
      <c r="K648" s="26" t="s">
        <v>22</v>
      </c>
      <c r="L648" s="62">
        <v>7.1504566945133217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63">
        <v>0</v>
      </c>
      <c r="S648" s="64">
        <f t="shared" si="313"/>
        <v>7.1504566945133217</v>
      </c>
    </row>
    <row r="649" spans="1:70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312"/>
        <v>0</v>
      </c>
      <c r="J649" s="8"/>
      <c r="K649" s="27" t="s">
        <v>18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68">
        <v>0</v>
      </c>
      <c r="S649" s="69">
        <f t="shared" si="313"/>
        <v>0</v>
      </c>
    </row>
    <row r="650" spans="1:70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312"/>
        <v>0</v>
      </c>
      <c r="J650" s="8"/>
      <c r="K650" s="26" t="s">
        <v>19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63">
        <v>0</v>
      </c>
      <c r="S650" s="64">
        <f t="shared" si="313"/>
        <v>0</v>
      </c>
    </row>
    <row r="651" spans="1:70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312"/>
        <v>0</v>
      </c>
      <c r="J651" s="8"/>
      <c r="K651" s="28" t="s">
        <v>10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3">
        <v>0</v>
      </c>
      <c r="S651" s="74">
        <f t="shared" si="313"/>
        <v>0</v>
      </c>
    </row>
    <row r="652" spans="1:70" x14ac:dyDescent="0.25">
      <c r="A652" s="17" t="s">
        <v>25</v>
      </c>
      <c r="B652" s="75">
        <f>SUM(B631:B647)</f>
        <v>466.26093204584879</v>
      </c>
      <c r="C652" s="75">
        <f t="shared" ref="C652:I652" si="314">SUM(C631:C647)</f>
        <v>11.0252361734809</v>
      </c>
      <c r="D652" s="75">
        <f t="shared" si="314"/>
        <v>137.46988955456794</v>
      </c>
      <c r="E652" s="75">
        <f t="shared" si="314"/>
        <v>186.91993168169017</v>
      </c>
      <c r="F652" s="75">
        <f t="shared" si="314"/>
        <v>914.37973201390514</v>
      </c>
      <c r="G652" s="75">
        <f t="shared" si="314"/>
        <v>47.938445682809657</v>
      </c>
      <c r="H652" s="76">
        <f t="shared" si="314"/>
        <v>0.67257596993853586</v>
      </c>
      <c r="I652" s="48">
        <f t="shared" si="314"/>
        <v>1764.6667431222413</v>
      </c>
      <c r="J652" s="8"/>
      <c r="K652" s="29" t="s">
        <v>25</v>
      </c>
      <c r="L652" s="75">
        <f>SUM(L631:L647)</f>
        <v>466.26093204584879</v>
      </c>
      <c r="M652" s="75">
        <f t="shared" ref="M652:S652" si="315">SUM(M631:M647)</f>
        <v>11.0252361734809</v>
      </c>
      <c r="N652" s="75">
        <f t="shared" si="315"/>
        <v>137.46988955456794</v>
      </c>
      <c r="O652" s="75">
        <f t="shared" si="315"/>
        <v>186.91993168169017</v>
      </c>
      <c r="P652" s="75">
        <f t="shared" si="315"/>
        <v>914.37973201390514</v>
      </c>
      <c r="Q652" s="75">
        <f t="shared" si="315"/>
        <v>47.938445682809657</v>
      </c>
      <c r="R652" s="76">
        <f t="shared" si="315"/>
        <v>0.67257596993853586</v>
      </c>
      <c r="S652" s="77">
        <f t="shared" si="315"/>
        <v>1764.6667431222413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0.26422038827619598</v>
      </c>
      <c r="C653" s="105">
        <f t="shared" ref="C653:H653" si="316">IF($I652=0,"-",C652/$I652)</f>
        <v>6.2477724003422016E-3</v>
      </c>
      <c r="D653" s="105">
        <f t="shared" si="316"/>
        <v>7.7901331846567917E-2</v>
      </c>
      <c r="E653" s="105">
        <f t="shared" si="316"/>
        <v>0.10592364388925413</v>
      </c>
      <c r="F653" s="105">
        <f t="shared" si="316"/>
        <v>0.51816000702551046</v>
      </c>
      <c r="G653" s="105">
        <f t="shared" si="316"/>
        <v>2.7165721726013673E-2</v>
      </c>
      <c r="H653" s="106">
        <f t="shared" si="316"/>
        <v>3.8113483611559477E-4</v>
      </c>
      <c r="I653" s="107">
        <f>SUM(B653:H653)</f>
        <v>1</v>
      </c>
      <c r="K653" s="30" t="s">
        <v>85</v>
      </c>
      <c r="L653" s="80">
        <f>IF($S652=0,"-",L652/$S652)</f>
        <v>0.26422038827619598</v>
      </c>
      <c r="M653" s="80">
        <f t="shared" ref="M653:R653" si="317">IF($S652=0,"-",M652/$S652)</f>
        <v>6.2477724003422016E-3</v>
      </c>
      <c r="N653" s="80">
        <f t="shared" si="317"/>
        <v>7.7901331846567917E-2</v>
      </c>
      <c r="O653" s="80">
        <f t="shared" si="317"/>
        <v>0.10592364388925413</v>
      </c>
      <c r="P653" s="80">
        <f t="shared" si="317"/>
        <v>0.51816000702551046</v>
      </c>
      <c r="Q653" s="80">
        <f t="shared" si="317"/>
        <v>2.7165721726013673E-2</v>
      </c>
      <c r="R653" s="81">
        <f t="shared" si="317"/>
        <v>3.8113483611559477E-4</v>
      </c>
      <c r="S653" s="82">
        <f>SUM(L653:R653)</f>
        <v>1</v>
      </c>
      <c r="U653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45"/>
      <c r="AJ653"/>
      <c r="AK653"/>
      <c r="AL653"/>
      <c r="AM653"/>
      <c r="AN653"/>
      <c r="AO653"/>
      <c r="AP653"/>
      <c r="BA653" s="83"/>
      <c r="BR653" s="83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K654" s="2"/>
      <c r="L654" s="2"/>
      <c r="M654" s="2"/>
      <c r="N654" s="2"/>
      <c r="O654" s="2"/>
      <c r="P654" s="2"/>
      <c r="Q654" s="2"/>
      <c r="R654" s="2"/>
      <c r="S654" s="2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475:E495"/>
    <mergeCell ref="G475:H495"/>
    <mergeCell ref="L475:O495"/>
    <mergeCell ref="Q475:R495"/>
    <mergeCell ref="B501:E521"/>
    <mergeCell ref="G501:H521"/>
    <mergeCell ref="L501:O521"/>
    <mergeCell ref="Q501:R521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F397:F417"/>
    <mergeCell ref="F423:F443"/>
    <mergeCell ref="B449:E469"/>
    <mergeCell ref="G449:H469"/>
    <mergeCell ref="L449:O469"/>
    <mergeCell ref="U603:U604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B58:I58"/>
    <mergeCell ref="L58:S58"/>
    <mergeCell ref="B84:I84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:I6"/>
    <mergeCell ref="L6:S6"/>
    <mergeCell ref="V32:AI32"/>
    <mergeCell ref="L84:S84"/>
    <mergeCell ref="B162:I162"/>
    <mergeCell ref="L162:S162"/>
    <mergeCell ref="B32:I32"/>
    <mergeCell ref="L32:S32"/>
    <mergeCell ref="B110:I110"/>
    <mergeCell ref="L110:S110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U109:U110"/>
    <mergeCell ref="U135:U136"/>
    <mergeCell ref="U161:U162"/>
    <mergeCell ref="U187:U188"/>
    <mergeCell ref="V214:AI214"/>
    <mergeCell ref="B240:I240"/>
    <mergeCell ref="L240:S240"/>
    <mergeCell ref="V240:AI240"/>
    <mergeCell ref="B214:I214"/>
    <mergeCell ref="L214:S214"/>
    <mergeCell ref="U213:U214"/>
    <mergeCell ref="U239:U240"/>
    <mergeCell ref="V266:AI266"/>
    <mergeCell ref="B292:I292"/>
    <mergeCell ref="L292:S292"/>
    <mergeCell ref="V292:AI292"/>
    <mergeCell ref="B266:I266"/>
    <mergeCell ref="L266:S266"/>
    <mergeCell ref="U265:U266"/>
    <mergeCell ref="U291:U292"/>
    <mergeCell ref="V318:AI318"/>
    <mergeCell ref="B344:I344"/>
    <mergeCell ref="L344:S344"/>
    <mergeCell ref="V344:AI344"/>
    <mergeCell ref="B318:I318"/>
    <mergeCell ref="L318:S318"/>
    <mergeCell ref="K343:K344"/>
    <mergeCell ref="U317:U318"/>
    <mergeCell ref="U343:U344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F371:F391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Q449:R469"/>
    <mergeCell ref="B527:E547"/>
    <mergeCell ref="G527:H547"/>
    <mergeCell ref="L527:O547"/>
    <mergeCell ref="Q527:R547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CG654"/>
  <sheetViews>
    <sheetView zoomScale="60" zoomScaleNormal="60" workbookViewId="0">
      <pane xSplit="1" ySplit="5" topLeftCell="B150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1.59765625" customWidth="1"/>
    <col min="11" max="11" width="42.59765625" customWidth="1"/>
    <col min="12" max="19" width="16.59765625" style="8" customWidth="1"/>
    <col min="20" max="20" width="11.59765625" customWidth="1"/>
    <col min="21" max="21" width="41" customWidth="1"/>
    <col min="22" max="23" width="16.59765625" style="8" customWidth="1"/>
    <col min="24" max="24" width="23.5" style="8" customWidth="1"/>
    <col min="25" max="25" width="20.8984375" style="8" customWidth="1"/>
    <col min="26" max="26" width="16.59765625" style="8" customWidth="1"/>
    <col min="27" max="27" width="20.5" style="8" customWidth="1"/>
    <col min="28" max="31" width="16.59765625" style="8" customWidth="1"/>
    <col min="32" max="32" width="21.5" style="8" customWidth="1"/>
    <col min="33" max="34" width="16.59765625" style="8" customWidth="1"/>
    <col min="35" max="35" width="16.59765625" style="45" customWidth="1"/>
    <col min="36" max="42" width="16.59765625" customWidth="1"/>
    <col min="43" max="50" width="8.59765625" customWidth="1"/>
    <col min="52" max="52" width="22.19921875" customWidth="1"/>
    <col min="53" max="53" width="3" style="5" customWidth="1"/>
    <col min="54" max="66" width="8.59765625" customWidth="1"/>
    <col min="69" max="69" width="25.59765625" customWidth="1"/>
    <col min="70" max="70" width="4.3984375" style="5" customWidth="1"/>
    <col min="71" max="84" width="8.59765625" customWidth="1"/>
    <col min="85" max="85" width="11" style="4" customWidth="1"/>
    <col min="89" max="101" width="8.59765625" customWidth="1"/>
  </cols>
  <sheetData>
    <row r="1" spans="1:85" ht="15" customHeight="1" thickTop="1" x14ac:dyDescent="0.25">
      <c r="A1" s="388" t="s">
        <v>98</v>
      </c>
      <c r="B1" s="389"/>
      <c r="C1" s="389"/>
      <c r="D1" s="389"/>
      <c r="E1" s="389"/>
      <c r="F1" s="389"/>
      <c r="G1" s="389"/>
      <c r="H1" s="389"/>
      <c r="I1" s="390"/>
      <c r="K1" s="397" t="s">
        <v>99</v>
      </c>
      <c r="L1" s="398"/>
      <c r="M1" s="398"/>
      <c r="N1" s="398"/>
      <c r="O1" s="398"/>
      <c r="P1" s="398"/>
      <c r="Q1" s="398"/>
      <c r="R1" s="398"/>
      <c r="S1" s="399"/>
      <c r="U1" s="406" t="s">
        <v>100</v>
      </c>
      <c r="V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8"/>
    </row>
    <row r="2" spans="1:85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  <c r="K2" s="400"/>
      <c r="L2" s="401"/>
      <c r="M2" s="401"/>
      <c r="N2" s="401"/>
      <c r="O2" s="401"/>
      <c r="P2" s="401"/>
      <c r="Q2" s="401"/>
      <c r="R2" s="401"/>
      <c r="S2" s="402"/>
      <c r="U2" s="409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1"/>
    </row>
    <row r="3" spans="1:85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  <c r="K3" s="403"/>
      <c r="L3" s="404"/>
      <c r="M3" s="404"/>
      <c r="N3" s="404"/>
      <c r="O3" s="404"/>
      <c r="P3" s="404"/>
      <c r="Q3" s="404"/>
      <c r="R3" s="404"/>
      <c r="S3" s="405"/>
      <c r="U3" s="412"/>
      <c r="V3" s="413"/>
      <c r="W3" s="413"/>
      <c r="X3" s="413"/>
      <c r="Y3" s="413"/>
      <c r="Z3" s="413"/>
      <c r="AA3" s="413"/>
      <c r="AB3" s="413"/>
      <c r="AC3" s="413"/>
      <c r="AD3" s="413"/>
      <c r="AE3" s="413"/>
      <c r="AF3" s="413"/>
      <c r="AG3" s="413"/>
      <c r="AH3" s="413"/>
      <c r="AI3" s="414"/>
    </row>
    <row r="4" spans="1:85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  <c r="K4" s="6"/>
      <c r="L4" s="6"/>
      <c r="M4" s="6"/>
      <c r="N4" s="6"/>
      <c r="O4" s="6"/>
      <c r="P4" s="6"/>
      <c r="Q4" s="6"/>
      <c r="R4" s="6"/>
      <c r="S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spans="1:85" ht="60" customHeight="1" x14ac:dyDescent="0.25">
      <c r="A5" s="415" t="s">
        <v>124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K5" s="367" t="s">
        <v>124</v>
      </c>
      <c r="L5" s="43" t="s">
        <v>0</v>
      </c>
      <c r="M5" s="43" t="s">
        <v>1</v>
      </c>
      <c r="N5" s="43" t="s">
        <v>2</v>
      </c>
      <c r="O5" s="43" t="s">
        <v>3</v>
      </c>
      <c r="P5" s="43" t="s">
        <v>26</v>
      </c>
      <c r="Q5" s="43" t="s">
        <v>4</v>
      </c>
      <c r="R5" s="43" t="s">
        <v>84</v>
      </c>
      <c r="S5" s="44" t="s">
        <v>5</v>
      </c>
      <c r="U5" s="8"/>
      <c r="X5"/>
      <c r="Y5"/>
      <c r="Z5"/>
      <c r="AA5"/>
      <c r="AB5"/>
      <c r="AC5"/>
      <c r="AD5"/>
      <c r="AE5"/>
      <c r="AF5"/>
      <c r="AG5"/>
      <c r="AH5" s="45"/>
      <c r="AJ5" s="45"/>
      <c r="AR5" s="5"/>
      <c r="BA5"/>
      <c r="BI5" s="5"/>
      <c r="BR5"/>
      <c r="BX5" s="4"/>
      <c r="CG5"/>
    </row>
    <row r="6" spans="1:85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  <c r="K6" s="368" t="s">
        <v>113</v>
      </c>
      <c r="L6" s="360" t="s">
        <v>66</v>
      </c>
      <c r="M6" s="361"/>
      <c r="N6" s="361"/>
      <c r="O6" s="361"/>
      <c r="P6" s="361"/>
      <c r="Q6" s="361"/>
      <c r="R6" s="361"/>
      <c r="S6" s="362"/>
      <c r="U6" s="8"/>
      <c r="X6"/>
      <c r="Y6"/>
      <c r="Z6"/>
      <c r="AA6"/>
      <c r="AB6"/>
      <c r="AC6"/>
      <c r="AD6"/>
      <c r="AE6"/>
      <c r="AF6"/>
      <c r="AG6"/>
      <c r="AH6" s="45"/>
      <c r="AJ6" s="45"/>
      <c r="AR6" s="5"/>
      <c r="BA6"/>
      <c r="BI6" s="5"/>
      <c r="BR6"/>
      <c r="BX6" s="4"/>
      <c r="CG6"/>
    </row>
    <row r="7" spans="1:85" x14ac:dyDescent="0.25">
      <c r="A7" s="10" t="s">
        <v>6</v>
      </c>
      <c r="B7" s="46">
        <f>B33+B85</f>
        <v>58.99241204004413</v>
      </c>
      <c r="C7" s="46">
        <f>C33+C85</f>
        <v>40.299619628654199</v>
      </c>
      <c r="D7" s="46">
        <f>D33+D85</f>
        <v>655.88407881526962</v>
      </c>
      <c r="E7" s="46">
        <f>E33+E85</f>
        <v>0</v>
      </c>
      <c r="F7" s="46">
        <f>F59+F85</f>
        <v>0.21252538970098006</v>
      </c>
      <c r="G7" s="46">
        <f>G33+G85</f>
        <v>0</v>
      </c>
      <c r="H7" s="46">
        <f>H33+H85</f>
        <v>0</v>
      </c>
      <c r="I7" s="48">
        <f>SUM(B7:H7)</f>
        <v>755.38863587366893</v>
      </c>
      <c r="J7" s="8"/>
      <c r="K7" s="22" t="s">
        <v>6</v>
      </c>
      <c r="L7" s="49">
        <f>L33+L85</f>
        <v>58.99241204004413</v>
      </c>
      <c r="M7" s="49">
        <f t="shared" ref="M7:O7" si="0">M33+M85</f>
        <v>40.299619628654199</v>
      </c>
      <c r="N7" s="49">
        <f t="shared" si="0"/>
        <v>655.88407881526962</v>
      </c>
      <c r="O7" s="49">
        <f t="shared" si="0"/>
        <v>0</v>
      </c>
      <c r="P7" s="49">
        <f>P33+P59+P85</f>
        <v>0.21252538970098006</v>
      </c>
      <c r="Q7" s="49">
        <f t="shared" ref="Q7:R7" si="1">Q33+Q85</f>
        <v>0</v>
      </c>
      <c r="R7" s="49">
        <f t="shared" si="1"/>
        <v>0</v>
      </c>
      <c r="S7" s="51">
        <f>SUM(L7:R7)</f>
        <v>755.38863587366893</v>
      </c>
      <c r="T7" s="8" t="str">
        <f>IF(ABS(S7-I7)&gt;0.01,S7-I7,"")</f>
        <v/>
      </c>
      <c r="U7" s="8"/>
      <c r="X7"/>
      <c r="Y7"/>
      <c r="Z7"/>
      <c r="AA7"/>
      <c r="AB7"/>
      <c r="AC7"/>
      <c r="AD7"/>
      <c r="AE7"/>
      <c r="AF7"/>
      <c r="AG7"/>
      <c r="AH7" s="45"/>
      <c r="AJ7" s="45"/>
      <c r="AR7" s="5"/>
      <c r="BA7"/>
      <c r="BI7" s="5"/>
      <c r="BR7"/>
      <c r="BX7" s="4"/>
      <c r="CG7"/>
    </row>
    <row r="8" spans="1:85" x14ac:dyDescent="0.25">
      <c r="A8" s="11" t="s">
        <v>7</v>
      </c>
      <c r="B8" s="52">
        <f t="shared" ref="B8:C27" si="2">B34+B86</f>
        <v>161.97410049881603</v>
      </c>
      <c r="C8" s="52">
        <f t="shared" si="2"/>
        <v>0</v>
      </c>
      <c r="D8" s="52">
        <f t="shared" ref="D8:E8" si="3">D34+D86</f>
        <v>20.438963623165872</v>
      </c>
      <c r="E8" s="52">
        <f t="shared" si="3"/>
        <v>0</v>
      </c>
      <c r="F8" s="52">
        <f t="shared" ref="F8:F27" si="4">F60+F86</f>
        <v>0</v>
      </c>
      <c r="G8" s="52">
        <f t="shared" ref="G8:H8" si="5">G34+G86</f>
        <v>0</v>
      </c>
      <c r="H8" s="52">
        <f t="shared" si="5"/>
        <v>0</v>
      </c>
      <c r="I8" s="54">
        <f t="shared" ref="I8:I27" si="6">SUM(B8:H8)</f>
        <v>182.4130641219819</v>
      </c>
      <c r="J8" s="8"/>
      <c r="K8" s="23" t="s">
        <v>7</v>
      </c>
      <c r="L8" s="55">
        <f t="shared" ref="L8:O8" si="7">L34+L86</f>
        <v>161.97410049881603</v>
      </c>
      <c r="M8" s="55">
        <f t="shared" si="7"/>
        <v>0</v>
      </c>
      <c r="N8" s="55">
        <f t="shared" si="7"/>
        <v>20.438963623165872</v>
      </c>
      <c r="O8" s="55">
        <f t="shared" si="7"/>
        <v>0</v>
      </c>
      <c r="P8" s="55">
        <f t="shared" ref="P8:P27" si="8">P34+P60+P86</f>
        <v>0</v>
      </c>
      <c r="Q8" s="55">
        <f t="shared" ref="Q8:R8" si="9">Q34+Q86</f>
        <v>0</v>
      </c>
      <c r="R8" s="55">
        <f t="shared" si="9"/>
        <v>0</v>
      </c>
      <c r="S8" s="57">
        <f t="shared" ref="S8:S27" si="10">SUM(L8:R8)</f>
        <v>182.4130641219819</v>
      </c>
      <c r="T8" s="8" t="str">
        <f t="shared" ref="T8:T24" si="11">IF(ABS(S8-I8)&gt;0.01,S8-I8,"")</f>
        <v/>
      </c>
      <c r="U8" s="8"/>
      <c r="X8"/>
      <c r="Y8"/>
      <c r="Z8"/>
      <c r="AA8"/>
      <c r="AB8"/>
      <c r="AC8"/>
      <c r="AD8"/>
      <c r="AE8"/>
      <c r="AF8"/>
      <c r="AG8"/>
      <c r="AH8" s="45"/>
      <c r="AJ8" s="45"/>
      <c r="AR8" s="5"/>
      <c r="BA8"/>
      <c r="BI8" s="5"/>
      <c r="BR8"/>
      <c r="BX8" s="4"/>
      <c r="CG8"/>
    </row>
    <row r="9" spans="1:85" x14ac:dyDescent="0.25">
      <c r="A9" s="12" t="s">
        <v>9</v>
      </c>
      <c r="B9" s="49">
        <f t="shared" si="2"/>
        <v>195.26177264124209</v>
      </c>
      <c r="C9" s="49">
        <f t="shared" si="2"/>
        <v>0</v>
      </c>
      <c r="D9" s="49">
        <f t="shared" ref="D9:E9" si="12">D35+D87</f>
        <v>365.25673478328065</v>
      </c>
      <c r="E9" s="49">
        <f t="shared" si="12"/>
        <v>0</v>
      </c>
      <c r="F9" s="49">
        <f t="shared" si="4"/>
        <v>0</v>
      </c>
      <c r="G9" s="49">
        <f t="shared" ref="G9:H9" si="13">G35+G87</f>
        <v>0</v>
      </c>
      <c r="H9" s="49">
        <f t="shared" si="13"/>
        <v>0</v>
      </c>
      <c r="I9" s="48">
        <f t="shared" si="6"/>
        <v>560.5185074245228</v>
      </c>
      <c r="J9" s="8"/>
      <c r="K9" s="22" t="s">
        <v>9</v>
      </c>
      <c r="L9" s="49">
        <f t="shared" ref="L9:O9" si="14">L35+L87</f>
        <v>195.26177264124209</v>
      </c>
      <c r="M9" s="49">
        <f t="shared" si="14"/>
        <v>0</v>
      </c>
      <c r="N9" s="49">
        <f t="shared" si="14"/>
        <v>365.25673478328065</v>
      </c>
      <c r="O9" s="49">
        <f t="shared" si="14"/>
        <v>0</v>
      </c>
      <c r="P9" s="49">
        <f t="shared" si="8"/>
        <v>0</v>
      </c>
      <c r="Q9" s="49">
        <f t="shared" ref="Q9:R9" si="15">Q35+Q87</f>
        <v>0</v>
      </c>
      <c r="R9" s="49">
        <f t="shared" si="15"/>
        <v>0</v>
      </c>
      <c r="S9" s="51">
        <f t="shared" si="10"/>
        <v>560.5185074245228</v>
      </c>
      <c r="T9" s="8" t="str">
        <f t="shared" si="11"/>
        <v/>
      </c>
      <c r="U9" s="8"/>
      <c r="X9"/>
      <c r="Y9"/>
      <c r="Z9"/>
      <c r="AA9"/>
      <c r="AB9"/>
      <c r="AC9"/>
      <c r="AD9"/>
      <c r="AE9"/>
      <c r="AF9"/>
      <c r="AG9"/>
      <c r="AH9" s="45"/>
      <c r="AJ9" s="45"/>
      <c r="AR9" s="5"/>
      <c r="BA9"/>
      <c r="BI9" s="5"/>
      <c r="BR9"/>
      <c r="BX9" s="4"/>
      <c r="CG9"/>
    </row>
    <row r="10" spans="1:85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ref="D10:E10" si="16">D36+D88</f>
        <v>11.451425299999999</v>
      </c>
      <c r="E10" s="52">
        <f t="shared" si="16"/>
        <v>0</v>
      </c>
      <c r="F10" s="52">
        <f t="shared" si="4"/>
        <v>0</v>
      </c>
      <c r="G10" s="52">
        <f t="shared" ref="G10:H10" si="17">G36+G88</f>
        <v>0</v>
      </c>
      <c r="H10" s="52">
        <f t="shared" si="17"/>
        <v>0</v>
      </c>
      <c r="I10" s="54">
        <f t="shared" si="6"/>
        <v>11.451425299999999</v>
      </c>
      <c r="J10" s="8"/>
      <c r="K10" s="23" t="s">
        <v>54</v>
      </c>
      <c r="L10" s="55">
        <f t="shared" ref="L10:O10" si="18">L36+L88</f>
        <v>0</v>
      </c>
      <c r="M10" s="55">
        <f t="shared" si="18"/>
        <v>0</v>
      </c>
      <c r="N10" s="55">
        <f t="shared" si="18"/>
        <v>11.451425299999999</v>
      </c>
      <c r="O10" s="55">
        <f t="shared" si="18"/>
        <v>0</v>
      </c>
      <c r="P10" s="55">
        <f t="shared" si="8"/>
        <v>0</v>
      </c>
      <c r="Q10" s="55">
        <f t="shared" ref="Q10:R10" si="19">Q36+Q88</f>
        <v>0</v>
      </c>
      <c r="R10" s="55">
        <f t="shared" si="19"/>
        <v>0</v>
      </c>
      <c r="S10" s="57">
        <f t="shared" si="10"/>
        <v>11.451425299999999</v>
      </c>
      <c r="T10" s="8" t="str">
        <f t="shared" si="11"/>
        <v/>
      </c>
      <c r="U10" s="8"/>
      <c r="X10"/>
      <c r="Y10"/>
      <c r="Z10"/>
      <c r="AA10"/>
      <c r="AB10"/>
      <c r="AC10"/>
      <c r="AD10"/>
      <c r="AE10"/>
      <c r="AF10"/>
      <c r="AG10"/>
      <c r="AH10" s="45"/>
      <c r="AJ10" s="45"/>
      <c r="AR10" s="5"/>
      <c r="BA10"/>
      <c r="BI10" s="5"/>
      <c r="BR10"/>
      <c r="BX10" s="4"/>
      <c r="CG10"/>
    </row>
    <row r="11" spans="1:85" x14ac:dyDescent="0.25">
      <c r="A11" s="12" t="s">
        <v>15</v>
      </c>
      <c r="B11" s="49">
        <f t="shared" si="2"/>
        <v>1361.5842108251309</v>
      </c>
      <c r="C11" s="49">
        <f t="shared" si="2"/>
        <v>377.17933441239842</v>
      </c>
      <c r="D11" s="49">
        <f t="shared" ref="D11:E11" si="20">D37+D89</f>
        <v>681.97819593018869</v>
      </c>
      <c r="E11" s="49">
        <f t="shared" si="20"/>
        <v>13.0147307160843</v>
      </c>
      <c r="F11" s="49">
        <f t="shared" si="4"/>
        <v>0</v>
      </c>
      <c r="G11" s="49">
        <f t="shared" ref="G11:H11" si="21">G37+G89</f>
        <v>0</v>
      </c>
      <c r="H11" s="49">
        <f t="shared" si="21"/>
        <v>0</v>
      </c>
      <c r="I11" s="48">
        <f t="shared" si="6"/>
        <v>2433.7564718838021</v>
      </c>
      <c r="J11" s="8"/>
      <c r="K11" s="22" t="s">
        <v>15</v>
      </c>
      <c r="L11" s="49">
        <f t="shared" ref="L11:O11" si="22">L37+L89</f>
        <v>1361.5842108251309</v>
      </c>
      <c r="M11" s="49">
        <f t="shared" si="22"/>
        <v>377.17933441239842</v>
      </c>
      <c r="N11" s="49">
        <f t="shared" si="22"/>
        <v>681.97819593018869</v>
      </c>
      <c r="O11" s="49">
        <f t="shared" si="22"/>
        <v>13.0147307160843</v>
      </c>
      <c r="P11" s="49">
        <f t="shared" si="8"/>
        <v>0</v>
      </c>
      <c r="Q11" s="49">
        <f t="shared" ref="Q11:R11" si="23">Q37+Q89</f>
        <v>0</v>
      </c>
      <c r="R11" s="49">
        <f t="shared" si="23"/>
        <v>0</v>
      </c>
      <c r="S11" s="51">
        <f t="shared" si="10"/>
        <v>2433.7564718838021</v>
      </c>
      <c r="T11" s="8" t="str">
        <f t="shared" si="11"/>
        <v/>
      </c>
      <c r="U11" s="8"/>
      <c r="X11"/>
      <c r="Y11"/>
      <c r="Z11"/>
      <c r="AA11"/>
      <c r="AB11"/>
      <c r="AC11"/>
      <c r="AD11"/>
      <c r="AE11"/>
      <c r="AF11"/>
      <c r="AG11"/>
      <c r="AH11" s="45"/>
      <c r="AJ11" s="45"/>
      <c r="AR11" s="5"/>
      <c r="BA11"/>
      <c r="BI11" s="5"/>
      <c r="BR11"/>
      <c r="BX11" s="4"/>
      <c r="CG11"/>
    </row>
    <row r="12" spans="1:85" x14ac:dyDescent="0.25">
      <c r="A12" s="11" t="s">
        <v>67</v>
      </c>
      <c r="B12" s="52">
        <f t="shared" si="2"/>
        <v>7995.4674456024586</v>
      </c>
      <c r="C12" s="52">
        <f t="shared" si="2"/>
        <v>109.30389514979132</v>
      </c>
      <c r="D12" s="52">
        <f t="shared" ref="D12:E12" si="24">D38+D90</f>
        <v>967.14024014818506</v>
      </c>
      <c r="E12" s="52">
        <f t="shared" si="24"/>
        <v>2.7397721246799644</v>
      </c>
      <c r="F12" s="52">
        <f t="shared" si="4"/>
        <v>0</v>
      </c>
      <c r="G12" s="52">
        <f t="shared" ref="G12:H12" si="25">G38+G90</f>
        <v>0</v>
      </c>
      <c r="H12" s="52">
        <f t="shared" si="25"/>
        <v>0</v>
      </c>
      <c r="I12" s="54">
        <f t="shared" si="6"/>
        <v>9074.6513530251141</v>
      </c>
      <c r="J12" s="8"/>
      <c r="K12" s="23" t="s">
        <v>67</v>
      </c>
      <c r="L12" s="55">
        <f t="shared" ref="L12:O12" si="26">L38+L90</f>
        <v>7995.4674456024586</v>
      </c>
      <c r="M12" s="55">
        <f t="shared" si="26"/>
        <v>109.30389514979132</v>
      </c>
      <c r="N12" s="55">
        <f t="shared" si="26"/>
        <v>967.14024014818506</v>
      </c>
      <c r="O12" s="55">
        <f t="shared" si="26"/>
        <v>2.7397721246799644</v>
      </c>
      <c r="P12" s="55">
        <f t="shared" si="8"/>
        <v>0</v>
      </c>
      <c r="Q12" s="55">
        <f t="shared" ref="Q12:R12" si="27">Q38+Q90</f>
        <v>0</v>
      </c>
      <c r="R12" s="55">
        <f t="shared" si="27"/>
        <v>0</v>
      </c>
      <c r="S12" s="57">
        <f t="shared" si="10"/>
        <v>9074.6513530251141</v>
      </c>
      <c r="T12" s="8" t="str">
        <f t="shared" si="11"/>
        <v/>
      </c>
      <c r="U12" s="8"/>
      <c r="X12"/>
      <c r="Y12"/>
      <c r="Z12"/>
      <c r="AA12"/>
      <c r="AB12"/>
      <c r="AC12"/>
      <c r="AD12"/>
      <c r="AE12"/>
      <c r="AF12"/>
      <c r="AG12"/>
      <c r="AH12" s="45"/>
      <c r="AJ12" s="45"/>
      <c r="AR12" s="5"/>
      <c r="BA12"/>
      <c r="BI12" s="5"/>
      <c r="BR12"/>
      <c r="BX12" s="4"/>
      <c r="CG12"/>
    </row>
    <row r="13" spans="1:85" x14ac:dyDescent="0.25">
      <c r="A13" s="12" t="s">
        <v>56</v>
      </c>
      <c r="B13" s="49">
        <f t="shared" si="2"/>
        <v>0</v>
      </c>
      <c r="C13" s="49">
        <f t="shared" si="2"/>
        <v>0.39589654962244109</v>
      </c>
      <c r="D13" s="49">
        <f t="shared" ref="D13:E13" si="28">D39+D91</f>
        <v>4.1583451133066553</v>
      </c>
      <c r="E13" s="49">
        <f t="shared" si="28"/>
        <v>1452.1105911478578</v>
      </c>
      <c r="F13" s="49">
        <f t="shared" si="4"/>
        <v>18144.960522001744</v>
      </c>
      <c r="G13" s="49">
        <f t="shared" ref="G13:H13" si="29">G39+G91</f>
        <v>0</v>
      </c>
      <c r="H13" s="49">
        <f t="shared" si="29"/>
        <v>0</v>
      </c>
      <c r="I13" s="48">
        <f t="shared" si="6"/>
        <v>19601.625354812531</v>
      </c>
      <c r="J13" s="8"/>
      <c r="K13" s="24" t="s">
        <v>56</v>
      </c>
      <c r="L13" s="49">
        <f t="shared" ref="L13:O13" si="30">L39+L91</f>
        <v>0</v>
      </c>
      <c r="M13" s="49">
        <f t="shared" si="30"/>
        <v>0.39589654962244109</v>
      </c>
      <c r="N13" s="49">
        <f t="shared" si="30"/>
        <v>4.1583451133066553</v>
      </c>
      <c r="O13" s="49">
        <f t="shared" si="30"/>
        <v>1452.1105911478578</v>
      </c>
      <c r="P13" s="49">
        <f t="shared" si="8"/>
        <v>18144.960522001744</v>
      </c>
      <c r="Q13" s="49">
        <f t="shared" ref="Q13:R13" si="31">Q39+Q91</f>
        <v>0</v>
      </c>
      <c r="R13" s="49">
        <f t="shared" si="31"/>
        <v>0</v>
      </c>
      <c r="S13" s="51">
        <f t="shared" si="10"/>
        <v>19601.625354812531</v>
      </c>
      <c r="T13" s="8" t="str">
        <f t="shared" si="11"/>
        <v/>
      </c>
      <c r="U13" s="8"/>
      <c r="X13"/>
      <c r="Y13"/>
      <c r="Z13"/>
      <c r="AA13"/>
      <c r="AB13"/>
      <c r="AC13"/>
      <c r="AD13"/>
      <c r="AE13"/>
      <c r="AF13"/>
      <c r="AG13"/>
      <c r="AH13" s="45"/>
      <c r="AJ13" s="45"/>
      <c r="AR13" s="5"/>
      <c r="BA13"/>
      <c r="BI13" s="5"/>
      <c r="BR13"/>
      <c r="BX13" s="4"/>
      <c r="CG13"/>
    </row>
    <row r="14" spans="1:85" x14ac:dyDescent="0.25">
      <c r="A14" s="11" t="s">
        <v>11</v>
      </c>
      <c r="B14" s="52">
        <f t="shared" si="2"/>
        <v>0</v>
      </c>
      <c r="C14" s="52">
        <f t="shared" si="2"/>
        <v>0.10588801978301544</v>
      </c>
      <c r="D14" s="52">
        <f t="shared" ref="D14:E14" si="32">D40+D92</f>
        <v>3.0067920959214709E-2</v>
      </c>
      <c r="E14" s="52">
        <f t="shared" si="32"/>
        <v>29.615003599962193</v>
      </c>
      <c r="F14" s="52">
        <f t="shared" si="4"/>
        <v>6564.8546437479617</v>
      </c>
      <c r="G14" s="52">
        <f t="shared" ref="G14:H14" si="33">G40+G92</f>
        <v>0</v>
      </c>
      <c r="H14" s="52">
        <f t="shared" si="33"/>
        <v>0</v>
      </c>
      <c r="I14" s="54">
        <f t="shared" si="6"/>
        <v>6594.6056032886663</v>
      </c>
      <c r="J14" s="8"/>
      <c r="K14" s="23" t="s">
        <v>11</v>
      </c>
      <c r="L14" s="55">
        <f t="shared" ref="L14:O14" si="34">L40+L92</f>
        <v>0</v>
      </c>
      <c r="M14" s="55">
        <f t="shared" si="34"/>
        <v>0.10588801978301544</v>
      </c>
      <c r="N14" s="55">
        <f t="shared" si="34"/>
        <v>3.0067920959214709E-2</v>
      </c>
      <c r="O14" s="55">
        <f t="shared" si="34"/>
        <v>29.615003599962193</v>
      </c>
      <c r="P14" s="55">
        <f t="shared" si="8"/>
        <v>6564.8546437479617</v>
      </c>
      <c r="Q14" s="55">
        <f t="shared" ref="Q14:R14" si="35">Q40+Q92</f>
        <v>0</v>
      </c>
      <c r="R14" s="55">
        <f t="shared" si="35"/>
        <v>0</v>
      </c>
      <c r="S14" s="57">
        <f t="shared" si="10"/>
        <v>6594.6056032886663</v>
      </c>
      <c r="T14" s="8" t="str">
        <f t="shared" si="11"/>
        <v/>
      </c>
      <c r="U14" s="8"/>
      <c r="X14"/>
      <c r="Y14"/>
      <c r="Z14"/>
      <c r="AA14"/>
      <c r="AB14"/>
      <c r="AC14"/>
      <c r="AD14"/>
      <c r="AE14"/>
      <c r="AF14"/>
      <c r="AG14"/>
      <c r="AH14" s="45"/>
      <c r="AJ14" s="45"/>
      <c r="AR14" s="5"/>
      <c r="BA14"/>
      <c r="BI14" s="5"/>
      <c r="BR14"/>
      <c r="BX14" s="4"/>
      <c r="CG14"/>
    </row>
    <row r="15" spans="1:85" x14ac:dyDescent="0.25">
      <c r="A15" s="12" t="s">
        <v>57</v>
      </c>
      <c r="B15" s="49">
        <f t="shared" si="2"/>
        <v>0.22123801283437886</v>
      </c>
      <c r="C15" s="49">
        <f t="shared" si="2"/>
        <v>0</v>
      </c>
      <c r="D15" s="49">
        <f t="shared" ref="D15:E15" si="36">D41+D93</f>
        <v>1.5121833141979044</v>
      </c>
      <c r="E15" s="49">
        <f t="shared" si="36"/>
        <v>0</v>
      </c>
      <c r="F15" s="49">
        <f t="shared" si="4"/>
        <v>623.88488478179477</v>
      </c>
      <c r="G15" s="49">
        <f t="shared" ref="G15:H15" si="37">G41+G93</f>
        <v>0</v>
      </c>
      <c r="H15" s="49">
        <f t="shared" si="37"/>
        <v>0</v>
      </c>
      <c r="I15" s="48">
        <f t="shared" si="6"/>
        <v>625.61830610882703</v>
      </c>
      <c r="J15" s="8"/>
      <c r="K15" s="24" t="s">
        <v>57</v>
      </c>
      <c r="L15" s="49">
        <f t="shared" ref="L15:O15" si="38">L41+L93</f>
        <v>0.22123801283437886</v>
      </c>
      <c r="M15" s="49">
        <f t="shared" si="38"/>
        <v>0</v>
      </c>
      <c r="N15" s="49">
        <f t="shared" si="38"/>
        <v>1.5121833141979044</v>
      </c>
      <c r="O15" s="49">
        <f t="shared" si="38"/>
        <v>0</v>
      </c>
      <c r="P15" s="49">
        <f t="shared" si="8"/>
        <v>623.88488478179477</v>
      </c>
      <c r="Q15" s="49">
        <f t="shared" ref="Q15:R15" si="39">Q41+Q93</f>
        <v>0</v>
      </c>
      <c r="R15" s="49">
        <f t="shared" si="39"/>
        <v>0</v>
      </c>
      <c r="S15" s="51">
        <f t="shared" si="10"/>
        <v>625.61830610882703</v>
      </c>
      <c r="T15" s="8" t="str">
        <f t="shared" si="11"/>
        <v/>
      </c>
      <c r="U15" s="8"/>
      <c r="X15"/>
      <c r="Y15"/>
      <c r="Z15"/>
      <c r="AA15"/>
      <c r="AB15"/>
      <c r="AC15"/>
      <c r="AD15"/>
      <c r="AE15"/>
      <c r="AF15"/>
      <c r="AG15"/>
      <c r="AH15" s="45"/>
      <c r="AJ15" s="45"/>
      <c r="AR15" s="5"/>
      <c r="BA15"/>
      <c r="BI15" s="5"/>
      <c r="BR15"/>
      <c r="BX15" s="4"/>
      <c r="CG15"/>
    </row>
    <row r="16" spans="1:85" x14ac:dyDescent="0.25">
      <c r="A16" s="11" t="s">
        <v>16</v>
      </c>
      <c r="B16" s="52">
        <f t="shared" si="2"/>
        <v>272.01123036394483</v>
      </c>
      <c r="C16" s="52">
        <f t="shared" si="2"/>
        <v>6.1340942586984681</v>
      </c>
      <c r="D16" s="52">
        <f t="shared" ref="D16:E16" si="40">D42+D94</f>
        <v>125.20529233532625</v>
      </c>
      <c r="E16" s="52">
        <f t="shared" si="40"/>
        <v>23.337444623197992</v>
      </c>
      <c r="F16" s="52">
        <f t="shared" si="4"/>
        <v>7.5959729046132551</v>
      </c>
      <c r="G16" s="52">
        <f t="shared" ref="G16:H16" si="41">G42+G94</f>
        <v>0</v>
      </c>
      <c r="H16" s="52">
        <f t="shared" si="41"/>
        <v>0</v>
      </c>
      <c r="I16" s="54">
        <f t="shared" si="6"/>
        <v>434.28403448578081</v>
      </c>
      <c r="J16" s="8"/>
      <c r="K16" s="23" t="s">
        <v>16</v>
      </c>
      <c r="L16" s="55">
        <f t="shared" ref="L16:O16" si="42">L42+L94</f>
        <v>272.01123036394483</v>
      </c>
      <c r="M16" s="55">
        <f t="shared" si="42"/>
        <v>6.1340942586984681</v>
      </c>
      <c r="N16" s="55">
        <f t="shared" si="42"/>
        <v>125.20529233532625</v>
      </c>
      <c r="O16" s="55">
        <f t="shared" si="42"/>
        <v>23.337444623197992</v>
      </c>
      <c r="P16" s="55">
        <f t="shared" si="8"/>
        <v>7.5959729046132276</v>
      </c>
      <c r="Q16" s="55">
        <f t="shared" ref="Q16:R16" si="43">Q42+Q94</f>
        <v>0</v>
      </c>
      <c r="R16" s="55">
        <f t="shared" si="43"/>
        <v>0</v>
      </c>
      <c r="S16" s="57">
        <f t="shared" si="10"/>
        <v>434.28403448578081</v>
      </c>
      <c r="T16" s="8" t="str">
        <f t="shared" si="11"/>
        <v/>
      </c>
      <c r="U16" s="8"/>
      <c r="X16"/>
      <c r="Y16"/>
      <c r="Z16"/>
      <c r="AA16"/>
      <c r="AB16"/>
      <c r="AC16"/>
      <c r="AD16"/>
      <c r="AE16"/>
      <c r="AF16"/>
      <c r="AG16"/>
      <c r="AH16" s="45"/>
      <c r="AJ16" s="45"/>
      <c r="AR16" s="5"/>
      <c r="BA16"/>
      <c r="BI16" s="5"/>
      <c r="BR16"/>
      <c r="BX16" s="4"/>
      <c r="CG16"/>
    </row>
    <row r="17" spans="1:85" x14ac:dyDescent="0.25">
      <c r="A17" s="12" t="s">
        <v>139</v>
      </c>
      <c r="B17" s="49">
        <f t="shared" si="2"/>
        <v>2202.8394650514997</v>
      </c>
      <c r="C17" s="49">
        <f t="shared" si="2"/>
        <v>2136.252096545717</v>
      </c>
      <c r="D17" s="49">
        <f t="shared" ref="D17:E17" si="44">D43+D95</f>
        <v>1881.7014425837936</v>
      </c>
      <c r="E17" s="49">
        <f t="shared" si="44"/>
        <v>17.807730125790386</v>
      </c>
      <c r="F17" s="49">
        <f t="shared" si="4"/>
        <v>1098.7334044100314</v>
      </c>
      <c r="G17" s="49">
        <f t="shared" ref="G17:H17" si="45">G43+G95</f>
        <v>0</v>
      </c>
      <c r="H17" s="49">
        <f t="shared" si="45"/>
        <v>0</v>
      </c>
      <c r="I17" s="48">
        <f t="shared" si="6"/>
        <v>7337.334138716833</v>
      </c>
      <c r="J17" s="8"/>
      <c r="K17" s="24" t="s">
        <v>139</v>
      </c>
      <c r="L17" s="49">
        <f t="shared" ref="L17:O17" si="46">L43+L95</f>
        <v>2202.8394650514997</v>
      </c>
      <c r="M17" s="49">
        <f t="shared" si="46"/>
        <v>2136.252096545717</v>
      </c>
      <c r="N17" s="49">
        <f t="shared" si="46"/>
        <v>1881.7014425837936</v>
      </c>
      <c r="O17" s="49">
        <f t="shared" si="46"/>
        <v>17.807730125790386</v>
      </c>
      <c r="P17" s="49">
        <f t="shared" si="8"/>
        <v>1098.7334044100335</v>
      </c>
      <c r="Q17" s="49">
        <f t="shared" ref="Q17:R17" si="47">Q43+Q95</f>
        <v>0</v>
      </c>
      <c r="R17" s="49">
        <f t="shared" si="47"/>
        <v>0</v>
      </c>
      <c r="S17" s="51">
        <f t="shared" si="10"/>
        <v>7337.3341387168348</v>
      </c>
      <c r="T17" s="8" t="str">
        <f t="shared" si="11"/>
        <v/>
      </c>
      <c r="U17" s="8"/>
      <c r="X17"/>
      <c r="Y17"/>
      <c r="Z17"/>
      <c r="AA17"/>
      <c r="AB17"/>
      <c r="AC17"/>
      <c r="AD17"/>
      <c r="AE17"/>
      <c r="AF17"/>
      <c r="AG17"/>
      <c r="AH17" s="45"/>
      <c r="AJ17" s="45"/>
      <c r="AR17" s="5"/>
      <c r="BA17"/>
      <c r="BI17" s="5"/>
      <c r="BR17"/>
      <c r="BX17" s="4"/>
      <c r="CG17"/>
    </row>
    <row r="18" spans="1:85" x14ac:dyDescent="0.25">
      <c r="A18" s="11" t="s">
        <v>24</v>
      </c>
      <c r="B18" s="52">
        <f t="shared" si="2"/>
        <v>2216.0282279732555</v>
      </c>
      <c r="C18" s="52">
        <f t="shared" si="2"/>
        <v>22.611814420312982</v>
      </c>
      <c r="D18" s="52">
        <f t="shared" ref="D18:E18" si="48">D44+D96</f>
        <v>3254.3403606147676</v>
      </c>
      <c r="E18" s="52">
        <f t="shared" si="48"/>
        <v>7391.2219458261898</v>
      </c>
      <c r="F18" s="52">
        <f t="shared" si="4"/>
        <v>1479.9145084444324</v>
      </c>
      <c r="G18" s="52">
        <f t="shared" ref="G18:H18" si="49">G44+G96</f>
        <v>2126.9599662356322</v>
      </c>
      <c r="H18" s="52">
        <f t="shared" si="49"/>
        <v>19.068666857815813</v>
      </c>
      <c r="I18" s="54">
        <f t="shared" si="6"/>
        <v>16510.145490372404</v>
      </c>
      <c r="J18" s="8"/>
      <c r="K18" s="23" t="s">
        <v>24</v>
      </c>
      <c r="L18" s="55">
        <f t="shared" ref="L18:O18" si="50">L44+L96</f>
        <v>2216.0282279732555</v>
      </c>
      <c r="M18" s="55">
        <f t="shared" si="50"/>
        <v>22.611814420312982</v>
      </c>
      <c r="N18" s="55">
        <f t="shared" si="50"/>
        <v>3254.3403606147676</v>
      </c>
      <c r="O18" s="55">
        <f t="shared" si="50"/>
        <v>7391.2219458261898</v>
      </c>
      <c r="P18" s="55">
        <f t="shared" si="8"/>
        <v>1479.914508444431</v>
      </c>
      <c r="Q18" s="55">
        <f t="shared" ref="Q18:R18" si="51">Q44+Q96</f>
        <v>2126.9599662356322</v>
      </c>
      <c r="R18" s="55">
        <f t="shared" si="51"/>
        <v>19.068666857815813</v>
      </c>
      <c r="S18" s="57">
        <f t="shared" si="10"/>
        <v>16510.145490372404</v>
      </c>
      <c r="T18" s="8" t="str">
        <f t="shared" si="11"/>
        <v/>
      </c>
      <c r="U18" s="8"/>
      <c r="X18"/>
      <c r="Y18"/>
      <c r="Z18"/>
      <c r="AA18"/>
      <c r="AB18"/>
      <c r="AC18"/>
      <c r="AD18"/>
      <c r="AE18"/>
      <c r="AF18"/>
      <c r="AG18"/>
      <c r="AH18" s="45"/>
      <c r="AJ18" s="45"/>
      <c r="AR18" s="5"/>
      <c r="BA18"/>
      <c r="BI18" s="5"/>
      <c r="BR18"/>
      <c r="BX18" s="4"/>
      <c r="CG18"/>
    </row>
    <row r="19" spans="1:85" x14ac:dyDescent="0.25">
      <c r="A19" s="12" t="s">
        <v>23</v>
      </c>
      <c r="B19" s="49">
        <f t="shared" si="2"/>
        <v>3190.1345707491132</v>
      </c>
      <c r="C19" s="49">
        <f t="shared" si="2"/>
        <v>11.676495331827692</v>
      </c>
      <c r="D19" s="49">
        <f t="shared" ref="D19:E19" si="52">D45+D97</f>
        <v>449.43165784902374</v>
      </c>
      <c r="E19" s="49">
        <f t="shared" si="52"/>
        <v>0</v>
      </c>
      <c r="F19" s="49">
        <f t="shared" si="4"/>
        <v>0</v>
      </c>
      <c r="G19" s="49">
        <f t="shared" ref="G19:H19" si="53">G45+G97</f>
        <v>0</v>
      </c>
      <c r="H19" s="49">
        <f t="shared" si="53"/>
        <v>0</v>
      </c>
      <c r="I19" s="48">
        <f t="shared" si="6"/>
        <v>3651.2427239299645</v>
      </c>
      <c r="J19" s="8"/>
      <c r="K19" s="24" t="s">
        <v>23</v>
      </c>
      <c r="L19" s="49">
        <f t="shared" ref="L19:O19" si="54">L45+L97</f>
        <v>3190.1345707491132</v>
      </c>
      <c r="M19" s="49">
        <f t="shared" si="54"/>
        <v>11.676495331827692</v>
      </c>
      <c r="N19" s="49">
        <f t="shared" si="54"/>
        <v>449.43165784902374</v>
      </c>
      <c r="O19" s="49">
        <f t="shared" si="54"/>
        <v>0</v>
      </c>
      <c r="P19" s="49">
        <f t="shared" si="8"/>
        <v>1.4210854715202004E-14</v>
      </c>
      <c r="Q19" s="49">
        <f t="shared" ref="Q19:R19" si="55">Q45+Q97</f>
        <v>0</v>
      </c>
      <c r="R19" s="49">
        <f t="shared" si="55"/>
        <v>0</v>
      </c>
      <c r="S19" s="51">
        <f t="shared" si="10"/>
        <v>3651.2427239299645</v>
      </c>
      <c r="T19" s="8" t="str">
        <f t="shared" si="11"/>
        <v/>
      </c>
      <c r="U19" s="8"/>
      <c r="X19"/>
      <c r="Y19"/>
      <c r="Z19"/>
      <c r="AA19"/>
      <c r="AB19"/>
      <c r="AC19"/>
      <c r="AD19"/>
      <c r="AE19"/>
      <c r="AF19"/>
      <c r="AG19"/>
      <c r="AH19" s="45"/>
      <c r="AJ19" s="45"/>
      <c r="AR19" s="5"/>
      <c r="BA19"/>
      <c r="BI19" s="5"/>
      <c r="BR19"/>
      <c r="BX19" s="4"/>
      <c r="CG19"/>
    </row>
    <row r="20" spans="1:85" x14ac:dyDescent="0.25">
      <c r="A20" s="11" t="s">
        <v>58</v>
      </c>
      <c r="B20" s="52">
        <f t="shared" si="2"/>
        <v>5158.2751261512258</v>
      </c>
      <c r="C20" s="52">
        <f t="shared" si="2"/>
        <v>39.477182649072425</v>
      </c>
      <c r="D20" s="52">
        <f t="shared" ref="D20:E20" si="56">D46+D98</f>
        <v>647.68698408625073</v>
      </c>
      <c r="E20" s="52">
        <f t="shared" si="56"/>
        <v>0</v>
      </c>
      <c r="F20" s="52">
        <f t="shared" si="4"/>
        <v>0</v>
      </c>
      <c r="G20" s="52">
        <f t="shared" ref="G20:H20" si="57">G46+G98</f>
        <v>0</v>
      </c>
      <c r="H20" s="52">
        <f t="shared" si="57"/>
        <v>0</v>
      </c>
      <c r="I20" s="54">
        <f t="shared" si="6"/>
        <v>5845.4392928865491</v>
      </c>
      <c r="J20" s="8"/>
      <c r="K20" s="23" t="s">
        <v>58</v>
      </c>
      <c r="L20" s="55">
        <f t="shared" ref="L20:O20" si="58">L46+L98</f>
        <v>5158.2751261512258</v>
      </c>
      <c r="M20" s="55">
        <f t="shared" si="58"/>
        <v>39.477182649072425</v>
      </c>
      <c r="N20" s="55">
        <f t="shared" si="58"/>
        <v>647.68698408625073</v>
      </c>
      <c r="O20" s="55">
        <f t="shared" si="58"/>
        <v>0</v>
      </c>
      <c r="P20" s="55">
        <f t="shared" si="8"/>
        <v>5.0478067906145618E-13</v>
      </c>
      <c r="Q20" s="55">
        <f t="shared" ref="Q20:R20" si="59">Q46+Q98</f>
        <v>0</v>
      </c>
      <c r="R20" s="55">
        <f t="shared" si="59"/>
        <v>0</v>
      </c>
      <c r="S20" s="57">
        <f t="shared" si="10"/>
        <v>5845.43929288655</v>
      </c>
      <c r="T20" s="8" t="str">
        <f t="shared" si="11"/>
        <v/>
      </c>
      <c r="U20" s="8"/>
      <c r="X20"/>
      <c r="Y20"/>
      <c r="Z20"/>
      <c r="AA20"/>
      <c r="AB20"/>
      <c r="AC20"/>
      <c r="AD20"/>
      <c r="AE20"/>
      <c r="AF20"/>
      <c r="AG20"/>
      <c r="AH20" s="45"/>
      <c r="AJ20" s="45"/>
      <c r="AR20" s="5"/>
      <c r="BA20"/>
      <c r="BI20" s="5"/>
      <c r="BR20"/>
      <c r="BX20" s="4"/>
      <c r="CG20"/>
    </row>
    <row r="21" spans="1:85" x14ac:dyDescent="0.25">
      <c r="A21" s="12" t="s">
        <v>21</v>
      </c>
      <c r="B21" s="49">
        <f t="shared" si="2"/>
        <v>993.11769696453894</v>
      </c>
      <c r="C21" s="49">
        <f t="shared" si="2"/>
        <v>5904.6076999864181</v>
      </c>
      <c r="D21" s="49">
        <f t="shared" ref="D21:E21" si="60">D47+D99</f>
        <v>787.10833469794659</v>
      </c>
      <c r="E21" s="49">
        <f t="shared" si="60"/>
        <v>0.47371387738400622</v>
      </c>
      <c r="F21" s="49">
        <f t="shared" si="4"/>
        <v>307.15998249348479</v>
      </c>
      <c r="G21" s="49">
        <f t="shared" ref="G21:H21" si="61">G47+G99</f>
        <v>0</v>
      </c>
      <c r="H21" s="49">
        <f t="shared" si="61"/>
        <v>0</v>
      </c>
      <c r="I21" s="48">
        <f t="shared" si="6"/>
        <v>7992.4674280197723</v>
      </c>
      <c r="J21" s="8"/>
      <c r="K21" s="24" t="s">
        <v>21</v>
      </c>
      <c r="L21" s="49">
        <f t="shared" ref="L21:O21" si="62">L47+L99</f>
        <v>993.11769696453894</v>
      </c>
      <c r="M21" s="49">
        <f t="shared" si="62"/>
        <v>5904.6076999864181</v>
      </c>
      <c r="N21" s="49">
        <f t="shared" si="62"/>
        <v>787.10833469794659</v>
      </c>
      <c r="O21" s="49">
        <f t="shared" si="62"/>
        <v>0.47371387738400622</v>
      </c>
      <c r="P21" s="49">
        <f t="shared" si="8"/>
        <v>307.15998249348564</v>
      </c>
      <c r="Q21" s="49">
        <f t="shared" ref="Q21:R21" si="63">Q47+Q99</f>
        <v>0</v>
      </c>
      <c r="R21" s="49">
        <f t="shared" si="63"/>
        <v>0</v>
      </c>
      <c r="S21" s="51">
        <f t="shared" si="10"/>
        <v>7992.4674280197733</v>
      </c>
      <c r="T21" s="8" t="str">
        <f t="shared" si="11"/>
        <v/>
      </c>
      <c r="U21" s="8"/>
      <c r="X21"/>
      <c r="Y21"/>
      <c r="Z21"/>
      <c r="AA21"/>
      <c r="AB21"/>
      <c r="AC21"/>
      <c r="AD21"/>
      <c r="AE21"/>
      <c r="AF21"/>
      <c r="AG21"/>
      <c r="AH21" s="45"/>
      <c r="AJ21" s="45"/>
      <c r="AR21" s="5"/>
      <c r="BA21"/>
      <c r="BI21" s="5"/>
      <c r="BR21"/>
      <c r="BX21" s="4"/>
      <c r="CG21"/>
    </row>
    <row r="22" spans="1:85" x14ac:dyDescent="0.25">
      <c r="A22" s="11" t="s">
        <v>20</v>
      </c>
      <c r="B22" s="52">
        <f t="shared" si="2"/>
        <v>121.43612155197061</v>
      </c>
      <c r="C22" s="52">
        <f t="shared" si="2"/>
        <v>188.27768547357638</v>
      </c>
      <c r="D22" s="52">
        <f t="shared" ref="D22:E22" si="64">D48+D100</f>
        <v>395.68212006276161</v>
      </c>
      <c r="E22" s="52">
        <f t="shared" si="64"/>
        <v>0</v>
      </c>
      <c r="F22" s="52">
        <f t="shared" si="4"/>
        <v>0</v>
      </c>
      <c r="G22" s="52">
        <f t="shared" ref="G22:H22" si="65">G48+G100</f>
        <v>0</v>
      </c>
      <c r="H22" s="52">
        <f t="shared" si="65"/>
        <v>0</v>
      </c>
      <c r="I22" s="54">
        <f t="shared" si="6"/>
        <v>705.39592708830855</v>
      </c>
      <c r="J22" s="8"/>
      <c r="K22" s="23" t="s">
        <v>20</v>
      </c>
      <c r="L22" s="55">
        <f t="shared" ref="L22:O22" si="66">L48+L100</f>
        <v>121.43612155197061</v>
      </c>
      <c r="M22" s="55">
        <f t="shared" si="66"/>
        <v>188.27768547357638</v>
      </c>
      <c r="N22" s="55">
        <f t="shared" si="66"/>
        <v>395.68212006276161</v>
      </c>
      <c r="O22" s="55">
        <f t="shared" si="66"/>
        <v>0</v>
      </c>
      <c r="P22" s="55">
        <f t="shared" si="8"/>
        <v>0</v>
      </c>
      <c r="Q22" s="55">
        <f t="shared" ref="Q22:R22" si="67">Q48+Q100</f>
        <v>0</v>
      </c>
      <c r="R22" s="55">
        <f t="shared" si="67"/>
        <v>0</v>
      </c>
      <c r="S22" s="57">
        <f t="shared" si="10"/>
        <v>705.39592708830855</v>
      </c>
      <c r="T22" s="8" t="str">
        <f t="shared" si="11"/>
        <v/>
      </c>
      <c r="U22" s="8"/>
      <c r="X22"/>
      <c r="Y22"/>
      <c r="Z22"/>
      <c r="AA22"/>
      <c r="AB22"/>
      <c r="AC22"/>
      <c r="AD22"/>
      <c r="AE22"/>
      <c r="AF22"/>
      <c r="AG22"/>
      <c r="AH22" s="45"/>
      <c r="AJ22" s="45"/>
      <c r="AR22" s="5"/>
      <c r="BA22"/>
      <c r="BI22" s="5"/>
      <c r="BR22"/>
      <c r="BX22" s="4"/>
      <c r="CG22"/>
    </row>
    <row r="23" spans="1:85" x14ac:dyDescent="0.25">
      <c r="A23" s="13" t="s">
        <v>62</v>
      </c>
      <c r="B23" s="49">
        <f t="shared" si="2"/>
        <v>556.21936819594703</v>
      </c>
      <c r="C23" s="49">
        <f t="shared" si="2"/>
        <v>0</v>
      </c>
      <c r="D23" s="49">
        <f t="shared" ref="D23:E23" si="68">D49+D101</f>
        <v>263.03758811703932</v>
      </c>
      <c r="E23" s="49">
        <f t="shared" si="68"/>
        <v>0</v>
      </c>
      <c r="F23" s="49">
        <f t="shared" si="4"/>
        <v>0</v>
      </c>
      <c r="G23" s="49">
        <f t="shared" ref="G23:H23" si="69">G49+G101</f>
        <v>0</v>
      </c>
      <c r="H23" s="49">
        <f t="shared" si="69"/>
        <v>0</v>
      </c>
      <c r="I23" s="48">
        <f t="shared" si="6"/>
        <v>819.2569563129864</v>
      </c>
      <c r="J23" s="8"/>
      <c r="K23" s="25" t="s">
        <v>62</v>
      </c>
      <c r="L23" s="49">
        <f t="shared" ref="L23:O23" si="70">L49+L101</f>
        <v>556.21936819594703</v>
      </c>
      <c r="M23" s="49">
        <f t="shared" si="70"/>
        <v>0</v>
      </c>
      <c r="N23" s="49">
        <f t="shared" si="70"/>
        <v>263.03758811703932</v>
      </c>
      <c r="O23" s="49">
        <f t="shared" si="70"/>
        <v>0</v>
      </c>
      <c r="P23" s="49">
        <f t="shared" si="8"/>
        <v>0</v>
      </c>
      <c r="Q23" s="49">
        <f t="shared" ref="Q23:R23" si="71">Q49+Q101</f>
        <v>0</v>
      </c>
      <c r="R23" s="49">
        <f t="shared" si="71"/>
        <v>0</v>
      </c>
      <c r="S23" s="51">
        <f t="shared" si="10"/>
        <v>819.2569563129864</v>
      </c>
      <c r="T23" s="8" t="str">
        <f t="shared" si="11"/>
        <v/>
      </c>
      <c r="U23" s="8"/>
      <c r="X23"/>
      <c r="Y23"/>
      <c r="Z23"/>
      <c r="AA23"/>
      <c r="AB23"/>
      <c r="AC23"/>
      <c r="AD23"/>
      <c r="AE23"/>
      <c r="AF23"/>
      <c r="AG23"/>
      <c r="AH23" s="45"/>
      <c r="AJ23" s="45"/>
      <c r="AR23" s="5"/>
      <c r="BA23"/>
      <c r="BI23" s="5"/>
      <c r="BR23"/>
      <c r="BX23" s="4"/>
      <c r="CG23"/>
    </row>
    <row r="24" spans="1:85" ht="14.4" x14ac:dyDescent="0.3">
      <c r="A24" s="14" t="s">
        <v>22</v>
      </c>
      <c r="B24" s="59">
        <f t="shared" si="2"/>
        <v>556.21936819594703</v>
      </c>
      <c r="C24" s="59">
        <f t="shared" si="2"/>
        <v>0</v>
      </c>
      <c r="D24" s="59">
        <f t="shared" ref="D24:E24" si="72">D50+D102</f>
        <v>263.03758811703932</v>
      </c>
      <c r="E24" s="59">
        <f t="shared" si="72"/>
        <v>0</v>
      </c>
      <c r="F24" s="59">
        <f t="shared" si="4"/>
        <v>0</v>
      </c>
      <c r="G24" s="59">
        <f t="shared" ref="G24:H24" si="73">G50+G102</f>
        <v>0</v>
      </c>
      <c r="H24" s="59">
        <f t="shared" si="73"/>
        <v>0</v>
      </c>
      <c r="I24" s="61">
        <f t="shared" si="6"/>
        <v>819.2569563129864</v>
      </c>
      <c r="J24" s="8"/>
      <c r="K24" s="26" t="s">
        <v>22</v>
      </c>
      <c r="L24" s="62">
        <f t="shared" ref="L24:O24" si="74">L50+L102</f>
        <v>556.21936819594703</v>
      </c>
      <c r="M24" s="62">
        <f t="shared" si="74"/>
        <v>0</v>
      </c>
      <c r="N24" s="62">
        <f t="shared" si="74"/>
        <v>263.03758811703932</v>
      </c>
      <c r="O24" s="62">
        <f t="shared" si="74"/>
        <v>0</v>
      </c>
      <c r="P24" s="62">
        <f t="shared" si="8"/>
        <v>0</v>
      </c>
      <c r="Q24" s="62">
        <f t="shared" ref="Q24:R24" si="75">Q50+Q102</f>
        <v>0</v>
      </c>
      <c r="R24" s="62">
        <f t="shared" si="75"/>
        <v>0</v>
      </c>
      <c r="S24" s="64">
        <f t="shared" si="10"/>
        <v>819.2569563129864</v>
      </c>
      <c r="T24" s="8" t="str">
        <f t="shared" si="11"/>
        <v/>
      </c>
      <c r="U24" s="8"/>
      <c r="X24"/>
      <c r="Y24"/>
      <c r="Z24"/>
      <c r="AA24"/>
      <c r="AB24"/>
      <c r="AC24"/>
      <c r="AD24"/>
      <c r="AE24"/>
      <c r="AF24"/>
      <c r="AG24"/>
      <c r="AH24" s="45"/>
      <c r="AJ24" s="45"/>
      <c r="AR24" s="5"/>
      <c r="BA24"/>
      <c r="BI24" s="5"/>
      <c r="BR24"/>
      <c r="BX24" s="4"/>
      <c r="CG24"/>
    </row>
    <row r="25" spans="1:85" ht="14.4" x14ac:dyDescent="0.3">
      <c r="A25" s="15" t="s">
        <v>18</v>
      </c>
      <c r="B25" s="65">
        <f t="shared" si="2"/>
        <v>0</v>
      </c>
      <c r="C25" s="65">
        <f t="shared" si="2"/>
        <v>0</v>
      </c>
      <c r="D25" s="65">
        <f t="shared" ref="D25:E25" si="76">D51+D103</f>
        <v>0</v>
      </c>
      <c r="E25" s="65">
        <f t="shared" si="76"/>
        <v>0</v>
      </c>
      <c r="F25" s="65">
        <f t="shared" si="4"/>
        <v>0</v>
      </c>
      <c r="G25" s="65">
        <f t="shared" ref="G25:H25" si="77">G51+G103</f>
        <v>0</v>
      </c>
      <c r="H25" s="65">
        <f t="shared" si="77"/>
        <v>0</v>
      </c>
      <c r="I25" s="67">
        <f t="shared" si="6"/>
        <v>0</v>
      </c>
      <c r="J25" s="8"/>
      <c r="K25" s="27" t="s">
        <v>18</v>
      </c>
      <c r="L25" s="65">
        <f t="shared" ref="L25:O25" si="78">L51+L103</f>
        <v>0</v>
      </c>
      <c r="M25" s="65">
        <f t="shared" si="78"/>
        <v>0</v>
      </c>
      <c r="N25" s="65">
        <f t="shared" si="78"/>
        <v>0</v>
      </c>
      <c r="O25" s="65">
        <f t="shared" si="78"/>
        <v>0</v>
      </c>
      <c r="P25" s="65">
        <f t="shared" si="8"/>
        <v>0</v>
      </c>
      <c r="Q25" s="65">
        <f t="shared" ref="Q25:R25" si="79">Q51+Q103</f>
        <v>0</v>
      </c>
      <c r="R25" s="65">
        <f t="shared" si="79"/>
        <v>0</v>
      </c>
      <c r="S25" s="69">
        <f t="shared" si="10"/>
        <v>0</v>
      </c>
      <c r="T25" s="8"/>
      <c r="U25" s="8"/>
      <c r="Z25" s="45"/>
      <c r="AA25"/>
      <c r="AB25"/>
      <c r="AC25"/>
      <c r="AD25"/>
      <c r="AE25"/>
      <c r="AF25"/>
      <c r="AG25"/>
      <c r="AH25"/>
      <c r="AI25"/>
      <c r="AR25" s="5"/>
      <c r="BA25"/>
      <c r="BI25" s="5"/>
      <c r="BR25"/>
      <c r="BX25" s="4"/>
      <c r="CG25"/>
    </row>
    <row r="26" spans="1:85" ht="14.4" x14ac:dyDescent="0.3">
      <c r="A26" s="14" t="s">
        <v>19</v>
      </c>
      <c r="B26" s="59">
        <f t="shared" si="2"/>
        <v>0</v>
      </c>
      <c r="C26" s="59">
        <f t="shared" si="2"/>
        <v>0</v>
      </c>
      <c r="D26" s="59">
        <f t="shared" ref="D26:E26" si="80">D52+D104</f>
        <v>0</v>
      </c>
      <c r="E26" s="59">
        <f t="shared" si="80"/>
        <v>0</v>
      </c>
      <c r="F26" s="59">
        <f t="shared" si="4"/>
        <v>0</v>
      </c>
      <c r="G26" s="59">
        <f t="shared" ref="G26:H26" si="81">G52+G104</f>
        <v>0</v>
      </c>
      <c r="H26" s="59">
        <f t="shared" si="81"/>
        <v>0</v>
      </c>
      <c r="I26" s="61">
        <f t="shared" si="6"/>
        <v>0</v>
      </c>
      <c r="J26" s="8"/>
      <c r="K26" s="26" t="s">
        <v>19</v>
      </c>
      <c r="L26" s="62">
        <f t="shared" ref="L26:O26" si="82">L52+L104</f>
        <v>0</v>
      </c>
      <c r="M26" s="62">
        <f t="shared" si="82"/>
        <v>0</v>
      </c>
      <c r="N26" s="62">
        <f t="shared" si="82"/>
        <v>0</v>
      </c>
      <c r="O26" s="62">
        <f t="shared" si="82"/>
        <v>0</v>
      </c>
      <c r="P26" s="62">
        <f t="shared" si="8"/>
        <v>0</v>
      </c>
      <c r="Q26" s="62">
        <f t="shared" ref="Q26:R26" si="83">Q52+Q104</f>
        <v>0</v>
      </c>
      <c r="R26" s="62">
        <f t="shared" si="83"/>
        <v>0</v>
      </c>
      <c r="S26" s="64">
        <f t="shared" si="10"/>
        <v>0</v>
      </c>
      <c r="T26" s="8"/>
      <c r="U26" s="8"/>
      <c r="Z26" s="45"/>
      <c r="AA26"/>
      <c r="AB26"/>
      <c r="AC26"/>
      <c r="AD26"/>
      <c r="AE26"/>
      <c r="AF26"/>
      <c r="AG26"/>
      <c r="AH26"/>
      <c r="AI26"/>
      <c r="AR26" s="5"/>
      <c r="BA26"/>
      <c r="BI26" s="5"/>
      <c r="BR26"/>
      <c r="BX26" s="4"/>
      <c r="CG26"/>
    </row>
    <row r="27" spans="1:85" ht="15" thickBot="1" x14ac:dyDescent="0.35">
      <c r="A27" s="16" t="s">
        <v>10</v>
      </c>
      <c r="B27" s="70">
        <f t="shared" si="2"/>
        <v>0</v>
      </c>
      <c r="C27" s="70">
        <f t="shared" si="2"/>
        <v>0</v>
      </c>
      <c r="D27" s="70">
        <f t="shared" ref="D27:E27" si="84">D53+D105</f>
        <v>0</v>
      </c>
      <c r="E27" s="70">
        <f t="shared" si="84"/>
        <v>0</v>
      </c>
      <c r="F27" s="70">
        <f t="shared" si="4"/>
        <v>0</v>
      </c>
      <c r="G27" s="70">
        <f t="shared" ref="G27:H27" si="85">G53+G105</f>
        <v>0</v>
      </c>
      <c r="H27" s="70">
        <f t="shared" si="85"/>
        <v>0</v>
      </c>
      <c r="I27" s="72">
        <f t="shared" si="6"/>
        <v>0</v>
      </c>
      <c r="J27" s="8"/>
      <c r="K27" s="28" t="s">
        <v>64</v>
      </c>
      <c r="L27" s="70">
        <f t="shared" ref="L27:O27" si="86">L53+L105</f>
        <v>0</v>
      </c>
      <c r="M27" s="70">
        <f t="shared" si="86"/>
        <v>0</v>
      </c>
      <c r="N27" s="70">
        <f t="shared" si="86"/>
        <v>0</v>
      </c>
      <c r="O27" s="70">
        <f t="shared" si="86"/>
        <v>0</v>
      </c>
      <c r="P27" s="70">
        <f t="shared" si="8"/>
        <v>0</v>
      </c>
      <c r="Q27" s="70">
        <f t="shared" ref="Q27:R27" si="87">Q53+Q105</f>
        <v>0</v>
      </c>
      <c r="R27" s="70">
        <f t="shared" si="87"/>
        <v>0</v>
      </c>
      <c r="S27" s="74">
        <f t="shared" si="10"/>
        <v>0</v>
      </c>
      <c r="T27" s="8"/>
      <c r="U27" s="8"/>
      <c r="Z27" s="45"/>
      <c r="AA27"/>
      <c r="AB27"/>
      <c r="AC27"/>
      <c r="AD27"/>
      <c r="AE27"/>
      <c r="AF27"/>
      <c r="AG27"/>
      <c r="AH27"/>
      <c r="AI27"/>
      <c r="AR27" s="5"/>
      <c r="BA27"/>
      <c r="BI27" s="5"/>
      <c r="BR27"/>
      <c r="BX27" s="4"/>
      <c r="CG27"/>
    </row>
    <row r="28" spans="1:85" x14ac:dyDescent="0.25">
      <c r="A28" s="17" t="s">
        <v>25</v>
      </c>
      <c r="B28" s="75">
        <f>SUM(B7:B23)</f>
        <v>24483.562986622022</v>
      </c>
      <c r="C28" s="75">
        <f t="shared" ref="C28:I28" si="88">SUM(C7:C23)</f>
        <v>8836.321702425872</v>
      </c>
      <c r="D28" s="75">
        <f t="shared" si="88"/>
        <v>10512.044015295463</v>
      </c>
      <c r="E28" s="75">
        <f t="shared" si="88"/>
        <v>8930.3209320411461</v>
      </c>
      <c r="F28" s="75">
        <f t="shared" si="88"/>
        <v>28227.316444173757</v>
      </c>
      <c r="G28" s="75">
        <f t="shared" si="88"/>
        <v>2126.9599662356322</v>
      </c>
      <c r="H28" s="76">
        <f t="shared" si="88"/>
        <v>19.068666857815813</v>
      </c>
      <c r="I28" s="48">
        <f t="shared" si="88"/>
        <v>83135.594713651692</v>
      </c>
      <c r="J28" s="279"/>
      <c r="K28" s="29" t="s">
        <v>25</v>
      </c>
      <c r="L28" s="75">
        <f>SUM(L7:L23)</f>
        <v>24483.562986622022</v>
      </c>
      <c r="M28" s="75">
        <f t="shared" ref="M28:S28" si="89">SUM(M7:M23)</f>
        <v>8836.321702425872</v>
      </c>
      <c r="N28" s="75">
        <f t="shared" si="89"/>
        <v>10512.044015295463</v>
      </c>
      <c r="O28" s="75">
        <f t="shared" si="89"/>
        <v>8930.3209320411461</v>
      </c>
      <c r="P28" s="75">
        <f t="shared" si="89"/>
        <v>28227.316444173757</v>
      </c>
      <c r="Q28" s="75">
        <f t="shared" si="89"/>
        <v>2126.9599662356322</v>
      </c>
      <c r="R28" s="76">
        <f t="shared" si="89"/>
        <v>19.068666857815813</v>
      </c>
      <c r="S28" s="77">
        <f t="shared" si="89"/>
        <v>83135.594713651721</v>
      </c>
      <c r="T28" s="8" t="str">
        <f>IF(ABS(S28-S54-S80-S106)&gt;0.01,S28-S54-S80-S106,"")</f>
        <v/>
      </c>
      <c r="U28" s="8"/>
      <c r="Z28" s="45"/>
      <c r="AA28"/>
      <c r="AB28"/>
      <c r="AC28"/>
      <c r="AD28"/>
      <c r="AE28"/>
      <c r="AF28"/>
      <c r="AG28"/>
      <c r="AH28"/>
      <c r="AI28"/>
      <c r="AR28" s="5"/>
      <c r="BA28"/>
      <c r="BI28" s="5"/>
      <c r="BR28"/>
      <c r="BX28" s="4"/>
      <c r="CG28"/>
    </row>
    <row r="29" spans="1:85" s="4" customFormat="1" ht="15" thickBot="1" x14ac:dyDescent="0.35">
      <c r="A29" s="18" t="s">
        <v>85</v>
      </c>
      <c r="B29" s="78">
        <f>IF($I28=0,"-",B28/$I28)</f>
        <v>0.2945015678416934</v>
      </c>
      <c r="C29" s="78">
        <f t="shared" ref="C29:H29" si="90">IF($I28=0,"-",C28/$I28)</f>
        <v>0.1062880674981791</v>
      </c>
      <c r="D29" s="78">
        <f t="shared" si="90"/>
        <v>0.12644456386584652</v>
      </c>
      <c r="E29" s="78">
        <f t="shared" si="90"/>
        <v>0.10741874118781877</v>
      </c>
      <c r="F29" s="78">
        <f t="shared" si="90"/>
        <v>0.33953346387186606</v>
      </c>
      <c r="G29" s="78">
        <f t="shared" si="90"/>
        <v>2.5584227472740556E-2</v>
      </c>
      <c r="H29" s="78">
        <f t="shared" si="90"/>
        <v>2.2936826185576741E-4</v>
      </c>
      <c r="I29" s="79">
        <f>SUM(B29:H29)</f>
        <v>1.0000000000000002</v>
      </c>
      <c r="K29" s="30" t="s">
        <v>85</v>
      </c>
      <c r="L29" s="80">
        <f>IF($S28=0,"-",L28/$S28)</f>
        <v>0.29450156784169329</v>
      </c>
      <c r="M29" s="80">
        <f t="shared" ref="M29:R29" si="91">IF($S28=0,"-",M28/$S28)</f>
        <v>0.10628806749817905</v>
      </c>
      <c r="N29" s="80">
        <f t="shared" si="91"/>
        <v>0.12644456386584646</v>
      </c>
      <c r="O29" s="80">
        <f t="shared" si="91"/>
        <v>0.10741874118781874</v>
      </c>
      <c r="P29" s="80">
        <f t="shared" si="91"/>
        <v>0.33953346387186595</v>
      </c>
      <c r="Q29" s="80">
        <f t="shared" si="91"/>
        <v>2.5584227472740549E-2</v>
      </c>
      <c r="R29" s="81">
        <f t="shared" si="91"/>
        <v>2.2936826185576732E-4</v>
      </c>
      <c r="S29" s="82">
        <f>SUM(L29:R29)</f>
        <v>0.99999999999999978</v>
      </c>
      <c r="BA29" s="83"/>
      <c r="BR29" s="83"/>
    </row>
    <row r="30" spans="1:85" ht="14.4" thickBot="1" x14ac:dyDescent="0.3"/>
    <row r="31" spans="1:85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  <c r="K31" s="369" t="s">
        <v>51</v>
      </c>
      <c r="L31" s="43" t="s">
        <v>0</v>
      </c>
      <c r="M31" s="43" t="s">
        <v>1</v>
      </c>
      <c r="N31" s="43" t="s">
        <v>2</v>
      </c>
      <c r="O31" s="43" t="s">
        <v>3</v>
      </c>
      <c r="P31" s="43" t="s">
        <v>26</v>
      </c>
      <c r="Q31" s="43" t="s">
        <v>4</v>
      </c>
      <c r="R31" s="43" t="s">
        <v>84</v>
      </c>
      <c r="S31" s="44" t="s">
        <v>5</v>
      </c>
      <c r="U31" s="365" t="s">
        <v>51</v>
      </c>
      <c r="V31" s="84" t="s">
        <v>71</v>
      </c>
      <c r="W31" s="84" t="s">
        <v>72</v>
      </c>
      <c r="X31" s="84" t="s">
        <v>4</v>
      </c>
      <c r="Y31" s="84" t="s">
        <v>1</v>
      </c>
      <c r="Z31" s="84" t="s">
        <v>2</v>
      </c>
      <c r="AA31" s="84" t="s">
        <v>3</v>
      </c>
      <c r="AB31" s="84" t="s">
        <v>53</v>
      </c>
      <c r="AC31" s="84" t="s">
        <v>65</v>
      </c>
      <c r="AD31" s="85" t="s">
        <v>73</v>
      </c>
      <c r="AE31" s="85" t="s">
        <v>74</v>
      </c>
      <c r="AF31" s="85" t="s">
        <v>75</v>
      </c>
      <c r="AG31" s="85" t="s">
        <v>76</v>
      </c>
      <c r="AH31" s="85" t="s">
        <v>77</v>
      </c>
      <c r="AI31" s="86" t="s">
        <v>61</v>
      </c>
    </row>
    <row r="32" spans="1:85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  <c r="K32" s="370" t="s">
        <v>51</v>
      </c>
      <c r="L32" s="360" t="s">
        <v>66</v>
      </c>
      <c r="M32" s="361"/>
      <c r="N32" s="361"/>
      <c r="O32" s="361"/>
      <c r="P32" s="361"/>
      <c r="Q32" s="361"/>
      <c r="R32" s="361"/>
      <c r="S32" s="362"/>
      <c r="U32" s="366" t="s">
        <v>51</v>
      </c>
      <c r="V32" s="363" t="s">
        <v>66</v>
      </c>
      <c r="W32" s="363"/>
      <c r="X32" s="363"/>
      <c r="Y32" s="363"/>
      <c r="Z32" s="363"/>
      <c r="AA32" s="363"/>
      <c r="AB32" s="363"/>
      <c r="AC32" s="363"/>
      <c r="AD32" s="363"/>
      <c r="AE32" s="363"/>
      <c r="AF32" s="363"/>
      <c r="AG32" s="363"/>
      <c r="AH32" s="363"/>
      <c r="AI32" s="364"/>
    </row>
    <row r="33" spans="1:36" x14ac:dyDescent="0.25">
      <c r="A33" s="10" t="s">
        <v>6</v>
      </c>
      <c r="B33" s="46">
        <f>B111+B137+B163+B189+B215+B241+B267+B293+B319+B345+B371+B397+B423</f>
        <v>0</v>
      </c>
      <c r="C33" s="46">
        <f t="shared" ref="C33:E33" si="92">C111+C137+C163+C189+C215+C241+C267+C293+C319+C345+C371+C397+C423</f>
        <v>40.299619628654199</v>
      </c>
      <c r="D33" s="46">
        <f t="shared" si="92"/>
        <v>650.05121569074527</v>
      </c>
      <c r="E33" s="46">
        <f t="shared" si="92"/>
        <v>0</v>
      </c>
      <c r="F33" s="371">
        <v>0</v>
      </c>
      <c r="G33" s="46">
        <f t="shared" ref="G33:H48" si="93">G111+G137+G163+G189+G215+G241+G267+G293+G319+G345+G371+G397+G423</f>
        <v>0</v>
      </c>
      <c r="H33" s="46">
        <f t="shared" si="93"/>
        <v>0</v>
      </c>
      <c r="I33" s="48">
        <f>SUM(B33:H33)</f>
        <v>690.35083531939949</v>
      </c>
      <c r="J33" s="8"/>
      <c r="K33" s="31" t="s">
        <v>6</v>
      </c>
      <c r="L33" s="46">
        <f t="shared" ref="L33:R48" si="94">L111+L137+L163+L189+L215+L241+L267+L293+L319+L345+L371+L397+L423</f>
        <v>0</v>
      </c>
      <c r="M33" s="46">
        <f t="shared" si="94"/>
        <v>40.299619628654199</v>
      </c>
      <c r="N33" s="46">
        <f t="shared" si="94"/>
        <v>650.05121569074527</v>
      </c>
      <c r="O33" s="46">
        <f t="shared" si="94"/>
        <v>0</v>
      </c>
      <c r="P33" s="46">
        <f t="shared" si="94"/>
        <v>0</v>
      </c>
      <c r="Q33" s="46">
        <f t="shared" si="94"/>
        <v>0</v>
      </c>
      <c r="R33" s="46">
        <f t="shared" si="94"/>
        <v>0</v>
      </c>
      <c r="S33" s="88">
        <f>SUM(L33:R33)</f>
        <v>690.35083531939949</v>
      </c>
      <c r="T33" s="8"/>
      <c r="U33" s="33" t="s">
        <v>6</v>
      </c>
      <c r="V33" s="89">
        <f t="shared" ref="V33:AH48" si="95">V111+V137+V163+V189+V215+V241+V267+V293+V319+V345+V371+V397+V423</f>
        <v>0</v>
      </c>
      <c r="W33" s="89">
        <f t="shared" si="95"/>
        <v>0</v>
      </c>
      <c r="X33" s="89">
        <f t="shared" si="95"/>
        <v>0</v>
      </c>
      <c r="Y33" s="89">
        <f t="shared" si="95"/>
        <v>40.299619628654199</v>
      </c>
      <c r="Z33" s="89">
        <f t="shared" si="95"/>
        <v>650.05121569074527</v>
      </c>
      <c r="AA33" s="89">
        <f t="shared" si="95"/>
        <v>0</v>
      </c>
      <c r="AB33" s="89">
        <f t="shared" si="95"/>
        <v>0</v>
      </c>
      <c r="AC33" s="90">
        <f t="shared" si="95"/>
        <v>0</v>
      </c>
      <c r="AD33" s="89">
        <f t="shared" si="95"/>
        <v>0</v>
      </c>
      <c r="AE33" s="89">
        <f t="shared" si="95"/>
        <v>0</v>
      </c>
      <c r="AF33" s="89">
        <f t="shared" si="95"/>
        <v>0</v>
      </c>
      <c r="AG33" s="89">
        <f t="shared" si="95"/>
        <v>0</v>
      </c>
      <c r="AH33" s="89">
        <f t="shared" si="95"/>
        <v>0</v>
      </c>
      <c r="AI33" s="92">
        <f>SUM(V33:AC33)</f>
        <v>690.35083531939949</v>
      </c>
      <c r="AJ33" t="str">
        <f>IF(ABS(S33-AI33)&gt;0.001,S33-AI33,"")</f>
        <v/>
      </c>
    </row>
    <row r="34" spans="1:36" x14ac:dyDescent="0.25">
      <c r="A34" s="11" t="s">
        <v>7</v>
      </c>
      <c r="B34" s="52">
        <f t="shared" ref="B34:E49" si="96">B112+B138+B164+B190+B216+B242+B268+B294+B320+B346+B372+B398+B424</f>
        <v>0</v>
      </c>
      <c r="C34" s="52">
        <f t="shared" si="96"/>
        <v>0</v>
      </c>
      <c r="D34" s="52">
        <f t="shared" si="96"/>
        <v>3.4005999999999998</v>
      </c>
      <c r="E34" s="52">
        <f t="shared" si="96"/>
        <v>0</v>
      </c>
      <c r="F34" s="372">
        <v>0</v>
      </c>
      <c r="G34" s="52">
        <f t="shared" si="93"/>
        <v>0</v>
      </c>
      <c r="H34" s="52">
        <f t="shared" si="93"/>
        <v>0</v>
      </c>
      <c r="I34" s="54">
        <f t="shared" ref="I34:I53" si="97">SUM(B34:H34)</f>
        <v>3.4005999999999998</v>
      </c>
      <c r="J34" s="8"/>
      <c r="K34" s="23" t="s">
        <v>7</v>
      </c>
      <c r="L34" s="55">
        <f t="shared" si="94"/>
        <v>0</v>
      </c>
      <c r="M34" s="55">
        <f t="shared" si="94"/>
        <v>0</v>
      </c>
      <c r="N34" s="55">
        <f t="shared" si="94"/>
        <v>3.4005999999999998</v>
      </c>
      <c r="O34" s="55">
        <f t="shared" si="94"/>
        <v>0</v>
      </c>
      <c r="P34" s="55">
        <f t="shared" si="94"/>
        <v>0</v>
      </c>
      <c r="Q34" s="55">
        <f t="shared" si="94"/>
        <v>0</v>
      </c>
      <c r="R34" s="55">
        <f t="shared" si="94"/>
        <v>0</v>
      </c>
      <c r="S34" s="57">
        <f t="shared" ref="S34:S53" si="98">SUM(L34:R34)</f>
        <v>3.4005999999999998</v>
      </c>
      <c r="T34" s="8"/>
      <c r="U34" s="34" t="s">
        <v>7</v>
      </c>
      <c r="V34" s="93">
        <f t="shared" si="95"/>
        <v>0</v>
      </c>
      <c r="W34" s="93">
        <f t="shared" si="95"/>
        <v>0</v>
      </c>
      <c r="X34" s="93">
        <f t="shared" si="95"/>
        <v>0</v>
      </c>
      <c r="Y34" s="93">
        <f t="shared" si="95"/>
        <v>0</v>
      </c>
      <c r="Z34" s="93">
        <f t="shared" si="95"/>
        <v>3.4005999999999998</v>
      </c>
      <c r="AA34" s="93">
        <f t="shared" si="95"/>
        <v>0</v>
      </c>
      <c r="AB34" s="93">
        <f t="shared" si="95"/>
        <v>0</v>
      </c>
      <c r="AC34" s="94">
        <f t="shared" si="95"/>
        <v>0</v>
      </c>
      <c r="AD34" s="93">
        <f t="shared" si="95"/>
        <v>0</v>
      </c>
      <c r="AE34" s="93">
        <f t="shared" si="95"/>
        <v>0</v>
      </c>
      <c r="AF34" s="93">
        <f t="shared" si="95"/>
        <v>0</v>
      </c>
      <c r="AG34" s="93">
        <f t="shared" si="95"/>
        <v>0</v>
      </c>
      <c r="AH34" s="93">
        <f t="shared" si="95"/>
        <v>0</v>
      </c>
      <c r="AI34" s="95">
        <f t="shared" ref="AI34:AI53" si="99">SUM(V34:AC34)</f>
        <v>3.4005999999999998</v>
      </c>
      <c r="AJ34" t="str">
        <f t="shared" ref="AJ34:AJ55" si="100">IF(ABS(S34-AI34)&gt;0.001,S34-AI34,"")</f>
        <v/>
      </c>
    </row>
    <row r="35" spans="1:36" x14ac:dyDescent="0.25">
      <c r="A35" s="12" t="s">
        <v>9</v>
      </c>
      <c r="B35" s="49">
        <f t="shared" si="96"/>
        <v>0</v>
      </c>
      <c r="C35" s="49">
        <f t="shared" si="96"/>
        <v>0</v>
      </c>
      <c r="D35" s="49">
        <f t="shared" si="96"/>
        <v>347.64064716351356</v>
      </c>
      <c r="E35" s="49">
        <f t="shared" si="96"/>
        <v>0</v>
      </c>
      <c r="F35" s="372">
        <v>0</v>
      </c>
      <c r="G35" s="49">
        <f t="shared" si="93"/>
        <v>0</v>
      </c>
      <c r="H35" s="49">
        <f t="shared" si="93"/>
        <v>0</v>
      </c>
      <c r="I35" s="48">
        <f t="shared" si="97"/>
        <v>347.64064716351356</v>
      </c>
      <c r="J35" s="8"/>
      <c r="K35" s="24" t="s">
        <v>9</v>
      </c>
      <c r="L35" s="49">
        <f t="shared" si="94"/>
        <v>0</v>
      </c>
      <c r="M35" s="49">
        <f t="shared" si="94"/>
        <v>0</v>
      </c>
      <c r="N35" s="49">
        <f t="shared" si="94"/>
        <v>347.64064716351356</v>
      </c>
      <c r="O35" s="49">
        <f t="shared" si="94"/>
        <v>0</v>
      </c>
      <c r="P35" s="49">
        <f t="shared" si="94"/>
        <v>0</v>
      </c>
      <c r="Q35" s="49">
        <f t="shared" si="94"/>
        <v>0</v>
      </c>
      <c r="R35" s="49">
        <f t="shared" si="94"/>
        <v>0</v>
      </c>
      <c r="S35" s="51">
        <f t="shared" si="98"/>
        <v>347.64064716351356</v>
      </c>
      <c r="T35" s="8"/>
      <c r="U35" s="35" t="s">
        <v>9</v>
      </c>
      <c r="V35" s="89">
        <f t="shared" si="95"/>
        <v>0</v>
      </c>
      <c r="W35" s="89">
        <f t="shared" si="95"/>
        <v>0</v>
      </c>
      <c r="X35" s="89">
        <f t="shared" si="95"/>
        <v>0</v>
      </c>
      <c r="Y35" s="89">
        <f t="shared" si="95"/>
        <v>0</v>
      </c>
      <c r="Z35" s="89">
        <f t="shared" si="95"/>
        <v>347.64064716351356</v>
      </c>
      <c r="AA35" s="89">
        <f t="shared" si="95"/>
        <v>0</v>
      </c>
      <c r="AB35" s="89">
        <f t="shared" si="95"/>
        <v>0</v>
      </c>
      <c r="AC35" s="90">
        <f t="shared" si="95"/>
        <v>0</v>
      </c>
      <c r="AD35" s="89">
        <f t="shared" si="95"/>
        <v>0</v>
      </c>
      <c r="AE35" s="89">
        <f t="shared" si="95"/>
        <v>0</v>
      </c>
      <c r="AF35" s="89">
        <f t="shared" si="95"/>
        <v>0</v>
      </c>
      <c r="AG35" s="89">
        <f t="shared" si="95"/>
        <v>0</v>
      </c>
      <c r="AH35" s="89">
        <f t="shared" si="95"/>
        <v>0</v>
      </c>
      <c r="AI35" s="92">
        <f t="shared" si="99"/>
        <v>347.64064716351356</v>
      </c>
      <c r="AJ35" t="str">
        <f t="shared" si="100"/>
        <v/>
      </c>
    </row>
    <row r="36" spans="1:36" x14ac:dyDescent="0.25">
      <c r="A36" s="11" t="s">
        <v>54</v>
      </c>
      <c r="B36" s="52">
        <f t="shared" si="96"/>
        <v>0</v>
      </c>
      <c r="C36" s="52">
        <f t="shared" si="96"/>
        <v>0</v>
      </c>
      <c r="D36" s="52">
        <f t="shared" si="96"/>
        <v>11.451425299999999</v>
      </c>
      <c r="E36" s="52">
        <f t="shared" si="96"/>
        <v>0</v>
      </c>
      <c r="F36" s="372">
        <v>0</v>
      </c>
      <c r="G36" s="52">
        <f t="shared" si="93"/>
        <v>0</v>
      </c>
      <c r="H36" s="52">
        <f t="shared" si="93"/>
        <v>0</v>
      </c>
      <c r="I36" s="54">
        <f t="shared" si="97"/>
        <v>11.451425299999999</v>
      </c>
      <c r="J36" s="8"/>
      <c r="K36" s="23" t="s">
        <v>54</v>
      </c>
      <c r="L36" s="55">
        <f t="shared" si="94"/>
        <v>0</v>
      </c>
      <c r="M36" s="55">
        <f t="shared" si="94"/>
        <v>0</v>
      </c>
      <c r="N36" s="55">
        <f t="shared" si="94"/>
        <v>11.451425299999999</v>
      </c>
      <c r="O36" s="55">
        <f t="shared" si="94"/>
        <v>0</v>
      </c>
      <c r="P36" s="55">
        <f t="shared" si="94"/>
        <v>0</v>
      </c>
      <c r="Q36" s="55">
        <f t="shared" si="94"/>
        <v>0</v>
      </c>
      <c r="R36" s="55">
        <f t="shared" si="94"/>
        <v>0</v>
      </c>
      <c r="S36" s="57">
        <f t="shared" si="98"/>
        <v>11.451425299999999</v>
      </c>
      <c r="T36" s="8"/>
      <c r="U36" s="34" t="s">
        <v>54</v>
      </c>
      <c r="V36" s="93">
        <f t="shared" si="95"/>
        <v>0</v>
      </c>
      <c r="W36" s="93">
        <f t="shared" si="95"/>
        <v>0</v>
      </c>
      <c r="X36" s="93">
        <f t="shared" si="95"/>
        <v>0</v>
      </c>
      <c r="Y36" s="93">
        <f t="shared" si="95"/>
        <v>0</v>
      </c>
      <c r="Z36" s="93">
        <f t="shared" si="95"/>
        <v>11.445174521997815</v>
      </c>
      <c r="AA36" s="93">
        <f t="shared" si="95"/>
        <v>0</v>
      </c>
      <c r="AB36" s="93">
        <f t="shared" si="95"/>
        <v>0</v>
      </c>
      <c r="AC36" s="94">
        <f t="shared" si="95"/>
        <v>6.2507780021834065E-3</v>
      </c>
      <c r="AD36" s="93">
        <f t="shared" si="95"/>
        <v>0</v>
      </c>
      <c r="AE36" s="93">
        <f t="shared" si="95"/>
        <v>0</v>
      </c>
      <c r="AF36" s="93">
        <f t="shared" si="95"/>
        <v>0</v>
      </c>
      <c r="AG36" s="93">
        <f t="shared" si="95"/>
        <v>6.2507780021834065E-3</v>
      </c>
      <c r="AH36" s="93">
        <f t="shared" si="95"/>
        <v>0</v>
      </c>
      <c r="AI36" s="95">
        <f t="shared" si="99"/>
        <v>11.451425299999999</v>
      </c>
      <c r="AJ36" t="str">
        <f t="shared" si="100"/>
        <v/>
      </c>
    </row>
    <row r="37" spans="1:36" x14ac:dyDescent="0.25">
      <c r="A37" s="12" t="s">
        <v>15</v>
      </c>
      <c r="B37" s="49">
        <f t="shared" si="96"/>
        <v>595.47782598533058</v>
      </c>
      <c r="C37" s="49">
        <f t="shared" si="96"/>
        <v>349.60106991801115</v>
      </c>
      <c r="D37" s="49">
        <f t="shared" si="96"/>
        <v>600.92118439158367</v>
      </c>
      <c r="E37" s="49">
        <f t="shared" si="96"/>
        <v>0</v>
      </c>
      <c r="F37" s="372">
        <v>0</v>
      </c>
      <c r="G37" s="49">
        <f t="shared" si="93"/>
        <v>0</v>
      </c>
      <c r="H37" s="49">
        <f t="shared" si="93"/>
        <v>0</v>
      </c>
      <c r="I37" s="48">
        <f t="shared" si="97"/>
        <v>1546.0000802949253</v>
      </c>
      <c r="J37" s="8"/>
      <c r="K37" s="24" t="s">
        <v>15</v>
      </c>
      <c r="L37" s="49">
        <f t="shared" si="94"/>
        <v>595.47782598533058</v>
      </c>
      <c r="M37" s="49">
        <f t="shared" si="94"/>
        <v>349.60106991801115</v>
      </c>
      <c r="N37" s="49">
        <f t="shared" si="94"/>
        <v>600.92118439158367</v>
      </c>
      <c r="O37" s="49">
        <f t="shared" si="94"/>
        <v>0</v>
      </c>
      <c r="P37" s="49">
        <f t="shared" si="94"/>
        <v>0</v>
      </c>
      <c r="Q37" s="49">
        <f t="shared" si="94"/>
        <v>0</v>
      </c>
      <c r="R37" s="49">
        <f t="shared" si="94"/>
        <v>0</v>
      </c>
      <c r="S37" s="51">
        <f t="shared" si="98"/>
        <v>1546.0000802949253</v>
      </c>
      <c r="T37" s="8"/>
      <c r="U37" s="35" t="s">
        <v>15</v>
      </c>
      <c r="V37" s="89">
        <f t="shared" si="95"/>
        <v>579.32553914102016</v>
      </c>
      <c r="W37" s="89">
        <f t="shared" si="95"/>
        <v>0</v>
      </c>
      <c r="X37" s="89">
        <f t="shared" si="95"/>
        <v>0</v>
      </c>
      <c r="Y37" s="89">
        <f t="shared" si="95"/>
        <v>349.60106991801115</v>
      </c>
      <c r="Z37" s="89">
        <f t="shared" si="95"/>
        <v>380.27739706842328</v>
      </c>
      <c r="AA37" s="89">
        <f t="shared" si="95"/>
        <v>0</v>
      </c>
      <c r="AB37" s="89">
        <f t="shared" si="95"/>
        <v>0</v>
      </c>
      <c r="AC37" s="90">
        <f t="shared" si="95"/>
        <v>236.79607416747078</v>
      </c>
      <c r="AD37" s="89">
        <f t="shared" si="95"/>
        <v>16.152286844310396</v>
      </c>
      <c r="AE37" s="89">
        <f t="shared" si="95"/>
        <v>0</v>
      </c>
      <c r="AF37" s="89">
        <f t="shared" si="95"/>
        <v>0</v>
      </c>
      <c r="AG37" s="89">
        <f t="shared" si="95"/>
        <v>220.64378732316038</v>
      </c>
      <c r="AH37" s="89">
        <f t="shared" si="95"/>
        <v>0</v>
      </c>
      <c r="AI37" s="92">
        <f t="shared" si="99"/>
        <v>1546.0000802949255</v>
      </c>
      <c r="AJ37" t="str">
        <f t="shared" si="100"/>
        <v/>
      </c>
    </row>
    <row r="38" spans="1:36" x14ac:dyDescent="0.25">
      <c r="A38" s="11" t="s">
        <v>67</v>
      </c>
      <c r="B38" s="52">
        <f t="shared" si="96"/>
        <v>299.28334133263792</v>
      </c>
      <c r="C38" s="52">
        <f t="shared" si="96"/>
        <v>73.328341011872539</v>
      </c>
      <c r="D38" s="52">
        <f t="shared" si="96"/>
        <v>99.174173560319929</v>
      </c>
      <c r="E38" s="52">
        <f t="shared" si="96"/>
        <v>2.7397721246799644</v>
      </c>
      <c r="F38" s="372">
        <v>0</v>
      </c>
      <c r="G38" s="52">
        <f t="shared" si="93"/>
        <v>0</v>
      </c>
      <c r="H38" s="52">
        <f t="shared" si="93"/>
        <v>0</v>
      </c>
      <c r="I38" s="54">
        <f t="shared" si="97"/>
        <v>474.5256280295103</v>
      </c>
      <c r="J38" s="8"/>
      <c r="K38" s="23" t="s">
        <v>67</v>
      </c>
      <c r="L38" s="55">
        <f t="shared" si="94"/>
        <v>299.28334133263792</v>
      </c>
      <c r="M38" s="55">
        <f t="shared" si="94"/>
        <v>73.328341011872539</v>
      </c>
      <c r="N38" s="55">
        <f t="shared" si="94"/>
        <v>99.174173560319929</v>
      </c>
      <c r="O38" s="55">
        <f t="shared" si="94"/>
        <v>2.7397721246799644</v>
      </c>
      <c r="P38" s="55">
        <f t="shared" si="94"/>
        <v>0</v>
      </c>
      <c r="Q38" s="55">
        <f t="shared" si="94"/>
        <v>0</v>
      </c>
      <c r="R38" s="55">
        <f t="shared" si="94"/>
        <v>0</v>
      </c>
      <c r="S38" s="57">
        <f t="shared" si="98"/>
        <v>474.5256280295103</v>
      </c>
      <c r="T38" s="8"/>
      <c r="U38" s="34" t="s">
        <v>55</v>
      </c>
      <c r="V38" s="93">
        <f t="shared" si="95"/>
        <v>295.25718558500773</v>
      </c>
      <c r="W38" s="93">
        <f t="shared" si="95"/>
        <v>2.0396619298279024</v>
      </c>
      <c r="X38" s="93">
        <f t="shared" si="95"/>
        <v>0</v>
      </c>
      <c r="Y38" s="93">
        <f t="shared" si="95"/>
        <v>73.328341011872539</v>
      </c>
      <c r="Z38" s="93">
        <f t="shared" si="95"/>
        <v>76.91341130193527</v>
      </c>
      <c r="AA38" s="93">
        <f t="shared" si="95"/>
        <v>1.0892743097616844</v>
      </c>
      <c r="AB38" s="93">
        <f t="shared" si="95"/>
        <v>0</v>
      </c>
      <c r="AC38" s="94">
        <f t="shared" si="95"/>
        <v>25.897753891105186</v>
      </c>
      <c r="AD38" s="93">
        <f t="shared" si="95"/>
        <v>1.9864938178022482</v>
      </c>
      <c r="AE38" s="93">
        <f t="shared" si="95"/>
        <v>0</v>
      </c>
      <c r="AF38" s="93">
        <f t="shared" si="95"/>
        <v>0</v>
      </c>
      <c r="AG38" s="93">
        <f t="shared" si="95"/>
        <v>22.260762258384663</v>
      </c>
      <c r="AH38" s="93">
        <f t="shared" si="95"/>
        <v>1.6504978149182798</v>
      </c>
      <c r="AI38" s="95">
        <f t="shared" si="99"/>
        <v>474.5256280295103</v>
      </c>
      <c r="AJ38" t="str">
        <f t="shared" si="100"/>
        <v/>
      </c>
    </row>
    <row r="39" spans="1:36" x14ac:dyDescent="0.25">
      <c r="A39" s="12" t="s">
        <v>56</v>
      </c>
      <c r="B39" s="49">
        <f t="shared" si="96"/>
        <v>0</v>
      </c>
      <c r="C39" s="49">
        <f t="shared" si="96"/>
        <v>0</v>
      </c>
      <c r="D39" s="49">
        <f t="shared" si="96"/>
        <v>4.0177954949435462</v>
      </c>
      <c r="E39" s="49">
        <f t="shared" si="96"/>
        <v>1367.3312503275802</v>
      </c>
      <c r="F39" s="372">
        <v>0</v>
      </c>
      <c r="G39" s="49">
        <f t="shared" si="93"/>
        <v>0</v>
      </c>
      <c r="H39" s="49">
        <f t="shared" si="93"/>
        <v>0</v>
      </c>
      <c r="I39" s="48">
        <f t="shared" si="97"/>
        <v>1371.3490458225237</v>
      </c>
      <c r="J39" s="8"/>
      <c r="K39" s="24" t="s">
        <v>56</v>
      </c>
      <c r="L39" s="49">
        <f t="shared" si="94"/>
        <v>0</v>
      </c>
      <c r="M39" s="49">
        <f t="shared" si="94"/>
        <v>0</v>
      </c>
      <c r="N39" s="49">
        <f t="shared" si="94"/>
        <v>4.0177954949435462</v>
      </c>
      <c r="O39" s="49">
        <f t="shared" si="94"/>
        <v>1367.3312503275802</v>
      </c>
      <c r="P39" s="49">
        <f t="shared" si="94"/>
        <v>2039.7164177550408</v>
      </c>
      <c r="Q39" s="49">
        <f t="shared" si="94"/>
        <v>0</v>
      </c>
      <c r="R39" s="49">
        <f t="shared" si="94"/>
        <v>0</v>
      </c>
      <c r="S39" s="51">
        <f t="shared" si="98"/>
        <v>3411.0654635775645</v>
      </c>
      <c r="T39" s="8"/>
      <c r="U39" s="35" t="s">
        <v>56</v>
      </c>
      <c r="V39" s="89">
        <f t="shared" si="95"/>
        <v>0</v>
      </c>
      <c r="W39" s="89">
        <f t="shared" si="95"/>
        <v>0</v>
      </c>
      <c r="X39" s="89">
        <f t="shared" si="95"/>
        <v>0</v>
      </c>
      <c r="Y39" s="89">
        <f t="shared" si="95"/>
        <v>0</v>
      </c>
      <c r="Z39" s="89">
        <f t="shared" si="95"/>
        <v>0</v>
      </c>
      <c r="AA39" s="89">
        <f t="shared" si="95"/>
        <v>1366.0523571521253</v>
      </c>
      <c r="AB39" s="89">
        <f t="shared" si="95"/>
        <v>2039.7164177550408</v>
      </c>
      <c r="AC39" s="90">
        <f t="shared" si="95"/>
        <v>5.296688670398491</v>
      </c>
      <c r="AD39" s="89">
        <f t="shared" si="95"/>
        <v>0</v>
      </c>
      <c r="AE39" s="89">
        <f t="shared" si="95"/>
        <v>1.2788931754549451</v>
      </c>
      <c r="AF39" s="89">
        <f t="shared" si="95"/>
        <v>0</v>
      </c>
      <c r="AG39" s="89">
        <f t="shared" si="95"/>
        <v>4.0177954949435462</v>
      </c>
      <c r="AH39" s="89">
        <f t="shared" si="95"/>
        <v>0</v>
      </c>
      <c r="AI39" s="92">
        <f t="shared" si="99"/>
        <v>3411.0654635775645</v>
      </c>
      <c r="AJ39" t="str">
        <f t="shared" si="100"/>
        <v/>
      </c>
    </row>
    <row r="40" spans="1:36" x14ac:dyDescent="0.25">
      <c r="A40" s="11" t="s">
        <v>11</v>
      </c>
      <c r="B40" s="52">
        <f t="shared" si="96"/>
        <v>0</v>
      </c>
      <c r="C40" s="52">
        <f t="shared" si="96"/>
        <v>0.10588801978301544</v>
      </c>
      <c r="D40" s="52">
        <f t="shared" si="96"/>
        <v>0</v>
      </c>
      <c r="E40" s="52">
        <f t="shared" si="96"/>
        <v>8.1854140572031096</v>
      </c>
      <c r="F40" s="372">
        <v>0</v>
      </c>
      <c r="G40" s="52">
        <f t="shared" si="93"/>
        <v>0</v>
      </c>
      <c r="H40" s="52">
        <f t="shared" si="93"/>
        <v>0</v>
      </c>
      <c r="I40" s="54">
        <f t="shared" si="97"/>
        <v>8.2913020769861259</v>
      </c>
      <c r="J40" s="8"/>
      <c r="K40" s="23" t="s">
        <v>11</v>
      </c>
      <c r="L40" s="55">
        <f t="shared" si="94"/>
        <v>0</v>
      </c>
      <c r="M40" s="55">
        <f t="shared" si="94"/>
        <v>0.10588801978301544</v>
      </c>
      <c r="N40" s="55">
        <f t="shared" si="94"/>
        <v>0</v>
      </c>
      <c r="O40" s="55">
        <f t="shared" si="94"/>
        <v>8.1854140572031096</v>
      </c>
      <c r="P40" s="55">
        <f t="shared" si="94"/>
        <v>94.141956147885338</v>
      </c>
      <c r="Q40" s="55">
        <f t="shared" si="94"/>
        <v>0</v>
      </c>
      <c r="R40" s="55">
        <f t="shared" si="94"/>
        <v>0</v>
      </c>
      <c r="S40" s="57">
        <f t="shared" si="98"/>
        <v>102.43325822487147</v>
      </c>
      <c r="T40" s="8"/>
      <c r="U40" s="34" t="s">
        <v>11</v>
      </c>
      <c r="V40" s="93">
        <f t="shared" si="95"/>
        <v>0</v>
      </c>
      <c r="W40" s="93">
        <f t="shared" si="95"/>
        <v>0</v>
      </c>
      <c r="X40" s="93">
        <f t="shared" si="95"/>
        <v>0</v>
      </c>
      <c r="Y40" s="93">
        <f t="shared" si="95"/>
        <v>0.10588801978301544</v>
      </c>
      <c r="Z40" s="93">
        <f t="shared" si="95"/>
        <v>0</v>
      </c>
      <c r="AA40" s="93">
        <f t="shared" si="95"/>
        <v>8.1854140572031096</v>
      </c>
      <c r="AB40" s="93">
        <f t="shared" si="95"/>
        <v>94.141956147885338</v>
      </c>
      <c r="AC40" s="94">
        <f t="shared" si="95"/>
        <v>0</v>
      </c>
      <c r="AD40" s="93">
        <f t="shared" si="95"/>
        <v>0</v>
      </c>
      <c r="AE40" s="93">
        <f t="shared" si="95"/>
        <v>0</v>
      </c>
      <c r="AF40" s="93">
        <f t="shared" si="95"/>
        <v>0</v>
      </c>
      <c r="AG40" s="93">
        <f t="shared" si="95"/>
        <v>0</v>
      </c>
      <c r="AH40" s="93">
        <f t="shared" si="95"/>
        <v>0</v>
      </c>
      <c r="AI40" s="95">
        <f t="shared" si="99"/>
        <v>102.43325822487147</v>
      </c>
      <c r="AJ40" t="str">
        <f t="shared" si="100"/>
        <v/>
      </c>
    </row>
    <row r="41" spans="1:36" x14ac:dyDescent="0.25">
      <c r="A41" s="12" t="s">
        <v>57</v>
      </c>
      <c r="B41" s="49">
        <f t="shared" si="96"/>
        <v>0.22123801283437886</v>
      </c>
      <c r="C41" s="49">
        <f t="shared" si="96"/>
        <v>0</v>
      </c>
      <c r="D41" s="49">
        <f t="shared" si="96"/>
        <v>1.5121833141979044</v>
      </c>
      <c r="E41" s="49">
        <f t="shared" si="96"/>
        <v>0</v>
      </c>
      <c r="F41" s="372">
        <v>0</v>
      </c>
      <c r="G41" s="49">
        <f t="shared" si="93"/>
        <v>0</v>
      </c>
      <c r="H41" s="49">
        <f t="shared" si="93"/>
        <v>0</v>
      </c>
      <c r="I41" s="48">
        <f t="shared" si="97"/>
        <v>1.7334213270322834</v>
      </c>
      <c r="J41" s="8"/>
      <c r="K41" s="24" t="s">
        <v>57</v>
      </c>
      <c r="L41" s="49">
        <f t="shared" si="94"/>
        <v>0.22123801283437886</v>
      </c>
      <c r="M41" s="49">
        <f t="shared" si="94"/>
        <v>0</v>
      </c>
      <c r="N41" s="49">
        <f t="shared" si="94"/>
        <v>1.5121833141979044</v>
      </c>
      <c r="O41" s="49">
        <f t="shared" si="94"/>
        <v>0</v>
      </c>
      <c r="P41" s="49">
        <f t="shared" si="94"/>
        <v>0</v>
      </c>
      <c r="Q41" s="49">
        <f t="shared" si="94"/>
        <v>0</v>
      </c>
      <c r="R41" s="49">
        <f t="shared" si="94"/>
        <v>0</v>
      </c>
      <c r="S41" s="51">
        <f t="shared" si="98"/>
        <v>1.7334213270322834</v>
      </c>
      <c r="T41" s="8"/>
      <c r="U41" s="35" t="s">
        <v>57</v>
      </c>
      <c r="V41" s="89">
        <f t="shared" si="95"/>
        <v>0.22123801283437886</v>
      </c>
      <c r="W41" s="89">
        <f t="shared" si="95"/>
        <v>0</v>
      </c>
      <c r="X41" s="89">
        <f t="shared" si="95"/>
        <v>0</v>
      </c>
      <c r="Y41" s="89">
        <f t="shared" si="95"/>
        <v>0</v>
      </c>
      <c r="Z41" s="89">
        <f t="shared" si="95"/>
        <v>1.5121833141979044</v>
      </c>
      <c r="AA41" s="89">
        <f t="shared" si="95"/>
        <v>0</v>
      </c>
      <c r="AB41" s="89">
        <f t="shared" si="95"/>
        <v>0</v>
      </c>
      <c r="AC41" s="90">
        <f t="shared" si="95"/>
        <v>0</v>
      </c>
      <c r="AD41" s="89">
        <f t="shared" si="95"/>
        <v>0</v>
      </c>
      <c r="AE41" s="89">
        <f t="shared" si="95"/>
        <v>0</v>
      </c>
      <c r="AF41" s="89">
        <f t="shared" si="95"/>
        <v>0</v>
      </c>
      <c r="AG41" s="89">
        <f t="shared" si="95"/>
        <v>0</v>
      </c>
      <c r="AH41" s="89">
        <f t="shared" si="95"/>
        <v>0</v>
      </c>
      <c r="AI41" s="92">
        <f t="shared" si="99"/>
        <v>1.7334213270322834</v>
      </c>
      <c r="AJ41" t="str">
        <f t="shared" si="100"/>
        <v/>
      </c>
    </row>
    <row r="42" spans="1:36" x14ac:dyDescent="0.25">
      <c r="A42" s="11" t="s">
        <v>16</v>
      </c>
      <c r="B42" s="52">
        <f t="shared" si="96"/>
        <v>66.651493056433438</v>
      </c>
      <c r="C42" s="52">
        <f t="shared" si="96"/>
        <v>5.4907367084799148</v>
      </c>
      <c r="D42" s="52">
        <f t="shared" si="96"/>
        <v>95.149867072402415</v>
      </c>
      <c r="E42" s="52">
        <f t="shared" si="96"/>
        <v>21.013847616427395</v>
      </c>
      <c r="F42" s="372">
        <v>0</v>
      </c>
      <c r="G42" s="52">
        <f t="shared" si="93"/>
        <v>0</v>
      </c>
      <c r="H42" s="52">
        <f t="shared" si="93"/>
        <v>0</v>
      </c>
      <c r="I42" s="54">
        <f t="shared" si="97"/>
        <v>188.30594445374317</v>
      </c>
      <c r="J42" s="8"/>
      <c r="K42" s="23" t="s">
        <v>16</v>
      </c>
      <c r="L42" s="55">
        <f t="shared" si="94"/>
        <v>66.651493056433438</v>
      </c>
      <c r="M42" s="55">
        <f t="shared" si="94"/>
        <v>5.4907367084799148</v>
      </c>
      <c r="N42" s="55">
        <f t="shared" si="94"/>
        <v>95.149867072402415</v>
      </c>
      <c r="O42" s="55">
        <f t="shared" si="94"/>
        <v>21.013847616427395</v>
      </c>
      <c r="P42" s="55">
        <f t="shared" si="94"/>
        <v>0</v>
      </c>
      <c r="Q42" s="55">
        <f t="shared" si="94"/>
        <v>0</v>
      </c>
      <c r="R42" s="55">
        <f t="shared" si="94"/>
        <v>0</v>
      </c>
      <c r="S42" s="57">
        <f t="shared" si="98"/>
        <v>188.30594445374317</v>
      </c>
      <c r="T42" s="8"/>
      <c r="U42" s="34" t="s">
        <v>16</v>
      </c>
      <c r="V42" s="93">
        <f t="shared" si="95"/>
        <v>64.43994622553663</v>
      </c>
      <c r="W42" s="93">
        <f t="shared" si="95"/>
        <v>4.6438444709667966E-2</v>
      </c>
      <c r="X42" s="93">
        <f t="shared" si="95"/>
        <v>0</v>
      </c>
      <c r="Y42" s="93">
        <f t="shared" si="95"/>
        <v>5.4907367084799148</v>
      </c>
      <c r="Z42" s="93">
        <f t="shared" si="95"/>
        <v>90.838825461354489</v>
      </c>
      <c r="AA42" s="93">
        <f t="shared" si="95"/>
        <v>8.1218188479342448</v>
      </c>
      <c r="AB42" s="93">
        <f t="shared" si="95"/>
        <v>0</v>
      </c>
      <c r="AC42" s="94">
        <f t="shared" si="95"/>
        <v>19.368178765728217</v>
      </c>
      <c r="AD42" s="93">
        <f t="shared" si="95"/>
        <v>2.1651083861871494</v>
      </c>
      <c r="AE42" s="93">
        <f t="shared" si="95"/>
        <v>0</v>
      </c>
      <c r="AF42" s="93">
        <f t="shared" si="95"/>
        <v>0</v>
      </c>
      <c r="AG42" s="93">
        <f t="shared" si="95"/>
        <v>4.3110416110479175</v>
      </c>
      <c r="AH42" s="93">
        <f t="shared" si="95"/>
        <v>12.892028768493152</v>
      </c>
      <c r="AI42" s="95">
        <f t="shared" si="99"/>
        <v>188.30594445374317</v>
      </c>
      <c r="AJ42" t="str">
        <f t="shared" si="100"/>
        <v/>
      </c>
    </row>
    <row r="43" spans="1:36" x14ac:dyDescent="0.25">
      <c r="A43" s="12" t="s">
        <v>139</v>
      </c>
      <c r="B43" s="49">
        <f t="shared" si="96"/>
        <v>580.97334732567754</v>
      </c>
      <c r="C43" s="49">
        <f t="shared" si="96"/>
        <v>2025.3051884724484</v>
      </c>
      <c r="D43" s="49">
        <f t="shared" si="96"/>
        <v>1762.0522489983057</v>
      </c>
      <c r="E43" s="49">
        <f t="shared" si="96"/>
        <v>0.76946326794937325</v>
      </c>
      <c r="F43" s="372">
        <v>0</v>
      </c>
      <c r="G43" s="49">
        <f t="shared" si="93"/>
        <v>0</v>
      </c>
      <c r="H43" s="49">
        <f t="shared" si="93"/>
        <v>0</v>
      </c>
      <c r="I43" s="48">
        <f t="shared" si="97"/>
        <v>4369.100248064381</v>
      </c>
      <c r="J43" s="8"/>
      <c r="K43" s="24" t="s">
        <v>139</v>
      </c>
      <c r="L43" s="49">
        <f t="shared" si="94"/>
        <v>580.97334732567754</v>
      </c>
      <c r="M43" s="49">
        <f t="shared" si="94"/>
        <v>2025.3051884724484</v>
      </c>
      <c r="N43" s="49">
        <f t="shared" si="94"/>
        <v>1762.0522489983057</v>
      </c>
      <c r="O43" s="49">
        <f t="shared" si="94"/>
        <v>0.76946326794937325</v>
      </c>
      <c r="P43" s="49">
        <f t="shared" si="94"/>
        <v>0</v>
      </c>
      <c r="Q43" s="49">
        <f t="shared" si="94"/>
        <v>0</v>
      </c>
      <c r="R43" s="49">
        <f t="shared" si="94"/>
        <v>0</v>
      </c>
      <c r="S43" s="51">
        <f t="shared" si="98"/>
        <v>4369.100248064381</v>
      </c>
      <c r="T43" s="8"/>
      <c r="U43" s="35" t="s">
        <v>139</v>
      </c>
      <c r="V43" s="89">
        <f t="shared" si="95"/>
        <v>543.47251876532789</v>
      </c>
      <c r="W43" s="89">
        <f t="shared" si="95"/>
        <v>0</v>
      </c>
      <c r="X43" s="89">
        <f t="shared" si="95"/>
        <v>0</v>
      </c>
      <c r="Y43" s="89">
        <f t="shared" si="95"/>
        <v>2025.3051884724484</v>
      </c>
      <c r="Z43" s="89">
        <f t="shared" si="95"/>
        <v>1657.9168628437308</v>
      </c>
      <c r="AA43" s="89">
        <f t="shared" si="95"/>
        <v>0.76946326794937325</v>
      </c>
      <c r="AB43" s="89">
        <f t="shared" si="95"/>
        <v>0</v>
      </c>
      <c r="AC43" s="90">
        <f t="shared" si="95"/>
        <v>141.63621471492459</v>
      </c>
      <c r="AD43" s="89">
        <f t="shared" si="95"/>
        <v>37.500828560349568</v>
      </c>
      <c r="AE43" s="89">
        <f t="shared" si="95"/>
        <v>0</v>
      </c>
      <c r="AF43" s="89">
        <f t="shared" si="95"/>
        <v>0</v>
      </c>
      <c r="AG43" s="89">
        <f t="shared" si="95"/>
        <v>104.13538615457503</v>
      </c>
      <c r="AH43" s="89">
        <f t="shared" si="95"/>
        <v>0</v>
      </c>
      <c r="AI43" s="92">
        <f t="shared" si="99"/>
        <v>4369.100248064381</v>
      </c>
      <c r="AJ43" t="str">
        <f t="shared" si="100"/>
        <v/>
      </c>
    </row>
    <row r="44" spans="1:36" x14ac:dyDescent="0.25">
      <c r="A44" s="11" t="s">
        <v>24</v>
      </c>
      <c r="B44" s="52">
        <f t="shared" si="96"/>
        <v>693.24543511763852</v>
      </c>
      <c r="C44" s="52">
        <f t="shared" si="96"/>
        <v>22.506366157888095</v>
      </c>
      <c r="D44" s="52">
        <f t="shared" si="96"/>
        <v>943.52069860644519</v>
      </c>
      <c r="E44" s="52">
        <f t="shared" si="96"/>
        <v>5271.6919659189507</v>
      </c>
      <c r="F44" s="372">
        <v>0</v>
      </c>
      <c r="G44" s="52">
        <f t="shared" si="93"/>
        <v>501.55740406564547</v>
      </c>
      <c r="H44" s="52">
        <f t="shared" si="93"/>
        <v>18.222049391024683</v>
      </c>
      <c r="I44" s="54">
        <f t="shared" si="97"/>
        <v>7450.7439192575921</v>
      </c>
      <c r="J44" s="8"/>
      <c r="K44" s="23" t="s">
        <v>24</v>
      </c>
      <c r="L44" s="55">
        <f t="shared" si="94"/>
        <v>693.24543511763852</v>
      </c>
      <c r="M44" s="55">
        <f t="shared" si="94"/>
        <v>22.506366157888095</v>
      </c>
      <c r="N44" s="55">
        <f t="shared" si="94"/>
        <v>943.52069860644519</v>
      </c>
      <c r="O44" s="55">
        <f t="shared" si="94"/>
        <v>5271.6919659189507</v>
      </c>
      <c r="P44" s="55">
        <f t="shared" si="94"/>
        <v>16.206892787885927</v>
      </c>
      <c r="Q44" s="55">
        <f t="shared" si="94"/>
        <v>501.55740406564547</v>
      </c>
      <c r="R44" s="55">
        <f t="shared" si="94"/>
        <v>18.222049391024683</v>
      </c>
      <c r="S44" s="57">
        <f t="shared" si="98"/>
        <v>7466.9508120454784</v>
      </c>
      <c r="T44" s="8"/>
      <c r="U44" s="34" t="s">
        <v>24</v>
      </c>
      <c r="V44" s="93">
        <f t="shared" si="95"/>
        <v>32.842054824627645</v>
      </c>
      <c r="W44" s="93">
        <f t="shared" si="95"/>
        <v>383.17307457310346</v>
      </c>
      <c r="X44" s="93">
        <f t="shared" si="95"/>
        <v>501.55740406564547</v>
      </c>
      <c r="Y44" s="93">
        <f t="shared" si="95"/>
        <v>22.506366157888095</v>
      </c>
      <c r="Z44" s="93">
        <f t="shared" si="95"/>
        <v>917.06623523423389</v>
      </c>
      <c r="AA44" s="93">
        <f t="shared" si="95"/>
        <v>4971.9501835986803</v>
      </c>
      <c r="AB44" s="93">
        <f t="shared" si="95"/>
        <v>16.206892787885927</v>
      </c>
      <c r="AC44" s="94">
        <f t="shared" si="95"/>
        <v>621.64860080341225</v>
      </c>
      <c r="AD44" s="93">
        <f t="shared" si="95"/>
        <v>277.23030571990739</v>
      </c>
      <c r="AE44" s="93">
        <f t="shared" si="95"/>
        <v>292.92810070013627</v>
      </c>
      <c r="AF44" s="93">
        <f t="shared" si="95"/>
        <v>18.222049391024683</v>
      </c>
      <c r="AG44" s="93">
        <f t="shared" si="95"/>
        <v>26.45446337221119</v>
      </c>
      <c r="AH44" s="93">
        <f t="shared" si="95"/>
        <v>6.8136816201327939</v>
      </c>
      <c r="AI44" s="95">
        <f t="shared" si="99"/>
        <v>7466.9508120454784</v>
      </c>
      <c r="AJ44" t="str">
        <f t="shared" si="100"/>
        <v/>
      </c>
    </row>
    <row r="45" spans="1:36" x14ac:dyDescent="0.25">
      <c r="A45" s="12" t="s">
        <v>23</v>
      </c>
      <c r="B45" s="49">
        <f t="shared" si="96"/>
        <v>303.61940392903017</v>
      </c>
      <c r="C45" s="49">
        <f t="shared" si="96"/>
        <v>0.25389009896292924</v>
      </c>
      <c r="D45" s="49">
        <f t="shared" si="96"/>
        <v>262.3165337201342</v>
      </c>
      <c r="E45" s="49">
        <f t="shared" si="96"/>
        <v>0</v>
      </c>
      <c r="F45" s="372">
        <v>0</v>
      </c>
      <c r="G45" s="49">
        <f t="shared" si="93"/>
        <v>0</v>
      </c>
      <c r="H45" s="49">
        <f t="shared" si="93"/>
        <v>0</v>
      </c>
      <c r="I45" s="48">
        <f t="shared" si="97"/>
        <v>566.1898277481273</v>
      </c>
      <c r="J45" s="8"/>
      <c r="K45" s="24" t="s">
        <v>23</v>
      </c>
      <c r="L45" s="49">
        <f t="shared" si="94"/>
        <v>303.61940392903017</v>
      </c>
      <c r="M45" s="49">
        <f t="shared" si="94"/>
        <v>0.25389009896292924</v>
      </c>
      <c r="N45" s="49">
        <f t="shared" si="94"/>
        <v>262.3165337201342</v>
      </c>
      <c r="O45" s="49">
        <f t="shared" si="94"/>
        <v>0</v>
      </c>
      <c r="P45" s="49">
        <f t="shared" si="94"/>
        <v>0</v>
      </c>
      <c r="Q45" s="49">
        <f t="shared" si="94"/>
        <v>0</v>
      </c>
      <c r="R45" s="49">
        <f t="shared" si="94"/>
        <v>0</v>
      </c>
      <c r="S45" s="51">
        <f t="shared" si="98"/>
        <v>566.1898277481273</v>
      </c>
      <c r="T45" s="8"/>
      <c r="U45" s="35" t="s">
        <v>23</v>
      </c>
      <c r="V45" s="89">
        <f t="shared" si="95"/>
        <v>210.58875407390894</v>
      </c>
      <c r="W45" s="89">
        <f t="shared" si="95"/>
        <v>0</v>
      </c>
      <c r="X45" s="89">
        <f t="shared" si="95"/>
        <v>0</v>
      </c>
      <c r="Y45" s="89">
        <f t="shared" si="95"/>
        <v>0.25389009896292924</v>
      </c>
      <c r="Z45" s="89">
        <f t="shared" si="95"/>
        <v>0.63689828602697451</v>
      </c>
      <c r="AA45" s="89">
        <f t="shared" si="95"/>
        <v>0</v>
      </c>
      <c r="AB45" s="89">
        <f t="shared" si="95"/>
        <v>0</v>
      </c>
      <c r="AC45" s="90">
        <f t="shared" si="95"/>
        <v>354.71028528922852</v>
      </c>
      <c r="AD45" s="89">
        <f t="shared" si="95"/>
        <v>93.030649855121283</v>
      </c>
      <c r="AE45" s="89">
        <f t="shared" si="95"/>
        <v>0</v>
      </c>
      <c r="AF45" s="89">
        <f t="shared" si="95"/>
        <v>0</v>
      </c>
      <c r="AG45" s="89">
        <f t="shared" si="95"/>
        <v>261.67963543410724</v>
      </c>
      <c r="AH45" s="89">
        <f t="shared" si="95"/>
        <v>0</v>
      </c>
      <c r="AI45" s="92">
        <f t="shared" si="99"/>
        <v>566.1898277481273</v>
      </c>
      <c r="AJ45" t="str">
        <f t="shared" si="100"/>
        <v/>
      </c>
    </row>
    <row r="46" spans="1:36" x14ac:dyDescent="0.25">
      <c r="A46" s="11" t="s">
        <v>58</v>
      </c>
      <c r="B46" s="52">
        <f t="shared" si="96"/>
        <v>50.773085281326189</v>
      </c>
      <c r="C46" s="52">
        <f t="shared" si="96"/>
        <v>29.328030548848794</v>
      </c>
      <c r="D46" s="52">
        <f t="shared" si="96"/>
        <v>63.544440745309409</v>
      </c>
      <c r="E46" s="52">
        <f t="shared" si="96"/>
        <v>0</v>
      </c>
      <c r="F46" s="372">
        <v>0</v>
      </c>
      <c r="G46" s="52">
        <f t="shared" si="93"/>
        <v>0</v>
      </c>
      <c r="H46" s="52">
        <f t="shared" si="93"/>
        <v>0</v>
      </c>
      <c r="I46" s="54">
        <f t="shared" si="97"/>
        <v>143.64555657548439</v>
      </c>
      <c r="J46" s="8"/>
      <c r="K46" s="23" t="s">
        <v>58</v>
      </c>
      <c r="L46" s="55">
        <f t="shared" si="94"/>
        <v>50.773085281326189</v>
      </c>
      <c r="M46" s="55">
        <f t="shared" si="94"/>
        <v>29.328030548848794</v>
      </c>
      <c r="N46" s="55">
        <f t="shared" si="94"/>
        <v>63.544440745309409</v>
      </c>
      <c r="O46" s="55">
        <f t="shared" si="94"/>
        <v>0</v>
      </c>
      <c r="P46" s="55">
        <f t="shared" si="94"/>
        <v>0</v>
      </c>
      <c r="Q46" s="55">
        <f t="shared" si="94"/>
        <v>0</v>
      </c>
      <c r="R46" s="55">
        <f t="shared" si="94"/>
        <v>0</v>
      </c>
      <c r="S46" s="57">
        <f t="shared" si="98"/>
        <v>143.64555657548439</v>
      </c>
      <c r="T46" s="8"/>
      <c r="U46" s="34" t="s">
        <v>58</v>
      </c>
      <c r="V46" s="93">
        <f t="shared" si="95"/>
        <v>49.490768624688684</v>
      </c>
      <c r="W46" s="93">
        <f t="shared" si="95"/>
        <v>0</v>
      </c>
      <c r="X46" s="93">
        <f t="shared" si="95"/>
        <v>0</v>
      </c>
      <c r="Y46" s="93">
        <f t="shared" si="95"/>
        <v>29.328030548848794</v>
      </c>
      <c r="Z46" s="93">
        <f t="shared" si="95"/>
        <v>63.544440745309409</v>
      </c>
      <c r="AA46" s="93">
        <f t="shared" si="95"/>
        <v>0</v>
      </c>
      <c r="AB46" s="93">
        <f t="shared" si="95"/>
        <v>0</v>
      </c>
      <c r="AC46" s="94">
        <f t="shared" si="95"/>
        <v>1.2823166566374968</v>
      </c>
      <c r="AD46" s="93">
        <f t="shared" si="95"/>
        <v>1.2823166566374968</v>
      </c>
      <c r="AE46" s="93">
        <f t="shared" si="95"/>
        <v>0</v>
      </c>
      <c r="AF46" s="93">
        <f t="shared" si="95"/>
        <v>0</v>
      </c>
      <c r="AG46" s="93">
        <f t="shared" si="95"/>
        <v>0</v>
      </c>
      <c r="AH46" s="93">
        <f t="shared" si="95"/>
        <v>0</v>
      </c>
      <c r="AI46" s="95">
        <f t="shared" si="99"/>
        <v>143.64555657548439</v>
      </c>
      <c r="AJ46" t="str">
        <f t="shared" si="100"/>
        <v/>
      </c>
    </row>
    <row r="47" spans="1:36" x14ac:dyDescent="0.25">
      <c r="A47" s="12" t="s">
        <v>21</v>
      </c>
      <c r="B47" s="49">
        <f t="shared" si="96"/>
        <v>262.97933639501241</v>
      </c>
      <c r="C47" s="49">
        <f t="shared" si="96"/>
        <v>5904.6076999864181</v>
      </c>
      <c r="D47" s="49">
        <f t="shared" si="96"/>
        <v>690.50488968497962</v>
      </c>
      <c r="E47" s="49">
        <f t="shared" si="96"/>
        <v>0</v>
      </c>
      <c r="F47" s="372">
        <v>0</v>
      </c>
      <c r="G47" s="49">
        <f t="shared" si="93"/>
        <v>0</v>
      </c>
      <c r="H47" s="49">
        <f t="shared" si="93"/>
        <v>0</v>
      </c>
      <c r="I47" s="48">
        <f t="shared" si="97"/>
        <v>6858.0919260664095</v>
      </c>
      <c r="J47" s="8"/>
      <c r="K47" s="24" t="s">
        <v>21</v>
      </c>
      <c r="L47" s="49">
        <f t="shared" si="94"/>
        <v>262.97933639501241</v>
      </c>
      <c r="M47" s="49">
        <f t="shared" si="94"/>
        <v>5904.6076999864181</v>
      </c>
      <c r="N47" s="49">
        <f t="shared" si="94"/>
        <v>690.50488968497962</v>
      </c>
      <c r="O47" s="49">
        <f t="shared" si="94"/>
        <v>0</v>
      </c>
      <c r="P47" s="49">
        <f t="shared" si="94"/>
        <v>19.165854338764213</v>
      </c>
      <c r="Q47" s="49">
        <f t="shared" si="94"/>
        <v>0</v>
      </c>
      <c r="R47" s="49">
        <f t="shared" si="94"/>
        <v>0</v>
      </c>
      <c r="S47" s="51">
        <f t="shared" si="98"/>
        <v>6877.2577804051734</v>
      </c>
      <c r="T47" s="8"/>
      <c r="U47" s="35" t="s">
        <v>21</v>
      </c>
      <c r="V47" s="89">
        <f t="shared" si="95"/>
        <v>260.06466318516243</v>
      </c>
      <c r="W47" s="89">
        <f t="shared" si="95"/>
        <v>0</v>
      </c>
      <c r="X47" s="89">
        <f t="shared" si="95"/>
        <v>0</v>
      </c>
      <c r="Y47" s="89">
        <f t="shared" si="95"/>
        <v>5904.6076999864181</v>
      </c>
      <c r="Z47" s="89">
        <f t="shared" si="95"/>
        <v>291.35807954824969</v>
      </c>
      <c r="AA47" s="89">
        <f t="shared" si="95"/>
        <v>0</v>
      </c>
      <c r="AB47" s="89">
        <f t="shared" si="95"/>
        <v>19.165854338764213</v>
      </c>
      <c r="AC47" s="90">
        <f t="shared" si="95"/>
        <v>402.06148334657973</v>
      </c>
      <c r="AD47" s="89">
        <f t="shared" si="95"/>
        <v>2.9146732098499877</v>
      </c>
      <c r="AE47" s="89">
        <f t="shared" si="95"/>
        <v>0</v>
      </c>
      <c r="AF47" s="89">
        <f t="shared" si="95"/>
        <v>0</v>
      </c>
      <c r="AG47" s="89">
        <f t="shared" si="95"/>
        <v>399.14681013672975</v>
      </c>
      <c r="AH47" s="89">
        <f t="shared" si="95"/>
        <v>0</v>
      </c>
      <c r="AI47" s="92">
        <f t="shared" si="99"/>
        <v>6877.2577804051734</v>
      </c>
      <c r="AJ47" t="str">
        <f t="shared" si="100"/>
        <v/>
      </c>
    </row>
    <row r="48" spans="1:36" x14ac:dyDescent="0.25">
      <c r="A48" s="11" t="s">
        <v>20</v>
      </c>
      <c r="B48" s="52">
        <f t="shared" si="96"/>
        <v>39.29123952816721</v>
      </c>
      <c r="C48" s="52">
        <f t="shared" si="96"/>
        <v>188.27768547357638</v>
      </c>
      <c r="D48" s="52">
        <f t="shared" si="96"/>
        <v>394.16439006672431</v>
      </c>
      <c r="E48" s="52">
        <f t="shared" si="96"/>
        <v>0</v>
      </c>
      <c r="F48" s="372">
        <v>0</v>
      </c>
      <c r="G48" s="52">
        <f t="shared" si="93"/>
        <v>0</v>
      </c>
      <c r="H48" s="52">
        <f t="shared" si="93"/>
        <v>0</v>
      </c>
      <c r="I48" s="54">
        <f t="shared" si="97"/>
        <v>621.73331506846785</v>
      </c>
      <c r="J48" s="8"/>
      <c r="K48" s="23" t="s">
        <v>20</v>
      </c>
      <c r="L48" s="55">
        <f t="shared" si="94"/>
        <v>39.29123952816721</v>
      </c>
      <c r="M48" s="55">
        <f t="shared" si="94"/>
        <v>188.27768547357638</v>
      </c>
      <c r="N48" s="55">
        <f t="shared" si="94"/>
        <v>394.16439006672431</v>
      </c>
      <c r="O48" s="55">
        <f t="shared" si="94"/>
        <v>0</v>
      </c>
      <c r="P48" s="55">
        <f t="shared" si="94"/>
        <v>0</v>
      </c>
      <c r="Q48" s="55">
        <f t="shared" si="94"/>
        <v>0</v>
      </c>
      <c r="R48" s="55">
        <f t="shared" si="94"/>
        <v>0</v>
      </c>
      <c r="S48" s="57">
        <f t="shared" si="98"/>
        <v>621.73331506846785</v>
      </c>
      <c r="T48" s="8"/>
      <c r="U48" s="34" t="s">
        <v>59</v>
      </c>
      <c r="V48" s="93">
        <f t="shared" si="95"/>
        <v>39.29123952816721</v>
      </c>
      <c r="W48" s="93">
        <f t="shared" si="95"/>
        <v>0</v>
      </c>
      <c r="X48" s="93">
        <f t="shared" si="95"/>
        <v>0</v>
      </c>
      <c r="Y48" s="93">
        <f t="shared" si="95"/>
        <v>188.27768547357638</v>
      </c>
      <c r="Z48" s="93">
        <f t="shared" si="95"/>
        <v>394.16439006672431</v>
      </c>
      <c r="AA48" s="93">
        <f t="shared" si="95"/>
        <v>0</v>
      </c>
      <c r="AB48" s="93">
        <f t="shared" si="95"/>
        <v>0</v>
      </c>
      <c r="AC48" s="94">
        <f t="shared" si="95"/>
        <v>0</v>
      </c>
      <c r="AD48" s="93">
        <f t="shared" si="95"/>
        <v>0</v>
      </c>
      <c r="AE48" s="93">
        <f t="shared" si="95"/>
        <v>0</v>
      </c>
      <c r="AF48" s="93">
        <f t="shared" si="95"/>
        <v>0</v>
      </c>
      <c r="AG48" s="93">
        <f t="shared" si="95"/>
        <v>0</v>
      </c>
      <c r="AH48" s="93">
        <f t="shared" si="95"/>
        <v>0</v>
      </c>
      <c r="AI48" s="95">
        <f t="shared" si="99"/>
        <v>621.73331506846785</v>
      </c>
      <c r="AJ48" t="str">
        <f t="shared" si="100"/>
        <v/>
      </c>
    </row>
    <row r="49" spans="1:36" x14ac:dyDescent="0.25">
      <c r="A49" s="13" t="s">
        <v>62</v>
      </c>
      <c r="B49" s="49">
        <f t="shared" si="96"/>
        <v>89.290800000000004</v>
      </c>
      <c r="C49" s="49">
        <f t="shared" si="96"/>
        <v>0</v>
      </c>
      <c r="D49" s="49">
        <f t="shared" si="96"/>
        <v>0</v>
      </c>
      <c r="E49" s="49">
        <f t="shared" si="96"/>
        <v>0</v>
      </c>
      <c r="F49" s="372">
        <v>0</v>
      </c>
      <c r="G49" s="49">
        <f t="shared" ref="G49:H53" si="101">G127+G153+G179+G205+G231+G257+G283+G309+G335+G361+G387+G413+G439</f>
        <v>0</v>
      </c>
      <c r="H49" s="49">
        <f t="shared" si="101"/>
        <v>0</v>
      </c>
      <c r="I49" s="48">
        <f t="shared" si="97"/>
        <v>89.290800000000004</v>
      </c>
      <c r="J49" s="8"/>
      <c r="K49" s="25" t="s">
        <v>62</v>
      </c>
      <c r="L49" s="49">
        <f t="shared" ref="L49:R53" si="102">L127+L153+L179+L205+L231+L257+L283+L309+L335+L361+L387+L413+L439</f>
        <v>89.290800000000004</v>
      </c>
      <c r="M49" s="49">
        <f t="shared" si="102"/>
        <v>0</v>
      </c>
      <c r="N49" s="49">
        <f t="shared" si="102"/>
        <v>0</v>
      </c>
      <c r="O49" s="49">
        <f t="shared" si="102"/>
        <v>0</v>
      </c>
      <c r="P49" s="49">
        <f t="shared" si="102"/>
        <v>0</v>
      </c>
      <c r="Q49" s="49">
        <f t="shared" si="102"/>
        <v>0</v>
      </c>
      <c r="R49" s="49">
        <f t="shared" si="102"/>
        <v>0</v>
      </c>
      <c r="S49" s="51">
        <f t="shared" si="98"/>
        <v>89.290800000000004</v>
      </c>
      <c r="T49" s="8"/>
      <c r="U49" s="36" t="s">
        <v>60</v>
      </c>
      <c r="V49" s="89">
        <f t="shared" ref="V49:AH53" si="103">V127+V153+V179+V205+V231+V257+V283+V309+V335+V361+V387+V413+V439</f>
        <v>89.290800000000004</v>
      </c>
      <c r="W49" s="89">
        <f t="shared" si="103"/>
        <v>0</v>
      </c>
      <c r="X49" s="89">
        <f t="shared" si="103"/>
        <v>0</v>
      </c>
      <c r="Y49" s="89">
        <f t="shared" si="103"/>
        <v>0</v>
      </c>
      <c r="Z49" s="89">
        <f t="shared" si="103"/>
        <v>0</v>
      </c>
      <c r="AA49" s="89">
        <f t="shared" si="103"/>
        <v>0</v>
      </c>
      <c r="AB49" s="89">
        <f t="shared" si="103"/>
        <v>0</v>
      </c>
      <c r="AC49" s="90">
        <f t="shared" si="103"/>
        <v>0</v>
      </c>
      <c r="AD49" s="89">
        <f t="shared" si="103"/>
        <v>0</v>
      </c>
      <c r="AE49" s="89">
        <f t="shared" si="103"/>
        <v>0</v>
      </c>
      <c r="AF49" s="89">
        <f t="shared" si="103"/>
        <v>0</v>
      </c>
      <c r="AG49" s="89">
        <f t="shared" si="103"/>
        <v>0</v>
      </c>
      <c r="AH49" s="89">
        <f t="shared" si="103"/>
        <v>0</v>
      </c>
      <c r="AI49" s="92">
        <f t="shared" si="99"/>
        <v>89.290800000000004</v>
      </c>
      <c r="AJ49" t="str">
        <f t="shared" si="100"/>
        <v/>
      </c>
    </row>
    <row r="50" spans="1:36" ht="14.4" x14ac:dyDescent="0.3">
      <c r="A50" s="14" t="s">
        <v>22</v>
      </c>
      <c r="B50" s="59">
        <f t="shared" ref="B50:E53" si="104">B128+B154+B180+B206+B232+B258+B284+B310+B336+B362+B388+B414+B440</f>
        <v>89.290800000000004</v>
      </c>
      <c r="C50" s="59">
        <f t="shared" si="104"/>
        <v>0</v>
      </c>
      <c r="D50" s="59">
        <f t="shared" si="104"/>
        <v>0</v>
      </c>
      <c r="E50" s="59">
        <f t="shared" si="104"/>
        <v>0</v>
      </c>
      <c r="F50" s="372">
        <v>0</v>
      </c>
      <c r="G50" s="59">
        <f t="shared" si="101"/>
        <v>0</v>
      </c>
      <c r="H50" s="59">
        <f t="shared" si="101"/>
        <v>0</v>
      </c>
      <c r="I50" s="61">
        <f t="shared" si="97"/>
        <v>89.290800000000004</v>
      </c>
      <c r="J50" s="8"/>
      <c r="K50" s="26" t="s">
        <v>22</v>
      </c>
      <c r="L50" s="62">
        <f t="shared" si="102"/>
        <v>89.290800000000004</v>
      </c>
      <c r="M50" s="62">
        <f t="shared" si="102"/>
        <v>0</v>
      </c>
      <c r="N50" s="62">
        <f t="shared" si="102"/>
        <v>0</v>
      </c>
      <c r="O50" s="62">
        <f t="shared" si="102"/>
        <v>0</v>
      </c>
      <c r="P50" s="62">
        <f t="shared" si="102"/>
        <v>0</v>
      </c>
      <c r="Q50" s="62">
        <f t="shared" si="102"/>
        <v>0</v>
      </c>
      <c r="R50" s="62">
        <f t="shared" si="102"/>
        <v>0</v>
      </c>
      <c r="S50" s="64">
        <f t="shared" si="98"/>
        <v>89.290800000000004</v>
      </c>
      <c r="T50" s="8"/>
      <c r="U50" s="37" t="s">
        <v>63</v>
      </c>
      <c r="V50" s="96">
        <f t="shared" si="103"/>
        <v>89.290800000000004</v>
      </c>
      <c r="W50" s="96">
        <f t="shared" si="103"/>
        <v>0</v>
      </c>
      <c r="X50" s="96">
        <f t="shared" si="103"/>
        <v>0</v>
      </c>
      <c r="Y50" s="96">
        <f t="shared" si="103"/>
        <v>0</v>
      </c>
      <c r="Z50" s="96">
        <f t="shared" si="103"/>
        <v>0</v>
      </c>
      <c r="AA50" s="96">
        <f t="shared" si="103"/>
        <v>0</v>
      </c>
      <c r="AB50" s="96">
        <f t="shared" si="103"/>
        <v>0</v>
      </c>
      <c r="AC50" s="268">
        <f t="shared" si="103"/>
        <v>0</v>
      </c>
      <c r="AD50" s="96">
        <f t="shared" si="103"/>
        <v>0</v>
      </c>
      <c r="AE50" s="96">
        <f t="shared" si="103"/>
        <v>0</v>
      </c>
      <c r="AF50" s="96">
        <f t="shared" si="103"/>
        <v>0</v>
      </c>
      <c r="AG50" s="96">
        <f t="shared" si="103"/>
        <v>0</v>
      </c>
      <c r="AH50" s="96">
        <f t="shared" si="103"/>
        <v>0</v>
      </c>
      <c r="AI50" s="98">
        <f t="shared" si="99"/>
        <v>89.290800000000004</v>
      </c>
      <c r="AJ50" t="str">
        <f t="shared" si="100"/>
        <v/>
      </c>
    </row>
    <row r="51" spans="1:36" ht="14.4" x14ac:dyDescent="0.3">
      <c r="A51" s="15" t="s">
        <v>18</v>
      </c>
      <c r="B51" s="65">
        <f t="shared" si="104"/>
        <v>0</v>
      </c>
      <c r="C51" s="65">
        <f t="shared" si="104"/>
        <v>0</v>
      </c>
      <c r="D51" s="65">
        <f t="shared" si="104"/>
        <v>0</v>
      </c>
      <c r="E51" s="65">
        <f t="shared" si="104"/>
        <v>0</v>
      </c>
      <c r="F51" s="372">
        <v>0</v>
      </c>
      <c r="G51" s="65">
        <f t="shared" si="101"/>
        <v>0</v>
      </c>
      <c r="H51" s="65">
        <f t="shared" si="101"/>
        <v>0</v>
      </c>
      <c r="I51" s="67">
        <f t="shared" si="97"/>
        <v>0</v>
      </c>
      <c r="J51" s="8"/>
      <c r="K51" s="27" t="s">
        <v>18</v>
      </c>
      <c r="L51" s="65">
        <f t="shared" si="102"/>
        <v>0</v>
      </c>
      <c r="M51" s="65">
        <f t="shared" si="102"/>
        <v>0</v>
      </c>
      <c r="N51" s="65">
        <f t="shared" si="102"/>
        <v>0</v>
      </c>
      <c r="O51" s="65">
        <f t="shared" si="102"/>
        <v>0</v>
      </c>
      <c r="P51" s="65">
        <f t="shared" si="102"/>
        <v>0</v>
      </c>
      <c r="Q51" s="65">
        <f t="shared" si="102"/>
        <v>0</v>
      </c>
      <c r="R51" s="65">
        <f t="shared" si="102"/>
        <v>0</v>
      </c>
      <c r="S51" s="69">
        <f t="shared" si="98"/>
        <v>0</v>
      </c>
      <c r="T51" s="8"/>
      <c r="U51" s="38" t="s">
        <v>18</v>
      </c>
      <c r="V51" s="99">
        <f t="shared" si="103"/>
        <v>0</v>
      </c>
      <c r="W51" s="99">
        <f t="shared" si="103"/>
        <v>0</v>
      </c>
      <c r="X51" s="99">
        <f t="shared" si="103"/>
        <v>0</v>
      </c>
      <c r="Y51" s="99">
        <f t="shared" si="103"/>
        <v>0</v>
      </c>
      <c r="Z51" s="99">
        <f t="shared" si="103"/>
        <v>0</v>
      </c>
      <c r="AA51" s="99">
        <f t="shared" si="103"/>
        <v>0</v>
      </c>
      <c r="AB51" s="99">
        <f t="shared" si="103"/>
        <v>0</v>
      </c>
      <c r="AC51" s="269">
        <f t="shared" si="103"/>
        <v>0</v>
      </c>
      <c r="AD51" s="99">
        <f t="shared" si="103"/>
        <v>0</v>
      </c>
      <c r="AE51" s="99">
        <f t="shared" si="103"/>
        <v>0</v>
      </c>
      <c r="AF51" s="99">
        <f t="shared" si="103"/>
        <v>0</v>
      </c>
      <c r="AG51" s="99">
        <f t="shared" si="103"/>
        <v>0</v>
      </c>
      <c r="AH51" s="99">
        <f t="shared" si="103"/>
        <v>0</v>
      </c>
      <c r="AI51" s="101">
        <f t="shared" si="99"/>
        <v>0</v>
      </c>
      <c r="AJ51" t="str">
        <f t="shared" si="100"/>
        <v/>
      </c>
    </row>
    <row r="52" spans="1:36" ht="14.4" x14ac:dyDescent="0.3">
      <c r="A52" s="14" t="s">
        <v>19</v>
      </c>
      <c r="B52" s="59">
        <f t="shared" si="104"/>
        <v>0</v>
      </c>
      <c r="C52" s="59">
        <f t="shared" si="104"/>
        <v>0</v>
      </c>
      <c r="D52" s="59">
        <f t="shared" si="104"/>
        <v>0</v>
      </c>
      <c r="E52" s="59">
        <f t="shared" si="104"/>
        <v>0</v>
      </c>
      <c r="F52" s="372">
        <v>0</v>
      </c>
      <c r="G52" s="59">
        <f t="shared" si="101"/>
        <v>0</v>
      </c>
      <c r="H52" s="59">
        <f t="shared" si="101"/>
        <v>0</v>
      </c>
      <c r="I52" s="61">
        <f t="shared" si="97"/>
        <v>0</v>
      </c>
      <c r="J52" s="8"/>
      <c r="K52" s="26" t="s">
        <v>19</v>
      </c>
      <c r="L52" s="62">
        <f t="shared" si="102"/>
        <v>0</v>
      </c>
      <c r="M52" s="62">
        <f t="shared" si="102"/>
        <v>0</v>
      </c>
      <c r="N52" s="62">
        <f t="shared" si="102"/>
        <v>0</v>
      </c>
      <c r="O52" s="62">
        <f t="shared" si="102"/>
        <v>0</v>
      </c>
      <c r="P52" s="62">
        <f t="shared" si="102"/>
        <v>0</v>
      </c>
      <c r="Q52" s="62">
        <f t="shared" si="102"/>
        <v>0</v>
      </c>
      <c r="R52" s="62">
        <f t="shared" si="102"/>
        <v>0</v>
      </c>
      <c r="S52" s="64">
        <f t="shared" si="98"/>
        <v>0</v>
      </c>
      <c r="T52" s="8"/>
      <c r="U52" s="37" t="s">
        <v>19</v>
      </c>
      <c r="V52" s="96">
        <f t="shared" si="103"/>
        <v>0</v>
      </c>
      <c r="W52" s="96">
        <f t="shared" si="103"/>
        <v>0</v>
      </c>
      <c r="X52" s="96">
        <f t="shared" si="103"/>
        <v>0</v>
      </c>
      <c r="Y52" s="96">
        <f t="shared" si="103"/>
        <v>0</v>
      </c>
      <c r="Z52" s="96">
        <f t="shared" si="103"/>
        <v>0</v>
      </c>
      <c r="AA52" s="96">
        <f t="shared" si="103"/>
        <v>0</v>
      </c>
      <c r="AB52" s="96">
        <f t="shared" si="103"/>
        <v>0</v>
      </c>
      <c r="AC52" s="268">
        <f t="shared" si="103"/>
        <v>0</v>
      </c>
      <c r="AD52" s="96">
        <f t="shared" si="103"/>
        <v>0</v>
      </c>
      <c r="AE52" s="96">
        <f t="shared" si="103"/>
        <v>0</v>
      </c>
      <c r="AF52" s="96">
        <f t="shared" si="103"/>
        <v>0</v>
      </c>
      <c r="AG52" s="96">
        <f t="shared" si="103"/>
        <v>0</v>
      </c>
      <c r="AH52" s="96">
        <f t="shared" si="103"/>
        <v>0</v>
      </c>
      <c r="AI52" s="98">
        <f t="shared" si="99"/>
        <v>0</v>
      </c>
      <c r="AJ52" t="str">
        <f t="shared" si="100"/>
        <v/>
      </c>
    </row>
    <row r="53" spans="1:36" ht="15" thickBot="1" x14ac:dyDescent="0.35">
      <c r="A53" s="16" t="s">
        <v>10</v>
      </c>
      <c r="B53" s="70">
        <f t="shared" si="104"/>
        <v>0</v>
      </c>
      <c r="C53" s="70">
        <f t="shared" si="104"/>
        <v>0</v>
      </c>
      <c r="D53" s="70">
        <f t="shared" si="104"/>
        <v>0</v>
      </c>
      <c r="E53" s="70">
        <f t="shared" si="104"/>
        <v>0</v>
      </c>
      <c r="F53" s="373">
        <v>0</v>
      </c>
      <c r="G53" s="70">
        <f t="shared" si="101"/>
        <v>0</v>
      </c>
      <c r="H53" s="70">
        <f t="shared" si="101"/>
        <v>0</v>
      </c>
      <c r="I53" s="72">
        <f t="shared" si="97"/>
        <v>0</v>
      </c>
      <c r="J53" s="8"/>
      <c r="K53" s="28" t="s">
        <v>10</v>
      </c>
      <c r="L53" s="70">
        <f t="shared" si="102"/>
        <v>0</v>
      </c>
      <c r="M53" s="70">
        <f t="shared" si="102"/>
        <v>0</v>
      </c>
      <c r="N53" s="70">
        <f t="shared" si="102"/>
        <v>0</v>
      </c>
      <c r="O53" s="70">
        <f t="shared" si="102"/>
        <v>0</v>
      </c>
      <c r="P53" s="70">
        <f t="shared" si="102"/>
        <v>0</v>
      </c>
      <c r="Q53" s="70">
        <f t="shared" si="102"/>
        <v>0</v>
      </c>
      <c r="R53" s="70">
        <f t="shared" si="102"/>
        <v>0</v>
      </c>
      <c r="S53" s="74">
        <f t="shared" si="98"/>
        <v>0</v>
      </c>
      <c r="T53" s="8"/>
      <c r="U53" s="38" t="s">
        <v>10</v>
      </c>
      <c r="V53" s="99">
        <f t="shared" si="103"/>
        <v>0</v>
      </c>
      <c r="W53" s="99">
        <f t="shared" si="103"/>
        <v>0</v>
      </c>
      <c r="X53" s="99">
        <f t="shared" si="103"/>
        <v>0</v>
      </c>
      <c r="Y53" s="99">
        <f t="shared" si="103"/>
        <v>0</v>
      </c>
      <c r="Z53" s="99">
        <f t="shared" si="103"/>
        <v>0</v>
      </c>
      <c r="AA53" s="99">
        <f t="shared" si="103"/>
        <v>0</v>
      </c>
      <c r="AB53" s="99">
        <f t="shared" si="103"/>
        <v>0</v>
      </c>
      <c r="AC53" s="269">
        <f t="shared" si="103"/>
        <v>0</v>
      </c>
      <c r="AD53" s="99">
        <f t="shared" si="103"/>
        <v>0</v>
      </c>
      <c r="AE53" s="99">
        <f t="shared" si="103"/>
        <v>0</v>
      </c>
      <c r="AF53" s="99">
        <f t="shared" si="103"/>
        <v>0</v>
      </c>
      <c r="AG53" s="99">
        <f t="shared" si="103"/>
        <v>0</v>
      </c>
      <c r="AH53" s="99">
        <f t="shared" si="103"/>
        <v>0</v>
      </c>
      <c r="AI53" s="101">
        <f t="shared" si="99"/>
        <v>0</v>
      </c>
      <c r="AJ53" t="str">
        <f t="shared" si="100"/>
        <v/>
      </c>
    </row>
    <row r="54" spans="1:36" x14ac:dyDescent="0.25">
      <c r="A54" s="17" t="s">
        <v>25</v>
      </c>
      <c r="B54" s="75">
        <f>SUM(B33:B49)</f>
        <v>2981.8065459640889</v>
      </c>
      <c r="C54" s="75">
        <f t="shared" ref="C54:I54" si="105">SUM(C33:C49)</f>
        <v>8639.1045160249432</v>
      </c>
      <c r="D54" s="75">
        <f t="shared" si="105"/>
        <v>5929.4222938096045</v>
      </c>
      <c r="E54" s="75">
        <f t="shared" si="105"/>
        <v>6671.7317133127908</v>
      </c>
      <c r="F54" s="75">
        <f t="shared" si="105"/>
        <v>0</v>
      </c>
      <c r="G54" s="75">
        <f t="shared" si="105"/>
        <v>501.55740406564547</v>
      </c>
      <c r="H54" s="76">
        <f t="shared" si="105"/>
        <v>18.222049391024683</v>
      </c>
      <c r="I54" s="48">
        <f t="shared" si="105"/>
        <v>24741.844522568095</v>
      </c>
      <c r="J54" s="8"/>
      <c r="K54" s="29" t="s">
        <v>25</v>
      </c>
      <c r="L54" s="75">
        <f>SUM(L33:L49)</f>
        <v>2981.8065459640889</v>
      </c>
      <c r="M54" s="75">
        <f t="shared" ref="M54:S54" si="106">SUM(M33:M49)</f>
        <v>8639.1045160249432</v>
      </c>
      <c r="N54" s="75">
        <f t="shared" si="106"/>
        <v>5929.4222938096045</v>
      </c>
      <c r="O54" s="75">
        <f t="shared" si="106"/>
        <v>6671.7317133127908</v>
      </c>
      <c r="P54" s="75">
        <f t="shared" si="106"/>
        <v>2169.2311210295761</v>
      </c>
      <c r="Q54" s="75">
        <f t="shared" si="106"/>
        <v>501.55740406564547</v>
      </c>
      <c r="R54" s="76">
        <f t="shared" si="106"/>
        <v>18.222049391024683</v>
      </c>
      <c r="S54" s="77">
        <f t="shared" si="106"/>
        <v>26911.075643597669</v>
      </c>
      <c r="T54" s="8"/>
      <c r="U54" s="39" t="s">
        <v>61</v>
      </c>
      <c r="V54" s="102">
        <f>SUM(V33:V49)</f>
        <v>2164.2847079662824</v>
      </c>
      <c r="W54" s="102">
        <f t="shared" ref="W54:AH54" si="107">SUM(W33:W49)</f>
        <v>385.25917494764104</v>
      </c>
      <c r="X54" s="102">
        <f t="shared" si="107"/>
        <v>501.55740406564547</v>
      </c>
      <c r="Y54" s="102">
        <f t="shared" si="107"/>
        <v>8639.1045160249432</v>
      </c>
      <c r="Z54" s="102">
        <f t="shared" si="107"/>
        <v>4886.7663612464421</v>
      </c>
      <c r="AA54" s="102">
        <f t="shared" si="107"/>
        <v>6356.1685112336545</v>
      </c>
      <c r="AB54" s="102">
        <f t="shared" si="107"/>
        <v>2169.2311210295761</v>
      </c>
      <c r="AC54" s="102">
        <f t="shared" si="107"/>
        <v>1808.7038470834875</v>
      </c>
      <c r="AD54" s="103">
        <f t="shared" si="107"/>
        <v>432.26266305016549</v>
      </c>
      <c r="AE54" s="103">
        <f t="shared" si="107"/>
        <v>294.20699387559119</v>
      </c>
      <c r="AF54" s="103">
        <f t="shared" si="107"/>
        <v>18.222049391024683</v>
      </c>
      <c r="AG54" s="103">
        <f t="shared" si="107"/>
        <v>1042.655932563162</v>
      </c>
      <c r="AH54" s="103">
        <f t="shared" si="107"/>
        <v>21.356208203544227</v>
      </c>
      <c r="AI54" s="104">
        <f>SUM(V54:AC54)</f>
        <v>26911.075643597676</v>
      </c>
      <c r="AJ54" t="str">
        <f t="shared" si="100"/>
        <v/>
      </c>
    </row>
    <row r="55" spans="1:36" ht="15" thickBot="1" x14ac:dyDescent="0.35">
      <c r="A55" s="18" t="s">
        <v>85</v>
      </c>
      <c r="B55" s="105">
        <f>IF($I54=0,"-",B54/$I54)</f>
        <v>0.1205167441434795</v>
      </c>
      <c r="C55" s="105">
        <f t="shared" ref="C55:H55" si="108">IF($I54=0,"-",C54/$I54)</f>
        <v>0.34916978433620205</v>
      </c>
      <c r="D55" s="105">
        <f t="shared" si="108"/>
        <v>0.23965158654202701</v>
      </c>
      <c r="E55" s="105">
        <f t="shared" si="108"/>
        <v>0.26965377246741723</v>
      </c>
      <c r="F55" s="105">
        <f t="shared" si="108"/>
        <v>0</v>
      </c>
      <c r="G55" s="105">
        <f t="shared" si="108"/>
        <v>2.0271625408047226E-2</v>
      </c>
      <c r="H55" s="106">
        <f t="shared" si="108"/>
        <v>7.3648710282709815E-4</v>
      </c>
      <c r="I55" s="107">
        <f>SUM(B55:H55)</f>
        <v>1.0000000000000002</v>
      </c>
      <c r="K55" s="30" t="s">
        <v>85</v>
      </c>
      <c r="L55" s="80">
        <f>IF($S54=0,"-",L54/$S54)</f>
        <v>0.11080220595617409</v>
      </c>
      <c r="M55" s="80">
        <f t="shared" ref="M55:R55" si="109">IF($S54=0,"-",M54/$S54)</f>
        <v>0.32102412517577111</v>
      </c>
      <c r="N55" s="80">
        <f t="shared" si="109"/>
        <v>0.22033390163727087</v>
      </c>
      <c r="O55" s="80">
        <f t="shared" si="109"/>
        <v>0.24791769016115273</v>
      </c>
      <c r="P55" s="80">
        <f t="shared" si="109"/>
        <v>8.0607373326812795E-2</v>
      </c>
      <c r="Q55" s="80">
        <f t="shared" si="109"/>
        <v>1.8637582930839461E-2</v>
      </c>
      <c r="R55" s="81">
        <f t="shared" si="109"/>
        <v>6.7712081197913152E-4</v>
      </c>
      <c r="S55" s="82">
        <f>SUM(L55:R55)</f>
        <v>1.0000000000000002</v>
      </c>
      <c r="U55" s="40" t="s">
        <v>85</v>
      </c>
      <c r="V55" s="108">
        <f>+V54/$AI54</f>
        <v>8.0423567479406197E-2</v>
      </c>
      <c r="W55" s="108">
        <f t="shared" ref="W55:AH55" si="110">+W54/$AI54</f>
        <v>1.4316008027694603E-2</v>
      </c>
      <c r="X55" s="108">
        <f t="shared" si="110"/>
        <v>1.8637582930839457E-2</v>
      </c>
      <c r="Y55" s="108">
        <f t="shared" si="110"/>
        <v>0.321024125175771</v>
      </c>
      <c r="Z55" s="108">
        <f t="shared" si="110"/>
        <v>0.18158941047044458</v>
      </c>
      <c r="AA55" s="108">
        <f t="shared" si="110"/>
        <v>0.23619154415872742</v>
      </c>
      <c r="AB55" s="108">
        <f t="shared" si="110"/>
        <v>8.0607373326812767E-2</v>
      </c>
      <c r="AC55" s="108">
        <f t="shared" si="110"/>
        <v>6.7210388430303789E-2</v>
      </c>
      <c r="AD55" s="108">
        <f t="shared" si="110"/>
        <v>1.6062630449073249E-2</v>
      </c>
      <c r="AE55" s="108">
        <f t="shared" si="110"/>
        <v>1.0932561662416679E-2</v>
      </c>
      <c r="AF55" s="108">
        <f t="shared" si="110"/>
        <v>6.7712081197913131E-4</v>
      </c>
      <c r="AG55" s="108">
        <f t="shared" si="110"/>
        <v>3.8744491166826205E-2</v>
      </c>
      <c r="AH55" s="108">
        <f t="shared" si="110"/>
        <v>7.9358434000853517E-4</v>
      </c>
      <c r="AI55" s="109">
        <f>SUM(V55:AC55)</f>
        <v>0.99999999999999989</v>
      </c>
      <c r="AJ55" t="str">
        <f t="shared" si="100"/>
        <v/>
      </c>
    </row>
    <row r="56" spans="1:36" ht="14.4" thickBot="1" x14ac:dyDescent="0.3"/>
    <row r="57" spans="1:36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  <c r="K57" s="374" t="s">
        <v>50</v>
      </c>
      <c r="L57" s="43" t="s">
        <v>0</v>
      </c>
      <c r="M57" s="43" t="s">
        <v>1</v>
      </c>
      <c r="N57" s="43" t="s">
        <v>2</v>
      </c>
      <c r="O57" s="43" t="s">
        <v>3</v>
      </c>
      <c r="P57" s="43" t="s">
        <v>26</v>
      </c>
      <c r="Q57" s="43" t="s">
        <v>4</v>
      </c>
      <c r="R57" s="43" t="s">
        <v>84</v>
      </c>
      <c r="S57" s="44" t="s">
        <v>5</v>
      </c>
    </row>
    <row r="58" spans="1:36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  <c r="K58" s="375" t="s">
        <v>50</v>
      </c>
      <c r="L58" s="360" t="s">
        <v>66</v>
      </c>
      <c r="M58" s="361"/>
      <c r="N58" s="361"/>
      <c r="O58" s="361"/>
      <c r="P58" s="361"/>
      <c r="Q58" s="361"/>
      <c r="R58" s="361"/>
      <c r="S58" s="362"/>
    </row>
    <row r="59" spans="1:36" x14ac:dyDescent="0.25">
      <c r="A59" s="10" t="s">
        <v>6</v>
      </c>
      <c r="B59" s="376"/>
      <c r="C59" s="377"/>
      <c r="D59" s="377"/>
      <c r="E59" s="378"/>
      <c r="F59" s="46">
        <f>F449+F475+F501+F527+F553</f>
        <v>0.21252538970098006</v>
      </c>
      <c r="G59" s="376"/>
      <c r="H59" s="378"/>
      <c r="I59" s="48">
        <f>SUM(B59:H59)</f>
        <v>0.21252538970098006</v>
      </c>
      <c r="J59" s="8"/>
      <c r="K59" s="31" t="s">
        <v>6</v>
      </c>
      <c r="L59" s="376"/>
      <c r="M59" s="377"/>
      <c r="N59" s="377"/>
      <c r="O59" s="378"/>
      <c r="P59" s="46">
        <f>P449+P475+P501+P527+P553</f>
        <v>0</v>
      </c>
      <c r="Q59" s="376"/>
      <c r="R59" s="385"/>
      <c r="S59" s="88">
        <f>SUM(L59:R59)</f>
        <v>0</v>
      </c>
      <c r="T59" s="8"/>
    </row>
    <row r="60" spans="1:36" x14ac:dyDescent="0.25">
      <c r="A60" s="11" t="s">
        <v>7</v>
      </c>
      <c r="B60" s="379"/>
      <c r="C60" s="380"/>
      <c r="D60" s="380"/>
      <c r="E60" s="381"/>
      <c r="F60" s="52">
        <f t="shared" ref="F60:F79" si="111">F450+F476+F502+F528+F554</f>
        <v>0</v>
      </c>
      <c r="G60" s="379"/>
      <c r="H60" s="381"/>
      <c r="I60" s="54">
        <f t="shared" ref="I60:I79" si="112">SUM(B60:H60)</f>
        <v>0</v>
      </c>
      <c r="J60" s="8"/>
      <c r="K60" s="23" t="s">
        <v>7</v>
      </c>
      <c r="L60" s="379"/>
      <c r="M60" s="380"/>
      <c r="N60" s="380"/>
      <c r="O60" s="381"/>
      <c r="P60" s="55">
        <f t="shared" ref="P60:P79" si="113">P450+P476+P502+P528+P554</f>
        <v>0</v>
      </c>
      <c r="Q60" s="379"/>
      <c r="R60" s="386"/>
      <c r="S60" s="57">
        <f t="shared" ref="S60:S79" si="114">SUM(L60:R60)</f>
        <v>0</v>
      </c>
      <c r="T60" s="8"/>
    </row>
    <row r="61" spans="1:36" x14ac:dyDescent="0.25">
      <c r="A61" s="12" t="s">
        <v>9</v>
      </c>
      <c r="B61" s="379"/>
      <c r="C61" s="380"/>
      <c r="D61" s="380"/>
      <c r="E61" s="381"/>
      <c r="F61" s="49">
        <f t="shared" si="111"/>
        <v>0</v>
      </c>
      <c r="G61" s="379"/>
      <c r="H61" s="381"/>
      <c r="I61" s="48">
        <f t="shared" si="112"/>
        <v>0</v>
      </c>
      <c r="J61" s="8"/>
      <c r="K61" s="24" t="s">
        <v>9</v>
      </c>
      <c r="L61" s="379"/>
      <c r="M61" s="380"/>
      <c r="N61" s="380"/>
      <c r="O61" s="381"/>
      <c r="P61" s="49">
        <f t="shared" si="113"/>
        <v>0</v>
      </c>
      <c r="Q61" s="379"/>
      <c r="R61" s="386"/>
      <c r="S61" s="51">
        <f t="shared" si="114"/>
        <v>0</v>
      </c>
      <c r="T61" s="8"/>
    </row>
    <row r="62" spans="1:36" x14ac:dyDescent="0.25">
      <c r="A62" s="11" t="s">
        <v>54</v>
      </c>
      <c r="B62" s="379"/>
      <c r="C62" s="380"/>
      <c r="D62" s="380"/>
      <c r="E62" s="381"/>
      <c r="F62" s="52">
        <f t="shared" si="111"/>
        <v>0</v>
      </c>
      <c r="G62" s="379"/>
      <c r="H62" s="381"/>
      <c r="I62" s="54">
        <f t="shared" si="112"/>
        <v>0</v>
      </c>
      <c r="J62" s="8"/>
      <c r="K62" s="23" t="s">
        <v>54</v>
      </c>
      <c r="L62" s="379"/>
      <c r="M62" s="380"/>
      <c r="N62" s="380"/>
      <c r="O62" s="381"/>
      <c r="P62" s="55">
        <f t="shared" si="113"/>
        <v>0</v>
      </c>
      <c r="Q62" s="379"/>
      <c r="R62" s="386"/>
      <c r="S62" s="57">
        <f t="shared" si="114"/>
        <v>0</v>
      </c>
      <c r="T62" s="8"/>
    </row>
    <row r="63" spans="1:36" x14ac:dyDescent="0.25">
      <c r="A63" s="12" t="s">
        <v>15</v>
      </c>
      <c r="B63" s="379"/>
      <c r="C63" s="380"/>
      <c r="D63" s="380"/>
      <c r="E63" s="381"/>
      <c r="F63" s="49">
        <f t="shared" si="111"/>
        <v>0</v>
      </c>
      <c r="G63" s="379"/>
      <c r="H63" s="381"/>
      <c r="I63" s="48">
        <f t="shared" si="112"/>
        <v>0</v>
      </c>
      <c r="J63" s="8"/>
      <c r="K63" s="24" t="s">
        <v>15</v>
      </c>
      <c r="L63" s="379"/>
      <c r="M63" s="380"/>
      <c r="N63" s="380"/>
      <c r="O63" s="381"/>
      <c r="P63" s="49">
        <f t="shared" si="113"/>
        <v>0</v>
      </c>
      <c r="Q63" s="379"/>
      <c r="R63" s="386"/>
      <c r="S63" s="51">
        <f t="shared" si="114"/>
        <v>0</v>
      </c>
      <c r="T63" s="8"/>
    </row>
    <row r="64" spans="1:36" x14ac:dyDescent="0.25">
      <c r="A64" s="11" t="s">
        <v>67</v>
      </c>
      <c r="B64" s="379"/>
      <c r="C64" s="380"/>
      <c r="D64" s="380"/>
      <c r="E64" s="381"/>
      <c r="F64" s="52">
        <f t="shared" si="111"/>
        <v>0</v>
      </c>
      <c r="G64" s="379"/>
      <c r="H64" s="381"/>
      <c r="I64" s="54">
        <f t="shared" si="112"/>
        <v>0</v>
      </c>
      <c r="J64" s="8"/>
      <c r="K64" s="23" t="s">
        <v>67</v>
      </c>
      <c r="L64" s="379"/>
      <c r="M64" s="380"/>
      <c r="N64" s="380"/>
      <c r="O64" s="381"/>
      <c r="P64" s="55">
        <f t="shared" si="113"/>
        <v>0</v>
      </c>
      <c r="Q64" s="379"/>
      <c r="R64" s="386"/>
      <c r="S64" s="57">
        <f t="shared" si="114"/>
        <v>0</v>
      </c>
      <c r="T64" s="8"/>
    </row>
    <row r="65" spans="1:20" x14ac:dyDescent="0.25">
      <c r="A65" s="12" t="s">
        <v>56</v>
      </c>
      <c r="B65" s="379"/>
      <c r="C65" s="380"/>
      <c r="D65" s="380"/>
      <c r="E65" s="381"/>
      <c r="F65" s="49">
        <f t="shared" si="111"/>
        <v>17386.102787512893</v>
      </c>
      <c r="G65" s="379"/>
      <c r="H65" s="381"/>
      <c r="I65" s="48">
        <f t="shared" si="112"/>
        <v>17386.102787512893</v>
      </c>
      <c r="J65" s="8"/>
      <c r="K65" s="24" t="s">
        <v>56</v>
      </c>
      <c r="L65" s="379"/>
      <c r="M65" s="380"/>
      <c r="N65" s="380"/>
      <c r="O65" s="381"/>
      <c r="P65" s="49">
        <f t="shared" si="113"/>
        <v>4492.4025478894346</v>
      </c>
      <c r="Q65" s="379"/>
      <c r="R65" s="386"/>
      <c r="S65" s="51">
        <f t="shared" si="114"/>
        <v>4492.4025478894346</v>
      </c>
      <c r="T65" s="8"/>
    </row>
    <row r="66" spans="1:20" x14ac:dyDescent="0.25">
      <c r="A66" s="11" t="s">
        <v>11</v>
      </c>
      <c r="B66" s="379"/>
      <c r="C66" s="380"/>
      <c r="D66" s="380"/>
      <c r="E66" s="381"/>
      <c r="F66" s="52">
        <f t="shared" si="111"/>
        <v>6564.8546437479617</v>
      </c>
      <c r="G66" s="379"/>
      <c r="H66" s="381"/>
      <c r="I66" s="54">
        <f t="shared" si="112"/>
        <v>6564.8546437479617</v>
      </c>
      <c r="J66" s="8"/>
      <c r="K66" s="23" t="s">
        <v>11</v>
      </c>
      <c r="L66" s="379"/>
      <c r="M66" s="380"/>
      <c r="N66" s="380"/>
      <c r="O66" s="381"/>
      <c r="P66" s="55">
        <f t="shared" si="113"/>
        <v>2713.1028774567499</v>
      </c>
      <c r="Q66" s="379"/>
      <c r="R66" s="386"/>
      <c r="S66" s="57">
        <f t="shared" si="114"/>
        <v>2713.1028774567499</v>
      </c>
      <c r="T66" s="8"/>
    </row>
    <row r="67" spans="1:20" x14ac:dyDescent="0.25">
      <c r="A67" s="12" t="s">
        <v>57</v>
      </c>
      <c r="B67" s="379"/>
      <c r="C67" s="380"/>
      <c r="D67" s="380"/>
      <c r="E67" s="381"/>
      <c r="F67" s="49">
        <f t="shared" si="111"/>
        <v>623.88488478179477</v>
      </c>
      <c r="G67" s="379"/>
      <c r="H67" s="381"/>
      <c r="I67" s="48">
        <f t="shared" si="112"/>
        <v>623.88488478179477</v>
      </c>
      <c r="J67" s="8"/>
      <c r="K67" s="24" t="s">
        <v>57</v>
      </c>
      <c r="L67" s="379"/>
      <c r="M67" s="380"/>
      <c r="N67" s="380"/>
      <c r="O67" s="381"/>
      <c r="P67" s="49">
        <f t="shared" si="113"/>
        <v>-2.2648549702353193E-14</v>
      </c>
      <c r="Q67" s="379"/>
      <c r="R67" s="386"/>
      <c r="S67" s="51">
        <f t="shared" si="114"/>
        <v>-2.2648549702353193E-14</v>
      </c>
      <c r="T67" s="8"/>
    </row>
    <row r="68" spans="1:20" x14ac:dyDescent="0.25">
      <c r="A68" s="11" t="s">
        <v>16</v>
      </c>
      <c r="B68" s="379"/>
      <c r="C68" s="380"/>
      <c r="D68" s="380"/>
      <c r="E68" s="381"/>
      <c r="F68" s="52">
        <f t="shared" si="111"/>
        <v>7.5959729046132551</v>
      </c>
      <c r="G68" s="379"/>
      <c r="H68" s="381"/>
      <c r="I68" s="54">
        <f t="shared" si="112"/>
        <v>7.5959729046132551</v>
      </c>
      <c r="J68" s="8"/>
      <c r="K68" s="23" t="s">
        <v>16</v>
      </c>
      <c r="L68" s="379"/>
      <c r="M68" s="380"/>
      <c r="N68" s="380"/>
      <c r="O68" s="381"/>
      <c r="P68" s="55">
        <f t="shared" si="113"/>
        <v>7.5959729046132276</v>
      </c>
      <c r="Q68" s="379"/>
      <c r="R68" s="386"/>
      <c r="S68" s="57">
        <f t="shared" si="114"/>
        <v>7.5959729046132276</v>
      </c>
      <c r="T68" s="8"/>
    </row>
    <row r="69" spans="1:20" x14ac:dyDescent="0.25">
      <c r="A69" s="12" t="s">
        <v>139</v>
      </c>
      <c r="B69" s="379"/>
      <c r="C69" s="380"/>
      <c r="D69" s="380"/>
      <c r="E69" s="381"/>
      <c r="F69" s="49">
        <f t="shared" si="111"/>
        <v>1098.7334044100314</v>
      </c>
      <c r="G69" s="379"/>
      <c r="H69" s="381"/>
      <c r="I69" s="48">
        <f t="shared" si="112"/>
        <v>1098.7334044100314</v>
      </c>
      <c r="J69" s="8"/>
      <c r="K69" s="24" t="s">
        <v>139</v>
      </c>
      <c r="L69" s="379"/>
      <c r="M69" s="380"/>
      <c r="N69" s="380"/>
      <c r="O69" s="381"/>
      <c r="P69" s="49">
        <f t="shared" si="113"/>
        <v>0.52622141276438583</v>
      </c>
      <c r="Q69" s="379"/>
      <c r="R69" s="386"/>
      <c r="S69" s="51">
        <f t="shared" si="114"/>
        <v>0.52622141276438583</v>
      </c>
      <c r="T69" s="8"/>
    </row>
    <row r="70" spans="1:20" x14ac:dyDescent="0.25">
      <c r="A70" s="11" t="s">
        <v>24</v>
      </c>
      <c r="B70" s="379"/>
      <c r="C70" s="380"/>
      <c r="D70" s="380"/>
      <c r="E70" s="381"/>
      <c r="F70" s="52">
        <f t="shared" si="111"/>
        <v>1479.9145084444324</v>
      </c>
      <c r="G70" s="379"/>
      <c r="H70" s="381"/>
      <c r="I70" s="54">
        <f t="shared" si="112"/>
        <v>1479.9145084444324</v>
      </c>
      <c r="J70" s="8"/>
      <c r="K70" s="23" t="s">
        <v>24</v>
      </c>
      <c r="L70" s="379"/>
      <c r="M70" s="380"/>
      <c r="N70" s="380"/>
      <c r="O70" s="381"/>
      <c r="P70" s="55">
        <f t="shared" si="113"/>
        <v>-1.1368683772161603E-12</v>
      </c>
      <c r="Q70" s="379"/>
      <c r="R70" s="386"/>
      <c r="S70" s="57">
        <f t="shared" si="114"/>
        <v>-1.1368683772161603E-12</v>
      </c>
      <c r="T70" s="8"/>
    </row>
    <row r="71" spans="1:20" x14ac:dyDescent="0.25">
      <c r="A71" s="12" t="s">
        <v>23</v>
      </c>
      <c r="B71" s="379"/>
      <c r="C71" s="380"/>
      <c r="D71" s="380"/>
      <c r="E71" s="381"/>
      <c r="F71" s="49">
        <f t="shared" si="111"/>
        <v>0</v>
      </c>
      <c r="G71" s="379"/>
      <c r="H71" s="381"/>
      <c r="I71" s="48">
        <f t="shared" si="112"/>
        <v>0</v>
      </c>
      <c r="J71" s="8"/>
      <c r="K71" s="24" t="s">
        <v>23</v>
      </c>
      <c r="L71" s="379"/>
      <c r="M71" s="380"/>
      <c r="N71" s="380"/>
      <c r="O71" s="381"/>
      <c r="P71" s="49">
        <f t="shared" si="113"/>
        <v>1.4210854715202004E-14</v>
      </c>
      <c r="Q71" s="379"/>
      <c r="R71" s="386"/>
      <c r="S71" s="51">
        <f t="shared" si="114"/>
        <v>1.4210854715202004E-14</v>
      </c>
      <c r="T71" s="8"/>
    </row>
    <row r="72" spans="1:20" x14ac:dyDescent="0.25">
      <c r="A72" s="11" t="s">
        <v>58</v>
      </c>
      <c r="B72" s="379"/>
      <c r="C72" s="380"/>
      <c r="D72" s="380"/>
      <c r="E72" s="381"/>
      <c r="F72" s="52">
        <f t="shared" si="111"/>
        <v>0</v>
      </c>
      <c r="G72" s="379"/>
      <c r="H72" s="381"/>
      <c r="I72" s="54">
        <f t="shared" si="112"/>
        <v>0</v>
      </c>
      <c r="J72" s="8"/>
      <c r="K72" s="23" t="s">
        <v>58</v>
      </c>
      <c r="L72" s="379"/>
      <c r="M72" s="380"/>
      <c r="N72" s="380"/>
      <c r="O72" s="381"/>
      <c r="P72" s="55">
        <f t="shared" si="113"/>
        <v>5.0478067906145618E-13</v>
      </c>
      <c r="Q72" s="379"/>
      <c r="R72" s="386"/>
      <c r="S72" s="57">
        <f t="shared" si="114"/>
        <v>5.0478067906145618E-13</v>
      </c>
      <c r="T72" s="8"/>
    </row>
    <row r="73" spans="1:20" x14ac:dyDescent="0.25">
      <c r="A73" s="12" t="s">
        <v>21</v>
      </c>
      <c r="B73" s="379"/>
      <c r="C73" s="380"/>
      <c r="D73" s="380"/>
      <c r="E73" s="381"/>
      <c r="F73" s="110">
        <f t="shared" si="111"/>
        <v>226.08033861356068</v>
      </c>
      <c r="G73" s="379"/>
      <c r="H73" s="381"/>
      <c r="I73" s="48">
        <f t="shared" si="112"/>
        <v>226.08033861356068</v>
      </c>
      <c r="J73" s="8"/>
      <c r="K73" s="24" t="s">
        <v>21</v>
      </c>
      <c r="L73" s="379"/>
      <c r="M73" s="380"/>
      <c r="N73" s="380"/>
      <c r="O73" s="381"/>
      <c r="P73" s="49">
        <f t="shared" si="113"/>
        <v>147.87370287489497</v>
      </c>
      <c r="Q73" s="379"/>
      <c r="R73" s="386"/>
      <c r="S73" s="51">
        <f t="shared" si="114"/>
        <v>147.87370287489497</v>
      </c>
      <c r="T73" s="8"/>
    </row>
    <row r="74" spans="1:20" x14ac:dyDescent="0.25">
      <c r="A74" s="11" t="s">
        <v>20</v>
      </c>
      <c r="B74" s="379"/>
      <c r="C74" s="380"/>
      <c r="D74" s="380"/>
      <c r="E74" s="381"/>
      <c r="F74" s="52">
        <f t="shared" si="111"/>
        <v>0</v>
      </c>
      <c r="G74" s="379"/>
      <c r="H74" s="381"/>
      <c r="I74" s="54">
        <f t="shared" si="112"/>
        <v>0</v>
      </c>
      <c r="J74" s="8"/>
      <c r="K74" s="23" t="s">
        <v>20</v>
      </c>
      <c r="L74" s="379"/>
      <c r="M74" s="380"/>
      <c r="N74" s="380"/>
      <c r="O74" s="381"/>
      <c r="P74" s="55">
        <f t="shared" si="113"/>
        <v>0</v>
      </c>
      <c r="Q74" s="379"/>
      <c r="R74" s="386"/>
      <c r="S74" s="57">
        <f t="shared" si="114"/>
        <v>0</v>
      </c>
      <c r="T74" s="8"/>
    </row>
    <row r="75" spans="1:20" x14ac:dyDescent="0.25">
      <c r="A75" s="13" t="s">
        <v>62</v>
      </c>
      <c r="B75" s="379"/>
      <c r="C75" s="380"/>
      <c r="D75" s="380"/>
      <c r="E75" s="381"/>
      <c r="F75" s="49">
        <f t="shared" si="111"/>
        <v>0</v>
      </c>
      <c r="G75" s="379"/>
      <c r="H75" s="381"/>
      <c r="I75" s="48">
        <f t="shared" si="112"/>
        <v>0</v>
      </c>
      <c r="J75" s="8"/>
      <c r="K75" s="25" t="s">
        <v>62</v>
      </c>
      <c r="L75" s="379"/>
      <c r="M75" s="380"/>
      <c r="N75" s="380"/>
      <c r="O75" s="381"/>
      <c r="P75" s="49">
        <f t="shared" si="113"/>
        <v>0</v>
      </c>
      <c r="Q75" s="379"/>
      <c r="R75" s="386"/>
      <c r="S75" s="51">
        <f t="shared" si="114"/>
        <v>0</v>
      </c>
      <c r="T75" s="8"/>
    </row>
    <row r="76" spans="1:20" ht="14.4" x14ac:dyDescent="0.3">
      <c r="A76" s="14" t="s">
        <v>22</v>
      </c>
      <c r="B76" s="379"/>
      <c r="C76" s="380"/>
      <c r="D76" s="380"/>
      <c r="E76" s="381"/>
      <c r="F76" s="59">
        <f t="shared" si="111"/>
        <v>0</v>
      </c>
      <c r="G76" s="379"/>
      <c r="H76" s="381"/>
      <c r="I76" s="61">
        <f t="shared" si="112"/>
        <v>0</v>
      </c>
      <c r="J76" s="8"/>
      <c r="K76" s="26" t="s">
        <v>22</v>
      </c>
      <c r="L76" s="379"/>
      <c r="M76" s="380"/>
      <c r="N76" s="380"/>
      <c r="O76" s="381"/>
      <c r="P76" s="62">
        <f t="shared" si="113"/>
        <v>0</v>
      </c>
      <c r="Q76" s="379"/>
      <c r="R76" s="386"/>
      <c r="S76" s="64">
        <f t="shared" si="114"/>
        <v>0</v>
      </c>
      <c r="T76" s="8"/>
    </row>
    <row r="77" spans="1:20" ht="14.4" x14ac:dyDescent="0.3">
      <c r="A77" s="15" t="s">
        <v>18</v>
      </c>
      <c r="B77" s="379"/>
      <c r="C77" s="380"/>
      <c r="D77" s="380"/>
      <c r="E77" s="381"/>
      <c r="F77" s="65">
        <f t="shared" si="111"/>
        <v>0</v>
      </c>
      <c r="G77" s="379"/>
      <c r="H77" s="381"/>
      <c r="I77" s="67">
        <f t="shared" si="112"/>
        <v>0</v>
      </c>
      <c r="J77" s="8"/>
      <c r="K77" s="27" t="s">
        <v>18</v>
      </c>
      <c r="L77" s="379"/>
      <c r="M77" s="380"/>
      <c r="N77" s="380"/>
      <c r="O77" s="381"/>
      <c r="P77" s="65">
        <f t="shared" si="113"/>
        <v>0</v>
      </c>
      <c r="Q77" s="379"/>
      <c r="R77" s="386"/>
      <c r="S77" s="69">
        <f t="shared" si="114"/>
        <v>0</v>
      </c>
      <c r="T77" s="8"/>
    </row>
    <row r="78" spans="1:20" ht="14.4" x14ac:dyDescent="0.3">
      <c r="A78" s="14" t="s">
        <v>19</v>
      </c>
      <c r="B78" s="379"/>
      <c r="C78" s="380"/>
      <c r="D78" s="380"/>
      <c r="E78" s="381"/>
      <c r="F78" s="59">
        <f t="shared" si="111"/>
        <v>0</v>
      </c>
      <c r="G78" s="379"/>
      <c r="H78" s="381"/>
      <c r="I78" s="61">
        <f t="shared" si="112"/>
        <v>0</v>
      </c>
      <c r="J78" s="8"/>
      <c r="K78" s="26" t="s">
        <v>19</v>
      </c>
      <c r="L78" s="379"/>
      <c r="M78" s="380"/>
      <c r="N78" s="380"/>
      <c r="O78" s="381"/>
      <c r="P78" s="62">
        <f t="shared" si="113"/>
        <v>0</v>
      </c>
      <c r="Q78" s="379"/>
      <c r="R78" s="386"/>
      <c r="S78" s="64">
        <f t="shared" si="114"/>
        <v>0</v>
      </c>
      <c r="T78" s="8"/>
    </row>
    <row r="79" spans="1:20" ht="15" thickBot="1" x14ac:dyDescent="0.35">
      <c r="A79" s="16" t="s">
        <v>10</v>
      </c>
      <c r="B79" s="382"/>
      <c r="C79" s="383"/>
      <c r="D79" s="383"/>
      <c r="E79" s="384"/>
      <c r="F79" s="70">
        <f t="shared" si="111"/>
        <v>0</v>
      </c>
      <c r="G79" s="382"/>
      <c r="H79" s="384"/>
      <c r="I79" s="72">
        <f t="shared" si="112"/>
        <v>0</v>
      </c>
      <c r="J79" s="8"/>
      <c r="K79" s="28" t="s">
        <v>10</v>
      </c>
      <c r="L79" s="382"/>
      <c r="M79" s="383"/>
      <c r="N79" s="383"/>
      <c r="O79" s="384"/>
      <c r="P79" s="70">
        <f t="shared" si="113"/>
        <v>0</v>
      </c>
      <c r="Q79" s="382"/>
      <c r="R79" s="387"/>
      <c r="S79" s="74">
        <f t="shared" si="114"/>
        <v>0</v>
      </c>
      <c r="T79" s="8"/>
    </row>
    <row r="80" spans="1:20" x14ac:dyDescent="0.25">
      <c r="A80" s="17" t="s">
        <v>25</v>
      </c>
      <c r="B80" s="75">
        <f>SUM(B59:B75)</f>
        <v>0</v>
      </c>
      <c r="C80" s="75">
        <f t="shared" ref="C80:I80" si="115">SUM(C59:C75)</f>
        <v>0</v>
      </c>
      <c r="D80" s="75">
        <f t="shared" si="115"/>
        <v>0</v>
      </c>
      <c r="E80" s="75">
        <f t="shared" si="115"/>
        <v>0</v>
      </c>
      <c r="F80" s="75">
        <f t="shared" si="115"/>
        <v>27387.379065804984</v>
      </c>
      <c r="G80" s="75">
        <f t="shared" si="115"/>
        <v>0</v>
      </c>
      <c r="H80" s="76">
        <f t="shared" si="115"/>
        <v>0</v>
      </c>
      <c r="I80" s="48">
        <f t="shared" si="115"/>
        <v>27387.379065804984</v>
      </c>
      <c r="J80" s="8"/>
      <c r="K80" s="29" t="s">
        <v>25</v>
      </c>
      <c r="L80" s="75">
        <f>SUM(L59:L75)</f>
        <v>0</v>
      </c>
      <c r="M80" s="75">
        <f t="shared" ref="M80:S80" si="116">SUM(M59:M75)</f>
        <v>0</v>
      </c>
      <c r="N80" s="75">
        <f t="shared" si="116"/>
        <v>0</v>
      </c>
      <c r="O80" s="75">
        <f t="shared" si="116"/>
        <v>0</v>
      </c>
      <c r="P80" s="75">
        <f t="shared" si="116"/>
        <v>7361.5013225384564</v>
      </c>
      <c r="Q80" s="75">
        <f t="shared" si="116"/>
        <v>0</v>
      </c>
      <c r="R80" s="76">
        <f t="shared" si="116"/>
        <v>0</v>
      </c>
      <c r="S80" s="77">
        <f t="shared" si="116"/>
        <v>7361.5013225384564</v>
      </c>
      <c r="T80" s="8"/>
    </row>
    <row r="81" spans="1:85" s="4" customFormat="1" ht="15" thickBot="1" x14ac:dyDescent="0.35">
      <c r="A81" s="18" t="s">
        <v>85</v>
      </c>
      <c r="B81" s="105">
        <f>IF($I80=0,"-",B80/$I80)</f>
        <v>0</v>
      </c>
      <c r="C81" s="105">
        <f t="shared" ref="C81:H81" si="117">IF($I80=0,"-",C80/$I80)</f>
        <v>0</v>
      </c>
      <c r="D81" s="105">
        <f t="shared" si="117"/>
        <v>0</v>
      </c>
      <c r="E81" s="105">
        <f t="shared" si="117"/>
        <v>0</v>
      </c>
      <c r="F81" s="105">
        <f t="shared" si="117"/>
        <v>1</v>
      </c>
      <c r="G81" s="105">
        <f t="shared" si="117"/>
        <v>0</v>
      </c>
      <c r="H81" s="105">
        <f t="shared" si="117"/>
        <v>0</v>
      </c>
      <c r="I81" s="107">
        <f>SUM(B81:H81)</f>
        <v>1</v>
      </c>
      <c r="K81" s="30" t="s">
        <v>85</v>
      </c>
      <c r="L81" s="80">
        <f>IF($S80=0,"-",L80/$S80)</f>
        <v>0</v>
      </c>
      <c r="M81" s="80">
        <f t="shared" ref="M81:R81" si="118">IF($S80=0,"-",M80/$S80)</f>
        <v>0</v>
      </c>
      <c r="N81" s="80">
        <f t="shared" si="118"/>
        <v>0</v>
      </c>
      <c r="O81" s="80">
        <f t="shared" si="118"/>
        <v>0</v>
      </c>
      <c r="P81" s="80">
        <f t="shared" si="118"/>
        <v>1</v>
      </c>
      <c r="Q81" s="80">
        <f t="shared" si="118"/>
        <v>0</v>
      </c>
      <c r="R81" s="81">
        <f t="shared" si="118"/>
        <v>0</v>
      </c>
      <c r="S81" s="82">
        <f>SUM(L81:R81)</f>
        <v>1</v>
      </c>
      <c r="BA81" s="83"/>
      <c r="BR81" s="83"/>
    </row>
    <row r="82" spans="1:85" ht="14.4" thickBot="1" x14ac:dyDescent="0.3">
      <c r="A82" s="2"/>
      <c r="B82" s="2"/>
      <c r="C82" s="2"/>
      <c r="D82" s="2"/>
      <c r="E82" s="2"/>
      <c r="F82" s="2"/>
      <c r="G82" s="2"/>
      <c r="H82" s="2"/>
      <c r="I82" s="2"/>
      <c r="K82" s="2"/>
    </row>
    <row r="83" spans="1:85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  <c r="K83" s="419" t="s">
        <v>52</v>
      </c>
      <c r="L83" s="43" t="s">
        <v>0</v>
      </c>
      <c r="M83" s="43" t="s">
        <v>1</v>
      </c>
      <c r="N83" s="43" t="s">
        <v>2</v>
      </c>
      <c r="O83" s="43" t="s">
        <v>3</v>
      </c>
      <c r="P83" s="43" t="s">
        <v>26</v>
      </c>
      <c r="Q83" s="43" t="s">
        <v>4</v>
      </c>
      <c r="R83" s="43" t="s">
        <v>84</v>
      </c>
      <c r="S83" s="44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11"/>
      <c r="BA83"/>
      <c r="BR83"/>
      <c r="CG83"/>
    </row>
    <row r="84" spans="1:85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  <c r="K84" s="420" t="s">
        <v>52</v>
      </c>
      <c r="L84" s="360" t="s">
        <v>66</v>
      </c>
      <c r="M84" s="361"/>
      <c r="N84" s="361"/>
      <c r="O84" s="361"/>
      <c r="P84" s="361"/>
      <c r="Q84" s="361"/>
      <c r="R84" s="361"/>
      <c r="S84" s="362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12"/>
      <c r="BA84"/>
      <c r="BR84"/>
      <c r="CG84"/>
    </row>
    <row r="85" spans="1:85" x14ac:dyDescent="0.25">
      <c r="A85" s="10" t="s">
        <v>6</v>
      </c>
      <c r="B85" s="46">
        <f>B579+B605+B631</f>
        <v>58.99241204004413</v>
      </c>
      <c r="C85" s="46">
        <f t="shared" ref="C85:H85" si="119">C579+C605+C631</f>
        <v>0</v>
      </c>
      <c r="D85" s="46">
        <f t="shared" si="119"/>
        <v>5.8328631245243177</v>
      </c>
      <c r="E85" s="46">
        <f t="shared" si="119"/>
        <v>0</v>
      </c>
      <c r="F85" s="46">
        <f t="shared" si="119"/>
        <v>0</v>
      </c>
      <c r="G85" s="46">
        <f t="shared" si="119"/>
        <v>0</v>
      </c>
      <c r="H85" s="46">
        <f t="shared" si="119"/>
        <v>0</v>
      </c>
      <c r="I85" s="48">
        <f>SUM(B85:H85)</f>
        <v>64.825275164568453</v>
      </c>
      <c r="J85" s="8"/>
      <c r="K85" s="31" t="s">
        <v>6</v>
      </c>
      <c r="L85" s="46">
        <f t="shared" ref="L85:R85" si="120">L579+L605+L631</f>
        <v>58.99241204004413</v>
      </c>
      <c r="M85" s="46">
        <f t="shared" si="120"/>
        <v>0</v>
      </c>
      <c r="N85" s="46">
        <f t="shared" si="120"/>
        <v>5.8328631245243177</v>
      </c>
      <c r="O85" s="46">
        <f t="shared" si="120"/>
        <v>0</v>
      </c>
      <c r="P85" s="46">
        <f t="shared" si="120"/>
        <v>0.21252538970098006</v>
      </c>
      <c r="Q85" s="46">
        <f t="shared" si="120"/>
        <v>0</v>
      </c>
      <c r="R85" s="46">
        <f t="shared" si="120"/>
        <v>0</v>
      </c>
      <c r="S85" s="88">
        <f>SUM(L85:R85)</f>
        <v>65.037800554269438</v>
      </c>
      <c r="T85" s="8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13"/>
      <c r="BA85"/>
      <c r="BR85"/>
      <c r="CG85"/>
    </row>
    <row r="86" spans="1:85" x14ac:dyDescent="0.25">
      <c r="A86" s="11" t="s">
        <v>7</v>
      </c>
      <c r="B86" s="52">
        <f t="shared" ref="B86:H105" si="121">B580+B606+B632</f>
        <v>161.97410049881603</v>
      </c>
      <c r="C86" s="52">
        <f t="shared" si="121"/>
        <v>0</v>
      </c>
      <c r="D86" s="52">
        <f t="shared" si="121"/>
        <v>17.038363623165871</v>
      </c>
      <c r="E86" s="52">
        <f t="shared" si="121"/>
        <v>0</v>
      </c>
      <c r="F86" s="52">
        <f t="shared" si="121"/>
        <v>0</v>
      </c>
      <c r="G86" s="52">
        <f t="shared" si="121"/>
        <v>0</v>
      </c>
      <c r="H86" s="52">
        <f t="shared" si="121"/>
        <v>0</v>
      </c>
      <c r="I86" s="54">
        <f t="shared" ref="I86:I105" si="122">SUM(B86:H86)</f>
        <v>179.01246412198191</v>
      </c>
      <c r="J86" s="8"/>
      <c r="K86" s="23" t="s">
        <v>7</v>
      </c>
      <c r="L86" s="55">
        <f t="shared" ref="L86:R86" si="123">L580+L606+L632</f>
        <v>161.97410049881603</v>
      </c>
      <c r="M86" s="55">
        <f t="shared" si="123"/>
        <v>0</v>
      </c>
      <c r="N86" s="55">
        <f t="shared" si="123"/>
        <v>17.038363623165871</v>
      </c>
      <c r="O86" s="55">
        <f t="shared" si="123"/>
        <v>0</v>
      </c>
      <c r="P86" s="55">
        <f t="shared" si="123"/>
        <v>0</v>
      </c>
      <c r="Q86" s="55">
        <f t="shared" si="123"/>
        <v>0</v>
      </c>
      <c r="R86" s="55">
        <f t="shared" si="123"/>
        <v>0</v>
      </c>
      <c r="S86" s="57">
        <f t="shared" ref="S86:S105" si="124">SUM(L86:R86)</f>
        <v>179.01246412198191</v>
      </c>
      <c r="T86" s="8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13"/>
      <c r="BA86"/>
      <c r="BR86"/>
      <c r="CG86"/>
    </row>
    <row r="87" spans="1:85" x14ac:dyDescent="0.25">
      <c r="A87" s="12" t="s">
        <v>9</v>
      </c>
      <c r="B87" s="49">
        <f t="shared" si="121"/>
        <v>195.26177264124209</v>
      </c>
      <c r="C87" s="49">
        <f t="shared" si="121"/>
        <v>0</v>
      </c>
      <c r="D87" s="49">
        <f t="shared" si="121"/>
        <v>17.616087619767065</v>
      </c>
      <c r="E87" s="49">
        <f t="shared" si="121"/>
        <v>0</v>
      </c>
      <c r="F87" s="49">
        <f t="shared" si="121"/>
        <v>0</v>
      </c>
      <c r="G87" s="49">
        <f t="shared" si="121"/>
        <v>0</v>
      </c>
      <c r="H87" s="49">
        <f t="shared" si="121"/>
        <v>0</v>
      </c>
      <c r="I87" s="48">
        <f t="shared" si="122"/>
        <v>212.87786026100915</v>
      </c>
      <c r="J87" s="8"/>
      <c r="K87" s="24" t="s">
        <v>9</v>
      </c>
      <c r="L87" s="49">
        <f t="shared" ref="L87:R87" si="125">L581+L607+L633</f>
        <v>195.26177264124209</v>
      </c>
      <c r="M87" s="49">
        <f t="shared" si="125"/>
        <v>0</v>
      </c>
      <c r="N87" s="49">
        <f t="shared" si="125"/>
        <v>17.616087619767065</v>
      </c>
      <c r="O87" s="49">
        <f t="shared" si="125"/>
        <v>0</v>
      </c>
      <c r="P87" s="49">
        <f t="shared" si="125"/>
        <v>0</v>
      </c>
      <c r="Q87" s="49">
        <f t="shared" si="125"/>
        <v>0</v>
      </c>
      <c r="R87" s="49">
        <f t="shared" si="125"/>
        <v>0</v>
      </c>
      <c r="S87" s="51">
        <f t="shared" si="124"/>
        <v>212.87786026100915</v>
      </c>
      <c r="T87" s="8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13"/>
      <c r="BA87"/>
      <c r="BR87"/>
      <c r="CG87"/>
    </row>
    <row r="88" spans="1:85" x14ac:dyDescent="0.25">
      <c r="A88" s="11" t="s">
        <v>54</v>
      </c>
      <c r="B88" s="52">
        <f t="shared" si="121"/>
        <v>0</v>
      </c>
      <c r="C88" s="52">
        <f t="shared" si="121"/>
        <v>0</v>
      </c>
      <c r="D88" s="52">
        <f t="shared" si="121"/>
        <v>0</v>
      </c>
      <c r="E88" s="52">
        <f t="shared" si="121"/>
        <v>0</v>
      </c>
      <c r="F88" s="52">
        <f t="shared" si="121"/>
        <v>0</v>
      </c>
      <c r="G88" s="52">
        <f t="shared" si="121"/>
        <v>0</v>
      </c>
      <c r="H88" s="52">
        <f t="shared" si="121"/>
        <v>0</v>
      </c>
      <c r="I88" s="54">
        <f t="shared" si="122"/>
        <v>0</v>
      </c>
      <c r="J88" s="8"/>
      <c r="K88" s="23" t="s">
        <v>54</v>
      </c>
      <c r="L88" s="55">
        <f t="shared" ref="L88:R88" si="126">L582+L608+L634</f>
        <v>0</v>
      </c>
      <c r="M88" s="55">
        <f t="shared" si="126"/>
        <v>0</v>
      </c>
      <c r="N88" s="55">
        <f t="shared" si="126"/>
        <v>0</v>
      </c>
      <c r="O88" s="55">
        <f t="shared" si="126"/>
        <v>0</v>
      </c>
      <c r="P88" s="55">
        <f t="shared" si="126"/>
        <v>0</v>
      </c>
      <c r="Q88" s="55">
        <f t="shared" si="126"/>
        <v>0</v>
      </c>
      <c r="R88" s="55">
        <f t="shared" si="126"/>
        <v>0</v>
      </c>
      <c r="S88" s="57">
        <f t="shared" si="124"/>
        <v>0</v>
      </c>
      <c r="T88" s="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13"/>
      <c r="BA88"/>
      <c r="BR88"/>
      <c r="CG88"/>
    </row>
    <row r="89" spans="1:85" x14ac:dyDescent="0.25">
      <c r="A89" s="12" t="s">
        <v>15</v>
      </c>
      <c r="B89" s="49">
        <f t="shared" si="121"/>
        <v>766.10638483980028</v>
      </c>
      <c r="C89" s="49">
        <f t="shared" si="121"/>
        <v>27.578264494387245</v>
      </c>
      <c r="D89" s="49">
        <f t="shared" si="121"/>
        <v>81.057011538605025</v>
      </c>
      <c r="E89" s="49">
        <f t="shared" si="121"/>
        <v>13.0147307160843</v>
      </c>
      <c r="F89" s="49">
        <f t="shared" si="121"/>
        <v>0</v>
      </c>
      <c r="G89" s="49">
        <f t="shared" si="121"/>
        <v>0</v>
      </c>
      <c r="H89" s="49">
        <f t="shared" si="121"/>
        <v>0</v>
      </c>
      <c r="I89" s="48">
        <f t="shared" si="122"/>
        <v>887.7563915888768</v>
      </c>
      <c r="J89" s="8"/>
      <c r="K89" s="24" t="s">
        <v>15</v>
      </c>
      <c r="L89" s="49">
        <f t="shared" ref="L89:R89" si="127">L583+L609+L635</f>
        <v>766.10638483980028</v>
      </c>
      <c r="M89" s="49">
        <f t="shared" si="127"/>
        <v>27.578264494387245</v>
      </c>
      <c r="N89" s="49">
        <f t="shared" si="127"/>
        <v>81.057011538605025</v>
      </c>
      <c r="O89" s="49">
        <f t="shared" si="127"/>
        <v>13.0147307160843</v>
      </c>
      <c r="P89" s="49">
        <f t="shared" si="127"/>
        <v>0</v>
      </c>
      <c r="Q89" s="49">
        <f t="shared" si="127"/>
        <v>0</v>
      </c>
      <c r="R89" s="49">
        <f t="shared" si="127"/>
        <v>0</v>
      </c>
      <c r="S89" s="51">
        <f t="shared" si="124"/>
        <v>887.7563915888768</v>
      </c>
      <c r="T89" s="8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13"/>
      <c r="BA89"/>
      <c r="BR89"/>
      <c r="CG89"/>
    </row>
    <row r="90" spans="1:85" x14ac:dyDescent="0.25">
      <c r="A90" s="11" t="s">
        <v>67</v>
      </c>
      <c r="B90" s="52">
        <f t="shared" si="121"/>
        <v>7696.1841042698206</v>
      </c>
      <c r="C90" s="52">
        <f t="shared" si="121"/>
        <v>35.975554137918778</v>
      </c>
      <c r="D90" s="52">
        <f t="shared" si="121"/>
        <v>867.96606658786516</v>
      </c>
      <c r="E90" s="52">
        <f t="shared" si="121"/>
        <v>0</v>
      </c>
      <c r="F90" s="52">
        <f t="shared" si="121"/>
        <v>0</v>
      </c>
      <c r="G90" s="52">
        <f t="shared" si="121"/>
        <v>0</v>
      </c>
      <c r="H90" s="52">
        <f t="shared" si="121"/>
        <v>0</v>
      </c>
      <c r="I90" s="54">
        <f t="shared" si="122"/>
        <v>8600.1257249956052</v>
      </c>
      <c r="J90" s="8"/>
      <c r="K90" s="23" t="s">
        <v>67</v>
      </c>
      <c r="L90" s="55">
        <f t="shared" ref="L90:R90" si="128">L584+L610+L636</f>
        <v>7696.1841042698206</v>
      </c>
      <c r="M90" s="55">
        <f t="shared" si="128"/>
        <v>35.975554137918778</v>
      </c>
      <c r="N90" s="55">
        <f t="shared" si="128"/>
        <v>867.96606658786516</v>
      </c>
      <c r="O90" s="55">
        <f t="shared" si="128"/>
        <v>0</v>
      </c>
      <c r="P90" s="55">
        <f t="shared" si="128"/>
        <v>0</v>
      </c>
      <c r="Q90" s="55">
        <f t="shared" si="128"/>
        <v>0</v>
      </c>
      <c r="R90" s="55">
        <f t="shared" si="128"/>
        <v>0</v>
      </c>
      <c r="S90" s="57">
        <f t="shared" si="124"/>
        <v>8600.1257249956052</v>
      </c>
      <c r="T90" s="8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13"/>
      <c r="BA90"/>
      <c r="BR90"/>
      <c r="CG90"/>
    </row>
    <row r="91" spans="1:85" x14ac:dyDescent="0.25">
      <c r="A91" s="12" t="s">
        <v>56</v>
      </c>
      <c r="B91" s="49">
        <f t="shared" si="121"/>
        <v>0</v>
      </c>
      <c r="C91" s="49">
        <f t="shared" si="121"/>
        <v>0.39589654962244109</v>
      </c>
      <c r="D91" s="49">
        <f t="shared" si="121"/>
        <v>0.14054961836310942</v>
      </c>
      <c r="E91" s="49">
        <f t="shared" si="121"/>
        <v>84.779340820277611</v>
      </c>
      <c r="F91" s="49">
        <f t="shared" si="121"/>
        <v>758.85773448885186</v>
      </c>
      <c r="G91" s="49">
        <f t="shared" si="121"/>
        <v>0</v>
      </c>
      <c r="H91" s="49">
        <f t="shared" si="121"/>
        <v>0</v>
      </c>
      <c r="I91" s="48">
        <f t="shared" si="122"/>
        <v>844.17352147711506</v>
      </c>
      <c r="J91" s="8"/>
      <c r="K91" s="24" t="s">
        <v>56</v>
      </c>
      <c r="L91" s="49">
        <f t="shared" ref="L91:R91" si="129">L585+L611+L637</f>
        <v>0</v>
      </c>
      <c r="M91" s="49">
        <f t="shared" si="129"/>
        <v>0.39589654962244109</v>
      </c>
      <c r="N91" s="49">
        <f t="shared" si="129"/>
        <v>0.14054961836310942</v>
      </c>
      <c r="O91" s="49">
        <f t="shared" si="129"/>
        <v>84.779340820277611</v>
      </c>
      <c r="P91" s="49">
        <f t="shared" si="129"/>
        <v>11612.841556357269</v>
      </c>
      <c r="Q91" s="49">
        <f t="shared" si="129"/>
        <v>0</v>
      </c>
      <c r="R91" s="49">
        <f t="shared" si="129"/>
        <v>0</v>
      </c>
      <c r="S91" s="51">
        <f t="shared" si="124"/>
        <v>11698.157343345532</v>
      </c>
      <c r="T91" s="8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13"/>
      <c r="BA91"/>
      <c r="BR91"/>
      <c r="CG91"/>
    </row>
    <row r="92" spans="1:85" x14ac:dyDescent="0.25">
      <c r="A92" s="11" t="s">
        <v>11</v>
      </c>
      <c r="B92" s="52">
        <f t="shared" si="121"/>
        <v>0</v>
      </c>
      <c r="C92" s="52">
        <f t="shared" si="121"/>
        <v>0</v>
      </c>
      <c r="D92" s="52">
        <f t="shared" si="121"/>
        <v>3.0067920959214709E-2</v>
      </c>
      <c r="E92" s="52">
        <f t="shared" si="121"/>
        <v>21.429589542759086</v>
      </c>
      <c r="F92" s="52">
        <f t="shared" si="121"/>
        <v>0</v>
      </c>
      <c r="G92" s="52">
        <f t="shared" si="121"/>
        <v>0</v>
      </c>
      <c r="H92" s="52">
        <f t="shared" si="121"/>
        <v>0</v>
      </c>
      <c r="I92" s="54">
        <f t="shared" si="122"/>
        <v>21.459657463718301</v>
      </c>
      <c r="J92" s="8"/>
      <c r="K92" s="23" t="s">
        <v>11</v>
      </c>
      <c r="L92" s="55">
        <f t="shared" ref="L92:R92" si="130">L586+L612+L638</f>
        <v>0</v>
      </c>
      <c r="M92" s="55">
        <f t="shared" si="130"/>
        <v>0</v>
      </c>
      <c r="N92" s="55">
        <f t="shared" si="130"/>
        <v>3.0067920959214709E-2</v>
      </c>
      <c r="O92" s="55">
        <f t="shared" si="130"/>
        <v>21.429589542759086</v>
      </c>
      <c r="P92" s="55">
        <f t="shared" si="130"/>
        <v>3757.6098101433272</v>
      </c>
      <c r="Q92" s="55">
        <f t="shared" si="130"/>
        <v>0</v>
      </c>
      <c r="R92" s="55">
        <f t="shared" si="130"/>
        <v>0</v>
      </c>
      <c r="S92" s="57">
        <f t="shared" si="124"/>
        <v>3779.0694676070457</v>
      </c>
      <c r="T92" s="8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13"/>
      <c r="BA92"/>
      <c r="BR92"/>
      <c r="CG92"/>
    </row>
    <row r="93" spans="1:85" x14ac:dyDescent="0.25">
      <c r="A93" s="12" t="s">
        <v>57</v>
      </c>
      <c r="B93" s="49">
        <f t="shared" si="121"/>
        <v>0</v>
      </c>
      <c r="C93" s="49">
        <f t="shared" si="121"/>
        <v>0</v>
      </c>
      <c r="D93" s="49">
        <f t="shared" si="121"/>
        <v>0</v>
      </c>
      <c r="E93" s="49">
        <f t="shared" si="121"/>
        <v>0</v>
      </c>
      <c r="F93" s="49">
        <f t="shared" si="121"/>
        <v>0</v>
      </c>
      <c r="G93" s="49">
        <f t="shared" si="121"/>
        <v>0</v>
      </c>
      <c r="H93" s="49">
        <f t="shared" si="121"/>
        <v>0</v>
      </c>
      <c r="I93" s="48">
        <f t="shared" si="122"/>
        <v>0</v>
      </c>
      <c r="J93" s="8"/>
      <c r="K93" s="24" t="s">
        <v>57</v>
      </c>
      <c r="L93" s="49">
        <f t="shared" ref="L93:R93" si="131">L587+L613+L639</f>
        <v>0</v>
      </c>
      <c r="M93" s="49">
        <f t="shared" si="131"/>
        <v>0</v>
      </c>
      <c r="N93" s="49">
        <f t="shared" si="131"/>
        <v>0</v>
      </c>
      <c r="O93" s="49">
        <f t="shared" si="131"/>
        <v>0</v>
      </c>
      <c r="P93" s="49">
        <f t="shared" si="131"/>
        <v>623.88488478179477</v>
      </c>
      <c r="Q93" s="49">
        <f t="shared" si="131"/>
        <v>0</v>
      </c>
      <c r="R93" s="49">
        <f t="shared" si="131"/>
        <v>0</v>
      </c>
      <c r="S93" s="51">
        <f t="shared" si="124"/>
        <v>623.88488478179477</v>
      </c>
      <c r="T93" s="8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13"/>
      <c r="BA93"/>
      <c r="BR93"/>
      <c r="CG93"/>
    </row>
    <row r="94" spans="1:85" x14ac:dyDescent="0.25">
      <c r="A94" s="11" t="s">
        <v>16</v>
      </c>
      <c r="B94" s="52">
        <f t="shared" si="121"/>
        <v>205.35973730751141</v>
      </c>
      <c r="C94" s="52">
        <f t="shared" si="121"/>
        <v>0.64335755021855368</v>
      </c>
      <c r="D94" s="52">
        <f t="shared" si="121"/>
        <v>30.05542526292383</v>
      </c>
      <c r="E94" s="52">
        <f t="shared" si="121"/>
        <v>2.3235970067705978</v>
      </c>
      <c r="F94" s="52">
        <f t="shared" si="121"/>
        <v>0</v>
      </c>
      <c r="G94" s="52">
        <f t="shared" si="121"/>
        <v>0</v>
      </c>
      <c r="H94" s="52">
        <f t="shared" si="121"/>
        <v>0</v>
      </c>
      <c r="I94" s="54">
        <f t="shared" si="122"/>
        <v>238.38211712742438</v>
      </c>
      <c r="J94" s="8"/>
      <c r="K94" s="23" t="s">
        <v>16</v>
      </c>
      <c r="L94" s="55">
        <f t="shared" ref="L94:R94" si="132">L588+L614+L640</f>
        <v>205.35973730751141</v>
      </c>
      <c r="M94" s="55">
        <f t="shared" si="132"/>
        <v>0.64335755021855368</v>
      </c>
      <c r="N94" s="55">
        <f t="shared" si="132"/>
        <v>30.05542526292383</v>
      </c>
      <c r="O94" s="55">
        <f t="shared" si="132"/>
        <v>2.3235970067705978</v>
      </c>
      <c r="P94" s="55">
        <f t="shared" si="132"/>
        <v>0</v>
      </c>
      <c r="Q94" s="55">
        <f t="shared" si="132"/>
        <v>0</v>
      </c>
      <c r="R94" s="55">
        <f t="shared" si="132"/>
        <v>0</v>
      </c>
      <c r="S94" s="57">
        <f t="shared" si="124"/>
        <v>238.38211712742438</v>
      </c>
      <c r="T94" s="8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13"/>
      <c r="BA94"/>
      <c r="BR94"/>
      <c r="CG94"/>
    </row>
    <row r="95" spans="1:85" x14ac:dyDescent="0.25">
      <c r="A95" s="12" t="s">
        <v>139</v>
      </c>
      <c r="B95" s="49">
        <f t="shared" si="121"/>
        <v>1621.8661177258221</v>
      </c>
      <c r="C95" s="49">
        <f t="shared" si="121"/>
        <v>110.9469080732686</v>
      </c>
      <c r="D95" s="49">
        <f t="shared" si="121"/>
        <v>119.64919358548782</v>
      </c>
      <c r="E95" s="49">
        <f t="shared" si="121"/>
        <v>17.038266857841013</v>
      </c>
      <c r="F95" s="49">
        <f t="shared" si="121"/>
        <v>0</v>
      </c>
      <c r="G95" s="49">
        <f t="shared" si="121"/>
        <v>0</v>
      </c>
      <c r="H95" s="49">
        <f t="shared" si="121"/>
        <v>0</v>
      </c>
      <c r="I95" s="48">
        <f t="shared" si="122"/>
        <v>1869.5004862424196</v>
      </c>
      <c r="J95" s="8"/>
      <c r="K95" s="24" t="s">
        <v>139</v>
      </c>
      <c r="L95" s="49">
        <f t="shared" ref="L95:R95" si="133">L589+L615+L641</f>
        <v>1621.8661177258221</v>
      </c>
      <c r="M95" s="49">
        <f t="shared" si="133"/>
        <v>110.9469080732686</v>
      </c>
      <c r="N95" s="49">
        <f t="shared" si="133"/>
        <v>119.64919358548782</v>
      </c>
      <c r="O95" s="49">
        <f t="shared" si="133"/>
        <v>17.038266857841013</v>
      </c>
      <c r="P95" s="49">
        <f t="shared" si="133"/>
        <v>1098.207182997269</v>
      </c>
      <c r="Q95" s="49">
        <f t="shared" si="133"/>
        <v>0</v>
      </c>
      <c r="R95" s="49">
        <f t="shared" si="133"/>
        <v>0</v>
      </c>
      <c r="S95" s="51">
        <f t="shared" si="124"/>
        <v>2967.7076692396886</v>
      </c>
      <c r="T95" s="8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13"/>
      <c r="BA95"/>
      <c r="BR95"/>
      <c r="CG95"/>
    </row>
    <row r="96" spans="1:85" x14ac:dyDescent="0.25">
      <c r="A96" s="11" t="s">
        <v>24</v>
      </c>
      <c r="B96" s="52">
        <f t="shared" si="121"/>
        <v>1522.7827928556169</v>
      </c>
      <c r="C96" s="52">
        <f t="shared" si="121"/>
        <v>0.10544826242488679</v>
      </c>
      <c r="D96" s="52">
        <f t="shared" si="121"/>
        <v>2310.8196620083227</v>
      </c>
      <c r="E96" s="52">
        <f t="shared" si="121"/>
        <v>2119.5299799072395</v>
      </c>
      <c r="F96" s="52">
        <f t="shared" si="121"/>
        <v>0</v>
      </c>
      <c r="G96" s="52">
        <f t="shared" si="121"/>
        <v>1625.4025621699868</v>
      </c>
      <c r="H96" s="52">
        <f t="shared" si="121"/>
        <v>0.84661746679113148</v>
      </c>
      <c r="I96" s="54">
        <f t="shared" si="122"/>
        <v>7579.4870626703814</v>
      </c>
      <c r="J96" s="8"/>
      <c r="K96" s="23" t="s">
        <v>24</v>
      </c>
      <c r="L96" s="55">
        <f t="shared" ref="L96:R96" si="134">L590+L616+L642</f>
        <v>1522.7827928556169</v>
      </c>
      <c r="M96" s="55">
        <f t="shared" si="134"/>
        <v>0.10544826242488679</v>
      </c>
      <c r="N96" s="55">
        <f t="shared" si="134"/>
        <v>2310.8196620083227</v>
      </c>
      <c r="O96" s="55">
        <f t="shared" si="134"/>
        <v>2119.5299799072395</v>
      </c>
      <c r="P96" s="55">
        <f t="shared" si="134"/>
        <v>1463.7076156565463</v>
      </c>
      <c r="Q96" s="55">
        <f t="shared" si="134"/>
        <v>1625.4025621699868</v>
      </c>
      <c r="R96" s="55">
        <f t="shared" si="134"/>
        <v>0.84661746679113148</v>
      </c>
      <c r="S96" s="57">
        <f t="shared" si="124"/>
        <v>9043.1946783269286</v>
      </c>
      <c r="T96" s="8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13"/>
      <c r="BA96"/>
      <c r="BR96"/>
      <c r="CG96"/>
    </row>
    <row r="97" spans="1:85" x14ac:dyDescent="0.25">
      <c r="A97" s="12" t="s">
        <v>23</v>
      </c>
      <c r="B97" s="49">
        <f t="shared" si="121"/>
        <v>2886.5151668200829</v>
      </c>
      <c r="C97" s="49">
        <f t="shared" si="121"/>
        <v>11.422605232864763</v>
      </c>
      <c r="D97" s="49">
        <f t="shared" si="121"/>
        <v>187.11512412888951</v>
      </c>
      <c r="E97" s="49">
        <f t="shared" si="121"/>
        <v>0</v>
      </c>
      <c r="F97" s="49">
        <f t="shared" si="121"/>
        <v>0</v>
      </c>
      <c r="G97" s="49">
        <f t="shared" si="121"/>
        <v>0</v>
      </c>
      <c r="H97" s="49">
        <f t="shared" si="121"/>
        <v>0</v>
      </c>
      <c r="I97" s="48">
        <f t="shared" si="122"/>
        <v>3085.0528961818372</v>
      </c>
      <c r="J97" s="8"/>
      <c r="K97" s="24" t="s">
        <v>23</v>
      </c>
      <c r="L97" s="49">
        <f t="shared" ref="L97:R97" si="135">L591+L617+L643</f>
        <v>2886.5151668200829</v>
      </c>
      <c r="M97" s="49">
        <f t="shared" si="135"/>
        <v>11.422605232864763</v>
      </c>
      <c r="N97" s="49">
        <f t="shared" si="135"/>
        <v>187.11512412888951</v>
      </c>
      <c r="O97" s="49">
        <f t="shared" si="135"/>
        <v>0</v>
      </c>
      <c r="P97" s="49">
        <f t="shared" si="135"/>
        <v>0</v>
      </c>
      <c r="Q97" s="49">
        <f t="shared" si="135"/>
        <v>0</v>
      </c>
      <c r="R97" s="49">
        <f t="shared" si="135"/>
        <v>0</v>
      </c>
      <c r="S97" s="51">
        <f t="shared" si="124"/>
        <v>3085.0528961818372</v>
      </c>
      <c r="T97" s="8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13"/>
      <c r="BA97"/>
      <c r="BR97"/>
      <c r="CG97"/>
    </row>
    <row r="98" spans="1:85" x14ac:dyDescent="0.25">
      <c r="A98" s="11" t="s">
        <v>58</v>
      </c>
      <c r="B98" s="52">
        <f t="shared" si="121"/>
        <v>5107.5020408698992</v>
      </c>
      <c r="C98" s="52">
        <f t="shared" si="121"/>
        <v>10.149152100223629</v>
      </c>
      <c r="D98" s="52">
        <f t="shared" si="121"/>
        <v>584.1425433409413</v>
      </c>
      <c r="E98" s="52">
        <f t="shared" si="121"/>
        <v>0</v>
      </c>
      <c r="F98" s="52">
        <f t="shared" si="121"/>
        <v>0</v>
      </c>
      <c r="G98" s="52">
        <f t="shared" si="121"/>
        <v>0</v>
      </c>
      <c r="H98" s="52">
        <f t="shared" si="121"/>
        <v>0</v>
      </c>
      <c r="I98" s="54">
        <f t="shared" si="122"/>
        <v>5701.7937363110641</v>
      </c>
      <c r="J98" s="8"/>
      <c r="K98" s="23" t="s">
        <v>58</v>
      </c>
      <c r="L98" s="55">
        <f t="shared" ref="L98:R98" si="136">L592+L618+L644</f>
        <v>5107.5020408698992</v>
      </c>
      <c r="M98" s="55">
        <f t="shared" si="136"/>
        <v>10.149152100223629</v>
      </c>
      <c r="N98" s="55">
        <f t="shared" si="136"/>
        <v>584.1425433409413</v>
      </c>
      <c r="O98" s="55">
        <f t="shared" si="136"/>
        <v>0</v>
      </c>
      <c r="P98" s="55">
        <f t="shared" si="136"/>
        <v>0</v>
      </c>
      <c r="Q98" s="55">
        <f t="shared" si="136"/>
        <v>0</v>
      </c>
      <c r="R98" s="55">
        <f t="shared" si="136"/>
        <v>0</v>
      </c>
      <c r="S98" s="57">
        <f t="shared" si="124"/>
        <v>5701.7937363110641</v>
      </c>
      <c r="T98" s="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13"/>
      <c r="BA98"/>
      <c r="BR98"/>
      <c r="CG98"/>
    </row>
    <row r="99" spans="1:85" x14ac:dyDescent="0.25">
      <c r="A99" s="12" t="s">
        <v>21</v>
      </c>
      <c r="B99" s="49">
        <f t="shared" si="121"/>
        <v>730.13836056952653</v>
      </c>
      <c r="C99" s="49">
        <f t="shared" si="121"/>
        <v>0</v>
      </c>
      <c r="D99" s="49">
        <f t="shared" si="121"/>
        <v>96.603445012966972</v>
      </c>
      <c r="E99" s="49">
        <f t="shared" si="121"/>
        <v>0.47371387738400622</v>
      </c>
      <c r="F99" s="49">
        <f t="shared" si="121"/>
        <v>81.079643879924134</v>
      </c>
      <c r="G99" s="49">
        <f t="shared" si="121"/>
        <v>0</v>
      </c>
      <c r="H99" s="49">
        <f t="shared" si="121"/>
        <v>0</v>
      </c>
      <c r="I99" s="48">
        <f t="shared" si="122"/>
        <v>908.29516333980166</v>
      </c>
      <c r="J99" s="8"/>
      <c r="K99" s="24" t="s">
        <v>21</v>
      </c>
      <c r="L99" s="49">
        <f t="shared" ref="L99:R99" si="137">L593+L619+L645</f>
        <v>730.13836056952653</v>
      </c>
      <c r="M99" s="49">
        <f t="shared" si="137"/>
        <v>0</v>
      </c>
      <c r="N99" s="49">
        <f t="shared" si="137"/>
        <v>96.603445012966972</v>
      </c>
      <c r="O99" s="49">
        <f t="shared" si="137"/>
        <v>0.47371387738400622</v>
      </c>
      <c r="P99" s="49">
        <f t="shared" si="137"/>
        <v>140.12042527982646</v>
      </c>
      <c r="Q99" s="49">
        <f t="shared" si="137"/>
        <v>0</v>
      </c>
      <c r="R99" s="49">
        <f t="shared" si="137"/>
        <v>0</v>
      </c>
      <c r="S99" s="51">
        <f t="shared" si="124"/>
        <v>967.33594473970402</v>
      </c>
      <c r="T99" s="8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13"/>
      <c r="BA99"/>
      <c r="BR99"/>
      <c r="CG99"/>
    </row>
    <row r="100" spans="1:85" x14ac:dyDescent="0.25">
      <c r="A100" s="11" t="s">
        <v>20</v>
      </c>
      <c r="B100" s="52">
        <f t="shared" si="121"/>
        <v>82.144882023803405</v>
      </c>
      <c r="C100" s="52">
        <f t="shared" si="121"/>
        <v>0</v>
      </c>
      <c r="D100" s="52">
        <f t="shared" si="121"/>
        <v>1.5177299960373165</v>
      </c>
      <c r="E100" s="52">
        <f t="shared" si="121"/>
        <v>0</v>
      </c>
      <c r="F100" s="52">
        <f t="shared" si="121"/>
        <v>0</v>
      </c>
      <c r="G100" s="52">
        <f t="shared" si="121"/>
        <v>0</v>
      </c>
      <c r="H100" s="52">
        <f t="shared" si="121"/>
        <v>0</v>
      </c>
      <c r="I100" s="54">
        <f t="shared" si="122"/>
        <v>83.662612019840722</v>
      </c>
      <c r="J100" s="8"/>
      <c r="K100" s="23" t="s">
        <v>20</v>
      </c>
      <c r="L100" s="55">
        <f t="shared" ref="L100:R100" si="138">L594+L620+L646</f>
        <v>82.144882023803405</v>
      </c>
      <c r="M100" s="55">
        <f t="shared" si="138"/>
        <v>0</v>
      </c>
      <c r="N100" s="55">
        <f t="shared" si="138"/>
        <v>1.5177299960373165</v>
      </c>
      <c r="O100" s="55">
        <f t="shared" si="138"/>
        <v>0</v>
      </c>
      <c r="P100" s="55">
        <f t="shared" si="138"/>
        <v>0</v>
      </c>
      <c r="Q100" s="55">
        <f t="shared" si="138"/>
        <v>0</v>
      </c>
      <c r="R100" s="55">
        <f t="shared" si="138"/>
        <v>0</v>
      </c>
      <c r="S100" s="57">
        <f t="shared" si="124"/>
        <v>83.662612019840722</v>
      </c>
      <c r="T100" s="8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13"/>
      <c r="BA100"/>
      <c r="BR100"/>
      <c r="CG100"/>
    </row>
    <row r="101" spans="1:85" x14ac:dyDescent="0.25">
      <c r="A101" s="13" t="s">
        <v>62</v>
      </c>
      <c r="B101" s="49">
        <f t="shared" si="121"/>
        <v>466.92856819594698</v>
      </c>
      <c r="C101" s="49">
        <f t="shared" si="121"/>
        <v>0</v>
      </c>
      <c r="D101" s="49">
        <f t="shared" si="121"/>
        <v>263.03758811703932</v>
      </c>
      <c r="E101" s="49">
        <f t="shared" si="121"/>
        <v>0</v>
      </c>
      <c r="F101" s="49">
        <f t="shared" si="121"/>
        <v>0</v>
      </c>
      <c r="G101" s="49">
        <f t="shared" si="121"/>
        <v>0</v>
      </c>
      <c r="H101" s="49">
        <f t="shared" si="121"/>
        <v>0</v>
      </c>
      <c r="I101" s="48">
        <f t="shared" si="122"/>
        <v>729.9661563129863</v>
      </c>
      <c r="J101" s="8"/>
      <c r="K101" s="25" t="s">
        <v>62</v>
      </c>
      <c r="L101" s="49">
        <f t="shared" ref="L101:R101" si="139">L595+L621+L647</f>
        <v>466.92856819594698</v>
      </c>
      <c r="M101" s="49">
        <f t="shared" si="139"/>
        <v>0</v>
      </c>
      <c r="N101" s="49">
        <f t="shared" si="139"/>
        <v>263.03758811703932</v>
      </c>
      <c r="O101" s="49">
        <f t="shared" si="139"/>
        <v>0</v>
      </c>
      <c r="P101" s="49">
        <f t="shared" si="139"/>
        <v>0</v>
      </c>
      <c r="Q101" s="49">
        <f t="shared" si="139"/>
        <v>0</v>
      </c>
      <c r="R101" s="49">
        <f t="shared" si="139"/>
        <v>0</v>
      </c>
      <c r="S101" s="51">
        <f t="shared" si="124"/>
        <v>729.9661563129863</v>
      </c>
      <c r="T101" s="8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13"/>
      <c r="BA101"/>
      <c r="BR101"/>
      <c r="CG101"/>
    </row>
    <row r="102" spans="1:85" ht="14.4" x14ac:dyDescent="0.3">
      <c r="A102" s="14" t="s">
        <v>22</v>
      </c>
      <c r="B102" s="59">
        <f t="shared" si="121"/>
        <v>466.92856819594698</v>
      </c>
      <c r="C102" s="59">
        <f t="shared" si="121"/>
        <v>0</v>
      </c>
      <c r="D102" s="59">
        <f t="shared" si="121"/>
        <v>263.03758811703932</v>
      </c>
      <c r="E102" s="59">
        <f t="shared" si="121"/>
        <v>0</v>
      </c>
      <c r="F102" s="59">
        <f t="shared" si="121"/>
        <v>0</v>
      </c>
      <c r="G102" s="59">
        <f t="shared" si="121"/>
        <v>0</v>
      </c>
      <c r="H102" s="59">
        <f t="shared" si="121"/>
        <v>0</v>
      </c>
      <c r="I102" s="61">
        <f t="shared" si="122"/>
        <v>729.9661563129863</v>
      </c>
      <c r="J102" s="8"/>
      <c r="K102" s="26" t="s">
        <v>22</v>
      </c>
      <c r="L102" s="62">
        <f t="shared" ref="L102:R102" si="140">L596+L622+L648</f>
        <v>466.92856819594698</v>
      </c>
      <c r="M102" s="62">
        <f t="shared" si="140"/>
        <v>0</v>
      </c>
      <c r="N102" s="62">
        <f t="shared" si="140"/>
        <v>263.03758811703932</v>
      </c>
      <c r="O102" s="62">
        <f t="shared" si="140"/>
        <v>0</v>
      </c>
      <c r="P102" s="62">
        <f t="shared" si="140"/>
        <v>0</v>
      </c>
      <c r="Q102" s="62">
        <f t="shared" si="140"/>
        <v>0</v>
      </c>
      <c r="R102" s="62">
        <f t="shared" si="140"/>
        <v>0</v>
      </c>
      <c r="S102" s="64">
        <f t="shared" si="124"/>
        <v>729.9661563129863</v>
      </c>
      <c r="T102" s="8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14"/>
      <c r="BA102"/>
      <c r="BR102"/>
      <c r="CG102"/>
    </row>
    <row r="103" spans="1:85" ht="14.4" x14ac:dyDescent="0.3">
      <c r="A103" s="15" t="s">
        <v>18</v>
      </c>
      <c r="B103" s="65">
        <f t="shared" si="121"/>
        <v>0</v>
      </c>
      <c r="C103" s="65">
        <f t="shared" si="121"/>
        <v>0</v>
      </c>
      <c r="D103" s="65">
        <f t="shared" si="121"/>
        <v>0</v>
      </c>
      <c r="E103" s="65">
        <f t="shared" si="121"/>
        <v>0</v>
      </c>
      <c r="F103" s="65">
        <f t="shared" si="121"/>
        <v>0</v>
      </c>
      <c r="G103" s="65">
        <f t="shared" si="121"/>
        <v>0</v>
      </c>
      <c r="H103" s="65">
        <f t="shared" si="121"/>
        <v>0</v>
      </c>
      <c r="I103" s="67">
        <f t="shared" si="122"/>
        <v>0</v>
      </c>
      <c r="J103" s="8"/>
      <c r="K103" s="27" t="s">
        <v>18</v>
      </c>
      <c r="L103" s="65">
        <f t="shared" ref="L103:R103" si="141">L597+L623+L649</f>
        <v>0</v>
      </c>
      <c r="M103" s="65">
        <f t="shared" si="141"/>
        <v>0</v>
      </c>
      <c r="N103" s="65">
        <f t="shared" si="141"/>
        <v>0</v>
      </c>
      <c r="O103" s="65">
        <f t="shared" si="141"/>
        <v>0</v>
      </c>
      <c r="P103" s="65">
        <f t="shared" si="141"/>
        <v>0</v>
      </c>
      <c r="Q103" s="65">
        <f t="shared" si="141"/>
        <v>0</v>
      </c>
      <c r="R103" s="65">
        <f t="shared" si="141"/>
        <v>0</v>
      </c>
      <c r="S103" s="69">
        <f t="shared" si="124"/>
        <v>0</v>
      </c>
      <c r="T103" s="8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14"/>
      <c r="BA103"/>
      <c r="BR103"/>
      <c r="CG103"/>
    </row>
    <row r="104" spans="1:85" ht="14.4" x14ac:dyDescent="0.3">
      <c r="A104" s="14" t="s">
        <v>19</v>
      </c>
      <c r="B104" s="59">
        <f t="shared" si="121"/>
        <v>0</v>
      </c>
      <c r="C104" s="59">
        <f t="shared" si="121"/>
        <v>0</v>
      </c>
      <c r="D104" s="59">
        <f t="shared" si="121"/>
        <v>0</v>
      </c>
      <c r="E104" s="59">
        <f t="shared" si="121"/>
        <v>0</v>
      </c>
      <c r="F104" s="59">
        <f t="shared" si="121"/>
        <v>0</v>
      </c>
      <c r="G104" s="59">
        <f t="shared" si="121"/>
        <v>0</v>
      </c>
      <c r="H104" s="59">
        <f t="shared" si="121"/>
        <v>0</v>
      </c>
      <c r="I104" s="61">
        <f t="shared" si="122"/>
        <v>0</v>
      </c>
      <c r="J104" s="8"/>
      <c r="K104" s="26" t="s">
        <v>19</v>
      </c>
      <c r="L104" s="62">
        <f t="shared" ref="L104:R104" si="142">L598+L624+L650</f>
        <v>0</v>
      </c>
      <c r="M104" s="62">
        <f t="shared" si="142"/>
        <v>0</v>
      </c>
      <c r="N104" s="62">
        <f t="shared" si="142"/>
        <v>0</v>
      </c>
      <c r="O104" s="62">
        <f t="shared" si="142"/>
        <v>0</v>
      </c>
      <c r="P104" s="62">
        <f t="shared" si="142"/>
        <v>0</v>
      </c>
      <c r="Q104" s="62">
        <f t="shared" si="142"/>
        <v>0</v>
      </c>
      <c r="R104" s="62">
        <f t="shared" si="142"/>
        <v>0</v>
      </c>
      <c r="S104" s="64">
        <f t="shared" si="124"/>
        <v>0</v>
      </c>
      <c r="T104" s="8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14"/>
      <c r="BA104"/>
      <c r="BR104"/>
      <c r="CG104"/>
    </row>
    <row r="105" spans="1:85" ht="15" thickBot="1" x14ac:dyDescent="0.35">
      <c r="A105" s="16" t="s">
        <v>10</v>
      </c>
      <c r="B105" s="70">
        <f t="shared" si="121"/>
        <v>0</v>
      </c>
      <c r="C105" s="70">
        <f t="shared" si="121"/>
        <v>0</v>
      </c>
      <c r="D105" s="70">
        <f t="shared" si="121"/>
        <v>0</v>
      </c>
      <c r="E105" s="70">
        <f t="shared" si="121"/>
        <v>0</v>
      </c>
      <c r="F105" s="70">
        <f t="shared" si="121"/>
        <v>0</v>
      </c>
      <c r="G105" s="70">
        <f t="shared" si="121"/>
        <v>0</v>
      </c>
      <c r="H105" s="70">
        <f t="shared" si="121"/>
        <v>0</v>
      </c>
      <c r="I105" s="72">
        <f t="shared" si="122"/>
        <v>0</v>
      </c>
      <c r="J105" s="8"/>
      <c r="K105" s="28" t="s">
        <v>10</v>
      </c>
      <c r="L105" s="70">
        <f t="shared" ref="L105:R105" si="143">L599+L625+L651</f>
        <v>0</v>
      </c>
      <c r="M105" s="70">
        <f t="shared" si="143"/>
        <v>0</v>
      </c>
      <c r="N105" s="70">
        <f t="shared" si="143"/>
        <v>0</v>
      </c>
      <c r="O105" s="70">
        <f t="shared" si="143"/>
        <v>0</v>
      </c>
      <c r="P105" s="70">
        <f t="shared" si="143"/>
        <v>0</v>
      </c>
      <c r="Q105" s="70">
        <f t="shared" si="143"/>
        <v>0</v>
      </c>
      <c r="R105" s="70">
        <f t="shared" si="143"/>
        <v>0</v>
      </c>
      <c r="S105" s="74">
        <f t="shared" si="124"/>
        <v>0</v>
      </c>
      <c r="T105" s="8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14"/>
      <c r="BA105"/>
      <c r="BR105"/>
      <c r="CG105"/>
    </row>
    <row r="106" spans="1:85" x14ac:dyDescent="0.25">
      <c r="A106" s="17" t="s">
        <v>25</v>
      </c>
      <c r="B106" s="75">
        <f>SUM(B85:B101)</f>
        <v>21501.756440657933</v>
      </c>
      <c r="C106" s="75">
        <f t="shared" ref="C106:I106" si="144">SUM(C85:C101)</f>
        <v>197.21718640092888</v>
      </c>
      <c r="D106" s="75">
        <f t="shared" si="144"/>
        <v>4582.621721485858</v>
      </c>
      <c r="E106" s="75">
        <f t="shared" si="144"/>
        <v>2258.5892187283562</v>
      </c>
      <c r="F106" s="75">
        <f t="shared" si="144"/>
        <v>839.93737836877597</v>
      </c>
      <c r="G106" s="75">
        <f t="shared" si="144"/>
        <v>1625.4025621699868</v>
      </c>
      <c r="H106" s="76">
        <f t="shared" si="144"/>
        <v>0.84661746679113148</v>
      </c>
      <c r="I106" s="48">
        <f t="shared" si="144"/>
        <v>31006.371125278627</v>
      </c>
      <c r="J106" s="8"/>
      <c r="K106" s="29" t="s">
        <v>25</v>
      </c>
      <c r="L106" s="75">
        <f>SUM(L85:L101)</f>
        <v>21501.756440657933</v>
      </c>
      <c r="M106" s="75">
        <f t="shared" ref="M106:S106" si="145">SUM(M85:M101)</f>
        <v>197.21718640092888</v>
      </c>
      <c r="N106" s="75">
        <f t="shared" si="145"/>
        <v>4582.621721485858</v>
      </c>
      <c r="O106" s="75">
        <f t="shared" si="145"/>
        <v>2258.5892187283562</v>
      </c>
      <c r="P106" s="75">
        <f t="shared" si="145"/>
        <v>18696.584000605733</v>
      </c>
      <c r="Q106" s="75">
        <f t="shared" si="145"/>
        <v>1625.4025621699868</v>
      </c>
      <c r="R106" s="76">
        <f t="shared" si="145"/>
        <v>0.84661746679113148</v>
      </c>
      <c r="S106" s="77">
        <f t="shared" si="145"/>
        <v>48863.01774751558</v>
      </c>
      <c r="T106" s="8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13"/>
      <c r="BA106"/>
      <c r="BR106"/>
      <c r="CG106"/>
    </row>
    <row r="107" spans="1:85" s="4" customFormat="1" ht="15" thickBot="1" x14ac:dyDescent="0.35">
      <c r="A107" s="19" t="s">
        <v>85</v>
      </c>
      <c r="B107" s="105">
        <f>IF($I106=0,"-",B106/$I106)</f>
        <v>0.69346252593642443</v>
      </c>
      <c r="C107" s="105">
        <f t="shared" ref="C107:H107" si="146">IF($I106=0,"-",C106/$I106)</f>
        <v>6.3605375038597546E-3</v>
      </c>
      <c r="D107" s="105">
        <f t="shared" si="146"/>
        <v>0.14779613205847797</v>
      </c>
      <c r="E107" s="105">
        <f t="shared" si="146"/>
        <v>7.2842746079594969E-2</v>
      </c>
      <c r="F107" s="105">
        <f t="shared" si="146"/>
        <v>2.7089186766651275E-2</v>
      </c>
      <c r="G107" s="105">
        <f t="shared" si="146"/>
        <v>5.2421567025779471E-2</v>
      </c>
      <c r="H107" s="106">
        <f t="shared" si="146"/>
        <v>2.7304629212184974E-5</v>
      </c>
      <c r="I107" s="107">
        <f>SUM(B107:H107)</f>
        <v>1</v>
      </c>
      <c r="K107" s="30" t="s">
        <v>85</v>
      </c>
      <c r="L107" s="80">
        <f>IF($S106=0,"-",L106/$S106)</f>
        <v>0.44004151671027691</v>
      </c>
      <c r="M107" s="80">
        <f t="shared" ref="M107:R107" si="147">IF($S106=0,"-",M106/$S106)</f>
        <v>4.0361237494578673E-3</v>
      </c>
      <c r="N107" s="80">
        <f t="shared" si="147"/>
        <v>9.3785073717000608E-2</v>
      </c>
      <c r="O107" s="80">
        <f t="shared" si="147"/>
        <v>4.6222876171891643E-2</v>
      </c>
      <c r="P107" s="80">
        <f t="shared" si="147"/>
        <v>0.38263260974208563</v>
      </c>
      <c r="Q107" s="80">
        <f t="shared" si="147"/>
        <v>3.3264473565033335E-2</v>
      </c>
      <c r="R107" s="81">
        <f t="shared" si="147"/>
        <v>1.732634425417119E-5</v>
      </c>
      <c r="S107" s="82">
        <f>SUM(L107:R107)</f>
        <v>1.0000000000000002</v>
      </c>
      <c r="AI107" s="115"/>
    </row>
    <row r="108" spans="1:85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  <c r="K108" s="20"/>
      <c r="AI108" s="8"/>
      <c r="BA108"/>
      <c r="BR108"/>
      <c r="CG108"/>
    </row>
    <row r="109" spans="1:85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  <c r="K109" s="369" t="s">
        <v>30</v>
      </c>
      <c r="L109" s="43" t="s">
        <v>0</v>
      </c>
      <c r="M109" s="43" t="s">
        <v>1</v>
      </c>
      <c r="N109" s="43" t="s">
        <v>2</v>
      </c>
      <c r="O109" s="43" t="s">
        <v>3</v>
      </c>
      <c r="P109" s="43" t="s">
        <v>26</v>
      </c>
      <c r="Q109" s="43" t="s">
        <v>4</v>
      </c>
      <c r="R109" s="43" t="s">
        <v>84</v>
      </c>
      <c r="S109" s="44" t="s">
        <v>5</v>
      </c>
      <c r="U109" s="365" t="s">
        <v>30</v>
      </c>
      <c r="V109" s="84" t="s">
        <v>71</v>
      </c>
      <c r="W109" s="84" t="s">
        <v>72</v>
      </c>
      <c r="X109" s="84" t="s">
        <v>4</v>
      </c>
      <c r="Y109" s="84" t="s">
        <v>1</v>
      </c>
      <c r="Z109" s="84" t="s">
        <v>2</v>
      </c>
      <c r="AA109" s="84" t="s">
        <v>3</v>
      </c>
      <c r="AB109" s="84" t="s">
        <v>53</v>
      </c>
      <c r="AC109" s="84" t="s">
        <v>65</v>
      </c>
      <c r="AD109" s="85" t="s">
        <v>73</v>
      </c>
      <c r="AE109" s="85" t="s">
        <v>74</v>
      </c>
      <c r="AF109" s="85" t="s">
        <v>75</v>
      </c>
      <c r="AG109" s="85" t="s">
        <v>76</v>
      </c>
      <c r="AH109" s="85" t="s">
        <v>77</v>
      </c>
      <c r="AI109" s="86" t="s">
        <v>61</v>
      </c>
      <c r="BA109"/>
      <c r="BR109"/>
      <c r="CG109"/>
    </row>
    <row r="110" spans="1:85" ht="15" customHeight="1" x14ac:dyDescent="0.25">
      <c r="A110" s="418" t="s">
        <v>30</v>
      </c>
      <c r="B110" s="357" t="s">
        <v>66</v>
      </c>
      <c r="C110" s="358"/>
      <c r="D110" s="358"/>
      <c r="E110" s="358"/>
      <c r="F110" s="358"/>
      <c r="G110" s="358"/>
      <c r="H110" s="358"/>
      <c r="I110" s="359"/>
      <c r="K110" s="370" t="s">
        <v>30</v>
      </c>
      <c r="L110" s="360" t="s">
        <v>66</v>
      </c>
      <c r="M110" s="361"/>
      <c r="N110" s="361"/>
      <c r="O110" s="361"/>
      <c r="P110" s="361"/>
      <c r="Q110" s="361"/>
      <c r="R110" s="361"/>
      <c r="S110" s="362"/>
      <c r="U110" s="366" t="s">
        <v>30</v>
      </c>
      <c r="V110" s="363" t="s">
        <v>66</v>
      </c>
      <c r="W110" s="363"/>
      <c r="X110" s="363"/>
      <c r="Y110" s="363"/>
      <c r="Z110" s="363"/>
      <c r="AA110" s="363"/>
      <c r="AB110" s="363"/>
      <c r="AC110" s="363"/>
      <c r="AD110" s="363"/>
      <c r="AE110" s="363"/>
      <c r="AF110" s="363"/>
      <c r="AG110" s="363"/>
      <c r="AH110" s="363"/>
      <c r="AI110" s="364"/>
      <c r="BA110"/>
      <c r="BR110"/>
      <c r="CG110"/>
    </row>
    <row r="111" spans="1:85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  <c r="J111" s="8"/>
      <c r="K111" s="31" t="s">
        <v>6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87">
        <v>0</v>
      </c>
      <c r="S111" s="88">
        <f>SUM(L111:R111)</f>
        <v>0</v>
      </c>
      <c r="U111" s="33" t="s">
        <v>6</v>
      </c>
      <c r="V111" s="89">
        <v>0</v>
      </c>
      <c r="W111" s="89">
        <v>0</v>
      </c>
      <c r="X111" s="89">
        <v>0</v>
      </c>
      <c r="Y111" s="89">
        <v>0</v>
      </c>
      <c r="Z111" s="89">
        <v>0</v>
      </c>
      <c r="AA111" s="89">
        <v>0</v>
      </c>
      <c r="AB111" s="89">
        <v>0</v>
      </c>
      <c r="AC111" s="90">
        <v>0</v>
      </c>
      <c r="AD111" s="91">
        <v>0</v>
      </c>
      <c r="AE111" s="91">
        <v>0</v>
      </c>
      <c r="AF111" s="91">
        <v>0</v>
      </c>
      <c r="AG111" s="91">
        <v>0</v>
      </c>
      <c r="AH111" s="91">
        <v>0</v>
      </c>
      <c r="AI111" s="92">
        <f>SUM(V111:AC111)</f>
        <v>0</v>
      </c>
      <c r="BA111"/>
      <c r="BR111"/>
      <c r="CG111"/>
    </row>
    <row r="112" spans="1:85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148">SUM(B112:H112)</f>
        <v>0</v>
      </c>
      <c r="J112" s="8"/>
      <c r="K112" s="23" t="s">
        <v>7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6">
        <v>0</v>
      </c>
      <c r="S112" s="57">
        <f t="shared" ref="S112:S131" si="149">SUM(L112:R112)</f>
        <v>0</v>
      </c>
      <c r="U112" s="34" t="s">
        <v>7</v>
      </c>
      <c r="V112" s="93">
        <v>0</v>
      </c>
      <c r="W112" s="93">
        <v>0</v>
      </c>
      <c r="X112" s="93">
        <v>0</v>
      </c>
      <c r="Y112" s="93">
        <v>0</v>
      </c>
      <c r="Z112" s="93">
        <v>0</v>
      </c>
      <c r="AA112" s="93">
        <v>0</v>
      </c>
      <c r="AB112" s="93">
        <v>0</v>
      </c>
      <c r="AC112" s="94">
        <v>0</v>
      </c>
      <c r="AD112" s="93">
        <v>0</v>
      </c>
      <c r="AE112" s="93">
        <v>0</v>
      </c>
      <c r="AF112" s="93">
        <v>0</v>
      </c>
      <c r="AG112" s="93">
        <v>0</v>
      </c>
      <c r="AH112" s="93">
        <v>0</v>
      </c>
      <c r="AI112" s="95">
        <f t="shared" ref="AI112:AI131" si="150">SUM(V112:AC112)</f>
        <v>0</v>
      </c>
      <c r="BA112"/>
      <c r="BR112"/>
      <c r="CG112"/>
    </row>
    <row r="113" spans="1:85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148"/>
        <v>0</v>
      </c>
      <c r="J113" s="8"/>
      <c r="K113" s="24" t="s">
        <v>9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50">
        <v>0</v>
      </c>
      <c r="S113" s="51">
        <f t="shared" si="149"/>
        <v>0</v>
      </c>
      <c r="U113" s="35" t="s">
        <v>9</v>
      </c>
      <c r="V113" s="89">
        <v>0</v>
      </c>
      <c r="W113" s="89">
        <v>0</v>
      </c>
      <c r="X113" s="89">
        <v>0</v>
      </c>
      <c r="Y113" s="89">
        <v>0</v>
      </c>
      <c r="Z113" s="89">
        <v>0</v>
      </c>
      <c r="AA113" s="89">
        <v>0</v>
      </c>
      <c r="AB113" s="89">
        <v>0</v>
      </c>
      <c r="AC113" s="90">
        <v>0</v>
      </c>
      <c r="AD113" s="91">
        <v>0</v>
      </c>
      <c r="AE113" s="91">
        <v>0</v>
      </c>
      <c r="AF113" s="91">
        <v>0</v>
      </c>
      <c r="AG113" s="91">
        <v>0</v>
      </c>
      <c r="AH113" s="91">
        <v>0</v>
      </c>
      <c r="AI113" s="92">
        <f t="shared" si="150"/>
        <v>0</v>
      </c>
      <c r="BA113"/>
      <c r="BR113"/>
      <c r="CG113"/>
    </row>
    <row r="114" spans="1:85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148"/>
        <v>0</v>
      </c>
      <c r="J114" s="8"/>
      <c r="K114" s="23" t="s">
        <v>54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5">
        <v>0</v>
      </c>
      <c r="R114" s="56">
        <v>0</v>
      </c>
      <c r="S114" s="57">
        <f t="shared" si="149"/>
        <v>0</v>
      </c>
      <c r="U114" s="34" t="s">
        <v>54</v>
      </c>
      <c r="V114" s="93">
        <v>0</v>
      </c>
      <c r="W114" s="93">
        <v>0</v>
      </c>
      <c r="X114" s="93">
        <v>0</v>
      </c>
      <c r="Y114" s="93">
        <v>0</v>
      </c>
      <c r="Z114" s="93">
        <v>0</v>
      </c>
      <c r="AA114" s="93">
        <v>0</v>
      </c>
      <c r="AB114" s="93">
        <v>0</v>
      </c>
      <c r="AC114" s="94">
        <v>0</v>
      </c>
      <c r="AD114" s="93">
        <v>0</v>
      </c>
      <c r="AE114" s="93">
        <v>0</v>
      </c>
      <c r="AF114" s="93">
        <v>0</v>
      </c>
      <c r="AG114" s="93">
        <v>0</v>
      </c>
      <c r="AH114" s="93">
        <v>0</v>
      </c>
      <c r="AI114" s="95">
        <f t="shared" si="150"/>
        <v>0</v>
      </c>
      <c r="BA114"/>
      <c r="BR114"/>
      <c r="CG114"/>
    </row>
    <row r="115" spans="1:85" x14ac:dyDescent="0.25">
      <c r="A115" s="12" t="s">
        <v>15</v>
      </c>
      <c r="B115" s="49">
        <v>1.2173060741050228</v>
      </c>
      <c r="C115" s="49">
        <v>0</v>
      </c>
      <c r="D115" s="49">
        <v>182.59591111575344</v>
      </c>
      <c r="E115" s="49">
        <v>0</v>
      </c>
      <c r="F115" s="372"/>
      <c r="G115" s="49">
        <v>0</v>
      </c>
      <c r="H115" s="58">
        <v>0</v>
      </c>
      <c r="I115" s="48">
        <f t="shared" si="148"/>
        <v>183.81321718985845</v>
      </c>
      <c r="J115" s="8"/>
      <c r="K115" s="24" t="s">
        <v>15</v>
      </c>
      <c r="L115" s="49">
        <v>1.2173060741050228</v>
      </c>
      <c r="M115" s="49">
        <v>0</v>
      </c>
      <c r="N115" s="49">
        <v>182.59591111575344</v>
      </c>
      <c r="O115" s="49">
        <v>0</v>
      </c>
      <c r="P115" s="49">
        <v>0</v>
      </c>
      <c r="Q115" s="49">
        <v>0</v>
      </c>
      <c r="R115" s="50">
        <v>0</v>
      </c>
      <c r="S115" s="51">
        <f t="shared" si="149"/>
        <v>183.81321718985845</v>
      </c>
      <c r="U115" s="35" t="s">
        <v>15</v>
      </c>
      <c r="V115" s="89">
        <v>1.2173060741050228</v>
      </c>
      <c r="W115" s="89">
        <v>0</v>
      </c>
      <c r="X115" s="89">
        <v>0</v>
      </c>
      <c r="Y115" s="89">
        <v>0</v>
      </c>
      <c r="Z115" s="89">
        <v>0</v>
      </c>
      <c r="AA115" s="89">
        <v>0</v>
      </c>
      <c r="AB115" s="89">
        <v>0</v>
      </c>
      <c r="AC115" s="90">
        <v>182.59591111575344</v>
      </c>
      <c r="AD115" s="91">
        <v>0</v>
      </c>
      <c r="AE115" s="91">
        <v>0</v>
      </c>
      <c r="AF115" s="91">
        <v>0</v>
      </c>
      <c r="AG115" s="91">
        <v>182.59591111575344</v>
      </c>
      <c r="AH115" s="91">
        <v>0</v>
      </c>
      <c r="AI115" s="92">
        <f t="shared" si="150"/>
        <v>183.81321718985845</v>
      </c>
      <c r="BA115"/>
      <c r="BR115"/>
      <c r="CG115"/>
    </row>
    <row r="116" spans="1:85" x14ac:dyDescent="0.25">
      <c r="A116" s="11" t="s">
        <v>67</v>
      </c>
      <c r="B116" s="52">
        <v>0</v>
      </c>
      <c r="C116" s="52">
        <v>0</v>
      </c>
      <c r="D116" s="52">
        <v>9.6589243669770158E-3</v>
      </c>
      <c r="E116" s="52">
        <v>0</v>
      </c>
      <c r="F116" s="372"/>
      <c r="G116" s="52">
        <v>0</v>
      </c>
      <c r="H116" s="53">
        <v>0</v>
      </c>
      <c r="I116" s="54">
        <f t="shared" si="148"/>
        <v>9.6589243669770158E-3</v>
      </c>
      <c r="J116" s="8"/>
      <c r="K116" s="23" t="s">
        <v>67</v>
      </c>
      <c r="L116" s="55">
        <v>0</v>
      </c>
      <c r="M116" s="55">
        <v>0</v>
      </c>
      <c r="N116" s="55">
        <v>9.6589243669770158E-3</v>
      </c>
      <c r="O116" s="55">
        <v>0</v>
      </c>
      <c r="P116" s="55">
        <v>0</v>
      </c>
      <c r="Q116" s="55">
        <v>0</v>
      </c>
      <c r="R116" s="56">
        <v>0</v>
      </c>
      <c r="S116" s="57">
        <f t="shared" si="149"/>
        <v>9.6589243669770158E-3</v>
      </c>
      <c r="U116" s="34" t="s">
        <v>55</v>
      </c>
      <c r="V116" s="93">
        <v>0</v>
      </c>
      <c r="W116" s="93">
        <v>0</v>
      </c>
      <c r="X116" s="93">
        <v>0</v>
      </c>
      <c r="Y116" s="93">
        <v>0</v>
      </c>
      <c r="Z116" s="93">
        <v>9.6589243669770158E-3</v>
      </c>
      <c r="AA116" s="93">
        <v>0</v>
      </c>
      <c r="AB116" s="93">
        <v>0</v>
      </c>
      <c r="AC116" s="94">
        <v>0</v>
      </c>
      <c r="AD116" s="93">
        <v>0</v>
      </c>
      <c r="AE116" s="93">
        <v>0</v>
      </c>
      <c r="AF116" s="93">
        <v>0</v>
      </c>
      <c r="AG116" s="93">
        <v>0</v>
      </c>
      <c r="AH116" s="93">
        <v>0</v>
      </c>
      <c r="AI116" s="95">
        <f t="shared" si="150"/>
        <v>9.6589243669770158E-3</v>
      </c>
      <c r="BA116"/>
      <c r="BR116"/>
      <c r="CG116"/>
    </row>
    <row r="117" spans="1:85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0.12041416762227163</v>
      </c>
      <c r="F117" s="372"/>
      <c r="G117" s="49">
        <v>0</v>
      </c>
      <c r="H117" s="58">
        <v>0</v>
      </c>
      <c r="I117" s="48">
        <f t="shared" si="148"/>
        <v>0.12041416762227163</v>
      </c>
      <c r="J117" s="8"/>
      <c r="K117" s="24" t="s">
        <v>56</v>
      </c>
      <c r="L117" s="49">
        <v>0</v>
      </c>
      <c r="M117" s="49">
        <v>0</v>
      </c>
      <c r="N117" s="49">
        <v>0</v>
      </c>
      <c r="O117" s="49">
        <v>0.12041416762227163</v>
      </c>
      <c r="P117" s="49">
        <v>9.7589723547677192</v>
      </c>
      <c r="Q117" s="49">
        <v>0</v>
      </c>
      <c r="R117" s="50">
        <v>0</v>
      </c>
      <c r="S117" s="51">
        <f t="shared" si="149"/>
        <v>9.879386522389991</v>
      </c>
      <c r="U117" s="35" t="s">
        <v>56</v>
      </c>
      <c r="V117" s="89">
        <v>0</v>
      </c>
      <c r="W117" s="89">
        <v>0</v>
      </c>
      <c r="X117" s="89">
        <v>0</v>
      </c>
      <c r="Y117" s="89">
        <v>0</v>
      </c>
      <c r="Z117" s="89">
        <v>0</v>
      </c>
      <c r="AA117" s="89">
        <v>0.12041416762227163</v>
      </c>
      <c r="AB117" s="89">
        <v>9.7589723547677192</v>
      </c>
      <c r="AC117" s="90">
        <v>0</v>
      </c>
      <c r="AD117" s="89">
        <v>0</v>
      </c>
      <c r="AE117" s="89">
        <v>0</v>
      </c>
      <c r="AF117" s="89">
        <v>0</v>
      </c>
      <c r="AG117" s="89">
        <v>0</v>
      </c>
      <c r="AH117" s="89">
        <v>0</v>
      </c>
      <c r="AI117" s="92">
        <f t="shared" si="150"/>
        <v>9.879386522389991</v>
      </c>
      <c r="BA117"/>
      <c r="BR117"/>
      <c r="CG117"/>
    </row>
    <row r="118" spans="1:85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148"/>
        <v>0</v>
      </c>
      <c r="J118" s="8"/>
      <c r="K118" s="23" t="s">
        <v>11</v>
      </c>
      <c r="L118" s="55">
        <v>0</v>
      </c>
      <c r="M118" s="55">
        <v>0</v>
      </c>
      <c r="N118" s="55">
        <v>0</v>
      </c>
      <c r="O118" s="55">
        <v>0</v>
      </c>
      <c r="P118" s="55">
        <v>0.19996762648721988</v>
      </c>
      <c r="Q118" s="55">
        <v>0</v>
      </c>
      <c r="R118" s="56">
        <v>0</v>
      </c>
      <c r="S118" s="57">
        <f t="shared" si="149"/>
        <v>0.19996762648721988</v>
      </c>
      <c r="U118" s="34" t="s">
        <v>11</v>
      </c>
      <c r="V118" s="93">
        <v>0</v>
      </c>
      <c r="W118" s="93">
        <v>0</v>
      </c>
      <c r="X118" s="93">
        <v>0</v>
      </c>
      <c r="Y118" s="93">
        <v>0</v>
      </c>
      <c r="Z118" s="93">
        <v>0</v>
      </c>
      <c r="AA118" s="93">
        <v>0</v>
      </c>
      <c r="AB118" s="93">
        <v>0.19996762648721988</v>
      </c>
      <c r="AC118" s="94">
        <v>0</v>
      </c>
      <c r="AD118" s="93">
        <v>0</v>
      </c>
      <c r="AE118" s="93">
        <v>0</v>
      </c>
      <c r="AF118" s="93">
        <v>0</v>
      </c>
      <c r="AG118" s="93">
        <v>0</v>
      </c>
      <c r="AH118" s="93">
        <v>0</v>
      </c>
      <c r="AI118" s="95">
        <f t="shared" si="150"/>
        <v>0.19996762648721988</v>
      </c>
      <c r="BA118"/>
      <c r="BR118"/>
      <c r="CG118"/>
    </row>
    <row r="119" spans="1:85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148"/>
        <v>0</v>
      </c>
      <c r="J119" s="8"/>
      <c r="K119" s="24" t="s">
        <v>57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50">
        <v>0</v>
      </c>
      <c r="S119" s="51">
        <f t="shared" si="149"/>
        <v>0</v>
      </c>
      <c r="U119" s="35" t="s">
        <v>57</v>
      </c>
      <c r="V119" s="89">
        <v>0</v>
      </c>
      <c r="W119" s="89">
        <v>0</v>
      </c>
      <c r="X119" s="89">
        <v>0</v>
      </c>
      <c r="Y119" s="89">
        <v>0</v>
      </c>
      <c r="Z119" s="89">
        <v>0</v>
      </c>
      <c r="AA119" s="89">
        <v>0</v>
      </c>
      <c r="AB119" s="89">
        <v>0</v>
      </c>
      <c r="AC119" s="90">
        <v>0</v>
      </c>
      <c r="AD119" s="89">
        <v>0</v>
      </c>
      <c r="AE119" s="89">
        <v>0</v>
      </c>
      <c r="AF119" s="89">
        <v>0</v>
      </c>
      <c r="AG119" s="89">
        <v>0</v>
      </c>
      <c r="AH119" s="89">
        <v>0</v>
      </c>
      <c r="AI119" s="92">
        <f t="shared" si="150"/>
        <v>0</v>
      </c>
      <c r="BA119"/>
      <c r="BR119"/>
      <c r="CG119"/>
    </row>
    <row r="120" spans="1:85" x14ac:dyDescent="0.25">
      <c r="A120" s="11" t="s">
        <v>16</v>
      </c>
      <c r="B120" s="52">
        <v>1.6064323560357522E-3</v>
      </c>
      <c r="C120" s="52">
        <v>0</v>
      </c>
      <c r="D120" s="52">
        <v>5.1411309162653532E-2</v>
      </c>
      <c r="E120" s="52">
        <v>0</v>
      </c>
      <c r="F120" s="372"/>
      <c r="G120" s="52">
        <v>0</v>
      </c>
      <c r="H120" s="53">
        <v>0</v>
      </c>
      <c r="I120" s="54">
        <f t="shared" si="148"/>
        <v>5.3017741518689286E-2</v>
      </c>
      <c r="J120" s="8"/>
      <c r="K120" s="23" t="s">
        <v>16</v>
      </c>
      <c r="L120" s="55">
        <v>1.6064323560357522E-3</v>
      </c>
      <c r="M120" s="55">
        <v>0</v>
      </c>
      <c r="N120" s="55">
        <v>5.1411309162653532E-2</v>
      </c>
      <c r="O120" s="55">
        <v>0</v>
      </c>
      <c r="P120" s="55">
        <v>0</v>
      </c>
      <c r="Q120" s="55">
        <v>0</v>
      </c>
      <c r="R120" s="56">
        <v>0</v>
      </c>
      <c r="S120" s="57">
        <f t="shared" si="149"/>
        <v>5.3017741518689286E-2</v>
      </c>
      <c r="U120" s="34" t="s">
        <v>16</v>
      </c>
      <c r="V120" s="93">
        <v>1.6064323560357522E-3</v>
      </c>
      <c r="W120" s="93">
        <v>0</v>
      </c>
      <c r="X120" s="93">
        <v>0</v>
      </c>
      <c r="Y120" s="93">
        <v>0</v>
      </c>
      <c r="Z120" s="93">
        <v>5.1411309162653532E-2</v>
      </c>
      <c r="AA120" s="93">
        <v>0</v>
      </c>
      <c r="AB120" s="93">
        <v>0</v>
      </c>
      <c r="AC120" s="94">
        <v>0</v>
      </c>
      <c r="AD120" s="93">
        <v>0</v>
      </c>
      <c r="AE120" s="93">
        <v>0</v>
      </c>
      <c r="AF120" s="93">
        <v>0</v>
      </c>
      <c r="AG120" s="93">
        <v>0</v>
      </c>
      <c r="AH120" s="93">
        <v>0</v>
      </c>
      <c r="AI120" s="95">
        <f t="shared" si="150"/>
        <v>5.3017741518689286E-2</v>
      </c>
      <c r="BA120"/>
      <c r="BR120"/>
      <c r="CG120"/>
    </row>
    <row r="121" spans="1:85" x14ac:dyDescent="0.25">
      <c r="A121" s="12" t="s">
        <v>139</v>
      </c>
      <c r="B121" s="49">
        <v>10.447353315892288</v>
      </c>
      <c r="C121" s="49">
        <v>8.0833552401018629</v>
      </c>
      <c r="D121" s="49">
        <v>206.9800805773379</v>
      </c>
      <c r="E121" s="49">
        <v>0</v>
      </c>
      <c r="F121" s="372"/>
      <c r="G121" s="49">
        <v>0</v>
      </c>
      <c r="H121" s="58">
        <v>0</v>
      </c>
      <c r="I121" s="48">
        <f t="shared" si="148"/>
        <v>225.51078913333205</v>
      </c>
      <c r="J121" s="8"/>
      <c r="K121" s="24" t="s">
        <v>139</v>
      </c>
      <c r="L121" s="49">
        <v>10.447353315892288</v>
      </c>
      <c r="M121" s="49">
        <v>8.0833552401018629</v>
      </c>
      <c r="N121" s="49">
        <v>206.9800805773379</v>
      </c>
      <c r="O121" s="49">
        <v>0</v>
      </c>
      <c r="P121" s="49">
        <v>0</v>
      </c>
      <c r="Q121" s="49">
        <v>0</v>
      </c>
      <c r="R121" s="50">
        <v>0</v>
      </c>
      <c r="S121" s="51">
        <f t="shared" si="149"/>
        <v>225.51078913333205</v>
      </c>
      <c r="U121" s="35" t="s">
        <v>139</v>
      </c>
      <c r="V121" s="89">
        <v>9.8005595202477327</v>
      </c>
      <c r="W121" s="89">
        <v>0</v>
      </c>
      <c r="X121" s="89">
        <v>0</v>
      </c>
      <c r="Y121" s="89">
        <v>8.0833552401018629</v>
      </c>
      <c r="Z121" s="89">
        <v>202.04535464467551</v>
      </c>
      <c r="AA121" s="89">
        <v>0</v>
      </c>
      <c r="AB121" s="89">
        <v>0</v>
      </c>
      <c r="AC121" s="90">
        <v>5.5815197283069384</v>
      </c>
      <c r="AD121" s="89">
        <v>0.64679379564455497</v>
      </c>
      <c r="AE121" s="89">
        <v>0</v>
      </c>
      <c r="AF121" s="89">
        <v>0</v>
      </c>
      <c r="AG121" s="89">
        <v>4.934725932662384</v>
      </c>
      <c r="AH121" s="89">
        <v>0</v>
      </c>
      <c r="AI121" s="92">
        <f t="shared" si="150"/>
        <v>225.51078913333205</v>
      </c>
      <c r="BA121"/>
      <c r="BR121"/>
      <c r="CG121"/>
    </row>
    <row r="122" spans="1:85" x14ac:dyDescent="0.25">
      <c r="A122" s="11" t="s">
        <v>24</v>
      </c>
      <c r="B122" s="52">
        <v>8.1672215396892458</v>
      </c>
      <c r="C122" s="52">
        <v>0.13823640995218936</v>
      </c>
      <c r="D122" s="52">
        <v>100.84260769148969</v>
      </c>
      <c r="E122" s="52">
        <v>144.77549440512931</v>
      </c>
      <c r="F122" s="372"/>
      <c r="G122" s="52">
        <v>11.68536858524196</v>
      </c>
      <c r="H122" s="53">
        <v>0.34733479960144475</v>
      </c>
      <c r="I122" s="54">
        <f t="shared" si="148"/>
        <v>265.95626343110388</v>
      </c>
      <c r="J122" s="8"/>
      <c r="K122" s="23" t="s">
        <v>24</v>
      </c>
      <c r="L122" s="55">
        <v>8.1672215396892458</v>
      </c>
      <c r="M122" s="55">
        <v>0.13823640995218936</v>
      </c>
      <c r="N122" s="55">
        <v>100.84260769148969</v>
      </c>
      <c r="O122" s="55">
        <v>144.77549440512931</v>
      </c>
      <c r="P122" s="55">
        <v>1.2466840606066099</v>
      </c>
      <c r="Q122" s="55">
        <v>11.68536858524196</v>
      </c>
      <c r="R122" s="56">
        <v>0.34733479960144475</v>
      </c>
      <c r="S122" s="57">
        <f t="shared" si="149"/>
        <v>267.20294749171046</v>
      </c>
      <c r="U122" s="34" t="s">
        <v>24</v>
      </c>
      <c r="V122" s="93">
        <v>0.17041403790096124</v>
      </c>
      <c r="W122" s="93">
        <v>3.9954316284102491</v>
      </c>
      <c r="X122" s="93">
        <v>11.68536858524196</v>
      </c>
      <c r="Y122" s="93">
        <v>0.13823640995218936</v>
      </c>
      <c r="Z122" s="93">
        <v>100.84260769148969</v>
      </c>
      <c r="AA122" s="93">
        <v>144.55340685427265</v>
      </c>
      <c r="AB122" s="93">
        <v>1.2466840606066099</v>
      </c>
      <c r="AC122" s="94">
        <v>4.5707982238361264</v>
      </c>
      <c r="AD122" s="93">
        <v>4.0013758733780351</v>
      </c>
      <c r="AE122" s="93">
        <v>0.222087550856646</v>
      </c>
      <c r="AF122" s="93">
        <v>0.34733479960144475</v>
      </c>
      <c r="AG122" s="93">
        <v>0</v>
      </c>
      <c r="AH122" s="93">
        <v>0</v>
      </c>
      <c r="AI122" s="95">
        <f t="shared" si="150"/>
        <v>267.2029474917104</v>
      </c>
      <c r="BA122"/>
      <c r="BR122"/>
      <c r="CG122"/>
    </row>
    <row r="123" spans="1:85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148"/>
        <v>0</v>
      </c>
      <c r="J123" s="8"/>
      <c r="K123" s="24" t="s">
        <v>23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50">
        <v>0</v>
      </c>
      <c r="S123" s="51">
        <f t="shared" si="149"/>
        <v>0</v>
      </c>
      <c r="U123" s="35" t="s">
        <v>23</v>
      </c>
      <c r="V123" s="89">
        <v>0</v>
      </c>
      <c r="W123" s="89">
        <v>0</v>
      </c>
      <c r="X123" s="89">
        <v>0</v>
      </c>
      <c r="Y123" s="89">
        <v>0</v>
      </c>
      <c r="Z123" s="89">
        <v>0</v>
      </c>
      <c r="AA123" s="89">
        <v>0</v>
      </c>
      <c r="AB123" s="89">
        <v>0</v>
      </c>
      <c r="AC123" s="90">
        <v>0</v>
      </c>
      <c r="AD123" s="89">
        <v>0</v>
      </c>
      <c r="AE123" s="89">
        <v>0</v>
      </c>
      <c r="AF123" s="89">
        <v>0</v>
      </c>
      <c r="AG123" s="89">
        <v>0</v>
      </c>
      <c r="AH123" s="89">
        <v>0</v>
      </c>
      <c r="AI123" s="92">
        <f t="shared" si="150"/>
        <v>0</v>
      </c>
      <c r="BA123"/>
      <c r="BR123"/>
      <c r="CG123"/>
    </row>
    <row r="124" spans="1:85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148"/>
        <v>0</v>
      </c>
      <c r="J124" s="8"/>
      <c r="K124" s="23" t="s">
        <v>58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6">
        <v>0</v>
      </c>
      <c r="S124" s="57">
        <f t="shared" si="149"/>
        <v>0</v>
      </c>
      <c r="U124" s="34" t="s">
        <v>58</v>
      </c>
      <c r="V124" s="93">
        <v>0</v>
      </c>
      <c r="W124" s="93">
        <v>0</v>
      </c>
      <c r="X124" s="93">
        <v>0</v>
      </c>
      <c r="Y124" s="93">
        <v>0</v>
      </c>
      <c r="Z124" s="93">
        <v>0</v>
      </c>
      <c r="AA124" s="93">
        <v>0</v>
      </c>
      <c r="AB124" s="93">
        <v>0</v>
      </c>
      <c r="AC124" s="94">
        <v>0</v>
      </c>
      <c r="AD124" s="93">
        <v>0</v>
      </c>
      <c r="AE124" s="93">
        <v>0</v>
      </c>
      <c r="AF124" s="93">
        <v>0</v>
      </c>
      <c r="AG124" s="93">
        <v>0</v>
      </c>
      <c r="AH124" s="93">
        <v>0</v>
      </c>
      <c r="AI124" s="95">
        <f t="shared" si="150"/>
        <v>0</v>
      </c>
      <c r="BA124"/>
      <c r="BR124"/>
      <c r="CG124"/>
    </row>
    <row r="125" spans="1:85" x14ac:dyDescent="0.25">
      <c r="A125" s="12" t="s">
        <v>21</v>
      </c>
      <c r="B125" s="49">
        <v>0</v>
      </c>
      <c r="C125" s="49">
        <v>1.1685968655184605E-3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148"/>
        <v>1.1685968655184605E-3</v>
      </c>
      <c r="J125" s="8"/>
      <c r="K125" s="24" t="s">
        <v>21</v>
      </c>
      <c r="L125" s="49">
        <v>0</v>
      </c>
      <c r="M125" s="49">
        <v>1.1685968655184605E-3</v>
      </c>
      <c r="N125" s="49">
        <v>0</v>
      </c>
      <c r="O125" s="49">
        <v>0</v>
      </c>
      <c r="P125" s="49">
        <v>4.5645041459787088E-2</v>
      </c>
      <c r="Q125" s="49">
        <v>0</v>
      </c>
      <c r="R125" s="50">
        <v>0</v>
      </c>
      <c r="S125" s="51">
        <f t="shared" si="149"/>
        <v>4.6813638325305551E-2</v>
      </c>
      <c r="U125" s="35" t="s">
        <v>21</v>
      </c>
      <c r="V125" s="89">
        <v>0</v>
      </c>
      <c r="W125" s="89">
        <v>0</v>
      </c>
      <c r="X125" s="89">
        <v>0</v>
      </c>
      <c r="Y125" s="89">
        <v>1.1685968655184605E-3</v>
      </c>
      <c r="Z125" s="89">
        <v>0</v>
      </c>
      <c r="AA125" s="89">
        <v>0</v>
      </c>
      <c r="AB125" s="89">
        <v>4.5645041459787088E-2</v>
      </c>
      <c r="AC125" s="90">
        <v>0</v>
      </c>
      <c r="AD125" s="89">
        <v>0</v>
      </c>
      <c r="AE125" s="89">
        <v>0</v>
      </c>
      <c r="AF125" s="89">
        <v>0</v>
      </c>
      <c r="AG125" s="89">
        <v>0</v>
      </c>
      <c r="AH125" s="89">
        <v>0</v>
      </c>
      <c r="AI125" s="92">
        <f t="shared" si="150"/>
        <v>4.6813638325305551E-2</v>
      </c>
      <c r="BA125"/>
      <c r="BR125"/>
      <c r="CG125"/>
    </row>
    <row r="126" spans="1:85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148"/>
        <v>0</v>
      </c>
      <c r="J126" s="8"/>
      <c r="K126" s="23" t="s">
        <v>20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6">
        <v>0</v>
      </c>
      <c r="S126" s="57">
        <f t="shared" si="149"/>
        <v>0</v>
      </c>
      <c r="U126" s="34" t="s">
        <v>59</v>
      </c>
      <c r="V126" s="93">
        <v>0</v>
      </c>
      <c r="W126" s="93">
        <v>0</v>
      </c>
      <c r="X126" s="93">
        <v>0</v>
      </c>
      <c r="Y126" s="93">
        <v>0</v>
      </c>
      <c r="Z126" s="93">
        <v>0</v>
      </c>
      <c r="AA126" s="93">
        <v>0</v>
      </c>
      <c r="AB126" s="93">
        <v>0</v>
      </c>
      <c r="AC126" s="94">
        <v>0</v>
      </c>
      <c r="AD126" s="93">
        <v>0</v>
      </c>
      <c r="AE126" s="93">
        <v>0</v>
      </c>
      <c r="AF126" s="93">
        <v>0</v>
      </c>
      <c r="AG126" s="93">
        <v>0</v>
      </c>
      <c r="AH126" s="93">
        <v>0</v>
      </c>
      <c r="AI126" s="95">
        <f t="shared" si="150"/>
        <v>0</v>
      </c>
      <c r="BA126"/>
      <c r="BR126"/>
      <c r="CG126"/>
    </row>
    <row r="127" spans="1:85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148"/>
        <v>0</v>
      </c>
      <c r="J127" s="8"/>
      <c r="K127" s="25" t="s">
        <v>62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50">
        <v>0</v>
      </c>
      <c r="S127" s="51">
        <f t="shared" si="149"/>
        <v>0</v>
      </c>
      <c r="U127" s="36" t="s">
        <v>60</v>
      </c>
      <c r="V127" s="89">
        <v>0</v>
      </c>
      <c r="W127" s="89">
        <v>0</v>
      </c>
      <c r="X127" s="89">
        <v>0</v>
      </c>
      <c r="Y127" s="89">
        <v>0</v>
      </c>
      <c r="Z127" s="89">
        <v>0</v>
      </c>
      <c r="AA127" s="89">
        <v>0</v>
      </c>
      <c r="AB127" s="89">
        <v>0</v>
      </c>
      <c r="AC127" s="90">
        <v>0</v>
      </c>
      <c r="AD127" s="91">
        <v>0</v>
      </c>
      <c r="AE127" s="91">
        <v>0</v>
      </c>
      <c r="AF127" s="91">
        <v>0</v>
      </c>
      <c r="AG127" s="91">
        <v>0</v>
      </c>
      <c r="AH127" s="91">
        <v>0</v>
      </c>
      <c r="AI127" s="92">
        <f t="shared" si="150"/>
        <v>0</v>
      </c>
      <c r="BA127"/>
      <c r="BR127"/>
      <c r="CG127"/>
    </row>
    <row r="128" spans="1:85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148"/>
        <v>0</v>
      </c>
      <c r="J128" s="8"/>
      <c r="K128" s="26" t="s">
        <v>22</v>
      </c>
      <c r="L128" s="62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63">
        <v>0</v>
      </c>
      <c r="S128" s="64">
        <f t="shared" si="149"/>
        <v>0</v>
      </c>
      <c r="U128" s="37" t="s">
        <v>63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>
        <v>0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7">
        <v>0</v>
      </c>
      <c r="AI128" s="98">
        <f t="shared" si="150"/>
        <v>0</v>
      </c>
      <c r="BA128"/>
      <c r="BR128"/>
      <c r="CG128"/>
    </row>
    <row r="129" spans="1:85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148"/>
        <v>0</v>
      </c>
      <c r="J129" s="8"/>
      <c r="K129" s="27" t="s">
        <v>18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8">
        <v>0</v>
      </c>
      <c r="S129" s="69">
        <f t="shared" si="149"/>
        <v>0</v>
      </c>
      <c r="U129" s="38" t="s">
        <v>18</v>
      </c>
      <c r="V129" s="99">
        <v>0</v>
      </c>
      <c r="W129" s="99">
        <v>0</v>
      </c>
      <c r="X129" s="99">
        <v>0</v>
      </c>
      <c r="Y129" s="99">
        <v>0</v>
      </c>
      <c r="Z129" s="99">
        <v>0</v>
      </c>
      <c r="AA129" s="99">
        <v>0</v>
      </c>
      <c r="AB129" s="99">
        <v>0</v>
      </c>
      <c r="AC129" s="99">
        <v>0</v>
      </c>
      <c r="AD129" s="100">
        <v>0</v>
      </c>
      <c r="AE129" s="100">
        <v>0</v>
      </c>
      <c r="AF129" s="100">
        <v>0</v>
      </c>
      <c r="AG129" s="100">
        <v>0</v>
      </c>
      <c r="AH129" s="100">
        <v>0</v>
      </c>
      <c r="AI129" s="101">
        <f t="shared" si="150"/>
        <v>0</v>
      </c>
      <c r="BA129"/>
      <c r="BR129"/>
      <c r="CG129"/>
    </row>
    <row r="130" spans="1:85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148"/>
        <v>0</v>
      </c>
      <c r="J130" s="8"/>
      <c r="K130" s="26" t="s">
        <v>19</v>
      </c>
      <c r="L130" s="62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63">
        <v>0</v>
      </c>
      <c r="S130" s="64">
        <f t="shared" si="149"/>
        <v>0</v>
      </c>
      <c r="U130" s="37" t="s">
        <v>19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>
        <v>0</v>
      </c>
      <c r="AB130" s="96">
        <v>0</v>
      </c>
      <c r="AC130" s="96">
        <v>0</v>
      </c>
      <c r="AD130" s="96">
        <v>0</v>
      </c>
      <c r="AE130" s="96">
        <v>0</v>
      </c>
      <c r="AF130" s="96">
        <v>0</v>
      </c>
      <c r="AG130" s="96">
        <v>0</v>
      </c>
      <c r="AH130" s="97">
        <v>0</v>
      </c>
      <c r="AI130" s="98">
        <f t="shared" si="150"/>
        <v>0</v>
      </c>
      <c r="BA130"/>
      <c r="BR130"/>
      <c r="CG130"/>
    </row>
    <row r="131" spans="1:85" ht="15" thickBot="1" x14ac:dyDescent="0.35">
      <c r="A131" s="16" t="s">
        <v>10</v>
      </c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148"/>
        <v>0</v>
      </c>
      <c r="J131" s="8"/>
      <c r="K131" s="28" t="s">
        <v>10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3">
        <v>0</v>
      </c>
      <c r="S131" s="74">
        <f t="shared" si="149"/>
        <v>0</v>
      </c>
      <c r="U131" s="38" t="s">
        <v>10</v>
      </c>
      <c r="V131" s="99">
        <v>0</v>
      </c>
      <c r="W131" s="99">
        <v>0</v>
      </c>
      <c r="X131" s="99">
        <v>0</v>
      </c>
      <c r="Y131" s="99">
        <v>0</v>
      </c>
      <c r="Z131" s="99">
        <v>0</v>
      </c>
      <c r="AA131" s="99">
        <v>0</v>
      </c>
      <c r="AB131" s="99">
        <v>0</v>
      </c>
      <c r="AC131" s="99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</v>
      </c>
      <c r="AI131" s="101">
        <f t="shared" si="150"/>
        <v>0</v>
      </c>
      <c r="BA131"/>
      <c r="BR131"/>
      <c r="CG131"/>
    </row>
    <row r="132" spans="1:85" x14ac:dyDescent="0.25">
      <c r="A132" s="17" t="s">
        <v>25</v>
      </c>
      <c r="B132" s="75">
        <f>SUM(B111:B127)</f>
        <v>19.833487362042593</v>
      </c>
      <c r="C132" s="75">
        <f t="shared" ref="C132:I132" si="151">SUM(C111:C127)</f>
        <v>8.2227602469195702</v>
      </c>
      <c r="D132" s="75">
        <f t="shared" si="151"/>
        <v>490.47966961811062</v>
      </c>
      <c r="E132" s="75">
        <f t="shared" si="151"/>
        <v>144.89590857275158</v>
      </c>
      <c r="F132" s="75">
        <f t="shared" si="151"/>
        <v>0</v>
      </c>
      <c r="G132" s="75">
        <f t="shared" si="151"/>
        <v>11.68536858524196</v>
      </c>
      <c r="H132" s="76">
        <f t="shared" si="151"/>
        <v>0.34733479960144475</v>
      </c>
      <c r="I132" s="48">
        <f t="shared" si="151"/>
        <v>675.46452918466787</v>
      </c>
      <c r="J132" s="8"/>
      <c r="K132" s="29" t="s">
        <v>25</v>
      </c>
      <c r="L132" s="75">
        <f>SUM(L111:L127)</f>
        <v>19.833487362042593</v>
      </c>
      <c r="M132" s="75">
        <f t="shared" ref="M132:S132" si="152">SUM(M111:M127)</f>
        <v>8.2227602469195702</v>
      </c>
      <c r="N132" s="75">
        <f t="shared" si="152"/>
        <v>490.47966961811062</v>
      </c>
      <c r="O132" s="75">
        <f t="shared" si="152"/>
        <v>144.89590857275158</v>
      </c>
      <c r="P132" s="75">
        <f t="shared" si="152"/>
        <v>11.251269083321336</v>
      </c>
      <c r="Q132" s="75">
        <f t="shared" si="152"/>
        <v>11.68536858524196</v>
      </c>
      <c r="R132" s="76">
        <f t="shared" si="152"/>
        <v>0.34733479960144475</v>
      </c>
      <c r="S132" s="77">
        <f t="shared" si="152"/>
        <v>686.71579826798904</v>
      </c>
      <c r="U132" s="39" t="s">
        <v>61</v>
      </c>
      <c r="V132" s="102">
        <f>SUM(V111:V127)</f>
        <v>11.189886064609754</v>
      </c>
      <c r="W132" s="102">
        <f t="shared" ref="W132:AH132" si="153">SUM(W111:W127)</f>
        <v>3.9954316284102491</v>
      </c>
      <c r="X132" s="102">
        <f t="shared" si="153"/>
        <v>11.68536858524196</v>
      </c>
      <c r="Y132" s="102">
        <f t="shared" si="153"/>
        <v>8.2227602469195702</v>
      </c>
      <c r="Z132" s="102">
        <f t="shared" si="153"/>
        <v>302.94903256969485</v>
      </c>
      <c r="AA132" s="102">
        <f t="shared" si="153"/>
        <v>144.67382102189492</v>
      </c>
      <c r="AB132" s="102">
        <f t="shared" si="153"/>
        <v>11.251269083321336</v>
      </c>
      <c r="AC132" s="102">
        <f t="shared" si="153"/>
        <v>192.74822906789652</v>
      </c>
      <c r="AD132" s="103">
        <f t="shared" si="153"/>
        <v>4.6481696690225904</v>
      </c>
      <c r="AE132" s="103">
        <f t="shared" si="153"/>
        <v>0.222087550856646</v>
      </c>
      <c r="AF132" s="103">
        <f t="shared" si="153"/>
        <v>0.34733479960144475</v>
      </c>
      <c r="AG132" s="103">
        <f t="shared" si="153"/>
        <v>187.53063704841583</v>
      </c>
      <c r="AH132" s="103">
        <f t="shared" si="153"/>
        <v>0</v>
      </c>
      <c r="AI132" s="104">
        <f>SUM(V132:AC132)</f>
        <v>686.71579826798916</v>
      </c>
      <c r="BA132"/>
      <c r="BR132"/>
      <c r="CG132"/>
    </row>
    <row r="133" spans="1:85" s="4" customFormat="1" ht="15" thickBot="1" x14ac:dyDescent="0.35">
      <c r="A133" s="18" t="s">
        <v>85</v>
      </c>
      <c r="B133" s="105">
        <f>IF($I132=0,"-",B132/$I132)</f>
        <v>2.9362737057389197E-2</v>
      </c>
      <c r="C133" s="105">
        <f t="shared" ref="C133:H133" si="154">IF($I132=0,"-",C132/$I132)</f>
        <v>1.2173489341986629E-2</v>
      </c>
      <c r="D133" s="105">
        <f t="shared" si="154"/>
        <v>0.72613682647429811</v>
      </c>
      <c r="E133" s="105">
        <f t="shared" si="154"/>
        <v>0.2145129793087002</v>
      </c>
      <c r="F133" s="105">
        <f t="shared" si="154"/>
        <v>0</v>
      </c>
      <c r="G133" s="105">
        <f t="shared" si="154"/>
        <v>1.7299751623296937E-2</v>
      </c>
      <c r="H133" s="106">
        <f t="shared" si="154"/>
        <v>5.1421619432881504E-4</v>
      </c>
      <c r="I133" s="107">
        <f>SUM(B133:H133)</f>
        <v>0.99999999999999978</v>
      </c>
      <c r="J133"/>
      <c r="K133" s="30" t="s">
        <v>85</v>
      </c>
      <c r="L133" s="80">
        <f>IF($S132=0,"-",L132/$S132)</f>
        <v>2.8881652951724616E-2</v>
      </c>
      <c r="M133" s="80">
        <f t="shared" ref="M133:R133" si="155">IF($S132=0,"-",M132/$S132)</f>
        <v>1.1974036810655489E-2</v>
      </c>
      <c r="N133" s="80">
        <f t="shared" si="155"/>
        <v>0.71423967652292486</v>
      </c>
      <c r="O133" s="80">
        <f t="shared" si="155"/>
        <v>0.21099836196895871</v>
      </c>
      <c r="P133" s="80">
        <f t="shared" si="155"/>
        <v>1.63841710234407E-2</v>
      </c>
      <c r="Q133" s="80">
        <f t="shared" si="155"/>
        <v>1.70163095340378E-2</v>
      </c>
      <c r="R133" s="81">
        <f t="shared" si="155"/>
        <v>5.0579118825790905E-4</v>
      </c>
      <c r="S133" s="82">
        <f>SUM(L133:R133)</f>
        <v>1</v>
      </c>
      <c r="U133" s="40" t="s">
        <v>85</v>
      </c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9"/>
    </row>
    <row r="134" spans="1:85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  <c r="K134" s="20"/>
      <c r="L134" s="2"/>
      <c r="M134" s="2"/>
      <c r="N134" s="2"/>
      <c r="O134" s="2"/>
      <c r="P134" s="2"/>
      <c r="Q134" s="2"/>
      <c r="R134" s="2"/>
      <c r="S134" s="2"/>
      <c r="AI134" s="8"/>
      <c r="BA134"/>
      <c r="BR134"/>
      <c r="CG134"/>
    </row>
    <row r="135" spans="1:85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  <c r="K135" s="369" t="s">
        <v>31</v>
      </c>
      <c r="L135" s="43" t="s">
        <v>0</v>
      </c>
      <c r="M135" s="43" t="s">
        <v>1</v>
      </c>
      <c r="N135" s="43" t="s">
        <v>2</v>
      </c>
      <c r="O135" s="43" t="s">
        <v>3</v>
      </c>
      <c r="P135" s="43" t="s">
        <v>26</v>
      </c>
      <c r="Q135" s="43" t="s">
        <v>4</v>
      </c>
      <c r="R135" s="43" t="s">
        <v>84</v>
      </c>
      <c r="S135" s="44" t="s">
        <v>5</v>
      </c>
      <c r="U135" s="365" t="s">
        <v>31</v>
      </c>
      <c r="V135" s="84" t="s">
        <v>71</v>
      </c>
      <c r="W135" s="84" t="s">
        <v>72</v>
      </c>
      <c r="X135" s="84" t="s">
        <v>4</v>
      </c>
      <c r="Y135" s="84" t="s">
        <v>1</v>
      </c>
      <c r="Z135" s="84" t="s">
        <v>2</v>
      </c>
      <c r="AA135" s="84" t="s">
        <v>3</v>
      </c>
      <c r="AB135" s="84" t="s">
        <v>53</v>
      </c>
      <c r="AC135" s="84" t="s">
        <v>65</v>
      </c>
      <c r="AD135" s="85" t="s">
        <v>73</v>
      </c>
      <c r="AE135" s="85" t="s">
        <v>74</v>
      </c>
      <c r="AF135" s="85" t="s">
        <v>75</v>
      </c>
      <c r="AG135" s="85" t="s">
        <v>76</v>
      </c>
      <c r="AH135" s="85" t="s">
        <v>77</v>
      </c>
      <c r="AI135" s="86" t="s">
        <v>61</v>
      </c>
      <c r="BA135"/>
      <c r="BR135"/>
      <c r="CG135"/>
    </row>
    <row r="136" spans="1:85" ht="15" customHeight="1" x14ac:dyDescent="0.25">
      <c r="A136" s="418" t="s">
        <v>31</v>
      </c>
      <c r="B136" s="357" t="s">
        <v>66</v>
      </c>
      <c r="C136" s="358"/>
      <c r="D136" s="358"/>
      <c r="E136" s="358"/>
      <c r="F136" s="358"/>
      <c r="G136" s="358"/>
      <c r="H136" s="358"/>
      <c r="I136" s="359"/>
      <c r="K136" s="370" t="s">
        <v>31</v>
      </c>
      <c r="L136" s="360" t="s">
        <v>66</v>
      </c>
      <c r="M136" s="361"/>
      <c r="N136" s="361"/>
      <c r="O136" s="361"/>
      <c r="P136" s="361"/>
      <c r="Q136" s="361"/>
      <c r="R136" s="361"/>
      <c r="S136" s="362"/>
      <c r="U136" s="366" t="s">
        <v>31</v>
      </c>
      <c r="V136" s="363" t="s">
        <v>66</v>
      </c>
      <c r="W136" s="363"/>
      <c r="X136" s="363"/>
      <c r="Y136" s="363"/>
      <c r="Z136" s="363"/>
      <c r="AA136" s="363"/>
      <c r="AB136" s="363"/>
      <c r="AC136" s="363"/>
      <c r="AD136" s="363"/>
      <c r="AE136" s="363"/>
      <c r="AF136" s="363"/>
      <c r="AG136" s="363"/>
      <c r="AH136" s="363"/>
      <c r="AI136" s="364"/>
      <c r="BA136"/>
      <c r="BR136"/>
      <c r="CG136"/>
    </row>
    <row r="137" spans="1:85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  <c r="J137" s="8"/>
      <c r="K137" s="31" t="s">
        <v>6</v>
      </c>
      <c r="L137" s="46">
        <v>0</v>
      </c>
      <c r="M137" s="46">
        <v>0</v>
      </c>
      <c r="N137" s="46">
        <v>0</v>
      </c>
      <c r="O137" s="46">
        <v>0</v>
      </c>
      <c r="P137" s="46">
        <v>0</v>
      </c>
      <c r="Q137" s="46">
        <v>0</v>
      </c>
      <c r="R137" s="87">
        <v>0</v>
      </c>
      <c r="S137" s="88">
        <f>SUM(L137:R137)</f>
        <v>0</v>
      </c>
      <c r="U137" s="33" t="s">
        <v>6</v>
      </c>
      <c r="V137" s="89">
        <v>0</v>
      </c>
      <c r="W137" s="89">
        <v>0</v>
      </c>
      <c r="X137" s="89">
        <v>0</v>
      </c>
      <c r="Y137" s="89">
        <v>0</v>
      </c>
      <c r="Z137" s="89">
        <v>0</v>
      </c>
      <c r="AA137" s="89">
        <v>0</v>
      </c>
      <c r="AB137" s="89">
        <v>0</v>
      </c>
      <c r="AC137" s="90">
        <v>0</v>
      </c>
      <c r="AD137" s="91">
        <v>0</v>
      </c>
      <c r="AE137" s="91">
        <v>0</v>
      </c>
      <c r="AF137" s="91">
        <v>0</v>
      </c>
      <c r="AG137" s="91">
        <v>0</v>
      </c>
      <c r="AH137" s="91">
        <v>0</v>
      </c>
      <c r="AI137" s="92">
        <f>SUM(V137:AC137)</f>
        <v>0</v>
      </c>
      <c r="BA137"/>
      <c r="BR137"/>
      <c r="CG137"/>
    </row>
    <row r="138" spans="1:85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156">SUM(B138:H138)</f>
        <v>0</v>
      </c>
      <c r="J138" s="8"/>
      <c r="K138" s="23" t="s">
        <v>7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6">
        <v>0</v>
      </c>
      <c r="S138" s="57">
        <f t="shared" ref="S138:S157" si="157">SUM(L138:R138)</f>
        <v>0</v>
      </c>
      <c r="U138" s="34" t="s">
        <v>7</v>
      </c>
      <c r="V138" s="93">
        <v>0</v>
      </c>
      <c r="W138" s="93">
        <v>0</v>
      </c>
      <c r="X138" s="93">
        <v>0</v>
      </c>
      <c r="Y138" s="93">
        <v>0</v>
      </c>
      <c r="Z138" s="93">
        <v>0</v>
      </c>
      <c r="AA138" s="93">
        <v>0</v>
      </c>
      <c r="AB138" s="93">
        <v>0</v>
      </c>
      <c r="AC138" s="94">
        <v>0</v>
      </c>
      <c r="AD138" s="93">
        <v>0</v>
      </c>
      <c r="AE138" s="93">
        <v>0</v>
      </c>
      <c r="AF138" s="93">
        <v>0</v>
      </c>
      <c r="AG138" s="93">
        <v>0</v>
      </c>
      <c r="AH138" s="93">
        <v>0</v>
      </c>
      <c r="AI138" s="95">
        <f t="shared" ref="AI138:AI157" si="158">SUM(V138:AC138)</f>
        <v>0</v>
      </c>
      <c r="BA138"/>
      <c r="BR138"/>
      <c r="CG138"/>
    </row>
    <row r="139" spans="1:85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156"/>
        <v>0</v>
      </c>
      <c r="J139" s="8"/>
      <c r="K139" s="24" t="s">
        <v>9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50">
        <v>0</v>
      </c>
      <c r="S139" s="51">
        <f t="shared" si="157"/>
        <v>0</v>
      </c>
      <c r="U139" s="35" t="s">
        <v>9</v>
      </c>
      <c r="V139" s="89">
        <v>0</v>
      </c>
      <c r="W139" s="89">
        <v>0</v>
      </c>
      <c r="X139" s="89">
        <v>0</v>
      </c>
      <c r="Y139" s="89">
        <v>0</v>
      </c>
      <c r="Z139" s="89">
        <v>0</v>
      </c>
      <c r="AA139" s="89">
        <v>0</v>
      </c>
      <c r="AB139" s="89">
        <v>0</v>
      </c>
      <c r="AC139" s="90">
        <v>0</v>
      </c>
      <c r="AD139" s="91">
        <v>0</v>
      </c>
      <c r="AE139" s="91">
        <v>0</v>
      </c>
      <c r="AF139" s="91">
        <v>0</v>
      </c>
      <c r="AG139" s="91">
        <v>0</v>
      </c>
      <c r="AH139" s="91">
        <v>0</v>
      </c>
      <c r="AI139" s="92">
        <f t="shared" si="158"/>
        <v>0</v>
      </c>
      <c r="BA139"/>
      <c r="BR139"/>
      <c r="CG139"/>
    </row>
    <row r="140" spans="1:85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156"/>
        <v>0</v>
      </c>
      <c r="J140" s="8"/>
      <c r="K140" s="23" t="s">
        <v>54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6">
        <v>0</v>
      </c>
      <c r="S140" s="57">
        <f t="shared" si="157"/>
        <v>0</v>
      </c>
      <c r="U140" s="34" t="s">
        <v>54</v>
      </c>
      <c r="V140" s="93">
        <v>0</v>
      </c>
      <c r="W140" s="93">
        <v>0</v>
      </c>
      <c r="X140" s="93">
        <v>0</v>
      </c>
      <c r="Y140" s="93">
        <v>0</v>
      </c>
      <c r="Z140" s="93">
        <v>0</v>
      </c>
      <c r="AA140" s="93">
        <v>0</v>
      </c>
      <c r="AB140" s="93">
        <v>0</v>
      </c>
      <c r="AC140" s="94">
        <v>0</v>
      </c>
      <c r="AD140" s="93">
        <v>0</v>
      </c>
      <c r="AE140" s="93">
        <v>0</v>
      </c>
      <c r="AF140" s="93">
        <v>0</v>
      </c>
      <c r="AG140" s="93">
        <v>0</v>
      </c>
      <c r="AH140" s="93">
        <v>0</v>
      </c>
      <c r="AI140" s="95">
        <f t="shared" si="158"/>
        <v>0</v>
      </c>
      <c r="BA140"/>
      <c r="BR140"/>
      <c r="CG140"/>
    </row>
    <row r="141" spans="1:85" x14ac:dyDescent="0.25">
      <c r="A141" s="12" t="s">
        <v>15</v>
      </c>
      <c r="B141" s="49">
        <v>10.200118474917069</v>
      </c>
      <c r="C141" s="49">
        <v>126.87673331995818</v>
      </c>
      <c r="D141" s="49">
        <v>12.936911982760188</v>
      </c>
      <c r="E141" s="49">
        <v>0</v>
      </c>
      <c r="F141" s="372"/>
      <c r="G141" s="49">
        <v>0</v>
      </c>
      <c r="H141" s="58">
        <v>0</v>
      </c>
      <c r="I141" s="48">
        <f t="shared" si="156"/>
        <v>150.01376377763543</v>
      </c>
      <c r="J141" s="8"/>
      <c r="K141" s="24" t="s">
        <v>15</v>
      </c>
      <c r="L141" s="49">
        <v>10.200118474917069</v>
      </c>
      <c r="M141" s="49">
        <v>126.87673331995818</v>
      </c>
      <c r="N141" s="49">
        <v>12.936911982760188</v>
      </c>
      <c r="O141" s="49">
        <v>0</v>
      </c>
      <c r="P141" s="49">
        <v>0</v>
      </c>
      <c r="Q141" s="49">
        <v>0</v>
      </c>
      <c r="R141" s="50">
        <v>0</v>
      </c>
      <c r="S141" s="51">
        <f t="shared" si="157"/>
        <v>150.01376377763543</v>
      </c>
      <c r="U141" s="35" t="s">
        <v>15</v>
      </c>
      <c r="V141" s="89">
        <v>10.200118474917069</v>
      </c>
      <c r="W141" s="89">
        <v>0</v>
      </c>
      <c r="X141" s="89">
        <v>0</v>
      </c>
      <c r="Y141" s="89">
        <v>126.87673331995818</v>
      </c>
      <c r="Z141" s="89">
        <v>0.79241161232146196</v>
      </c>
      <c r="AA141" s="89">
        <v>0</v>
      </c>
      <c r="AB141" s="89">
        <v>0</v>
      </c>
      <c r="AC141" s="90">
        <v>12.144500370438726</v>
      </c>
      <c r="AD141" s="91">
        <v>0</v>
      </c>
      <c r="AE141" s="91">
        <v>0</v>
      </c>
      <c r="AF141" s="91">
        <v>0</v>
      </c>
      <c r="AG141" s="91">
        <v>12.144500370438726</v>
      </c>
      <c r="AH141" s="91">
        <v>0</v>
      </c>
      <c r="AI141" s="92">
        <f t="shared" si="158"/>
        <v>150.01376377763543</v>
      </c>
      <c r="BA141"/>
      <c r="BR141"/>
      <c r="CG141"/>
    </row>
    <row r="142" spans="1:85" x14ac:dyDescent="0.25">
      <c r="A142" s="11" t="s">
        <v>67</v>
      </c>
      <c r="B142" s="52">
        <v>6.203715053995122</v>
      </c>
      <c r="C142" s="52">
        <v>0.89692265840893326</v>
      </c>
      <c r="D142" s="52">
        <v>3.2438702812456421</v>
      </c>
      <c r="E142" s="52">
        <v>0</v>
      </c>
      <c r="F142" s="372"/>
      <c r="G142" s="52">
        <v>0</v>
      </c>
      <c r="H142" s="53">
        <v>0</v>
      </c>
      <c r="I142" s="54">
        <f t="shared" si="156"/>
        <v>10.344507993649698</v>
      </c>
      <c r="J142" s="8"/>
      <c r="K142" s="23" t="s">
        <v>67</v>
      </c>
      <c r="L142" s="55">
        <v>6.203715053995122</v>
      </c>
      <c r="M142" s="55">
        <v>0.89692265840893326</v>
      </c>
      <c r="N142" s="55">
        <v>3.2438702812456421</v>
      </c>
      <c r="O142" s="55">
        <v>0</v>
      </c>
      <c r="P142" s="55">
        <v>0</v>
      </c>
      <c r="Q142" s="55">
        <v>0</v>
      </c>
      <c r="R142" s="56">
        <v>0</v>
      </c>
      <c r="S142" s="57">
        <f t="shared" si="157"/>
        <v>10.344507993649698</v>
      </c>
      <c r="U142" s="34" t="s">
        <v>55</v>
      </c>
      <c r="V142" s="93">
        <v>6.203715053995122</v>
      </c>
      <c r="W142" s="93">
        <v>0</v>
      </c>
      <c r="X142" s="93">
        <v>0</v>
      </c>
      <c r="Y142" s="93">
        <v>0.89692265840893326</v>
      </c>
      <c r="Z142" s="93">
        <v>1.2457259144568518</v>
      </c>
      <c r="AA142" s="93">
        <v>0</v>
      </c>
      <c r="AB142" s="93">
        <v>0</v>
      </c>
      <c r="AC142" s="94">
        <v>1.9981443667887904</v>
      </c>
      <c r="AD142" s="93">
        <v>0</v>
      </c>
      <c r="AE142" s="93">
        <v>0</v>
      </c>
      <c r="AF142" s="93">
        <v>0</v>
      </c>
      <c r="AG142" s="93">
        <v>1.9981443667887904</v>
      </c>
      <c r="AH142" s="93">
        <v>0</v>
      </c>
      <c r="AI142" s="95">
        <f t="shared" si="158"/>
        <v>10.344507993649696</v>
      </c>
      <c r="BA142"/>
      <c r="BR142"/>
      <c r="CG142"/>
    </row>
    <row r="143" spans="1:85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 t="shared" si="156"/>
        <v>0</v>
      </c>
      <c r="J143" s="8"/>
      <c r="K143" s="24" t="s">
        <v>56</v>
      </c>
      <c r="L143" s="49">
        <v>0</v>
      </c>
      <c r="M143" s="49">
        <v>0</v>
      </c>
      <c r="N143" s="49">
        <v>0</v>
      </c>
      <c r="O143" s="49">
        <v>0</v>
      </c>
      <c r="P143" s="49">
        <v>11.856545680878007</v>
      </c>
      <c r="Q143" s="49">
        <v>0</v>
      </c>
      <c r="R143" s="50">
        <v>0</v>
      </c>
      <c r="S143" s="51">
        <f t="shared" si="157"/>
        <v>11.856545680878007</v>
      </c>
      <c r="U143" s="35" t="s">
        <v>56</v>
      </c>
      <c r="V143" s="89">
        <v>0</v>
      </c>
      <c r="W143" s="89">
        <v>0</v>
      </c>
      <c r="X143" s="89">
        <v>0</v>
      </c>
      <c r="Y143" s="89">
        <v>0</v>
      </c>
      <c r="Z143" s="89">
        <v>0</v>
      </c>
      <c r="AA143" s="89">
        <v>0</v>
      </c>
      <c r="AB143" s="89">
        <v>11.856545680878007</v>
      </c>
      <c r="AC143" s="90">
        <v>0</v>
      </c>
      <c r="AD143" s="89">
        <v>0</v>
      </c>
      <c r="AE143" s="89">
        <v>0</v>
      </c>
      <c r="AF143" s="89">
        <v>0</v>
      </c>
      <c r="AG143" s="89">
        <v>0</v>
      </c>
      <c r="AH143" s="89">
        <v>0</v>
      </c>
      <c r="AI143" s="92">
        <f t="shared" si="158"/>
        <v>11.856545680878007</v>
      </c>
      <c r="BA143"/>
      <c r="BR143"/>
      <c r="CG143"/>
    </row>
    <row r="144" spans="1:85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156"/>
        <v>0</v>
      </c>
      <c r="J144" s="8"/>
      <c r="K144" s="23" t="s">
        <v>11</v>
      </c>
      <c r="L144" s="55">
        <v>0</v>
      </c>
      <c r="M144" s="55">
        <v>0</v>
      </c>
      <c r="N144" s="55">
        <v>0</v>
      </c>
      <c r="O144" s="55">
        <v>0</v>
      </c>
      <c r="P144" s="55">
        <v>0.45152145703024171</v>
      </c>
      <c r="Q144" s="55">
        <v>0</v>
      </c>
      <c r="R144" s="56">
        <v>0</v>
      </c>
      <c r="S144" s="57">
        <f t="shared" si="157"/>
        <v>0.45152145703024171</v>
      </c>
      <c r="U144" s="34" t="s">
        <v>11</v>
      </c>
      <c r="V144" s="93">
        <v>0</v>
      </c>
      <c r="W144" s="93">
        <v>0</v>
      </c>
      <c r="X144" s="93">
        <v>0</v>
      </c>
      <c r="Y144" s="93">
        <v>0</v>
      </c>
      <c r="Z144" s="93">
        <v>0</v>
      </c>
      <c r="AA144" s="93">
        <v>0</v>
      </c>
      <c r="AB144" s="93">
        <v>0.45152145703024171</v>
      </c>
      <c r="AC144" s="94">
        <v>0</v>
      </c>
      <c r="AD144" s="93">
        <v>0</v>
      </c>
      <c r="AE144" s="93">
        <v>0</v>
      </c>
      <c r="AF144" s="93">
        <v>0</v>
      </c>
      <c r="AG144" s="93">
        <v>0</v>
      </c>
      <c r="AH144" s="93">
        <v>0</v>
      </c>
      <c r="AI144" s="95">
        <f t="shared" si="158"/>
        <v>0.45152145703024171</v>
      </c>
      <c r="BA144"/>
      <c r="BR144"/>
      <c r="CG144"/>
    </row>
    <row r="145" spans="1:85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156"/>
        <v>0</v>
      </c>
      <c r="J145" s="8"/>
      <c r="K145" s="24" t="s">
        <v>57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50">
        <v>0</v>
      </c>
      <c r="S145" s="51">
        <f t="shared" si="157"/>
        <v>0</v>
      </c>
      <c r="U145" s="35" t="s">
        <v>57</v>
      </c>
      <c r="V145" s="89">
        <v>0</v>
      </c>
      <c r="W145" s="89">
        <v>0</v>
      </c>
      <c r="X145" s="89">
        <v>0</v>
      </c>
      <c r="Y145" s="89">
        <v>0</v>
      </c>
      <c r="Z145" s="89">
        <v>0</v>
      </c>
      <c r="AA145" s="89">
        <v>0</v>
      </c>
      <c r="AB145" s="89">
        <v>0</v>
      </c>
      <c r="AC145" s="90">
        <v>0</v>
      </c>
      <c r="AD145" s="89">
        <v>0</v>
      </c>
      <c r="AE145" s="89">
        <v>0</v>
      </c>
      <c r="AF145" s="89">
        <v>0</v>
      </c>
      <c r="AG145" s="89">
        <v>0</v>
      </c>
      <c r="AH145" s="89">
        <v>0</v>
      </c>
      <c r="AI145" s="92">
        <f t="shared" si="158"/>
        <v>0</v>
      </c>
      <c r="BA145"/>
      <c r="BR145"/>
      <c r="CG145"/>
    </row>
    <row r="146" spans="1:85" x14ac:dyDescent="0.25">
      <c r="A146" s="11" t="s">
        <v>16</v>
      </c>
      <c r="B146" s="52">
        <v>0</v>
      </c>
      <c r="C146" s="52">
        <v>0</v>
      </c>
      <c r="D146" s="52">
        <v>21.312207095003842</v>
      </c>
      <c r="E146" s="52">
        <v>0</v>
      </c>
      <c r="F146" s="372"/>
      <c r="G146" s="52">
        <v>0</v>
      </c>
      <c r="H146" s="53">
        <v>0</v>
      </c>
      <c r="I146" s="54">
        <f t="shared" si="156"/>
        <v>21.312207095003842</v>
      </c>
      <c r="J146" s="8"/>
      <c r="K146" s="23" t="s">
        <v>16</v>
      </c>
      <c r="L146" s="55">
        <v>0</v>
      </c>
      <c r="M146" s="55">
        <v>0</v>
      </c>
      <c r="N146" s="55">
        <v>21.312207095003842</v>
      </c>
      <c r="O146" s="55">
        <v>0</v>
      </c>
      <c r="P146" s="55">
        <v>0</v>
      </c>
      <c r="Q146" s="55">
        <v>0</v>
      </c>
      <c r="R146" s="56">
        <v>0</v>
      </c>
      <c r="S146" s="57">
        <f t="shared" si="157"/>
        <v>21.312207095003842</v>
      </c>
      <c r="U146" s="34" t="s">
        <v>16</v>
      </c>
      <c r="V146" s="93">
        <v>0</v>
      </c>
      <c r="W146" s="93">
        <v>0</v>
      </c>
      <c r="X146" s="93">
        <v>0</v>
      </c>
      <c r="Y146" s="93">
        <v>0</v>
      </c>
      <c r="Z146" s="93">
        <v>21.312207095003842</v>
      </c>
      <c r="AA146" s="93">
        <v>0</v>
      </c>
      <c r="AB146" s="93">
        <v>0</v>
      </c>
      <c r="AC146" s="94">
        <v>0</v>
      </c>
      <c r="AD146" s="93">
        <v>0</v>
      </c>
      <c r="AE146" s="93">
        <v>0</v>
      </c>
      <c r="AF146" s="93">
        <v>0</v>
      </c>
      <c r="AG146" s="93">
        <v>0</v>
      </c>
      <c r="AH146" s="93">
        <v>0</v>
      </c>
      <c r="AI146" s="95">
        <f t="shared" si="158"/>
        <v>21.312207095003842</v>
      </c>
      <c r="BA146"/>
      <c r="BR146"/>
      <c r="CG146"/>
    </row>
    <row r="147" spans="1:85" x14ac:dyDescent="0.25">
      <c r="A147" s="12" t="s">
        <v>139</v>
      </c>
      <c r="B147" s="49">
        <v>143.26209833795755</v>
      </c>
      <c r="C147" s="49">
        <v>581.00465234581839</v>
      </c>
      <c r="D147" s="49">
        <v>130.39824818622972</v>
      </c>
      <c r="E147" s="49">
        <v>0</v>
      </c>
      <c r="F147" s="372"/>
      <c r="G147" s="49">
        <v>0</v>
      </c>
      <c r="H147" s="58">
        <v>0</v>
      </c>
      <c r="I147" s="48">
        <f t="shared" si="156"/>
        <v>854.66499887000566</v>
      </c>
      <c r="J147" s="8"/>
      <c r="K147" s="24" t="s">
        <v>139</v>
      </c>
      <c r="L147" s="49">
        <v>143.26209833795755</v>
      </c>
      <c r="M147" s="49">
        <v>581.00465234581839</v>
      </c>
      <c r="N147" s="49">
        <v>130.39824818622972</v>
      </c>
      <c r="O147" s="49">
        <v>0</v>
      </c>
      <c r="P147" s="49">
        <v>0</v>
      </c>
      <c r="Q147" s="49">
        <v>0</v>
      </c>
      <c r="R147" s="50">
        <v>0</v>
      </c>
      <c r="S147" s="51">
        <f t="shared" si="157"/>
        <v>854.66499887000566</v>
      </c>
      <c r="U147" s="35" t="s">
        <v>139</v>
      </c>
      <c r="V147" s="89">
        <v>140.74572921047337</v>
      </c>
      <c r="W147" s="89">
        <v>0</v>
      </c>
      <c r="X147" s="89">
        <v>0</v>
      </c>
      <c r="Y147" s="89">
        <v>581.00465234581839</v>
      </c>
      <c r="Z147" s="89">
        <v>130.39824818622972</v>
      </c>
      <c r="AA147" s="89">
        <v>0</v>
      </c>
      <c r="AB147" s="89">
        <v>0</v>
      </c>
      <c r="AC147" s="90">
        <v>2.5163691274841713</v>
      </c>
      <c r="AD147" s="89">
        <v>2.5163691274841713</v>
      </c>
      <c r="AE147" s="89">
        <v>0</v>
      </c>
      <c r="AF147" s="89">
        <v>0</v>
      </c>
      <c r="AG147" s="89">
        <v>0</v>
      </c>
      <c r="AH147" s="89">
        <v>0</v>
      </c>
      <c r="AI147" s="92">
        <f t="shared" si="158"/>
        <v>854.66499887000566</v>
      </c>
      <c r="BA147"/>
      <c r="BR147"/>
      <c r="CG147"/>
    </row>
    <row r="148" spans="1:85" x14ac:dyDescent="0.25">
      <c r="A148" s="11" t="s">
        <v>24</v>
      </c>
      <c r="B148" s="52">
        <v>229.87907472682508</v>
      </c>
      <c r="C148" s="52">
        <v>9.7177730630199601</v>
      </c>
      <c r="D148" s="52">
        <v>3.1157702124601001</v>
      </c>
      <c r="E148" s="52">
        <v>458.90000628898281</v>
      </c>
      <c r="F148" s="372"/>
      <c r="G148" s="52">
        <v>86.249120681350874</v>
      </c>
      <c r="H148" s="53">
        <v>0</v>
      </c>
      <c r="I148" s="54">
        <f t="shared" si="156"/>
        <v>787.8617449726388</v>
      </c>
      <c r="J148" s="8"/>
      <c r="K148" s="23" t="s">
        <v>24</v>
      </c>
      <c r="L148" s="55">
        <v>229.87907472682508</v>
      </c>
      <c r="M148" s="55">
        <v>9.7177730630199601</v>
      </c>
      <c r="N148" s="55">
        <v>3.1157702124601001</v>
      </c>
      <c r="O148" s="55">
        <v>458.90000628898281</v>
      </c>
      <c r="P148" s="55">
        <v>1.2466840606066099</v>
      </c>
      <c r="Q148" s="55">
        <v>86.249120681350874</v>
      </c>
      <c r="R148" s="56">
        <v>0</v>
      </c>
      <c r="S148" s="57">
        <f t="shared" si="157"/>
        <v>789.10842903324544</v>
      </c>
      <c r="U148" s="34" t="s">
        <v>24</v>
      </c>
      <c r="V148" s="93">
        <v>6.4292193776077449</v>
      </c>
      <c r="W148" s="93">
        <v>159.11559700813464</v>
      </c>
      <c r="X148" s="93">
        <v>86.249120681350874</v>
      </c>
      <c r="Y148" s="93">
        <v>9.7177730630199601</v>
      </c>
      <c r="Z148" s="93">
        <v>3.082180503606966</v>
      </c>
      <c r="AA148" s="93">
        <v>261.97400851065481</v>
      </c>
      <c r="AB148" s="93">
        <v>1.2466840606066099</v>
      </c>
      <c r="AC148" s="94">
        <v>261.29384582826384</v>
      </c>
      <c r="AD148" s="93">
        <v>64.334258341082673</v>
      </c>
      <c r="AE148" s="93">
        <v>196.92599777832797</v>
      </c>
      <c r="AF148" s="93">
        <v>0</v>
      </c>
      <c r="AG148" s="93">
        <v>3.3589708853134205E-2</v>
      </c>
      <c r="AH148" s="93">
        <v>0</v>
      </c>
      <c r="AI148" s="95">
        <f t="shared" si="158"/>
        <v>789.10842903324556</v>
      </c>
      <c r="BA148"/>
      <c r="BR148"/>
      <c r="CG148"/>
    </row>
    <row r="149" spans="1:85" x14ac:dyDescent="0.25">
      <c r="A149" s="12" t="s">
        <v>23</v>
      </c>
      <c r="B149" s="49">
        <v>113.35165165765538</v>
      </c>
      <c r="C149" s="49">
        <v>0</v>
      </c>
      <c r="D149" s="49">
        <v>0</v>
      </c>
      <c r="E149" s="49">
        <v>0</v>
      </c>
      <c r="F149" s="372"/>
      <c r="G149" s="49">
        <v>0</v>
      </c>
      <c r="H149" s="58">
        <v>0</v>
      </c>
      <c r="I149" s="48">
        <f t="shared" si="156"/>
        <v>113.35165165765538</v>
      </c>
      <c r="J149" s="8"/>
      <c r="K149" s="24" t="s">
        <v>23</v>
      </c>
      <c r="L149" s="49">
        <v>113.35165165765538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50">
        <v>0</v>
      </c>
      <c r="S149" s="51">
        <f t="shared" si="157"/>
        <v>113.35165165765538</v>
      </c>
      <c r="U149" s="35" t="s">
        <v>23</v>
      </c>
      <c r="V149" s="89">
        <v>22.670330331531076</v>
      </c>
      <c r="W149" s="89">
        <v>0</v>
      </c>
      <c r="X149" s="89">
        <v>0</v>
      </c>
      <c r="Y149" s="89">
        <v>0</v>
      </c>
      <c r="Z149" s="89">
        <v>0</v>
      </c>
      <c r="AA149" s="89">
        <v>0</v>
      </c>
      <c r="AB149" s="89">
        <v>0</v>
      </c>
      <c r="AC149" s="90">
        <v>90.681321326124305</v>
      </c>
      <c r="AD149" s="89">
        <v>90.681321326124305</v>
      </c>
      <c r="AE149" s="89">
        <v>0</v>
      </c>
      <c r="AF149" s="89">
        <v>0</v>
      </c>
      <c r="AG149" s="89">
        <v>0</v>
      </c>
      <c r="AH149" s="89">
        <v>0</v>
      </c>
      <c r="AI149" s="92">
        <f t="shared" si="158"/>
        <v>113.35165165765538</v>
      </c>
      <c r="BA149"/>
      <c r="BR149"/>
      <c r="CG149"/>
    </row>
    <row r="150" spans="1:85" x14ac:dyDescent="0.25">
      <c r="A150" s="11" t="s">
        <v>58</v>
      </c>
      <c r="B150" s="52">
        <v>3.5475518557473262E-3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156"/>
        <v>3.5475518557473262E-3</v>
      </c>
      <c r="J150" s="8"/>
      <c r="K150" s="23" t="s">
        <v>58</v>
      </c>
      <c r="L150" s="55">
        <v>3.5475518557473262E-3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6">
        <v>0</v>
      </c>
      <c r="S150" s="57">
        <f t="shared" si="157"/>
        <v>3.5475518557473262E-3</v>
      </c>
      <c r="U150" s="34" t="s">
        <v>58</v>
      </c>
      <c r="V150" s="93">
        <v>3.5475518557473262E-3</v>
      </c>
      <c r="W150" s="93">
        <v>0</v>
      </c>
      <c r="X150" s="93">
        <v>0</v>
      </c>
      <c r="Y150" s="93">
        <v>0</v>
      </c>
      <c r="Z150" s="93">
        <v>0</v>
      </c>
      <c r="AA150" s="93">
        <v>0</v>
      </c>
      <c r="AB150" s="93">
        <v>0</v>
      </c>
      <c r="AC150" s="94">
        <v>0</v>
      </c>
      <c r="AD150" s="93">
        <v>0</v>
      </c>
      <c r="AE150" s="93">
        <v>0</v>
      </c>
      <c r="AF150" s="93">
        <v>0</v>
      </c>
      <c r="AG150" s="93">
        <v>0</v>
      </c>
      <c r="AH150" s="93">
        <v>0</v>
      </c>
      <c r="AI150" s="95">
        <f t="shared" si="158"/>
        <v>3.5475518557473262E-3</v>
      </c>
      <c r="BA150"/>
      <c r="BR150"/>
      <c r="CG150"/>
    </row>
    <row r="151" spans="1:85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156"/>
        <v>0</v>
      </c>
      <c r="J151" s="8"/>
      <c r="K151" s="24" t="s">
        <v>21</v>
      </c>
      <c r="L151" s="49">
        <v>0</v>
      </c>
      <c r="M151" s="49">
        <v>0</v>
      </c>
      <c r="N151" s="49">
        <v>0</v>
      </c>
      <c r="O151" s="49">
        <v>0</v>
      </c>
      <c r="P151" s="49">
        <v>5.5459758134101367E-2</v>
      </c>
      <c r="Q151" s="49">
        <v>0</v>
      </c>
      <c r="R151" s="50">
        <v>0</v>
      </c>
      <c r="S151" s="51">
        <f t="shared" si="157"/>
        <v>5.5459758134101367E-2</v>
      </c>
      <c r="U151" s="35" t="s">
        <v>21</v>
      </c>
      <c r="V151" s="89">
        <v>0</v>
      </c>
      <c r="W151" s="89">
        <v>0</v>
      </c>
      <c r="X151" s="89">
        <v>0</v>
      </c>
      <c r="Y151" s="89">
        <v>0</v>
      </c>
      <c r="Z151" s="89">
        <v>0</v>
      </c>
      <c r="AA151" s="89">
        <v>0</v>
      </c>
      <c r="AB151" s="89">
        <v>5.5459758134101367E-2</v>
      </c>
      <c r="AC151" s="90">
        <v>0</v>
      </c>
      <c r="AD151" s="89">
        <v>0</v>
      </c>
      <c r="AE151" s="89">
        <v>0</v>
      </c>
      <c r="AF151" s="89">
        <v>0</v>
      </c>
      <c r="AG151" s="89">
        <v>0</v>
      </c>
      <c r="AH151" s="89">
        <v>0</v>
      </c>
      <c r="AI151" s="92">
        <f t="shared" si="158"/>
        <v>5.5459758134101367E-2</v>
      </c>
      <c r="BA151"/>
      <c r="BR151"/>
      <c r="CG151"/>
    </row>
    <row r="152" spans="1:85" x14ac:dyDescent="0.25">
      <c r="A152" s="11" t="s">
        <v>20</v>
      </c>
      <c r="B152" s="52">
        <v>0</v>
      </c>
      <c r="C152" s="52">
        <v>11.935205341422485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156"/>
        <v>11.935205341422485</v>
      </c>
      <c r="J152" s="8"/>
      <c r="K152" s="23" t="s">
        <v>20</v>
      </c>
      <c r="L152" s="55">
        <v>0</v>
      </c>
      <c r="M152" s="55">
        <v>11.935205341422485</v>
      </c>
      <c r="N152" s="55">
        <v>0</v>
      </c>
      <c r="O152" s="55">
        <v>0</v>
      </c>
      <c r="P152" s="55">
        <v>0</v>
      </c>
      <c r="Q152" s="55">
        <v>0</v>
      </c>
      <c r="R152" s="56">
        <v>0</v>
      </c>
      <c r="S152" s="57">
        <f t="shared" si="157"/>
        <v>11.935205341422485</v>
      </c>
      <c r="U152" s="34" t="s">
        <v>59</v>
      </c>
      <c r="V152" s="93">
        <v>0</v>
      </c>
      <c r="W152" s="93">
        <v>0</v>
      </c>
      <c r="X152" s="93">
        <v>0</v>
      </c>
      <c r="Y152" s="93">
        <v>11.935205341422485</v>
      </c>
      <c r="Z152" s="93">
        <v>0</v>
      </c>
      <c r="AA152" s="93">
        <v>0</v>
      </c>
      <c r="AB152" s="93">
        <v>0</v>
      </c>
      <c r="AC152" s="94">
        <v>0</v>
      </c>
      <c r="AD152" s="93">
        <v>0</v>
      </c>
      <c r="AE152" s="93">
        <v>0</v>
      </c>
      <c r="AF152" s="93">
        <v>0</v>
      </c>
      <c r="AG152" s="93">
        <v>0</v>
      </c>
      <c r="AH152" s="93">
        <v>0</v>
      </c>
      <c r="AI152" s="95">
        <f t="shared" si="158"/>
        <v>11.935205341422485</v>
      </c>
      <c r="BA152"/>
      <c r="BR152"/>
      <c r="CG152"/>
    </row>
    <row r="153" spans="1:85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156"/>
        <v>0</v>
      </c>
      <c r="J153" s="8"/>
      <c r="K153" s="25" t="s">
        <v>62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50">
        <v>0</v>
      </c>
      <c r="S153" s="51">
        <f t="shared" si="157"/>
        <v>0</v>
      </c>
      <c r="U153" s="36" t="s">
        <v>60</v>
      </c>
      <c r="V153" s="89">
        <v>0</v>
      </c>
      <c r="W153" s="89">
        <v>0</v>
      </c>
      <c r="X153" s="89">
        <v>0</v>
      </c>
      <c r="Y153" s="89">
        <v>0</v>
      </c>
      <c r="Z153" s="89">
        <v>0</v>
      </c>
      <c r="AA153" s="89">
        <v>0</v>
      </c>
      <c r="AB153" s="89">
        <v>0</v>
      </c>
      <c r="AC153" s="90">
        <v>0</v>
      </c>
      <c r="AD153" s="91">
        <v>0</v>
      </c>
      <c r="AE153" s="91">
        <v>0</v>
      </c>
      <c r="AF153" s="91">
        <v>0</v>
      </c>
      <c r="AG153" s="91">
        <v>0</v>
      </c>
      <c r="AH153" s="91">
        <v>0</v>
      </c>
      <c r="AI153" s="92">
        <f t="shared" si="158"/>
        <v>0</v>
      </c>
      <c r="BA153"/>
      <c r="BR153"/>
      <c r="CG153"/>
    </row>
    <row r="154" spans="1:85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156"/>
        <v>0</v>
      </c>
      <c r="J154" s="8"/>
      <c r="K154" s="26" t="s">
        <v>22</v>
      </c>
      <c r="L154" s="62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3">
        <v>0</v>
      </c>
      <c r="S154" s="64">
        <f t="shared" si="157"/>
        <v>0</v>
      </c>
      <c r="U154" s="37" t="s">
        <v>63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7">
        <v>0</v>
      </c>
      <c r="AI154" s="98">
        <f t="shared" si="158"/>
        <v>0</v>
      </c>
      <c r="BA154"/>
      <c r="BR154"/>
      <c r="CG154"/>
    </row>
    <row r="155" spans="1:85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156"/>
        <v>0</v>
      </c>
      <c r="J155" s="8"/>
      <c r="K155" s="27" t="s">
        <v>18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8">
        <v>0</v>
      </c>
      <c r="S155" s="69">
        <f t="shared" si="157"/>
        <v>0</v>
      </c>
      <c r="U155" s="38" t="s">
        <v>18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100">
        <v>0</v>
      </c>
      <c r="AE155" s="100">
        <v>0</v>
      </c>
      <c r="AF155" s="100">
        <v>0</v>
      </c>
      <c r="AG155" s="100">
        <v>0</v>
      </c>
      <c r="AH155" s="100">
        <v>0</v>
      </c>
      <c r="AI155" s="101">
        <f t="shared" si="158"/>
        <v>0</v>
      </c>
      <c r="BA155"/>
      <c r="BR155"/>
      <c r="CG155"/>
    </row>
    <row r="156" spans="1:85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156"/>
        <v>0</v>
      </c>
      <c r="J156" s="8"/>
      <c r="K156" s="26" t="s">
        <v>19</v>
      </c>
      <c r="L156" s="62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3">
        <v>0</v>
      </c>
      <c r="S156" s="64">
        <f t="shared" si="157"/>
        <v>0</v>
      </c>
      <c r="U156" s="37" t="s">
        <v>19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>
        <v>0</v>
      </c>
      <c r="AB156" s="96">
        <v>0</v>
      </c>
      <c r="AC156" s="96">
        <v>0</v>
      </c>
      <c r="AD156" s="96">
        <v>0</v>
      </c>
      <c r="AE156" s="96">
        <v>0</v>
      </c>
      <c r="AF156" s="96">
        <v>0</v>
      </c>
      <c r="AG156" s="96">
        <v>0</v>
      </c>
      <c r="AH156" s="97">
        <v>0</v>
      </c>
      <c r="AI156" s="98">
        <f t="shared" si="158"/>
        <v>0</v>
      </c>
      <c r="BA156"/>
      <c r="BR156"/>
      <c r="CG156"/>
    </row>
    <row r="157" spans="1:85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156"/>
        <v>0</v>
      </c>
      <c r="J157" s="8"/>
      <c r="K157" s="28" t="s">
        <v>10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3">
        <v>0</v>
      </c>
      <c r="S157" s="74">
        <f t="shared" si="157"/>
        <v>0</v>
      </c>
      <c r="U157" s="38" t="s">
        <v>10</v>
      </c>
      <c r="V157" s="99">
        <v>0</v>
      </c>
      <c r="W157" s="99">
        <v>0</v>
      </c>
      <c r="X157" s="99">
        <v>0</v>
      </c>
      <c r="Y157" s="99">
        <v>0</v>
      </c>
      <c r="Z157" s="99">
        <v>0</v>
      </c>
      <c r="AA157" s="99">
        <v>0</v>
      </c>
      <c r="AB157" s="99">
        <v>0</v>
      </c>
      <c r="AC157" s="99">
        <v>0</v>
      </c>
      <c r="AD157" s="100">
        <v>0</v>
      </c>
      <c r="AE157" s="100">
        <v>0</v>
      </c>
      <c r="AF157" s="100">
        <v>0</v>
      </c>
      <c r="AG157" s="100">
        <v>0</v>
      </c>
      <c r="AH157" s="100">
        <v>0</v>
      </c>
      <c r="AI157" s="101">
        <f t="shared" si="158"/>
        <v>0</v>
      </c>
      <c r="BA157"/>
      <c r="BR157"/>
      <c r="CG157"/>
    </row>
    <row r="158" spans="1:85" x14ac:dyDescent="0.25">
      <c r="A158" s="17" t="s">
        <v>25</v>
      </c>
      <c r="B158" s="75">
        <f>SUM(B137:B153)</f>
        <v>502.90020580320601</v>
      </c>
      <c r="C158" s="75">
        <f t="shared" ref="C158:I158" si="159">SUM(C137:C153)</f>
        <v>730.43128672862792</v>
      </c>
      <c r="D158" s="75">
        <f t="shared" si="159"/>
        <v>171.00700775769948</v>
      </c>
      <c r="E158" s="75">
        <f t="shared" si="159"/>
        <v>458.90000628898281</v>
      </c>
      <c r="F158" s="75">
        <f t="shared" si="159"/>
        <v>0</v>
      </c>
      <c r="G158" s="75">
        <f t="shared" si="159"/>
        <v>86.249120681350874</v>
      </c>
      <c r="H158" s="76">
        <f t="shared" si="159"/>
        <v>0</v>
      </c>
      <c r="I158" s="48">
        <f t="shared" si="159"/>
        <v>1949.4876272598672</v>
      </c>
      <c r="J158" s="8"/>
      <c r="K158" s="29" t="s">
        <v>25</v>
      </c>
      <c r="L158" s="75">
        <f>SUM(L137:L153)</f>
        <v>502.90020580320601</v>
      </c>
      <c r="M158" s="75">
        <f t="shared" ref="M158:S158" si="160">SUM(M137:M153)</f>
        <v>730.43128672862792</v>
      </c>
      <c r="N158" s="75">
        <f t="shared" si="160"/>
        <v>171.00700775769948</v>
      </c>
      <c r="O158" s="75">
        <f t="shared" si="160"/>
        <v>458.90000628898281</v>
      </c>
      <c r="P158" s="75">
        <f t="shared" si="160"/>
        <v>13.610210956648961</v>
      </c>
      <c r="Q158" s="75">
        <f t="shared" si="160"/>
        <v>86.249120681350874</v>
      </c>
      <c r="R158" s="76">
        <f t="shared" si="160"/>
        <v>0</v>
      </c>
      <c r="S158" s="77">
        <f t="shared" si="160"/>
        <v>1963.0978382165158</v>
      </c>
      <c r="U158" s="39" t="s">
        <v>61</v>
      </c>
      <c r="V158" s="102">
        <f>SUM(V137:V153)</f>
        <v>186.25266000038013</v>
      </c>
      <c r="W158" s="102">
        <f t="shared" ref="W158:AH158" si="161">SUM(W137:W153)</f>
        <v>159.11559700813464</v>
      </c>
      <c r="X158" s="102">
        <f t="shared" si="161"/>
        <v>86.249120681350874</v>
      </c>
      <c r="Y158" s="102">
        <f t="shared" si="161"/>
        <v>730.43128672862792</v>
      </c>
      <c r="Z158" s="102">
        <f t="shared" si="161"/>
        <v>156.83077331161886</v>
      </c>
      <c r="AA158" s="102">
        <f t="shared" si="161"/>
        <v>261.97400851065481</v>
      </c>
      <c r="AB158" s="102">
        <f t="shared" si="161"/>
        <v>13.610210956648961</v>
      </c>
      <c r="AC158" s="102">
        <f t="shared" si="161"/>
        <v>368.63418101909986</v>
      </c>
      <c r="AD158" s="103">
        <f t="shared" si="161"/>
        <v>157.53194879469115</v>
      </c>
      <c r="AE158" s="103">
        <f t="shared" si="161"/>
        <v>196.92599777832797</v>
      </c>
      <c r="AF158" s="103">
        <f t="shared" si="161"/>
        <v>0</v>
      </c>
      <c r="AG158" s="103">
        <f t="shared" si="161"/>
        <v>14.176234446080651</v>
      </c>
      <c r="AH158" s="103">
        <f t="shared" si="161"/>
        <v>0</v>
      </c>
      <c r="AI158" s="104">
        <f>SUM(V158:AC158)</f>
        <v>1963.0978382165158</v>
      </c>
      <c r="BA158"/>
      <c r="BR158"/>
      <c r="CG158"/>
    </row>
    <row r="159" spans="1:85" s="4" customFormat="1" ht="15" thickBot="1" x14ac:dyDescent="0.35">
      <c r="A159" s="18" t="s">
        <v>85</v>
      </c>
      <c r="B159" s="105">
        <f>IF($I158=0,"-",B158/$I158)</f>
        <v>0.25796532318087356</v>
      </c>
      <c r="C159" s="105">
        <f t="shared" ref="C159:H159" si="162">IF($I158=0,"-",C158/$I158)</f>
        <v>0.37467859580893931</v>
      </c>
      <c r="D159" s="105">
        <f t="shared" si="162"/>
        <v>8.7718950028967901E-2</v>
      </c>
      <c r="E159" s="105">
        <f t="shared" si="162"/>
        <v>0.2353951878802108</v>
      </c>
      <c r="F159" s="105">
        <f t="shared" si="162"/>
        <v>0</v>
      </c>
      <c r="G159" s="105">
        <f t="shared" si="162"/>
        <v>4.4241943101008381E-2</v>
      </c>
      <c r="H159" s="106">
        <f t="shared" si="162"/>
        <v>0</v>
      </c>
      <c r="I159" s="107">
        <f>SUM(B159:H159)</f>
        <v>1</v>
      </c>
      <c r="J159"/>
      <c r="K159" s="30" t="s">
        <v>85</v>
      </c>
      <c r="L159" s="80">
        <f>IF($S158=0,"-",L158/$S158)</f>
        <v>0.25617684254601053</v>
      </c>
      <c r="M159" s="80">
        <f t="shared" ref="M159:R159" si="163">IF($S158=0,"-",M158/$S158)</f>
        <v>0.37208093886559845</v>
      </c>
      <c r="N159" s="80">
        <f t="shared" si="163"/>
        <v>8.7110792151378555E-2</v>
      </c>
      <c r="O159" s="80">
        <f t="shared" si="163"/>
        <v>0.23376318661014661</v>
      </c>
      <c r="P159" s="80">
        <f t="shared" si="163"/>
        <v>6.9330273263475779E-3</v>
      </c>
      <c r="Q159" s="80">
        <f t="shared" si="163"/>
        <v>4.3935212500518378E-2</v>
      </c>
      <c r="R159" s="81">
        <f t="shared" si="163"/>
        <v>0</v>
      </c>
      <c r="S159" s="82">
        <f>SUM(L159:R159)</f>
        <v>1.0000000000000002</v>
      </c>
      <c r="U159" s="40" t="s">
        <v>85</v>
      </c>
      <c r="V159" s="108">
        <f>+V158/$AI158</f>
        <v>9.4876911570332942E-2</v>
      </c>
      <c r="W159" s="108">
        <f t="shared" ref="W159:AH159" si="164">+W158/$AI158</f>
        <v>8.1053319865448961E-2</v>
      </c>
      <c r="X159" s="108">
        <f t="shared" si="164"/>
        <v>4.3935212500518378E-2</v>
      </c>
      <c r="Y159" s="108">
        <f t="shared" si="164"/>
        <v>0.37208093886559845</v>
      </c>
      <c r="Z159" s="108">
        <f t="shared" si="164"/>
        <v>7.9889433047361708E-2</v>
      </c>
      <c r="AA159" s="108">
        <f t="shared" si="164"/>
        <v>0.13344928786058849</v>
      </c>
      <c r="AB159" s="108">
        <f t="shared" si="164"/>
        <v>6.9330273263475779E-3</v>
      </c>
      <c r="AC159" s="108">
        <f t="shared" si="164"/>
        <v>0.18778186896380358</v>
      </c>
      <c r="AD159" s="108">
        <f t="shared" si="164"/>
        <v>8.0246611110228572E-2</v>
      </c>
      <c r="AE159" s="108">
        <f t="shared" si="164"/>
        <v>0.10031389874955811</v>
      </c>
      <c r="AF159" s="108">
        <f t="shared" si="164"/>
        <v>0</v>
      </c>
      <c r="AG159" s="108">
        <f t="shared" si="164"/>
        <v>7.2213591040168586E-3</v>
      </c>
      <c r="AH159" s="108">
        <f t="shared" si="164"/>
        <v>0</v>
      </c>
      <c r="AI159" s="109">
        <f>SUM(V159:AC159)</f>
        <v>1.0000000000000002</v>
      </c>
    </row>
    <row r="160" spans="1:85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  <c r="K160" s="2"/>
      <c r="AI160" s="8"/>
      <c r="BA160"/>
      <c r="BR160"/>
      <c r="CG160"/>
    </row>
    <row r="161" spans="1:85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  <c r="K161" s="369" t="s">
        <v>32</v>
      </c>
      <c r="L161" s="43" t="s">
        <v>0</v>
      </c>
      <c r="M161" s="43" t="s">
        <v>1</v>
      </c>
      <c r="N161" s="43" t="s">
        <v>2</v>
      </c>
      <c r="O161" s="43" t="s">
        <v>3</v>
      </c>
      <c r="P161" s="43" t="s">
        <v>26</v>
      </c>
      <c r="Q161" s="43" t="s">
        <v>4</v>
      </c>
      <c r="R161" s="43" t="s">
        <v>84</v>
      </c>
      <c r="S161" s="44" t="s">
        <v>5</v>
      </c>
      <c r="U161" s="365" t="s">
        <v>32</v>
      </c>
      <c r="V161" s="84" t="s">
        <v>71</v>
      </c>
      <c r="W161" s="84" t="s">
        <v>72</v>
      </c>
      <c r="X161" s="84" t="s">
        <v>4</v>
      </c>
      <c r="Y161" s="84" t="s">
        <v>1</v>
      </c>
      <c r="Z161" s="84" t="s">
        <v>2</v>
      </c>
      <c r="AA161" s="84" t="s">
        <v>3</v>
      </c>
      <c r="AB161" s="84" t="s">
        <v>53</v>
      </c>
      <c r="AC161" s="84" t="s">
        <v>65</v>
      </c>
      <c r="AD161" s="85" t="s">
        <v>73</v>
      </c>
      <c r="AE161" s="85" t="s">
        <v>74</v>
      </c>
      <c r="AF161" s="85" t="s">
        <v>75</v>
      </c>
      <c r="AG161" s="85" t="s">
        <v>76</v>
      </c>
      <c r="AH161" s="85" t="s">
        <v>77</v>
      </c>
      <c r="AI161" s="86" t="s">
        <v>61</v>
      </c>
      <c r="BA161"/>
      <c r="BR161"/>
      <c r="CG161"/>
    </row>
    <row r="162" spans="1:85" ht="15" customHeight="1" x14ac:dyDescent="0.25">
      <c r="A162" s="418" t="s">
        <v>32</v>
      </c>
      <c r="B162" s="357" t="s">
        <v>66</v>
      </c>
      <c r="C162" s="358"/>
      <c r="D162" s="358"/>
      <c r="E162" s="358"/>
      <c r="F162" s="358"/>
      <c r="G162" s="358"/>
      <c r="H162" s="358"/>
      <c r="I162" s="359"/>
      <c r="K162" s="370" t="s">
        <v>32</v>
      </c>
      <c r="L162" s="360" t="s">
        <v>66</v>
      </c>
      <c r="M162" s="361"/>
      <c r="N162" s="361"/>
      <c r="O162" s="361"/>
      <c r="P162" s="361"/>
      <c r="Q162" s="361"/>
      <c r="R162" s="361"/>
      <c r="S162" s="362"/>
      <c r="U162" s="366" t="s">
        <v>32</v>
      </c>
      <c r="V162" s="363" t="s">
        <v>66</v>
      </c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4"/>
      <c r="BA162"/>
      <c r="BR162"/>
      <c r="CG162"/>
    </row>
    <row r="163" spans="1:85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  <c r="J163" s="8"/>
      <c r="K163" s="31" t="s">
        <v>6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87">
        <v>0</v>
      </c>
      <c r="S163" s="88">
        <f>SUM(L163:R163)</f>
        <v>0</v>
      </c>
      <c r="U163" s="33" t="s">
        <v>6</v>
      </c>
      <c r="V163" s="89">
        <v>0</v>
      </c>
      <c r="W163" s="89">
        <v>0</v>
      </c>
      <c r="X163" s="89">
        <v>0</v>
      </c>
      <c r="Y163" s="89">
        <v>0</v>
      </c>
      <c r="Z163" s="89">
        <v>0</v>
      </c>
      <c r="AA163" s="89">
        <v>0</v>
      </c>
      <c r="AB163" s="89">
        <v>0</v>
      </c>
      <c r="AC163" s="90">
        <v>0</v>
      </c>
      <c r="AD163" s="91">
        <v>0</v>
      </c>
      <c r="AE163" s="91">
        <v>0</v>
      </c>
      <c r="AF163" s="91">
        <v>0</v>
      </c>
      <c r="AG163" s="91">
        <v>0</v>
      </c>
      <c r="AH163" s="91">
        <v>0</v>
      </c>
      <c r="AI163" s="92">
        <f>SUM(V163:AC163)</f>
        <v>0</v>
      </c>
      <c r="BA163"/>
      <c r="BR163"/>
      <c r="CG163"/>
    </row>
    <row r="164" spans="1:85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165">SUM(B164:H164)</f>
        <v>0</v>
      </c>
      <c r="J164" s="8"/>
      <c r="K164" s="23" t="s">
        <v>7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6">
        <v>0</v>
      </c>
      <c r="S164" s="57">
        <f t="shared" ref="S164:S183" si="166">SUM(L164:R164)</f>
        <v>0</v>
      </c>
      <c r="U164" s="34" t="s">
        <v>7</v>
      </c>
      <c r="V164" s="93">
        <v>0</v>
      </c>
      <c r="W164" s="93">
        <v>0</v>
      </c>
      <c r="X164" s="93">
        <v>0</v>
      </c>
      <c r="Y164" s="93">
        <v>0</v>
      </c>
      <c r="Z164" s="93">
        <v>0</v>
      </c>
      <c r="AA164" s="93">
        <v>0</v>
      </c>
      <c r="AB164" s="93">
        <v>0</v>
      </c>
      <c r="AC164" s="94">
        <v>0</v>
      </c>
      <c r="AD164" s="93">
        <v>0</v>
      </c>
      <c r="AE164" s="93">
        <v>0</v>
      </c>
      <c r="AF164" s="93">
        <v>0</v>
      </c>
      <c r="AG164" s="93">
        <v>0</v>
      </c>
      <c r="AH164" s="93">
        <v>0</v>
      </c>
      <c r="AI164" s="95">
        <f t="shared" ref="AI164:AI183" si="167">SUM(V164:AC164)</f>
        <v>0</v>
      </c>
      <c r="BA164"/>
      <c r="BR164"/>
      <c r="CG164"/>
    </row>
    <row r="165" spans="1:85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165"/>
        <v>0</v>
      </c>
      <c r="J165" s="8"/>
      <c r="K165" s="24" t="s">
        <v>9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50">
        <v>0</v>
      </c>
      <c r="S165" s="51">
        <f t="shared" si="166"/>
        <v>0</v>
      </c>
      <c r="U165" s="35" t="s">
        <v>9</v>
      </c>
      <c r="V165" s="89">
        <v>0</v>
      </c>
      <c r="W165" s="89">
        <v>0</v>
      </c>
      <c r="X165" s="89">
        <v>0</v>
      </c>
      <c r="Y165" s="89">
        <v>0</v>
      </c>
      <c r="Z165" s="89">
        <v>0</v>
      </c>
      <c r="AA165" s="89">
        <v>0</v>
      </c>
      <c r="AB165" s="89">
        <v>0</v>
      </c>
      <c r="AC165" s="90">
        <v>0</v>
      </c>
      <c r="AD165" s="91">
        <v>0</v>
      </c>
      <c r="AE165" s="91">
        <v>0</v>
      </c>
      <c r="AF165" s="91">
        <v>0</v>
      </c>
      <c r="AG165" s="91">
        <v>0</v>
      </c>
      <c r="AH165" s="91">
        <v>0</v>
      </c>
      <c r="AI165" s="92">
        <f t="shared" si="167"/>
        <v>0</v>
      </c>
      <c r="BA165"/>
      <c r="BR165"/>
      <c r="CG165"/>
    </row>
    <row r="166" spans="1:85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165"/>
        <v>0</v>
      </c>
      <c r="J166" s="8"/>
      <c r="K166" s="23" t="s">
        <v>54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6">
        <v>0</v>
      </c>
      <c r="S166" s="57">
        <f t="shared" si="166"/>
        <v>0</v>
      </c>
      <c r="U166" s="34" t="s">
        <v>54</v>
      </c>
      <c r="V166" s="93">
        <v>0</v>
      </c>
      <c r="W166" s="93">
        <v>0</v>
      </c>
      <c r="X166" s="93">
        <v>0</v>
      </c>
      <c r="Y166" s="93">
        <v>0</v>
      </c>
      <c r="Z166" s="93">
        <v>0</v>
      </c>
      <c r="AA166" s="93">
        <v>0</v>
      </c>
      <c r="AB166" s="93">
        <v>0</v>
      </c>
      <c r="AC166" s="94">
        <v>0</v>
      </c>
      <c r="AD166" s="93">
        <v>0</v>
      </c>
      <c r="AE166" s="93">
        <v>0</v>
      </c>
      <c r="AF166" s="93">
        <v>0</v>
      </c>
      <c r="AG166" s="93">
        <v>0</v>
      </c>
      <c r="AH166" s="93">
        <v>0</v>
      </c>
      <c r="AI166" s="95">
        <f t="shared" si="167"/>
        <v>0</v>
      </c>
      <c r="BA166"/>
      <c r="BR166"/>
      <c r="CG166"/>
    </row>
    <row r="167" spans="1:85" x14ac:dyDescent="0.25">
      <c r="A167" s="12" t="s">
        <v>15</v>
      </c>
      <c r="B167" s="49">
        <v>14.36184044083034</v>
      </c>
      <c r="C167" s="49">
        <v>0</v>
      </c>
      <c r="D167" s="49">
        <v>88.70810131985094</v>
      </c>
      <c r="E167" s="49">
        <v>0</v>
      </c>
      <c r="F167" s="372"/>
      <c r="G167" s="49">
        <v>0</v>
      </c>
      <c r="H167" s="58">
        <v>0</v>
      </c>
      <c r="I167" s="48">
        <f t="shared" si="165"/>
        <v>103.06994176068127</v>
      </c>
      <c r="J167" s="8"/>
      <c r="K167" s="24" t="s">
        <v>15</v>
      </c>
      <c r="L167" s="49">
        <v>14.36184044083034</v>
      </c>
      <c r="M167" s="49">
        <v>0</v>
      </c>
      <c r="N167" s="49">
        <v>88.70810131985094</v>
      </c>
      <c r="O167" s="49">
        <v>0</v>
      </c>
      <c r="P167" s="49">
        <v>0</v>
      </c>
      <c r="Q167" s="49">
        <v>0</v>
      </c>
      <c r="R167" s="50">
        <v>0</v>
      </c>
      <c r="S167" s="51">
        <f t="shared" si="166"/>
        <v>103.06994176068127</v>
      </c>
      <c r="U167" s="35" t="s">
        <v>15</v>
      </c>
      <c r="V167" s="89">
        <v>14.36184044083034</v>
      </c>
      <c r="W167" s="89">
        <v>0</v>
      </c>
      <c r="X167" s="89">
        <v>0</v>
      </c>
      <c r="Y167" s="89">
        <v>0</v>
      </c>
      <c r="Z167" s="89">
        <v>88.70810131985094</v>
      </c>
      <c r="AA167" s="89">
        <v>0</v>
      </c>
      <c r="AB167" s="89">
        <v>0</v>
      </c>
      <c r="AC167" s="90">
        <v>0</v>
      </c>
      <c r="AD167" s="91">
        <v>0</v>
      </c>
      <c r="AE167" s="91">
        <v>0</v>
      </c>
      <c r="AF167" s="91">
        <v>0</v>
      </c>
      <c r="AG167" s="91">
        <v>0</v>
      </c>
      <c r="AH167" s="91">
        <v>0</v>
      </c>
      <c r="AI167" s="92">
        <f t="shared" si="167"/>
        <v>103.06994176068127</v>
      </c>
      <c r="BA167"/>
      <c r="BR167"/>
      <c r="CG167"/>
    </row>
    <row r="168" spans="1:85" x14ac:dyDescent="0.25">
      <c r="A168" s="11" t="s">
        <v>67</v>
      </c>
      <c r="B168" s="52">
        <v>0.88136735223941853</v>
      </c>
      <c r="C168" s="52">
        <v>0</v>
      </c>
      <c r="D168" s="52">
        <v>3.7384168592442889E-2</v>
      </c>
      <c r="E168" s="52">
        <v>0</v>
      </c>
      <c r="F168" s="372"/>
      <c r="G168" s="52">
        <v>0</v>
      </c>
      <c r="H168" s="53">
        <v>0</v>
      </c>
      <c r="I168" s="54">
        <f t="shared" si="165"/>
        <v>0.9187515208318614</v>
      </c>
      <c r="J168" s="8"/>
      <c r="K168" s="23" t="s">
        <v>67</v>
      </c>
      <c r="L168" s="55">
        <v>0.88136735223941853</v>
      </c>
      <c r="M168" s="55">
        <v>0</v>
      </c>
      <c r="N168" s="55">
        <v>3.7384168592442889E-2</v>
      </c>
      <c r="O168" s="55">
        <v>0</v>
      </c>
      <c r="P168" s="55">
        <v>0</v>
      </c>
      <c r="Q168" s="55">
        <v>0</v>
      </c>
      <c r="R168" s="56">
        <v>0</v>
      </c>
      <c r="S168" s="57">
        <f t="shared" si="166"/>
        <v>0.9187515208318614</v>
      </c>
      <c r="U168" s="34" t="s">
        <v>55</v>
      </c>
      <c r="V168" s="93">
        <v>0.88136735223941853</v>
      </c>
      <c r="W168" s="93">
        <v>0</v>
      </c>
      <c r="X168" s="93">
        <v>0</v>
      </c>
      <c r="Y168" s="93">
        <v>0</v>
      </c>
      <c r="Z168" s="93">
        <v>3.7384168592442889E-2</v>
      </c>
      <c r="AA168" s="93">
        <v>0</v>
      </c>
      <c r="AB168" s="93">
        <v>0</v>
      </c>
      <c r="AC168" s="94">
        <v>0</v>
      </c>
      <c r="AD168" s="93">
        <v>0</v>
      </c>
      <c r="AE168" s="93">
        <v>0</v>
      </c>
      <c r="AF168" s="93">
        <v>0</v>
      </c>
      <c r="AG168" s="93">
        <v>0</v>
      </c>
      <c r="AH168" s="93">
        <v>0</v>
      </c>
      <c r="AI168" s="95">
        <f t="shared" si="167"/>
        <v>0.9187515208318614</v>
      </c>
      <c r="BA168"/>
      <c r="BR168"/>
      <c r="CG168"/>
    </row>
    <row r="169" spans="1:85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0.12667080665429037</v>
      </c>
      <c r="F169" s="372"/>
      <c r="G169" s="49">
        <v>0</v>
      </c>
      <c r="H169" s="58">
        <v>0</v>
      </c>
      <c r="I169" s="48">
        <f t="shared" si="165"/>
        <v>0.12667080665429037</v>
      </c>
      <c r="J169" s="8"/>
      <c r="K169" s="24" t="s">
        <v>56</v>
      </c>
      <c r="L169" s="49">
        <v>0</v>
      </c>
      <c r="M169" s="49">
        <v>0</v>
      </c>
      <c r="N169" s="49">
        <v>0</v>
      </c>
      <c r="O169" s="49">
        <v>0.12667080665429037</v>
      </c>
      <c r="P169" s="49">
        <v>1.8555895267643128</v>
      </c>
      <c r="Q169" s="49">
        <v>0</v>
      </c>
      <c r="R169" s="50">
        <v>0</v>
      </c>
      <c r="S169" s="51">
        <f t="shared" si="166"/>
        <v>1.9822603334186031</v>
      </c>
      <c r="U169" s="35" t="s">
        <v>56</v>
      </c>
      <c r="V169" s="89">
        <v>0</v>
      </c>
      <c r="W169" s="89">
        <v>0</v>
      </c>
      <c r="X169" s="89">
        <v>0</v>
      </c>
      <c r="Y169" s="89">
        <v>0</v>
      </c>
      <c r="Z169" s="89">
        <v>0</v>
      </c>
      <c r="AA169" s="89">
        <v>0.12667080665429037</v>
      </c>
      <c r="AB169" s="89">
        <v>1.8555895267643128</v>
      </c>
      <c r="AC169" s="90">
        <v>0</v>
      </c>
      <c r="AD169" s="89">
        <v>0</v>
      </c>
      <c r="AE169" s="89">
        <v>0</v>
      </c>
      <c r="AF169" s="89">
        <v>0</v>
      </c>
      <c r="AG169" s="89">
        <v>0</v>
      </c>
      <c r="AH169" s="89">
        <v>0</v>
      </c>
      <c r="AI169" s="92">
        <f t="shared" si="167"/>
        <v>1.9822603334186031</v>
      </c>
      <c r="BA169"/>
      <c r="BR169"/>
      <c r="CG169"/>
    </row>
    <row r="170" spans="1:85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165"/>
        <v>0</v>
      </c>
      <c r="J170" s="8"/>
      <c r="K170" s="23" t="s">
        <v>11</v>
      </c>
      <c r="L170" s="55">
        <v>0</v>
      </c>
      <c r="M170" s="55">
        <v>0</v>
      </c>
      <c r="N170" s="55">
        <v>0</v>
      </c>
      <c r="O170" s="55">
        <v>0</v>
      </c>
      <c r="P170" s="55">
        <v>7.3075747397486276E-2</v>
      </c>
      <c r="Q170" s="55">
        <v>0</v>
      </c>
      <c r="R170" s="56">
        <v>0</v>
      </c>
      <c r="S170" s="57">
        <f t="shared" si="166"/>
        <v>7.3075747397486276E-2</v>
      </c>
      <c r="U170" s="34" t="s">
        <v>11</v>
      </c>
      <c r="V170" s="93">
        <v>0</v>
      </c>
      <c r="W170" s="93">
        <v>0</v>
      </c>
      <c r="X170" s="93">
        <v>0</v>
      </c>
      <c r="Y170" s="93">
        <v>0</v>
      </c>
      <c r="Z170" s="93">
        <v>0</v>
      </c>
      <c r="AA170" s="93">
        <v>0</v>
      </c>
      <c r="AB170" s="93">
        <v>7.3075747397486276E-2</v>
      </c>
      <c r="AC170" s="94">
        <v>0</v>
      </c>
      <c r="AD170" s="93">
        <v>0</v>
      </c>
      <c r="AE170" s="93">
        <v>0</v>
      </c>
      <c r="AF170" s="93">
        <v>0</v>
      </c>
      <c r="AG170" s="93">
        <v>0</v>
      </c>
      <c r="AH170" s="93">
        <v>0</v>
      </c>
      <c r="AI170" s="95">
        <f t="shared" si="167"/>
        <v>7.3075747397486276E-2</v>
      </c>
      <c r="BA170"/>
      <c r="BR170"/>
      <c r="CG170"/>
    </row>
    <row r="171" spans="1:85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165"/>
        <v>0</v>
      </c>
      <c r="J171" s="8"/>
      <c r="K171" s="24" t="s">
        <v>57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50">
        <v>0</v>
      </c>
      <c r="S171" s="51">
        <f t="shared" si="166"/>
        <v>0</v>
      </c>
      <c r="U171" s="35" t="s">
        <v>57</v>
      </c>
      <c r="V171" s="89">
        <v>0</v>
      </c>
      <c r="W171" s="89">
        <v>0</v>
      </c>
      <c r="X171" s="89">
        <v>0</v>
      </c>
      <c r="Y171" s="89">
        <v>0</v>
      </c>
      <c r="Z171" s="89">
        <v>0</v>
      </c>
      <c r="AA171" s="89">
        <v>0</v>
      </c>
      <c r="AB171" s="89">
        <v>0</v>
      </c>
      <c r="AC171" s="90">
        <v>0</v>
      </c>
      <c r="AD171" s="89">
        <v>0</v>
      </c>
      <c r="AE171" s="89">
        <v>0</v>
      </c>
      <c r="AF171" s="89">
        <v>0</v>
      </c>
      <c r="AG171" s="89">
        <v>0</v>
      </c>
      <c r="AH171" s="89">
        <v>0</v>
      </c>
      <c r="AI171" s="92">
        <f t="shared" si="167"/>
        <v>0</v>
      </c>
      <c r="BA171"/>
      <c r="BR171"/>
      <c r="CG171"/>
    </row>
    <row r="172" spans="1:85" x14ac:dyDescent="0.25">
      <c r="A172" s="11" t="s">
        <v>16</v>
      </c>
      <c r="B172" s="52">
        <v>0.15492702125135127</v>
      </c>
      <c r="C172" s="52">
        <v>0</v>
      </c>
      <c r="D172" s="52">
        <v>8.6883073517757801</v>
      </c>
      <c r="E172" s="52">
        <v>5.9306063735017268E-2</v>
      </c>
      <c r="F172" s="372"/>
      <c r="G172" s="52">
        <v>0</v>
      </c>
      <c r="H172" s="53">
        <v>0</v>
      </c>
      <c r="I172" s="54">
        <f t="shared" si="165"/>
        <v>8.9025404367621483</v>
      </c>
      <c r="J172" s="8"/>
      <c r="K172" s="23" t="s">
        <v>16</v>
      </c>
      <c r="L172" s="55">
        <v>0.15492702125135127</v>
      </c>
      <c r="M172" s="55">
        <v>0</v>
      </c>
      <c r="N172" s="55">
        <v>8.6883073517757801</v>
      </c>
      <c r="O172" s="55">
        <v>5.9306063735017268E-2</v>
      </c>
      <c r="P172" s="55">
        <v>0</v>
      </c>
      <c r="Q172" s="55">
        <v>0</v>
      </c>
      <c r="R172" s="56">
        <v>0</v>
      </c>
      <c r="S172" s="57">
        <f t="shared" si="166"/>
        <v>8.9025404367621483</v>
      </c>
      <c r="U172" s="34" t="s">
        <v>16</v>
      </c>
      <c r="V172" s="93">
        <v>0.15492702125135127</v>
      </c>
      <c r="W172" s="93">
        <v>0</v>
      </c>
      <c r="X172" s="93">
        <v>0</v>
      </c>
      <c r="Y172" s="93">
        <v>0</v>
      </c>
      <c r="Z172" s="93">
        <v>8.6883073517757801</v>
      </c>
      <c r="AA172" s="93">
        <v>0</v>
      </c>
      <c r="AB172" s="93">
        <v>0</v>
      </c>
      <c r="AC172" s="94">
        <v>5.9306063735017268E-2</v>
      </c>
      <c r="AD172" s="93">
        <v>0</v>
      </c>
      <c r="AE172" s="93">
        <v>0</v>
      </c>
      <c r="AF172" s="93">
        <v>0</v>
      </c>
      <c r="AG172" s="93">
        <v>0</v>
      </c>
      <c r="AH172" s="93">
        <v>5.9306063735017268E-2</v>
      </c>
      <c r="AI172" s="95">
        <f t="shared" si="167"/>
        <v>8.9025404367621483</v>
      </c>
      <c r="BA172"/>
      <c r="BR172"/>
      <c r="CG172"/>
    </row>
    <row r="173" spans="1:85" x14ac:dyDescent="0.25">
      <c r="A173" s="12" t="s">
        <v>139</v>
      </c>
      <c r="B173" s="49">
        <v>1.5558522763684843E-2</v>
      </c>
      <c r="C173" s="49">
        <v>3.9650440611839755E-2</v>
      </c>
      <c r="D173" s="49">
        <v>0.49168535173762073</v>
      </c>
      <c r="E173" s="49">
        <v>0</v>
      </c>
      <c r="F173" s="372"/>
      <c r="G173" s="49">
        <v>0</v>
      </c>
      <c r="H173" s="58">
        <v>0</v>
      </c>
      <c r="I173" s="48">
        <f t="shared" si="165"/>
        <v>0.54689431511314535</v>
      </c>
      <c r="J173" s="8"/>
      <c r="K173" s="24" t="s">
        <v>139</v>
      </c>
      <c r="L173" s="49">
        <v>1.5558522763684843E-2</v>
      </c>
      <c r="M173" s="49">
        <v>3.9650440611839755E-2</v>
      </c>
      <c r="N173" s="49">
        <v>0.49168535173762073</v>
      </c>
      <c r="O173" s="49">
        <v>0</v>
      </c>
      <c r="P173" s="49">
        <v>0</v>
      </c>
      <c r="Q173" s="49">
        <v>0</v>
      </c>
      <c r="R173" s="50">
        <v>0</v>
      </c>
      <c r="S173" s="51">
        <f t="shared" si="166"/>
        <v>0.54689431511314535</v>
      </c>
      <c r="U173" s="35" t="s">
        <v>139</v>
      </c>
      <c r="V173" s="89">
        <v>1.5558522763684843E-2</v>
      </c>
      <c r="W173" s="89">
        <v>0</v>
      </c>
      <c r="X173" s="89">
        <v>0</v>
      </c>
      <c r="Y173" s="89">
        <v>3.9650440611839755E-2</v>
      </c>
      <c r="Z173" s="89">
        <v>0.49168535173762073</v>
      </c>
      <c r="AA173" s="89">
        <v>0</v>
      </c>
      <c r="AB173" s="89">
        <v>0</v>
      </c>
      <c r="AC173" s="90">
        <v>0</v>
      </c>
      <c r="AD173" s="89">
        <v>0</v>
      </c>
      <c r="AE173" s="89">
        <v>0</v>
      </c>
      <c r="AF173" s="89">
        <v>0</v>
      </c>
      <c r="AG173" s="89">
        <v>0</v>
      </c>
      <c r="AH173" s="89">
        <v>0</v>
      </c>
      <c r="AI173" s="92">
        <f t="shared" si="167"/>
        <v>0.54689431511314535</v>
      </c>
      <c r="BA173"/>
      <c r="BR173"/>
      <c r="CG173"/>
    </row>
    <row r="174" spans="1:85" x14ac:dyDescent="0.25">
      <c r="A174" s="11" t="s">
        <v>24</v>
      </c>
      <c r="B174" s="52">
        <v>0.26181863954656293</v>
      </c>
      <c r="C174" s="52">
        <v>0.12086312171175204</v>
      </c>
      <c r="D174" s="52">
        <v>22.836575319051846</v>
      </c>
      <c r="E174" s="52">
        <v>2.2492701840121812</v>
      </c>
      <c r="F174" s="372"/>
      <c r="G174" s="52">
        <v>0.37410358905556207</v>
      </c>
      <c r="H174" s="53">
        <v>0.24521169518591254</v>
      </c>
      <c r="I174" s="54">
        <f t="shared" si="165"/>
        <v>26.087842548563817</v>
      </c>
      <c r="J174" s="8"/>
      <c r="K174" s="23" t="s">
        <v>24</v>
      </c>
      <c r="L174" s="55">
        <v>0.26181863954656293</v>
      </c>
      <c r="M174" s="55">
        <v>0.12086312171175204</v>
      </c>
      <c r="N174" s="55">
        <v>22.836575319051846</v>
      </c>
      <c r="O174" s="55">
        <v>2.2492701840121812</v>
      </c>
      <c r="P174" s="55">
        <v>1.2466840606066099</v>
      </c>
      <c r="Q174" s="55">
        <v>0.37410358905556207</v>
      </c>
      <c r="R174" s="56">
        <v>0.24521169518591254</v>
      </c>
      <c r="S174" s="57">
        <f t="shared" si="166"/>
        <v>27.334526609170428</v>
      </c>
      <c r="U174" s="34" t="s">
        <v>24</v>
      </c>
      <c r="V174" s="93">
        <v>6.4987762456173132E-2</v>
      </c>
      <c r="W174" s="93">
        <v>9.7901601334939026E-2</v>
      </c>
      <c r="X174" s="93">
        <v>0.37410358905556207</v>
      </c>
      <c r="Y174" s="93">
        <v>0.12086312171175204</v>
      </c>
      <c r="Z174" s="93">
        <v>22.731208978558914</v>
      </c>
      <c r="AA174" s="93">
        <v>2.2488162416242572</v>
      </c>
      <c r="AB174" s="93">
        <v>1.2466840606066099</v>
      </c>
      <c r="AC174" s="94">
        <v>0.44996125382221847</v>
      </c>
      <c r="AD174" s="93">
        <v>9.8929275755450768E-2</v>
      </c>
      <c r="AE174" s="93">
        <v>4.5394238792392078E-4</v>
      </c>
      <c r="AF174" s="93">
        <v>0.24521169518591254</v>
      </c>
      <c r="AG174" s="93">
        <v>0.10536634049293124</v>
      </c>
      <c r="AH174" s="93">
        <v>0</v>
      </c>
      <c r="AI174" s="95">
        <f t="shared" si="167"/>
        <v>27.334526609170432</v>
      </c>
      <c r="BA174"/>
      <c r="BR174"/>
      <c r="CG174"/>
    </row>
    <row r="175" spans="1:85" x14ac:dyDescent="0.25">
      <c r="A175" s="12" t="s">
        <v>23</v>
      </c>
      <c r="B175" s="49">
        <v>51.383884481095315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165"/>
        <v>51.383884481095315</v>
      </c>
      <c r="J175" s="8"/>
      <c r="K175" s="24" t="s">
        <v>23</v>
      </c>
      <c r="L175" s="49">
        <v>51.383884481095315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50">
        <v>0</v>
      </c>
      <c r="S175" s="51">
        <f t="shared" si="166"/>
        <v>51.383884481095315</v>
      </c>
      <c r="U175" s="35" t="s">
        <v>23</v>
      </c>
      <c r="V175" s="89">
        <v>51.383884481095315</v>
      </c>
      <c r="W175" s="89">
        <v>0</v>
      </c>
      <c r="X175" s="89">
        <v>0</v>
      </c>
      <c r="Y175" s="89">
        <v>0</v>
      </c>
      <c r="Z175" s="89">
        <v>0</v>
      </c>
      <c r="AA175" s="89">
        <v>0</v>
      </c>
      <c r="AB175" s="89">
        <v>0</v>
      </c>
      <c r="AC175" s="90">
        <v>0</v>
      </c>
      <c r="AD175" s="89">
        <v>0</v>
      </c>
      <c r="AE175" s="89">
        <v>0</v>
      </c>
      <c r="AF175" s="89">
        <v>0</v>
      </c>
      <c r="AG175" s="89">
        <v>0</v>
      </c>
      <c r="AH175" s="89">
        <v>0</v>
      </c>
      <c r="AI175" s="92">
        <f t="shared" si="167"/>
        <v>51.383884481095315</v>
      </c>
      <c r="BA175"/>
      <c r="BR175"/>
      <c r="CG175"/>
    </row>
    <row r="176" spans="1:85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165"/>
        <v>0</v>
      </c>
      <c r="J176" s="8"/>
      <c r="K176" s="23" t="s">
        <v>58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6">
        <v>0</v>
      </c>
      <c r="S176" s="57">
        <f t="shared" si="166"/>
        <v>0</v>
      </c>
      <c r="U176" s="34" t="s">
        <v>58</v>
      </c>
      <c r="V176" s="93">
        <v>0</v>
      </c>
      <c r="W176" s="93">
        <v>0</v>
      </c>
      <c r="X176" s="93">
        <v>0</v>
      </c>
      <c r="Y176" s="93">
        <v>0</v>
      </c>
      <c r="Z176" s="93">
        <v>0</v>
      </c>
      <c r="AA176" s="93">
        <v>0</v>
      </c>
      <c r="AB176" s="93">
        <v>0</v>
      </c>
      <c r="AC176" s="94">
        <v>0</v>
      </c>
      <c r="AD176" s="93">
        <v>0</v>
      </c>
      <c r="AE176" s="93">
        <v>0</v>
      </c>
      <c r="AF176" s="93">
        <v>0</v>
      </c>
      <c r="AG176" s="93">
        <v>0</v>
      </c>
      <c r="AH176" s="93">
        <v>0</v>
      </c>
      <c r="AI176" s="95">
        <f t="shared" si="167"/>
        <v>0</v>
      </c>
      <c r="BA176"/>
      <c r="BR176"/>
      <c r="CG176"/>
    </row>
    <row r="177" spans="1:85" x14ac:dyDescent="0.25">
      <c r="A177" s="12" t="s">
        <v>21</v>
      </c>
      <c r="B177" s="49">
        <v>1.2293163714194029E-3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165"/>
        <v>1.2293163714194029E-3</v>
      </c>
      <c r="J177" s="8"/>
      <c r="K177" s="24" t="s">
        <v>21</v>
      </c>
      <c r="L177" s="49">
        <v>1.2293163714194029E-3</v>
      </c>
      <c r="M177" s="49">
        <v>0</v>
      </c>
      <c r="N177" s="49">
        <v>0</v>
      </c>
      <c r="O177" s="49">
        <v>0</v>
      </c>
      <c r="P177" s="49">
        <v>8.6762925372260158E-3</v>
      </c>
      <c r="Q177" s="49">
        <v>0</v>
      </c>
      <c r="R177" s="50">
        <v>0</v>
      </c>
      <c r="S177" s="51">
        <f t="shared" si="166"/>
        <v>9.9056089086454191E-3</v>
      </c>
      <c r="U177" s="35" t="s">
        <v>21</v>
      </c>
      <c r="V177" s="89">
        <v>1.2293163714194029E-3</v>
      </c>
      <c r="W177" s="89">
        <v>0</v>
      </c>
      <c r="X177" s="89">
        <v>0</v>
      </c>
      <c r="Y177" s="89">
        <v>0</v>
      </c>
      <c r="Z177" s="89">
        <v>0</v>
      </c>
      <c r="AA177" s="89">
        <v>0</v>
      </c>
      <c r="AB177" s="89">
        <v>8.6762925372260158E-3</v>
      </c>
      <c r="AC177" s="90">
        <v>0</v>
      </c>
      <c r="AD177" s="89">
        <v>0</v>
      </c>
      <c r="AE177" s="89">
        <v>0</v>
      </c>
      <c r="AF177" s="89">
        <v>0</v>
      </c>
      <c r="AG177" s="89">
        <v>0</v>
      </c>
      <c r="AH177" s="89">
        <v>0</v>
      </c>
      <c r="AI177" s="92">
        <f t="shared" si="167"/>
        <v>9.9056089086454191E-3</v>
      </c>
      <c r="BA177"/>
      <c r="BR177"/>
      <c r="CG177"/>
    </row>
    <row r="178" spans="1:85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165"/>
        <v>0</v>
      </c>
      <c r="J178" s="8"/>
      <c r="K178" s="23" t="s">
        <v>20</v>
      </c>
      <c r="L178" s="55">
        <v>0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6">
        <v>0</v>
      </c>
      <c r="S178" s="57">
        <f t="shared" si="166"/>
        <v>0</v>
      </c>
      <c r="U178" s="34" t="s">
        <v>59</v>
      </c>
      <c r="V178" s="93">
        <v>0</v>
      </c>
      <c r="W178" s="93">
        <v>0</v>
      </c>
      <c r="X178" s="93">
        <v>0</v>
      </c>
      <c r="Y178" s="93">
        <v>0</v>
      </c>
      <c r="Z178" s="93">
        <v>0</v>
      </c>
      <c r="AA178" s="93">
        <v>0</v>
      </c>
      <c r="AB178" s="93">
        <v>0</v>
      </c>
      <c r="AC178" s="94">
        <v>0</v>
      </c>
      <c r="AD178" s="93">
        <v>0</v>
      </c>
      <c r="AE178" s="93">
        <v>0</v>
      </c>
      <c r="AF178" s="93">
        <v>0</v>
      </c>
      <c r="AG178" s="93">
        <v>0</v>
      </c>
      <c r="AH178" s="93">
        <v>0</v>
      </c>
      <c r="AI178" s="95">
        <f t="shared" si="167"/>
        <v>0</v>
      </c>
      <c r="BA178"/>
      <c r="BR178"/>
      <c r="CG178"/>
    </row>
    <row r="179" spans="1:85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165"/>
        <v>0</v>
      </c>
      <c r="J179" s="8"/>
      <c r="K179" s="25" t="s">
        <v>62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50">
        <v>0</v>
      </c>
      <c r="S179" s="51">
        <f t="shared" si="166"/>
        <v>0</v>
      </c>
      <c r="U179" s="36" t="s">
        <v>60</v>
      </c>
      <c r="V179" s="89">
        <v>0</v>
      </c>
      <c r="W179" s="89">
        <v>0</v>
      </c>
      <c r="X179" s="89">
        <v>0</v>
      </c>
      <c r="Y179" s="89">
        <v>0</v>
      </c>
      <c r="Z179" s="89">
        <v>0</v>
      </c>
      <c r="AA179" s="89">
        <v>0</v>
      </c>
      <c r="AB179" s="89">
        <v>0</v>
      </c>
      <c r="AC179" s="90">
        <v>0</v>
      </c>
      <c r="AD179" s="91">
        <v>0</v>
      </c>
      <c r="AE179" s="91">
        <v>0</v>
      </c>
      <c r="AF179" s="91">
        <v>0</v>
      </c>
      <c r="AG179" s="91">
        <v>0</v>
      </c>
      <c r="AH179" s="91">
        <v>0</v>
      </c>
      <c r="AI179" s="92">
        <f t="shared" si="167"/>
        <v>0</v>
      </c>
      <c r="BA179"/>
      <c r="BR179"/>
      <c r="CG179"/>
    </row>
    <row r="180" spans="1:85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165"/>
        <v>0</v>
      </c>
      <c r="J180" s="8"/>
      <c r="K180" s="26" t="s">
        <v>22</v>
      </c>
      <c r="L180" s="62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3">
        <v>0</v>
      </c>
      <c r="S180" s="64">
        <f t="shared" si="166"/>
        <v>0</v>
      </c>
      <c r="U180" s="37" t="s">
        <v>63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0</v>
      </c>
      <c r="AD180" s="96">
        <v>0</v>
      </c>
      <c r="AE180" s="96">
        <v>0</v>
      </c>
      <c r="AF180" s="96">
        <v>0</v>
      </c>
      <c r="AG180" s="96">
        <v>0</v>
      </c>
      <c r="AH180" s="97">
        <v>0</v>
      </c>
      <c r="AI180" s="98">
        <f t="shared" si="167"/>
        <v>0</v>
      </c>
      <c r="BA180"/>
      <c r="BR180"/>
      <c r="CG180"/>
    </row>
    <row r="181" spans="1:85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165"/>
        <v>0</v>
      </c>
      <c r="J181" s="8"/>
      <c r="K181" s="27" t="s">
        <v>18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8">
        <v>0</v>
      </c>
      <c r="S181" s="69">
        <f t="shared" si="166"/>
        <v>0</v>
      </c>
      <c r="U181" s="38" t="s">
        <v>18</v>
      </c>
      <c r="V181" s="99">
        <v>0</v>
      </c>
      <c r="W181" s="99">
        <v>0</v>
      </c>
      <c r="X181" s="99">
        <v>0</v>
      </c>
      <c r="Y181" s="99">
        <v>0</v>
      </c>
      <c r="Z181" s="99">
        <v>0</v>
      </c>
      <c r="AA181" s="99">
        <v>0</v>
      </c>
      <c r="AB181" s="99">
        <v>0</v>
      </c>
      <c r="AC181" s="99">
        <v>0</v>
      </c>
      <c r="AD181" s="100">
        <v>0</v>
      </c>
      <c r="AE181" s="100">
        <v>0</v>
      </c>
      <c r="AF181" s="100">
        <v>0</v>
      </c>
      <c r="AG181" s="100">
        <v>0</v>
      </c>
      <c r="AH181" s="100">
        <v>0</v>
      </c>
      <c r="AI181" s="101">
        <f t="shared" si="167"/>
        <v>0</v>
      </c>
      <c r="BA181"/>
      <c r="BR181"/>
      <c r="CG181"/>
    </row>
    <row r="182" spans="1:85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165"/>
        <v>0</v>
      </c>
      <c r="J182" s="8"/>
      <c r="K182" s="26" t="s">
        <v>19</v>
      </c>
      <c r="L182" s="62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3">
        <v>0</v>
      </c>
      <c r="S182" s="64">
        <f t="shared" si="166"/>
        <v>0</v>
      </c>
      <c r="U182" s="37" t="s">
        <v>19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7">
        <v>0</v>
      </c>
      <c r="AI182" s="98">
        <f t="shared" si="167"/>
        <v>0</v>
      </c>
      <c r="BA182"/>
      <c r="BR182"/>
      <c r="CG182"/>
    </row>
    <row r="183" spans="1:85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165"/>
        <v>0</v>
      </c>
      <c r="J183" s="8"/>
      <c r="K183" s="28" t="s">
        <v>10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3">
        <v>0</v>
      </c>
      <c r="S183" s="74">
        <f t="shared" si="166"/>
        <v>0</v>
      </c>
      <c r="U183" s="38" t="s">
        <v>10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1">
        <f t="shared" si="167"/>
        <v>0</v>
      </c>
      <c r="BA183"/>
      <c r="BR183"/>
      <c r="CG183"/>
    </row>
    <row r="184" spans="1:85" x14ac:dyDescent="0.25">
      <c r="A184" s="17" t="s">
        <v>25</v>
      </c>
      <c r="B184" s="75">
        <f>SUM(B163:B179)</f>
        <v>67.060625774098099</v>
      </c>
      <c r="C184" s="75">
        <f t="shared" ref="C184:I184" si="168">SUM(C163:C179)</f>
        <v>0.16051356232359179</v>
      </c>
      <c r="D184" s="75">
        <f t="shared" si="168"/>
        <v>120.76205351100862</v>
      </c>
      <c r="E184" s="75">
        <f t="shared" si="168"/>
        <v>2.4352470544014886</v>
      </c>
      <c r="F184" s="75">
        <f t="shared" si="168"/>
        <v>0</v>
      </c>
      <c r="G184" s="75">
        <f t="shared" si="168"/>
        <v>0.37410358905556207</v>
      </c>
      <c r="H184" s="76">
        <f t="shared" si="168"/>
        <v>0.24521169518591254</v>
      </c>
      <c r="I184" s="48">
        <f t="shared" si="168"/>
        <v>191.0377551860733</v>
      </c>
      <c r="J184" s="8"/>
      <c r="K184" s="29" t="s">
        <v>25</v>
      </c>
      <c r="L184" s="75">
        <f>SUM(L163:L179)</f>
        <v>67.060625774098099</v>
      </c>
      <c r="M184" s="75">
        <f t="shared" ref="M184:S184" si="169">SUM(M163:M179)</f>
        <v>0.16051356232359179</v>
      </c>
      <c r="N184" s="75">
        <f t="shared" si="169"/>
        <v>120.76205351100862</v>
      </c>
      <c r="O184" s="75">
        <f t="shared" si="169"/>
        <v>2.4352470544014886</v>
      </c>
      <c r="P184" s="75">
        <f t="shared" si="169"/>
        <v>3.1840256273056351</v>
      </c>
      <c r="Q184" s="75">
        <f t="shared" si="169"/>
        <v>0.37410358905556207</v>
      </c>
      <c r="R184" s="76">
        <f t="shared" si="169"/>
        <v>0.24521169518591254</v>
      </c>
      <c r="S184" s="77">
        <f t="shared" si="169"/>
        <v>194.22178081337893</v>
      </c>
      <c r="U184" s="39" t="s">
        <v>61</v>
      </c>
      <c r="V184" s="102">
        <f>SUM(V163:V179)</f>
        <v>66.863794897007708</v>
      </c>
      <c r="W184" s="102">
        <f t="shared" ref="W184:AH184" si="170">SUM(W163:W179)</f>
        <v>9.7901601334939026E-2</v>
      </c>
      <c r="X184" s="102">
        <f t="shared" si="170"/>
        <v>0.37410358905556207</v>
      </c>
      <c r="Y184" s="102">
        <f t="shared" si="170"/>
        <v>0.16051356232359179</v>
      </c>
      <c r="Z184" s="102">
        <f t="shared" si="170"/>
        <v>120.65668717051568</v>
      </c>
      <c r="AA184" s="102">
        <f t="shared" si="170"/>
        <v>2.3754870482785475</v>
      </c>
      <c r="AB184" s="102">
        <f t="shared" si="170"/>
        <v>3.1840256273056351</v>
      </c>
      <c r="AC184" s="102">
        <f t="shared" si="170"/>
        <v>0.50926731755723575</v>
      </c>
      <c r="AD184" s="103">
        <f t="shared" si="170"/>
        <v>9.8929275755450768E-2</v>
      </c>
      <c r="AE184" s="103">
        <f t="shared" si="170"/>
        <v>4.5394238792392078E-4</v>
      </c>
      <c r="AF184" s="103">
        <f t="shared" si="170"/>
        <v>0.24521169518591254</v>
      </c>
      <c r="AG184" s="103">
        <f t="shared" si="170"/>
        <v>0.10536634049293124</v>
      </c>
      <c r="AH184" s="103">
        <f t="shared" si="170"/>
        <v>5.9306063735017268E-2</v>
      </c>
      <c r="AI184" s="104">
        <f>SUM(V184:AC184)</f>
        <v>194.2217808133789</v>
      </c>
      <c r="BA184"/>
      <c r="BR184"/>
      <c r="CG184"/>
    </row>
    <row r="185" spans="1:85" s="4" customFormat="1" ht="15" thickBot="1" x14ac:dyDescent="0.35">
      <c r="A185" s="18" t="s">
        <v>85</v>
      </c>
      <c r="B185" s="105">
        <f>IF($I184=0,"-",B184/$I184)</f>
        <v>0.35103336358187504</v>
      </c>
      <c r="C185" s="105">
        <f t="shared" ref="C185:H185" si="171">IF($I184=0,"-",C184/$I184)</f>
        <v>8.4021905600413624E-4</v>
      </c>
      <c r="D185" s="105">
        <f t="shared" si="171"/>
        <v>0.63213710501039322</v>
      </c>
      <c r="E185" s="105">
        <f t="shared" si="171"/>
        <v>1.2747464772235864E-2</v>
      </c>
      <c r="F185" s="105">
        <f t="shared" si="171"/>
        <v>0</v>
      </c>
      <c r="G185" s="105">
        <f t="shared" si="171"/>
        <v>1.9582704407889438E-3</v>
      </c>
      <c r="H185" s="106">
        <f t="shared" si="171"/>
        <v>1.2835771387026251E-3</v>
      </c>
      <c r="I185" s="107">
        <f>SUM(B185:H185)</f>
        <v>0.99999999999999978</v>
      </c>
      <c r="J185"/>
      <c r="K185" s="30" t="s">
        <v>85</v>
      </c>
      <c r="L185" s="80">
        <f>IF($S184=0,"-",L184/$S184)</f>
        <v>0.34527860620603806</v>
      </c>
      <c r="M185" s="80">
        <f t="shared" ref="M185:R185" si="172">IF($S184=0,"-",M184/$S184)</f>
        <v>8.2644470486975812E-4</v>
      </c>
      <c r="N185" s="80">
        <f t="shared" si="172"/>
        <v>0.6217739998329268</v>
      </c>
      <c r="O185" s="80">
        <f t="shared" si="172"/>
        <v>1.2538485870137471E-2</v>
      </c>
      <c r="P185" s="80">
        <f t="shared" si="172"/>
        <v>1.639376188381805E-2</v>
      </c>
      <c r="Q185" s="80">
        <f t="shared" si="172"/>
        <v>1.9261670214785304E-3</v>
      </c>
      <c r="R185" s="81">
        <f t="shared" si="172"/>
        <v>1.2625344807312218E-3</v>
      </c>
      <c r="S185" s="82">
        <f>SUM(L185:R185)</f>
        <v>0.99999999999999989</v>
      </c>
      <c r="U185" s="40" t="s">
        <v>85</v>
      </c>
      <c r="V185" s="108">
        <f>+V184/$AI184</f>
        <v>0.34426517261344058</v>
      </c>
      <c r="W185" s="108">
        <f t="shared" ref="W185:AH185" si="173">+W184/$AI184</f>
        <v>5.0407117535910834E-4</v>
      </c>
      <c r="X185" s="108">
        <f t="shared" si="173"/>
        <v>1.9261670214785307E-3</v>
      </c>
      <c r="Y185" s="108">
        <f t="shared" si="173"/>
        <v>8.2644470486975823E-4</v>
      </c>
      <c r="Z185" s="108">
        <f t="shared" si="173"/>
        <v>0.62123149455853555</v>
      </c>
      <c r="AA185" s="108">
        <f t="shared" si="173"/>
        <v>1.2230796352140711E-2</v>
      </c>
      <c r="AB185" s="108">
        <f t="shared" si="173"/>
        <v>1.639376188381805E-2</v>
      </c>
      <c r="AC185" s="108">
        <f t="shared" si="173"/>
        <v>2.622091690357702E-3</v>
      </c>
      <c r="AD185" s="108">
        <f t="shared" si="173"/>
        <v>5.093624172384072E-4</v>
      </c>
      <c r="AE185" s="108">
        <f t="shared" si="173"/>
        <v>2.3372372862758301E-6</v>
      </c>
      <c r="AF185" s="108">
        <f t="shared" si="173"/>
        <v>1.262534480731222E-3</v>
      </c>
      <c r="AG185" s="108">
        <f t="shared" si="173"/>
        <v>5.4250527439131131E-4</v>
      </c>
      <c r="AH185" s="108">
        <f t="shared" si="173"/>
        <v>3.0535228071048556E-4</v>
      </c>
      <c r="AI185" s="109">
        <f>SUM(V185:AC185)</f>
        <v>1</v>
      </c>
    </row>
    <row r="186" spans="1:85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AI186" s="8"/>
      <c r="BA186"/>
      <c r="BR186"/>
      <c r="CG186"/>
    </row>
    <row r="187" spans="1:85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  <c r="K187" s="369" t="s">
        <v>33</v>
      </c>
      <c r="L187" s="43" t="s">
        <v>0</v>
      </c>
      <c r="M187" s="43" t="s">
        <v>1</v>
      </c>
      <c r="N187" s="43" t="s">
        <v>2</v>
      </c>
      <c r="O187" s="43" t="s">
        <v>3</v>
      </c>
      <c r="P187" s="43" t="s">
        <v>26</v>
      </c>
      <c r="Q187" s="43" t="s">
        <v>4</v>
      </c>
      <c r="R187" s="43" t="s">
        <v>84</v>
      </c>
      <c r="S187" s="44" t="s">
        <v>5</v>
      </c>
      <c r="U187" s="365" t="s">
        <v>33</v>
      </c>
      <c r="V187" s="84" t="s">
        <v>71</v>
      </c>
      <c r="W187" s="84" t="s">
        <v>72</v>
      </c>
      <c r="X187" s="84" t="s">
        <v>4</v>
      </c>
      <c r="Y187" s="84" t="s">
        <v>1</v>
      </c>
      <c r="Z187" s="84" t="s">
        <v>2</v>
      </c>
      <c r="AA187" s="84" t="s">
        <v>3</v>
      </c>
      <c r="AB187" s="84" t="s">
        <v>53</v>
      </c>
      <c r="AC187" s="84" t="s">
        <v>65</v>
      </c>
      <c r="AD187" s="85" t="s">
        <v>73</v>
      </c>
      <c r="AE187" s="85" t="s">
        <v>74</v>
      </c>
      <c r="AF187" s="85" t="s">
        <v>75</v>
      </c>
      <c r="AG187" s="85" t="s">
        <v>76</v>
      </c>
      <c r="AH187" s="85" t="s">
        <v>77</v>
      </c>
      <c r="AI187" s="86" t="s">
        <v>61</v>
      </c>
      <c r="BA187"/>
      <c r="BR187"/>
      <c r="CG187"/>
    </row>
    <row r="188" spans="1:85" ht="15" customHeight="1" x14ac:dyDescent="0.25">
      <c r="A188" s="418" t="s">
        <v>33</v>
      </c>
      <c r="B188" s="357" t="s">
        <v>66</v>
      </c>
      <c r="C188" s="358"/>
      <c r="D188" s="358"/>
      <c r="E188" s="358"/>
      <c r="F188" s="358"/>
      <c r="G188" s="358"/>
      <c r="H188" s="358"/>
      <c r="I188" s="359"/>
      <c r="K188" s="370" t="s">
        <v>33</v>
      </c>
      <c r="L188" s="360" t="s">
        <v>66</v>
      </c>
      <c r="M188" s="361"/>
      <c r="N188" s="361"/>
      <c r="O188" s="361"/>
      <c r="P188" s="361"/>
      <c r="Q188" s="361"/>
      <c r="R188" s="361"/>
      <c r="S188" s="362"/>
      <c r="U188" s="366" t="s">
        <v>33</v>
      </c>
      <c r="V188" s="363" t="s">
        <v>66</v>
      </c>
      <c r="W188" s="363"/>
      <c r="X188" s="363"/>
      <c r="Y188" s="363"/>
      <c r="Z188" s="363"/>
      <c r="AA188" s="363"/>
      <c r="AB188" s="363"/>
      <c r="AC188" s="363"/>
      <c r="AD188" s="363"/>
      <c r="AE188" s="363"/>
      <c r="AF188" s="363"/>
      <c r="AG188" s="363"/>
      <c r="AH188" s="363"/>
      <c r="AI188" s="364"/>
      <c r="BA188"/>
      <c r="BR188"/>
      <c r="CG188"/>
    </row>
    <row r="189" spans="1:85" x14ac:dyDescent="0.25">
      <c r="A189" s="10" t="s">
        <v>6</v>
      </c>
      <c r="B189" s="46">
        <v>0</v>
      </c>
      <c r="C189" s="46">
        <v>0</v>
      </c>
      <c r="D189" s="46">
        <v>650.05121569074527</v>
      </c>
      <c r="E189" s="46">
        <v>0</v>
      </c>
      <c r="F189" s="371"/>
      <c r="G189" s="46">
        <v>0</v>
      </c>
      <c r="H189" s="47">
        <v>0</v>
      </c>
      <c r="I189" s="48">
        <f>SUM(B189:H189)</f>
        <v>650.05121569074527</v>
      </c>
      <c r="J189" s="8"/>
      <c r="K189" s="31" t="s">
        <v>6</v>
      </c>
      <c r="L189" s="46">
        <v>0</v>
      </c>
      <c r="M189" s="46">
        <v>0</v>
      </c>
      <c r="N189" s="46">
        <v>650.05121569074527</v>
      </c>
      <c r="O189" s="46">
        <v>0</v>
      </c>
      <c r="P189" s="46">
        <v>0</v>
      </c>
      <c r="Q189" s="46">
        <v>0</v>
      </c>
      <c r="R189" s="87">
        <v>0</v>
      </c>
      <c r="S189" s="88">
        <f>SUM(L189:R189)</f>
        <v>650.05121569074527</v>
      </c>
      <c r="U189" s="33" t="s">
        <v>6</v>
      </c>
      <c r="V189" s="89">
        <v>0</v>
      </c>
      <c r="W189" s="89">
        <v>0</v>
      </c>
      <c r="X189" s="89">
        <v>0</v>
      </c>
      <c r="Y189" s="89">
        <v>0</v>
      </c>
      <c r="Z189" s="89">
        <v>650.05121569074527</v>
      </c>
      <c r="AA189" s="89">
        <v>0</v>
      </c>
      <c r="AB189" s="89">
        <v>0</v>
      </c>
      <c r="AC189" s="90">
        <v>0</v>
      </c>
      <c r="AD189" s="91">
        <v>0</v>
      </c>
      <c r="AE189" s="91">
        <v>0</v>
      </c>
      <c r="AF189" s="91">
        <v>0</v>
      </c>
      <c r="AG189" s="91">
        <v>0</v>
      </c>
      <c r="AH189" s="91">
        <v>0</v>
      </c>
      <c r="AI189" s="92">
        <f>SUM(V189:AC189)</f>
        <v>650.05121569074527</v>
      </c>
      <c r="BA189"/>
      <c r="BR189"/>
      <c r="CG189"/>
    </row>
    <row r="190" spans="1:85" x14ac:dyDescent="0.25">
      <c r="A190" s="11" t="s">
        <v>7</v>
      </c>
      <c r="B190" s="52">
        <v>0</v>
      </c>
      <c r="C190" s="52">
        <v>0</v>
      </c>
      <c r="D190" s="52">
        <v>3.4005999999999998</v>
      </c>
      <c r="E190" s="52">
        <v>0</v>
      </c>
      <c r="F190" s="372"/>
      <c r="G190" s="52">
        <v>0</v>
      </c>
      <c r="H190" s="53">
        <v>0</v>
      </c>
      <c r="I190" s="54">
        <f t="shared" ref="I190:I209" si="174">SUM(B190:H190)</f>
        <v>3.4005999999999998</v>
      </c>
      <c r="J190" s="8"/>
      <c r="K190" s="23" t="s">
        <v>7</v>
      </c>
      <c r="L190" s="55">
        <v>0</v>
      </c>
      <c r="M190" s="55">
        <v>0</v>
      </c>
      <c r="N190" s="55">
        <v>3.4005999999999998</v>
      </c>
      <c r="O190" s="55">
        <v>0</v>
      </c>
      <c r="P190" s="55">
        <v>0</v>
      </c>
      <c r="Q190" s="55">
        <v>0</v>
      </c>
      <c r="R190" s="56">
        <v>0</v>
      </c>
      <c r="S190" s="57">
        <f t="shared" ref="S190:S209" si="175">SUM(L190:R190)</f>
        <v>3.4005999999999998</v>
      </c>
      <c r="U190" s="34" t="s">
        <v>7</v>
      </c>
      <c r="V190" s="93">
        <v>0</v>
      </c>
      <c r="W190" s="93">
        <v>0</v>
      </c>
      <c r="X190" s="93">
        <v>0</v>
      </c>
      <c r="Y190" s="93">
        <v>0</v>
      </c>
      <c r="Z190" s="93">
        <v>3.4005999999999998</v>
      </c>
      <c r="AA190" s="93">
        <v>0</v>
      </c>
      <c r="AB190" s="93">
        <v>0</v>
      </c>
      <c r="AC190" s="94">
        <v>0</v>
      </c>
      <c r="AD190" s="93">
        <v>0</v>
      </c>
      <c r="AE190" s="93">
        <v>0</v>
      </c>
      <c r="AF190" s="93">
        <v>0</v>
      </c>
      <c r="AG190" s="93">
        <v>0</v>
      </c>
      <c r="AH190" s="93">
        <v>0</v>
      </c>
      <c r="AI190" s="95">
        <f t="shared" ref="AI190:AI209" si="176">SUM(V190:AC190)</f>
        <v>3.4005999999999998</v>
      </c>
      <c r="BA190"/>
      <c r="BR190"/>
      <c r="CG190"/>
    </row>
    <row r="191" spans="1:85" x14ac:dyDescent="0.25">
      <c r="A191" s="12" t="s">
        <v>9</v>
      </c>
      <c r="B191" s="49">
        <v>0</v>
      </c>
      <c r="C191" s="49">
        <v>0</v>
      </c>
      <c r="D191" s="49">
        <v>347.64064716351356</v>
      </c>
      <c r="E191" s="49">
        <v>0</v>
      </c>
      <c r="F191" s="372"/>
      <c r="G191" s="49">
        <v>0</v>
      </c>
      <c r="H191" s="58">
        <v>0</v>
      </c>
      <c r="I191" s="48">
        <f t="shared" si="174"/>
        <v>347.64064716351356</v>
      </c>
      <c r="J191" s="8"/>
      <c r="K191" s="24" t="s">
        <v>9</v>
      </c>
      <c r="L191" s="49">
        <v>0</v>
      </c>
      <c r="M191" s="49">
        <v>0</v>
      </c>
      <c r="N191" s="49">
        <v>347.64064716351356</v>
      </c>
      <c r="O191" s="49">
        <v>0</v>
      </c>
      <c r="P191" s="49">
        <v>0</v>
      </c>
      <c r="Q191" s="49">
        <v>0</v>
      </c>
      <c r="R191" s="50">
        <v>0</v>
      </c>
      <c r="S191" s="51">
        <f t="shared" si="175"/>
        <v>347.64064716351356</v>
      </c>
      <c r="U191" s="35" t="s">
        <v>9</v>
      </c>
      <c r="V191" s="89">
        <v>0</v>
      </c>
      <c r="W191" s="89">
        <v>0</v>
      </c>
      <c r="X191" s="89">
        <v>0</v>
      </c>
      <c r="Y191" s="89">
        <v>0</v>
      </c>
      <c r="Z191" s="89">
        <v>347.64064716351356</v>
      </c>
      <c r="AA191" s="89">
        <v>0</v>
      </c>
      <c r="AB191" s="89">
        <v>0</v>
      </c>
      <c r="AC191" s="90">
        <v>0</v>
      </c>
      <c r="AD191" s="91">
        <v>0</v>
      </c>
      <c r="AE191" s="91">
        <v>0</v>
      </c>
      <c r="AF191" s="91">
        <v>0</v>
      </c>
      <c r="AG191" s="91">
        <v>0</v>
      </c>
      <c r="AH191" s="91">
        <v>0</v>
      </c>
      <c r="AI191" s="92">
        <f t="shared" si="176"/>
        <v>347.64064716351356</v>
      </c>
      <c r="BA191"/>
      <c r="BR191"/>
      <c r="CG191"/>
    </row>
    <row r="192" spans="1:85" x14ac:dyDescent="0.25">
      <c r="A192" s="11" t="s">
        <v>54</v>
      </c>
      <c r="B192" s="52">
        <v>0</v>
      </c>
      <c r="C192" s="52">
        <v>0</v>
      </c>
      <c r="D192" s="52">
        <v>11.451425299999999</v>
      </c>
      <c r="E192" s="52">
        <v>0</v>
      </c>
      <c r="F192" s="372"/>
      <c r="G192" s="52">
        <v>0</v>
      </c>
      <c r="H192" s="53">
        <v>0</v>
      </c>
      <c r="I192" s="54">
        <f t="shared" si="174"/>
        <v>11.451425299999999</v>
      </c>
      <c r="J192" s="8"/>
      <c r="K192" s="23" t="s">
        <v>54</v>
      </c>
      <c r="L192" s="55">
        <v>0</v>
      </c>
      <c r="M192" s="55">
        <v>0</v>
      </c>
      <c r="N192" s="55">
        <v>11.451425299999999</v>
      </c>
      <c r="O192" s="55">
        <v>0</v>
      </c>
      <c r="P192" s="55">
        <v>0</v>
      </c>
      <c r="Q192" s="55">
        <v>0</v>
      </c>
      <c r="R192" s="56">
        <v>0</v>
      </c>
      <c r="S192" s="57">
        <f t="shared" si="175"/>
        <v>11.451425299999999</v>
      </c>
      <c r="U192" s="34" t="s">
        <v>54</v>
      </c>
      <c r="V192" s="93">
        <v>0</v>
      </c>
      <c r="W192" s="93">
        <v>0</v>
      </c>
      <c r="X192" s="93">
        <v>0</v>
      </c>
      <c r="Y192" s="93">
        <v>0</v>
      </c>
      <c r="Z192" s="93">
        <v>11.445174521997815</v>
      </c>
      <c r="AA192" s="93">
        <v>0</v>
      </c>
      <c r="AB192" s="93">
        <v>0</v>
      </c>
      <c r="AC192" s="94">
        <v>6.2507780021834065E-3</v>
      </c>
      <c r="AD192" s="93">
        <v>0</v>
      </c>
      <c r="AE192" s="93">
        <v>0</v>
      </c>
      <c r="AF192" s="93">
        <v>0</v>
      </c>
      <c r="AG192" s="93">
        <v>6.2507780021834065E-3</v>
      </c>
      <c r="AH192" s="93">
        <v>0</v>
      </c>
      <c r="AI192" s="95">
        <f t="shared" si="176"/>
        <v>11.451425299999999</v>
      </c>
      <c r="BA192"/>
      <c r="BR192"/>
      <c r="CG192"/>
    </row>
    <row r="193" spans="1:85" x14ac:dyDescent="0.25">
      <c r="A193" s="12" t="s">
        <v>15</v>
      </c>
      <c r="B193" s="49">
        <v>45.082594097642158</v>
      </c>
      <c r="C193" s="49">
        <v>0</v>
      </c>
      <c r="D193" s="49">
        <v>55.828100885120854</v>
      </c>
      <c r="E193" s="49">
        <v>0</v>
      </c>
      <c r="F193" s="372"/>
      <c r="G193" s="49">
        <v>0</v>
      </c>
      <c r="H193" s="58">
        <v>0</v>
      </c>
      <c r="I193" s="48">
        <f t="shared" si="174"/>
        <v>100.910694982763</v>
      </c>
      <c r="J193" s="8"/>
      <c r="K193" s="24" t="s">
        <v>15</v>
      </c>
      <c r="L193" s="49">
        <v>45.082594097642158</v>
      </c>
      <c r="M193" s="49">
        <v>0</v>
      </c>
      <c r="N193" s="49">
        <v>55.828100885120854</v>
      </c>
      <c r="O193" s="49">
        <v>0</v>
      </c>
      <c r="P193" s="49">
        <v>0</v>
      </c>
      <c r="Q193" s="49">
        <v>0</v>
      </c>
      <c r="R193" s="50">
        <v>0</v>
      </c>
      <c r="S193" s="51">
        <f t="shared" si="175"/>
        <v>100.910694982763</v>
      </c>
      <c r="U193" s="35" t="s">
        <v>15</v>
      </c>
      <c r="V193" s="89">
        <v>45.082594097642158</v>
      </c>
      <c r="W193" s="89">
        <v>0</v>
      </c>
      <c r="X193" s="89">
        <v>0</v>
      </c>
      <c r="Y193" s="89">
        <v>0</v>
      </c>
      <c r="Z193" s="89">
        <v>55.828100885120854</v>
      </c>
      <c r="AA193" s="89">
        <v>0</v>
      </c>
      <c r="AB193" s="89">
        <v>0</v>
      </c>
      <c r="AC193" s="90">
        <v>0</v>
      </c>
      <c r="AD193" s="91">
        <v>0</v>
      </c>
      <c r="AE193" s="91">
        <v>0</v>
      </c>
      <c r="AF193" s="91">
        <v>0</v>
      </c>
      <c r="AG193" s="91">
        <v>0</v>
      </c>
      <c r="AH193" s="91">
        <v>0</v>
      </c>
      <c r="AI193" s="92">
        <f t="shared" si="176"/>
        <v>100.910694982763</v>
      </c>
      <c r="BA193"/>
      <c r="BR193"/>
      <c r="CG193"/>
    </row>
    <row r="194" spans="1:85" x14ac:dyDescent="0.25">
      <c r="A194" s="11" t="s">
        <v>67</v>
      </c>
      <c r="B194" s="52">
        <v>21.154708914845781</v>
      </c>
      <c r="C194" s="52">
        <v>13.363381214390136</v>
      </c>
      <c r="D194" s="52">
        <v>61.026992238457531</v>
      </c>
      <c r="E194" s="52">
        <v>0</v>
      </c>
      <c r="F194" s="372"/>
      <c r="G194" s="52">
        <v>0</v>
      </c>
      <c r="H194" s="53">
        <v>0</v>
      </c>
      <c r="I194" s="54">
        <f t="shared" si="174"/>
        <v>95.545082367693453</v>
      </c>
      <c r="J194" s="8"/>
      <c r="K194" s="23" t="s">
        <v>67</v>
      </c>
      <c r="L194" s="55">
        <v>21.154708914845781</v>
      </c>
      <c r="M194" s="55">
        <v>13.363381214390136</v>
      </c>
      <c r="N194" s="55">
        <v>61.026992238457531</v>
      </c>
      <c r="O194" s="55">
        <v>0</v>
      </c>
      <c r="P194" s="55">
        <v>0</v>
      </c>
      <c r="Q194" s="55">
        <v>0</v>
      </c>
      <c r="R194" s="56">
        <v>0</v>
      </c>
      <c r="S194" s="57">
        <f t="shared" si="175"/>
        <v>95.545082367693453</v>
      </c>
      <c r="U194" s="34" t="s">
        <v>55</v>
      </c>
      <c r="V194" s="93">
        <v>20.618761943242205</v>
      </c>
      <c r="W194" s="93">
        <v>0</v>
      </c>
      <c r="X194" s="93">
        <v>0</v>
      </c>
      <c r="Y194" s="93">
        <v>13.363381214390136</v>
      </c>
      <c r="Z194" s="93">
        <v>41.762212926632465</v>
      </c>
      <c r="AA194" s="93">
        <v>0</v>
      </c>
      <c r="AB194" s="93">
        <v>0</v>
      </c>
      <c r="AC194" s="94">
        <v>19.800726283428645</v>
      </c>
      <c r="AD194" s="93">
        <v>0.53594697160357607</v>
      </c>
      <c r="AE194" s="93">
        <v>0</v>
      </c>
      <c r="AF194" s="93">
        <v>0</v>
      </c>
      <c r="AG194" s="93">
        <v>19.264779311825066</v>
      </c>
      <c r="AH194" s="93">
        <v>0</v>
      </c>
      <c r="AI194" s="95">
        <f t="shared" si="176"/>
        <v>95.545082367693453</v>
      </c>
      <c r="BA194"/>
      <c r="BR194"/>
      <c r="CG194"/>
    </row>
    <row r="195" spans="1:85" x14ac:dyDescent="0.25">
      <c r="A195" s="12" t="s">
        <v>56</v>
      </c>
      <c r="B195" s="49">
        <v>0</v>
      </c>
      <c r="C195" s="49">
        <v>0</v>
      </c>
      <c r="D195" s="49">
        <v>0.10465800098619391</v>
      </c>
      <c r="E195" s="49">
        <v>1.4670517868963644</v>
      </c>
      <c r="F195" s="372"/>
      <c r="G195" s="49">
        <v>0</v>
      </c>
      <c r="H195" s="58">
        <v>0</v>
      </c>
      <c r="I195" s="48">
        <f t="shared" si="174"/>
        <v>1.5717097878825583</v>
      </c>
      <c r="J195" s="8"/>
      <c r="K195" s="24" t="s">
        <v>56</v>
      </c>
      <c r="L195" s="49">
        <v>0</v>
      </c>
      <c r="M195" s="49">
        <v>0</v>
      </c>
      <c r="N195" s="49">
        <v>0.10465800098619391</v>
      </c>
      <c r="O195" s="49">
        <v>1.4670517868963644</v>
      </c>
      <c r="P195" s="49">
        <v>239.14660219603795</v>
      </c>
      <c r="Q195" s="49">
        <v>0</v>
      </c>
      <c r="R195" s="50">
        <v>0</v>
      </c>
      <c r="S195" s="51">
        <f t="shared" si="175"/>
        <v>240.7183119839205</v>
      </c>
      <c r="U195" s="35" t="s">
        <v>56</v>
      </c>
      <c r="V195" s="89">
        <v>0</v>
      </c>
      <c r="W195" s="89">
        <v>0</v>
      </c>
      <c r="X195" s="89">
        <v>0</v>
      </c>
      <c r="Y195" s="89">
        <v>0</v>
      </c>
      <c r="Z195" s="89">
        <v>0</v>
      </c>
      <c r="AA195" s="89">
        <v>0.18815861144141929</v>
      </c>
      <c r="AB195" s="89">
        <v>239.14660219603795</v>
      </c>
      <c r="AC195" s="90">
        <v>1.3835511764411388</v>
      </c>
      <c r="AD195" s="89">
        <v>0</v>
      </c>
      <c r="AE195" s="89">
        <v>1.2788931754549451</v>
      </c>
      <c r="AF195" s="89">
        <v>0</v>
      </c>
      <c r="AG195" s="89">
        <v>0.10465800098619391</v>
      </c>
      <c r="AH195" s="89">
        <v>0</v>
      </c>
      <c r="AI195" s="92">
        <f t="shared" si="176"/>
        <v>240.7183119839205</v>
      </c>
      <c r="BA195"/>
      <c r="BR195"/>
      <c r="CG195"/>
    </row>
    <row r="196" spans="1:85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174"/>
        <v>0</v>
      </c>
      <c r="J196" s="8"/>
      <c r="K196" s="23" t="s">
        <v>11</v>
      </c>
      <c r="L196" s="55">
        <v>0</v>
      </c>
      <c r="M196" s="55">
        <v>0</v>
      </c>
      <c r="N196" s="55">
        <v>0</v>
      </c>
      <c r="O196" s="55">
        <v>0</v>
      </c>
      <c r="P196" s="55">
        <v>1.3898757444851761</v>
      </c>
      <c r="Q196" s="55">
        <v>0</v>
      </c>
      <c r="R196" s="56">
        <v>0</v>
      </c>
      <c r="S196" s="57">
        <f t="shared" si="175"/>
        <v>1.3898757444851761</v>
      </c>
      <c r="U196" s="34" t="s">
        <v>11</v>
      </c>
      <c r="V196" s="93">
        <v>0</v>
      </c>
      <c r="W196" s="93">
        <v>0</v>
      </c>
      <c r="X196" s="93">
        <v>0</v>
      </c>
      <c r="Y196" s="93">
        <v>0</v>
      </c>
      <c r="Z196" s="93">
        <v>0</v>
      </c>
      <c r="AA196" s="93">
        <v>0</v>
      </c>
      <c r="AB196" s="93">
        <v>1.3898757444851761</v>
      </c>
      <c r="AC196" s="94">
        <v>0</v>
      </c>
      <c r="AD196" s="93">
        <v>0</v>
      </c>
      <c r="AE196" s="93">
        <v>0</v>
      </c>
      <c r="AF196" s="93">
        <v>0</v>
      </c>
      <c r="AG196" s="93">
        <v>0</v>
      </c>
      <c r="AH196" s="93">
        <v>0</v>
      </c>
      <c r="AI196" s="95">
        <f t="shared" si="176"/>
        <v>1.3898757444851761</v>
      </c>
      <c r="BA196"/>
      <c r="BR196"/>
      <c r="CG196"/>
    </row>
    <row r="197" spans="1:85" x14ac:dyDescent="0.25">
      <c r="A197" s="12" t="s">
        <v>57</v>
      </c>
      <c r="B197" s="49">
        <v>0</v>
      </c>
      <c r="C197" s="49">
        <v>0</v>
      </c>
      <c r="D197" s="49">
        <v>1.248722382569327</v>
      </c>
      <c r="E197" s="49">
        <v>0</v>
      </c>
      <c r="F197" s="372"/>
      <c r="G197" s="49">
        <v>0</v>
      </c>
      <c r="H197" s="58">
        <v>0</v>
      </c>
      <c r="I197" s="48">
        <f t="shared" si="174"/>
        <v>1.248722382569327</v>
      </c>
      <c r="J197" s="8"/>
      <c r="K197" s="24" t="s">
        <v>57</v>
      </c>
      <c r="L197" s="49">
        <v>0</v>
      </c>
      <c r="M197" s="49">
        <v>0</v>
      </c>
      <c r="N197" s="49">
        <v>1.248722382569327</v>
      </c>
      <c r="O197" s="49">
        <v>0</v>
      </c>
      <c r="P197" s="49">
        <v>0</v>
      </c>
      <c r="Q197" s="49">
        <v>0</v>
      </c>
      <c r="R197" s="50">
        <v>0</v>
      </c>
      <c r="S197" s="51">
        <f t="shared" si="175"/>
        <v>1.248722382569327</v>
      </c>
      <c r="U197" s="35" t="s">
        <v>57</v>
      </c>
      <c r="V197" s="89">
        <v>0</v>
      </c>
      <c r="W197" s="89">
        <v>0</v>
      </c>
      <c r="X197" s="89">
        <v>0</v>
      </c>
      <c r="Y197" s="89">
        <v>0</v>
      </c>
      <c r="Z197" s="89">
        <v>1.248722382569327</v>
      </c>
      <c r="AA197" s="89">
        <v>0</v>
      </c>
      <c r="AB197" s="89">
        <v>0</v>
      </c>
      <c r="AC197" s="90">
        <v>0</v>
      </c>
      <c r="AD197" s="89">
        <v>0</v>
      </c>
      <c r="AE197" s="89">
        <v>0</v>
      </c>
      <c r="AF197" s="89">
        <v>0</v>
      </c>
      <c r="AG197" s="89">
        <v>0</v>
      </c>
      <c r="AH197" s="89">
        <v>0</v>
      </c>
      <c r="AI197" s="92">
        <f t="shared" si="176"/>
        <v>1.248722382569327</v>
      </c>
      <c r="BA197"/>
      <c r="BR197"/>
      <c r="CG197"/>
    </row>
    <row r="198" spans="1:85" x14ac:dyDescent="0.25">
      <c r="A198" s="11" t="s">
        <v>16</v>
      </c>
      <c r="B198" s="52">
        <v>10.587133343894362</v>
      </c>
      <c r="C198" s="52">
        <v>0</v>
      </c>
      <c r="D198" s="52">
        <v>6.3038545533735135</v>
      </c>
      <c r="E198" s="52">
        <v>0</v>
      </c>
      <c r="F198" s="372"/>
      <c r="G198" s="52">
        <v>0</v>
      </c>
      <c r="H198" s="53">
        <v>0</v>
      </c>
      <c r="I198" s="54">
        <f t="shared" si="174"/>
        <v>16.890987897267877</v>
      </c>
      <c r="J198" s="8"/>
      <c r="K198" s="23" t="s">
        <v>16</v>
      </c>
      <c r="L198" s="55">
        <v>10.587133343894362</v>
      </c>
      <c r="M198" s="55">
        <v>0</v>
      </c>
      <c r="N198" s="55">
        <v>6.3038545533735135</v>
      </c>
      <c r="O198" s="55">
        <v>0</v>
      </c>
      <c r="P198" s="55">
        <v>0</v>
      </c>
      <c r="Q198" s="55">
        <v>0</v>
      </c>
      <c r="R198" s="56">
        <v>0</v>
      </c>
      <c r="S198" s="57">
        <f t="shared" si="175"/>
        <v>16.890987897267877</v>
      </c>
      <c r="U198" s="34" t="s">
        <v>16</v>
      </c>
      <c r="V198" s="93">
        <v>10.587133343894362</v>
      </c>
      <c r="W198" s="93">
        <v>0</v>
      </c>
      <c r="X198" s="93">
        <v>0</v>
      </c>
      <c r="Y198" s="93">
        <v>0</v>
      </c>
      <c r="Z198" s="93">
        <v>2.3543315808238634</v>
      </c>
      <c r="AA198" s="93">
        <v>0</v>
      </c>
      <c r="AB198" s="93">
        <v>0</v>
      </c>
      <c r="AC198" s="94">
        <v>3.9495229725496501</v>
      </c>
      <c r="AD198" s="93">
        <v>0</v>
      </c>
      <c r="AE198" s="93">
        <v>0</v>
      </c>
      <c r="AF198" s="93">
        <v>0</v>
      </c>
      <c r="AG198" s="93">
        <v>3.9495229725496501</v>
      </c>
      <c r="AH198" s="93">
        <v>0</v>
      </c>
      <c r="AI198" s="95">
        <f t="shared" si="176"/>
        <v>16.890987897267877</v>
      </c>
      <c r="BA198"/>
      <c r="BR198"/>
      <c r="CG198"/>
    </row>
    <row r="199" spans="1:85" x14ac:dyDescent="0.25">
      <c r="A199" s="12" t="s">
        <v>139</v>
      </c>
      <c r="B199" s="49">
        <v>99.442847787292692</v>
      </c>
      <c r="C199" s="49">
        <v>140.76024164862059</v>
      </c>
      <c r="D199" s="49">
        <v>1101.42426014022</v>
      </c>
      <c r="E199" s="49">
        <v>0</v>
      </c>
      <c r="F199" s="372"/>
      <c r="G199" s="49">
        <v>0</v>
      </c>
      <c r="H199" s="58">
        <v>0</v>
      </c>
      <c r="I199" s="48">
        <f t="shared" si="174"/>
        <v>1341.6273495761334</v>
      </c>
      <c r="J199" s="8"/>
      <c r="K199" s="24" t="s">
        <v>139</v>
      </c>
      <c r="L199" s="49">
        <v>99.442847787292692</v>
      </c>
      <c r="M199" s="49">
        <v>140.76024164862059</v>
      </c>
      <c r="N199" s="49">
        <v>1101.42426014022</v>
      </c>
      <c r="O199" s="49">
        <v>0</v>
      </c>
      <c r="P199" s="49">
        <v>0</v>
      </c>
      <c r="Q199" s="49">
        <v>0</v>
      </c>
      <c r="R199" s="50">
        <v>0</v>
      </c>
      <c r="S199" s="51">
        <f t="shared" si="175"/>
        <v>1341.6273495761334</v>
      </c>
      <c r="U199" s="35" t="s">
        <v>139</v>
      </c>
      <c r="V199" s="89">
        <v>74.156207077533139</v>
      </c>
      <c r="W199" s="89">
        <v>0</v>
      </c>
      <c r="X199" s="89">
        <v>0</v>
      </c>
      <c r="Y199" s="89">
        <v>140.76024164862059</v>
      </c>
      <c r="Z199" s="89">
        <v>1072.3005634721685</v>
      </c>
      <c r="AA199" s="89">
        <v>0</v>
      </c>
      <c r="AB199" s="89">
        <v>0</v>
      </c>
      <c r="AC199" s="90">
        <v>54.410337377810954</v>
      </c>
      <c r="AD199" s="89">
        <v>25.286640709759546</v>
      </c>
      <c r="AE199" s="89">
        <v>0</v>
      </c>
      <c r="AF199" s="89">
        <v>0</v>
      </c>
      <c r="AG199" s="89">
        <v>29.123696668051409</v>
      </c>
      <c r="AH199" s="89">
        <v>0</v>
      </c>
      <c r="AI199" s="92">
        <f t="shared" si="176"/>
        <v>1341.6273495761332</v>
      </c>
      <c r="BA199"/>
      <c r="BR199"/>
      <c r="CG199"/>
    </row>
    <row r="200" spans="1:85" x14ac:dyDescent="0.25">
      <c r="A200" s="11" t="s">
        <v>24</v>
      </c>
      <c r="B200" s="52">
        <v>60.435376718351719</v>
      </c>
      <c r="C200" s="52">
        <v>0.60092603723314331</v>
      </c>
      <c r="D200" s="52">
        <v>627.31043387694638</v>
      </c>
      <c r="E200" s="52">
        <v>463.68012303022181</v>
      </c>
      <c r="F200" s="372"/>
      <c r="G200" s="52">
        <v>52.31638671252685</v>
      </c>
      <c r="H200" s="53">
        <v>0</v>
      </c>
      <c r="I200" s="54">
        <f t="shared" si="174"/>
        <v>1204.3432463752797</v>
      </c>
      <c r="J200" s="8"/>
      <c r="K200" s="23" t="s">
        <v>24</v>
      </c>
      <c r="L200" s="55">
        <v>60.435376718351719</v>
      </c>
      <c r="M200" s="55">
        <v>0.60092603723314331</v>
      </c>
      <c r="N200" s="55">
        <v>627.31043387694638</v>
      </c>
      <c r="O200" s="55">
        <v>463.68012303022181</v>
      </c>
      <c r="P200" s="55">
        <v>1.2466840606066099</v>
      </c>
      <c r="Q200" s="55">
        <v>52.31638671252685</v>
      </c>
      <c r="R200" s="56">
        <v>0</v>
      </c>
      <c r="S200" s="57">
        <f t="shared" si="175"/>
        <v>1205.5899304358863</v>
      </c>
      <c r="U200" s="34" t="s">
        <v>24</v>
      </c>
      <c r="V200" s="93">
        <v>5.717603820198617</v>
      </c>
      <c r="W200" s="93">
        <v>10.596628663103418</v>
      </c>
      <c r="X200" s="93">
        <v>52.31638671252685</v>
      </c>
      <c r="Y200" s="93">
        <v>0.60092603723314331</v>
      </c>
      <c r="Z200" s="93">
        <v>617.30634746984845</v>
      </c>
      <c r="AA200" s="93">
        <v>463.05744196959324</v>
      </c>
      <c r="AB200" s="93">
        <v>1.2466840606066099</v>
      </c>
      <c r="AC200" s="94">
        <v>54.747911702776236</v>
      </c>
      <c r="AD200" s="93">
        <v>44.121144235049684</v>
      </c>
      <c r="AE200" s="93">
        <v>0.48303539679336288</v>
      </c>
      <c r="AF200" s="93">
        <v>0</v>
      </c>
      <c r="AG200" s="93">
        <v>10.004086407097981</v>
      </c>
      <c r="AH200" s="93">
        <v>0.13964566383520638</v>
      </c>
      <c r="AI200" s="95">
        <f t="shared" si="176"/>
        <v>1205.5899304358866</v>
      </c>
      <c r="BA200"/>
      <c r="BR200"/>
      <c r="CG200"/>
    </row>
    <row r="201" spans="1:85" x14ac:dyDescent="0.25">
      <c r="A201" s="12" t="s">
        <v>23</v>
      </c>
      <c r="B201" s="49">
        <v>1.5490234533763536</v>
      </c>
      <c r="C201" s="49">
        <v>0.25389009896292924</v>
      </c>
      <c r="D201" s="49">
        <v>0</v>
      </c>
      <c r="E201" s="49">
        <v>0</v>
      </c>
      <c r="F201" s="372"/>
      <c r="G201" s="49">
        <v>0</v>
      </c>
      <c r="H201" s="58">
        <v>0</v>
      </c>
      <c r="I201" s="48">
        <f t="shared" si="174"/>
        <v>1.802913552339283</v>
      </c>
      <c r="J201" s="8"/>
      <c r="K201" s="24" t="s">
        <v>23</v>
      </c>
      <c r="L201" s="49">
        <v>1.5490234533763536</v>
      </c>
      <c r="M201" s="49">
        <v>0.25389009896292924</v>
      </c>
      <c r="N201" s="49">
        <v>0</v>
      </c>
      <c r="O201" s="49">
        <v>0</v>
      </c>
      <c r="P201" s="49">
        <v>0</v>
      </c>
      <c r="Q201" s="49">
        <v>0</v>
      </c>
      <c r="R201" s="50">
        <v>0</v>
      </c>
      <c r="S201" s="51">
        <f t="shared" si="175"/>
        <v>1.802913552339283</v>
      </c>
      <c r="U201" s="35" t="s">
        <v>23</v>
      </c>
      <c r="V201" s="89">
        <v>1.5488780119747061</v>
      </c>
      <c r="W201" s="89">
        <v>0</v>
      </c>
      <c r="X201" s="89">
        <v>0</v>
      </c>
      <c r="Y201" s="89">
        <v>0.25389009896292924</v>
      </c>
      <c r="Z201" s="89">
        <v>0</v>
      </c>
      <c r="AA201" s="89">
        <v>0</v>
      </c>
      <c r="AB201" s="89">
        <v>0</v>
      </c>
      <c r="AC201" s="90">
        <v>1.4544140164750617E-4</v>
      </c>
      <c r="AD201" s="89">
        <v>1.4544140164750617E-4</v>
      </c>
      <c r="AE201" s="89">
        <v>0</v>
      </c>
      <c r="AF201" s="89">
        <v>0</v>
      </c>
      <c r="AG201" s="89">
        <v>0</v>
      </c>
      <c r="AH201" s="89">
        <v>0</v>
      </c>
      <c r="AI201" s="92">
        <f t="shared" si="176"/>
        <v>1.802913552339283</v>
      </c>
      <c r="BA201"/>
      <c r="BR201"/>
      <c r="CG201"/>
    </row>
    <row r="202" spans="1:85" x14ac:dyDescent="0.25">
      <c r="A202" s="11" t="s">
        <v>58</v>
      </c>
      <c r="B202" s="52">
        <v>0.16510295799810479</v>
      </c>
      <c r="C202" s="52">
        <v>0.27999419165657979</v>
      </c>
      <c r="D202" s="52">
        <v>0.51062770514877764</v>
      </c>
      <c r="E202" s="52">
        <v>0</v>
      </c>
      <c r="F202" s="372"/>
      <c r="G202" s="52">
        <v>0</v>
      </c>
      <c r="H202" s="53">
        <v>0</v>
      </c>
      <c r="I202" s="54">
        <f t="shared" si="174"/>
        <v>0.95572485480346225</v>
      </c>
      <c r="J202" s="8"/>
      <c r="K202" s="23" t="s">
        <v>58</v>
      </c>
      <c r="L202" s="55">
        <v>0.16510295799810479</v>
      </c>
      <c r="M202" s="55">
        <v>0.27999419165657979</v>
      </c>
      <c r="N202" s="55">
        <v>0.51062770514877764</v>
      </c>
      <c r="O202" s="55">
        <v>0</v>
      </c>
      <c r="P202" s="55">
        <v>0</v>
      </c>
      <c r="Q202" s="55">
        <v>0</v>
      </c>
      <c r="R202" s="56">
        <v>0</v>
      </c>
      <c r="S202" s="57">
        <f t="shared" si="175"/>
        <v>0.95572485480346225</v>
      </c>
      <c r="U202" s="34" t="s">
        <v>58</v>
      </c>
      <c r="V202" s="93">
        <v>0.16510295799810479</v>
      </c>
      <c r="W202" s="93">
        <v>0</v>
      </c>
      <c r="X202" s="93">
        <v>0</v>
      </c>
      <c r="Y202" s="93">
        <v>0.27999419165657979</v>
      </c>
      <c r="Z202" s="93">
        <v>0.51062770514877764</v>
      </c>
      <c r="AA202" s="93">
        <v>0</v>
      </c>
      <c r="AB202" s="93">
        <v>0</v>
      </c>
      <c r="AC202" s="94">
        <v>0</v>
      </c>
      <c r="AD202" s="93">
        <v>0</v>
      </c>
      <c r="AE202" s="93">
        <v>0</v>
      </c>
      <c r="AF202" s="93">
        <v>0</v>
      </c>
      <c r="AG202" s="93">
        <v>0</v>
      </c>
      <c r="AH202" s="93">
        <v>0</v>
      </c>
      <c r="AI202" s="95">
        <f t="shared" si="176"/>
        <v>0.95572485480346225</v>
      </c>
      <c r="BA202"/>
      <c r="BR202"/>
      <c r="CG202"/>
    </row>
    <row r="203" spans="1:85" x14ac:dyDescent="0.25">
      <c r="A203" s="12" t="s">
        <v>21</v>
      </c>
      <c r="B203" s="49">
        <v>0</v>
      </c>
      <c r="C203" s="49">
        <v>0</v>
      </c>
      <c r="D203" s="49">
        <v>83.311772002567793</v>
      </c>
      <c r="E203" s="49">
        <v>0</v>
      </c>
      <c r="F203" s="372"/>
      <c r="G203" s="49">
        <v>0</v>
      </c>
      <c r="H203" s="58">
        <v>0</v>
      </c>
      <c r="I203" s="48">
        <f t="shared" si="174"/>
        <v>83.311772002567793</v>
      </c>
      <c r="J203" s="8"/>
      <c r="K203" s="24" t="s">
        <v>21</v>
      </c>
      <c r="L203" s="49">
        <v>0</v>
      </c>
      <c r="M203" s="49">
        <v>0</v>
      </c>
      <c r="N203" s="49">
        <v>83.311772002567793</v>
      </c>
      <c r="O203" s="49">
        <v>0</v>
      </c>
      <c r="P203" s="49">
        <v>1.1185821433228613</v>
      </c>
      <c r="Q203" s="49">
        <v>0</v>
      </c>
      <c r="R203" s="50">
        <v>0</v>
      </c>
      <c r="S203" s="51">
        <f t="shared" si="175"/>
        <v>84.430354145890661</v>
      </c>
      <c r="U203" s="35" t="s">
        <v>21</v>
      </c>
      <c r="V203" s="89">
        <v>0</v>
      </c>
      <c r="W203" s="89">
        <v>0</v>
      </c>
      <c r="X203" s="89">
        <v>0</v>
      </c>
      <c r="Y203" s="89">
        <v>0</v>
      </c>
      <c r="Z203" s="89">
        <v>83.311772002567793</v>
      </c>
      <c r="AA203" s="89">
        <v>0</v>
      </c>
      <c r="AB203" s="89">
        <v>1.1185821433228613</v>
      </c>
      <c r="AC203" s="90">
        <v>0</v>
      </c>
      <c r="AD203" s="89">
        <v>0</v>
      </c>
      <c r="AE203" s="89">
        <v>0</v>
      </c>
      <c r="AF203" s="89">
        <v>0</v>
      </c>
      <c r="AG203" s="89">
        <v>0</v>
      </c>
      <c r="AH203" s="89">
        <v>0</v>
      </c>
      <c r="AI203" s="92">
        <f t="shared" si="176"/>
        <v>84.430354145890661</v>
      </c>
      <c r="BA203"/>
      <c r="BR203"/>
      <c r="CG203"/>
    </row>
    <row r="204" spans="1:85" x14ac:dyDescent="0.25">
      <c r="A204" s="11" t="s">
        <v>20</v>
      </c>
      <c r="B204" s="52">
        <v>0</v>
      </c>
      <c r="C204" s="52">
        <v>0</v>
      </c>
      <c r="D204" s="52">
        <v>328.10474137900002</v>
      </c>
      <c r="E204" s="52">
        <v>0</v>
      </c>
      <c r="F204" s="372"/>
      <c r="G204" s="52">
        <v>0</v>
      </c>
      <c r="H204" s="53">
        <v>0</v>
      </c>
      <c r="I204" s="54">
        <f t="shared" si="174"/>
        <v>328.10474137900002</v>
      </c>
      <c r="J204" s="8"/>
      <c r="K204" s="23" t="s">
        <v>20</v>
      </c>
      <c r="L204" s="55">
        <v>0</v>
      </c>
      <c r="M204" s="55">
        <v>0</v>
      </c>
      <c r="N204" s="55">
        <v>328.10474137900002</v>
      </c>
      <c r="O204" s="55">
        <v>0</v>
      </c>
      <c r="P204" s="55">
        <v>0</v>
      </c>
      <c r="Q204" s="55">
        <v>0</v>
      </c>
      <c r="R204" s="56">
        <v>0</v>
      </c>
      <c r="S204" s="57">
        <f t="shared" si="175"/>
        <v>328.10474137900002</v>
      </c>
      <c r="U204" s="34" t="s">
        <v>59</v>
      </c>
      <c r="V204" s="93">
        <v>0</v>
      </c>
      <c r="W204" s="93">
        <v>0</v>
      </c>
      <c r="X204" s="93">
        <v>0</v>
      </c>
      <c r="Y204" s="93">
        <v>0</v>
      </c>
      <c r="Z204" s="93">
        <v>328.10474137900002</v>
      </c>
      <c r="AA204" s="93">
        <v>0</v>
      </c>
      <c r="AB204" s="93">
        <v>0</v>
      </c>
      <c r="AC204" s="94">
        <v>0</v>
      </c>
      <c r="AD204" s="93">
        <v>0</v>
      </c>
      <c r="AE204" s="93">
        <v>0</v>
      </c>
      <c r="AF204" s="93">
        <v>0</v>
      </c>
      <c r="AG204" s="93">
        <v>0</v>
      </c>
      <c r="AH204" s="93">
        <v>0</v>
      </c>
      <c r="AI204" s="95">
        <f t="shared" si="176"/>
        <v>328.10474137900002</v>
      </c>
      <c r="BA204"/>
      <c r="BR204"/>
      <c r="CG204"/>
    </row>
    <row r="205" spans="1:85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174"/>
        <v>0</v>
      </c>
      <c r="J205" s="8"/>
      <c r="K205" s="25" t="s">
        <v>62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50">
        <v>0</v>
      </c>
      <c r="S205" s="51">
        <f t="shared" si="175"/>
        <v>0</v>
      </c>
      <c r="U205" s="36" t="s">
        <v>60</v>
      </c>
      <c r="V205" s="89">
        <v>0</v>
      </c>
      <c r="W205" s="89">
        <v>0</v>
      </c>
      <c r="X205" s="89">
        <v>0</v>
      </c>
      <c r="Y205" s="89">
        <v>0</v>
      </c>
      <c r="Z205" s="89">
        <v>0</v>
      </c>
      <c r="AA205" s="89">
        <v>0</v>
      </c>
      <c r="AB205" s="89">
        <v>0</v>
      </c>
      <c r="AC205" s="90">
        <v>0</v>
      </c>
      <c r="AD205" s="91">
        <v>0</v>
      </c>
      <c r="AE205" s="91">
        <v>0</v>
      </c>
      <c r="AF205" s="91">
        <v>0</v>
      </c>
      <c r="AG205" s="91">
        <v>0</v>
      </c>
      <c r="AH205" s="91">
        <v>0</v>
      </c>
      <c r="AI205" s="92">
        <f t="shared" si="176"/>
        <v>0</v>
      </c>
      <c r="BA205"/>
      <c r="BR205"/>
      <c r="CG205"/>
    </row>
    <row r="206" spans="1:85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174"/>
        <v>0</v>
      </c>
      <c r="J206" s="8"/>
      <c r="K206" s="26" t="s">
        <v>22</v>
      </c>
      <c r="L206" s="62">
        <v>0</v>
      </c>
      <c r="M206" s="62">
        <v>0</v>
      </c>
      <c r="N206" s="62">
        <v>0</v>
      </c>
      <c r="O206" s="62">
        <v>0</v>
      </c>
      <c r="P206" s="62">
        <v>0</v>
      </c>
      <c r="Q206" s="62">
        <v>0</v>
      </c>
      <c r="R206" s="63">
        <v>0</v>
      </c>
      <c r="S206" s="64">
        <f t="shared" si="175"/>
        <v>0</v>
      </c>
      <c r="U206" s="37" t="s">
        <v>63</v>
      </c>
      <c r="V206" s="96">
        <v>0</v>
      </c>
      <c r="W206" s="96">
        <v>0</v>
      </c>
      <c r="X206" s="96">
        <v>0</v>
      </c>
      <c r="Y206" s="96">
        <v>0</v>
      </c>
      <c r="Z206" s="96">
        <v>0</v>
      </c>
      <c r="AA206" s="96">
        <v>0</v>
      </c>
      <c r="AB206" s="96">
        <v>0</v>
      </c>
      <c r="AC206" s="96">
        <v>0</v>
      </c>
      <c r="AD206" s="96">
        <v>0</v>
      </c>
      <c r="AE206" s="96">
        <v>0</v>
      </c>
      <c r="AF206" s="96">
        <v>0</v>
      </c>
      <c r="AG206" s="96">
        <v>0</v>
      </c>
      <c r="AH206" s="97">
        <v>0</v>
      </c>
      <c r="AI206" s="98">
        <f t="shared" si="176"/>
        <v>0</v>
      </c>
      <c r="BA206"/>
      <c r="BR206"/>
      <c r="CG206"/>
    </row>
    <row r="207" spans="1:85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174"/>
        <v>0</v>
      </c>
      <c r="J207" s="8"/>
      <c r="K207" s="27" t="s">
        <v>18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65">
        <v>0</v>
      </c>
      <c r="R207" s="68">
        <v>0</v>
      </c>
      <c r="S207" s="69">
        <f t="shared" si="175"/>
        <v>0</v>
      </c>
      <c r="U207" s="38" t="s">
        <v>18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1">
        <f t="shared" si="176"/>
        <v>0</v>
      </c>
      <c r="BA207"/>
      <c r="BR207"/>
      <c r="CG207"/>
    </row>
    <row r="208" spans="1:85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174"/>
        <v>0</v>
      </c>
      <c r="J208" s="8"/>
      <c r="K208" s="26" t="s">
        <v>19</v>
      </c>
      <c r="L208" s="62">
        <v>0</v>
      </c>
      <c r="M208" s="62">
        <v>0</v>
      </c>
      <c r="N208" s="62">
        <v>0</v>
      </c>
      <c r="O208" s="62">
        <v>0</v>
      </c>
      <c r="P208" s="62">
        <v>0</v>
      </c>
      <c r="Q208" s="62">
        <v>0</v>
      </c>
      <c r="R208" s="63">
        <v>0</v>
      </c>
      <c r="S208" s="64">
        <f t="shared" si="175"/>
        <v>0</v>
      </c>
      <c r="U208" s="37" t="s">
        <v>19</v>
      </c>
      <c r="V208" s="96">
        <v>0</v>
      </c>
      <c r="W208" s="96">
        <v>0</v>
      </c>
      <c r="X208" s="96">
        <v>0</v>
      </c>
      <c r="Y208" s="96">
        <v>0</v>
      </c>
      <c r="Z208" s="96">
        <v>0</v>
      </c>
      <c r="AA208" s="96">
        <v>0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7">
        <v>0</v>
      </c>
      <c r="AI208" s="98">
        <f t="shared" si="176"/>
        <v>0</v>
      </c>
      <c r="BA208"/>
      <c r="BR208"/>
      <c r="CG208"/>
    </row>
    <row r="209" spans="1:85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174"/>
        <v>0</v>
      </c>
      <c r="J209" s="8"/>
      <c r="K209" s="28" t="s">
        <v>10</v>
      </c>
      <c r="L209" s="70">
        <v>0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3">
        <v>0</v>
      </c>
      <c r="S209" s="74">
        <f t="shared" si="175"/>
        <v>0</v>
      </c>
      <c r="U209" s="38" t="s">
        <v>10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100">
        <v>0</v>
      </c>
      <c r="AE209" s="100">
        <v>0</v>
      </c>
      <c r="AF209" s="100">
        <v>0</v>
      </c>
      <c r="AG209" s="100">
        <v>0</v>
      </c>
      <c r="AH209" s="100">
        <v>0</v>
      </c>
      <c r="AI209" s="101">
        <f t="shared" si="176"/>
        <v>0</v>
      </c>
      <c r="BA209"/>
      <c r="BR209"/>
      <c r="CG209"/>
    </row>
    <row r="210" spans="1:85" x14ac:dyDescent="0.25">
      <c r="A210" s="17" t="s">
        <v>25</v>
      </c>
      <c r="B210" s="75">
        <f>SUM(B189:B205)</f>
        <v>238.41678727340118</v>
      </c>
      <c r="C210" s="75">
        <f t="shared" ref="C210:I210" si="177">SUM(C189:C205)</f>
        <v>155.25843319086337</v>
      </c>
      <c r="D210" s="75">
        <f t="shared" si="177"/>
        <v>3277.7180513186495</v>
      </c>
      <c r="E210" s="75">
        <f t="shared" si="177"/>
        <v>465.14717481711818</v>
      </c>
      <c r="F210" s="75">
        <f t="shared" si="177"/>
        <v>0</v>
      </c>
      <c r="G210" s="75">
        <f t="shared" si="177"/>
        <v>52.31638671252685</v>
      </c>
      <c r="H210" s="76">
        <f t="shared" si="177"/>
        <v>0</v>
      </c>
      <c r="I210" s="48">
        <f t="shared" si="177"/>
        <v>4188.8568333125586</v>
      </c>
      <c r="J210" s="8"/>
      <c r="K210" s="29" t="s">
        <v>25</v>
      </c>
      <c r="L210" s="75">
        <f>SUM(L189:L205)</f>
        <v>238.41678727340118</v>
      </c>
      <c r="M210" s="75">
        <f t="shared" ref="M210:S210" si="178">SUM(M189:M205)</f>
        <v>155.25843319086337</v>
      </c>
      <c r="N210" s="75">
        <f t="shared" si="178"/>
        <v>3277.7180513186495</v>
      </c>
      <c r="O210" s="75">
        <f t="shared" si="178"/>
        <v>465.14717481711818</v>
      </c>
      <c r="P210" s="75">
        <f t="shared" si="178"/>
        <v>242.90174414445261</v>
      </c>
      <c r="Q210" s="75">
        <f t="shared" si="178"/>
        <v>52.31638671252685</v>
      </c>
      <c r="R210" s="76">
        <f t="shared" si="178"/>
        <v>0</v>
      </c>
      <c r="S210" s="77">
        <f t="shared" si="178"/>
        <v>4431.7585774570116</v>
      </c>
      <c r="U210" s="39" t="s">
        <v>61</v>
      </c>
      <c r="V210" s="102">
        <f>SUM(V189:V205)</f>
        <v>157.87628125248327</v>
      </c>
      <c r="W210" s="102">
        <f t="shared" ref="W210:AH210" si="179">SUM(W189:W205)</f>
        <v>10.596628663103418</v>
      </c>
      <c r="X210" s="102">
        <f t="shared" si="179"/>
        <v>52.31638671252685</v>
      </c>
      <c r="Y210" s="102">
        <f t="shared" si="179"/>
        <v>155.25843319086337</v>
      </c>
      <c r="Z210" s="102">
        <f t="shared" si="179"/>
        <v>3215.2650571801369</v>
      </c>
      <c r="AA210" s="102">
        <f t="shared" si="179"/>
        <v>463.24560058103464</v>
      </c>
      <c r="AB210" s="102">
        <f t="shared" si="179"/>
        <v>242.90174414445261</v>
      </c>
      <c r="AC210" s="102">
        <f t="shared" si="179"/>
        <v>134.29844573241047</v>
      </c>
      <c r="AD210" s="103">
        <f t="shared" si="179"/>
        <v>69.943877357814443</v>
      </c>
      <c r="AE210" s="103">
        <f t="shared" si="179"/>
        <v>1.761928572248308</v>
      </c>
      <c r="AF210" s="103">
        <f t="shared" si="179"/>
        <v>0</v>
      </c>
      <c r="AG210" s="103">
        <f t="shared" si="179"/>
        <v>62.452994138512487</v>
      </c>
      <c r="AH210" s="103">
        <f t="shared" si="179"/>
        <v>0.13964566383520638</v>
      </c>
      <c r="AI210" s="104">
        <f>SUM(V210:AC210)</f>
        <v>4431.7585774570116</v>
      </c>
      <c r="BA210"/>
      <c r="BR210"/>
      <c r="CG210"/>
    </row>
    <row r="211" spans="1:85" s="4" customFormat="1" ht="15" thickBot="1" x14ac:dyDescent="0.35">
      <c r="A211" s="18" t="s">
        <v>85</v>
      </c>
      <c r="B211" s="105">
        <f>IF($I210=0,"-",B210/$I210)</f>
        <v>5.691690997346896E-2</v>
      </c>
      <c r="C211" s="105">
        <f t="shared" ref="C211:H211" si="180">IF($I210=0,"-",C210/$I210)</f>
        <v>3.7064631084105258E-2</v>
      </c>
      <c r="D211" s="105">
        <f t="shared" si="180"/>
        <v>0.7824850983810353</v>
      </c>
      <c r="E211" s="105">
        <f t="shared" si="180"/>
        <v>0.11104394189793272</v>
      </c>
      <c r="F211" s="105">
        <f t="shared" si="180"/>
        <v>0</v>
      </c>
      <c r="G211" s="105">
        <f t="shared" si="180"/>
        <v>1.2489418663457858E-2</v>
      </c>
      <c r="H211" s="106">
        <f t="shared" si="180"/>
        <v>0</v>
      </c>
      <c r="I211" s="107">
        <f>SUM(B211:H211)</f>
        <v>1.0000000000000002</v>
      </c>
      <c r="J211"/>
      <c r="K211" s="30" t="s">
        <v>85</v>
      </c>
      <c r="L211" s="80">
        <f>IF($S210=0,"-",L210/$S210)</f>
        <v>5.3797331940903505E-2</v>
      </c>
      <c r="M211" s="80">
        <f t="shared" ref="M211:R211" si="181">IF($S210=0,"-",M210/$S210)</f>
        <v>3.5033143271976756E-2</v>
      </c>
      <c r="N211" s="80">
        <f t="shared" si="181"/>
        <v>0.73959760984982126</v>
      </c>
      <c r="O211" s="80">
        <f t="shared" si="181"/>
        <v>0.10495769719568623</v>
      </c>
      <c r="P211" s="80">
        <f t="shared" si="181"/>
        <v>5.4809335819874939E-2</v>
      </c>
      <c r="Q211" s="80">
        <f t="shared" si="181"/>
        <v>1.1804881921737381E-2</v>
      </c>
      <c r="R211" s="81">
        <f t="shared" si="181"/>
        <v>0</v>
      </c>
      <c r="S211" s="82">
        <f>SUM(L211:R211)</f>
        <v>1</v>
      </c>
      <c r="U211" s="40" t="s">
        <v>85</v>
      </c>
      <c r="V211" s="108">
        <f>+V210/$AI210</f>
        <v>3.5623845138034189E-2</v>
      </c>
      <c r="W211" s="108">
        <f t="shared" ref="W211:AH211" si="182">+W210/$AI210</f>
        <v>2.3910663177830124E-3</v>
      </c>
      <c r="X211" s="108">
        <f t="shared" si="182"/>
        <v>1.1804881921737381E-2</v>
      </c>
      <c r="Y211" s="108">
        <f t="shared" si="182"/>
        <v>3.5033143271976756E-2</v>
      </c>
      <c r="Z211" s="108">
        <f t="shared" si="182"/>
        <v>0.72550546267010074</v>
      </c>
      <c r="AA211" s="108">
        <f t="shared" si="182"/>
        <v>0.10452861826396007</v>
      </c>
      <c r="AB211" s="108">
        <f t="shared" si="182"/>
        <v>5.4809335819874939E-2</v>
      </c>
      <c r="AC211" s="108">
        <f t="shared" si="182"/>
        <v>3.0303646596532858E-2</v>
      </c>
      <c r="AD211" s="108">
        <f t="shared" si="182"/>
        <v>1.5782420485086296E-2</v>
      </c>
      <c r="AE211" s="108">
        <f t="shared" si="182"/>
        <v>3.9756871712522769E-4</v>
      </c>
      <c r="AF211" s="108">
        <f t="shared" si="182"/>
        <v>0</v>
      </c>
      <c r="AG211" s="108">
        <f t="shared" si="182"/>
        <v>1.4092147179720392E-2</v>
      </c>
      <c r="AH211" s="108">
        <f t="shared" si="182"/>
        <v>3.1510214600935344E-5</v>
      </c>
      <c r="AI211" s="109">
        <f>SUM(V211:AC211)</f>
        <v>0.99999999999999989</v>
      </c>
    </row>
    <row r="212" spans="1:85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AI212" s="8"/>
      <c r="BA212"/>
      <c r="BR212"/>
      <c r="CG212"/>
    </row>
    <row r="213" spans="1:85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  <c r="K213" s="369" t="s">
        <v>34</v>
      </c>
      <c r="L213" s="43" t="s">
        <v>0</v>
      </c>
      <c r="M213" s="43" t="s">
        <v>1</v>
      </c>
      <c r="N213" s="43" t="s">
        <v>2</v>
      </c>
      <c r="O213" s="43" t="s">
        <v>3</v>
      </c>
      <c r="P213" s="43" t="s">
        <v>26</v>
      </c>
      <c r="Q213" s="43" t="s">
        <v>4</v>
      </c>
      <c r="R213" s="43" t="s">
        <v>84</v>
      </c>
      <c r="S213" s="44" t="s">
        <v>5</v>
      </c>
      <c r="U213" s="365" t="s">
        <v>34</v>
      </c>
      <c r="V213" s="84" t="s">
        <v>71</v>
      </c>
      <c r="W213" s="84" t="s">
        <v>72</v>
      </c>
      <c r="X213" s="84" t="s">
        <v>4</v>
      </c>
      <c r="Y213" s="84" t="s">
        <v>1</v>
      </c>
      <c r="Z213" s="84" t="s">
        <v>2</v>
      </c>
      <c r="AA213" s="84" t="s">
        <v>3</v>
      </c>
      <c r="AB213" s="84" t="s">
        <v>53</v>
      </c>
      <c r="AC213" s="84" t="s">
        <v>65</v>
      </c>
      <c r="AD213" s="85" t="s">
        <v>73</v>
      </c>
      <c r="AE213" s="85" t="s">
        <v>74</v>
      </c>
      <c r="AF213" s="85" t="s">
        <v>75</v>
      </c>
      <c r="AG213" s="85" t="s">
        <v>76</v>
      </c>
      <c r="AH213" s="85" t="s">
        <v>77</v>
      </c>
      <c r="AI213" s="86" t="s">
        <v>61</v>
      </c>
      <c r="BA213"/>
      <c r="BR213"/>
      <c r="CG213"/>
    </row>
    <row r="214" spans="1:85" ht="15" customHeight="1" x14ac:dyDescent="0.25">
      <c r="A214" s="418" t="s">
        <v>34</v>
      </c>
      <c r="B214" s="357" t="s">
        <v>66</v>
      </c>
      <c r="C214" s="358"/>
      <c r="D214" s="358"/>
      <c r="E214" s="358"/>
      <c r="F214" s="358"/>
      <c r="G214" s="358"/>
      <c r="H214" s="358"/>
      <c r="I214" s="359"/>
      <c r="K214" s="370" t="s">
        <v>34</v>
      </c>
      <c r="L214" s="360" t="s">
        <v>66</v>
      </c>
      <c r="M214" s="361"/>
      <c r="N214" s="361"/>
      <c r="O214" s="361"/>
      <c r="P214" s="361"/>
      <c r="Q214" s="361"/>
      <c r="R214" s="361"/>
      <c r="S214" s="362"/>
      <c r="U214" s="366" t="s">
        <v>34</v>
      </c>
      <c r="V214" s="363" t="s">
        <v>66</v>
      </c>
      <c r="W214" s="363"/>
      <c r="X214" s="363"/>
      <c r="Y214" s="363"/>
      <c r="Z214" s="363"/>
      <c r="AA214" s="363"/>
      <c r="AB214" s="363"/>
      <c r="AC214" s="363"/>
      <c r="AD214" s="363"/>
      <c r="AE214" s="363"/>
      <c r="AF214" s="363"/>
      <c r="AG214" s="363"/>
      <c r="AH214" s="363"/>
      <c r="AI214" s="364"/>
      <c r="BA214"/>
      <c r="BR214"/>
      <c r="CG214"/>
    </row>
    <row r="215" spans="1:85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  <c r="J215" s="8"/>
      <c r="K215" s="31" t="s">
        <v>6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87">
        <v>0</v>
      </c>
      <c r="S215" s="88">
        <f>SUM(L215:R215)</f>
        <v>0</v>
      </c>
      <c r="U215" s="33" t="s">
        <v>6</v>
      </c>
      <c r="V215" s="89">
        <v>0</v>
      </c>
      <c r="W215" s="89">
        <v>0</v>
      </c>
      <c r="X215" s="89">
        <v>0</v>
      </c>
      <c r="Y215" s="89">
        <v>0</v>
      </c>
      <c r="Z215" s="89">
        <v>0</v>
      </c>
      <c r="AA215" s="89">
        <v>0</v>
      </c>
      <c r="AB215" s="89">
        <v>0</v>
      </c>
      <c r="AC215" s="90">
        <v>0</v>
      </c>
      <c r="AD215" s="91">
        <v>0</v>
      </c>
      <c r="AE215" s="91">
        <v>0</v>
      </c>
      <c r="AF215" s="91">
        <v>0</v>
      </c>
      <c r="AG215" s="91">
        <v>0</v>
      </c>
      <c r="AH215" s="91">
        <v>0</v>
      </c>
      <c r="AI215" s="92">
        <f>SUM(V215:AC215)</f>
        <v>0</v>
      </c>
      <c r="BA215"/>
      <c r="BR215"/>
      <c r="CG215"/>
    </row>
    <row r="216" spans="1:85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183">SUM(B216:H216)</f>
        <v>0</v>
      </c>
      <c r="J216" s="8"/>
      <c r="K216" s="23" t="s">
        <v>7</v>
      </c>
      <c r="L216" s="55">
        <v>0</v>
      </c>
      <c r="M216" s="55">
        <v>0</v>
      </c>
      <c r="N216" s="55">
        <v>0</v>
      </c>
      <c r="O216" s="55">
        <v>0</v>
      </c>
      <c r="P216" s="55">
        <v>0</v>
      </c>
      <c r="Q216" s="55">
        <v>0</v>
      </c>
      <c r="R216" s="56">
        <v>0</v>
      </c>
      <c r="S216" s="57">
        <f t="shared" ref="S216:S235" si="184">SUM(L216:R216)</f>
        <v>0</v>
      </c>
      <c r="U216" s="34" t="s">
        <v>7</v>
      </c>
      <c r="V216" s="93">
        <v>0</v>
      </c>
      <c r="W216" s="93">
        <v>0</v>
      </c>
      <c r="X216" s="93">
        <v>0</v>
      </c>
      <c r="Y216" s="93">
        <v>0</v>
      </c>
      <c r="Z216" s="93">
        <v>0</v>
      </c>
      <c r="AA216" s="93">
        <v>0</v>
      </c>
      <c r="AB216" s="93">
        <v>0</v>
      </c>
      <c r="AC216" s="94">
        <v>0</v>
      </c>
      <c r="AD216" s="93">
        <v>0</v>
      </c>
      <c r="AE216" s="93">
        <v>0</v>
      </c>
      <c r="AF216" s="93">
        <v>0</v>
      </c>
      <c r="AG216" s="93">
        <v>0</v>
      </c>
      <c r="AH216" s="93">
        <v>0</v>
      </c>
      <c r="AI216" s="95">
        <f t="shared" ref="AI216:AI235" si="185">SUM(V216:AC216)</f>
        <v>0</v>
      </c>
      <c r="BA216"/>
      <c r="BR216"/>
      <c r="CG216"/>
    </row>
    <row r="217" spans="1:85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183"/>
        <v>0</v>
      </c>
      <c r="J217" s="8"/>
      <c r="K217" s="24" t="s">
        <v>9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50">
        <v>0</v>
      </c>
      <c r="S217" s="51">
        <f t="shared" si="184"/>
        <v>0</v>
      </c>
      <c r="U217" s="35" t="s">
        <v>9</v>
      </c>
      <c r="V217" s="89">
        <v>0</v>
      </c>
      <c r="W217" s="89">
        <v>0</v>
      </c>
      <c r="X217" s="89">
        <v>0</v>
      </c>
      <c r="Y217" s="89">
        <v>0</v>
      </c>
      <c r="Z217" s="89">
        <v>0</v>
      </c>
      <c r="AA217" s="89">
        <v>0</v>
      </c>
      <c r="AB217" s="89">
        <v>0</v>
      </c>
      <c r="AC217" s="90">
        <v>0</v>
      </c>
      <c r="AD217" s="91">
        <v>0</v>
      </c>
      <c r="AE217" s="91">
        <v>0</v>
      </c>
      <c r="AF217" s="91">
        <v>0</v>
      </c>
      <c r="AG217" s="91">
        <v>0</v>
      </c>
      <c r="AH217" s="91">
        <v>0</v>
      </c>
      <c r="AI217" s="92">
        <f t="shared" si="185"/>
        <v>0</v>
      </c>
      <c r="BA217"/>
      <c r="BR217"/>
      <c r="CG217"/>
    </row>
    <row r="218" spans="1:85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183"/>
        <v>0</v>
      </c>
      <c r="J218" s="8"/>
      <c r="K218" s="23" t="s">
        <v>54</v>
      </c>
      <c r="L218" s="55">
        <v>0</v>
      </c>
      <c r="M218" s="55">
        <v>0</v>
      </c>
      <c r="N218" s="55">
        <v>0</v>
      </c>
      <c r="O218" s="55">
        <v>0</v>
      </c>
      <c r="P218" s="55">
        <v>0</v>
      </c>
      <c r="Q218" s="55">
        <v>0</v>
      </c>
      <c r="R218" s="56">
        <v>0</v>
      </c>
      <c r="S218" s="57">
        <f t="shared" si="184"/>
        <v>0</v>
      </c>
      <c r="U218" s="34" t="s">
        <v>54</v>
      </c>
      <c r="V218" s="93">
        <v>0</v>
      </c>
      <c r="W218" s="93">
        <v>0</v>
      </c>
      <c r="X218" s="93">
        <v>0</v>
      </c>
      <c r="Y218" s="93">
        <v>0</v>
      </c>
      <c r="Z218" s="93">
        <v>0</v>
      </c>
      <c r="AA218" s="93">
        <v>0</v>
      </c>
      <c r="AB218" s="93">
        <v>0</v>
      </c>
      <c r="AC218" s="94">
        <v>0</v>
      </c>
      <c r="AD218" s="93">
        <v>0</v>
      </c>
      <c r="AE218" s="93">
        <v>0</v>
      </c>
      <c r="AF218" s="93">
        <v>0</v>
      </c>
      <c r="AG218" s="93">
        <v>0</v>
      </c>
      <c r="AH218" s="93">
        <v>0</v>
      </c>
      <c r="AI218" s="95">
        <f t="shared" si="185"/>
        <v>0</v>
      </c>
      <c r="BA218"/>
      <c r="BR218"/>
      <c r="CG218"/>
    </row>
    <row r="219" spans="1:85" x14ac:dyDescent="0.25">
      <c r="A219" s="12" t="s">
        <v>15</v>
      </c>
      <c r="B219" s="49">
        <v>15.510254681760436</v>
      </c>
      <c r="C219" s="49">
        <v>7.9478724619977221</v>
      </c>
      <c r="D219" s="49">
        <v>2.0997763065410702</v>
      </c>
      <c r="E219" s="49">
        <v>0</v>
      </c>
      <c r="F219" s="372"/>
      <c r="G219" s="49">
        <v>0</v>
      </c>
      <c r="H219" s="58">
        <v>0</v>
      </c>
      <c r="I219" s="48">
        <f t="shared" si="183"/>
        <v>25.557903450299229</v>
      </c>
      <c r="J219" s="8"/>
      <c r="K219" s="24" t="s">
        <v>15</v>
      </c>
      <c r="L219" s="49">
        <v>15.510254681760436</v>
      </c>
      <c r="M219" s="49">
        <v>7.9478724619977221</v>
      </c>
      <c r="N219" s="49">
        <v>2.0997763065410702</v>
      </c>
      <c r="O219" s="49">
        <v>0</v>
      </c>
      <c r="P219" s="49">
        <v>0</v>
      </c>
      <c r="Q219" s="49">
        <v>0</v>
      </c>
      <c r="R219" s="50">
        <v>0</v>
      </c>
      <c r="S219" s="51">
        <f t="shared" si="184"/>
        <v>25.557903450299229</v>
      </c>
      <c r="U219" s="35" t="s">
        <v>15</v>
      </c>
      <c r="V219" s="89">
        <v>15.510254681760436</v>
      </c>
      <c r="W219" s="89">
        <v>0</v>
      </c>
      <c r="X219" s="89">
        <v>0</v>
      </c>
      <c r="Y219" s="89">
        <v>7.9478724619977221</v>
      </c>
      <c r="Z219" s="89">
        <v>1.4821950399113435</v>
      </c>
      <c r="AA219" s="89">
        <v>0</v>
      </c>
      <c r="AB219" s="89">
        <v>0</v>
      </c>
      <c r="AC219" s="90">
        <v>0.61758126662972657</v>
      </c>
      <c r="AD219" s="91">
        <v>0</v>
      </c>
      <c r="AE219" s="91">
        <v>0</v>
      </c>
      <c r="AF219" s="91">
        <v>0</v>
      </c>
      <c r="AG219" s="91">
        <v>0.61758126662972657</v>
      </c>
      <c r="AH219" s="91">
        <v>0</v>
      </c>
      <c r="AI219" s="92">
        <f t="shared" si="185"/>
        <v>25.557903450299229</v>
      </c>
      <c r="BA219"/>
      <c r="BR219"/>
      <c r="CG219"/>
    </row>
    <row r="220" spans="1:85" x14ac:dyDescent="0.25">
      <c r="A220" s="11" t="s">
        <v>67</v>
      </c>
      <c r="B220" s="52">
        <v>2.2668730503717711</v>
      </c>
      <c r="C220" s="52">
        <v>0</v>
      </c>
      <c r="D220" s="52">
        <v>2.2317515123041201</v>
      </c>
      <c r="E220" s="52">
        <v>0</v>
      </c>
      <c r="F220" s="372"/>
      <c r="G220" s="52">
        <v>0</v>
      </c>
      <c r="H220" s="53">
        <v>0</v>
      </c>
      <c r="I220" s="54">
        <f t="shared" si="183"/>
        <v>4.4986245626758912</v>
      </c>
      <c r="J220" s="8"/>
      <c r="K220" s="23" t="s">
        <v>67</v>
      </c>
      <c r="L220" s="55">
        <v>2.2668730503717711</v>
      </c>
      <c r="M220" s="55">
        <v>0</v>
      </c>
      <c r="N220" s="55">
        <v>2.2317515123041201</v>
      </c>
      <c r="O220" s="55">
        <v>0</v>
      </c>
      <c r="P220" s="55">
        <v>0</v>
      </c>
      <c r="Q220" s="55">
        <v>0</v>
      </c>
      <c r="R220" s="56">
        <v>0</v>
      </c>
      <c r="S220" s="57">
        <f t="shared" si="184"/>
        <v>4.4986245626758912</v>
      </c>
      <c r="U220" s="34" t="s">
        <v>55</v>
      </c>
      <c r="V220" s="93">
        <v>2.2668730503717711</v>
      </c>
      <c r="W220" s="93">
        <v>0</v>
      </c>
      <c r="X220" s="93">
        <v>0</v>
      </c>
      <c r="Y220" s="93">
        <v>0</v>
      </c>
      <c r="Z220" s="93">
        <v>2.2317515123041201</v>
      </c>
      <c r="AA220" s="93">
        <v>0</v>
      </c>
      <c r="AB220" s="93">
        <v>0</v>
      </c>
      <c r="AC220" s="94">
        <v>0</v>
      </c>
      <c r="AD220" s="93">
        <v>0</v>
      </c>
      <c r="AE220" s="93">
        <v>0</v>
      </c>
      <c r="AF220" s="93">
        <v>0</v>
      </c>
      <c r="AG220" s="93">
        <v>0</v>
      </c>
      <c r="AH220" s="93">
        <v>0</v>
      </c>
      <c r="AI220" s="95">
        <f t="shared" si="185"/>
        <v>4.4986245626758912</v>
      </c>
      <c r="BA220"/>
      <c r="BR220"/>
      <c r="CG220"/>
    </row>
    <row r="221" spans="1:85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1.7596846195892025E-3</v>
      </c>
      <c r="F221" s="372"/>
      <c r="G221" s="49">
        <v>0</v>
      </c>
      <c r="H221" s="58">
        <v>0</v>
      </c>
      <c r="I221" s="48">
        <f t="shared" si="183"/>
        <v>1.7596846195892025E-3</v>
      </c>
      <c r="J221" s="8"/>
      <c r="K221" s="24" t="s">
        <v>56</v>
      </c>
      <c r="L221" s="49">
        <v>0</v>
      </c>
      <c r="M221" s="49">
        <v>0</v>
      </c>
      <c r="N221" s="49">
        <v>0</v>
      </c>
      <c r="O221" s="49">
        <v>1.7596846195892025E-3</v>
      </c>
      <c r="P221" s="49">
        <v>2.6290015652527492</v>
      </c>
      <c r="Q221" s="49">
        <v>0</v>
      </c>
      <c r="R221" s="50">
        <v>0</v>
      </c>
      <c r="S221" s="51">
        <f t="shared" si="184"/>
        <v>2.6307612498723385</v>
      </c>
      <c r="U221" s="35" t="s">
        <v>56</v>
      </c>
      <c r="V221" s="89">
        <v>0</v>
      </c>
      <c r="W221" s="89">
        <v>0</v>
      </c>
      <c r="X221" s="89">
        <v>0</v>
      </c>
      <c r="Y221" s="89">
        <v>0</v>
      </c>
      <c r="Z221" s="89">
        <v>0</v>
      </c>
      <c r="AA221" s="89">
        <v>1.7596846195892025E-3</v>
      </c>
      <c r="AB221" s="89">
        <v>2.6290015652527492</v>
      </c>
      <c r="AC221" s="90">
        <v>0</v>
      </c>
      <c r="AD221" s="89">
        <v>0</v>
      </c>
      <c r="AE221" s="89">
        <v>0</v>
      </c>
      <c r="AF221" s="89">
        <v>0</v>
      </c>
      <c r="AG221" s="89">
        <v>0</v>
      </c>
      <c r="AH221" s="89">
        <v>0</v>
      </c>
      <c r="AI221" s="92">
        <f t="shared" si="185"/>
        <v>2.6307612498723385</v>
      </c>
      <c r="BA221"/>
      <c r="BR221"/>
      <c r="CG221"/>
    </row>
    <row r="222" spans="1:85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3.7247475039663502E-16</v>
      </c>
      <c r="F222" s="372"/>
      <c r="G222" s="52">
        <v>0</v>
      </c>
      <c r="H222" s="53">
        <v>0</v>
      </c>
      <c r="I222" s="54">
        <f t="shared" si="183"/>
        <v>3.7247475039663502E-16</v>
      </c>
      <c r="J222" s="8"/>
      <c r="K222" s="23" t="s">
        <v>11</v>
      </c>
      <c r="L222" s="55">
        <v>0</v>
      </c>
      <c r="M222" s="55">
        <v>0</v>
      </c>
      <c r="N222" s="55">
        <v>0</v>
      </c>
      <c r="O222" s="55">
        <v>3.7247475039663502E-16</v>
      </c>
      <c r="P222" s="55">
        <v>0.37435224388994365</v>
      </c>
      <c r="Q222" s="55">
        <v>0</v>
      </c>
      <c r="R222" s="56">
        <v>0</v>
      </c>
      <c r="S222" s="57">
        <f t="shared" si="184"/>
        <v>0.37435224388994404</v>
      </c>
      <c r="U222" s="34" t="s">
        <v>11</v>
      </c>
      <c r="V222" s="93">
        <v>0</v>
      </c>
      <c r="W222" s="93">
        <v>0</v>
      </c>
      <c r="X222" s="93">
        <v>0</v>
      </c>
      <c r="Y222" s="93">
        <v>0</v>
      </c>
      <c r="Z222" s="93">
        <v>0</v>
      </c>
      <c r="AA222" s="93">
        <v>3.7247475039663502E-16</v>
      </c>
      <c r="AB222" s="93">
        <v>0.37435224388994365</v>
      </c>
      <c r="AC222" s="94">
        <v>0</v>
      </c>
      <c r="AD222" s="93">
        <v>0</v>
      </c>
      <c r="AE222" s="93">
        <v>0</v>
      </c>
      <c r="AF222" s="93">
        <v>0</v>
      </c>
      <c r="AG222" s="93">
        <v>0</v>
      </c>
      <c r="AH222" s="93">
        <v>0</v>
      </c>
      <c r="AI222" s="95">
        <f t="shared" si="185"/>
        <v>0.37435224388994404</v>
      </c>
      <c r="BA222"/>
      <c r="BR222"/>
      <c r="CG222"/>
    </row>
    <row r="223" spans="1:85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183"/>
        <v>0</v>
      </c>
      <c r="J223" s="8"/>
      <c r="K223" s="24" t="s">
        <v>57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50">
        <v>0</v>
      </c>
      <c r="S223" s="51">
        <f t="shared" si="184"/>
        <v>0</v>
      </c>
      <c r="U223" s="35" t="s">
        <v>57</v>
      </c>
      <c r="V223" s="89">
        <v>0</v>
      </c>
      <c r="W223" s="89">
        <v>0</v>
      </c>
      <c r="X223" s="89">
        <v>0</v>
      </c>
      <c r="Y223" s="89">
        <v>0</v>
      </c>
      <c r="Z223" s="89">
        <v>0</v>
      </c>
      <c r="AA223" s="89">
        <v>0</v>
      </c>
      <c r="AB223" s="89">
        <v>0</v>
      </c>
      <c r="AC223" s="90">
        <v>0</v>
      </c>
      <c r="AD223" s="89">
        <v>0</v>
      </c>
      <c r="AE223" s="89">
        <v>0</v>
      </c>
      <c r="AF223" s="89">
        <v>0</v>
      </c>
      <c r="AG223" s="89">
        <v>0</v>
      </c>
      <c r="AH223" s="89">
        <v>0</v>
      </c>
      <c r="AI223" s="92">
        <f t="shared" si="185"/>
        <v>0</v>
      </c>
      <c r="BA223"/>
      <c r="BR223"/>
      <c r="CG223"/>
    </row>
    <row r="224" spans="1:85" x14ac:dyDescent="0.25">
      <c r="A224" s="11" t="s">
        <v>16</v>
      </c>
      <c r="B224" s="52">
        <v>10.760193664151954</v>
      </c>
      <c r="C224" s="52">
        <v>0</v>
      </c>
      <c r="D224" s="52">
        <v>42.62074923581811</v>
      </c>
      <c r="E224" s="52">
        <v>2.2525348519595592</v>
      </c>
      <c r="F224" s="372"/>
      <c r="G224" s="52">
        <v>0</v>
      </c>
      <c r="H224" s="53">
        <v>0</v>
      </c>
      <c r="I224" s="54">
        <f t="shared" si="183"/>
        <v>55.633477751929625</v>
      </c>
      <c r="J224" s="8"/>
      <c r="K224" s="23" t="s">
        <v>16</v>
      </c>
      <c r="L224" s="55">
        <v>10.760193664151954</v>
      </c>
      <c r="M224" s="55">
        <v>0</v>
      </c>
      <c r="N224" s="55">
        <v>42.62074923581811</v>
      </c>
      <c r="O224" s="55">
        <v>2.2525348519595592</v>
      </c>
      <c r="P224" s="55">
        <v>0</v>
      </c>
      <c r="Q224" s="55">
        <v>0</v>
      </c>
      <c r="R224" s="56">
        <v>0</v>
      </c>
      <c r="S224" s="57">
        <f t="shared" si="184"/>
        <v>55.633477751929625</v>
      </c>
      <c r="U224" s="34" t="s">
        <v>16</v>
      </c>
      <c r="V224" s="93">
        <v>10.760193664151954</v>
      </c>
      <c r="W224" s="93">
        <v>0</v>
      </c>
      <c r="X224" s="93">
        <v>0</v>
      </c>
      <c r="Y224" s="93">
        <v>0</v>
      </c>
      <c r="Z224" s="93">
        <v>42.62074923581811</v>
      </c>
      <c r="AA224" s="93">
        <v>2.2525348519595592</v>
      </c>
      <c r="AB224" s="93">
        <v>0</v>
      </c>
      <c r="AC224" s="94">
        <v>0</v>
      </c>
      <c r="AD224" s="93">
        <v>0</v>
      </c>
      <c r="AE224" s="93">
        <v>0</v>
      </c>
      <c r="AF224" s="93">
        <v>0</v>
      </c>
      <c r="AG224" s="93">
        <v>0</v>
      </c>
      <c r="AH224" s="93">
        <v>0</v>
      </c>
      <c r="AI224" s="95">
        <f t="shared" si="185"/>
        <v>55.633477751929625</v>
      </c>
      <c r="BA224"/>
      <c r="BR224"/>
      <c r="CG224"/>
    </row>
    <row r="225" spans="1:85" x14ac:dyDescent="0.25">
      <c r="A225" s="12" t="s">
        <v>139</v>
      </c>
      <c r="B225" s="49">
        <v>1.0345613002969565</v>
      </c>
      <c r="C225" s="49">
        <v>4.0825216468703282E-2</v>
      </c>
      <c r="D225" s="49">
        <v>8.8819726590823649</v>
      </c>
      <c r="E225" s="49">
        <v>1.1305444560563985E-2</v>
      </c>
      <c r="F225" s="372"/>
      <c r="G225" s="49">
        <v>0</v>
      </c>
      <c r="H225" s="58">
        <v>0</v>
      </c>
      <c r="I225" s="48">
        <f t="shared" si="183"/>
        <v>9.9686646204085889</v>
      </c>
      <c r="J225" s="8"/>
      <c r="K225" s="24" t="s">
        <v>139</v>
      </c>
      <c r="L225" s="49">
        <v>1.0345613002969565</v>
      </c>
      <c r="M225" s="49">
        <v>4.0825216468703282E-2</v>
      </c>
      <c r="N225" s="49">
        <v>8.8819726590823649</v>
      </c>
      <c r="O225" s="49">
        <v>1.1305444560563985E-2</v>
      </c>
      <c r="P225" s="49">
        <v>0</v>
      </c>
      <c r="Q225" s="49">
        <v>0</v>
      </c>
      <c r="R225" s="50">
        <v>0</v>
      </c>
      <c r="S225" s="51">
        <f t="shared" si="184"/>
        <v>9.9686646204085889</v>
      </c>
      <c r="U225" s="35" t="s">
        <v>139</v>
      </c>
      <c r="V225" s="89">
        <v>0.950378149838496</v>
      </c>
      <c r="W225" s="89">
        <v>0</v>
      </c>
      <c r="X225" s="89">
        <v>0</v>
      </c>
      <c r="Y225" s="89">
        <v>4.0825216468703282E-2</v>
      </c>
      <c r="Z225" s="89">
        <v>2.9709138104528741</v>
      </c>
      <c r="AA225" s="89">
        <v>1.1305444560563985E-2</v>
      </c>
      <c r="AB225" s="89">
        <v>0</v>
      </c>
      <c r="AC225" s="90">
        <v>5.995241999087952</v>
      </c>
      <c r="AD225" s="89">
        <v>8.418315045846049E-2</v>
      </c>
      <c r="AE225" s="89">
        <v>0</v>
      </c>
      <c r="AF225" s="89">
        <v>0</v>
      </c>
      <c r="AG225" s="89">
        <v>5.9110588486294899</v>
      </c>
      <c r="AH225" s="89">
        <v>0</v>
      </c>
      <c r="AI225" s="92">
        <f t="shared" si="185"/>
        <v>9.9686646204085889</v>
      </c>
      <c r="BA225"/>
      <c r="BR225"/>
      <c r="CG225"/>
    </row>
    <row r="226" spans="1:85" x14ac:dyDescent="0.25">
      <c r="A226" s="11" t="s">
        <v>24</v>
      </c>
      <c r="B226" s="52">
        <v>6.3660630713018929</v>
      </c>
      <c r="C226" s="52">
        <v>0.26781386209544406</v>
      </c>
      <c r="D226" s="52">
        <v>8.1165961651259675</v>
      </c>
      <c r="E226" s="52">
        <v>78.415316821214063</v>
      </c>
      <c r="F226" s="372"/>
      <c r="G226" s="52">
        <v>15.00963323634322</v>
      </c>
      <c r="H226" s="53">
        <v>1.6531719882434812</v>
      </c>
      <c r="I226" s="54">
        <f t="shared" si="183"/>
        <v>109.82859514432407</v>
      </c>
      <c r="J226" s="8"/>
      <c r="K226" s="23" t="s">
        <v>24</v>
      </c>
      <c r="L226" s="55">
        <v>6.3660630713018929</v>
      </c>
      <c r="M226" s="55">
        <v>0.26781386209544406</v>
      </c>
      <c r="N226" s="55">
        <v>8.1165961651259675</v>
      </c>
      <c r="O226" s="55">
        <v>78.415316821214063</v>
      </c>
      <c r="P226" s="55">
        <v>1.2466840606066099</v>
      </c>
      <c r="Q226" s="55">
        <v>15.00963323634322</v>
      </c>
      <c r="R226" s="56">
        <v>1.6531719882434812</v>
      </c>
      <c r="S226" s="57">
        <f t="shared" si="184"/>
        <v>111.07527920493068</v>
      </c>
      <c r="U226" s="34" t="s">
        <v>24</v>
      </c>
      <c r="V226" s="93">
        <v>0</v>
      </c>
      <c r="W226" s="93">
        <v>5.7105481787975565</v>
      </c>
      <c r="X226" s="93">
        <v>15.00963323634322</v>
      </c>
      <c r="Y226" s="93">
        <v>0.26781386209544406</v>
      </c>
      <c r="Z226" s="93">
        <v>8.0148789365425301</v>
      </c>
      <c r="AA226" s="93">
        <v>77.647334401286358</v>
      </c>
      <c r="AB226" s="93">
        <v>1.2466840606066099</v>
      </c>
      <c r="AC226" s="94">
        <v>3.1783865292589706</v>
      </c>
      <c r="AD226" s="93">
        <v>0.6555148925043367</v>
      </c>
      <c r="AE226" s="93">
        <v>0.42610645275896336</v>
      </c>
      <c r="AF226" s="93">
        <v>1.6531719882434812</v>
      </c>
      <c r="AG226" s="93">
        <v>0.1017172285834379</v>
      </c>
      <c r="AH226" s="93">
        <v>0.34187596716875202</v>
      </c>
      <c r="AI226" s="95">
        <f t="shared" si="185"/>
        <v>111.07527920493069</v>
      </c>
      <c r="BA226"/>
      <c r="BR226"/>
      <c r="CG226"/>
    </row>
    <row r="227" spans="1:85" x14ac:dyDescent="0.25">
      <c r="A227" s="12" t="s">
        <v>23</v>
      </c>
      <c r="B227" s="49">
        <v>0.68330256498122544</v>
      </c>
      <c r="C227" s="49">
        <v>0</v>
      </c>
      <c r="D227" s="49">
        <v>0.18812367190164009</v>
      </c>
      <c r="E227" s="49">
        <v>0</v>
      </c>
      <c r="F227" s="372"/>
      <c r="G227" s="49">
        <v>0</v>
      </c>
      <c r="H227" s="58">
        <v>0</v>
      </c>
      <c r="I227" s="48">
        <f t="shared" si="183"/>
        <v>0.87142623688286558</v>
      </c>
      <c r="J227" s="8"/>
      <c r="K227" s="24" t="s">
        <v>23</v>
      </c>
      <c r="L227" s="49">
        <v>0.68330256498122544</v>
      </c>
      <c r="M227" s="49">
        <v>0</v>
      </c>
      <c r="N227" s="49">
        <v>0.18812367190164009</v>
      </c>
      <c r="O227" s="49">
        <v>0</v>
      </c>
      <c r="P227" s="49">
        <v>0</v>
      </c>
      <c r="Q227" s="49">
        <v>0</v>
      </c>
      <c r="R227" s="50">
        <v>0</v>
      </c>
      <c r="S227" s="51">
        <f t="shared" si="184"/>
        <v>0.87142623688286558</v>
      </c>
      <c r="U227" s="35" t="s">
        <v>23</v>
      </c>
      <c r="V227" s="89">
        <v>0.68330256498122544</v>
      </c>
      <c r="W227" s="89">
        <v>0</v>
      </c>
      <c r="X227" s="89">
        <v>0</v>
      </c>
      <c r="Y227" s="89">
        <v>0</v>
      </c>
      <c r="Z227" s="89">
        <v>0</v>
      </c>
      <c r="AA227" s="89">
        <v>0</v>
      </c>
      <c r="AB227" s="89">
        <v>0</v>
      </c>
      <c r="AC227" s="90">
        <v>0.18812367190164009</v>
      </c>
      <c r="AD227" s="89">
        <v>0</v>
      </c>
      <c r="AE227" s="89">
        <v>0</v>
      </c>
      <c r="AF227" s="89">
        <v>0</v>
      </c>
      <c r="AG227" s="89">
        <v>0.18812367190164009</v>
      </c>
      <c r="AH227" s="89">
        <v>0</v>
      </c>
      <c r="AI227" s="92">
        <f t="shared" si="185"/>
        <v>0.87142623688286558</v>
      </c>
      <c r="BA227"/>
      <c r="BR227"/>
      <c r="CG227"/>
    </row>
    <row r="228" spans="1:85" x14ac:dyDescent="0.25">
      <c r="A228" s="11" t="s">
        <v>58</v>
      </c>
      <c r="B228" s="52">
        <v>5.1694475821685404E-2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183"/>
        <v>5.1694475821685404E-2</v>
      </c>
      <c r="J228" s="8"/>
      <c r="K228" s="23" t="s">
        <v>58</v>
      </c>
      <c r="L228" s="55">
        <v>5.1694475821685404E-2</v>
      </c>
      <c r="M228" s="55">
        <v>0</v>
      </c>
      <c r="N228" s="55">
        <v>0</v>
      </c>
      <c r="O228" s="55">
        <v>0</v>
      </c>
      <c r="P228" s="55">
        <v>0</v>
      </c>
      <c r="Q228" s="55">
        <v>0</v>
      </c>
      <c r="R228" s="56">
        <v>0</v>
      </c>
      <c r="S228" s="57">
        <f t="shared" si="184"/>
        <v>5.1694475821685404E-2</v>
      </c>
      <c r="U228" s="34" t="s">
        <v>58</v>
      </c>
      <c r="V228" s="93">
        <v>5.1694475821685404E-2</v>
      </c>
      <c r="W228" s="93">
        <v>0</v>
      </c>
      <c r="X228" s="93">
        <v>0</v>
      </c>
      <c r="Y228" s="93">
        <v>0</v>
      </c>
      <c r="Z228" s="93">
        <v>0</v>
      </c>
      <c r="AA228" s="93">
        <v>0</v>
      </c>
      <c r="AB228" s="93">
        <v>0</v>
      </c>
      <c r="AC228" s="94">
        <v>0</v>
      </c>
      <c r="AD228" s="93">
        <v>0</v>
      </c>
      <c r="AE228" s="93">
        <v>0</v>
      </c>
      <c r="AF228" s="93">
        <v>0</v>
      </c>
      <c r="AG228" s="93">
        <v>0</v>
      </c>
      <c r="AH228" s="93">
        <v>0</v>
      </c>
      <c r="AI228" s="95">
        <f t="shared" si="185"/>
        <v>5.1694475821685404E-2</v>
      </c>
      <c r="BA228"/>
      <c r="BR228"/>
      <c r="CG228"/>
    </row>
    <row r="229" spans="1:85" x14ac:dyDescent="0.25">
      <c r="A229" s="12" t="s">
        <v>21</v>
      </c>
      <c r="B229" s="49">
        <v>1.7625949436278463E-2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183"/>
        <v>1.7625949436278463E-2</v>
      </c>
      <c r="J229" s="8"/>
      <c r="K229" s="24" t="s">
        <v>21</v>
      </c>
      <c r="L229" s="49">
        <v>1.7625949436278463E-2</v>
      </c>
      <c r="M229" s="49">
        <v>0</v>
      </c>
      <c r="N229" s="49">
        <v>0</v>
      </c>
      <c r="O229" s="49">
        <v>0</v>
      </c>
      <c r="P229" s="49">
        <v>1.2297278105807843E-2</v>
      </c>
      <c r="Q229" s="49">
        <v>0</v>
      </c>
      <c r="R229" s="50">
        <v>0</v>
      </c>
      <c r="S229" s="51">
        <f t="shared" si="184"/>
        <v>2.9923227542086307E-2</v>
      </c>
      <c r="U229" s="35" t="s">
        <v>21</v>
      </c>
      <c r="V229" s="89">
        <v>1.7625949436278463E-2</v>
      </c>
      <c r="W229" s="89">
        <v>0</v>
      </c>
      <c r="X229" s="89">
        <v>0</v>
      </c>
      <c r="Y229" s="89">
        <v>0</v>
      </c>
      <c r="Z229" s="89">
        <v>0</v>
      </c>
      <c r="AA229" s="89">
        <v>0</v>
      </c>
      <c r="AB229" s="89">
        <v>1.2297278105807843E-2</v>
      </c>
      <c r="AC229" s="90">
        <v>0</v>
      </c>
      <c r="AD229" s="89">
        <v>0</v>
      </c>
      <c r="AE229" s="89">
        <v>0</v>
      </c>
      <c r="AF229" s="89">
        <v>0</v>
      </c>
      <c r="AG229" s="89">
        <v>0</v>
      </c>
      <c r="AH229" s="89">
        <v>0</v>
      </c>
      <c r="AI229" s="92">
        <f t="shared" si="185"/>
        <v>2.9923227542086307E-2</v>
      </c>
      <c r="BA229"/>
      <c r="BR229"/>
      <c r="CG229"/>
    </row>
    <row r="230" spans="1:85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183"/>
        <v>0</v>
      </c>
      <c r="J230" s="8"/>
      <c r="K230" s="23" t="s">
        <v>20</v>
      </c>
      <c r="L230" s="55">
        <v>0</v>
      </c>
      <c r="M230" s="55">
        <v>0</v>
      </c>
      <c r="N230" s="55">
        <v>0</v>
      </c>
      <c r="O230" s="55">
        <v>0</v>
      </c>
      <c r="P230" s="55">
        <v>0</v>
      </c>
      <c r="Q230" s="55">
        <v>0</v>
      </c>
      <c r="R230" s="56">
        <v>0</v>
      </c>
      <c r="S230" s="57">
        <f t="shared" si="184"/>
        <v>0</v>
      </c>
      <c r="U230" s="34" t="s">
        <v>59</v>
      </c>
      <c r="V230" s="93">
        <v>0</v>
      </c>
      <c r="W230" s="93">
        <v>0</v>
      </c>
      <c r="X230" s="93">
        <v>0</v>
      </c>
      <c r="Y230" s="93">
        <v>0</v>
      </c>
      <c r="Z230" s="93">
        <v>0</v>
      </c>
      <c r="AA230" s="93">
        <v>0</v>
      </c>
      <c r="AB230" s="93">
        <v>0</v>
      </c>
      <c r="AC230" s="94">
        <v>0</v>
      </c>
      <c r="AD230" s="93">
        <v>0</v>
      </c>
      <c r="AE230" s="93">
        <v>0</v>
      </c>
      <c r="AF230" s="93">
        <v>0</v>
      </c>
      <c r="AG230" s="93">
        <v>0</v>
      </c>
      <c r="AH230" s="93">
        <v>0</v>
      </c>
      <c r="AI230" s="95">
        <f t="shared" si="185"/>
        <v>0</v>
      </c>
      <c r="BA230"/>
      <c r="BR230"/>
      <c r="CG230"/>
    </row>
    <row r="231" spans="1:85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183"/>
        <v>0</v>
      </c>
      <c r="J231" s="8"/>
      <c r="K231" s="25" t="s">
        <v>62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50">
        <v>0</v>
      </c>
      <c r="S231" s="51">
        <f t="shared" si="184"/>
        <v>0</v>
      </c>
      <c r="U231" s="36" t="s">
        <v>60</v>
      </c>
      <c r="V231" s="89">
        <v>0</v>
      </c>
      <c r="W231" s="89">
        <v>0</v>
      </c>
      <c r="X231" s="89">
        <v>0</v>
      </c>
      <c r="Y231" s="89">
        <v>0</v>
      </c>
      <c r="Z231" s="89">
        <v>0</v>
      </c>
      <c r="AA231" s="89">
        <v>0</v>
      </c>
      <c r="AB231" s="89">
        <v>0</v>
      </c>
      <c r="AC231" s="90">
        <v>0</v>
      </c>
      <c r="AD231" s="91">
        <v>0</v>
      </c>
      <c r="AE231" s="91">
        <v>0</v>
      </c>
      <c r="AF231" s="91">
        <v>0</v>
      </c>
      <c r="AG231" s="91">
        <v>0</v>
      </c>
      <c r="AH231" s="91">
        <v>0</v>
      </c>
      <c r="AI231" s="92">
        <f t="shared" si="185"/>
        <v>0</v>
      </c>
      <c r="BA231"/>
      <c r="BR231"/>
      <c r="CG231"/>
    </row>
    <row r="232" spans="1:85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183"/>
        <v>0</v>
      </c>
      <c r="J232" s="8"/>
      <c r="K232" s="26" t="s">
        <v>22</v>
      </c>
      <c r="L232" s="62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3">
        <v>0</v>
      </c>
      <c r="S232" s="64">
        <f t="shared" si="184"/>
        <v>0</v>
      </c>
      <c r="U232" s="37" t="s">
        <v>63</v>
      </c>
      <c r="V232" s="96">
        <v>0</v>
      </c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7">
        <v>0</v>
      </c>
      <c r="AI232" s="98">
        <f t="shared" si="185"/>
        <v>0</v>
      </c>
      <c r="BA232"/>
      <c r="BR232"/>
      <c r="CG232"/>
    </row>
    <row r="233" spans="1:85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183"/>
        <v>0</v>
      </c>
      <c r="J233" s="8"/>
      <c r="K233" s="27" t="s">
        <v>18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8">
        <v>0</v>
      </c>
      <c r="S233" s="69">
        <f t="shared" si="184"/>
        <v>0</v>
      </c>
      <c r="U233" s="38" t="s">
        <v>18</v>
      </c>
      <c r="V233" s="99">
        <v>0</v>
      </c>
      <c r="W233" s="99">
        <v>0</v>
      </c>
      <c r="X233" s="99">
        <v>0</v>
      </c>
      <c r="Y233" s="99">
        <v>0</v>
      </c>
      <c r="Z233" s="99">
        <v>0</v>
      </c>
      <c r="AA233" s="99">
        <v>0</v>
      </c>
      <c r="AB233" s="99">
        <v>0</v>
      </c>
      <c r="AC233" s="99">
        <v>0</v>
      </c>
      <c r="AD233" s="100">
        <v>0</v>
      </c>
      <c r="AE233" s="100">
        <v>0</v>
      </c>
      <c r="AF233" s="100">
        <v>0</v>
      </c>
      <c r="AG233" s="100">
        <v>0</v>
      </c>
      <c r="AH233" s="100">
        <v>0</v>
      </c>
      <c r="AI233" s="101">
        <f t="shared" si="185"/>
        <v>0</v>
      </c>
      <c r="BA233"/>
      <c r="BR233"/>
      <c r="CG233"/>
    </row>
    <row r="234" spans="1:85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183"/>
        <v>0</v>
      </c>
      <c r="J234" s="8"/>
      <c r="K234" s="26" t="s">
        <v>19</v>
      </c>
      <c r="L234" s="62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3">
        <v>0</v>
      </c>
      <c r="S234" s="64">
        <f t="shared" si="184"/>
        <v>0</v>
      </c>
      <c r="U234" s="37" t="s">
        <v>19</v>
      </c>
      <c r="V234" s="96">
        <v>0</v>
      </c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>
        <v>0</v>
      </c>
      <c r="AD234" s="96">
        <v>0</v>
      </c>
      <c r="AE234" s="96">
        <v>0</v>
      </c>
      <c r="AF234" s="96">
        <v>0</v>
      </c>
      <c r="AG234" s="96">
        <v>0</v>
      </c>
      <c r="AH234" s="97">
        <v>0</v>
      </c>
      <c r="AI234" s="98">
        <f t="shared" si="185"/>
        <v>0</v>
      </c>
      <c r="BA234"/>
      <c r="BR234"/>
      <c r="CG234"/>
    </row>
    <row r="235" spans="1:85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183"/>
        <v>0</v>
      </c>
      <c r="J235" s="8"/>
      <c r="K235" s="28" t="s">
        <v>10</v>
      </c>
      <c r="L235" s="70">
        <v>0</v>
      </c>
      <c r="M235" s="70">
        <v>0</v>
      </c>
      <c r="N235" s="70">
        <v>0</v>
      </c>
      <c r="O235" s="70">
        <v>0</v>
      </c>
      <c r="P235" s="70">
        <v>0</v>
      </c>
      <c r="Q235" s="70">
        <v>0</v>
      </c>
      <c r="R235" s="73">
        <v>0</v>
      </c>
      <c r="S235" s="74">
        <f t="shared" si="184"/>
        <v>0</v>
      </c>
      <c r="U235" s="38" t="s">
        <v>10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100">
        <v>0</v>
      </c>
      <c r="AE235" s="100">
        <v>0</v>
      </c>
      <c r="AF235" s="100">
        <v>0</v>
      </c>
      <c r="AG235" s="100">
        <v>0</v>
      </c>
      <c r="AH235" s="100">
        <v>0</v>
      </c>
      <c r="AI235" s="101">
        <f t="shared" si="185"/>
        <v>0</v>
      </c>
      <c r="BA235"/>
      <c r="BR235"/>
      <c r="CG235"/>
    </row>
    <row r="236" spans="1:85" x14ac:dyDescent="0.25">
      <c r="A236" s="17" t="s">
        <v>25</v>
      </c>
      <c r="B236" s="75">
        <f>SUM(B215:B231)</f>
        <v>36.690568758122204</v>
      </c>
      <c r="C236" s="75">
        <f t="shared" ref="C236:I236" si="186">SUM(C215:C231)</f>
        <v>8.2565115405618688</v>
      </c>
      <c r="D236" s="75">
        <f t="shared" si="186"/>
        <v>64.138969550773268</v>
      </c>
      <c r="E236" s="75">
        <f t="shared" si="186"/>
        <v>80.680916802353778</v>
      </c>
      <c r="F236" s="75">
        <f t="shared" si="186"/>
        <v>0</v>
      </c>
      <c r="G236" s="75">
        <f t="shared" si="186"/>
        <v>15.00963323634322</v>
      </c>
      <c r="H236" s="76">
        <f t="shared" si="186"/>
        <v>1.6531719882434812</v>
      </c>
      <c r="I236" s="48">
        <f t="shared" si="186"/>
        <v>206.42977187639781</v>
      </c>
      <c r="J236" s="8"/>
      <c r="K236" s="29" t="s">
        <v>25</v>
      </c>
      <c r="L236" s="75">
        <f>SUM(L215:L231)</f>
        <v>36.690568758122204</v>
      </c>
      <c r="M236" s="75">
        <f t="shared" ref="M236:S236" si="187">SUM(M215:M231)</f>
        <v>8.2565115405618688</v>
      </c>
      <c r="N236" s="75">
        <f t="shared" si="187"/>
        <v>64.138969550773268</v>
      </c>
      <c r="O236" s="75">
        <f t="shared" si="187"/>
        <v>80.680916802353778</v>
      </c>
      <c r="P236" s="75">
        <f t="shared" si="187"/>
        <v>4.2623351478551106</v>
      </c>
      <c r="Q236" s="75">
        <f t="shared" si="187"/>
        <v>15.00963323634322</v>
      </c>
      <c r="R236" s="76">
        <f t="shared" si="187"/>
        <v>1.6531719882434812</v>
      </c>
      <c r="S236" s="77">
        <f t="shared" si="187"/>
        <v>210.69210702425295</v>
      </c>
      <c r="U236" s="39" t="s">
        <v>61</v>
      </c>
      <c r="V236" s="102">
        <f>SUM(V215:V231)</f>
        <v>30.240322536361848</v>
      </c>
      <c r="W236" s="102">
        <f t="shared" ref="W236:AH236" si="188">SUM(W215:W231)</f>
        <v>5.7105481787975565</v>
      </c>
      <c r="X236" s="102">
        <f t="shared" si="188"/>
        <v>15.00963323634322</v>
      </c>
      <c r="Y236" s="102">
        <f t="shared" si="188"/>
        <v>8.2565115405618688</v>
      </c>
      <c r="Z236" s="102">
        <f t="shared" si="188"/>
        <v>57.320488535028971</v>
      </c>
      <c r="AA236" s="102">
        <f t="shared" si="188"/>
        <v>79.912934382426073</v>
      </c>
      <c r="AB236" s="102">
        <f t="shared" si="188"/>
        <v>4.2623351478551106</v>
      </c>
      <c r="AC236" s="102">
        <f t="shared" si="188"/>
        <v>9.9793334668782876</v>
      </c>
      <c r="AD236" s="103">
        <f t="shared" si="188"/>
        <v>0.73969804296279718</v>
      </c>
      <c r="AE236" s="103">
        <f t="shared" si="188"/>
        <v>0.42610645275896336</v>
      </c>
      <c r="AF236" s="103">
        <f t="shared" si="188"/>
        <v>1.6531719882434812</v>
      </c>
      <c r="AG236" s="103">
        <f t="shared" si="188"/>
        <v>6.818481015744295</v>
      </c>
      <c r="AH236" s="103">
        <f t="shared" si="188"/>
        <v>0.34187596716875202</v>
      </c>
      <c r="AI236" s="104">
        <f>SUM(V236:AC236)</f>
        <v>210.69210702425295</v>
      </c>
      <c r="BA236"/>
      <c r="BR236"/>
      <c r="CG236"/>
    </row>
    <row r="237" spans="1:85" s="4" customFormat="1" ht="15" thickBot="1" x14ac:dyDescent="0.35">
      <c r="A237" s="18" t="s">
        <v>85</v>
      </c>
      <c r="B237" s="105">
        <f>IF($I236=0,"-",B236/$I236)</f>
        <v>0.17773874584374924</v>
      </c>
      <c r="C237" s="105">
        <f t="shared" ref="C237:H237" si="189">IF($I236=0,"-",C236/$I236)</f>
        <v>3.9996709125394714E-2</v>
      </c>
      <c r="D237" s="105">
        <f t="shared" si="189"/>
        <v>0.31070600411832655</v>
      </c>
      <c r="E237" s="105">
        <f t="shared" si="189"/>
        <v>0.39083953864301318</v>
      </c>
      <c r="F237" s="105">
        <f t="shared" si="189"/>
        <v>0</v>
      </c>
      <c r="G237" s="105">
        <f t="shared" si="189"/>
        <v>7.2710603223116524E-2</v>
      </c>
      <c r="H237" s="106">
        <f t="shared" si="189"/>
        <v>8.0083990463998417E-3</v>
      </c>
      <c r="I237" s="107">
        <f>SUM(B237:H237)</f>
        <v>1</v>
      </c>
      <c r="J237"/>
      <c r="K237" s="30" t="s">
        <v>85</v>
      </c>
      <c r="L237" s="80">
        <f>IF($S236=0,"-",L236/$S236)</f>
        <v>0.17414306248263359</v>
      </c>
      <c r="M237" s="80">
        <f t="shared" ref="M237:R237" si="190">IF($S236=0,"-",M236/$S236)</f>
        <v>3.9187569279049712E-2</v>
      </c>
      <c r="N237" s="80">
        <f t="shared" si="190"/>
        <v>0.30442037177686099</v>
      </c>
      <c r="O237" s="80">
        <f t="shared" si="190"/>
        <v>0.3829327920341436</v>
      </c>
      <c r="P237" s="80">
        <f t="shared" si="190"/>
        <v>2.023016053166372E-2</v>
      </c>
      <c r="Q237" s="80">
        <f t="shared" si="190"/>
        <v>7.1239656047558761E-2</v>
      </c>
      <c r="R237" s="81">
        <f t="shared" si="190"/>
        <v>7.8463878480895498E-3</v>
      </c>
      <c r="S237" s="82">
        <f>SUM(L237:R237)</f>
        <v>0.99999999999999989</v>
      </c>
      <c r="U237" s="40" t="s">
        <v>85</v>
      </c>
      <c r="V237" s="108">
        <f>+V236/$AI236</f>
        <v>0.14352850215162952</v>
      </c>
      <c r="W237" s="108">
        <f t="shared" ref="W237:AH237" si="191">+W236/$AI236</f>
        <v>2.7103759412023018E-2</v>
      </c>
      <c r="X237" s="108">
        <f t="shared" si="191"/>
        <v>7.1239656047558761E-2</v>
      </c>
      <c r="Y237" s="108">
        <f t="shared" si="191"/>
        <v>3.9187569279049712E-2</v>
      </c>
      <c r="Z237" s="108">
        <f t="shared" si="191"/>
        <v>0.27205807253344694</v>
      </c>
      <c r="AA237" s="108">
        <f t="shared" si="191"/>
        <v>0.37928774604369603</v>
      </c>
      <c r="AB237" s="108">
        <f t="shared" si="191"/>
        <v>2.023016053166372E-2</v>
      </c>
      <c r="AC237" s="108">
        <f t="shared" si="191"/>
        <v>4.7364534000932261E-2</v>
      </c>
      <c r="AD237" s="108">
        <f t="shared" si="191"/>
        <v>3.510800918981032E-3</v>
      </c>
      <c r="AE237" s="108">
        <f t="shared" si="191"/>
        <v>2.022412983462707E-3</v>
      </c>
      <c r="AF237" s="108">
        <f t="shared" si="191"/>
        <v>7.8463878480895498E-3</v>
      </c>
      <c r="AG237" s="108">
        <f t="shared" si="191"/>
        <v>3.2362299243414057E-2</v>
      </c>
      <c r="AH237" s="108">
        <f t="shared" si="191"/>
        <v>1.6226330069849194E-3</v>
      </c>
      <c r="AI237" s="109">
        <f>SUM(V237:AC237)</f>
        <v>0.99999999999999989</v>
      </c>
    </row>
    <row r="238" spans="1:85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AI238" s="8"/>
      <c r="BA238"/>
      <c r="BR238"/>
      <c r="CG238"/>
    </row>
    <row r="239" spans="1:85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  <c r="K239" s="369" t="s">
        <v>68</v>
      </c>
      <c r="L239" s="43" t="s">
        <v>0</v>
      </c>
      <c r="M239" s="43" t="s">
        <v>1</v>
      </c>
      <c r="N239" s="43" t="s">
        <v>2</v>
      </c>
      <c r="O239" s="43" t="s">
        <v>3</v>
      </c>
      <c r="P239" s="43" t="s">
        <v>26</v>
      </c>
      <c r="Q239" s="43" t="s">
        <v>4</v>
      </c>
      <c r="R239" s="43" t="s">
        <v>84</v>
      </c>
      <c r="S239" s="44" t="s">
        <v>5</v>
      </c>
      <c r="U239" s="365" t="s">
        <v>68</v>
      </c>
      <c r="V239" s="84" t="s">
        <v>71</v>
      </c>
      <c r="W239" s="84" t="s">
        <v>72</v>
      </c>
      <c r="X239" s="84" t="s">
        <v>4</v>
      </c>
      <c r="Y239" s="84" t="s">
        <v>1</v>
      </c>
      <c r="Z239" s="84" t="s">
        <v>2</v>
      </c>
      <c r="AA239" s="84" t="s">
        <v>3</v>
      </c>
      <c r="AB239" s="84" t="s">
        <v>53</v>
      </c>
      <c r="AC239" s="84" t="s">
        <v>65</v>
      </c>
      <c r="AD239" s="85" t="s">
        <v>73</v>
      </c>
      <c r="AE239" s="85" t="s">
        <v>74</v>
      </c>
      <c r="AF239" s="85" t="s">
        <v>75</v>
      </c>
      <c r="AG239" s="85" t="s">
        <v>76</v>
      </c>
      <c r="AH239" s="85" t="s">
        <v>77</v>
      </c>
      <c r="AI239" s="86" t="s">
        <v>61</v>
      </c>
      <c r="BA239"/>
      <c r="BR239"/>
      <c r="CG239"/>
    </row>
    <row r="240" spans="1:85" ht="15" customHeight="1" x14ac:dyDescent="0.25">
      <c r="A240" s="418" t="s">
        <v>68</v>
      </c>
      <c r="B240" s="357" t="s">
        <v>66</v>
      </c>
      <c r="C240" s="358"/>
      <c r="D240" s="358"/>
      <c r="E240" s="358"/>
      <c r="F240" s="358"/>
      <c r="G240" s="358"/>
      <c r="H240" s="358"/>
      <c r="I240" s="359"/>
      <c r="K240" s="370" t="s">
        <v>68</v>
      </c>
      <c r="L240" s="360" t="s">
        <v>66</v>
      </c>
      <c r="M240" s="361"/>
      <c r="N240" s="361"/>
      <c r="O240" s="361"/>
      <c r="P240" s="361"/>
      <c r="Q240" s="361"/>
      <c r="R240" s="361"/>
      <c r="S240" s="362"/>
      <c r="U240" s="366" t="s">
        <v>68</v>
      </c>
      <c r="V240" s="363" t="s">
        <v>66</v>
      </c>
      <c r="W240" s="363"/>
      <c r="X240" s="363"/>
      <c r="Y240" s="363"/>
      <c r="Z240" s="363"/>
      <c r="AA240" s="363"/>
      <c r="AB240" s="363"/>
      <c r="AC240" s="363"/>
      <c r="AD240" s="363"/>
      <c r="AE240" s="363"/>
      <c r="AF240" s="363"/>
      <c r="AG240" s="363"/>
      <c r="AH240" s="363"/>
      <c r="AI240" s="364"/>
      <c r="BA240"/>
      <c r="BR240"/>
      <c r="CG240"/>
    </row>
    <row r="241" spans="1:85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  <c r="J241" s="8"/>
      <c r="K241" s="31" t="s">
        <v>6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87">
        <v>0</v>
      </c>
      <c r="S241" s="88">
        <f>SUM(L241:R241)</f>
        <v>0</v>
      </c>
      <c r="U241" s="33" t="s">
        <v>6</v>
      </c>
      <c r="V241" s="89">
        <v>0</v>
      </c>
      <c r="W241" s="89">
        <v>0</v>
      </c>
      <c r="X241" s="89">
        <v>0</v>
      </c>
      <c r="Y241" s="89">
        <v>0</v>
      </c>
      <c r="Z241" s="89">
        <v>0</v>
      </c>
      <c r="AA241" s="89">
        <v>0</v>
      </c>
      <c r="AB241" s="89">
        <v>0</v>
      </c>
      <c r="AC241" s="90">
        <v>0</v>
      </c>
      <c r="AD241" s="91">
        <v>0</v>
      </c>
      <c r="AE241" s="91">
        <v>0</v>
      </c>
      <c r="AF241" s="91">
        <v>0</v>
      </c>
      <c r="AG241" s="91">
        <v>0</v>
      </c>
      <c r="AH241" s="91">
        <v>0</v>
      </c>
      <c r="AI241" s="92">
        <f>SUM(V241:AC241)</f>
        <v>0</v>
      </c>
      <c r="BA241"/>
      <c r="BR241"/>
      <c r="CG241"/>
    </row>
    <row r="242" spans="1:85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192">SUM(B242:H242)</f>
        <v>0</v>
      </c>
      <c r="J242" s="8"/>
      <c r="K242" s="23" t="s">
        <v>7</v>
      </c>
      <c r="L242" s="55">
        <v>0</v>
      </c>
      <c r="M242" s="55">
        <v>0</v>
      </c>
      <c r="N242" s="55">
        <v>0</v>
      </c>
      <c r="O242" s="55">
        <v>0</v>
      </c>
      <c r="P242" s="55">
        <v>0</v>
      </c>
      <c r="Q242" s="55">
        <v>0</v>
      </c>
      <c r="R242" s="56">
        <v>0</v>
      </c>
      <c r="S242" s="57">
        <f t="shared" ref="S242:S261" si="193">SUM(L242:R242)</f>
        <v>0</v>
      </c>
      <c r="U242" s="34" t="s">
        <v>7</v>
      </c>
      <c r="V242" s="93">
        <v>0</v>
      </c>
      <c r="W242" s="93">
        <v>0</v>
      </c>
      <c r="X242" s="93">
        <v>0</v>
      </c>
      <c r="Y242" s="93">
        <v>0</v>
      </c>
      <c r="Z242" s="93">
        <v>0</v>
      </c>
      <c r="AA242" s="93">
        <v>0</v>
      </c>
      <c r="AB242" s="93">
        <v>0</v>
      </c>
      <c r="AC242" s="94">
        <v>0</v>
      </c>
      <c r="AD242" s="93">
        <v>0</v>
      </c>
      <c r="AE242" s="93">
        <v>0</v>
      </c>
      <c r="AF242" s="93">
        <v>0</v>
      </c>
      <c r="AG242" s="93">
        <v>0</v>
      </c>
      <c r="AH242" s="93">
        <v>0</v>
      </c>
      <c r="AI242" s="95">
        <f t="shared" ref="AI242:AI261" si="194">SUM(V242:AC242)</f>
        <v>0</v>
      </c>
      <c r="BA242"/>
      <c r="BR242"/>
      <c r="CG242"/>
    </row>
    <row r="243" spans="1:85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192"/>
        <v>0</v>
      </c>
      <c r="J243" s="8"/>
      <c r="K243" s="24" t="s">
        <v>9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50">
        <v>0</v>
      </c>
      <c r="S243" s="51">
        <f t="shared" si="193"/>
        <v>0</v>
      </c>
      <c r="U243" s="35" t="s">
        <v>9</v>
      </c>
      <c r="V243" s="89">
        <v>0</v>
      </c>
      <c r="W243" s="89">
        <v>0</v>
      </c>
      <c r="X243" s="89">
        <v>0</v>
      </c>
      <c r="Y243" s="89">
        <v>0</v>
      </c>
      <c r="Z243" s="89">
        <v>0</v>
      </c>
      <c r="AA243" s="89">
        <v>0</v>
      </c>
      <c r="AB243" s="89">
        <v>0</v>
      </c>
      <c r="AC243" s="90">
        <v>0</v>
      </c>
      <c r="AD243" s="91">
        <v>0</v>
      </c>
      <c r="AE243" s="91">
        <v>0</v>
      </c>
      <c r="AF243" s="91">
        <v>0</v>
      </c>
      <c r="AG243" s="91">
        <v>0</v>
      </c>
      <c r="AH243" s="91">
        <v>0</v>
      </c>
      <c r="AI243" s="92">
        <f t="shared" si="194"/>
        <v>0</v>
      </c>
      <c r="BA243"/>
      <c r="BR243"/>
      <c r="CG243"/>
    </row>
    <row r="244" spans="1:85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192"/>
        <v>0</v>
      </c>
      <c r="J244" s="8"/>
      <c r="K244" s="23" t="s">
        <v>54</v>
      </c>
      <c r="L244" s="55">
        <v>0</v>
      </c>
      <c r="M244" s="55">
        <v>0</v>
      </c>
      <c r="N244" s="55">
        <v>0</v>
      </c>
      <c r="O244" s="55">
        <v>0</v>
      </c>
      <c r="P244" s="55">
        <v>0</v>
      </c>
      <c r="Q244" s="55">
        <v>0</v>
      </c>
      <c r="R244" s="56">
        <v>0</v>
      </c>
      <c r="S244" s="57">
        <f t="shared" si="193"/>
        <v>0</v>
      </c>
      <c r="U244" s="34" t="s">
        <v>54</v>
      </c>
      <c r="V244" s="93">
        <v>0</v>
      </c>
      <c r="W244" s="93">
        <v>0</v>
      </c>
      <c r="X244" s="93">
        <v>0</v>
      </c>
      <c r="Y244" s="93">
        <v>0</v>
      </c>
      <c r="Z244" s="93">
        <v>0</v>
      </c>
      <c r="AA244" s="93">
        <v>0</v>
      </c>
      <c r="AB244" s="93">
        <v>0</v>
      </c>
      <c r="AC244" s="94">
        <v>0</v>
      </c>
      <c r="AD244" s="93">
        <v>0</v>
      </c>
      <c r="AE244" s="93">
        <v>0</v>
      </c>
      <c r="AF244" s="93">
        <v>0</v>
      </c>
      <c r="AG244" s="93">
        <v>0</v>
      </c>
      <c r="AH244" s="93">
        <v>0</v>
      </c>
      <c r="AI244" s="95">
        <f t="shared" si="194"/>
        <v>0</v>
      </c>
      <c r="BA244"/>
      <c r="BR244"/>
      <c r="CG244"/>
    </row>
    <row r="245" spans="1:85" x14ac:dyDescent="0.25">
      <c r="A245" s="12" t="s">
        <v>15</v>
      </c>
      <c r="B245" s="49">
        <v>122.10829910013594</v>
      </c>
      <c r="C245" s="49">
        <v>0.72053123828756582</v>
      </c>
      <c r="D245" s="49">
        <v>2.6079741851695006</v>
      </c>
      <c r="E245" s="49">
        <v>0</v>
      </c>
      <c r="F245" s="372"/>
      <c r="G245" s="49">
        <v>0</v>
      </c>
      <c r="H245" s="58">
        <v>0</v>
      </c>
      <c r="I245" s="48">
        <f t="shared" si="192"/>
        <v>125.436804523593</v>
      </c>
      <c r="J245" s="8"/>
      <c r="K245" s="24" t="s">
        <v>15</v>
      </c>
      <c r="L245" s="49">
        <v>122.10829910013594</v>
      </c>
      <c r="M245" s="49">
        <v>0.72053123828756582</v>
      </c>
      <c r="N245" s="49">
        <v>2.6079741851695006</v>
      </c>
      <c r="O245" s="49">
        <v>0</v>
      </c>
      <c r="P245" s="49">
        <v>0</v>
      </c>
      <c r="Q245" s="49">
        <v>0</v>
      </c>
      <c r="R245" s="50">
        <v>0</v>
      </c>
      <c r="S245" s="51">
        <f t="shared" si="193"/>
        <v>125.436804523593</v>
      </c>
      <c r="U245" s="35" t="s">
        <v>15</v>
      </c>
      <c r="V245" s="89">
        <v>121.9030880223015</v>
      </c>
      <c r="W245" s="89">
        <v>0</v>
      </c>
      <c r="X245" s="89">
        <v>0</v>
      </c>
      <c r="Y245" s="89">
        <v>0.72053123828756582</v>
      </c>
      <c r="Z245" s="89">
        <v>2.5029699504968796</v>
      </c>
      <c r="AA245" s="89">
        <v>0</v>
      </c>
      <c r="AB245" s="89">
        <v>0</v>
      </c>
      <c r="AC245" s="90">
        <v>0.31021531250705836</v>
      </c>
      <c r="AD245" s="91">
        <v>0.20521107783443743</v>
      </c>
      <c r="AE245" s="91">
        <v>0</v>
      </c>
      <c r="AF245" s="91">
        <v>0</v>
      </c>
      <c r="AG245" s="91">
        <v>0.10500423467262097</v>
      </c>
      <c r="AH245" s="91">
        <v>0</v>
      </c>
      <c r="AI245" s="92">
        <f t="shared" si="194"/>
        <v>125.436804523593</v>
      </c>
      <c r="BA245"/>
      <c r="BR245"/>
      <c r="CG245"/>
    </row>
    <row r="246" spans="1:85" x14ac:dyDescent="0.25">
      <c r="A246" s="11" t="s">
        <v>67</v>
      </c>
      <c r="B246" s="52">
        <v>41.723659951035799</v>
      </c>
      <c r="C246" s="52">
        <v>0.2031403929798872</v>
      </c>
      <c r="D246" s="52">
        <v>0.69963290596217853</v>
      </c>
      <c r="E246" s="52">
        <v>0</v>
      </c>
      <c r="F246" s="372"/>
      <c r="G246" s="52">
        <v>0</v>
      </c>
      <c r="H246" s="53">
        <v>0</v>
      </c>
      <c r="I246" s="54">
        <f t="shared" si="192"/>
        <v>42.626433249977865</v>
      </c>
      <c r="J246" s="8"/>
      <c r="K246" s="23" t="s">
        <v>67</v>
      </c>
      <c r="L246" s="55">
        <v>41.723659951035799</v>
      </c>
      <c r="M246" s="55">
        <v>0.2031403929798872</v>
      </c>
      <c r="N246" s="55">
        <v>0.69963290596217853</v>
      </c>
      <c r="O246" s="55">
        <v>0</v>
      </c>
      <c r="P246" s="55">
        <v>0</v>
      </c>
      <c r="Q246" s="55">
        <v>0</v>
      </c>
      <c r="R246" s="56">
        <v>0</v>
      </c>
      <c r="S246" s="57">
        <f t="shared" si="193"/>
        <v>42.626433249977865</v>
      </c>
      <c r="U246" s="34" t="s">
        <v>55</v>
      </c>
      <c r="V246" s="93">
        <v>41.719262122829186</v>
      </c>
      <c r="W246" s="93">
        <v>0</v>
      </c>
      <c r="X246" s="93">
        <v>0</v>
      </c>
      <c r="Y246" s="93">
        <v>0.2031403929798872</v>
      </c>
      <c r="Z246" s="93">
        <v>0.69607832885923371</v>
      </c>
      <c r="AA246" s="93">
        <v>0</v>
      </c>
      <c r="AB246" s="93">
        <v>0</v>
      </c>
      <c r="AC246" s="94">
        <v>7.9524053095562583E-3</v>
      </c>
      <c r="AD246" s="93">
        <v>4.3978282066114462E-3</v>
      </c>
      <c r="AE246" s="93">
        <v>0</v>
      </c>
      <c r="AF246" s="93">
        <v>0</v>
      </c>
      <c r="AG246" s="93">
        <v>3.5545771029448121E-3</v>
      </c>
      <c r="AH246" s="93">
        <v>0</v>
      </c>
      <c r="AI246" s="95">
        <f t="shared" si="194"/>
        <v>42.626433249977872</v>
      </c>
      <c r="BA246"/>
      <c r="BR246"/>
      <c r="CG246"/>
    </row>
    <row r="247" spans="1:85" x14ac:dyDescent="0.25">
      <c r="A247" s="12" t="s">
        <v>56</v>
      </c>
      <c r="B247" s="49">
        <v>0</v>
      </c>
      <c r="C247" s="49">
        <v>0</v>
      </c>
      <c r="D247" s="49">
        <v>0</v>
      </c>
      <c r="E247" s="49">
        <v>0.83283434019941771</v>
      </c>
      <c r="F247" s="372"/>
      <c r="G247" s="49">
        <v>0</v>
      </c>
      <c r="H247" s="58">
        <v>0</v>
      </c>
      <c r="I247" s="48">
        <f t="shared" si="192"/>
        <v>0.83283434019941771</v>
      </c>
      <c r="J247" s="8"/>
      <c r="K247" s="24" t="s">
        <v>56</v>
      </c>
      <c r="L247" s="49">
        <v>0</v>
      </c>
      <c r="M247" s="49">
        <v>0</v>
      </c>
      <c r="N247" s="49">
        <v>0</v>
      </c>
      <c r="O247" s="49">
        <v>0.83283434019941771</v>
      </c>
      <c r="P247" s="49">
        <v>155.08419665068359</v>
      </c>
      <c r="Q247" s="49">
        <v>0</v>
      </c>
      <c r="R247" s="50">
        <v>0</v>
      </c>
      <c r="S247" s="51">
        <f t="shared" si="193"/>
        <v>155.91703099088301</v>
      </c>
      <c r="U247" s="35" t="s">
        <v>56</v>
      </c>
      <c r="V247" s="89">
        <v>0</v>
      </c>
      <c r="W247" s="89">
        <v>0</v>
      </c>
      <c r="X247" s="89">
        <v>0</v>
      </c>
      <c r="Y247" s="89">
        <v>0</v>
      </c>
      <c r="Z247" s="89">
        <v>0</v>
      </c>
      <c r="AA247" s="89">
        <v>0.83283434019941771</v>
      </c>
      <c r="AB247" s="89">
        <v>155.08419665068359</v>
      </c>
      <c r="AC247" s="90">
        <v>0</v>
      </c>
      <c r="AD247" s="89">
        <v>0</v>
      </c>
      <c r="AE247" s="89">
        <v>0</v>
      </c>
      <c r="AF247" s="89">
        <v>0</v>
      </c>
      <c r="AG247" s="89">
        <v>0</v>
      </c>
      <c r="AH247" s="89">
        <v>0</v>
      </c>
      <c r="AI247" s="92">
        <f t="shared" si="194"/>
        <v>155.91703099088301</v>
      </c>
      <c r="BA247"/>
      <c r="BR247"/>
      <c r="CG247"/>
    </row>
    <row r="248" spans="1:85" x14ac:dyDescent="0.25">
      <c r="A248" s="11" t="s">
        <v>11</v>
      </c>
      <c r="B248" s="52">
        <v>0</v>
      </c>
      <c r="C248" s="52">
        <v>0</v>
      </c>
      <c r="D248" s="52">
        <v>0</v>
      </c>
      <c r="E248" s="52">
        <v>8.378855869832702E-2</v>
      </c>
      <c r="F248" s="372"/>
      <c r="G248" s="52">
        <v>0</v>
      </c>
      <c r="H248" s="53">
        <v>0</v>
      </c>
      <c r="I248" s="54">
        <f t="shared" si="192"/>
        <v>8.378855869832702E-2</v>
      </c>
      <c r="J248" s="8"/>
      <c r="K248" s="23" t="s">
        <v>11</v>
      </c>
      <c r="L248" s="55">
        <v>0</v>
      </c>
      <c r="M248" s="55">
        <v>0</v>
      </c>
      <c r="N248" s="55">
        <v>0</v>
      </c>
      <c r="O248" s="55">
        <v>8.378855869832702E-2</v>
      </c>
      <c r="P248" s="55">
        <v>14.593571694060035</v>
      </c>
      <c r="Q248" s="55">
        <v>0</v>
      </c>
      <c r="R248" s="56">
        <v>0</v>
      </c>
      <c r="S248" s="57">
        <f t="shared" si="193"/>
        <v>14.677360252758362</v>
      </c>
      <c r="U248" s="34" t="s">
        <v>11</v>
      </c>
      <c r="V248" s="93">
        <v>0</v>
      </c>
      <c r="W248" s="93">
        <v>0</v>
      </c>
      <c r="X248" s="93">
        <v>0</v>
      </c>
      <c r="Y248" s="93">
        <v>0</v>
      </c>
      <c r="Z248" s="93">
        <v>0</v>
      </c>
      <c r="AA248" s="93">
        <v>8.378855869832702E-2</v>
      </c>
      <c r="AB248" s="93">
        <v>14.593571694060035</v>
      </c>
      <c r="AC248" s="94">
        <v>0</v>
      </c>
      <c r="AD248" s="93">
        <v>0</v>
      </c>
      <c r="AE248" s="93">
        <v>0</v>
      </c>
      <c r="AF248" s="93">
        <v>0</v>
      </c>
      <c r="AG248" s="93">
        <v>0</v>
      </c>
      <c r="AH248" s="93">
        <v>0</v>
      </c>
      <c r="AI248" s="95">
        <f t="shared" si="194"/>
        <v>14.677360252758362</v>
      </c>
      <c r="BA248"/>
      <c r="BR248"/>
      <c r="CG248"/>
    </row>
    <row r="249" spans="1:85" x14ac:dyDescent="0.25">
      <c r="A249" s="12" t="s">
        <v>57</v>
      </c>
      <c r="B249" s="49">
        <v>0</v>
      </c>
      <c r="C249" s="49">
        <v>0</v>
      </c>
      <c r="D249" s="49">
        <v>0.26346093162857748</v>
      </c>
      <c r="E249" s="49">
        <v>0</v>
      </c>
      <c r="F249" s="372"/>
      <c r="G249" s="49">
        <v>0</v>
      </c>
      <c r="H249" s="58">
        <v>0</v>
      </c>
      <c r="I249" s="48">
        <f t="shared" si="192"/>
        <v>0.26346093162857748</v>
      </c>
      <c r="J249" s="8"/>
      <c r="K249" s="24" t="s">
        <v>57</v>
      </c>
      <c r="L249" s="49">
        <v>0</v>
      </c>
      <c r="M249" s="49">
        <v>0</v>
      </c>
      <c r="N249" s="49">
        <v>0.26346093162857748</v>
      </c>
      <c r="O249" s="49">
        <v>0</v>
      </c>
      <c r="P249" s="49">
        <v>0</v>
      </c>
      <c r="Q249" s="49">
        <v>0</v>
      </c>
      <c r="R249" s="50">
        <v>0</v>
      </c>
      <c r="S249" s="51">
        <f t="shared" si="193"/>
        <v>0.26346093162857748</v>
      </c>
      <c r="U249" s="35" t="s">
        <v>57</v>
      </c>
      <c r="V249" s="89">
        <v>0</v>
      </c>
      <c r="W249" s="89">
        <v>0</v>
      </c>
      <c r="X249" s="89">
        <v>0</v>
      </c>
      <c r="Y249" s="89">
        <v>0</v>
      </c>
      <c r="Z249" s="89">
        <v>0.26346093162857748</v>
      </c>
      <c r="AA249" s="89">
        <v>0</v>
      </c>
      <c r="AB249" s="89">
        <v>0</v>
      </c>
      <c r="AC249" s="90">
        <v>0</v>
      </c>
      <c r="AD249" s="89">
        <v>0</v>
      </c>
      <c r="AE249" s="89">
        <v>0</v>
      </c>
      <c r="AF249" s="89">
        <v>0</v>
      </c>
      <c r="AG249" s="89">
        <v>0</v>
      </c>
      <c r="AH249" s="89">
        <v>0</v>
      </c>
      <c r="AI249" s="92">
        <f t="shared" si="194"/>
        <v>0.26346093162857748</v>
      </c>
      <c r="BA249"/>
      <c r="BR249"/>
      <c r="CG249"/>
    </row>
    <row r="250" spans="1:85" x14ac:dyDescent="0.25">
      <c r="A250" s="11" t="s">
        <v>16</v>
      </c>
      <c r="B250" s="52">
        <v>19.675891330441793</v>
      </c>
      <c r="C250" s="52">
        <v>0.94243810721598953</v>
      </c>
      <c r="D250" s="52">
        <v>9.6595944315284967</v>
      </c>
      <c r="E250" s="52">
        <v>3.6668131613215728E-2</v>
      </c>
      <c r="F250" s="372"/>
      <c r="G250" s="52">
        <v>0</v>
      </c>
      <c r="H250" s="53">
        <v>0</v>
      </c>
      <c r="I250" s="54">
        <f t="shared" si="192"/>
        <v>30.314592000799493</v>
      </c>
      <c r="J250" s="8"/>
      <c r="K250" s="23" t="s">
        <v>16</v>
      </c>
      <c r="L250" s="55">
        <v>19.675891330441793</v>
      </c>
      <c r="M250" s="55">
        <v>0.94243810721598953</v>
      </c>
      <c r="N250" s="55">
        <v>9.6595944315284967</v>
      </c>
      <c r="O250" s="55">
        <v>3.6668131613215728E-2</v>
      </c>
      <c r="P250" s="55">
        <v>0</v>
      </c>
      <c r="Q250" s="55">
        <v>0</v>
      </c>
      <c r="R250" s="56">
        <v>0</v>
      </c>
      <c r="S250" s="57">
        <f t="shared" si="193"/>
        <v>30.314592000799493</v>
      </c>
      <c r="U250" s="34" t="s">
        <v>16</v>
      </c>
      <c r="V250" s="93">
        <v>19.65884573551142</v>
      </c>
      <c r="W250" s="93">
        <v>0</v>
      </c>
      <c r="X250" s="93">
        <v>0</v>
      </c>
      <c r="Y250" s="93">
        <v>0.94243810721598953</v>
      </c>
      <c r="Z250" s="93">
        <v>9.6595944315284967</v>
      </c>
      <c r="AA250" s="93">
        <v>0</v>
      </c>
      <c r="AB250" s="93">
        <v>0</v>
      </c>
      <c r="AC250" s="94">
        <v>5.3713726543590114E-2</v>
      </c>
      <c r="AD250" s="93">
        <v>1.7045594930374379E-2</v>
      </c>
      <c r="AE250" s="93">
        <v>0</v>
      </c>
      <c r="AF250" s="93">
        <v>0</v>
      </c>
      <c r="AG250" s="93">
        <v>0</v>
      </c>
      <c r="AH250" s="93">
        <v>3.6668131613215728E-2</v>
      </c>
      <c r="AI250" s="95">
        <f t="shared" si="194"/>
        <v>30.314592000799497</v>
      </c>
      <c r="BA250"/>
      <c r="BR250"/>
      <c r="CG250"/>
    </row>
    <row r="251" spans="1:85" x14ac:dyDescent="0.25">
      <c r="A251" s="12" t="s">
        <v>139</v>
      </c>
      <c r="B251" s="49">
        <v>182.84432193405877</v>
      </c>
      <c r="C251" s="49">
        <v>5.3624935279095842</v>
      </c>
      <c r="D251" s="49">
        <v>126.06612642709815</v>
      </c>
      <c r="E251" s="49">
        <v>0.73922388871996181</v>
      </c>
      <c r="F251" s="372"/>
      <c r="G251" s="49">
        <v>0</v>
      </c>
      <c r="H251" s="58">
        <v>0</v>
      </c>
      <c r="I251" s="48">
        <f t="shared" si="192"/>
        <v>315.01216577778644</v>
      </c>
      <c r="J251" s="8"/>
      <c r="K251" s="24" t="s">
        <v>139</v>
      </c>
      <c r="L251" s="49">
        <v>182.84432193405877</v>
      </c>
      <c r="M251" s="49">
        <v>5.3624935279095842</v>
      </c>
      <c r="N251" s="49">
        <v>126.06612642709815</v>
      </c>
      <c r="O251" s="49">
        <v>0.73922388871996181</v>
      </c>
      <c r="P251" s="49">
        <v>0</v>
      </c>
      <c r="Q251" s="49">
        <v>0</v>
      </c>
      <c r="R251" s="50">
        <v>0</v>
      </c>
      <c r="S251" s="51">
        <f t="shared" si="193"/>
        <v>315.01216577778644</v>
      </c>
      <c r="U251" s="35" t="s">
        <v>139</v>
      </c>
      <c r="V251" s="89">
        <v>177.74973731870688</v>
      </c>
      <c r="W251" s="89">
        <v>0</v>
      </c>
      <c r="X251" s="89">
        <v>0</v>
      </c>
      <c r="Y251" s="89">
        <v>5.3624935279095842</v>
      </c>
      <c r="Z251" s="89">
        <v>125.93622170904473</v>
      </c>
      <c r="AA251" s="89">
        <v>0.73922388871996181</v>
      </c>
      <c r="AB251" s="89">
        <v>0</v>
      </c>
      <c r="AC251" s="90">
        <v>5.2244893334053275</v>
      </c>
      <c r="AD251" s="89">
        <v>5.094584615351903</v>
      </c>
      <c r="AE251" s="89">
        <v>0</v>
      </c>
      <c r="AF251" s="89">
        <v>0</v>
      </c>
      <c r="AG251" s="89">
        <v>0.1299047180534251</v>
      </c>
      <c r="AH251" s="89">
        <v>0</v>
      </c>
      <c r="AI251" s="92">
        <f t="shared" si="194"/>
        <v>315.01216577778644</v>
      </c>
      <c r="BA251"/>
      <c r="BR251"/>
      <c r="CG251"/>
    </row>
    <row r="252" spans="1:85" x14ac:dyDescent="0.25">
      <c r="A252" s="11" t="s">
        <v>24</v>
      </c>
      <c r="B252" s="52">
        <v>142.43686140386251</v>
      </c>
      <c r="C252" s="52">
        <v>6.2642075948063605</v>
      </c>
      <c r="D252" s="52">
        <v>102.31737457646202</v>
      </c>
      <c r="E252" s="52">
        <v>681.63172556830045</v>
      </c>
      <c r="F252" s="372"/>
      <c r="G252" s="52">
        <v>106.5575224813677</v>
      </c>
      <c r="H252" s="53">
        <v>15.976330907993846</v>
      </c>
      <c r="I252" s="54">
        <f t="shared" si="192"/>
        <v>1055.1840225327928</v>
      </c>
      <c r="J252" s="8"/>
      <c r="K252" s="23" t="s">
        <v>24</v>
      </c>
      <c r="L252" s="55">
        <v>142.43686140386251</v>
      </c>
      <c r="M252" s="55">
        <v>6.2642075948063605</v>
      </c>
      <c r="N252" s="55">
        <v>102.31737457646202</v>
      </c>
      <c r="O252" s="55">
        <v>681.63172556830045</v>
      </c>
      <c r="P252" s="55">
        <v>1.2466840606066099</v>
      </c>
      <c r="Q252" s="55">
        <v>106.5575224813677</v>
      </c>
      <c r="R252" s="56">
        <v>15.976330907993846</v>
      </c>
      <c r="S252" s="57">
        <f t="shared" si="193"/>
        <v>1056.4307065933995</v>
      </c>
      <c r="U252" s="34" t="s">
        <v>24</v>
      </c>
      <c r="V252" s="93">
        <v>5.2741384260858659</v>
      </c>
      <c r="W252" s="93">
        <v>52.988172089562397</v>
      </c>
      <c r="X252" s="93">
        <v>106.5575224813677</v>
      </c>
      <c r="Y252" s="93">
        <v>6.2642075948063605</v>
      </c>
      <c r="Z252" s="93">
        <v>101.15155350332411</v>
      </c>
      <c r="AA252" s="93">
        <v>632.21372165565049</v>
      </c>
      <c r="AB252" s="93">
        <v>1.2466840606066099</v>
      </c>
      <c r="AC252" s="94">
        <v>150.73470678199592</v>
      </c>
      <c r="AD252" s="93">
        <v>84.174550888214227</v>
      </c>
      <c r="AE252" s="93">
        <v>47.181696805670697</v>
      </c>
      <c r="AF252" s="93">
        <v>15.976330907993846</v>
      </c>
      <c r="AG252" s="93">
        <v>1.1658210731379124</v>
      </c>
      <c r="AH252" s="93">
        <v>2.2363071069791736</v>
      </c>
      <c r="AI252" s="95">
        <f t="shared" si="194"/>
        <v>1056.4307065933995</v>
      </c>
      <c r="BA252"/>
      <c r="BR252"/>
      <c r="CG252"/>
    </row>
    <row r="253" spans="1:85" x14ac:dyDescent="0.25">
      <c r="A253" s="12" t="s">
        <v>23</v>
      </c>
      <c r="B253" s="49">
        <v>21.838767973588645</v>
      </c>
      <c r="C253" s="49">
        <v>0</v>
      </c>
      <c r="D253" s="49">
        <v>0.40130809900699677</v>
      </c>
      <c r="E253" s="49">
        <v>0</v>
      </c>
      <c r="F253" s="372"/>
      <c r="G253" s="49">
        <v>0</v>
      </c>
      <c r="H253" s="58">
        <v>0</v>
      </c>
      <c r="I253" s="48">
        <f t="shared" si="192"/>
        <v>22.240076072595642</v>
      </c>
      <c r="J253" s="8"/>
      <c r="K253" s="24" t="s">
        <v>23</v>
      </c>
      <c r="L253" s="49">
        <v>21.838767973588645</v>
      </c>
      <c r="M253" s="49">
        <v>0</v>
      </c>
      <c r="N253" s="49">
        <v>0.40130809900699677</v>
      </c>
      <c r="O253" s="49">
        <v>0</v>
      </c>
      <c r="P253" s="49">
        <v>0</v>
      </c>
      <c r="Q253" s="49">
        <v>0</v>
      </c>
      <c r="R253" s="50">
        <v>0</v>
      </c>
      <c r="S253" s="51">
        <f t="shared" si="193"/>
        <v>22.240076072595642</v>
      </c>
      <c r="U253" s="35" t="s">
        <v>23</v>
      </c>
      <c r="V253" s="89">
        <v>21.663579479018097</v>
      </c>
      <c r="W253" s="89">
        <v>0</v>
      </c>
      <c r="X253" s="89">
        <v>0</v>
      </c>
      <c r="Y253" s="89">
        <v>0</v>
      </c>
      <c r="Z253" s="89">
        <v>0.40130809900699677</v>
      </c>
      <c r="AA253" s="89">
        <v>0</v>
      </c>
      <c r="AB253" s="89">
        <v>0</v>
      </c>
      <c r="AC253" s="90">
        <v>0.175188494570548</v>
      </c>
      <c r="AD253" s="89">
        <v>0.175188494570548</v>
      </c>
      <c r="AE253" s="89">
        <v>0</v>
      </c>
      <c r="AF253" s="89">
        <v>0</v>
      </c>
      <c r="AG253" s="89">
        <v>0</v>
      </c>
      <c r="AH253" s="89">
        <v>0</v>
      </c>
      <c r="AI253" s="92">
        <f t="shared" si="194"/>
        <v>22.240076072595642</v>
      </c>
      <c r="BA253"/>
      <c r="BR253"/>
      <c r="CG253"/>
    </row>
    <row r="254" spans="1:85" x14ac:dyDescent="0.25">
      <c r="A254" s="11" t="s">
        <v>58</v>
      </c>
      <c r="B254" s="52">
        <v>0.66497609403126723</v>
      </c>
      <c r="C254" s="52">
        <v>1.1277171903932315</v>
      </c>
      <c r="D254" s="52">
        <v>2.0566270949420637</v>
      </c>
      <c r="E254" s="52">
        <v>0</v>
      </c>
      <c r="F254" s="372"/>
      <c r="G254" s="52">
        <v>0</v>
      </c>
      <c r="H254" s="53">
        <v>0</v>
      </c>
      <c r="I254" s="54">
        <f t="shared" si="192"/>
        <v>3.8493203793665627</v>
      </c>
      <c r="J254" s="8"/>
      <c r="K254" s="23" t="s">
        <v>58</v>
      </c>
      <c r="L254" s="55">
        <v>0.66497609403126723</v>
      </c>
      <c r="M254" s="55">
        <v>1.1277171903932315</v>
      </c>
      <c r="N254" s="55">
        <v>2.0566270949420637</v>
      </c>
      <c r="O254" s="55">
        <v>0</v>
      </c>
      <c r="P254" s="55">
        <v>0</v>
      </c>
      <c r="Q254" s="55">
        <v>0</v>
      </c>
      <c r="R254" s="56">
        <v>0</v>
      </c>
      <c r="S254" s="57">
        <f t="shared" si="193"/>
        <v>3.8493203793665627</v>
      </c>
      <c r="U254" s="34" t="s">
        <v>58</v>
      </c>
      <c r="V254" s="93">
        <v>0.66497609403126723</v>
      </c>
      <c r="W254" s="93">
        <v>0</v>
      </c>
      <c r="X254" s="93">
        <v>0</v>
      </c>
      <c r="Y254" s="93">
        <v>1.1277171903932315</v>
      </c>
      <c r="Z254" s="93">
        <v>2.0566270949420637</v>
      </c>
      <c r="AA254" s="93">
        <v>0</v>
      </c>
      <c r="AB254" s="93">
        <v>0</v>
      </c>
      <c r="AC254" s="94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5">
        <f t="shared" si="194"/>
        <v>3.8493203793665627</v>
      </c>
      <c r="BA254"/>
      <c r="BR254"/>
      <c r="CG254"/>
    </row>
    <row r="255" spans="1:85" x14ac:dyDescent="0.25">
      <c r="A255" s="12" t="s">
        <v>21</v>
      </c>
      <c r="B255" s="49">
        <v>0.29346728673782391</v>
      </c>
      <c r="C255" s="49">
        <v>0</v>
      </c>
      <c r="D255" s="49">
        <v>11.045833885162935</v>
      </c>
      <c r="E255" s="49">
        <v>0</v>
      </c>
      <c r="F255" s="372"/>
      <c r="G255" s="49">
        <v>0</v>
      </c>
      <c r="H255" s="58">
        <v>0</v>
      </c>
      <c r="I255" s="48">
        <f t="shared" si="192"/>
        <v>11.339301171900759</v>
      </c>
      <c r="J255" s="8"/>
      <c r="K255" s="24" t="s">
        <v>21</v>
      </c>
      <c r="L255" s="49">
        <v>0.29346728673782391</v>
      </c>
      <c r="M255" s="49">
        <v>0</v>
      </c>
      <c r="N255" s="49">
        <v>11.045833885162935</v>
      </c>
      <c r="O255" s="49">
        <v>0</v>
      </c>
      <c r="P255" s="49">
        <v>0.72539433750608484</v>
      </c>
      <c r="Q255" s="49">
        <v>0</v>
      </c>
      <c r="R255" s="50">
        <v>0</v>
      </c>
      <c r="S255" s="51">
        <f t="shared" si="193"/>
        <v>12.064695509406844</v>
      </c>
      <c r="U255" s="35" t="s">
        <v>21</v>
      </c>
      <c r="V255" s="89">
        <v>0.29346728673782391</v>
      </c>
      <c r="W255" s="89">
        <v>0</v>
      </c>
      <c r="X255" s="89">
        <v>0</v>
      </c>
      <c r="Y255" s="89">
        <v>0</v>
      </c>
      <c r="Z255" s="89">
        <v>11.042061318438845</v>
      </c>
      <c r="AA255" s="89">
        <v>0</v>
      </c>
      <c r="AB255" s="89">
        <v>0.72539433750608484</v>
      </c>
      <c r="AC255" s="90">
        <v>3.7725667240890502E-3</v>
      </c>
      <c r="AD255" s="89">
        <v>0</v>
      </c>
      <c r="AE255" s="89">
        <v>0</v>
      </c>
      <c r="AF255" s="89">
        <v>0</v>
      </c>
      <c r="AG255" s="89">
        <v>3.7725667240890502E-3</v>
      </c>
      <c r="AH255" s="89">
        <v>0</v>
      </c>
      <c r="AI255" s="92">
        <f t="shared" si="194"/>
        <v>12.064695509406844</v>
      </c>
      <c r="BA255"/>
      <c r="BR255"/>
      <c r="CG255"/>
    </row>
    <row r="256" spans="1:85" x14ac:dyDescent="0.25">
      <c r="A256" s="11" t="s">
        <v>20</v>
      </c>
      <c r="B256" s="52">
        <v>29.77598006176088</v>
      </c>
      <c r="C256" s="52">
        <v>0</v>
      </c>
      <c r="D256" s="52">
        <v>7.4439950154402199</v>
      </c>
      <c r="E256" s="52">
        <v>0</v>
      </c>
      <c r="F256" s="372"/>
      <c r="G256" s="52">
        <v>0</v>
      </c>
      <c r="H256" s="53">
        <v>0</v>
      </c>
      <c r="I256" s="54">
        <f t="shared" si="192"/>
        <v>37.219975077201099</v>
      </c>
      <c r="J256" s="8"/>
      <c r="K256" s="23" t="s">
        <v>20</v>
      </c>
      <c r="L256" s="55">
        <v>29.77598006176088</v>
      </c>
      <c r="M256" s="55">
        <v>0</v>
      </c>
      <c r="N256" s="55">
        <v>7.4439950154402199</v>
      </c>
      <c r="O256" s="55">
        <v>0</v>
      </c>
      <c r="P256" s="55">
        <v>0</v>
      </c>
      <c r="Q256" s="55">
        <v>0</v>
      </c>
      <c r="R256" s="56">
        <v>0</v>
      </c>
      <c r="S256" s="57">
        <f t="shared" si="193"/>
        <v>37.219975077201099</v>
      </c>
      <c r="U256" s="34" t="s">
        <v>59</v>
      </c>
      <c r="V256" s="93">
        <v>29.77598006176088</v>
      </c>
      <c r="W256" s="93">
        <v>0</v>
      </c>
      <c r="X256" s="93">
        <v>0</v>
      </c>
      <c r="Y256" s="93">
        <v>0</v>
      </c>
      <c r="Z256" s="93">
        <v>7.4439950154402199</v>
      </c>
      <c r="AA256" s="93">
        <v>0</v>
      </c>
      <c r="AB256" s="93">
        <v>0</v>
      </c>
      <c r="AC256" s="94">
        <v>0</v>
      </c>
      <c r="AD256" s="93">
        <v>0</v>
      </c>
      <c r="AE256" s="93">
        <v>0</v>
      </c>
      <c r="AF256" s="93">
        <v>0</v>
      </c>
      <c r="AG256" s="93">
        <v>0</v>
      </c>
      <c r="AH256" s="93">
        <v>0</v>
      </c>
      <c r="AI256" s="95">
        <f t="shared" si="194"/>
        <v>37.219975077201099</v>
      </c>
      <c r="BA256"/>
      <c r="BR256"/>
      <c r="CG256"/>
    </row>
    <row r="257" spans="1:85" x14ac:dyDescent="0.25">
      <c r="A257" s="13" t="s">
        <v>62</v>
      </c>
      <c r="B257" s="49">
        <v>89.290800000000004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192"/>
        <v>89.290800000000004</v>
      </c>
      <c r="J257" s="8"/>
      <c r="K257" s="25" t="s">
        <v>62</v>
      </c>
      <c r="L257" s="49">
        <v>89.290800000000004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50">
        <v>0</v>
      </c>
      <c r="S257" s="51">
        <f t="shared" si="193"/>
        <v>89.290800000000004</v>
      </c>
      <c r="U257" s="36" t="s">
        <v>60</v>
      </c>
      <c r="V257" s="89">
        <v>89.290800000000004</v>
      </c>
      <c r="W257" s="89">
        <v>0</v>
      </c>
      <c r="X257" s="89">
        <v>0</v>
      </c>
      <c r="Y257" s="89">
        <v>0</v>
      </c>
      <c r="Z257" s="89">
        <v>0</v>
      </c>
      <c r="AA257" s="89">
        <v>0</v>
      </c>
      <c r="AB257" s="89">
        <v>0</v>
      </c>
      <c r="AC257" s="90">
        <v>0</v>
      </c>
      <c r="AD257" s="91">
        <v>0</v>
      </c>
      <c r="AE257" s="91">
        <v>0</v>
      </c>
      <c r="AF257" s="91">
        <v>0</v>
      </c>
      <c r="AG257" s="91">
        <v>0</v>
      </c>
      <c r="AH257" s="91">
        <v>0</v>
      </c>
      <c r="AI257" s="92">
        <f t="shared" si="194"/>
        <v>89.290800000000004</v>
      </c>
      <c r="BA257"/>
      <c r="BR257"/>
      <c r="CG257"/>
    </row>
    <row r="258" spans="1:85" ht="14.4" x14ac:dyDescent="0.3">
      <c r="A258" s="14" t="s">
        <v>22</v>
      </c>
      <c r="B258" s="59">
        <v>89.290800000000004</v>
      </c>
      <c r="C258" s="59">
        <v>0</v>
      </c>
      <c r="D258" s="59">
        <v>0</v>
      </c>
      <c r="E258" s="59">
        <v>0</v>
      </c>
      <c r="F258" s="372"/>
      <c r="G258" s="59">
        <v>0</v>
      </c>
      <c r="H258" s="60">
        <v>0</v>
      </c>
      <c r="I258" s="61">
        <f t="shared" si="192"/>
        <v>89.290800000000004</v>
      </c>
      <c r="J258" s="8"/>
      <c r="K258" s="26" t="s">
        <v>22</v>
      </c>
      <c r="L258" s="62">
        <v>89.290800000000004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3">
        <v>0</v>
      </c>
      <c r="S258" s="64">
        <f t="shared" si="193"/>
        <v>89.290800000000004</v>
      </c>
      <c r="U258" s="37" t="s">
        <v>63</v>
      </c>
      <c r="V258" s="96">
        <v>89.290800000000004</v>
      </c>
      <c r="W258" s="96">
        <v>0</v>
      </c>
      <c r="X258" s="96">
        <v>0</v>
      </c>
      <c r="Y258" s="96">
        <v>0</v>
      </c>
      <c r="Z258" s="96">
        <v>0</v>
      </c>
      <c r="AA258" s="96">
        <v>0</v>
      </c>
      <c r="AB258" s="96">
        <v>0</v>
      </c>
      <c r="AC258" s="96">
        <v>0</v>
      </c>
      <c r="AD258" s="96">
        <v>0</v>
      </c>
      <c r="AE258" s="96">
        <v>0</v>
      </c>
      <c r="AF258" s="96">
        <v>0</v>
      </c>
      <c r="AG258" s="96">
        <v>0</v>
      </c>
      <c r="AH258" s="97">
        <v>0</v>
      </c>
      <c r="AI258" s="98">
        <f t="shared" si="194"/>
        <v>89.290800000000004</v>
      </c>
      <c r="BA258"/>
      <c r="BR258"/>
      <c r="CG258"/>
    </row>
    <row r="259" spans="1:85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192"/>
        <v>0</v>
      </c>
      <c r="J259" s="8"/>
      <c r="K259" s="27" t="s">
        <v>18</v>
      </c>
      <c r="L259" s="65">
        <v>0</v>
      </c>
      <c r="M259" s="65">
        <v>0</v>
      </c>
      <c r="N259" s="65">
        <v>0</v>
      </c>
      <c r="O259" s="65">
        <v>0</v>
      </c>
      <c r="P259" s="65">
        <v>0</v>
      </c>
      <c r="Q259" s="65">
        <v>0</v>
      </c>
      <c r="R259" s="68">
        <v>0</v>
      </c>
      <c r="S259" s="69">
        <f t="shared" si="193"/>
        <v>0</v>
      </c>
      <c r="U259" s="38" t="s">
        <v>18</v>
      </c>
      <c r="V259" s="99">
        <v>0</v>
      </c>
      <c r="W259" s="99">
        <v>0</v>
      </c>
      <c r="X259" s="99">
        <v>0</v>
      </c>
      <c r="Y259" s="99">
        <v>0</v>
      </c>
      <c r="Z259" s="99">
        <v>0</v>
      </c>
      <c r="AA259" s="99">
        <v>0</v>
      </c>
      <c r="AB259" s="99">
        <v>0</v>
      </c>
      <c r="AC259" s="99">
        <v>0</v>
      </c>
      <c r="AD259" s="100">
        <v>0</v>
      </c>
      <c r="AE259" s="100">
        <v>0</v>
      </c>
      <c r="AF259" s="100">
        <v>0</v>
      </c>
      <c r="AG259" s="100">
        <v>0</v>
      </c>
      <c r="AH259" s="100">
        <v>0</v>
      </c>
      <c r="AI259" s="101">
        <f t="shared" si="194"/>
        <v>0</v>
      </c>
      <c r="BA259"/>
      <c r="BR259"/>
      <c r="CG259"/>
    </row>
    <row r="260" spans="1:85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192"/>
        <v>0</v>
      </c>
      <c r="J260" s="8"/>
      <c r="K260" s="26" t="s">
        <v>19</v>
      </c>
      <c r="L260" s="62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3">
        <v>0</v>
      </c>
      <c r="S260" s="64">
        <f t="shared" si="193"/>
        <v>0</v>
      </c>
      <c r="U260" s="37" t="s">
        <v>19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>
        <v>0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7">
        <v>0</v>
      </c>
      <c r="AI260" s="98">
        <f t="shared" si="194"/>
        <v>0</v>
      </c>
      <c r="BA260"/>
      <c r="BR260"/>
      <c r="CG260"/>
    </row>
    <row r="261" spans="1:85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 t="shared" si="192"/>
        <v>0</v>
      </c>
      <c r="J261" s="8"/>
      <c r="K261" s="28" t="s">
        <v>10</v>
      </c>
      <c r="L261" s="70">
        <v>0</v>
      </c>
      <c r="M261" s="70">
        <v>0</v>
      </c>
      <c r="N261" s="70">
        <v>0</v>
      </c>
      <c r="O261" s="70">
        <v>0</v>
      </c>
      <c r="P261" s="70">
        <v>0</v>
      </c>
      <c r="Q261" s="70">
        <v>0</v>
      </c>
      <c r="R261" s="73">
        <v>0</v>
      </c>
      <c r="S261" s="74">
        <f t="shared" si="193"/>
        <v>0</v>
      </c>
      <c r="U261" s="38" t="s">
        <v>10</v>
      </c>
      <c r="V261" s="99">
        <v>0</v>
      </c>
      <c r="W261" s="99">
        <v>0</v>
      </c>
      <c r="X261" s="99">
        <v>0</v>
      </c>
      <c r="Y261" s="99">
        <v>0</v>
      </c>
      <c r="Z261" s="99">
        <v>0</v>
      </c>
      <c r="AA261" s="99">
        <v>0</v>
      </c>
      <c r="AB261" s="99">
        <v>0</v>
      </c>
      <c r="AC261" s="99">
        <v>0</v>
      </c>
      <c r="AD261" s="100">
        <v>0</v>
      </c>
      <c r="AE261" s="100">
        <v>0</v>
      </c>
      <c r="AF261" s="100">
        <v>0</v>
      </c>
      <c r="AG261" s="100">
        <v>0</v>
      </c>
      <c r="AH261" s="100">
        <v>0</v>
      </c>
      <c r="AI261" s="101">
        <f t="shared" si="194"/>
        <v>0</v>
      </c>
      <c r="BA261"/>
      <c r="BR261"/>
      <c r="CG261"/>
    </row>
    <row r="262" spans="1:85" x14ac:dyDescent="0.25">
      <c r="A262" s="17" t="s">
        <v>25</v>
      </c>
      <c r="B262" s="75">
        <f>SUM(B241:B257)</f>
        <v>650.65302513565348</v>
      </c>
      <c r="C262" s="75">
        <f t="shared" ref="C262:I262" si="195">SUM(C241:C257)</f>
        <v>14.620528051592618</v>
      </c>
      <c r="D262" s="75">
        <f t="shared" si="195"/>
        <v>262.56192755240113</v>
      </c>
      <c r="E262" s="75">
        <f t="shared" si="195"/>
        <v>683.32424048753137</v>
      </c>
      <c r="F262" s="75">
        <f t="shared" si="195"/>
        <v>0</v>
      </c>
      <c r="G262" s="75">
        <f t="shared" si="195"/>
        <v>106.5575224813677</v>
      </c>
      <c r="H262" s="76">
        <f t="shared" si="195"/>
        <v>15.976330907993846</v>
      </c>
      <c r="I262" s="48">
        <f t="shared" si="195"/>
        <v>1733.6935746165402</v>
      </c>
      <c r="J262" s="8"/>
      <c r="K262" s="29" t="s">
        <v>25</v>
      </c>
      <c r="L262" s="75">
        <f>SUM(L241:L257)</f>
        <v>650.65302513565348</v>
      </c>
      <c r="M262" s="75">
        <f t="shared" ref="M262:S262" si="196">SUM(M241:M257)</f>
        <v>14.620528051592618</v>
      </c>
      <c r="N262" s="75">
        <f t="shared" si="196"/>
        <v>262.56192755240113</v>
      </c>
      <c r="O262" s="75">
        <f t="shared" si="196"/>
        <v>683.32424048753137</v>
      </c>
      <c r="P262" s="75">
        <f t="shared" si="196"/>
        <v>171.64984674285634</v>
      </c>
      <c r="Q262" s="75">
        <f t="shared" si="196"/>
        <v>106.5575224813677</v>
      </c>
      <c r="R262" s="76">
        <f t="shared" si="196"/>
        <v>15.976330907993846</v>
      </c>
      <c r="S262" s="77">
        <f t="shared" si="196"/>
        <v>1905.3434213593964</v>
      </c>
      <c r="U262" s="39" t="s">
        <v>61</v>
      </c>
      <c r="V262" s="102">
        <f>SUM(V241:V257)</f>
        <v>507.99387454698291</v>
      </c>
      <c r="W262" s="102">
        <f t="shared" ref="W262:AH262" si="197">SUM(W241:W257)</f>
        <v>52.988172089562397</v>
      </c>
      <c r="X262" s="102">
        <f t="shared" si="197"/>
        <v>106.5575224813677</v>
      </c>
      <c r="Y262" s="102">
        <f t="shared" si="197"/>
        <v>14.620528051592618</v>
      </c>
      <c r="Z262" s="102">
        <f t="shared" si="197"/>
        <v>261.15387038271018</v>
      </c>
      <c r="AA262" s="102">
        <f t="shared" si="197"/>
        <v>633.86956844326824</v>
      </c>
      <c r="AB262" s="102">
        <f t="shared" si="197"/>
        <v>171.64984674285634</v>
      </c>
      <c r="AC262" s="102">
        <f t="shared" si="197"/>
        <v>156.51003862105608</v>
      </c>
      <c r="AD262" s="103">
        <f t="shared" si="197"/>
        <v>89.670978499108102</v>
      </c>
      <c r="AE262" s="103">
        <f t="shared" si="197"/>
        <v>47.181696805670697</v>
      </c>
      <c r="AF262" s="103">
        <f t="shared" si="197"/>
        <v>15.976330907993846</v>
      </c>
      <c r="AG262" s="103">
        <f t="shared" si="197"/>
        <v>1.4080571696909923</v>
      </c>
      <c r="AH262" s="103">
        <f t="shared" si="197"/>
        <v>2.2729752385923891</v>
      </c>
      <c r="AI262" s="104">
        <f>SUM(V262:AC262)</f>
        <v>1905.3434213593966</v>
      </c>
      <c r="BA262"/>
      <c r="BR262"/>
      <c r="CG262"/>
    </row>
    <row r="263" spans="1:85" s="4" customFormat="1" ht="15" thickBot="1" x14ac:dyDescent="0.35">
      <c r="A263" s="18" t="s">
        <v>85</v>
      </c>
      <c r="B263" s="105">
        <f>IF($I262=0,"-",B262/$I262)</f>
        <v>0.37529874636558275</v>
      </c>
      <c r="C263" s="105">
        <f t="shared" ref="C263:H263" si="198">IF($I262=0,"-",C262/$I262)</f>
        <v>8.4331673518640102E-3</v>
      </c>
      <c r="D263" s="105">
        <f t="shared" si="198"/>
        <v>0.1514465597592555</v>
      </c>
      <c r="E263" s="105">
        <f t="shared" si="198"/>
        <v>0.39414360789718539</v>
      </c>
      <c r="F263" s="105">
        <f t="shared" si="198"/>
        <v>0</v>
      </c>
      <c r="G263" s="105">
        <f t="shared" si="198"/>
        <v>6.1462719849403713E-2</v>
      </c>
      <c r="H263" s="106">
        <f t="shared" si="198"/>
        <v>9.2151987767085681E-3</v>
      </c>
      <c r="I263" s="107">
        <f>SUM(B263:H263)</f>
        <v>1</v>
      </c>
      <c r="J263"/>
      <c r="K263" s="30" t="s">
        <v>85</v>
      </c>
      <c r="L263" s="80">
        <f>IF($S262=0,"-",L262/$S262)</f>
        <v>0.34148858302480462</v>
      </c>
      <c r="M263" s="80">
        <f t="shared" ref="M263:R263" si="199">IF($S262=0,"-",M262/$S262)</f>
        <v>7.6734345565700589E-3</v>
      </c>
      <c r="N263" s="80">
        <f t="shared" si="199"/>
        <v>0.13780294124881293</v>
      </c>
      <c r="O263" s="80">
        <f t="shared" si="199"/>
        <v>0.35863573612362398</v>
      </c>
      <c r="P263" s="80">
        <f t="shared" si="199"/>
        <v>9.0088665811431587E-2</v>
      </c>
      <c r="Q263" s="80">
        <f t="shared" si="199"/>
        <v>5.5925625421029142E-2</v>
      </c>
      <c r="R263" s="81">
        <f t="shared" si="199"/>
        <v>8.3850138137277572E-3</v>
      </c>
      <c r="S263" s="82">
        <f>SUM(L263:R263)</f>
        <v>1</v>
      </c>
      <c r="U263" s="40" t="s">
        <v>85</v>
      </c>
      <c r="V263" s="108">
        <f>+V262/$AI262</f>
        <v>0.2666153874688621</v>
      </c>
      <c r="W263" s="108">
        <f t="shared" ref="W263:AH263" si="200">+W262/$AI262</f>
        <v>2.7810299967738712E-2</v>
      </c>
      <c r="X263" s="108">
        <f t="shared" si="200"/>
        <v>5.5925625421029135E-2</v>
      </c>
      <c r="Y263" s="108">
        <f t="shared" si="200"/>
        <v>7.6734345565700581E-3</v>
      </c>
      <c r="Z263" s="108">
        <f t="shared" si="200"/>
        <v>0.13706393684997004</v>
      </c>
      <c r="AA263" s="108">
        <f t="shared" si="200"/>
        <v>0.33267995750132234</v>
      </c>
      <c r="AB263" s="108">
        <f t="shared" si="200"/>
        <v>9.0088665811431573E-2</v>
      </c>
      <c r="AC263" s="108">
        <f t="shared" si="200"/>
        <v>8.2142692423075925E-2</v>
      </c>
      <c r="AD263" s="108">
        <f t="shared" si="200"/>
        <v>4.7062895588203708E-2</v>
      </c>
      <c r="AE263" s="108">
        <f t="shared" si="200"/>
        <v>2.4762830824486323E-2</v>
      </c>
      <c r="AF263" s="108">
        <f t="shared" si="200"/>
        <v>8.3850138137277572E-3</v>
      </c>
      <c r="AG263" s="108">
        <f t="shared" si="200"/>
        <v>7.3900439884290892E-4</v>
      </c>
      <c r="AH263" s="108">
        <f t="shared" si="200"/>
        <v>1.1929477978152095E-3</v>
      </c>
      <c r="AI263" s="109">
        <f>SUM(V263:AC263)</f>
        <v>0.99999999999999989</v>
      </c>
    </row>
    <row r="264" spans="1:85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AI264" s="8"/>
      <c r="BA264"/>
      <c r="BR264"/>
      <c r="CG264"/>
    </row>
    <row r="265" spans="1:85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  <c r="K265" s="369" t="s">
        <v>35</v>
      </c>
      <c r="L265" s="43" t="s">
        <v>0</v>
      </c>
      <c r="M265" s="43" t="s">
        <v>1</v>
      </c>
      <c r="N265" s="43" t="s">
        <v>2</v>
      </c>
      <c r="O265" s="43" t="s">
        <v>3</v>
      </c>
      <c r="P265" s="43" t="s">
        <v>26</v>
      </c>
      <c r="Q265" s="43" t="s">
        <v>4</v>
      </c>
      <c r="R265" s="43" t="s">
        <v>84</v>
      </c>
      <c r="S265" s="44" t="s">
        <v>5</v>
      </c>
      <c r="U265" s="365" t="s">
        <v>35</v>
      </c>
      <c r="V265" s="84" t="s">
        <v>71</v>
      </c>
      <c r="W265" s="84" t="s">
        <v>72</v>
      </c>
      <c r="X265" s="84" t="s">
        <v>4</v>
      </c>
      <c r="Y265" s="84" t="s">
        <v>1</v>
      </c>
      <c r="Z265" s="84" t="s">
        <v>2</v>
      </c>
      <c r="AA265" s="84" t="s">
        <v>3</v>
      </c>
      <c r="AB265" s="84" t="s">
        <v>53</v>
      </c>
      <c r="AC265" s="84" t="s">
        <v>65</v>
      </c>
      <c r="AD265" s="85" t="s">
        <v>73</v>
      </c>
      <c r="AE265" s="85" t="s">
        <v>74</v>
      </c>
      <c r="AF265" s="85" t="s">
        <v>75</v>
      </c>
      <c r="AG265" s="85" t="s">
        <v>76</v>
      </c>
      <c r="AH265" s="85" t="s">
        <v>77</v>
      </c>
      <c r="AI265" s="86" t="s">
        <v>61</v>
      </c>
      <c r="BA265"/>
      <c r="BR265"/>
      <c r="CG265"/>
    </row>
    <row r="266" spans="1:85" ht="15" customHeight="1" x14ac:dyDescent="0.25">
      <c r="A266" s="418" t="s">
        <v>35</v>
      </c>
      <c r="B266" s="357" t="s">
        <v>66</v>
      </c>
      <c r="C266" s="358"/>
      <c r="D266" s="358"/>
      <c r="E266" s="358"/>
      <c r="F266" s="358"/>
      <c r="G266" s="358"/>
      <c r="H266" s="358"/>
      <c r="I266" s="359"/>
      <c r="K266" s="370" t="s">
        <v>35</v>
      </c>
      <c r="L266" s="360" t="s">
        <v>66</v>
      </c>
      <c r="M266" s="361"/>
      <c r="N266" s="361"/>
      <c r="O266" s="361"/>
      <c r="P266" s="361"/>
      <c r="Q266" s="361"/>
      <c r="R266" s="361"/>
      <c r="S266" s="362"/>
      <c r="U266" s="366" t="s">
        <v>35</v>
      </c>
      <c r="V266" s="363" t="s">
        <v>66</v>
      </c>
      <c r="W266" s="363"/>
      <c r="X266" s="363"/>
      <c r="Y266" s="363"/>
      <c r="Z266" s="363"/>
      <c r="AA266" s="363"/>
      <c r="AB266" s="363"/>
      <c r="AC266" s="363"/>
      <c r="AD266" s="363"/>
      <c r="AE266" s="363"/>
      <c r="AF266" s="363"/>
      <c r="AG266" s="363"/>
      <c r="AH266" s="363"/>
      <c r="AI266" s="364"/>
      <c r="BA266"/>
      <c r="BR266"/>
      <c r="CG266"/>
    </row>
    <row r="267" spans="1:85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  <c r="J267" s="8"/>
      <c r="K267" s="31" t="s">
        <v>6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87">
        <v>0</v>
      </c>
      <c r="S267" s="88">
        <f>SUM(L267:R267)</f>
        <v>0</v>
      </c>
      <c r="U267" s="33" t="s">
        <v>6</v>
      </c>
      <c r="V267" s="89">
        <v>0</v>
      </c>
      <c r="W267" s="89">
        <v>0</v>
      </c>
      <c r="X267" s="89">
        <v>0</v>
      </c>
      <c r="Y267" s="89">
        <v>0</v>
      </c>
      <c r="Z267" s="89">
        <v>0</v>
      </c>
      <c r="AA267" s="89">
        <v>0</v>
      </c>
      <c r="AB267" s="89">
        <v>0</v>
      </c>
      <c r="AC267" s="90">
        <v>0</v>
      </c>
      <c r="AD267" s="91">
        <v>0</v>
      </c>
      <c r="AE267" s="91">
        <v>0</v>
      </c>
      <c r="AF267" s="91">
        <v>0</v>
      </c>
      <c r="AG267" s="91">
        <v>0</v>
      </c>
      <c r="AH267" s="91">
        <v>0</v>
      </c>
      <c r="AI267" s="92">
        <f>SUM(V267:AC267)</f>
        <v>0</v>
      </c>
      <c r="BA267"/>
      <c r="BR267"/>
      <c r="CG267"/>
    </row>
    <row r="268" spans="1:85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201">SUM(B268:H268)</f>
        <v>0</v>
      </c>
      <c r="J268" s="8"/>
      <c r="K268" s="23" t="s">
        <v>7</v>
      </c>
      <c r="L268" s="55">
        <v>0</v>
      </c>
      <c r="M268" s="55">
        <v>0</v>
      </c>
      <c r="N268" s="55">
        <v>0</v>
      </c>
      <c r="O268" s="55">
        <v>0</v>
      </c>
      <c r="P268" s="55">
        <v>0</v>
      </c>
      <c r="Q268" s="55">
        <v>0</v>
      </c>
      <c r="R268" s="56">
        <v>0</v>
      </c>
      <c r="S268" s="57">
        <f t="shared" ref="S268:S287" si="202">SUM(L268:R268)</f>
        <v>0</v>
      </c>
      <c r="U268" s="34" t="s">
        <v>7</v>
      </c>
      <c r="V268" s="93">
        <v>0</v>
      </c>
      <c r="W268" s="93">
        <v>0</v>
      </c>
      <c r="X268" s="93">
        <v>0</v>
      </c>
      <c r="Y268" s="93">
        <v>0</v>
      </c>
      <c r="Z268" s="93">
        <v>0</v>
      </c>
      <c r="AA268" s="93">
        <v>0</v>
      </c>
      <c r="AB268" s="93">
        <v>0</v>
      </c>
      <c r="AC268" s="94">
        <v>0</v>
      </c>
      <c r="AD268" s="93">
        <v>0</v>
      </c>
      <c r="AE268" s="93">
        <v>0</v>
      </c>
      <c r="AF268" s="93">
        <v>0</v>
      </c>
      <c r="AG268" s="93">
        <v>0</v>
      </c>
      <c r="AH268" s="93">
        <v>0</v>
      </c>
      <c r="AI268" s="95">
        <f t="shared" ref="AI268:AI287" si="203">SUM(V268:AC268)</f>
        <v>0</v>
      </c>
      <c r="AK268">
        <v>466.9</v>
      </c>
      <c r="BA268"/>
      <c r="BR268"/>
      <c r="CG268"/>
    </row>
    <row r="269" spans="1:85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201"/>
        <v>0</v>
      </c>
      <c r="J269" s="8"/>
      <c r="K269" s="24" t="s">
        <v>9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50">
        <v>0</v>
      </c>
      <c r="S269" s="51">
        <f t="shared" si="202"/>
        <v>0</v>
      </c>
      <c r="U269" s="35" t="s">
        <v>9</v>
      </c>
      <c r="V269" s="89">
        <v>0</v>
      </c>
      <c r="W269" s="89">
        <v>0</v>
      </c>
      <c r="X269" s="89">
        <v>0</v>
      </c>
      <c r="Y269" s="89">
        <v>0</v>
      </c>
      <c r="Z269" s="89">
        <v>0</v>
      </c>
      <c r="AA269" s="89">
        <v>0</v>
      </c>
      <c r="AB269" s="89">
        <v>0</v>
      </c>
      <c r="AC269" s="90">
        <v>0</v>
      </c>
      <c r="AD269" s="91">
        <v>0</v>
      </c>
      <c r="AE269" s="91">
        <v>0</v>
      </c>
      <c r="AF269" s="91">
        <v>0</v>
      </c>
      <c r="AG269" s="91">
        <v>0</v>
      </c>
      <c r="AH269" s="91">
        <v>0</v>
      </c>
      <c r="AI269" s="92">
        <f t="shared" si="203"/>
        <v>0</v>
      </c>
      <c r="BA269"/>
      <c r="BR269"/>
      <c r="CG269"/>
    </row>
    <row r="270" spans="1:85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201"/>
        <v>0</v>
      </c>
      <c r="J270" s="8"/>
      <c r="K270" s="23" t="s">
        <v>54</v>
      </c>
      <c r="L270" s="55">
        <v>0</v>
      </c>
      <c r="M270" s="55">
        <v>0</v>
      </c>
      <c r="N270" s="55">
        <v>0</v>
      </c>
      <c r="O270" s="55">
        <v>0</v>
      </c>
      <c r="P270" s="55">
        <v>0</v>
      </c>
      <c r="Q270" s="55">
        <v>0</v>
      </c>
      <c r="R270" s="56">
        <v>0</v>
      </c>
      <c r="S270" s="57">
        <f t="shared" si="202"/>
        <v>0</v>
      </c>
      <c r="U270" s="34" t="s">
        <v>54</v>
      </c>
      <c r="V270" s="93">
        <v>0</v>
      </c>
      <c r="W270" s="93">
        <v>0</v>
      </c>
      <c r="X270" s="93">
        <v>0</v>
      </c>
      <c r="Y270" s="93">
        <v>0</v>
      </c>
      <c r="Z270" s="93">
        <v>0</v>
      </c>
      <c r="AA270" s="93">
        <v>0</v>
      </c>
      <c r="AB270" s="93">
        <v>0</v>
      </c>
      <c r="AC270" s="94">
        <v>0</v>
      </c>
      <c r="AD270" s="93">
        <v>0</v>
      </c>
      <c r="AE270" s="93">
        <v>0</v>
      </c>
      <c r="AF270" s="93">
        <v>0</v>
      </c>
      <c r="AG270" s="93">
        <v>0</v>
      </c>
      <c r="AH270" s="93">
        <v>0</v>
      </c>
      <c r="AI270" s="95">
        <f t="shared" si="203"/>
        <v>0</v>
      </c>
      <c r="BA270"/>
      <c r="BR270"/>
      <c r="CG270"/>
    </row>
    <row r="271" spans="1:85" x14ac:dyDescent="0.25">
      <c r="A271" s="12" t="s">
        <v>15</v>
      </c>
      <c r="B271" s="49">
        <v>4.3073513121488762</v>
      </c>
      <c r="C271" s="49">
        <v>23.336160123916425</v>
      </c>
      <c r="D271" s="49">
        <v>8.3817406997466914</v>
      </c>
      <c r="E271" s="49">
        <v>0</v>
      </c>
      <c r="F271" s="372"/>
      <c r="G271" s="49">
        <v>0</v>
      </c>
      <c r="H271" s="58">
        <v>0</v>
      </c>
      <c r="I271" s="48">
        <f t="shared" si="201"/>
        <v>36.025252135811996</v>
      </c>
      <c r="J271" s="8"/>
      <c r="K271" s="24" t="s">
        <v>15</v>
      </c>
      <c r="L271" s="49">
        <v>4.3073513121488762</v>
      </c>
      <c r="M271" s="49">
        <v>23.336160123916425</v>
      </c>
      <c r="N271" s="49">
        <v>8.3817406997466914</v>
      </c>
      <c r="O271" s="49">
        <v>0</v>
      </c>
      <c r="P271" s="49">
        <v>0</v>
      </c>
      <c r="Q271" s="49">
        <v>0</v>
      </c>
      <c r="R271" s="50">
        <v>0</v>
      </c>
      <c r="S271" s="51">
        <f t="shared" si="202"/>
        <v>36.025252135811996</v>
      </c>
      <c r="U271" s="35" t="s">
        <v>15</v>
      </c>
      <c r="V271" s="89">
        <v>4.3073513121488762</v>
      </c>
      <c r="W271" s="89">
        <v>0</v>
      </c>
      <c r="X271" s="89">
        <v>0</v>
      </c>
      <c r="Y271" s="89">
        <v>23.336160123916425</v>
      </c>
      <c r="Z271" s="89">
        <v>8.3817406997466914</v>
      </c>
      <c r="AA271" s="89">
        <v>0</v>
      </c>
      <c r="AB271" s="89">
        <v>0</v>
      </c>
      <c r="AC271" s="90">
        <v>0</v>
      </c>
      <c r="AD271" s="91">
        <v>0</v>
      </c>
      <c r="AE271" s="91">
        <v>0</v>
      </c>
      <c r="AF271" s="91">
        <v>0</v>
      </c>
      <c r="AG271" s="91">
        <v>0</v>
      </c>
      <c r="AH271" s="91">
        <v>0</v>
      </c>
      <c r="AI271" s="92">
        <f t="shared" si="203"/>
        <v>36.025252135811996</v>
      </c>
      <c r="BA271"/>
      <c r="BR271"/>
      <c r="CG271"/>
    </row>
    <row r="272" spans="1:85" x14ac:dyDescent="0.25">
      <c r="A272" s="11" t="s">
        <v>67</v>
      </c>
      <c r="B272" s="52">
        <v>6.1252314904279563</v>
      </c>
      <c r="C272" s="52">
        <v>0.96853556057258117</v>
      </c>
      <c r="D272" s="52">
        <v>17.126543449149295</v>
      </c>
      <c r="E272" s="52">
        <v>0.87640656822543317</v>
      </c>
      <c r="F272" s="372"/>
      <c r="G272" s="52">
        <v>0</v>
      </c>
      <c r="H272" s="53">
        <v>0</v>
      </c>
      <c r="I272" s="54">
        <f t="shared" si="201"/>
        <v>25.096717068375266</v>
      </c>
      <c r="J272" s="8"/>
      <c r="K272" s="23" t="s">
        <v>67</v>
      </c>
      <c r="L272" s="55">
        <v>6.1252314904279563</v>
      </c>
      <c r="M272" s="55">
        <v>0.96853556057258117</v>
      </c>
      <c r="N272" s="55">
        <v>17.126543449149295</v>
      </c>
      <c r="O272" s="55">
        <v>0.87640656822543317</v>
      </c>
      <c r="P272" s="55">
        <v>0</v>
      </c>
      <c r="Q272" s="55">
        <v>0</v>
      </c>
      <c r="R272" s="56">
        <v>0</v>
      </c>
      <c r="S272" s="57">
        <f t="shared" si="202"/>
        <v>25.096717068375266</v>
      </c>
      <c r="U272" s="34" t="s">
        <v>55</v>
      </c>
      <c r="V272" s="93">
        <v>6.1252314904279563</v>
      </c>
      <c r="W272" s="93">
        <v>0</v>
      </c>
      <c r="X272" s="93">
        <v>0</v>
      </c>
      <c r="Y272" s="93">
        <v>0.96853556057258117</v>
      </c>
      <c r="Z272" s="93">
        <v>17.126543449149295</v>
      </c>
      <c r="AA272" s="93">
        <v>0.87640656822543317</v>
      </c>
      <c r="AB272" s="93">
        <v>0</v>
      </c>
      <c r="AC272" s="94">
        <v>0</v>
      </c>
      <c r="AD272" s="93">
        <v>0</v>
      </c>
      <c r="AE272" s="93">
        <v>0</v>
      </c>
      <c r="AF272" s="93">
        <v>0</v>
      </c>
      <c r="AG272" s="93">
        <v>0</v>
      </c>
      <c r="AH272" s="93">
        <v>0</v>
      </c>
      <c r="AI272" s="95">
        <f t="shared" si="203"/>
        <v>25.096717068375266</v>
      </c>
      <c r="BA272"/>
      <c r="BR272"/>
      <c r="CG272"/>
    </row>
    <row r="273" spans="1:85" x14ac:dyDescent="0.25">
      <c r="A273" s="12" t="s">
        <v>56</v>
      </c>
      <c r="B273" s="49">
        <v>0</v>
      </c>
      <c r="C273" s="49">
        <v>0</v>
      </c>
      <c r="D273" s="49">
        <v>0</v>
      </c>
      <c r="E273" s="49">
        <v>18.088711052837166</v>
      </c>
      <c r="F273" s="372"/>
      <c r="G273" s="49">
        <v>0</v>
      </c>
      <c r="H273" s="58">
        <v>0</v>
      </c>
      <c r="I273" s="48">
        <f t="shared" si="201"/>
        <v>18.088711052837166</v>
      </c>
      <c r="J273" s="8"/>
      <c r="K273" s="24" t="s">
        <v>56</v>
      </c>
      <c r="L273" s="49">
        <v>0</v>
      </c>
      <c r="M273" s="49">
        <v>0</v>
      </c>
      <c r="N273" s="49">
        <v>0</v>
      </c>
      <c r="O273" s="49">
        <v>18.088711052837166</v>
      </c>
      <c r="P273" s="49">
        <v>246.64829115778761</v>
      </c>
      <c r="Q273" s="49">
        <v>0</v>
      </c>
      <c r="R273" s="50">
        <v>0</v>
      </c>
      <c r="S273" s="51">
        <f t="shared" si="202"/>
        <v>264.73700221062478</v>
      </c>
      <c r="U273" s="35" t="s">
        <v>56</v>
      </c>
      <c r="V273" s="89">
        <v>0</v>
      </c>
      <c r="W273" s="89">
        <v>0</v>
      </c>
      <c r="X273" s="89">
        <v>0</v>
      </c>
      <c r="Y273" s="89">
        <v>0</v>
      </c>
      <c r="Z273" s="89">
        <v>0</v>
      </c>
      <c r="AA273" s="89">
        <v>18.088711052837166</v>
      </c>
      <c r="AB273" s="89">
        <v>246.64829115778761</v>
      </c>
      <c r="AC273" s="90">
        <v>0</v>
      </c>
      <c r="AD273" s="89">
        <v>0</v>
      </c>
      <c r="AE273" s="89">
        <v>0</v>
      </c>
      <c r="AF273" s="89">
        <v>0</v>
      </c>
      <c r="AG273" s="89">
        <v>0</v>
      </c>
      <c r="AH273" s="89">
        <v>0</v>
      </c>
      <c r="AI273" s="92">
        <f t="shared" si="203"/>
        <v>264.73700221062478</v>
      </c>
      <c r="BA273"/>
      <c r="BR273"/>
      <c r="CG273"/>
    </row>
    <row r="274" spans="1:85" x14ac:dyDescent="0.25">
      <c r="A274" s="11" t="s">
        <v>11</v>
      </c>
      <c r="B274" s="52">
        <v>0</v>
      </c>
      <c r="C274" s="52">
        <v>0</v>
      </c>
      <c r="D274" s="52">
        <v>0</v>
      </c>
      <c r="E274" s="52">
        <v>9.3612766733286307E-3</v>
      </c>
      <c r="F274" s="372"/>
      <c r="G274" s="52">
        <v>0</v>
      </c>
      <c r="H274" s="53">
        <v>0</v>
      </c>
      <c r="I274" s="54">
        <f t="shared" si="201"/>
        <v>9.3612766733286307E-3</v>
      </c>
      <c r="J274" s="8"/>
      <c r="K274" s="23" t="s">
        <v>11</v>
      </c>
      <c r="L274" s="55">
        <v>0</v>
      </c>
      <c r="M274" s="55">
        <v>0</v>
      </c>
      <c r="N274" s="55">
        <v>0</v>
      </c>
      <c r="O274" s="55">
        <v>9.3612766733286307E-3</v>
      </c>
      <c r="P274" s="55">
        <v>0.82533185430020517</v>
      </c>
      <c r="Q274" s="55">
        <v>0</v>
      </c>
      <c r="R274" s="56">
        <v>0</v>
      </c>
      <c r="S274" s="57">
        <f t="shared" si="202"/>
        <v>0.83469313097353381</v>
      </c>
      <c r="U274" s="34" t="s">
        <v>11</v>
      </c>
      <c r="V274" s="93">
        <v>0</v>
      </c>
      <c r="W274" s="93">
        <v>0</v>
      </c>
      <c r="X274" s="93">
        <v>0</v>
      </c>
      <c r="Y274" s="93">
        <v>0</v>
      </c>
      <c r="Z274" s="93">
        <v>0</v>
      </c>
      <c r="AA274" s="93">
        <v>9.3612766733286307E-3</v>
      </c>
      <c r="AB274" s="93">
        <v>0.82533185430020517</v>
      </c>
      <c r="AC274" s="94">
        <v>0</v>
      </c>
      <c r="AD274" s="93">
        <v>0</v>
      </c>
      <c r="AE274" s="93">
        <v>0</v>
      </c>
      <c r="AF274" s="93">
        <v>0</v>
      </c>
      <c r="AG274" s="93">
        <v>0</v>
      </c>
      <c r="AH274" s="93">
        <v>0</v>
      </c>
      <c r="AI274" s="95">
        <f t="shared" si="203"/>
        <v>0.83469313097353381</v>
      </c>
      <c r="BA274"/>
      <c r="BR274"/>
      <c r="CG274"/>
    </row>
    <row r="275" spans="1:85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201"/>
        <v>0</v>
      </c>
      <c r="J275" s="8"/>
      <c r="K275" s="24" t="s">
        <v>57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50">
        <v>0</v>
      </c>
      <c r="S275" s="51">
        <f t="shared" si="202"/>
        <v>0</v>
      </c>
      <c r="U275" s="35" t="s">
        <v>57</v>
      </c>
      <c r="V275" s="89">
        <v>0</v>
      </c>
      <c r="W275" s="89">
        <v>0</v>
      </c>
      <c r="X275" s="89">
        <v>0</v>
      </c>
      <c r="Y275" s="89">
        <v>0</v>
      </c>
      <c r="Z275" s="89">
        <v>0</v>
      </c>
      <c r="AA275" s="89">
        <v>0</v>
      </c>
      <c r="AB275" s="89">
        <v>0</v>
      </c>
      <c r="AC275" s="90">
        <v>0</v>
      </c>
      <c r="AD275" s="89">
        <v>0</v>
      </c>
      <c r="AE275" s="89">
        <v>0</v>
      </c>
      <c r="AF275" s="89">
        <v>0</v>
      </c>
      <c r="AG275" s="89">
        <v>0</v>
      </c>
      <c r="AH275" s="89">
        <v>0</v>
      </c>
      <c r="AI275" s="92">
        <f t="shared" si="203"/>
        <v>0</v>
      </c>
      <c r="BA275"/>
      <c r="BR275"/>
      <c r="CG275"/>
    </row>
    <row r="276" spans="1:85" x14ac:dyDescent="0.25">
      <c r="A276" s="11" t="s">
        <v>16</v>
      </c>
      <c r="B276" s="52">
        <v>0.21056065463271886</v>
      </c>
      <c r="C276" s="52">
        <v>0</v>
      </c>
      <c r="D276" s="52">
        <v>2.8454142517934979</v>
      </c>
      <c r="E276" s="52">
        <v>0</v>
      </c>
      <c r="F276" s="372"/>
      <c r="G276" s="52">
        <v>0</v>
      </c>
      <c r="H276" s="53">
        <v>0</v>
      </c>
      <c r="I276" s="54">
        <f t="shared" si="201"/>
        <v>3.0559749064262167</v>
      </c>
      <c r="J276" s="8"/>
      <c r="K276" s="23" t="s">
        <v>16</v>
      </c>
      <c r="L276" s="55">
        <v>0.21056065463271886</v>
      </c>
      <c r="M276" s="55">
        <v>0</v>
      </c>
      <c r="N276" s="55">
        <v>2.8454142517934979</v>
      </c>
      <c r="O276" s="55">
        <v>0</v>
      </c>
      <c r="P276" s="55">
        <v>0</v>
      </c>
      <c r="Q276" s="55">
        <v>0</v>
      </c>
      <c r="R276" s="56">
        <v>0</v>
      </c>
      <c r="S276" s="57">
        <f t="shared" si="202"/>
        <v>3.0559749064262167</v>
      </c>
      <c r="U276" s="34" t="s">
        <v>16</v>
      </c>
      <c r="V276" s="93">
        <v>0.21056065463271886</v>
      </c>
      <c r="W276" s="93">
        <v>0</v>
      </c>
      <c r="X276" s="93">
        <v>0</v>
      </c>
      <c r="Y276" s="93">
        <v>0</v>
      </c>
      <c r="Z276" s="93">
        <v>2.8454142517934979</v>
      </c>
      <c r="AA276" s="93">
        <v>0</v>
      </c>
      <c r="AB276" s="93">
        <v>0</v>
      </c>
      <c r="AC276" s="94">
        <v>0</v>
      </c>
      <c r="AD276" s="93">
        <v>0</v>
      </c>
      <c r="AE276" s="93">
        <v>0</v>
      </c>
      <c r="AF276" s="93">
        <v>0</v>
      </c>
      <c r="AG276" s="93">
        <v>0</v>
      </c>
      <c r="AH276" s="93">
        <v>0</v>
      </c>
      <c r="AI276" s="95">
        <f t="shared" si="203"/>
        <v>3.0559749064262167</v>
      </c>
      <c r="BA276"/>
      <c r="BR276"/>
      <c r="CG276"/>
    </row>
    <row r="277" spans="1:85" x14ac:dyDescent="0.25">
      <c r="A277" s="12" t="s">
        <v>139</v>
      </c>
      <c r="B277" s="49">
        <v>0.1878737388473854</v>
      </c>
      <c r="C277" s="49">
        <v>2.1819331970082443</v>
      </c>
      <c r="D277" s="49">
        <v>8.1905015164447974</v>
      </c>
      <c r="E277" s="49">
        <v>0</v>
      </c>
      <c r="F277" s="372"/>
      <c r="G277" s="49">
        <v>0</v>
      </c>
      <c r="H277" s="58">
        <v>0</v>
      </c>
      <c r="I277" s="48">
        <f t="shared" si="201"/>
        <v>10.560308452300427</v>
      </c>
      <c r="J277" s="8"/>
      <c r="K277" s="24" t="s">
        <v>139</v>
      </c>
      <c r="L277" s="49">
        <v>0.1878737388473854</v>
      </c>
      <c r="M277" s="49">
        <v>2.1819331970082443</v>
      </c>
      <c r="N277" s="49">
        <v>8.1905015164447974</v>
      </c>
      <c r="O277" s="49">
        <v>0</v>
      </c>
      <c r="P277" s="49">
        <v>0</v>
      </c>
      <c r="Q277" s="49">
        <v>0</v>
      </c>
      <c r="R277" s="50">
        <v>0</v>
      </c>
      <c r="S277" s="51">
        <f t="shared" si="202"/>
        <v>10.560308452300427</v>
      </c>
      <c r="U277" s="35" t="s">
        <v>139</v>
      </c>
      <c r="V277" s="89">
        <v>0.18544667188742073</v>
      </c>
      <c r="W277" s="89">
        <v>0</v>
      </c>
      <c r="X277" s="89">
        <v>0</v>
      </c>
      <c r="Y277" s="89">
        <v>2.1819331970082443</v>
      </c>
      <c r="Z277" s="89">
        <v>6.4869432172455914</v>
      </c>
      <c r="AA277" s="89">
        <v>0</v>
      </c>
      <c r="AB277" s="89">
        <v>0</v>
      </c>
      <c r="AC277" s="90">
        <v>1.7059853661591711</v>
      </c>
      <c r="AD277" s="89">
        <v>2.4270669599646771E-3</v>
      </c>
      <c r="AE277" s="89">
        <v>0</v>
      </c>
      <c r="AF277" s="89">
        <v>0</v>
      </c>
      <c r="AG277" s="89">
        <v>1.7035582991992066</v>
      </c>
      <c r="AH277" s="89">
        <v>0</v>
      </c>
      <c r="AI277" s="92">
        <f t="shared" si="203"/>
        <v>10.560308452300427</v>
      </c>
      <c r="BA277"/>
      <c r="BR277"/>
      <c r="CG277"/>
    </row>
    <row r="278" spans="1:85" x14ac:dyDescent="0.25">
      <c r="A278" s="11" t="s">
        <v>24</v>
      </c>
      <c r="B278" s="52">
        <v>12.843356982762025</v>
      </c>
      <c r="C278" s="52">
        <v>0</v>
      </c>
      <c r="D278" s="52">
        <v>1.9271942133161977</v>
      </c>
      <c r="E278" s="52">
        <v>1117.6172334783364</v>
      </c>
      <c r="F278" s="372"/>
      <c r="G278" s="52">
        <v>11.160251990255244</v>
      </c>
      <c r="H278" s="53">
        <v>0</v>
      </c>
      <c r="I278" s="54">
        <f t="shared" si="201"/>
        <v>1143.54803666467</v>
      </c>
      <c r="J278" s="8"/>
      <c r="K278" s="23" t="s">
        <v>24</v>
      </c>
      <c r="L278" s="55">
        <v>12.843356982762025</v>
      </c>
      <c r="M278" s="55">
        <v>0</v>
      </c>
      <c r="N278" s="55">
        <v>1.9271942133161977</v>
      </c>
      <c r="O278" s="55">
        <v>1117.6172334783364</v>
      </c>
      <c r="P278" s="55">
        <v>1.2466840606066099</v>
      </c>
      <c r="Q278" s="55">
        <v>11.160251990255244</v>
      </c>
      <c r="R278" s="56">
        <v>0</v>
      </c>
      <c r="S278" s="57">
        <f t="shared" si="202"/>
        <v>1144.7947207252766</v>
      </c>
      <c r="U278" s="34" t="s">
        <v>24</v>
      </c>
      <c r="V278" s="93">
        <v>6.6618347629052534</v>
      </c>
      <c r="W278" s="93">
        <v>3.4538641552097289</v>
      </c>
      <c r="X278" s="93">
        <v>11.160251990255244</v>
      </c>
      <c r="Y278" s="93">
        <v>0</v>
      </c>
      <c r="Z278" s="93">
        <v>0</v>
      </c>
      <c r="AA278" s="93">
        <v>1115.6900392650202</v>
      </c>
      <c r="AB278" s="93">
        <v>1.2466840606066099</v>
      </c>
      <c r="AC278" s="94">
        <v>6.5820464912794368</v>
      </c>
      <c r="AD278" s="93">
        <v>2.7276580646470414</v>
      </c>
      <c r="AE278" s="93">
        <v>1.9271942133161977</v>
      </c>
      <c r="AF278" s="93">
        <v>0</v>
      </c>
      <c r="AG278" s="93">
        <v>1.9271942133161977</v>
      </c>
      <c r="AH278" s="93">
        <v>0</v>
      </c>
      <c r="AI278" s="95">
        <f t="shared" si="203"/>
        <v>1144.7947207252766</v>
      </c>
      <c r="BA278"/>
      <c r="BR278"/>
      <c r="CG278"/>
    </row>
    <row r="279" spans="1:85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201"/>
        <v>0</v>
      </c>
      <c r="J279" s="8"/>
      <c r="K279" s="24" t="s">
        <v>23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50">
        <v>0</v>
      </c>
      <c r="S279" s="51">
        <f t="shared" si="202"/>
        <v>0</v>
      </c>
      <c r="U279" s="35" t="s">
        <v>23</v>
      </c>
      <c r="V279" s="89">
        <v>0</v>
      </c>
      <c r="W279" s="89">
        <v>0</v>
      </c>
      <c r="X279" s="89">
        <v>0</v>
      </c>
      <c r="Y279" s="89">
        <v>0</v>
      </c>
      <c r="Z279" s="89">
        <v>0</v>
      </c>
      <c r="AA279" s="89">
        <v>0</v>
      </c>
      <c r="AB279" s="89">
        <v>0</v>
      </c>
      <c r="AC279" s="90">
        <v>0</v>
      </c>
      <c r="AD279" s="89">
        <v>0</v>
      </c>
      <c r="AE279" s="89">
        <v>0</v>
      </c>
      <c r="AF279" s="89">
        <v>0</v>
      </c>
      <c r="AG279" s="89">
        <v>0</v>
      </c>
      <c r="AH279" s="89">
        <v>0</v>
      </c>
      <c r="AI279" s="92">
        <f t="shared" si="203"/>
        <v>0</v>
      </c>
      <c r="BA279"/>
      <c r="BR279"/>
      <c r="CG279"/>
    </row>
    <row r="280" spans="1:85" x14ac:dyDescent="0.25">
      <c r="A280" s="11" t="s">
        <v>58</v>
      </c>
      <c r="B280" s="52">
        <v>0.14320818038619984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201"/>
        <v>0.14320818038619984</v>
      </c>
      <c r="J280" s="8"/>
      <c r="K280" s="23" t="s">
        <v>58</v>
      </c>
      <c r="L280" s="55">
        <v>0.14320818038619984</v>
      </c>
      <c r="M280" s="55">
        <v>0</v>
      </c>
      <c r="N280" s="55">
        <v>0</v>
      </c>
      <c r="O280" s="55">
        <v>0</v>
      </c>
      <c r="P280" s="55">
        <v>0</v>
      </c>
      <c r="Q280" s="55">
        <v>0</v>
      </c>
      <c r="R280" s="56">
        <v>0</v>
      </c>
      <c r="S280" s="57">
        <f t="shared" si="202"/>
        <v>0.14320818038619984</v>
      </c>
      <c r="U280" s="34" t="s">
        <v>58</v>
      </c>
      <c r="V280" s="93">
        <v>0.14320818038619984</v>
      </c>
      <c r="W280" s="93">
        <v>0</v>
      </c>
      <c r="X280" s="93">
        <v>0</v>
      </c>
      <c r="Y280" s="93">
        <v>0</v>
      </c>
      <c r="Z280" s="93">
        <v>0</v>
      </c>
      <c r="AA280" s="93">
        <v>0</v>
      </c>
      <c r="AB280" s="93">
        <v>0</v>
      </c>
      <c r="AC280" s="94">
        <v>0</v>
      </c>
      <c r="AD280" s="93">
        <v>0</v>
      </c>
      <c r="AE280" s="93">
        <v>0</v>
      </c>
      <c r="AF280" s="93">
        <v>0</v>
      </c>
      <c r="AG280" s="93">
        <v>0</v>
      </c>
      <c r="AH280" s="93">
        <v>0</v>
      </c>
      <c r="AI280" s="95">
        <f t="shared" si="203"/>
        <v>0.14320818038619984</v>
      </c>
      <c r="BA280"/>
      <c r="BR280"/>
      <c r="CG280"/>
    </row>
    <row r="281" spans="1:85" x14ac:dyDescent="0.25">
      <c r="A281" s="12" t="s">
        <v>21</v>
      </c>
      <c r="B281" s="49">
        <v>0.35993094794650593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201"/>
        <v>0.35993094794650593</v>
      </c>
      <c r="J281" s="8"/>
      <c r="K281" s="24" t="s">
        <v>21</v>
      </c>
      <c r="L281" s="49">
        <v>0.35993094794650593</v>
      </c>
      <c r="M281" s="49">
        <v>0</v>
      </c>
      <c r="N281" s="49">
        <v>0</v>
      </c>
      <c r="O281" s="49">
        <v>0</v>
      </c>
      <c r="P281" s="49">
        <v>1.1532353116360243</v>
      </c>
      <c r="Q281" s="49">
        <v>0</v>
      </c>
      <c r="R281" s="50">
        <v>0</v>
      </c>
      <c r="S281" s="51">
        <f t="shared" si="202"/>
        <v>1.5131662595825301</v>
      </c>
      <c r="U281" s="35" t="s">
        <v>21</v>
      </c>
      <c r="V281" s="89">
        <v>0</v>
      </c>
      <c r="W281" s="89">
        <v>0</v>
      </c>
      <c r="X281" s="89">
        <v>0</v>
      </c>
      <c r="Y281" s="89">
        <v>0</v>
      </c>
      <c r="Z281" s="89">
        <v>0</v>
      </c>
      <c r="AA281" s="89">
        <v>0</v>
      </c>
      <c r="AB281" s="89">
        <v>1.1532353116360243</v>
      </c>
      <c r="AC281" s="90">
        <v>0.35993094794650593</v>
      </c>
      <c r="AD281" s="89">
        <v>0.35993094794650593</v>
      </c>
      <c r="AE281" s="89">
        <v>0</v>
      </c>
      <c r="AF281" s="89">
        <v>0</v>
      </c>
      <c r="AG281" s="89">
        <v>0</v>
      </c>
      <c r="AH281" s="89">
        <v>0</v>
      </c>
      <c r="AI281" s="92">
        <f t="shared" si="203"/>
        <v>1.5131662595825301</v>
      </c>
      <c r="BA281"/>
      <c r="BR281"/>
      <c r="CG281"/>
    </row>
    <row r="282" spans="1:85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201"/>
        <v>0</v>
      </c>
      <c r="J282" s="8"/>
      <c r="K282" s="23" t="s">
        <v>20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6">
        <v>0</v>
      </c>
      <c r="S282" s="57">
        <f t="shared" si="202"/>
        <v>0</v>
      </c>
      <c r="U282" s="34" t="s">
        <v>59</v>
      </c>
      <c r="V282" s="93">
        <v>0</v>
      </c>
      <c r="W282" s="93">
        <v>0</v>
      </c>
      <c r="X282" s="93">
        <v>0</v>
      </c>
      <c r="Y282" s="93">
        <v>0</v>
      </c>
      <c r="Z282" s="93">
        <v>0</v>
      </c>
      <c r="AA282" s="93">
        <v>0</v>
      </c>
      <c r="AB282" s="93">
        <v>0</v>
      </c>
      <c r="AC282" s="94">
        <v>0</v>
      </c>
      <c r="AD282" s="93">
        <v>0</v>
      </c>
      <c r="AE282" s="93">
        <v>0</v>
      </c>
      <c r="AF282" s="93">
        <v>0</v>
      </c>
      <c r="AG282" s="93">
        <v>0</v>
      </c>
      <c r="AH282" s="93">
        <v>0</v>
      </c>
      <c r="AI282" s="95">
        <f t="shared" si="203"/>
        <v>0</v>
      </c>
      <c r="BA282"/>
      <c r="BR282"/>
      <c r="CG282"/>
    </row>
    <row r="283" spans="1:85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201"/>
        <v>0</v>
      </c>
      <c r="J283" s="8"/>
      <c r="K283" s="25" t="s">
        <v>62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50">
        <v>0</v>
      </c>
      <c r="S283" s="51">
        <f t="shared" si="202"/>
        <v>0</v>
      </c>
      <c r="U283" s="36" t="s">
        <v>60</v>
      </c>
      <c r="V283" s="89">
        <v>0</v>
      </c>
      <c r="W283" s="89">
        <v>0</v>
      </c>
      <c r="X283" s="89">
        <v>0</v>
      </c>
      <c r="Y283" s="89">
        <v>0</v>
      </c>
      <c r="Z283" s="89">
        <v>0</v>
      </c>
      <c r="AA283" s="89">
        <v>0</v>
      </c>
      <c r="AB283" s="89">
        <v>0</v>
      </c>
      <c r="AC283" s="90">
        <v>0</v>
      </c>
      <c r="AD283" s="91">
        <v>0</v>
      </c>
      <c r="AE283" s="91">
        <v>0</v>
      </c>
      <c r="AF283" s="91">
        <v>0</v>
      </c>
      <c r="AG283" s="91">
        <v>0</v>
      </c>
      <c r="AH283" s="91">
        <v>0</v>
      </c>
      <c r="AI283" s="92">
        <f t="shared" si="203"/>
        <v>0</v>
      </c>
      <c r="BA283"/>
      <c r="BR283"/>
      <c r="CG283"/>
    </row>
    <row r="284" spans="1:85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201"/>
        <v>0</v>
      </c>
      <c r="J284" s="8"/>
      <c r="K284" s="26" t="s">
        <v>22</v>
      </c>
      <c r="L284" s="62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3">
        <v>0</v>
      </c>
      <c r="S284" s="64">
        <f t="shared" si="202"/>
        <v>0</v>
      </c>
      <c r="U284" s="37" t="s">
        <v>63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>
        <v>0</v>
      </c>
      <c r="AB284" s="96">
        <v>0</v>
      </c>
      <c r="AC284" s="96">
        <v>0</v>
      </c>
      <c r="AD284" s="96">
        <v>0</v>
      </c>
      <c r="AE284" s="96">
        <v>0</v>
      </c>
      <c r="AF284" s="96">
        <v>0</v>
      </c>
      <c r="AG284" s="96">
        <v>0</v>
      </c>
      <c r="AH284" s="97">
        <v>0</v>
      </c>
      <c r="AI284" s="98">
        <f t="shared" si="203"/>
        <v>0</v>
      </c>
      <c r="BA284"/>
      <c r="BR284"/>
      <c r="CG284"/>
    </row>
    <row r="285" spans="1:85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201"/>
        <v>0</v>
      </c>
      <c r="J285" s="8"/>
      <c r="K285" s="27" t="s">
        <v>18</v>
      </c>
      <c r="L285" s="65">
        <v>0</v>
      </c>
      <c r="M285" s="65">
        <v>0</v>
      </c>
      <c r="N285" s="65">
        <v>0</v>
      </c>
      <c r="O285" s="65">
        <v>0</v>
      </c>
      <c r="P285" s="65">
        <v>0</v>
      </c>
      <c r="Q285" s="65">
        <v>0</v>
      </c>
      <c r="R285" s="68">
        <v>0</v>
      </c>
      <c r="S285" s="69">
        <f t="shared" si="202"/>
        <v>0</v>
      </c>
      <c r="U285" s="38" t="s">
        <v>18</v>
      </c>
      <c r="V285" s="99">
        <v>0</v>
      </c>
      <c r="W285" s="99">
        <v>0</v>
      </c>
      <c r="X285" s="99">
        <v>0</v>
      </c>
      <c r="Y285" s="99">
        <v>0</v>
      </c>
      <c r="Z285" s="99">
        <v>0</v>
      </c>
      <c r="AA285" s="99">
        <v>0</v>
      </c>
      <c r="AB285" s="99">
        <v>0</v>
      </c>
      <c r="AC285" s="99">
        <v>0</v>
      </c>
      <c r="AD285" s="100">
        <v>0</v>
      </c>
      <c r="AE285" s="100">
        <v>0</v>
      </c>
      <c r="AF285" s="100">
        <v>0</v>
      </c>
      <c r="AG285" s="100">
        <v>0</v>
      </c>
      <c r="AH285" s="100">
        <v>0</v>
      </c>
      <c r="AI285" s="101">
        <f t="shared" si="203"/>
        <v>0</v>
      </c>
      <c r="BA285"/>
      <c r="BR285"/>
      <c r="CG285"/>
    </row>
    <row r="286" spans="1:85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201"/>
        <v>0</v>
      </c>
      <c r="J286" s="8"/>
      <c r="K286" s="26" t="s">
        <v>19</v>
      </c>
      <c r="L286" s="62">
        <v>0</v>
      </c>
      <c r="M286" s="62">
        <v>0</v>
      </c>
      <c r="N286" s="62">
        <v>0</v>
      </c>
      <c r="O286" s="62">
        <v>0</v>
      </c>
      <c r="P286" s="62">
        <v>0</v>
      </c>
      <c r="Q286" s="62">
        <v>0</v>
      </c>
      <c r="R286" s="63">
        <v>0</v>
      </c>
      <c r="S286" s="64">
        <f t="shared" si="202"/>
        <v>0</v>
      </c>
      <c r="U286" s="37" t="s">
        <v>19</v>
      </c>
      <c r="V286" s="96">
        <v>0</v>
      </c>
      <c r="W286" s="96">
        <v>0</v>
      </c>
      <c r="X286" s="96">
        <v>0</v>
      </c>
      <c r="Y286" s="96">
        <v>0</v>
      </c>
      <c r="Z286" s="96">
        <v>0</v>
      </c>
      <c r="AA286" s="96">
        <v>0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7">
        <v>0</v>
      </c>
      <c r="AI286" s="98">
        <f t="shared" si="203"/>
        <v>0</v>
      </c>
      <c r="BA286"/>
      <c r="BR286"/>
      <c r="CG286"/>
    </row>
    <row r="287" spans="1:85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 t="shared" si="201"/>
        <v>0</v>
      </c>
      <c r="J287" s="8"/>
      <c r="K287" s="28" t="s">
        <v>10</v>
      </c>
      <c r="L287" s="70">
        <v>0</v>
      </c>
      <c r="M287" s="70">
        <v>0</v>
      </c>
      <c r="N287" s="70">
        <v>0</v>
      </c>
      <c r="O287" s="70">
        <v>0</v>
      </c>
      <c r="P287" s="70">
        <v>0</v>
      </c>
      <c r="Q287" s="70">
        <v>0</v>
      </c>
      <c r="R287" s="73">
        <v>0</v>
      </c>
      <c r="S287" s="74">
        <f t="shared" si="202"/>
        <v>0</v>
      </c>
      <c r="U287" s="38" t="s">
        <v>10</v>
      </c>
      <c r="V287" s="99">
        <v>0</v>
      </c>
      <c r="W287" s="99">
        <v>0</v>
      </c>
      <c r="X287" s="99">
        <v>0</v>
      </c>
      <c r="Y287" s="99">
        <v>0</v>
      </c>
      <c r="Z287" s="99">
        <v>0</v>
      </c>
      <c r="AA287" s="99">
        <v>0</v>
      </c>
      <c r="AB287" s="99">
        <v>0</v>
      </c>
      <c r="AC287" s="99">
        <v>0</v>
      </c>
      <c r="AD287" s="100">
        <v>0</v>
      </c>
      <c r="AE287" s="100">
        <v>0</v>
      </c>
      <c r="AF287" s="100">
        <v>0</v>
      </c>
      <c r="AG287" s="100">
        <v>0</v>
      </c>
      <c r="AH287" s="100">
        <v>0</v>
      </c>
      <c r="AI287" s="101">
        <f t="shared" si="203"/>
        <v>0</v>
      </c>
      <c r="BA287"/>
      <c r="BR287"/>
      <c r="CG287"/>
    </row>
    <row r="288" spans="1:85" ht="15" thickBot="1" x14ac:dyDescent="0.35">
      <c r="A288" s="17" t="s">
        <v>25</v>
      </c>
      <c r="B288" s="75">
        <f>SUM(B267:B283)</f>
        <v>24.177513307151663</v>
      </c>
      <c r="C288" s="75">
        <f t="shared" ref="C288:I288" si="204">SUM(C267:C283)</f>
        <v>26.48662888149725</v>
      </c>
      <c r="D288" s="75">
        <f t="shared" si="204"/>
        <v>38.471394130450484</v>
      </c>
      <c r="E288" s="75">
        <f t="shared" si="204"/>
        <v>1136.5917123760723</v>
      </c>
      <c r="F288" s="75">
        <f t="shared" si="204"/>
        <v>0</v>
      </c>
      <c r="G288" s="75">
        <f t="shared" si="204"/>
        <v>11.160251990255244</v>
      </c>
      <c r="H288" s="76">
        <f t="shared" si="204"/>
        <v>0</v>
      </c>
      <c r="I288" s="48">
        <f t="shared" si="204"/>
        <v>1236.8875006854271</v>
      </c>
      <c r="J288" s="8"/>
      <c r="K288" s="29" t="s">
        <v>25</v>
      </c>
      <c r="L288" s="75">
        <f>SUM(L267:L283)</f>
        <v>24.177513307151663</v>
      </c>
      <c r="M288" s="75">
        <f t="shared" ref="M288:S288" si="205">SUM(M267:M283)</f>
        <v>26.48662888149725</v>
      </c>
      <c r="N288" s="75">
        <f t="shared" si="205"/>
        <v>38.471394130450484</v>
      </c>
      <c r="O288" s="75">
        <f t="shared" si="205"/>
        <v>1136.5917123760723</v>
      </c>
      <c r="P288" s="75">
        <f t="shared" si="205"/>
        <v>249.87354238433045</v>
      </c>
      <c r="Q288" s="75">
        <f t="shared" si="205"/>
        <v>11.160251990255244</v>
      </c>
      <c r="R288" s="76">
        <f t="shared" si="205"/>
        <v>0</v>
      </c>
      <c r="S288" s="77">
        <f t="shared" si="205"/>
        <v>1486.7610430697575</v>
      </c>
      <c r="U288" s="40" t="s">
        <v>85</v>
      </c>
      <c r="V288" s="102">
        <f>SUM(V267:V283)</f>
        <v>17.633633072388424</v>
      </c>
      <c r="W288" s="102">
        <f t="shared" ref="W288:AH288" si="206">SUM(W267:W283)</f>
        <v>3.4538641552097289</v>
      </c>
      <c r="X288" s="102">
        <f t="shared" si="206"/>
        <v>11.160251990255244</v>
      </c>
      <c r="Y288" s="102">
        <f t="shared" si="206"/>
        <v>26.48662888149725</v>
      </c>
      <c r="Z288" s="102">
        <f t="shared" si="206"/>
        <v>34.840641617935077</v>
      </c>
      <c r="AA288" s="102">
        <f t="shared" si="206"/>
        <v>1134.6645181627562</v>
      </c>
      <c r="AB288" s="102">
        <f t="shared" si="206"/>
        <v>249.87354238433045</v>
      </c>
      <c r="AC288" s="102">
        <f t="shared" si="206"/>
        <v>8.647962805385113</v>
      </c>
      <c r="AD288" s="103">
        <f t="shared" si="206"/>
        <v>3.0900160795535121</v>
      </c>
      <c r="AE288" s="103">
        <f t="shared" si="206"/>
        <v>1.9271942133161977</v>
      </c>
      <c r="AF288" s="103">
        <f t="shared" si="206"/>
        <v>0</v>
      </c>
      <c r="AG288" s="103">
        <f t="shared" si="206"/>
        <v>3.6307525125154045</v>
      </c>
      <c r="AH288" s="103">
        <f t="shared" si="206"/>
        <v>0</v>
      </c>
      <c r="AI288" s="104">
        <f>SUM(V288:AC288)</f>
        <v>1486.7610430697575</v>
      </c>
      <c r="BA288"/>
      <c r="BR288"/>
      <c r="CG288"/>
    </row>
    <row r="289" spans="1:85" s="4" customFormat="1" ht="15" thickBot="1" x14ac:dyDescent="0.35">
      <c r="A289" s="18" t="s">
        <v>85</v>
      </c>
      <c r="B289" s="105">
        <f>IF($I288=0,"-",B288/$I288)</f>
        <v>1.9547059286922682E-2</v>
      </c>
      <c r="C289" s="105">
        <f t="shared" ref="C289:H289" si="207">IF($I288=0,"-",C288/$I288)</f>
        <v>2.1413935274484996E-2</v>
      </c>
      <c r="D289" s="105">
        <f t="shared" si="207"/>
        <v>3.1103389846798012E-2</v>
      </c>
      <c r="E289" s="105">
        <f t="shared" si="207"/>
        <v>0.91891276429442825</v>
      </c>
      <c r="F289" s="105">
        <f t="shared" si="207"/>
        <v>0</v>
      </c>
      <c r="G289" s="105">
        <f t="shared" si="207"/>
        <v>9.0228512973659584E-3</v>
      </c>
      <c r="H289" s="106">
        <f t="shared" si="207"/>
        <v>0</v>
      </c>
      <c r="I289" s="107">
        <f>SUM(B289:H289)</f>
        <v>0.99999999999999989</v>
      </c>
      <c r="J289"/>
      <c r="K289" s="30" t="s">
        <v>85</v>
      </c>
      <c r="L289" s="80">
        <f>IF($S288=0,"-",L288/$S288)</f>
        <v>1.6261868993575235E-2</v>
      </c>
      <c r="M289" s="80">
        <f t="shared" ref="M289:R289" si="208">IF($S288=0,"-",M288/$S288)</f>
        <v>1.7814987152750223E-2</v>
      </c>
      <c r="N289" s="80">
        <f t="shared" si="208"/>
        <v>2.5875976714467518E-2</v>
      </c>
      <c r="O289" s="80">
        <f t="shared" si="208"/>
        <v>0.76447504302999447</v>
      </c>
      <c r="P289" s="80">
        <f t="shared" si="208"/>
        <v>0.16806570467330076</v>
      </c>
      <c r="Q289" s="80">
        <f t="shared" si="208"/>
        <v>7.5064194359117428E-3</v>
      </c>
      <c r="R289" s="81">
        <f t="shared" si="208"/>
        <v>0</v>
      </c>
      <c r="S289" s="82">
        <f>SUM(L289:R289)</f>
        <v>1</v>
      </c>
      <c r="U289" s="40"/>
      <c r="V289" s="108">
        <f>+V288/$AI288</f>
        <v>1.1860435242491802E-2</v>
      </c>
      <c r="W289" s="108">
        <f t="shared" ref="W289:AH289" si="209">+W288/$AI288</f>
        <v>2.3230795367616291E-3</v>
      </c>
      <c r="X289" s="108">
        <f t="shared" si="209"/>
        <v>7.5064194359117428E-3</v>
      </c>
      <c r="Y289" s="108">
        <f t="shared" si="209"/>
        <v>1.7814987152750223E-2</v>
      </c>
      <c r="Z289" s="108">
        <f t="shared" si="209"/>
        <v>2.34339215305229E-2</v>
      </c>
      <c r="AA289" s="108">
        <f t="shared" si="209"/>
        <v>0.7631788063399767</v>
      </c>
      <c r="AB289" s="108">
        <f t="shared" si="209"/>
        <v>0.16806570467330076</v>
      </c>
      <c r="AC289" s="108">
        <f t="shared" si="209"/>
        <v>5.8166460882842479E-3</v>
      </c>
      <c r="AD289" s="108">
        <f t="shared" si="209"/>
        <v>2.0783542143218044E-3</v>
      </c>
      <c r="AE289" s="108">
        <f t="shared" si="209"/>
        <v>1.2962366900178292E-3</v>
      </c>
      <c r="AF289" s="108">
        <f t="shared" si="209"/>
        <v>0</v>
      </c>
      <c r="AG289" s="108">
        <f t="shared" si="209"/>
        <v>2.442055183944615E-3</v>
      </c>
      <c r="AH289" s="108">
        <f t="shared" si="209"/>
        <v>0</v>
      </c>
      <c r="AI289" s="109">
        <f>SUM(V289:AC289)</f>
        <v>1</v>
      </c>
    </row>
    <row r="290" spans="1:85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AI290" s="8"/>
      <c r="BA290"/>
      <c r="BR290"/>
      <c r="CG290"/>
    </row>
    <row r="291" spans="1:85" ht="29.2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  <c r="K291" s="369" t="s">
        <v>36</v>
      </c>
      <c r="L291" s="43" t="s">
        <v>0</v>
      </c>
      <c r="M291" s="43" t="s">
        <v>1</v>
      </c>
      <c r="N291" s="43" t="s">
        <v>2</v>
      </c>
      <c r="O291" s="43" t="s">
        <v>3</v>
      </c>
      <c r="P291" s="43" t="s">
        <v>26</v>
      </c>
      <c r="Q291" s="43" t="s">
        <v>4</v>
      </c>
      <c r="R291" s="43" t="s">
        <v>84</v>
      </c>
      <c r="S291" s="44" t="s">
        <v>5</v>
      </c>
      <c r="U291" s="365" t="s">
        <v>36</v>
      </c>
      <c r="V291" s="84" t="s">
        <v>71</v>
      </c>
      <c r="W291" s="84" t="s">
        <v>72</v>
      </c>
      <c r="X291" s="84" t="s">
        <v>4</v>
      </c>
      <c r="Y291" s="84" t="s">
        <v>1</v>
      </c>
      <c r="Z291" s="84" t="s">
        <v>2</v>
      </c>
      <c r="AA291" s="84" t="s">
        <v>3</v>
      </c>
      <c r="AB291" s="84" t="s">
        <v>53</v>
      </c>
      <c r="AC291" s="84" t="s">
        <v>65</v>
      </c>
      <c r="AD291" s="85" t="s">
        <v>73</v>
      </c>
      <c r="AE291" s="85" t="s">
        <v>74</v>
      </c>
      <c r="AF291" s="85" t="s">
        <v>75</v>
      </c>
      <c r="AG291" s="85" t="s">
        <v>76</v>
      </c>
      <c r="AH291" s="85" t="s">
        <v>77</v>
      </c>
      <c r="AI291" s="86" t="s">
        <v>61</v>
      </c>
      <c r="BA291"/>
      <c r="BR291"/>
      <c r="CG291"/>
    </row>
    <row r="292" spans="1:85" ht="15" customHeight="1" x14ac:dyDescent="0.25">
      <c r="A292" s="418" t="s">
        <v>36</v>
      </c>
      <c r="B292" s="357" t="s">
        <v>66</v>
      </c>
      <c r="C292" s="358"/>
      <c r="D292" s="358"/>
      <c r="E292" s="358"/>
      <c r="F292" s="358"/>
      <c r="G292" s="358"/>
      <c r="H292" s="358"/>
      <c r="I292" s="359"/>
      <c r="K292" s="370" t="s">
        <v>36</v>
      </c>
      <c r="L292" s="360" t="s">
        <v>66</v>
      </c>
      <c r="M292" s="361"/>
      <c r="N292" s="361"/>
      <c r="O292" s="361"/>
      <c r="P292" s="361"/>
      <c r="Q292" s="361"/>
      <c r="R292" s="361"/>
      <c r="S292" s="362"/>
      <c r="U292" s="366" t="s">
        <v>36</v>
      </c>
      <c r="V292" s="363" t="s">
        <v>66</v>
      </c>
      <c r="W292" s="363"/>
      <c r="X292" s="363"/>
      <c r="Y292" s="363"/>
      <c r="Z292" s="363"/>
      <c r="AA292" s="363"/>
      <c r="AB292" s="363"/>
      <c r="AC292" s="363"/>
      <c r="AD292" s="363"/>
      <c r="AE292" s="363"/>
      <c r="AF292" s="363"/>
      <c r="AG292" s="363"/>
      <c r="AH292" s="363"/>
      <c r="AI292" s="364"/>
      <c r="BA292"/>
      <c r="BR292"/>
      <c r="CG292"/>
    </row>
    <row r="293" spans="1:85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  <c r="J293" s="8"/>
      <c r="K293" s="31" t="s">
        <v>6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87">
        <v>0</v>
      </c>
      <c r="S293" s="88">
        <f>SUM(L293:R293)</f>
        <v>0</v>
      </c>
      <c r="U293" s="33" t="s">
        <v>6</v>
      </c>
      <c r="V293" s="89">
        <v>0</v>
      </c>
      <c r="W293" s="89">
        <v>0</v>
      </c>
      <c r="X293" s="89">
        <v>0</v>
      </c>
      <c r="Y293" s="89">
        <v>0</v>
      </c>
      <c r="Z293" s="89">
        <v>0</v>
      </c>
      <c r="AA293" s="89">
        <v>0</v>
      </c>
      <c r="AB293" s="89">
        <v>0</v>
      </c>
      <c r="AC293" s="90">
        <v>0</v>
      </c>
      <c r="AD293" s="91">
        <v>0</v>
      </c>
      <c r="AE293" s="91">
        <v>0</v>
      </c>
      <c r="AF293" s="91">
        <v>0</v>
      </c>
      <c r="AG293" s="91">
        <v>0</v>
      </c>
      <c r="AH293" s="91">
        <v>0</v>
      </c>
      <c r="AI293" s="92">
        <f>SUM(V293:AC293)</f>
        <v>0</v>
      </c>
      <c r="BA293"/>
      <c r="BR293"/>
      <c r="CG293"/>
    </row>
    <row r="294" spans="1:85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210">SUM(B294:H294)</f>
        <v>0</v>
      </c>
      <c r="J294" s="8"/>
      <c r="K294" s="23" t="s">
        <v>7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6">
        <v>0</v>
      </c>
      <c r="S294" s="57">
        <f t="shared" ref="S294:S313" si="211">SUM(L294:R294)</f>
        <v>0</v>
      </c>
      <c r="U294" s="34" t="s">
        <v>7</v>
      </c>
      <c r="V294" s="93">
        <v>0</v>
      </c>
      <c r="W294" s="93">
        <v>0</v>
      </c>
      <c r="X294" s="93">
        <v>0</v>
      </c>
      <c r="Y294" s="93">
        <v>0</v>
      </c>
      <c r="Z294" s="93">
        <v>0</v>
      </c>
      <c r="AA294" s="93">
        <v>0</v>
      </c>
      <c r="AB294" s="93">
        <v>0</v>
      </c>
      <c r="AC294" s="94">
        <v>0</v>
      </c>
      <c r="AD294" s="93">
        <v>0</v>
      </c>
      <c r="AE294" s="93">
        <v>0</v>
      </c>
      <c r="AF294" s="93">
        <v>0</v>
      </c>
      <c r="AG294" s="93">
        <v>0</v>
      </c>
      <c r="AH294" s="93">
        <v>0</v>
      </c>
      <c r="AI294" s="95">
        <f t="shared" ref="AI294:AI313" si="212">SUM(V294:AC294)</f>
        <v>0</v>
      </c>
      <c r="BA294"/>
      <c r="BR294"/>
      <c r="CG294"/>
    </row>
    <row r="295" spans="1:85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210"/>
        <v>0</v>
      </c>
      <c r="J295" s="8"/>
      <c r="K295" s="24" t="s">
        <v>9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50">
        <v>0</v>
      </c>
      <c r="S295" s="51">
        <f t="shared" si="211"/>
        <v>0</v>
      </c>
      <c r="U295" s="35" t="s">
        <v>9</v>
      </c>
      <c r="V295" s="89">
        <v>0</v>
      </c>
      <c r="W295" s="89">
        <v>0</v>
      </c>
      <c r="X295" s="89">
        <v>0</v>
      </c>
      <c r="Y295" s="89">
        <v>0</v>
      </c>
      <c r="Z295" s="89">
        <v>0</v>
      </c>
      <c r="AA295" s="89">
        <v>0</v>
      </c>
      <c r="AB295" s="89">
        <v>0</v>
      </c>
      <c r="AC295" s="90">
        <v>0</v>
      </c>
      <c r="AD295" s="91">
        <v>0</v>
      </c>
      <c r="AE295" s="91">
        <v>0</v>
      </c>
      <c r="AF295" s="91">
        <v>0</v>
      </c>
      <c r="AG295" s="91">
        <v>0</v>
      </c>
      <c r="AH295" s="91">
        <v>0</v>
      </c>
      <c r="AI295" s="92">
        <f t="shared" si="212"/>
        <v>0</v>
      </c>
      <c r="BA295"/>
      <c r="BR295"/>
      <c r="CG295"/>
    </row>
    <row r="296" spans="1:85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210"/>
        <v>0</v>
      </c>
      <c r="J296" s="8"/>
      <c r="K296" s="23" t="s">
        <v>54</v>
      </c>
      <c r="L296" s="55">
        <v>0</v>
      </c>
      <c r="M296" s="55">
        <v>0</v>
      </c>
      <c r="N296" s="55">
        <v>0</v>
      </c>
      <c r="O296" s="55">
        <v>0</v>
      </c>
      <c r="P296" s="55">
        <v>0</v>
      </c>
      <c r="Q296" s="55">
        <v>0</v>
      </c>
      <c r="R296" s="56">
        <v>0</v>
      </c>
      <c r="S296" s="57">
        <f t="shared" si="211"/>
        <v>0</v>
      </c>
      <c r="U296" s="34" t="s">
        <v>54</v>
      </c>
      <c r="V296" s="93">
        <v>0</v>
      </c>
      <c r="W296" s="93">
        <v>0</v>
      </c>
      <c r="X296" s="93">
        <v>0</v>
      </c>
      <c r="Y296" s="93">
        <v>0</v>
      </c>
      <c r="Z296" s="93">
        <v>0</v>
      </c>
      <c r="AA296" s="93">
        <v>0</v>
      </c>
      <c r="AB296" s="93">
        <v>0</v>
      </c>
      <c r="AC296" s="94">
        <v>0</v>
      </c>
      <c r="AD296" s="93">
        <v>0</v>
      </c>
      <c r="AE296" s="93">
        <v>0</v>
      </c>
      <c r="AF296" s="93">
        <v>0</v>
      </c>
      <c r="AG296" s="93">
        <v>0</v>
      </c>
      <c r="AH296" s="93">
        <v>0</v>
      </c>
      <c r="AI296" s="95">
        <f t="shared" si="212"/>
        <v>0</v>
      </c>
      <c r="BA296"/>
      <c r="BR296"/>
      <c r="CG296"/>
    </row>
    <row r="297" spans="1:85" x14ac:dyDescent="0.25">
      <c r="A297" s="12" t="s">
        <v>15</v>
      </c>
      <c r="B297" s="49">
        <v>43.664733696152794</v>
      </c>
      <c r="C297" s="49">
        <v>105.29513114796923</v>
      </c>
      <c r="D297" s="49">
        <v>13.89070538477649</v>
      </c>
      <c r="E297" s="49">
        <v>0</v>
      </c>
      <c r="F297" s="372"/>
      <c r="G297" s="49">
        <v>0</v>
      </c>
      <c r="H297" s="58">
        <v>0</v>
      </c>
      <c r="I297" s="48">
        <f t="shared" si="210"/>
        <v>162.8505702288985</v>
      </c>
      <c r="J297" s="8"/>
      <c r="K297" s="24" t="s">
        <v>15</v>
      </c>
      <c r="L297" s="49">
        <v>43.664733696152794</v>
      </c>
      <c r="M297" s="49">
        <v>105.29513114796923</v>
      </c>
      <c r="N297" s="49">
        <v>13.89070538477649</v>
      </c>
      <c r="O297" s="49">
        <v>0</v>
      </c>
      <c r="P297" s="49">
        <v>0</v>
      </c>
      <c r="Q297" s="49">
        <v>0</v>
      </c>
      <c r="R297" s="50">
        <v>0</v>
      </c>
      <c r="S297" s="51">
        <f t="shared" si="211"/>
        <v>162.8505702288985</v>
      </c>
      <c r="U297" s="35" t="s">
        <v>15</v>
      </c>
      <c r="V297" s="89">
        <v>43.434771330602842</v>
      </c>
      <c r="W297" s="89">
        <v>0</v>
      </c>
      <c r="X297" s="89">
        <v>0</v>
      </c>
      <c r="Y297" s="89">
        <v>105.29513114796923</v>
      </c>
      <c r="Z297" s="89">
        <v>12.013804068630236</v>
      </c>
      <c r="AA297" s="89">
        <v>0</v>
      </c>
      <c r="AB297" s="89">
        <v>0</v>
      </c>
      <c r="AC297" s="90">
        <v>2.106863681696205</v>
      </c>
      <c r="AD297" s="91">
        <v>0.22996236554995023</v>
      </c>
      <c r="AE297" s="91">
        <v>0</v>
      </c>
      <c r="AF297" s="91">
        <v>0</v>
      </c>
      <c r="AG297" s="91">
        <v>1.8769013161462547</v>
      </c>
      <c r="AH297" s="91">
        <v>0</v>
      </c>
      <c r="AI297" s="92">
        <f t="shared" si="212"/>
        <v>162.8505702288985</v>
      </c>
      <c r="BA297"/>
      <c r="BR297"/>
      <c r="CG297"/>
    </row>
    <row r="298" spans="1:85" x14ac:dyDescent="0.25">
      <c r="A298" s="11" t="s">
        <v>67</v>
      </c>
      <c r="B298" s="52">
        <v>27.172334965034892</v>
      </c>
      <c r="C298" s="52">
        <v>49.080020247894559</v>
      </c>
      <c r="D298" s="52">
        <v>14.16125193381848</v>
      </c>
      <c r="E298" s="52">
        <v>0.21286774153625118</v>
      </c>
      <c r="F298" s="372"/>
      <c r="G298" s="52">
        <v>0</v>
      </c>
      <c r="H298" s="53">
        <v>0</v>
      </c>
      <c r="I298" s="54">
        <f t="shared" si="210"/>
        <v>90.626474888284179</v>
      </c>
      <c r="J298" s="8"/>
      <c r="K298" s="23" t="s">
        <v>67</v>
      </c>
      <c r="L298" s="55">
        <v>27.172334965034892</v>
      </c>
      <c r="M298" s="55">
        <v>49.080020247894559</v>
      </c>
      <c r="N298" s="55">
        <v>14.16125193381848</v>
      </c>
      <c r="O298" s="55">
        <v>0.21286774153625118</v>
      </c>
      <c r="P298" s="55">
        <v>0</v>
      </c>
      <c r="Q298" s="55">
        <v>0</v>
      </c>
      <c r="R298" s="56">
        <v>0</v>
      </c>
      <c r="S298" s="57">
        <f t="shared" si="211"/>
        <v>90.626474888284179</v>
      </c>
      <c r="U298" s="34" t="s">
        <v>55</v>
      </c>
      <c r="V298" s="93">
        <v>25.808917080495203</v>
      </c>
      <c r="W298" s="93">
        <v>0</v>
      </c>
      <c r="X298" s="93">
        <v>0</v>
      </c>
      <c r="Y298" s="93">
        <v>49.080020247894559</v>
      </c>
      <c r="Z298" s="93">
        <v>13.195956234432463</v>
      </c>
      <c r="AA298" s="93">
        <v>0.21286774153625118</v>
      </c>
      <c r="AB298" s="93">
        <v>0</v>
      </c>
      <c r="AC298" s="94">
        <v>2.328713583925706</v>
      </c>
      <c r="AD298" s="93">
        <v>1.3634178845396889</v>
      </c>
      <c r="AE298" s="93">
        <v>0</v>
      </c>
      <c r="AF298" s="93">
        <v>0</v>
      </c>
      <c r="AG298" s="93">
        <v>0.965295699386017</v>
      </c>
      <c r="AH298" s="93">
        <v>0</v>
      </c>
      <c r="AI298" s="95">
        <f t="shared" si="212"/>
        <v>90.626474888284179</v>
      </c>
      <c r="BA298"/>
      <c r="BR298"/>
      <c r="CG298"/>
    </row>
    <row r="299" spans="1:85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0.47378122560198715</v>
      </c>
      <c r="F299" s="372"/>
      <c r="G299" s="49">
        <v>0</v>
      </c>
      <c r="H299" s="58">
        <v>0</v>
      </c>
      <c r="I299" s="48">
        <f t="shared" si="210"/>
        <v>0.47378122560198715</v>
      </c>
      <c r="J299" s="8"/>
      <c r="K299" s="24" t="s">
        <v>56</v>
      </c>
      <c r="L299" s="49">
        <v>0</v>
      </c>
      <c r="M299" s="49">
        <v>0</v>
      </c>
      <c r="N299" s="49">
        <v>0</v>
      </c>
      <c r="O299" s="49">
        <v>0.47378122560198715</v>
      </c>
      <c r="P299" s="49">
        <v>176.98277714137851</v>
      </c>
      <c r="Q299" s="49">
        <v>0</v>
      </c>
      <c r="R299" s="50">
        <v>0</v>
      </c>
      <c r="S299" s="51">
        <f t="shared" si="211"/>
        <v>177.45655836698049</v>
      </c>
      <c r="U299" s="35" t="s">
        <v>56</v>
      </c>
      <c r="V299" s="89">
        <v>0</v>
      </c>
      <c r="W299" s="89">
        <v>0</v>
      </c>
      <c r="X299" s="89">
        <v>0</v>
      </c>
      <c r="Y299" s="89">
        <v>0</v>
      </c>
      <c r="Z299" s="89">
        <v>0</v>
      </c>
      <c r="AA299" s="89">
        <v>0.47378122560198715</v>
      </c>
      <c r="AB299" s="89">
        <v>176.98277714137851</v>
      </c>
      <c r="AC299" s="90">
        <v>0</v>
      </c>
      <c r="AD299" s="89">
        <v>0</v>
      </c>
      <c r="AE299" s="89">
        <v>0</v>
      </c>
      <c r="AF299" s="89">
        <v>0</v>
      </c>
      <c r="AG299" s="89">
        <v>0</v>
      </c>
      <c r="AH299" s="89">
        <v>0</v>
      </c>
      <c r="AI299" s="92">
        <f t="shared" si="212"/>
        <v>177.45655836698049</v>
      </c>
      <c r="BA299"/>
      <c r="BR299"/>
      <c r="CG299"/>
    </row>
    <row r="300" spans="1:85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210"/>
        <v>0</v>
      </c>
      <c r="J300" s="8"/>
      <c r="K300" s="23" t="s">
        <v>11</v>
      </c>
      <c r="L300" s="55">
        <v>0</v>
      </c>
      <c r="M300" s="55">
        <v>0</v>
      </c>
      <c r="N300" s="55">
        <v>0</v>
      </c>
      <c r="O300" s="55">
        <v>0</v>
      </c>
      <c r="P300" s="55">
        <v>3.9345338983499789</v>
      </c>
      <c r="Q300" s="55">
        <v>0</v>
      </c>
      <c r="R300" s="56">
        <v>0</v>
      </c>
      <c r="S300" s="57">
        <f t="shared" si="211"/>
        <v>3.9345338983499789</v>
      </c>
      <c r="U300" s="34" t="s">
        <v>11</v>
      </c>
      <c r="V300" s="93">
        <v>0</v>
      </c>
      <c r="W300" s="93">
        <v>0</v>
      </c>
      <c r="X300" s="93">
        <v>0</v>
      </c>
      <c r="Y300" s="93">
        <v>0</v>
      </c>
      <c r="Z300" s="93">
        <v>0</v>
      </c>
      <c r="AA300" s="93">
        <v>0</v>
      </c>
      <c r="AB300" s="93">
        <v>3.9345338983499789</v>
      </c>
      <c r="AC300" s="94">
        <v>0</v>
      </c>
      <c r="AD300" s="93">
        <v>0</v>
      </c>
      <c r="AE300" s="93">
        <v>0</v>
      </c>
      <c r="AF300" s="93">
        <v>0</v>
      </c>
      <c r="AG300" s="93">
        <v>0</v>
      </c>
      <c r="AH300" s="93">
        <v>0</v>
      </c>
      <c r="AI300" s="95">
        <f t="shared" si="212"/>
        <v>3.9345338983499789</v>
      </c>
      <c r="BA300"/>
      <c r="BR300"/>
      <c r="CG300"/>
    </row>
    <row r="301" spans="1:85" x14ac:dyDescent="0.25">
      <c r="A301" s="12" t="s">
        <v>57</v>
      </c>
      <c r="B301" s="49">
        <v>0.22123801283437886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210"/>
        <v>0.22123801283437886</v>
      </c>
      <c r="J301" s="8"/>
      <c r="K301" s="24" t="s">
        <v>57</v>
      </c>
      <c r="L301" s="49">
        <v>0.22123801283437886</v>
      </c>
      <c r="M301" s="49">
        <v>0</v>
      </c>
      <c r="N301" s="49">
        <v>0</v>
      </c>
      <c r="O301" s="49">
        <v>0</v>
      </c>
      <c r="P301" s="49">
        <v>0</v>
      </c>
      <c r="Q301" s="49">
        <v>0</v>
      </c>
      <c r="R301" s="50">
        <v>0</v>
      </c>
      <c r="S301" s="51">
        <f t="shared" si="211"/>
        <v>0.22123801283437886</v>
      </c>
      <c r="U301" s="35" t="s">
        <v>57</v>
      </c>
      <c r="V301" s="89">
        <v>0.22123801283437886</v>
      </c>
      <c r="W301" s="89">
        <v>0</v>
      </c>
      <c r="X301" s="89">
        <v>0</v>
      </c>
      <c r="Y301" s="89">
        <v>0</v>
      </c>
      <c r="Z301" s="89">
        <v>0</v>
      </c>
      <c r="AA301" s="89">
        <v>0</v>
      </c>
      <c r="AB301" s="89">
        <v>0</v>
      </c>
      <c r="AC301" s="90">
        <v>0</v>
      </c>
      <c r="AD301" s="89">
        <v>0</v>
      </c>
      <c r="AE301" s="89">
        <v>0</v>
      </c>
      <c r="AF301" s="89">
        <v>0</v>
      </c>
      <c r="AG301" s="89">
        <v>0</v>
      </c>
      <c r="AH301" s="89">
        <v>0</v>
      </c>
      <c r="AI301" s="92">
        <f t="shared" si="212"/>
        <v>0.22123801283437886</v>
      </c>
      <c r="BA301"/>
      <c r="BR301"/>
      <c r="CG301"/>
    </row>
    <row r="302" spans="1:85" x14ac:dyDescent="0.25">
      <c r="A302" s="11" t="s">
        <v>16</v>
      </c>
      <c r="B302" s="52">
        <v>0.68403401673500885</v>
      </c>
      <c r="C302" s="52">
        <v>0.11914646511828612</v>
      </c>
      <c r="D302" s="52">
        <v>2.9788977485776806</v>
      </c>
      <c r="E302" s="52">
        <v>5.8692839959746852</v>
      </c>
      <c r="F302" s="372"/>
      <c r="G302" s="52">
        <v>0</v>
      </c>
      <c r="H302" s="53">
        <v>0</v>
      </c>
      <c r="I302" s="54">
        <f t="shared" si="210"/>
        <v>9.6513622264056611</v>
      </c>
      <c r="J302" s="8"/>
      <c r="K302" s="23" t="s">
        <v>16</v>
      </c>
      <c r="L302" s="55">
        <v>0.68403401673500885</v>
      </c>
      <c r="M302" s="55">
        <v>0.11914646511828612</v>
      </c>
      <c r="N302" s="55">
        <v>2.9788977485776806</v>
      </c>
      <c r="O302" s="55">
        <v>5.8692839959746852</v>
      </c>
      <c r="P302" s="55">
        <v>0</v>
      </c>
      <c r="Q302" s="55">
        <v>0</v>
      </c>
      <c r="R302" s="56">
        <v>0</v>
      </c>
      <c r="S302" s="57">
        <f t="shared" si="211"/>
        <v>9.6513622264056611</v>
      </c>
      <c r="U302" s="34" t="s">
        <v>16</v>
      </c>
      <c r="V302" s="93">
        <v>0.53938045292662995</v>
      </c>
      <c r="W302" s="93">
        <v>0</v>
      </c>
      <c r="X302" s="93">
        <v>0</v>
      </c>
      <c r="Y302" s="93">
        <v>0.11914646511828612</v>
      </c>
      <c r="Z302" s="93">
        <v>2.6179705143424559</v>
      </c>
      <c r="AA302" s="93">
        <v>5.8692839959746852</v>
      </c>
      <c r="AB302" s="93">
        <v>0</v>
      </c>
      <c r="AC302" s="94">
        <v>0.50558079804360379</v>
      </c>
      <c r="AD302" s="93">
        <v>0.14465356380837888</v>
      </c>
      <c r="AE302" s="93">
        <v>0</v>
      </c>
      <c r="AF302" s="93">
        <v>0</v>
      </c>
      <c r="AG302" s="93">
        <v>0.36092723423522494</v>
      </c>
      <c r="AH302" s="93">
        <v>0</v>
      </c>
      <c r="AI302" s="95">
        <f t="shared" si="212"/>
        <v>9.6513622264056593</v>
      </c>
      <c r="BA302"/>
      <c r="BR302"/>
      <c r="CG302"/>
    </row>
    <row r="303" spans="1:85" x14ac:dyDescent="0.25">
      <c r="A303" s="12" t="s">
        <v>139</v>
      </c>
      <c r="B303" s="49">
        <v>18.896055580623571</v>
      </c>
      <c r="C303" s="49">
        <v>206.44615001281483</v>
      </c>
      <c r="D303" s="49">
        <v>42.878070470793958</v>
      </c>
      <c r="E303" s="49">
        <v>0</v>
      </c>
      <c r="F303" s="372"/>
      <c r="G303" s="49">
        <v>0</v>
      </c>
      <c r="H303" s="58">
        <v>0</v>
      </c>
      <c r="I303" s="48">
        <f t="shared" si="210"/>
        <v>268.22027606423234</v>
      </c>
      <c r="J303" s="8"/>
      <c r="K303" s="24" t="s">
        <v>139</v>
      </c>
      <c r="L303" s="49">
        <v>18.896055580623571</v>
      </c>
      <c r="M303" s="49">
        <v>206.44615001281483</v>
      </c>
      <c r="N303" s="49">
        <v>42.878070470793958</v>
      </c>
      <c r="O303" s="49">
        <v>0</v>
      </c>
      <c r="P303" s="49">
        <v>0</v>
      </c>
      <c r="Q303" s="49">
        <v>0</v>
      </c>
      <c r="R303" s="50">
        <v>0</v>
      </c>
      <c r="S303" s="51">
        <f t="shared" si="211"/>
        <v>268.22027606423234</v>
      </c>
      <c r="U303" s="35" t="s">
        <v>139</v>
      </c>
      <c r="V303" s="89">
        <v>16.965506065525613</v>
      </c>
      <c r="W303" s="89">
        <v>0</v>
      </c>
      <c r="X303" s="89">
        <v>0</v>
      </c>
      <c r="Y303" s="89">
        <v>206.44615001281483</v>
      </c>
      <c r="Z303" s="89">
        <v>38.164121439392638</v>
      </c>
      <c r="AA303" s="89">
        <v>0</v>
      </c>
      <c r="AB303" s="89">
        <v>0</v>
      </c>
      <c r="AC303" s="90">
        <v>6.6444985464992801</v>
      </c>
      <c r="AD303" s="89">
        <v>1.9305495150979566</v>
      </c>
      <c r="AE303" s="89">
        <v>0</v>
      </c>
      <c r="AF303" s="89">
        <v>0</v>
      </c>
      <c r="AG303" s="89">
        <v>4.7139490314013228</v>
      </c>
      <c r="AH303" s="89">
        <v>0</v>
      </c>
      <c r="AI303" s="92">
        <f t="shared" si="212"/>
        <v>268.22027606423234</v>
      </c>
      <c r="BA303"/>
      <c r="BR303"/>
      <c r="CG303"/>
    </row>
    <row r="304" spans="1:85" x14ac:dyDescent="0.25">
      <c r="A304" s="11" t="s">
        <v>24</v>
      </c>
      <c r="B304" s="52">
        <v>40.736562125167438</v>
      </c>
      <c r="C304" s="52">
        <v>1.477978529907483</v>
      </c>
      <c r="D304" s="52">
        <v>5.1226487988607641</v>
      </c>
      <c r="E304" s="52">
        <v>252.64244898800285</v>
      </c>
      <c r="F304" s="372"/>
      <c r="G304" s="52">
        <v>17.000707145668411</v>
      </c>
      <c r="H304" s="53">
        <v>0</v>
      </c>
      <c r="I304" s="54">
        <f t="shared" si="210"/>
        <v>316.98034558760696</v>
      </c>
      <c r="J304" s="8"/>
      <c r="K304" s="23" t="s">
        <v>24</v>
      </c>
      <c r="L304" s="55">
        <v>40.736562125167438</v>
      </c>
      <c r="M304" s="55">
        <v>1.477978529907483</v>
      </c>
      <c r="N304" s="55">
        <v>5.1226487988607641</v>
      </c>
      <c r="O304" s="55">
        <v>252.64244898800285</v>
      </c>
      <c r="P304" s="55">
        <v>1.2466840606066099</v>
      </c>
      <c r="Q304" s="55">
        <v>17.000707145668411</v>
      </c>
      <c r="R304" s="56">
        <v>0</v>
      </c>
      <c r="S304" s="57">
        <f t="shared" si="211"/>
        <v>318.22702964821354</v>
      </c>
      <c r="U304" s="34" t="s">
        <v>24</v>
      </c>
      <c r="V304" s="93">
        <v>0.81703559223870437</v>
      </c>
      <c r="W304" s="93">
        <v>23.135322818893723</v>
      </c>
      <c r="X304" s="93">
        <v>17.000707145668411</v>
      </c>
      <c r="Y304" s="93">
        <v>1.477978529907483</v>
      </c>
      <c r="Z304" s="93">
        <v>2.1984723765449763</v>
      </c>
      <c r="AA304" s="93">
        <v>223.1446893688495</v>
      </c>
      <c r="AB304" s="93">
        <v>1.2466840606066099</v>
      </c>
      <c r="AC304" s="94">
        <v>49.206139755504175</v>
      </c>
      <c r="AD304" s="93">
        <v>16.784203714035012</v>
      </c>
      <c r="AE304" s="93">
        <v>29.497759619153364</v>
      </c>
      <c r="AF304" s="93">
        <v>0</v>
      </c>
      <c r="AG304" s="93">
        <v>2.9241764223157878</v>
      </c>
      <c r="AH304" s="93">
        <v>0</v>
      </c>
      <c r="AI304" s="95">
        <f t="shared" si="212"/>
        <v>318.22702964821354</v>
      </c>
      <c r="BA304"/>
      <c r="BR304"/>
      <c r="CG304"/>
    </row>
    <row r="305" spans="1:85" x14ac:dyDescent="0.25">
      <c r="A305" s="12" t="s">
        <v>23</v>
      </c>
      <c r="B305" s="49">
        <v>0.86846627595673209</v>
      </c>
      <c r="C305" s="49">
        <v>0</v>
      </c>
      <c r="D305" s="49">
        <v>5.5363693949694781</v>
      </c>
      <c r="E305" s="49">
        <v>0</v>
      </c>
      <c r="F305" s="372"/>
      <c r="G305" s="49">
        <v>0</v>
      </c>
      <c r="H305" s="58">
        <v>0</v>
      </c>
      <c r="I305" s="48">
        <f t="shared" si="210"/>
        <v>6.40483567092621</v>
      </c>
      <c r="J305" s="8"/>
      <c r="K305" s="24" t="s">
        <v>23</v>
      </c>
      <c r="L305" s="49">
        <v>0.86846627595673209</v>
      </c>
      <c r="M305" s="49">
        <v>0</v>
      </c>
      <c r="N305" s="49">
        <v>5.5363693949694781</v>
      </c>
      <c r="O305" s="49">
        <v>0</v>
      </c>
      <c r="P305" s="49">
        <v>0</v>
      </c>
      <c r="Q305" s="49">
        <v>0</v>
      </c>
      <c r="R305" s="50">
        <v>0</v>
      </c>
      <c r="S305" s="51">
        <f t="shared" si="211"/>
        <v>6.40483567092621</v>
      </c>
      <c r="U305" s="35" t="s">
        <v>23</v>
      </c>
      <c r="V305" s="89">
        <v>0.68485317394803691</v>
      </c>
      <c r="W305" s="89">
        <v>0</v>
      </c>
      <c r="X305" s="89">
        <v>0</v>
      </c>
      <c r="Y305" s="89">
        <v>0</v>
      </c>
      <c r="Z305" s="89">
        <v>0.2355901870199778</v>
      </c>
      <c r="AA305" s="89">
        <v>0</v>
      </c>
      <c r="AB305" s="89">
        <v>0</v>
      </c>
      <c r="AC305" s="90">
        <v>5.4843923099581957</v>
      </c>
      <c r="AD305" s="89">
        <v>0.18361310200869518</v>
      </c>
      <c r="AE305" s="89">
        <v>0</v>
      </c>
      <c r="AF305" s="89">
        <v>0</v>
      </c>
      <c r="AG305" s="89">
        <v>5.3007792079495006</v>
      </c>
      <c r="AH305" s="89">
        <v>0</v>
      </c>
      <c r="AI305" s="92">
        <f t="shared" si="212"/>
        <v>6.4048356709262109</v>
      </c>
      <c r="BA305"/>
      <c r="BR305"/>
      <c r="CG305"/>
    </row>
    <row r="306" spans="1:85" x14ac:dyDescent="0.25">
      <c r="A306" s="11" t="s">
        <v>58</v>
      </c>
      <c r="B306" s="52">
        <v>1.9662188735108286</v>
      </c>
      <c r="C306" s="52">
        <v>0</v>
      </c>
      <c r="D306" s="52">
        <v>1.5815238765195796</v>
      </c>
      <c r="E306" s="52">
        <v>0</v>
      </c>
      <c r="F306" s="372"/>
      <c r="G306" s="52">
        <v>0</v>
      </c>
      <c r="H306" s="53">
        <v>0</v>
      </c>
      <c r="I306" s="54">
        <f t="shared" si="210"/>
        <v>3.547742750030408</v>
      </c>
      <c r="J306" s="8"/>
      <c r="K306" s="23" t="s">
        <v>58</v>
      </c>
      <c r="L306" s="55">
        <v>1.9662188735108286</v>
      </c>
      <c r="M306" s="55">
        <v>0</v>
      </c>
      <c r="N306" s="55">
        <v>1.5815238765195796</v>
      </c>
      <c r="O306" s="55">
        <v>0</v>
      </c>
      <c r="P306" s="55">
        <v>0</v>
      </c>
      <c r="Q306" s="55">
        <v>0</v>
      </c>
      <c r="R306" s="56">
        <v>0</v>
      </c>
      <c r="S306" s="57">
        <f t="shared" si="211"/>
        <v>3.547742750030408</v>
      </c>
      <c r="U306" s="34" t="s">
        <v>58</v>
      </c>
      <c r="V306" s="93">
        <v>0.68390221687333164</v>
      </c>
      <c r="W306" s="93">
        <v>0</v>
      </c>
      <c r="X306" s="93">
        <v>0</v>
      </c>
      <c r="Y306" s="93">
        <v>0</v>
      </c>
      <c r="Z306" s="93">
        <v>1.5815238765195796</v>
      </c>
      <c r="AA306" s="93">
        <v>0</v>
      </c>
      <c r="AB306" s="93">
        <v>0</v>
      </c>
      <c r="AC306" s="94">
        <v>1.2823166566374968</v>
      </c>
      <c r="AD306" s="93">
        <v>1.2823166566374968</v>
      </c>
      <c r="AE306" s="93">
        <v>0</v>
      </c>
      <c r="AF306" s="93">
        <v>0</v>
      </c>
      <c r="AG306" s="93">
        <v>0</v>
      </c>
      <c r="AH306" s="93">
        <v>0</v>
      </c>
      <c r="AI306" s="95">
        <f t="shared" si="212"/>
        <v>3.547742750030408</v>
      </c>
      <c r="BA306"/>
      <c r="BR306"/>
      <c r="CG306"/>
    </row>
    <row r="307" spans="1:85" x14ac:dyDescent="0.25">
      <c r="A307" s="12" t="s">
        <v>21</v>
      </c>
      <c r="B307" s="49">
        <v>2.5664252230407589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210"/>
        <v>2.5664252230407589</v>
      </c>
      <c r="J307" s="8"/>
      <c r="K307" s="24" t="s">
        <v>21</v>
      </c>
      <c r="L307" s="49">
        <v>2.5664252230407589</v>
      </c>
      <c r="M307" s="49">
        <v>0</v>
      </c>
      <c r="N307" s="49">
        <v>0</v>
      </c>
      <c r="O307" s="49">
        <v>0</v>
      </c>
      <c r="P307" s="49">
        <v>0.82783585006805616</v>
      </c>
      <c r="Q307" s="49">
        <v>0</v>
      </c>
      <c r="R307" s="50">
        <v>0</v>
      </c>
      <c r="S307" s="51">
        <f t="shared" si="211"/>
        <v>3.3942610731088152</v>
      </c>
      <c r="U307" s="35" t="s">
        <v>21</v>
      </c>
      <c r="V307" s="89">
        <v>2.5664252230407589</v>
      </c>
      <c r="W307" s="89">
        <v>0</v>
      </c>
      <c r="X307" s="89">
        <v>0</v>
      </c>
      <c r="Y307" s="89">
        <v>0</v>
      </c>
      <c r="Z307" s="89">
        <v>0</v>
      </c>
      <c r="AA307" s="89">
        <v>0</v>
      </c>
      <c r="AB307" s="89">
        <v>0.82783585006805616</v>
      </c>
      <c r="AC307" s="90">
        <v>0</v>
      </c>
      <c r="AD307" s="89">
        <v>0</v>
      </c>
      <c r="AE307" s="89">
        <v>0</v>
      </c>
      <c r="AF307" s="89">
        <v>0</v>
      </c>
      <c r="AG307" s="89">
        <v>0</v>
      </c>
      <c r="AH307" s="89">
        <v>0</v>
      </c>
      <c r="AI307" s="92">
        <f t="shared" si="212"/>
        <v>3.3942610731088152</v>
      </c>
      <c r="BA307"/>
      <c r="BR307"/>
      <c r="CG307"/>
    </row>
    <row r="308" spans="1:85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210"/>
        <v>0</v>
      </c>
      <c r="J308" s="8"/>
      <c r="K308" s="23" t="s">
        <v>20</v>
      </c>
      <c r="L308" s="55">
        <v>0</v>
      </c>
      <c r="M308" s="55">
        <v>0</v>
      </c>
      <c r="N308" s="55">
        <v>0</v>
      </c>
      <c r="O308" s="55">
        <v>0</v>
      </c>
      <c r="P308" s="55">
        <v>0</v>
      </c>
      <c r="Q308" s="55">
        <v>0</v>
      </c>
      <c r="R308" s="56">
        <v>0</v>
      </c>
      <c r="S308" s="57">
        <f t="shared" si="211"/>
        <v>0</v>
      </c>
      <c r="U308" s="34" t="s">
        <v>59</v>
      </c>
      <c r="V308" s="93">
        <v>0</v>
      </c>
      <c r="W308" s="93">
        <v>0</v>
      </c>
      <c r="X308" s="93">
        <v>0</v>
      </c>
      <c r="Y308" s="93">
        <v>0</v>
      </c>
      <c r="Z308" s="93">
        <v>0</v>
      </c>
      <c r="AA308" s="93">
        <v>0</v>
      </c>
      <c r="AB308" s="93">
        <v>0</v>
      </c>
      <c r="AC308" s="94">
        <v>0</v>
      </c>
      <c r="AD308" s="93">
        <v>0</v>
      </c>
      <c r="AE308" s="93">
        <v>0</v>
      </c>
      <c r="AF308" s="93">
        <v>0</v>
      </c>
      <c r="AG308" s="93">
        <v>0</v>
      </c>
      <c r="AH308" s="93">
        <v>0</v>
      </c>
      <c r="AI308" s="95">
        <f t="shared" si="212"/>
        <v>0</v>
      </c>
      <c r="BA308"/>
      <c r="BR308"/>
      <c r="CG308"/>
    </row>
    <row r="309" spans="1:85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210"/>
        <v>0</v>
      </c>
      <c r="J309" s="8"/>
      <c r="K309" s="25" t="s">
        <v>62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50">
        <v>0</v>
      </c>
      <c r="S309" s="51">
        <f t="shared" si="211"/>
        <v>0</v>
      </c>
      <c r="U309" s="36" t="s">
        <v>60</v>
      </c>
      <c r="V309" s="89">
        <v>0</v>
      </c>
      <c r="W309" s="89">
        <v>0</v>
      </c>
      <c r="X309" s="89">
        <v>0</v>
      </c>
      <c r="Y309" s="89">
        <v>0</v>
      </c>
      <c r="Z309" s="89">
        <v>0</v>
      </c>
      <c r="AA309" s="89">
        <v>0</v>
      </c>
      <c r="AB309" s="89">
        <v>0</v>
      </c>
      <c r="AC309" s="90">
        <v>0</v>
      </c>
      <c r="AD309" s="91">
        <v>0</v>
      </c>
      <c r="AE309" s="91">
        <v>0</v>
      </c>
      <c r="AF309" s="91">
        <v>0</v>
      </c>
      <c r="AG309" s="91">
        <v>0</v>
      </c>
      <c r="AH309" s="91">
        <v>0</v>
      </c>
      <c r="AI309" s="92">
        <f t="shared" si="212"/>
        <v>0</v>
      </c>
      <c r="BA309"/>
      <c r="BR309"/>
      <c r="CG309"/>
    </row>
    <row r="310" spans="1:85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210"/>
        <v>0</v>
      </c>
      <c r="J310" s="8"/>
      <c r="K310" s="26" t="s">
        <v>22</v>
      </c>
      <c r="L310" s="62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3">
        <v>0</v>
      </c>
      <c r="S310" s="64">
        <f t="shared" si="211"/>
        <v>0</v>
      </c>
      <c r="U310" s="37" t="s">
        <v>63</v>
      </c>
      <c r="V310" s="96">
        <v>0</v>
      </c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>
        <v>0</v>
      </c>
      <c r="AD310" s="96">
        <v>0</v>
      </c>
      <c r="AE310" s="96">
        <v>0</v>
      </c>
      <c r="AF310" s="96">
        <v>0</v>
      </c>
      <c r="AG310" s="96">
        <v>0</v>
      </c>
      <c r="AH310" s="97">
        <v>0</v>
      </c>
      <c r="AI310" s="98">
        <f t="shared" si="212"/>
        <v>0</v>
      </c>
      <c r="BA310"/>
      <c r="BR310"/>
      <c r="CG310"/>
    </row>
    <row r="311" spans="1:85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210"/>
        <v>0</v>
      </c>
      <c r="J311" s="8"/>
      <c r="K311" s="27" t="s">
        <v>18</v>
      </c>
      <c r="L311" s="65">
        <v>0</v>
      </c>
      <c r="M311" s="65">
        <v>0</v>
      </c>
      <c r="N311" s="65">
        <v>0</v>
      </c>
      <c r="O311" s="65">
        <v>0</v>
      </c>
      <c r="P311" s="65">
        <v>0</v>
      </c>
      <c r="Q311" s="65">
        <v>0</v>
      </c>
      <c r="R311" s="68">
        <v>0</v>
      </c>
      <c r="S311" s="69">
        <f t="shared" si="211"/>
        <v>0</v>
      </c>
      <c r="U311" s="38" t="s">
        <v>18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100">
        <v>0</v>
      </c>
      <c r="AE311" s="100">
        <v>0</v>
      </c>
      <c r="AF311" s="100">
        <v>0</v>
      </c>
      <c r="AG311" s="100">
        <v>0</v>
      </c>
      <c r="AH311" s="100">
        <v>0</v>
      </c>
      <c r="AI311" s="101">
        <f t="shared" si="212"/>
        <v>0</v>
      </c>
      <c r="BA311"/>
      <c r="BR311"/>
      <c r="CG311"/>
    </row>
    <row r="312" spans="1:85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210"/>
        <v>0</v>
      </c>
      <c r="J312" s="8"/>
      <c r="K312" s="26" t="s">
        <v>19</v>
      </c>
      <c r="L312" s="62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3">
        <v>0</v>
      </c>
      <c r="S312" s="64">
        <f t="shared" si="211"/>
        <v>0</v>
      </c>
      <c r="U312" s="37" t="s">
        <v>19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>
        <v>0</v>
      </c>
      <c r="AB312" s="96">
        <v>0</v>
      </c>
      <c r="AC312" s="96">
        <v>0</v>
      </c>
      <c r="AD312" s="96">
        <v>0</v>
      </c>
      <c r="AE312" s="96">
        <v>0</v>
      </c>
      <c r="AF312" s="96">
        <v>0</v>
      </c>
      <c r="AG312" s="96">
        <v>0</v>
      </c>
      <c r="AH312" s="97">
        <v>0</v>
      </c>
      <c r="AI312" s="98">
        <f t="shared" si="212"/>
        <v>0</v>
      </c>
      <c r="BA312"/>
      <c r="BR312"/>
      <c r="CG312"/>
    </row>
    <row r="313" spans="1:85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 t="shared" si="210"/>
        <v>0</v>
      </c>
      <c r="J313" s="8"/>
      <c r="K313" s="28" t="s">
        <v>10</v>
      </c>
      <c r="L313" s="70">
        <v>0</v>
      </c>
      <c r="M313" s="70">
        <v>0</v>
      </c>
      <c r="N313" s="70">
        <v>0</v>
      </c>
      <c r="O313" s="70">
        <v>0</v>
      </c>
      <c r="P313" s="70">
        <v>0</v>
      </c>
      <c r="Q313" s="70">
        <v>0</v>
      </c>
      <c r="R313" s="73">
        <v>0</v>
      </c>
      <c r="S313" s="74">
        <f t="shared" si="211"/>
        <v>0</v>
      </c>
      <c r="U313" s="38" t="s">
        <v>10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100">
        <v>0</v>
      </c>
      <c r="AE313" s="100">
        <v>0</v>
      </c>
      <c r="AF313" s="100">
        <v>0</v>
      </c>
      <c r="AG313" s="100">
        <v>0</v>
      </c>
      <c r="AH313" s="100">
        <v>0</v>
      </c>
      <c r="AI313" s="101">
        <f t="shared" si="212"/>
        <v>0</v>
      </c>
      <c r="BA313"/>
      <c r="BR313"/>
      <c r="CG313"/>
    </row>
    <row r="314" spans="1:85" x14ac:dyDescent="0.25">
      <c r="A314" s="17" t="s">
        <v>25</v>
      </c>
      <c r="B314" s="75">
        <f>SUM(B293:B309)</f>
        <v>136.77606876905642</v>
      </c>
      <c r="C314" s="75">
        <f t="shared" ref="C314:I314" si="213">SUM(C293:C309)</f>
        <v>362.41842640370436</v>
      </c>
      <c r="D314" s="75">
        <f t="shared" si="213"/>
        <v>86.149467608316442</v>
      </c>
      <c r="E314" s="75">
        <f t="shared" si="213"/>
        <v>259.19838195111578</v>
      </c>
      <c r="F314" s="75">
        <f t="shared" si="213"/>
        <v>0</v>
      </c>
      <c r="G314" s="75">
        <f t="shared" si="213"/>
        <v>17.000707145668411</v>
      </c>
      <c r="H314" s="76">
        <f t="shared" si="213"/>
        <v>0</v>
      </c>
      <c r="I314" s="48">
        <f t="shared" si="213"/>
        <v>861.54305187786133</v>
      </c>
      <c r="J314" s="8"/>
      <c r="K314" s="29" t="s">
        <v>25</v>
      </c>
      <c r="L314" s="75">
        <f>SUM(L293:L309)</f>
        <v>136.77606876905642</v>
      </c>
      <c r="M314" s="75">
        <f t="shared" ref="M314:S314" si="214">SUM(M293:M309)</f>
        <v>362.41842640370436</v>
      </c>
      <c r="N314" s="75">
        <f t="shared" si="214"/>
        <v>86.149467608316442</v>
      </c>
      <c r="O314" s="75">
        <f t="shared" si="214"/>
        <v>259.19838195111578</v>
      </c>
      <c r="P314" s="75">
        <f t="shared" si="214"/>
        <v>182.99183095040314</v>
      </c>
      <c r="Q314" s="75">
        <f t="shared" si="214"/>
        <v>17.000707145668411</v>
      </c>
      <c r="R314" s="76">
        <f t="shared" si="214"/>
        <v>0</v>
      </c>
      <c r="S314" s="77">
        <f t="shared" si="214"/>
        <v>1044.5348828282645</v>
      </c>
      <c r="U314" s="39" t="s">
        <v>61</v>
      </c>
      <c r="V314" s="102">
        <f>SUM(V293:V309)</f>
        <v>91.722029148485518</v>
      </c>
      <c r="W314" s="102">
        <f t="shared" ref="W314:AH314" si="215">SUM(W293:W309)</f>
        <v>23.135322818893723</v>
      </c>
      <c r="X314" s="102">
        <f t="shared" si="215"/>
        <v>17.000707145668411</v>
      </c>
      <c r="Y314" s="102">
        <f t="shared" si="215"/>
        <v>362.41842640370436</v>
      </c>
      <c r="Z314" s="102">
        <f t="shared" si="215"/>
        <v>70.007438696882332</v>
      </c>
      <c r="AA314" s="102">
        <f t="shared" si="215"/>
        <v>229.70062233196242</v>
      </c>
      <c r="AB314" s="102">
        <f t="shared" si="215"/>
        <v>182.99183095040314</v>
      </c>
      <c r="AC314" s="102">
        <f t="shared" si="215"/>
        <v>67.558505332264659</v>
      </c>
      <c r="AD314" s="103">
        <f t="shared" si="215"/>
        <v>21.918716801677181</v>
      </c>
      <c r="AE314" s="103">
        <f t="shared" si="215"/>
        <v>29.497759619153364</v>
      </c>
      <c r="AF314" s="103">
        <f t="shared" si="215"/>
        <v>0</v>
      </c>
      <c r="AG314" s="103">
        <f t="shared" si="215"/>
        <v>16.142028911434107</v>
      </c>
      <c r="AH314" s="103">
        <f t="shared" si="215"/>
        <v>0</v>
      </c>
      <c r="AI314" s="104">
        <f>SUM(V314:AC314)</f>
        <v>1044.5348828282647</v>
      </c>
      <c r="BA314"/>
      <c r="BR314"/>
      <c r="CG314"/>
    </row>
    <row r="315" spans="1:85" s="4" customFormat="1" ht="15" thickBot="1" x14ac:dyDescent="0.35">
      <c r="A315" s="18" t="s">
        <v>85</v>
      </c>
      <c r="B315" s="105">
        <f>IF($I314=0,"-",B314/$I314)</f>
        <v>0.1587570910947893</v>
      </c>
      <c r="C315" s="105">
        <f t="shared" ref="C315:H315" si="216">IF($I314=0,"-",C314/$I314)</f>
        <v>0.42066200361521044</v>
      </c>
      <c r="D315" s="105">
        <f t="shared" si="216"/>
        <v>9.9994384982318468E-2</v>
      </c>
      <c r="E315" s="105">
        <f t="shared" si="216"/>
        <v>0.30085366179456074</v>
      </c>
      <c r="F315" s="105">
        <f t="shared" si="216"/>
        <v>0</v>
      </c>
      <c r="G315" s="105">
        <f t="shared" si="216"/>
        <v>1.9732858513121124E-2</v>
      </c>
      <c r="H315" s="106">
        <f t="shared" si="216"/>
        <v>0</v>
      </c>
      <c r="I315" s="107">
        <f>SUM(B315:H315)</f>
        <v>1.0000000000000002</v>
      </c>
      <c r="J315"/>
      <c r="K315" s="30" t="s">
        <v>85</v>
      </c>
      <c r="L315" s="80">
        <f>IF($S314=0,"-",L314/$S314)</f>
        <v>0.13094447204933055</v>
      </c>
      <c r="M315" s="80">
        <f t="shared" ref="M315:R315" si="217">IF($S314=0,"-",M314/$S314)</f>
        <v>0.34696632191199955</v>
      </c>
      <c r="N315" s="80">
        <f t="shared" si="217"/>
        <v>8.247639119054731E-2</v>
      </c>
      <c r="O315" s="80">
        <f t="shared" si="217"/>
        <v>0.24814717652060594</v>
      </c>
      <c r="P315" s="80">
        <f t="shared" si="217"/>
        <v>0.1751897748545459</v>
      </c>
      <c r="Q315" s="80">
        <f t="shared" si="217"/>
        <v>1.6275863472970827E-2</v>
      </c>
      <c r="R315" s="81">
        <f t="shared" si="217"/>
        <v>0</v>
      </c>
      <c r="S315" s="82">
        <f>SUM(L315:R315)</f>
        <v>1</v>
      </c>
      <c r="U315" s="40" t="s">
        <v>85</v>
      </c>
      <c r="V315" s="108">
        <f>+V314/$AI314</f>
        <v>8.7811360497728655E-2</v>
      </c>
      <c r="W315" s="108">
        <f t="shared" ref="W315:AH315" si="218">+W314/$AI314</f>
        <v>2.2148923122845554E-2</v>
      </c>
      <c r="X315" s="108">
        <f t="shared" si="218"/>
        <v>1.627586347297082E-2</v>
      </c>
      <c r="Y315" s="108">
        <f t="shared" si="218"/>
        <v>0.3469663219119995</v>
      </c>
      <c r="Z315" s="108">
        <f t="shared" si="218"/>
        <v>6.702259526970003E-2</v>
      </c>
      <c r="AA315" s="108">
        <f t="shared" si="218"/>
        <v>0.21990708602283054</v>
      </c>
      <c r="AB315" s="108">
        <f t="shared" si="218"/>
        <v>0.17518977485454587</v>
      </c>
      <c r="AC315" s="108">
        <f t="shared" si="218"/>
        <v>6.4678074847378905E-2</v>
      </c>
      <c r="AD315" s="108">
        <f t="shared" si="218"/>
        <v>2.0984188428756292E-2</v>
      </c>
      <c r="AE315" s="108">
        <f t="shared" si="218"/>
        <v>2.8240090497775348E-2</v>
      </c>
      <c r="AF315" s="108">
        <f t="shared" si="218"/>
        <v>0</v>
      </c>
      <c r="AG315" s="108">
        <f t="shared" si="218"/>
        <v>1.5453795920847259E-2</v>
      </c>
      <c r="AH315" s="108">
        <f t="shared" si="218"/>
        <v>0</v>
      </c>
      <c r="AI315" s="109">
        <f>SUM(V315:AC315)</f>
        <v>0.99999999999999989</v>
      </c>
    </row>
    <row r="316" spans="1:85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AI316" s="8"/>
      <c r="BA316"/>
      <c r="BR316"/>
      <c r="CG316"/>
    </row>
    <row r="317" spans="1:85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  <c r="K317" s="369" t="s">
        <v>37</v>
      </c>
      <c r="L317" s="43" t="s">
        <v>0</v>
      </c>
      <c r="M317" s="43" t="s">
        <v>1</v>
      </c>
      <c r="N317" s="43" t="s">
        <v>2</v>
      </c>
      <c r="O317" s="43" t="s">
        <v>3</v>
      </c>
      <c r="P317" s="43" t="s">
        <v>26</v>
      </c>
      <c r="Q317" s="43" t="s">
        <v>4</v>
      </c>
      <c r="R317" s="43" t="s">
        <v>84</v>
      </c>
      <c r="S317" s="44" t="s">
        <v>5</v>
      </c>
      <c r="U317" s="365" t="s">
        <v>37</v>
      </c>
      <c r="V317" s="84" t="s">
        <v>71</v>
      </c>
      <c r="W317" s="84" t="s">
        <v>72</v>
      </c>
      <c r="X317" s="84" t="s">
        <v>4</v>
      </c>
      <c r="Y317" s="84" t="s">
        <v>1</v>
      </c>
      <c r="Z317" s="84" t="s">
        <v>2</v>
      </c>
      <c r="AA317" s="84" t="s">
        <v>3</v>
      </c>
      <c r="AB317" s="84" t="s">
        <v>53</v>
      </c>
      <c r="AC317" s="84" t="s">
        <v>65</v>
      </c>
      <c r="AD317" s="85" t="s">
        <v>73</v>
      </c>
      <c r="AE317" s="85" t="s">
        <v>74</v>
      </c>
      <c r="AF317" s="85" t="s">
        <v>75</v>
      </c>
      <c r="AG317" s="85" t="s">
        <v>76</v>
      </c>
      <c r="AH317" s="85" t="s">
        <v>77</v>
      </c>
      <c r="AI317" s="86" t="s">
        <v>61</v>
      </c>
      <c r="BA317"/>
      <c r="BR317"/>
      <c r="CG317"/>
    </row>
    <row r="318" spans="1:85" ht="15" customHeight="1" x14ac:dyDescent="0.25">
      <c r="A318" s="418" t="s">
        <v>37</v>
      </c>
      <c r="B318" s="357" t="s">
        <v>66</v>
      </c>
      <c r="C318" s="358"/>
      <c r="D318" s="358"/>
      <c r="E318" s="358"/>
      <c r="F318" s="358"/>
      <c r="G318" s="358"/>
      <c r="H318" s="358"/>
      <c r="I318" s="359"/>
      <c r="K318" s="370" t="s">
        <v>37</v>
      </c>
      <c r="L318" s="360" t="s">
        <v>66</v>
      </c>
      <c r="M318" s="361"/>
      <c r="N318" s="361"/>
      <c r="O318" s="361"/>
      <c r="P318" s="361"/>
      <c r="Q318" s="361"/>
      <c r="R318" s="361"/>
      <c r="S318" s="362"/>
      <c r="U318" s="366" t="s">
        <v>37</v>
      </c>
      <c r="V318" s="363" t="s">
        <v>66</v>
      </c>
      <c r="W318" s="363"/>
      <c r="X318" s="363"/>
      <c r="Y318" s="363"/>
      <c r="Z318" s="363"/>
      <c r="AA318" s="363"/>
      <c r="AB318" s="363"/>
      <c r="AC318" s="363"/>
      <c r="AD318" s="363"/>
      <c r="AE318" s="363"/>
      <c r="AF318" s="363"/>
      <c r="AG318" s="363"/>
      <c r="AH318" s="363"/>
      <c r="AI318" s="364"/>
      <c r="BA318"/>
      <c r="BR318"/>
      <c r="CG318"/>
    </row>
    <row r="319" spans="1:85" x14ac:dyDescent="0.25">
      <c r="A319" s="10" t="s">
        <v>6</v>
      </c>
      <c r="B319" s="46">
        <v>0</v>
      </c>
      <c r="C319" s="46">
        <v>40.299619628654199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40.299619628654199</v>
      </c>
      <c r="J319" s="8"/>
      <c r="K319" s="31" t="s">
        <v>6</v>
      </c>
      <c r="L319" s="46">
        <v>0</v>
      </c>
      <c r="M319" s="46">
        <v>40.299619628654199</v>
      </c>
      <c r="N319" s="46">
        <v>0</v>
      </c>
      <c r="O319" s="46">
        <v>0</v>
      </c>
      <c r="P319" s="46">
        <v>0</v>
      </c>
      <c r="Q319" s="46">
        <v>0</v>
      </c>
      <c r="R319" s="87">
        <v>0</v>
      </c>
      <c r="S319" s="88">
        <f>SUM(L319:R319)</f>
        <v>40.299619628654199</v>
      </c>
      <c r="U319" s="33" t="s">
        <v>6</v>
      </c>
      <c r="V319" s="89">
        <v>0</v>
      </c>
      <c r="W319" s="89">
        <v>0</v>
      </c>
      <c r="X319" s="89">
        <v>0</v>
      </c>
      <c r="Y319" s="89">
        <v>40.299619628654199</v>
      </c>
      <c r="Z319" s="89">
        <v>0</v>
      </c>
      <c r="AA319" s="89">
        <v>0</v>
      </c>
      <c r="AB319" s="89">
        <v>0</v>
      </c>
      <c r="AC319" s="90">
        <v>0</v>
      </c>
      <c r="AD319" s="91">
        <v>0</v>
      </c>
      <c r="AE319" s="91">
        <v>0</v>
      </c>
      <c r="AF319" s="91">
        <v>0</v>
      </c>
      <c r="AG319" s="91">
        <v>0</v>
      </c>
      <c r="AH319" s="91">
        <v>0</v>
      </c>
      <c r="AI319" s="92">
        <f>SUM(V319:AC319)</f>
        <v>40.299619628654199</v>
      </c>
      <c r="BA319"/>
      <c r="BR319"/>
      <c r="CG319"/>
    </row>
    <row r="320" spans="1:85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219">SUM(B320:H320)</f>
        <v>0</v>
      </c>
      <c r="J320" s="8"/>
      <c r="K320" s="23" t="s">
        <v>7</v>
      </c>
      <c r="L320" s="55">
        <v>0</v>
      </c>
      <c r="M320" s="55">
        <v>0</v>
      </c>
      <c r="N320" s="55">
        <v>0</v>
      </c>
      <c r="O320" s="55">
        <v>0</v>
      </c>
      <c r="P320" s="55">
        <v>0</v>
      </c>
      <c r="Q320" s="55">
        <v>0</v>
      </c>
      <c r="R320" s="56">
        <v>0</v>
      </c>
      <c r="S320" s="57">
        <f t="shared" ref="S320:S339" si="220">SUM(L320:R320)</f>
        <v>0</v>
      </c>
      <c r="U320" s="34" t="s">
        <v>7</v>
      </c>
      <c r="V320" s="93">
        <v>0</v>
      </c>
      <c r="W320" s="93">
        <v>0</v>
      </c>
      <c r="X320" s="93">
        <v>0</v>
      </c>
      <c r="Y320" s="93">
        <v>0</v>
      </c>
      <c r="Z320" s="93">
        <v>0</v>
      </c>
      <c r="AA320" s="93">
        <v>0</v>
      </c>
      <c r="AB320" s="93">
        <v>0</v>
      </c>
      <c r="AC320" s="94">
        <v>0</v>
      </c>
      <c r="AD320" s="93">
        <v>0</v>
      </c>
      <c r="AE320" s="93">
        <v>0</v>
      </c>
      <c r="AF320" s="93">
        <v>0</v>
      </c>
      <c r="AG320" s="93">
        <v>0</v>
      </c>
      <c r="AH320" s="93">
        <v>0</v>
      </c>
      <c r="AI320" s="95">
        <f t="shared" ref="AI320:AI339" si="221">SUM(V320:AC320)</f>
        <v>0</v>
      </c>
      <c r="BA320"/>
      <c r="BR320"/>
      <c r="CG320"/>
    </row>
    <row r="321" spans="1:85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219"/>
        <v>0</v>
      </c>
      <c r="J321" s="8"/>
      <c r="K321" s="24" t="s">
        <v>9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50">
        <v>0</v>
      </c>
      <c r="S321" s="51">
        <f t="shared" si="220"/>
        <v>0</v>
      </c>
      <c r="U321" s="35" t="s">
        <v>9</v>
      </c>
      <c r="V321" s="89">
        <v>0</v>
      </c>
      <c r="W321" s="89">
        <v>0</v>
      </c>
      <c r="X321" s="89">
        <v>0</v>
      </c>
      <c r="Y321" s="89">
        <v>0</v>
      </c>
      <c r="Z321" s="89">
        <v>0</v>
      </c>
      <c r="AA321" s="89">
        <v>0</v>
      </c>
      <c r="AB321" s="89">
        <v>0</v>
      </c>
      <c r="AC321" s="90">
        <v>0</v>
      </c>
      <c r="AD321" s="91">
        <v>0</v>
      </c>
      <c r="AE321" s="91">
        <v>0</v>
      </c>
      <c r="AF321" s="91">
        <v>0</v>
      </c>
      <c r="AG321" s="91">
        <v>0</v>
      </c>
      <c r="AH321" s="91">
        <v>0</v>
      </c>
      <c r="AI321" s="92">
        <f t="shared" si="221"/>
        <v>0</v>
      </c>
      <c r="BA321"/>
      <c r="BR321"/>
      <c r="CG321"/>
    </row>
    <row r="322" spans="1:85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219"/>
        <v>0</v>
      </c>
      <c r="J322" s="8"/>
      <c r="K322" s="23" t="s">
        <v>54</v>
      </c>
      <c r="L322" s="55">
        <v>0</v>
      </c>
      <c r="M322" s="55">
        <v>0</v>
      </c>
      <c r="N322" s="55">
        <v>0</v>
      </c>
      <c r="O322" s="55">
        <v>0</v>
      </c>
      <c r="P322" s="55">
        <v>0</v>
      </c>
      <c r="Q322" s="55">
        <v>0</v>
      </c>
      <c r="R322" s="56">
        <v>0</v>
      </c>
      <c r="S322" s="57">
        <f t="shared" si="220"/>
        <v>0</v>
      </c>
      <c r="U322" s="34" t="s">
        <v>54</v>
      </c>
      <c r="V322" s="93">
        <v>0</v>
      </c>
      <c r="W322" s="93">
        <v>0</v>
      </c>
      <c r="X322" s="93">
        <v>0</v>
      </c>
      <c r="Y322" s="93">
        <v>0</v>
      </c>
      <c r="Z322" s="93">
        <v>0</v>
      </c>
      <c r="AA322" s="93">
        <v>0</v>
      </c>
      <c r="AB322" s="93">
        <v>0</v>
      </c>
      <c r="AC322" s="94">
        <v>0</v>
      </c>
      <c r="AD322" s="93">
        <v>0</v>
      </c>
      <c r="AE322" s="93">
        <v>0</v>
      </c>
      <c r="AF322" s="93">
        <v>0</v>
      </c>
      <c r="AG322" s="93">
        <v>0</v>
      </c>
      <c r="AH322" s="93">
        <v>0</v>
      </c>
      <c r="AI322" s="95">
        <f t="shared" si="221"/>
        <v>0</v>
      </c>
      <c r="BA322"/>
      <c r="BR322"/>
      <c r="CG322"/>
    </row>
    <row r="323" spans="1:85" x14ac:dyDescent="0.25">
      <c r="A323" s="12" t="s">
        <v>15</v>
      </c>
      <c r="B323" s="49">
        <v>26.574045128095761</v>
      </c>
      <c r="C323" s="49">
        <v>71.968585635777927</v>
      </c>
      <c r="D323" s="49">
        <v>40.273250851346873</v>
      </c>
      <c r="E323" s="49">
        <v>0</v>
      </c>
      <c r="F323" s="372"/>
      <c r="G323" s="49">
        <v>0</v>
      </c>
      <c r="H323" s="58">
        <v>0</v>
      </c>
      <c r="I323" s="48">
        <f t="shared" si="219"/>
        <v>138.81588161522058</v>
      </c>
      <c r="J323" s="8"/>
      <c r="K323" s="24" t="s">
        <v>15</v>
      </c>
      <c r="L323" s="49">
        <v>26.574045128095761</v>
      </c>
      <c r="M323" s="49">
        <v>71.968585635777927</v>
      </c>
      <c r="N323" s="49">
        <v>40.273250851346873</v>
      </c>
      <c r="O323" s="49">
        <v>0</v>
      </c>
      <c r="P323" s="49">
        <v>0</v>
      </c>
      <c r="Q323" s="49">
        <v>0</v>
      </c>
      <c r="R323" s="50">
        <v>0</v>
      </c>
      <c r="S323" s="51">
        <f t="shared" si="220"/>
        <v>138.81588161522058</v>
      </c>
      <c r="U323" s="35" t="s">
        <v>15</v>
      </c>
      <c r="V323" s="89">
        <v>26.574045128095761</v>
      </c>
      <c r="W323" s="89">
        <v>0</v>
      </c>
      <c r="X323" s="89">
        <v>0</v>
      </c>
      <c r="Y323" s="89">
        <v>71.968585635777927</v>
      </c>
      <c r="Z323" s="89">
        <v>40.273250851346873</v>
      </c>
      <c r="AA323" s="89">
        <v>0</v>
      </c>
      <c r="AB323" s="89">
        <v>0</v>
      </c>
      <c r="AC323" s="90">
        <v>0</v>
      </c>
      <c r="AD323" s="91">
        <v>0</v>
      </c>
      <c r="AE323" s="91">
        <v>0</v>
      </c>
      <c r="AF323" s="91">
        <v>0</v>
      </c>
      <c r="AG323" s="91">
        <v>0</v>
      </c>
      <c r="AH323" s="91">
        <v>0</v>
      </c>
      <c r="AI323" s="92">
        <f t="shared" si="221"/>
        <v>138.81588161522058</v>
      </c>
      <c r="BA323"/>
      <c r="BR323"/>
      <c r="CG323"/>
    </row>
    <row r="324" spans="1:85" x14ac:dyDescent="0.25">
      <c r="A324" s="11" t="s">
        <v>67</v>
      </c>
      <c r="B324" s="52">
        <v>4.2318065236119171</v>
      </c>
      <c r="C324" s="52">
        <v>1.8787504600691535E-4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219"/>
        <v>4.2319943986579238</v>
      </c>
      <c r="J324" s="8"/>
      <c r="K324" s="23" t="s">
        <v>67</v>
      </c>
      <c r="L324" s="55">
        <v>4.2318065236119171</v>
      </c>
      <c r="M324" s="55">
        <v>1.8787504600691535E-4</v>
      </c>
      <c r="N324" s="55">
        <v>0</v>
      </c>
      <c r="O324" s="55">
        <v>0</v>
      </c>
      <c r="P324" s="55">
        <v>0</v>
      </c>
      <c r="Q324" s="55">
        <v>0</v>
      </c>
      <c r="R324" s="56">
        <v>0</v>
      </c>
      <c r="S324" s="57">
        <f t="shared" si="220"/>
        <v>4.2319943986579238</v>
      </c>
      <c r="U324" s="34" t="s">
        <v>55</v>
      </c>
      <c r="V324" s="93">
        <v>4.2297405594260029</v>
      </c>
      <c r="W324" s="93">
        <v>0</v>
      </c>
      <c r="X324" s="93">
        <v>0</v>
      </c>
      <c r="Y324" s="93">
        <v>1.8787504600691535E-4</v>
      </c>
      <c r="Z324" s="93">
        <v>0</v>
      </c>
      <c r="AA324" s="93">
        <v>0</v>
      </c>
      <c r="AB324" s="93">
        <v>0</v>
      </c>
      <c r="AC324" s="94">
        <v>2.0659641859141244E-3</v>
      </c>
      <c r="AD324" s="93">
        <v>2.0659641859141244E-3</v>
      </c>
      <c r="AE324" s="93">
        <v>0</v>
      </c>
      <c r="AF324" s="93">
        <v>0</v>
      </c>
      <c r="AG324" s="93">
        <v>0</v>
      </c>
      <c r="AH324" s="93">
        <v>0</v>
      </c>
      <c r="AI324" s="95">
        <f t="shared" si="221"/>
        <v>4.2319943986579238</v>
      </c>
      <c r="BA324"/>
      <c r="BR324"/>
      <c r="CG324"/>
    </row>
    <row r="325" spans="1:85" x14ac:dyDescent="0.25">
      <c r="A325" s="12" t="s">
        <v>56</v>
      </c>
      <c r="B325" s="49">
        <v>0</v>
      </c>
      <c r="C325" s="49">
        <v>0</v>
      </c>
      <c r="D325" s="49">
        <v>0</v>
      </c>
      <c r="E325" s="49">
        <v>1.5892014565841943</v>
      </c>
      <c r="F325" s="372"/>
      <c r="G325" s="49">
        <v>0</v>
      </c>
      <c r="H325" s="58">
        <v>0</v>
      </c>
      <c r="I325" s="48">
        <f t="shared" si="219"/>
        <v>1.5892014565841943</v>
      </c>
      <c r="J325" s="8"/>
      <c r="K325" s="24" t="s">
        <v>56</v>
      </c>
      <c r="L325" s="49">
        <v>0</v>
      </c>
      <c r="M325" s="49">
        <v>0</v>
      </c>
      <c r="N325" s="49">
        <v>0</v>
      </c>
      <c r="O325" s="49">
        <v>1.5892014565841943</v>
      </c>
      <c r="P325" s="49">
        <v>24.705903846206645</v>
      </c>
      <c r="Q325" s="49">
        <v>0</v>
      </c>
      <c r="R325" s="50">
        <v>0</v>
      </c>
      <c r="S325" s="51">
        <f t="shared" si="220"/>
        <v>26.295105302790841</v>
      </c>
      <c r="U325" s="35" t="s">
        <v>56</v>
      </c>
      <c r="V325" s="89">
        <v>0</v>
      </c>
      <c r="W325" s="89">
        <v>0</v>
      </c>
      <c r="X325" s="89">
        <v>0</v>
      </c>
      <c r="Y325" s="89">
        <v>0</v>
      </c>
      <c r="Z325" s="89">
        <v>0</v>
      </c>
      <c r="AA325" s="89">
        <v>1.5892014565841943</v>
      </c>
      <c r="AB325" s="89">
        <v>24.705903846206645</v>
      </c>
      <c r="AC325" s="90">
        <v>0</v>
      </c>
      <c r="AD325" s="89">
        <v>0</v>
      </c>
      <c r="AE325" s="89">
        <v>0</v>
      </c>
      <c r="AF325" s="89">
        <v>0</v>
      </c>
      <c r="AG325" s="89">
        <v>0</v>
      </c>
      <c r="AH325" s="89">
        <v>0</v>
      </c>
      <c r="AI325" s="92">
        <f t="shared" si="221"/>
        <v>26.295105302790841</v>
      </c>
      <c r="BA325"/>
      <c r="BR325"/>
      <c r="CG325"/>
    </row>
    <row r="326" spans="1:85" x14ac:dyDescent="0.25">
      <c r="A326" s="11" t="s">
        <v>11</v>
      </c>
      <c r="B326" s="52">
        <v>0</v>
      </c>
      <c r="C326" s="52">
        <v>0</v>
      </c>
      <c r="D326" s="52">
        <v>0</v>
      </c>
      <c r="E326" s="52">
        <v>0</v>
      </c>
      <c r="F326" s="372"/>
      <c r="G326" s="52">
        <v>0</v>
      </c>
      <c r="H326" s="53">
        <v>0</v>
      </c>
      <c r="I326" s="54">
        <f t="shared" si="219"/>
        <v>0</v>
      </c>
      <c r="J326" s="8"/>
      <c r="K326" s="23" t="s">
        <v>11</v>
      </c>
      <c r="L326" s="55">
        <v>0</v>
      </c>
      <c r="M326" s="55">
        <v>0</v>
      </c>
      <c r="N326" s="55">
        <v>0</v>
      </c>
      <c r="O326" s="55">
        <v>0</v>
      </c>
      <c r="P326" s="55">
        <v>3.4576125864594771</v>
      </c>
      <c r="Q326" s="55">
        <v>0</v>
      </c>
      <c r="R326" s="56">
        <v>0</v>
      </c>
      <c r="S326" s="57">
        <f t="shared" si="220"/>
        <v>3.4576125864594771</v>
      </c>
      <c r="U326" s="34" t="s">
        <v>11</v>
      </c>
      <c r="V326" s="93">
        <v>0</v>
      </c>
      <c r="W326" s="93">
        <v>0</v>
      </c>
      <c r="X326" s="93">
        <v>0</v>
      </c>
      <c r="Y326" s="93">
        <v>0</v>
      </c>
      <c r="Z326" s="93">
        <v>0</v>
      </c>
      <c r="AA326" s="93">
        <v>0</v>
      </c>
      <c r="AB326" s="93">
        <v>3.4576125864594771</v>
      </c>
      <c r="AC326" s="94">
        <v>0</v>
      </c>
      <c r="AD326" s="93">
        <v>0</v>
      </c>
      <c r="AE326" s="93">
        <v>0</v>
      </c>
      <c r="AF326" s="93">
        <v>0</v>
      </c>
      <c r="AG326" s="93">
        <v>0</v>
      </c>
      <c r="AH326" s="93">
        <v>0</v>
      </c>
      <c r="AI326" s="95">
        <f t="shared" si="221"/>
        <v>3.4576125864594771</v>
      </c>
      <c r="BA326"/>
      <c r="BR326"/>
      <c r="CG326"/>
    </row>
    <row r="327" spans="1:85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219"/>
        <v>0</v>
      </c>
      <c r="J327" s="8"/>
      <c r="K327" s="24" t="s">
        <v>57</v>
      </c>
      <c r="L327" s="49">
        <v>0</v>
      </c>
      <c r="M327" s="49">
        <v>0</v>
      </c>
      <c r="N327" s="49">
        <v>0</v>
      </c>
      <c r="O327" s="49">
        <v>0</v>
      </c>
      <c r="P327" s="49">
        <v>0</v>
      </c>
      <c r="Q327" s="49">
        <v>0</v>
      </c>
      <c r="R327" s="50">
        <v>0</v>
      </c>
      <c r="S327" s="51">
        <f t="shared" si="220"/>
        <v>0</v>
      </c>
      <c r="U327" s="35" t="s">
        <v>57</v>
      </c>
      <c r="V327" s="89">
        <v>0</v>
      </c>
      <c r="W327" s="89">
        <v>0</v>
      </c>
      <c r="X327" s="89">
        <v>0</v>
      </c>
      <c r="Y327" s="89">
        <v>0</v>
      </c>
      <c r="Z327" s="89">
        <v>0</v>
      </c>
      <c r="AA327" s="89">
        <v>0</v>
      </c>
      <c r="AB327" s="89">
        <v>0</v>
      </c>
      <c r="AC327" s="90">
        <v>0</v>
      </c>
      <c r="AD327" s="89">
        <v>0</v>
      </c>
      <c r="AE327" s="89">
        <v>0</v>
      </c>
      <c r="AF327" s="89">
        <v>0</v>
      </c>
      <c r="AG327" s="89">
        <v>0</v>
      </c>
      <c r="AH327" s="89">
        <v>0</v>
      </c>
      <c r="AI327" s="92">
        <f t="shared" si="221"/>
        <v>0</v>
      </c>
      <c r="BA327"/>
      <c r="BR327"/>
      <c r="CG327"/>
    </row>
    <row r="328" spans="1:85" x14ac:dyDescent="0.25">
      <c r="A328" s="11" t="s">
        <v>16</v>
      </c>
      <c r="B328" s="52">
        <v>4.6438444709667966E-2</v>
      </c>
      <c r="C328" s="52">
        <v>0</v>
      </c>
      <c r="D328" s="52">
        <v>5.914042630421611E-4</v>
      </c>
      <c r="E328" s="52">
        <v>0</v>
      </c>
      <c r="F328" s="372"/>
      <c r="G328" s="52">
        <v>0</v>
      </c>
      <c r="H328" s="53">
        <v>0</v>
      </c>
      <c r="I328" s="54">
        <f t="shared" si="219"/>
        <v>4.7029848972710127E-2</v>
      </c>
      <c r="J328" s="8"/>
      <c r="K328" s="23" t="s">
        <v>16</v>
      </c>
      <c r="L328" s="55">
        <v>4.6438444709667966E-2</v>
      </c>
      <c r="M328" s="55">
        <v>0</v>
      </c>
      <c r="N328" s="55">
        <v>5.914042630421611E-4</v>
      </c>
      <c r="O328" s="55">
        <v>0</v>
      </c>
      <c r="P328" s="55">
        <v>0</v>
      </c>
      <c r="Q328" s="55">
        <v>0</v>
      </c>
      <c r="R328" s="56">
        <v>0</v>
      </c>
      <c r="S328" s="57">
        <f t="shared" si="220"/>
        <v>4.7029848972710127E-2</v>
      </c>
      <c r="U328" s="34" t="s">
        <v>16</v>
      </c>
      <c r="V328" s="93">
        <v>0</v>
      </c>
      <c r="W328" s="93">
        <v>4.6438444709667966E-2</v>
      </c>
      <c r="X328" s="93">
        <v>0</v>
      </c>
      <c r="Y328" s="93">
        <v>0</v>
      </c>
      <c r="Z328" s="93">
        <v>0</v>
      </c>
      <c r="AA328" s="93">
        <v>0</v>
      </c>
      <c r="AB328" s="93">
        <v>0</v>
      </c>
      <c r="AC328" s="94">
        <v>5.914042630421611E-4</v>
      </c>
      <c r="AD328" s="93">
        <v>0</v>
      </c>
      <c r="AE328" s="93">
        <v>0</v>
      </c>
      <c r="AF328" s="93">
        <v>0</v>
      </c>
      <c r="AG328" s="93">
        <v>5.914042630421611E-4</v>
      </c>
      <c r="AH328" s="93">
        <v>0</v>
      </c>
      <c r="AI328" s="95">
        <f t="shared" si="221"/>
        <v>4.7029848972710127E-2</v>
      </c>
      <c r="BA328"/>
      <c r="BR328"/>
      <c r="CG328"/>
    </row>
    <row r="329" spans="1:85" x14ac:dyDescent="0.25">
      <c r="A329" s="12" t="s">
        <v>139</v>
      </c>
      <c r="B329" s="49">
        <v>34.400155632323418</v>
      </c>
      <c r="C329" s="49">
        <v>372.43552190947366</v>
      </c>
      <c r="D329" s="49">
        <v>76.963094722340998</v>
      </c>
      <c r="E329" s="49">
        <v>0</v>
      </c>
      <c r="F329" s="372"/>
      <c r="G329" s="49">
        <v>0</v>
      </c>
      <c r="H329" s="58">
        <v>0</v>
      </c>
      <c r="I329" s="48">
        <f t="shared" si="219"/>
        <v>483.79877226413805</v>
      </c>
      <c r="J329" s="8"/>
      <c r="K329" s="24" t="s">
        <v>139</v>
      </c>
      <c r="L329" s="49">
        <v>34.400155632323418</v>
      </c>
      <c r="M329" s="49">
        <v>372.43552190947366</v>
      </c>
      <c r="N329" s="49">
        <v>76.963094722340998</v>
      </c>
      <c r="O329" s="49">
        <v>0</v>
      </c>
      <c r="P329" s="49">
        <v>0</v>
      </c>
      <c r="Q329" s="49">
        <v>0</v>
      </c>
      <c r="R329" s="50">
        <v>0</v>
      </c>
      <c r="S329" s="51">
        <f t="shared" si="220"/>
        <v>483.79877226413805</v>
      </c>
      <c r="U329" s="35" t="s">
        <v>139</v>
      </c>
      <c r="V329" s="89">
        <v>33.72873598284216</v>
      </c>
      <c r="W329" s="89">
        <v>0</v>
      </c>
      <c r="X329" s="89">
        <v>0</v>
      </c>
      <c r="Y329" s="89">
        <v>372.43552190947366</v>
      </c>
      <c r="Z329" s="89">
        <v>22.159212207977681</v>
      </c>
      <c r="AA329" s="89">
        <v>0</v>
      </c>
      <c r="AB329" s="89">
        <v>0</v>
      </c>
      <c r="AC329" s="90">
        <v>55.475302163844574</v>
      </c>
      <c r="AD329" s="89">
        <v>0.67141964948125588</v>
      </c>
      <c r="AE329" s="89">
        <v>0</v>
      </c>
      <c r="AF329" s="89">
        <v>0</v>
      </c>
      <c r="AG329" s="89">
        <v>54.803882514363316</v>
      </c>
      <c r="AH329" s="89">
        <v>0</v>
      </c>
      <c r="AI329" s="92">
        <f t="shared" si="221"/>
        <v>483.79877226413811</v>
      </c>
      <c r="BA329"/>
      <c r="BR329"/>
      <c r="CG329"/>
    </row>
    <row r="330" spans="1:85" x14ac:dyDescent="0.25">
      <c r="A330" s="11" t="s">
        <v>24</v>
      </c>
      <c r="B330" s="52">
        <v>65.968089083134728</v>
      </c>
      <c r="C330" s="52">
        <v>3.8243023636254847</v>
      </c>
      <c r="D330" s="52">
        <v>8.0065271444220709</v>
      </c>
      <c r="E330" s="52">
        <v>961.9417046648997</v>
      </c>
      <c r="F330" s="372"/>
      <c r="G330" s="52">
        <v>46.985653959789083</v>
      </c>
      <c r="H330" s="53">
        <v>0</v>
      </c>
      <c r="I330" s="54">
        <f t="shared" si="219"/>
        <v>1086.7262772158711</v>
      </c>
      <c r="J330" s="8"/>
      <c r="K330" s="23" t="s">
        <v>24</v>
      </c>
      <c r="L330" s="55">
        <v>65.968089083134728</v>
      </c>
      <c r="M330" s="55">
        <v>3.8243023636254847</v>
      </c>
      <c r="N330" s="55">
        <v>8.0065271444220709</v>
      </c>
      <c r="O330" s="55">
        <v>961.9417046648997</v>
      </c>
      <c r="P330" s="55">
        <v>1.2466840606066099</v>
      </c>
      <c r="Q330" s="55">
        <v>46.985653959789083</v>
      </c>
      <c r="R330" s="56">
        <v>0</v>
      </c>
      <c r="S330" s="57">
        <f t="shared" si="220"/>
        <v>1087.9729612764777</v>
      </c>
      <c r="U330" s="34" t="s">
        <v>24</v>
      </c>
      <c r="V330" s="93">
        <v>1.9106788537618875</v>
      </c>
      <c r="W330" s="93">
        <v>19.763686473982332</v>
      </c>
      <c r="X330" s="93">
        <v>46.985653959789083</v>
      </c>
      <c r="Y330" s="93">
        <v>3.8243023636254847</v>
      </c>
      <c r="Z330" s="93">
        <v>6.6194141090623576E-2</v>
      </c>
      <c r="AA330" s="93">
        <v>948.0513943253701</v>
      </c>
      <c r="AB330" s="93">
        <v>1.2466840606066099</v>
      </c>
      <c r="AC330" s="94">
        <v>66.124367098251511</v>
      </c>
      <c r="AD330" s="93">
        <v>44.293723755390509</v>
      </c>
      <c r="AE330" s="93">
        <v>13.890310339529565</v>
      </c>
      <c r="AF330" s="93">
        <v>0</v>
      </c>
      <c r="AG330" s="93">
        <v>7.940333003331447</v>
      </c>
      <c r="AH330" s="93">
        <v>0</v>
      </c>
      <c r="AI330" s="95">
        <f t="shared" si="221"/>
        <v>1087.9729612764777</v>
      </c>
      <c r="BA330"/>
      <c r="BR330"/>
      <c r="CG330"/>
    </row>
    <row r="331" spans="1:85" x14ac:dyDescent="0.25">
      <c r="A331" s="12" t="s">
        <v>23</v>
      </c>
      <c r="B331" s="49">
        <v>7.7099161935560385</v>
      </c>
      <c r="C331" s="49">
        <v>0</v>
      </c>
      <c r="D331" s="49">
        <v>0</v>
      </c>
      <c r="E331" s="49">
        <v>0</v>
      </c>
      <c r="F331" s="372"/>
      <c r="G331" s="49">
        <v>0</v>
      </c>
      <c r="H331" s="58">
        <v>0</v>
      </c>
      <c r="I331" s="48">
        <f t="shared" si="219"/>
        <v>7.7099161935560385</v>
      </c>
      <c r="J331" s="8"/>
      <c r="K331" s="24" t="s">
        <v>23</v>
      </c>
      <c r="L331" s="49">
        <v>7.7099161935560385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50">
        <v>0</v>
      </c>
      <c r="S331" s="51">
        <f t="shared" si="220"/>
        <v>7.7099161935560385</v>
      </c>
      <c r="U331" s="35" t="s">
        <v>23</v>
      </c>
      <c r="V331" s="89">
        <v>7.1528342869085142</v>
      </c>
      <c r="W331" s="89">
        <v>0</v>
      </c>
      <c r="X331" s="89">
        <v>0</v>
      </c>
      <c r="Y331" s="89">
        <v>0</v>
      </c>
      <c r="Z331" s="89">
        <v>0</v>
      </c>
      <c r="AA331" s="89">
        <v>0</v>
      </c>
      <c r="AB331" s="89">
        <v>0</v>
      </c>
      <c r="AC331" s="90">
        <v>0.55708190664752388</v>
      </c>
      <c r="AD331" s="89">
        <v>0.55708190664752388</v>
      </c>
      <c r="AE331" s="89">
        <v>0</v>
      </c>
      <c r="AF331" s="89">
        <v>0</v>
      </c>
      <c r="AG331" s="89">
        <v>0</v>
      </c>
      <c r="AH331" s="89">
        <v>0</v>
      </c>
      <c r="AI331" s="92">
        <f t="shared" si="221"/>
        <v>7.7099161935560385</v>
      </c>
      <c r="BA331"/>
      <c r="BR331"/>
      <c r="CG331"/>
    </row>
    <row r="332" spans="1:85" x14ac:dyDescent="0.25">
      <c r="A332" s="11" t="s">
        <v>58</v>
      </c>
      <c r="B332" s="52">
        <v>0</v>
      </c>
      <c r="C332" s="52">
        <v>0.13423394961848395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219"/>
        <v>0.13423394961848395</v>
      </c>
      <c r="J332" s="8"/>
      <c r="K332" s="23" t="s">
        <v>58</v>
      </c>
      <c r="L332" s="55">
        <v>0</v>
      </c>
      <c r="M332" s="55">
        <v>0.13423394961848395</v>
      </c>
      <c r="N332" s="55">
        <v>0</v>
      </c>
      <c r="O332" s="55">
        <v>0</v>
      </c>
      <c r="P332" s="55">
        <v>0</v>
      </c>
      <c r="Q332" s="55">
        <v>0</v>
      </c>
      <c r="R332" s="56">
        <v>0</v>
      </c>
      <c r="S332" s="57">
        <f t="shared" si="220"/>
        <v>0.13423394961848395</v>
      </c>
      <c r="U332" s="34" t="s">
        <v>58</v>
      </c>
      <c r="V332" s="93">
        <v>0</v>
      </c>
      <c r="W332" s="93">
        <v>0</v>
      </c>
      <c r="X332" s="93">
        <v>0</v>
      </c>
      <c r="Y332" s="93">
        <v>0.13423394961848395</v>
      </c>
      <c r="Z332" s="93">
        <v>0</v>
      </c>
      <c r="AA332" s="93">
        <v>0</v>
      </c>
      <c r="AB332" s="93">
        <v>0</v>
      </c>
      <c r="AC332" s="94">
        <v>0</v>
      </c>
      <c r="AD332" s="93">
        <v>0</v>
      </c>
      <c r="AE332" s="93">
        <v>0</v>
      </c>
      <c r="AF332" s="93">
        <v>0</v>
      </c>
      <c r="AG332" s="93">
        <v>0</v>
      </c>
      <c r="AH332" s="93">
        <v>0</v>
      </c>
      <c r="AI332" s="95">
        <f t="shared" si="221"/>
        <v>0.13423394961848395</v>
      </c>
      <c r="BA332"/>
      <c r="BR332"/>
      <c r="CG332"/>
    </row>
    <row r="333" spans="1:85" x14ac:dyDescent="0.25">
      <c r="A333" s="12" t="s">
        <v>21</v>
      </c>
      <c r="B333" s="49">
        <v>0</v>
      </c>
      <c r="C333" s="49">
        <v>4610.8103262534487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219"/>
        <v>4610.8103262534487</v>
      </c>
      <c r="J333" s="8"/>
      <c r="K333" s="24" t="s">
        <v>21</v>
      </c>
      <c r="L333" s="49">
        <v>0</v>
      </c>
      <c r="M333" s="49">
        <v>4610.8103262534487</v>
      </c>
      <c r="N333" s="49">
        <v>0</v>
      </c>
      <c r="O333" s="49">
        <v>0</v>
      </c>
      <c r="P333" s="49">
        <v>0.11552146569837174</v>
      </c>
      <c r="Q333" s="49">
        <v>0</v>
      </c>
      <c r="R333" s="50">
        <v>0</v>
      </c>
      <c r="S333" s="51">
        <f t="shared" si="220"/>
        <v>4610.925847719147</v>
      </c>
      <c r="U333" s="35" t="s">
        <v>21</v>
      </c>
      <c r="V333" s="89">
        <v>0</v>
      </c>
      <c r="W333" s="89">
        <v>0</v>
      </c>
      <c r="X333" s="89">
        <v>0</v>
      </c>
      <c r="Y333" s="89">
        <v>4610.8103262534487</v>
      </c>
      <c r="Z333" s="89">
        <v>0</v>
      </c>
      <c r="AA333" s="89">
        <v>0</v>
      </c>
      <c r="AB333" s="89">
        <v>0.11552146569837174</v>
      </c>
      <c r="AC333" s="90">
        <v>0</v>
      </c>
      <c r="AD333" s="89">
        <v>0</v>
      </c>
      <c r="AE333" s="89">
        <v>0</v>
      </c>
      <c r="AF333" s="89">
        <v>0</v>
      </c>
      <c r="AG333" s="89">
        <v>0</v>
      </c>
      <c r="AH333" s="89">
        <v>0</v>
      </c>
      <c r="AI333" s="92">
        <f t="shared" si="221"/>
        <v>4610.925847719147</v>
      </c>
      <c r="BA333"/>
      <c r="BR333"/>
      <c r="CG333"/>
    </row>
    <row r="334" spans="1:85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219"/>
        <v>0</v>
      </c>
      <c r="J334" s="8"/>
      <c r="K334" s="23" t="s">
        <v>20</v>
      </c>
      <c r="L334" s="55">
        <v>0</v>
      </c>
      <c r="M334" s="55">
        <v>0</v>
      </c>
      <c r="N334" s="55">
        <v>0</v>
      </c>
      <c r="O334" s="55">
        <v>0</v>
      </c>
      <c r="P334" s="55">
        <v>0</v>
      </c>
      <c r="Q334" s="55">
        <v>0</v>
      </c>
      <c r="R334" s="56">
        <v>0</v>
      </c>
      <c r="S334" s="57">
        <f t="shared" si="220"/>
        <v>0</v>
      </c>
      <c r="U334" s="34" t="s">
        <v>59</v>
      </c>
      <c r="V334" s="93">
        <v>0</v>
      </c>
      <c r="W334" s="93">
        <v>0</v>
      </c>
      <c r="X334" s="93">
        <v>0</v>
      </c>
      <c r="Y334" s="93">
        <v>0</v>
      </c>
      <c r="Z334" s="93">
        <v>0</v>
      </c>
      <c r="AA334" s="93">
        <v>0</v>
      </c>
      <c r="AB334" s="93">
        <v>0</v>
      </c>
      <c r="AC334" s="94">
        <v>0</v>
      </c>
      <c r="AD334" s="93">
        <v>0</v>
      </c>
      <c r="AE334" s="93">
        <v>0</v>
      </c>
      <c r="AF334" s="93">
        <v>0</v>
      </c>
      <c r="AG334" s="93">
        <v>0</v>
      </c>
      <c r="AH334" s="93">
        <v>0</v>
      </c>
      <c r="AI334" s="95">
        <f t="shared" si="221"/>
        <v>0</v>
      </c>
      <c r="BA334"/>
      <c r="BR334"/>
      <c r="CG334"/>
    </row>
    <row r="335" spans="1:85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219"/>
        <v>0</v>
      </c>
      <c r="J335" s="8"/>
      <c r="K335" s="25" t="s">
        <v>62</v>
      </c>
      <c r="L335" s="49">
        <v>0</v>
      </c>
      <c r="M335" s="49">
        <v>0</v>
      </c>
      <c r="N335" s="49">
        <v>0</v>
      </c>
      <c r="O335" s="49">
        <v>0</v>
      </c>
      <c r="P335" s="49">
        <v>0</v>
      </c>
      <c r="Q335" s="49">
        <v>0</v>
      </c>
      <c r="R335" s="50">
        <v>0</v>
      </c>
      <c r="S335" s="51">
        <f t="shared" si="220"/>
        <v>0</v>
      </c>
      <c r="U335" s="36" t="s">
        <v>60</v>
      </c>
      <c r="V335" s="89">
        <v>0</v>
      </c>
      <c r="W335" s="89">
        <v>0</v>
      </c>
      <c r="X335" s="89">
        <v>0</v>
      </c>
      <c r="Y335" s="89">
        <v>0</v>
      </c>
      <c r="Z335" s="89">
        <v>0</v>
      </c>
      <c r="AA335" s="89">
        <v>0</v>
      </c>
      <c r="AB335" s="89">
        <v>0</v>
      </c>
      <c r="AC335" s="90">
        <v>0</v>
      </c>
      <c r="AD335" s="91">
        <v>0</v>
      </c>
      <c r="AE335" s="91">
        <v>0</v>
      </c>
      <c r="AF335" s="91">
        <v>0</v>
      </c>
      <c r="AG335" s="91">
        <v>0</v>
      </c>
      <c r="AH335" s="91">
        <v>0</v>
      </c>
      <c r="AI335" s="92">
        <f t="shared" si="221"/>
        <v>0</v>
      </c>
      <c r="BA335"/>
      <c r="BR335"/>
      <c r="CG335"/>
    </row>
    <row r="336" spans="1:85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219"/>
        <v>0</v>
      </c>
      <c r="J336" s="8"/>
      <c r="K336" s="26" t="s">
        <v>22</v>
      </c>
      <c r="L336" s="62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3">
        <v>0</v>
      </c>
      <c r="S336" s="64">
        <f t="shared" si="220"/>
        <v>0</v>
      </c>
      <c r="U336" s="37" t="s">
        <v>63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>
        <v>0</v>
      </c>
      <c r="AB336" s="96">
        <v>0</v>
      </c>
      <c r="AC336" s="96">
        <v>0</v>
      </c>
      <c r="AD336" s="96">
        <v>0</v>
      </c>
      <c r="AE336" s="96">
        <v>0</v>
      </c>
      <c r="AF336" s="96">
        <v>0</v>
      </c>
      <c r="AG336" s="96">
        <v>0</v>
      </c>
      <c r="AH336" s="97">
        <v>0</v>
      </c>
      <c r="AI336" s="98">
        <f t="shared" si="221"/>
        <v>0</v>
      </c>
      <c r="BA336"/>
      <c r="BR336"/>
      <c r="CG336"/>
    </row>
    <row r="337" spans="1:85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219"/>
        <v>0</v>
      </c>
      <c r="J337" s="8"/>
      <c r="K337" s="27" t="s">
        <v>18</v>
      </c>
      <c r="L337" s="65">
        <v>0</v>
      </c>
      <c r="M337" s="65">
        <v>0</v>
      </c>
      <c r="N337" s="65">
        <v>0</v>
      </c>
      <c r="O337" s="65">
        <v>0</v>
      </c>
      <c r="P337" s="65">
        <v>0</v>
      </c>
      <c r="Q337" s="65">
        <v>0</v>
      </c>
      <c r="R337" s="68">
        <v>0</v>
      </c>
      <c r="S337" s="69">
        <f t="shared" si="220"/>
        <v>0</v>
      </c>
      <c r="U337" s="38" t="s">
        <v>18</v>
      </c>
      <c r="V337" s="99">
        <v>0</v>
      </c>
      <c r="W337" s="99">
        <v>0</v>
      </c>
      <c r="X337" s="99">
        <v>0</v>
      </c>
      <c r="Y337" s="99">
        <v>0</v>
      </c>
      <c r="Z337" s="99">
        <v>0</v>
      </c>
      <c r="AA337" s="99">
        <v>0</v>
      </c>
      <c r="AB337" s="99">
        <v>0</v>
      </c>
      <c r="AC337" s="99">
        <v>0</v>
      </c>
      <c r="AD337" s="100">
        <v>0</v>
      </c>
      <c r="AE337" s="100">
        <v>0</v>
      </c>
      <c r="AF337" s="100">
        <v>0</v>
      </c>
      <c r="AG337" s="100">
        <v>0</v>
      </c>
      <c r="AH337" s="100">
        <v>0</v>
      </c>
      <c r="AI337" s="101">
        <f t="shared" si="221"/>
        <v>0</v>
      </c>
      <c r="BA337"/>
      <c r="BR337"/>
      <c r="CG337"/>
    </row>
    <row r="338" spans="1:85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219"/>
        <v>0</v>
      </c>
      <c r="J338" s="8"/>
      <c r="K338" s="26" t="s">
        <v>19</v>
      </c>
      <c r="L338" s="62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3">
        <v>0</v>
      </c>
      <c r="S338" s="64">
        <f t="shared" si="220"/>
        <v>0</v>
      </c>
      <c r="U338" s="37" t="s">
        <v>19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>
        <v>0</v>
      </c>
      <c r="AB338" s="96">
        <v>0</v>
      </c>
      <c r="AC338" s="96">
        <v>0</v>
      </c>
      <c r="AD338" s="96">
        <v>0</v>
      </c>
      <c r="AE338" s="96">
        <v>0</v>
      </c>
      <c r="AF338" s="96">
        <v>0</v>
      </c>
      <c r="AG338" s="96">
        <v>0</v>
      </c>
      <c r="AH338" s="97">
        <v>0</v>
      </c>
      <c r="AI338" s="98">
        <f t="shared" si="221"/>
        <v>0</v>
      </c>
      <c r="BA338"/>
      <c r="BR338"/>
      <c r="CG338"/>
    </row>
    <row r="339" spans="1:85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 t="shared" si="219"/>
        <v>0</v>
      </c>
      <c r="J339" s="8"/>
      <c r="K339" s="28" t="s">
        <v>10</v>
      </c>
      <c r="L339" s="70">
        <v>0</v>
      </c>
      <c r="M339" s="70">
        <v>0</v>
      </c>
      <c r="N339" s="70">
        <v>0</v>
      </c>
      <c r="O339" s="70">
        <v>0</v>
      </c>
      <c r="P339" s="70">
        <v>0</v>
      </c>
      <c r="Q339" s="70">
        <v>0</v>
      </c>
      <c r="R339" s="73">
        <v>0</v>
      </c>
      <c r="S339" s="74">
        <f t="shared" si="220"/>
        <v>0</v>
      </c>
      <c r="U339" s="38" t="s">
        <v>10</v>
      </c>
      <c r="V339" s="99">
        <v>0</v>
      </c>
      <c r="W339" s="99">
        <v>0</v>
      </c>
      <c r="X339" s="99">
        <v>0</v>
      </c>
      <c r="Y339" s="99">
        <v>0</v>
      </c>
      <c r="Z339" s="99">
        <v>0</v>
      </c>
      <c r="AA339" s="99">
        <v>0</v>
      </c>
      <c r="AB339" s="99">
        <v>0</v>
      </c>
      <c r="AC339" s="99">
        <v>0</v>
      </c>
      <c r="AD339" s="100">
        <v>0</v>
      </c>
      <c r="AE339" s="100">
        <v>0</v>
      </c>
      <c r="AF339" s="100">
        <v>0</v>
      </c>
      <c r="AG339" s="100">
        <v>0</v>
      </c>
      <c r="AH339" s="100">
        <v>0</v>
      </c>
      <c r="AI339" s="101">
        <f t="shared" si="221"/>
        <v>0</v>
      </c>
      <c r="BA339"/>
      <c r="BR339"/>
      <c r="CG339"/>
    </row>
    <row r="340" spans="1:85" x14ac:dyDescent="0.25">
      <c r="A340" s="17" t="s">
        <v>25</v>
      </c>
      <c r="B340" s="75">
        <f>SUM(B319:B335)</f>
        <v>138.93045100543154</v>
      </c>
      <c r="C340" s="75">
        <f t="shared" ref="C340:I340" si="222">SUM(C319:C335)</f>
        <v>5099.4727776156442</v>
      </c>
      <c r="D340" s="75">
        <f t="shared" si="222"/>
        <v>125.24346412237297</v>
      </c>
      <c r="E340" s="75">
        <f t="shared" si="222"/>
        <v>963.53090612148389</v>
      </c>
      <c r="F340" s="75">
        <f t="shared" si="222"/>
        <v>0</v>
      </c>
      <c r="G340" s="75">
        <f t="shared" si="222"/>
        <v>46.985653959789083</v>
      </c>
      <c r="H340" s="76">
        <f t="shared" si="222"/>
        <v>0</v>
      </c>
      <c r="I340" s="48">
        <f t="shared" si="222"/>
        <v>6374.1632528247219</v>
      </c>
      <c r="J340" s="8"/>
      <c r="K340" s="29" t="s">
        <v>25</v>
      </c>
      <c r="L340" s="75">
        <f>SUM(L319:L335)</f>
        <v>138.93045100543154</v>
      </c>
      <c r="M340" s="75">
        <f t="shared" ref="M340:S340" si="223">SUM(M319:M335)</f>
        <v>5099.4727776156442</v>
      </c>
      <c r="N340" s="75">
        <f t="shared" si="223"/>
        <v>125.24346412237297</v>
      </c>
      <c r="O340" s="75">
        <f t="shared" si="223"/>
        <v>963.53090612148389</v>
      </c>
      <c r="P340" s="75">
        <f t="shared" si="223"/>
        <v>29.525721958971104</v>
      </c>
      <c r="Q340" s="75">
        <f t="shared" si="223"/>
        <v>46.985653959789083</v>
      </c>
      <c r="R340" s="76">
        <f t="shared" si="223"/>
        <v>0</v>
      </c>
      <c r="S340" s="77">
        <f t="shared" si="223"/>
        <v>6403.6889747836931</v>
      </c>
      <c r="U340" s="39" t="s">
        <v>61</v>
      </c>
      <c r="V340" s="102">
        <f>SUM(V319:V335)</f>
        <v>73.596034811034329</v>
      </c>
      <c r="W340" s="102">
        <f t="shared" ref="W340:AH340" si="224">SUM(W319:W335)</f>
        <v>19.810124918692001</v>
      </c>
      <c r="X340" s="102">
        <f t="shared" si="224"/>
        <v>46.985653959789083</v>
      </c>
      <c r="Y340" s="102">
        <f t="shared" si="224"/>
        <v>5099.4727776156442</v>
      </c>
      <c r="Z340" s="102">
        <f t="shared" si="224"/>
        <v>62.498657200415181</v>
      </c>
      <c r="AA340" s="102">
        <f t="shared" si="224"/>
        <v>949.64059578195429</v>
      </c>
      <c r="AB340" s="102">
        <f t="shared" si="224"/>
        <v>29.525721958971104</v>
      </c>
      <c r="AC340" s="102">
        <f t="shared" si="224"/>
        <v>122.15940853719256</v>
      </c>
      <c r="AD340" s="103">
        <f t="shared" si="224"/>
        <v>45.524291275705203</v>
      </c>
      <c r="AE340" s="103">
        <f t="shared" si="224"/>
        <v>13.890310339529565</v>
      </c>
      <c r="AF340" s="103">
        <f t="shared" si="224"/>
        <v>0</v>
      </c>
      <c r="AG340" s="103">
        <f t="shared" si="224"/>
        <v>62.744806921957803</v>
      </c>
      <c r="AH340" s="103">
        <f t="shared" si="224"/>
        <v>0</v>
      </c>
      <c r="AI340" s="104">
        <f>SUM(V340:AC340)</f>
        <v>6403.6889747836931</v>
      </c>
      <c r="BA340"/>
      <c r="BR340"/>
      <c r="CG340"/>
    </row>
    <row r="341" spans="1:85" s="4" customFormat="1" ht="15" thickBot="1" x14ac:dyDescent="0.35">
      <c r="A341" s="18" t="s">
        <v>85</v>
      </c>
      <c r="B341" s="105">
        <f>IF($I340=0,"-",B340/$I340)</f>
        <v>2.179587272790107E-2</v>
      </c>
      <c r="C341" s="105">
        <f t="shared" ref="C341:H341" si="225">IF($I340=0,"-",C340/$I340)</f>
        <v>0.80002230494422988</v>
      </c>
      <c r="D341" s="105">
        <f t="shared" si="225"/>
        <v>1.9648612555831717E-2</v>
      </c>
      <c r="E341" s="105">
        <f t="shared" si="225"/>
        <v>0.15116194360012564</v>
      </c>
      <c r="F341" s="105">
        <f t="shared" si="225"/>
        <v>0</v>
      </c>
      <c r="G341" s="105">
        <f t="shared" si="225"/>
        <v>7.3712661719116321E-3</v>
      </c>
      <c r="H341" s="106">
        <f t="shared" si="225"/>
        <v>0</v>
      </c>
      <c r="I341" s="107">
        <f>SUM(B341:H341)</f>
        <v>1</v>
      </c>
      <c r="J341"/>
      <c r="K341" s="30" t="s">
        <v>85</v>
      </c>
      <c r="L341" s="80">
        <f>IF($S340=0,"-",L340/$S340)</f>
        <v>2.1695377703774939E-2</v>
      </c>
      <c r="M341" s="80">
        <f t="shared" ref="M341:R341" si="226">IF($S340=0,"-",M340/$S340)</f>
        <v>0.79633361296843697</v>
      </c>
      <c r="N341" s="80">
        <f t="shared" si="226"/>
        <v>1.9558017982377652E-2</v>
      </c>
      <c r="O341" s="80">
        <f t="shared" si="226"/>
        <v>0.15046497572190887</v>
      </c>
      <c r="P341" s="80">
        <f t="shared" si="226"/>
        <v>4.6107364169679149E-3</v>
      </c>
      <c r="Q341" s="80">
        <f t="shared" si="226"/>
        <v>7.3372792065336352E-3</v>
      </c>
      <c r="R341" s="81">
        <f t="shared" si="226"/>
        <v>0</v>
      </c>
      <c r="S341" s="82">
        <f>SUM(L341:R341)</f>
        <v>1</v>
      </c>
      <c r="U341" s="40" t="s">
        <v>85</v>
      </c>
      <c r="V341" s="108">
        <f>+V340/$AI340</f>
        <v>1.1492755988124843E-2</v>
      </c>
      <c r="W341" s="108">
        <f t="shared" ref="W341:AH341" si="227">+W340/$AI340</f>
        <v>3.0935488898195837E-3</v>
      </c>
      <c r="X341" s="108">
        <f t="shared" si="227"/>
        <v>7.3372792065336352E-3</v>
      </c>
      <c r="Y341" s="108">
        <f t="shared" si="227"/>
        <v>0.79633361296843697</v>
      </c>
      <c r="Z341" s="108">
        <f t="shared" si="227"/>
        <v>9.7597896222819426E-3</v>
      </c>
      <c r="AA341" s="108">
        <f t="shared" si="227"/>
        <v>0.14829586501178124</v>
      </c>
      <c r="AB341" s="108">
        <f t="shared" si="227"/>
        <v>4.6107364169679149E-3</v>
      </c>
      <c r="AC341" s="108">
        <f t="shared" si="227"/>
        <v>1.9076411896053854E-2</v>
      </c>
      <c r="AD341" s="108">
        <f t="shared" si="227"/>
        <v>7.1090728258305117E-3</v>
      </c>
      <c r="AE341" s="108">
        <f t="shared" si="227"/>
        <v>2.1691107101276352E-3</v>
      </c>
      <c r="AF341" s="108">
        <f t="shared" si="227"/>
        <v>0</v>
      </c>
      <c r="AG341" s="108">
        <f t="shared" si="227"/>
        <v>9.7982283600957093E-3</v>
      </c>
      <c r="AH341" s="108">
        <f t="shared" si="227"/>
        <v>0</v>
      </c>
      <c r="AI341" s="109">
        <f>SUM(V341:AC341)</f>
        <v>1</v>
      </c>
    </row>
    <row r="342" spans="1:85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AI342" s="8"/>
      <c r="BA342"/>
      <c r="BR342"/>
      <c r="CG342"/>
    </row>
    <row r="343" spans="1:85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  <c r="K343" s="369" t="s">
        <v>38</v>
      </c>
      <c r="L343" s="43" t="s">
        <v>0</v>
      </c>
      <c r="M343" s="43" t="s">
        <v>1</v>
      </c>
      <c r="N343" s="43" t="s">
        <v>2</v>
      </c>
      <c r="O343" s="43" t="s">
        <v>3</v>
      </c>
      <c r="P343" s="43" t="s">
        <v>26</v>
      </c>
      <c r="Q343" s="43" t="s">
        <v>4</v>
      </c>
      <c r="R343" s="43" t="s">
        <v>84</v>
      </c>
      <c r="S343" s="44" t="s">
        <v>5</v>
      </c>
      <c r="U343" s="365" t="s">
        <v>38</v>
      </c>
      <c r="V343" s="84" t="s">
        <v>71</v>
      </c>
      <c r="W343" s="84" t="s">
        <v>72</v>
      </c>
      <c r="X343" s="84" t="s">
        <v>4</v>
      </c>
      <c r="Y343" s="84" t="s">
        <v>1</v>
      </c>
      <c r="Z343" s="84" t="s">
        <v>2</v>
      </c>
      <c r="AA343" s="84" t="s">
        <v>3</v>
      </c>
      <c r="AB343" s="84" t="s">
        <v>53</v>
      </c>
      <c r="AC343" s="84" t="s">
        <v>65</v>
      </c>
      <c r="AD343" s="85" t="s">
        <v>73</v>
      </c>
      <c r="AE343" s="85" t="s">
        <v>74</v>
      </c>
      <c r="AF343" s="85" t="s">
        <v>75</v>
      </c>
      <c r="AG343" s="85" t="s">
        <v>76</v>
      </c>
      <c r="AH343" s="85" t="s">
        <v>77</v>
      </c>
      <c r="AI343" s="86" t="s">
        <v>61</v>
      </c>
      <c r="BA343"/>
      <c r="BR343"/>
      <c r="CG343"/>
    </row>
    <row r="344" spans="1:85" ht="15" customHeight="1" x14ac:dyDescent="0.25">
      <c r="A344" s="418" t="s">
        <v>38</v>
      </c>
      <c r="B344" s="357" t="s">
        <v>66</v>
      </c>
      <c r="C344" s="358"/>
      <c r="D344" s="358"/>
      <c r="E344" s="358"/>
      <c r="F344" s="358"/>
      <c r="G344" s="358"/>
      <c r="H344" s="358"/>
      <c r="I344" s="359"/>
      <c r="K344" s="370" t="s">
        <v>38</v>
      </c>
      <c r="L344" s="360" t="s">
        <v>66</v>
      </c>
      <c r="M344" s="361"/>
      <c r="N344" s="361"/>
      <c r="O344" s="361"/>
      <c r="P344" s="361"/>
      <c r="Q344" s="361"/>
      <c r="R344" s="361"/>
      <c r="S344" s="362"/>
      <c r="U344" s="366" t="s">
        <v>38</v>
      </c>
      <c r="V344" s="363" t="s">
        <v>66</v>
      </c>
      <c r="W344" s="363"/>
      <c r="X344" s="363"/>
      <c r="Y344" s="363"/>
      <c r="Z344" s="363"/>
      <c r="AA344" s="363"/>
      <c r="AB344" s="363"/>
      <c r="AC344" s="363"/>
      <c r="AD344" s="363"/>
      <c r="AE344" s="363"/>
      <c r="AF344" s="363"/>
      <c r="AG344" s="363"/>
      <c r="AH344" s="363"/>
      <c r="AI344" s="364"/>
      <c r="BA344"/>
      <c r="BR344"/>
      <c r="CG344"/>
    </row>
    <row r="345" spans="1:85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  <c r="J345" s="8"/>
      <c r="K345" s="31" t="s">
        <v>6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87">
        <v>0</v>
      </c>
      <c r="S345" s="88">
        <f>SUM(L345:R345)</f>
        <v>0</v>
      </c>
      <c r="U345" s="33" t="s">
        <v>6</v>
      </c>
      <c r="V345" s="89">
        <v>0</v>
      </c>
      <c r="W345" s="89">
        <v>0</v>
      </c>
      <c r="X345" s="89">
        <v>0</v>
      </c>
      <c r="Y345" s="89">
        <v>0</v>
      </c>
      <c r="Z345" s="89">
        <v>0</v>
      </c>
      <c r="AA345" s="89">
        <v>0</v>
      </c>
      <c r="AB345" s="89">
        <v>0</v>
      </c>
      <c r="AC345" s="90">
        <v>0</v>
      </c>
      <c r="AD345" s="91">
        <v>0</v>
      </c>
      <c r="AE345" s="91">
        <v>0</v>
      </c>
      <c r="AF345" s="91">
        <v>0</v>
      </c>
      <c r="AG345" s="91">
        <v>0</v>
      </c>
      <c r="AH345" s="91">
        <v>0</v>
      </c>
      <c r="AI345" s="92">
        <f>SUM(V345:AC345)</f>
        <v>0</v>
      </c>
      <c r="BA345"/>
      <c r="BR345"/>
      <c r="CG345"/>
    </row>
    <row r="346" spans="1:85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228">SUM(B346:H346)</f>
        <v>0</v>
      </c>
      <c r="J346" s="8"/>
      <c r="K346" s="23" t="s">
        <v>7</v>
      </c>
      <c r="L346" s="55">
        <v>0</v>
      </c>
      <c r="M346" s="55">
        <v>0</v>
      </c>
      <c r="N346" s="55">
        <v>0</v>
      </c>
      <c r="O346" s="55">
        <v>0</v>
      </c>
      <c r="P346" s="55">
        <v>0</v>
      </c>
      <c r="Q346" s="55">
        <v>0</v>
      </c>
      <c r="R346" s="56">
        <v>0</v>
      </c>
      <c r="S346" s="57">
        <f t="shared" ref="S346:S365" si="229">SUM(L346:R346)</f>
        <v>0</v>
      </c>
      <c r="U346" s="34" t="s">
        <v>7</v>
      </c>
      <c r="V346" s="93">
        <v>0</v>
      </c>
      <c r="W346" s="93">
        <v>0</v>
      </c>
      <c r="X346" s="93">
        <v>0</v>
      </c>
      <c r="Y346" s="93">
        <v>0</v>
      </c>
      <c r="Z346" s="93">
        <v>0</v>
      </c>
      <c r="AA346" s="93">
        <v>0</v>
      </c>
      <c r="AB346" s="93">
        <v>0</v>
      </c>
      <c r="AC346" s="94">
        <v>0</v>
      </c>
      <c r="AD346" s="93">
        <v>0</v>
      </c>
      <c r="AE346" s="93">
        <v>0</v>
      </c>
      <c r="AF346" s="93">
        <v>0</v>
      </c>
      <c r="AG346" s="93">
        <v>0</v>
      </c>
      <c r="AH346" s="93">
        <v>0</v>
      </c>
      <c r="AI346" s="95">
        <f t="shared" ref="AI346:AI365" si="230">SUM(V346:AC346)</f>
        <v>0</v>
      </c>
      <c r="BA346"/>
      <c r="BR346"/>
      <c r="CG346"/>
    </row>
    <row r="347" spans="1:85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228"/>
        <v>0</v>
      </c>
      <c r="J347" s="8"/>
      <c r="K347" s="24" t="s">
        <v>9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50">
        <v>0</v>
      </c>
      <c r="S347" s="51">
        <f t="shared" si="229"/>
        <v>0</v>
      </c>
      <c r="U347" s="35" t="s">
        <v>9</v>
      </c>
      <c r="V347" s="89">
        <v>0</v>
      </c>
      <c r="W347" s="89">
        <v>0</v>
      </c>
      <c r="X347" s="89">
        <v>0</v>
      </c>
      <c r="Y347" s="89">
        <v>0</v>
      </c>
      <c r="Z347" s="89">
        <v>0</v>
      </c>
      <c r="AA347" s="89">
        <v>0</v>
      </c>
      <c r="AB347" s="89">
        <v>0</v>
      </c>
      <c r="AC347" s="90">
        <v>0</v>
      </c>
      <c r="AD347" s="91">
        <v>0</v>
      </c>
      <c r="AE347" s="91">
        <v>0</v>
      </c>
      <c r="AF347" s="91">
        <v>0</v>
      </c>
      <c r="AG347" s="91">
        <v>0</v>
      </c>
      <c r="AH347" s="91">
        <v>0</v>
      </c>
      <c r="AI347" s="92">
        <f t="shared" si="230"/>
        <v>0</v>
      </c>
      <c r="BA347"/>
      <c r="BR347"/>
      <c r="CG347"/>
    </row>
    <row r="348" spans="1:85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228"/>
        <v>0</v>
      </c>
      <c r="J348" s="8"/>
      <c r="K348" s="23" t="s">
        <v>54</v>
      </c>
      <c r="L348" s="55">
        <v>0</v>
      </c>
      <c r="M348" s="55">
        <v>0</v>
      </c>
      <c r="N348" s="55">
        <v>0</v>
      </c>
      <c r="O348" s="55">
        <v>0</v>
      </c>
      <c r="P348" s="55">
        <v>0</v>
      </c>
      <c r="Q348" s="55">
        <v>0</v>
      </c>
      <c r="R348" s="56">
        <v>0</v>
      </c>
      <c r="S348" s="57">
        <f t="shared" si="229"/>
        <v>0</v>
      </c>
      <c r="U348" s="34" t="s">
        <v>54</v>
      </c>
      <c r="V348" s="93">
        <v>0</v>
      </c>
      <c r="W348" s="93">
        <v>0</v>
      </c>
      <c r="X348" s="93">
        <v>0</v>
      </c>
      <c r="Y348" s="93">
        <v>0</v>
      </c>
      <c r="Z348" s="93">
        <v>0</v>
      </c>
      <c r="AA348" s="93">
        <v>0</v>
      </c>
      <c r="AB348" s="93">
        <v>0</v>
      </c>
      <c r="AC348" s="94">
        <v>0</v>
      </c>
      <c r="AD348" s="93">
        <v>0</v>
      </c>
      <c r="AE348" s="93">
        <v>0</v>
      </c>
      <c r="AF348" s="93">
        <v>0</v>
      </c>
      <c r="AG348" s="93">
        <v>0</v>
      </c>
      <c r="AH348" s="93">
        <v>0</v>
      </c>
      <c r="AI348" s="95">
        <f t="shared" si="230"/>
        <v>0</v>
      </c>
      <c r="BA348"/>
      <c r="BR348"/>
      <c r="CG348"/>
    </row>
    <row r="349" spans="1:85" x14ac:dyDescent="0.25">
      <c r="A349" s="12" t="s">
        <v>15</v>
      </c>
      <c r="B349" s="49">
        <v>209.63639163804609</v>
      </c>
      <c r="C349" s="49">
        <v>0</v>
      </c>
      <c r="D349" s="49">
        <v>191.35959222706913</v>
      </c>
      <c r="E349" s="49">
        <v>0</v>
      </c>
      <c r="F349" s="372"/>
      <c r="G349" s="49">
        <v>0</v>
      </c>
      <c r="H349" s="58">
        <v>0</v>
      </c>
      <c r="I349" s="48">
        <f t="shared" si="228"/>
        <v>400.99598386511525</v>
      </c>
      <c r="J349" s="8"/>
      <c r="K349" s="24" t="s">
        <v>15</v>
      </c>
      <c r="L349" s="49">
        <v>209.63639163804609</v>
      </c>
      <c r="M349" s="49">
        <v>0</v>
      </c>
      <c r="N349" s="49">
        <v>191.35959222706913</v>
      </c>
      <c r="O349" s="49">
        <v>0</v>
      </c>
      <c r="P349" s="49">
        <v>0</v>
      </c>
      <c r="Q349" s="49">
        <v>0</v>
      </c>
      <c r="R349" s="50">
        <v>0</v>
      </c>
      <c r="S349" s="51">
        <f t="shared" si="229"/>
        <v>400.99598386511525</v>
      </c>
      <c r="U349" s="35" t="s">
        <v>15</v>
      </c>
      <c r="V349" s="89">
        <v>209.63639163804609</v>
      </c>
      <c r="W349" s="89">
        <v>0</v>
      </c>
      <c r="X349" s="89">
        <v>0</v>
      </c>
      <c r="Y349" s="89">
        <v>0</v>
      </c>
      <c r="Z349" s="89">
        <v>168.16449013893953</v>
      </c>
      <c r="AA349" s="89">
        <v>0</v>
      </c>
      <c r="AB349" s="89">
        <v>0</v>
      </c>
      <c r="AC349" s="90">
        <v>23.195102088129591</v>
      </c>
      <c r="AD349" s="91">
        <v>0</v>
      </c>
      <c r="AE349" s="91">
        <v>0</v>
      </c>
      <c r="AF349" s="91">
        <v>0</v>
      </c>
      <c r="AG349" s="91">
        <v>23.195102088129591</v>
      </c>
      <c r="AH349" s="91">
        <v>0</v>
      </c>
      <c r="AI349" s="92">
        <f t="shared" si="230"/>
        <v>400.99598386511525</v>
      </c>
      <c r="BA349"/>
      <c r="BR349"/>
      <c r="CG349"/>
    </row>
    <row r="350" spans="1:85" x14ac:dyDescent="0.25">
      <c r="A350" s="11" t="s">
        <v>67</v>
      </c>
      <c r="B350" s="52">
        <v>14.856989114336239</v>
      </c>
      <c r="C350" s="52">
        <v>0</v>
      </c>
      <c r="D350" s="52">
        <v>2.8988303281843684E-2</v>
      </c>
      <c r="E350" s="52">
        <v>0</v>
      </c>
      <c r="F350" s="372"/>
      <c r="G350" s="52">
        <v>0</v>
      </c>
      <c r="H350" s="53">
        <v>0</v>
      </c>
      <c r="I350" s="54">
        <f t="shared" si="228"/>
        <v>14.885977417618083</v>
      </c>
      <c r="J350" s="8"/>
      <c r="K350" s="23" t="s">
        <v>67</v>
      </c>
      <c r="L350" s="55">
        <v>14.856989114336239</v>
      </c>
      <c r="M350" s="55">
        <v>0</v>
      </c>
      <c r="N350" s="55">
        <v>2.8988303281843684E-2</v>
      </c>
      <c r="O350" s="55">
        <v>0</v>
      </c>
      <c r="P350" s="55">
        <v>0</v>
      </c>
      <c r="Q350" s="55">
        <v>0</v>
      </c>
      <c r="R350" s="56">
        <v>0</v>
      </c>
      <c r="S350" s="57">
        <f t="shared" si="229"/>
        <v>14.885977417618083</v>
      </c>
      <c r="U350" s="34" t="s">
        <v>55</v>
      </c>
      <c r="V350" s="93">
        <v>14.856989114336239</v>
      </c>
      <c r="W350" s="93">
        <v>0</v>
      </c>
      <c r="X350" s="93">
        <v>0</v>
      </c>
      <c r="Y350" s="93">
        <v>0</v>
      </c>
      <c r="Z350" s="93">
        <v>0</v>
      </c>
      <c r="AA350" s="93">
        <v>0</v>
      </c>
      <c r="AB350" s="93">
        <v>0</v>
      </c>
      <c r="AC350" s="94">
        <v>2.8988303281843684E-2</v>
      </c>
      <c r="AD350" s="93">
        <v>0</v>
      </c>
      <c r="AE350" s="93">
        <v>0</v>
      </c>
      <c r="AF350" s="93">
        <v>0</v>
      </c>
      <c r="AG350" s="93">
        <v>2.8988303281843684E-2</v>
      </c>
      <c r="AH350" s="93">
        <v>0</v>
      </c>
      <c r="AI350" s="95">
        <f t="shared" si="230"/>
        <v>14.885977417618083</v>
      </c>
      <c r="BA350"/>
      <c r="BR350"/>
      <c r="CG350"/>
    </row>
    <row r="351" spans="1:85" x14ac:dyDescent="0.25">
      <c r="A351" s="12" t="s">
        <v>56</v>
      </c>
      <c r="B351" s="49">
        <v>0</v>
      </c>
      <c r="C351" s="49">
        <v>0</v>
      </c>
      <c r="D351" s="49">
        <v>3.9131374939573522</v>
      </c>
      <c r="E351" s="49">
        <v>0</v>
      </c>
      <c r="F351" s="372"/>
      <c r="G351" s="49">
        <v>0</v>
      </c>
      <c r="H351" s="58">
        <v>0</v>
      </c>
      <c r="I351" s="48">
        <f t="shared" si="228"/>
        <v>3.9131374939573522</v>
      </c>
      <c r="J351" s="8"/>
      <c r="K351" s="24" t="s">
        <v>56</v>
      </c>
      <c r="L351" s="49">
        <v>0</v>
      </c>
      <c r="M351" s="49">
        <v>0</v>
      </c>
      <c r="N351" s="49">
        <v>3.9131374939573522</v>
      </c>
      <c r="O351" s="49">
        <v>0</v>
      </c>
      <c r="P351" s="49">
        <v>227.08200729007009</v>
      </c>
      <c r="Q351" s="49">
        <v>0</v>
      </c>
      <c r="R351" s="50">
        <v>0</v>
      </c>
      <c r="S351" s="51">
        <f t="shared" si="229"/>
        <v>230.99514478402745</v>
      </c>
      <c r="U351" s="35" t="s">
        <v>56</v>
      </c>
      <c r="V351" s="89">
        <v>0</v>
      </c>
      <c r="W351" s="89">
        <v>0</v>
      </c>
      <c r="X351" s="89">
        <v>0</v>
      </c>
      <c r="Y351" s="89">
        <v>0</v>
      </c>
      <c r="Z351" s="89">
        <v>0</v>
      </c>
      <c r="AA351" s="89">
        <v>0</v>
      </c>
      <c r="AB351" s="89">
        <v>227.08200729007009</v>
      </c>
      <c r="AC351" s="90">
        <v>3.9131374939573522</v>
      </c>
      <c r="AD351" s="89">
        <v>0</v>
      </c>
      <c r="AE351" s="89">
        <v>0</v>
      </c>
      <c r="AF351" s="89">
        <v>0</v>
      </c>
      <c r="AG351" s="89">
        <v>3.9131374939573522</v>
      </c>
      <c r="AH351" s="89">
        <v>0</v>
      </c>
      <c r="AI351" s="92">
        <f t="shared" si="230"/>
        <v>230.99514478402745</v>
      </c>
      <c r="BA351"/>
      <c r="BR351"/>
      <c r="CG351"/>
    </row>
    <row r="352" spans="1:85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0</v>
      </c>
      <c r="F352" s="372"/>
      <c r="G352" s="52">
        <v>0</v>
      </c>
      <c r="H352" s="53">
        <v>0</v>
      </c>
      <c r="I352" s="54">
        <f t="shared" si="228"/>
        <v>0</v>
      </c>
      <c r="J352" s="8"/>
      <c r="K352" s="23" t="s">
        <v>11</v>
      </c>
      <c r="L352" s="55">
        <v>0</v>
      </c>
      <c r="M352" s="55">
        <v>0</v>
      </c>
      <c r="N352" s="55">
        <v>0</v>
      </c>
      <c r="O352" s="55">
        <v>0</v>
      </c>
      <c r="P352" s="55">
        <v>16.486910814334681</v>
      </c>
      <c r="Q352" s="55">
        <v>0</v>
      </c>
      <c r="R352" s="56">
        <v>0</v>
      </c>
      <c r="S352" s="57">
        <f t="shared" si="229"/>
        <v>16.486910814334681</v>
      </c>
      <c r="U352" s="34" t="s">
        <v>11</v>
      </c>
      <c r="V352" s="93">
        <v>0</v>
      </c>
      <c r="W352" s="93">
        <v>0</v>
      </c>
      <c r="X352" s="93">
        <v>0</v>
      </c>
      <c r="Y352" s="93">
        <v>0</v>
      </c>
      <c r="Z352" s="93">
        <v>0</v>
      </c>
      <c r="AA352" s="93">
        <v>0</v>
      </c>
      <c r="AB352" s="93">
        <v>16.486910814334681</v>
      </c>
      <c r="AC352" s="94">
        <v>0</v>
      </c>
      <c r="AD352" s="93">
        <v>0</v>
      </c>
      <c r="AE352" s="93">
        <v>0</v>
      </c>
      <c r="AF352" s="93">
        <v>0</v>
      </c>
      <c r="AG352" s="93">
        <v>0</v>
      </c>
      <c r="AH352" s="93">
        <v>0</v>
      </c>
      <c r="AI352" s="95">
        <f t="shared" si="230"/>
        <v>16.486910814334681</v>
      </c>
      <c r="BA352"/>
      <c r="BR352"/>
      <c r="CG352"/>
    </row>
    <row r="353" spans="1:85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228"/>
        <v>0</v>
      </c>
      <c r="J353" s="8"/>
      <c r="K353" s="24" t="s">
        <v>57</v>
      </c>
      <c r="L353" s="49">
        <v>0</v>
      </c>
      <c r="M353" s="49">
        <v>0</v>
      </c>
      <c r="N353" s="49">
        <v>0</v>
      </c>
      <c r="O353" s="49">
        <v>0</v>
      </c>
      <c r="P353" s="49">
        <v>0</v>
      </c>
      <c r="Q353" s="49">
        <v>0</v>
      </c>
      <c r="R353" s="50">
        <v>0</v>
      </c>
      <c r="S353" s="51">
        <f t="shared" si="229"/>
        <v>0</v>
      </c>
      <c r="U353" s="35" t="s">
        <v>57</v>
      </c>
      <c r="V353" s="89">
        <v>0</v>
      </c>
      <c r="W353" s="89">
        <v>0</v>
      </c>
      <c r="X353" s="89">
        <v>0</v>
      </c>
      <c r="Y353" s="89">
        <v>0</v>
      </c>
      <c r="Z353" s="89">
        <v>0</v>
      </c>
      <c r="AA353" s="89">
        <v>0</v>
      </c>
      <c r="AB353" s="89">
        <v>0</v>
      </c>
      <c r="AC353" s="90">
        <v>0</v>
      </c>
      <c r="AD353" s="89">
        <v>0</v>
      </c>
      <c r="AE353" s="89">
        <v>0</v>
      </c>
      <c r="AF353" s="89">
        <v>0</v>
      </c>
      <c r="AG353" s="89">
        <v>0</v>
      </c>
      <c r="AH353" s="89">
        <v>0</v>
      </c>
      <c r="AI353" s="92">
        <f t="shared" si="230"/>
        <v>0</v>
      </c>
      <c r="BA353"/>
      <c r="BR353"/>
      <c r="CG353"/>
    </row>
    <row r="354" spans="1:85" x14ac:dyDescent="0.25">
      <c r="A354" s="11" t="s">
        <v>16</v>
      </c>
      <c r="B354" s="52">
        <v>0</v>
      </c>
      <c r="C354" s="52">
        <v>4.429152136145639</v>
      </c>
      <c r="D354" s="52">
        <v>0</v>
      </c>
      <c r="E354" s="52">
        <v>0</v>
      </c>
      <c r="F354" s="372"/>
      <c r="G354" s="52">
        <v>0</v>
      </c>
      <c r="H354" s="53">
        <v>0</v>
      </c>
      <c r="I354" s="54">
        <f t="shared" si="228"/>
        <v>4.429152136145639</v>
      </c>
      <c r="J354" s="8"/>
      <c r="K354" s="23" t="s">
        <v>16</v>
      </c>
      <c r="L354" s="55">
        <v>0</v>
      </c>
      <c r="M354" s="55">
        <v>4.429152136145639</v>
      </c>
      <c r="N354" s="55">
        <v>0</v>
      </c>
      <c r="O354" s="55">
        <v>0</v>
      </c>
      <c r="P354" s="55">
        <v>0</v>
      </c>
      <c r="Q354" s="55">
        <v>0</v>
      </c>
      <c r="R354" s="56">
        <v>0</v>
      </c>
      <c r="S354" s="57">
        <f t="shared" si="229"/>
        <v>4.429152136145639</v>
      </c>
      <c r="U354" s="34" t="s">
        <v>16</v>
      </c>
      <c r="V354" s="93">
        <v>0</v>
      </c>
      <c r="W354" s="93">
        <v>0</v>
      </c>
      <c r="X354" s="93">
        <v>0</v>
      </c>
      <c r="Y354" s="93">
        <v>4.429152136145639</v>
      </c>
      <c r="Z354" s="93">
        <v>0</v>
      </c>
      <c r="AA354" s="93">
        <v>0</v>
      </c>
      <c r="AB354" s="93">
        <v>0</v>
      </c>
      <c r="AC354" s="94">
        <v>0</v>
      </c>
      <c r="AD354" s="93">
        <v>0</v>
      </c>
      <c r="AE354" s="93">
        <v>0</v>
      </c>
      <c r="AF354" s="93">
        <v>0</v>
      </c>
      <c r="AG354" s="93">
        <v>0</v>
      </c>
      <c r="AH354" s="93">
        <v>0</v>
      </c>
      <c r="AI354" s="95">
        <f t="shared" si="230"/>
        <v>4.429152136145639</v>
      </c>
      <c r="BA354"/>
      <c r="BR354"/>
      <c r="CG354"/>
    </row>
    <row r="355" spans="1:85" x14ac:dyDescent="0.25">
      <c r="A355" s="12" t="s">
        <v>139</v>
      </c>
      <c r="B355" s="49">
        <v>18.5827035409948</v>
      </c>
      <c r="C355" s="49">
        <v>644.80189855661365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228"/>
        <v>663.38460209760842</v>
      </c>
      <c r="J355" s="8"/>
      <c r="K355" s="24" t="s">
        <v>139</v>
      </c>
      <c r="L355" s="49">
        <v>18.5827035409948</v>
      </c>
      <c r="M355" s="49">
        <v>644.80189855661365</v>
      </c>
      <c r="N355" s="49">
        <v>0</v>
      </c>
      <c r="O355" s="49">
        <v>0</v>
      </c>
      <c r="P355" s="49">
        <v>0</v>
      </c>
      <c r="Q355" s="49">
        <v>0</v>
      </c>
      <c r="R355" s="50">
        <v>0</v>
      </c>
      <c r="S355" s="51">
        <f t="shared" si="229"/>
        <v>663.38460209760842</v>
      </c>
      <c r="U355" s="35" t="s">
        <v>139</v>
      </c>
      <c r="V355" s="89">
        <v>18.5827035409948</v>
      </c>
      <c r="W355" s="89">
        <v>0</v>
      </c>
      <c r="X355" s="89">
        <v>0</v>
      </c>
      <c r="Y355" s="89">
        <v>644.80189855661365</v>
      </c>
      <c r="Z355" s="89">
        <v>0</v>
      </c>
      <c r="AA355" s="89">
        <v>0</v>
      </c>
      <c r="AB355" s="89">
        <v>0</v>
      </c>
      <c r="AC355" s="90">
        <v>0</v>
      </c>
      <c r="AD355" s="89">
        <v>0</v>
      </c>
      <c r="AE355" s="89">
        <v>0</v>
      </c>
      <c r="AF355" s="89">
        <v>0</v>
      </c>
      <c r="AG355" s="89">
        <v>0</v>
      </c>
      <c r="AH355" s="89">
        <v>0</v>
      </c>
      <c r="AI355" s="92">
        <f t="shared" si="230"/>
        <v>663.38460209760842</v>
      </c>
      <c r="BA355"/>
      <c r="BR355"/>
      <c r="CG355"/>
    </row>
    <row r="356" spans="1:85" x14ac:dyDescent="0.25">
      <c r="A356" s="11" t="s">
        <v>24</v>
      </c>
      <c r="B356" s="52">
        <v>7.2353477725788178</v>
      </c>
      <c r="C356" s="52">
        <v>0</v>
      </c>
      <c r="D356" s="52">
        <v>54.617396457072893</v>
      </c>
      <c r="E356" s="52">
        <v>831.21088212069731</v>
      </c>
      <c r="F356" s="372"/>
      <c r="G356" s="52">
        <v>23.683439300522792</v>
      </c>
      <c r="H356" s="53">
        <v>0</v>
      </c>
      <c r="I356" s="54">
        <f t="shared" si="228"/>
        <v>916.74706565087183</v>
      </c>
      <c r="J356" s="8"/>
      <c r="K356" s="23" t="s">
        <v>24</v>
      </c>
      <c r="L356" s="55">
        <v>7.2353477725788178</v>
      </c>
      <c r="M356" s="55">
        <v>0</v>
      </c>
      <c r="N356" s="55">
        <v>54.617396457072893</v>
      </c>
      <c r="O356" s="55">
        <v>831.21088212069731</v>
      </c>
      <c r="P356" s="55">
        <v>1.2466840606066099</v>
      </c>
      <c r="Q356" s="55">
        <v>23.683439300522792</v>
      </c>
      <c r="R356" s="56">
        <v>0</v>
      </c>
      <c r="S356" s="57">
        <f t="shared" si="229"/>
        <v>917.99374971147847</v>
      </c>
      <c r="U356" s="34" t="s">
        <v>24</v>
      </c>
      <c r="V356" s="93">
        <v>0.51141770281822418</v>
      </c>
      <c r="W356" s="93">
        <v>1.1453039883540352</v>
      </c>
      <c r="X356" s="93">
        <v>23.683439300522792</v>
      </c>
      <c r="Y356" s="93">
        <v>0</v>
      </c>
      <c r="Z356" s="93">
        <v>53.638113408124163</v>
      </c>
      <c r="AA356" s="93">
        <v>830.91671348982754</v>
      </c>
      <c r="AB356" s="93">
        <v>1.2466840606066099</v>
      </c>
      <c r="AC356" s="94">
        <v>6.8520777612250949</v>
      </c>
      <c r="AD356" s="93">
        <v>5.5786260814065578</v>
      </c>
      <c r="AE356" s="93">
        <v>0.29416863086980466</v>
      </c>
      <c r="AF356" s="93">
        <v>0</v>
      </c>
      <c r="AG356" s="93">
        <v>0.97928304894873242</v>
      </c>
      <c r="AH356" s="93">
        <v>0</v>
      </c>
      <c r="AI356" s="95">
        <f t="shared" si="230"/>
        <v>917.99374971147847</v>
      </c>
      <c r="BA356"/>
      <c r="BR356"/>
      <c r="CG356"/>
    </row>
    <row r="357" spans="1:85" x14ac:dyDescent="0.25">
      <c r="A357" s="12" t="s">
        <v>23</v>
      </c>
      <c r="B357" s="49">
        <v>68.040594590039561</v>
      </c>
      <c r="C357" s="49">
        <v>0</v>
      </c>
      <c r="D357" s="49">
        <v>256.1907325542561</v>
      </c>
      <c r="E357" s="49">
        <v>0</v>
      </c>
      <c r="F357" s="372"/>
      <c r="G357" s="49">
        <v>0</v>
      </c>
      <c r="H357" s="58">
        <v>0</v>
      </c>
      <c r="I357" s="48">
        <f t="shared" si="228"/>
        <v>324.23132714429568</v>
      </c>
      <c r="J357" s="8"/>
      <c r="K357" s="24" t="s">
        <v>23</v>
      </c>
      <c r="L357" s="49">
        <v>68.040594590039561</v>
      </c>
      <c r="M357" s="49">
        <v>0</v>
      </c>
      <c r="N357" s="49">
        <v>256.1907325542561</v>
      </c>
      <c r="O357" s="49">
        <v>0</v>
      </c>
      <c r="P357" s="49">
        <v>0</v>
      </c>
      <c r="Q357" s="49">
        <v>0</v>
      </c>
      <c r="R357" s="50">
        <v>0</v>
      </c>
      <c r="S357" s="51">
        <f t="shared" si="229"/>
        <v>324.23132714429568</v>
      </c>
      <c r="U357" s="35" t="s">
        <v>23</v>
      </c>
      <c r="V357" s="89">
        <v>68.040594590039561</v>
      </c>
      <c r="W357" s="89">
        <v>0</v>
      </c>
      <c r="X357" s="89">
        <v>0</v>
      </c>
      <c r="Y357" s="89">
        <v>0</v>
      </c>
      <c r="Z357" s="89">
        <v>0</v>
      </c>
      <c r="AA357" s="89">
        <v>0</v>
      </c>
      <c r="AB357" s="89">
        <v>0</v>
      </c>
      <c r="AC357" s="90">
        <v>256.1907325542561</v>
      </c>
      <c r="AD357" s="89">
        <v>0</v>
      </c>
      <c r="AE357" s="89">
        <v>0</v>
      </c>
      <c r="AF357" s="89">
        <v>0</v>
      </c>
      <c r="AG357" s="89">
        <v>256.1907325542561</v>
      </c>
      <c r="AH357" s="89">
        <v>0</v>
      </c>
      <c r="AI357" s="92">
        <f t="shared" si="230"/>
        <v>324.23132714429568</v>
      </c>
      <c r="BA357"/>
      <c r="BR357"/>
      <c r="CG357"/>
    </row>
    <row r="358" spans="1:85" x14ac:dyDescent="0.25">
      <c r="A358" s="11" t="s">
        <v>58</v>
      </c>
      <c r="B358" s="52">
        <v>15.849878550999845</v>
      </c>
      <c r="C358" s="52">
        <v>26.879433212778089</v>
      </c>
      <c r="D358" s="52">
        <v>49.020242941236631</v>
      </c>
      <c r="E358" s="52">
        <v>0</v>
      </c>
      <c r="F358" s="372"/>
      <c r="G358" s="52">
        <v>0</v>
      </c>
      <c r="H358" s="53">
        <v>0</v>
      </c>
      <c r="I358" s="54">
        <f t="shared" si="228"/>
        <v>91.74955470501456</v>
      </c>
      <c r="J358" s="8"/>
      <c r="K358" s="23" t="s">
        <v>58</v>
      </c>
      <c r="L358" s="55">
        <v>15.849878550999845</v>
      </c>
      <c r="M358" s="55">
        <v>26.879433212778089</v>
      </c>
      <c r="N358" s="55">
        <v>49.020242941236631</v>
      </c>
      <c r="O358" s="55">
        <v>0</v>
      </c>
      <c r="P358" s="55">
        <v>0</v>
      </c>
      <c r="Q358" s="55">
        <v>0</v>
      </c>
      <c r="R358" s="56">
        <v>0</v>
      </c>
      <c r="S358" s="57">
        <f t="shared" si="229"/>
        <v>91.74955470501456</v>
      </c>
      <c r="U358" s="34" t="s">
        <v>58</v>
      </c>
      <c r="V358" s="93">
        <v>15.849878550999845</v>
      </c>
      <c r="W358" s="93">
        <v>0</v>
      </c>
      <c r="X358" s="93">
        <v>0</v>
      </c>
      <c r="Y358" s="93">
        <v>26.879433212778089</v>
      </c>
      <c r="Z358" s="93">
        <v>49.020242941236631</v>
      </c>
      <c r="AA358" s="93">
        <v>0</v>
      </c>
      <c r="AB358" s="93">
        <v>0</v>
      </c>
      <c r="AC358" s="94">
        <v>0</v>
      </c>
      <c r="AD358" s="93">
        <v>0</v>
      </c>
      <c r="AE358" s="93">
        <v>0</v>
      </c>
      <c r="AF358" s="93">
        <v>0</v>
      </c>
      <c r="AG358" s="93">
        <v>0</v>
      </c>
      <c r="AH358" s="93">
        <v>0</v>
      </c>
      <c r="AI358" s="95">
        <f t="shared" si="230"/>
        <v>91.74955470501456</v>
      </c>
      <c r="BA358"/>
      <c r="BR358"/>
      <c r="CG358"/>
    </row>
    <row r="359" spans="1:85" x14ac:dyDescent="0.25">
      <c r="A359" s="12" t="s">
        <v>21</v>
      </c>
      <c r="B359" s="49">
        <v>27.648039455784332</v>
      </c>
      <c r="C359" s="49">
        <v>1293.7962051361035</v>
      </c>
      <c r="D359" s="49">
        <v>571.86926248016243</v>
      </c>
      <c r="E359" s="49">
        <v>0</v>
      </c>
      <c r="F359" s="372"/>
      <c r="G359" s="49">
        <v>0</v>
      </c>
      <c r="H359" s="58">
        <v>0</v>
      </c>
      <c r="I359" s="48">
        <f t="shared" si="228"/>
        <v>1893.3135070720502</v>
      </c>
      <c r="J359" s="8"/>
      <c r="K359" s="24" t="s">
        <v>21</v>
      </c>
      <c r="L359" s="49">
        <v>27.648039455784332</v>
      </c>
      <c r="M359" s="49">
        <v>1293.7962051361035</v>
      </c>
      <c r="N359" s="49">
        <v>571.86926248016243</v>
      </c>
      <c r="O359" s="49">
        <v>0</v>
      </c>
      <c r="P359" s="49">
        <v>1.0620873486349525</v>
      </c>
      <c r="Q359" s="49">
        <v>0</v>
      </c>
      <c r="R359" s="50">
        <v>0</v>
      </c>
      <c r="S359" s="51">
        <f t="shared" si="229"/>
        <v>1894.3755944206853</v>
      </c>
      <c r="U359" s="35" t="s">
        <v>21</v>
      </c>
      <c r="V359" s="89">
        <v>27.648039455784332</v>
      </c>
      <c r="W359" s="89">
        <v>0</v>
      </c>
      <c r="X359" s="89">
        <v>0</v>
      </c>
      <c r="Y359" s="89">
        <v>1293.7962051361035</v>
      </c>
      <c r="Z359" s="89">
        <v>174.4291387464794</v>
      </c>
      <c r="AA359" s="89">
        <v>0</v>
      </c>
      <c r="AB359" s="89">
        <v>1.0620873486349525</v>
      </c>
      <c r="AC359" s="90">
        <v>397.44012373368298</v>
      </c>
      <c r="AD359" s="89">
        <v>0</v>
      </c>
      <c r="AE359" s="89">
        <v>0</v>
      </c>
      <c r="AF359" s="89">
        <v>0</v>
      </c>
      <c r="AG359" s="89">
        <v>397.44012373368298</v>
      </c>
      <c r="AH359" s="89">
        <v>0</v>
      </c>
      <c r="AI359" s="92">
        <f t="shared" si="230"/>
        <v>1894.375594420685</v>
      </c>
      <c r="BA359"/>
      <c r="BR359"/>
      <c r="CG359"/>
    </row>
    <row r="360" spans="1:85" x14ac:dyDescent="0.25">
      <c r="A360" s="11" t="s">
        <v>20</v>
      </c>
      <c r="B360" s="52">
        <v>3.2742670676939558</v>
      </c>
      <c r="C360" s="52">
        <v>176.26953977998434</v>
      </c>
      <c r="D360" s="52">
        <v>54.880193152321688</v>
      </c>
      <c r="E360" s="52">
        <v>0</v>
      </c>
      <c r="F360" s="372"/>
      <c r="G360" s="52">
        <v>0</v>
      </c>
      <c r="H360" s="53">
        <v>0</v>
      </c>
      <c r="I360" s="54">
        <f t="shared" si="228"/>
        <v>234.42399999999998</v>
      </c>
      <c r="J360" s="8"/>
      <c r="K360" s="23" t="s">
        <v>20</v>
      </c>
      <c r="L360" s="55">
        <v>3.2742670676939558</v>
      </c>
      <c r="M360" s="55">
        <v>176.26953977998434</v>
      </c>
      <c r="N360" s="55">
        <v>54.880193152321688</v>
      </c>
      <c r="O360" s="55">
        <v>0</v>
      </c>
      <c r="P360" s="55">
        <v>0</v>
      </c>
      <c r="Q360" s="55">
        <v>0</v>
      </c>
      <c r="R360" s="56">
        <v>0</v>
      </c>
      <c r="S360" s="57">
        <f t="shared" si="229"/>
        <v>234.42399999999998</v>
      </c>
      <c r="U360" s="34" t="s">
        <v>59</v>
      </c>
      <c r="V360" s="93">
        <v>3.2742670676939558</v>
      </c>
      <c r="W360" s="93">
        <v>0</v>
      </c>
      <c r="X360" s="93">
        <v>0</v>
      </c>
      <c r="Y360" s="93">
        <v>176.26953977998434</v>
      </c>
      <c r="Z360" s="93">
        <v>54.880193152321688</v>
      </c>
      <c r="AA360" s="93">
        <v>0</v>
      </c>
      <c r="AB360" s="93">
        <v>0</v>
      </c>
      <c r="AC360" s="94">
        <v>0</v>
      </c>
      <c r="AD360" s="93">
        <v>0</v>
      </c>
      <c r="AE360" s="93">
        <v>0</v>
      </c>
      <c r="AF360" s="93">
        <v>0</v>
      </c>
      <c r="AG360" s="93">
        <v>0</v>
      </c>
      <c r="AH360" s="93">
        <v>0</v>
      </c>
      <c r="AI360" s="95">
        <f t="shared" si="230"/>
        <v>234.42399999999998</v>
      </c>
      <c r="BA360"/>
      <c r="BR360"/>
      <c r="CG360"/>
    </row>
    <row r="361" spans="1:85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228"/>
        <v>0</v>
      </c>
      <c r="J361" s="8"/>
      <c r="K361" s="25" t="s">
        <v>62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50">
        <v>0</v>
      </c>
      <c r="S361" s="51">
        <f t="shared" si="229"/>
        <v>0</v>
      </c>
      <c r="U361" s="36" t="s">
        <v>60</v>
      </c>
      <c r="V361" s="89">
        <v>0</v>
      </c>
      <c r="W361" s="89">
        <v>0</v>
      </c>
      <c r="X361" s="89">
        <v>0</v>
      </c>
      <c r="Y361" s="89">
        <v>0</v>
      </c>
      <c r="Z361" s="89">
        <v>0</v>
      </c>
      <c r="AA361" s="89">
        <v>0</v>
      </c>
      <c r="AB361" s="89">
        <v>0</v>
      </c>
      <c r="AC361" s="90">
        <v>0</v>
      </c>
      <c r="AD361" s="91">
        <v>0</v>
      </c>
      <c r="AE361" s="91">
        <v>0</v>
      </c>
      <c r="AF361" s="91">
        <v>0</v>
      </c>
      <c r="AG361" s="91">
        <v>0</v>
      </c>
      <c r="AH361" s="91">
        <v>0</v>
      </c>
      <c r="AI361" s="92">
        <f t="shared" si="230"/>
        <v>0</v>
      </c>
      <c r="BA361"/>
      <c r="BR361"/>
      <c r="CG361"/>
    </row>
    <row r="362" spans="1:85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228"/>
        <v>0</v>
      </c>
      <c r="J362" s="8"/>
      <c r="K362" s="26" t="s">
        <v>22</v>
      </c>
      <c r="L362" s="62">
        <v>0</v>
      </c>
      <c r="M362" s="62">
        <v>0</v>
      </c>
      <c r="N362" s="62">
        <v>0</v>
      </c>
      <c r="O362" s="62">
        <v>0</v>
      </c>
      <c r="P362" s="62">
        <v>0</v>
      </c>
      <c r="Q362" s="62">
        <v>0</v>
      </c>
      <c r="R362" s="63">
        <v>0</v>
      </c>
      <c r="S362" s="64">
        <f t="shared" si="229"/>
        <v>0</v>
      </c>
      <c r="U362" s="37" t="s">
        <v>63</v>
      </c>
      <c r="V362" s="96">
        <v>0</v>
      </c>
      <c r="W362" s="96">
        <v>0</v>
      </c>
      <c r="X362" s="96">
        <v>0</v>
      </c>
      <c r="Y362" s="96">
        <v>0</v>
      </c>
      <c r="Z362" s="96">
        <v>0</v>
      </c>
      <c r="AA362" s="96">
        <v>0</v>
      </c>
      <c r="AB362" s="96">
        <v>0</v>
      </c>
      <c r="AC362" s="96">
        <v>0</v>
      </c>
      <c r="AD362" s="96">
        <v>0</v>
      </c>
      <c r="AE362" s="96">
        <v>0</v>
      </c>
      <c r="AF362" s="96">
        <v>0</v>
      </c>
      <c r="AG362" s="96">
        <v>0</v>
      </c>
      <c r="AH362" s="97">
        <v>0</v>
      </c>
      <c r="AI362" s="98">
        <f t="shared" si="230"/>
        <v>0</v>
      </c>
      <c r="BA362"/>
      <c r="BR362"/>
      <c r="CG362"/>
    </row>
    <row r="363" spans="1:85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228"/>
        <v>0</v>
      </c>
      <c r="J363" s="8"/>
      <c r="K363" s="27" t="s">
        <v>18</v>
      </c>
      <c r="L363" s="65">
        <v>0</v>
      </c>
      <c r="M363" s="65">
        <v>0</v>
      </c>
      <c r="N363" s="65">
        <v>0</v>
      </c>
      <c r="O363" s="65">
        <v>0</v>
      </c>
      <c r="P363" s="65">
        <v>0</v>
      </c>
      <c r="Q363" s="65">
        <v>0</v>
      </c>
      <c r="R363" s="68">
        <v>0</v>
      </c>
      <c r="S363" s="69">
        <f t="shared" si="229"/>
        <v>0</v>
      </c>
      <c r="U363" s="38" t="s">
        <v>18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100">
        <v>0</v>
      </c>
      <c r="AE363" s="100">
        <v>0</v>
      </c>
      <c r="AF363" s="100">
        <v>0</v>
      </c>
      <c r="AG363" s="100">
        <v>0</v>
      </c>
      <c r="AH363" s="100">
        <v>0</v>
      </c>
      <c r="AI363" s="101">
        <f t="shared" si="230"/>
        <v>0</v>
      </c>
      <c r="BA363"/>
      <c r="BR363"/>
      <c r="CG363"/>
    </row>
    <row r="364" spans="1:85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228"/>
        <v>0</v>
      </c>
      <c r="J364" s="8"/>
      <c r="K364" s="26" t="s">
        <v>19</v>
      </c>
      <c r="L364" s="62">
        <v>0</v>
      </c>
      <c r="M364" s="62">
        <v>0</v>
      </c>
      <c r="N364" s="62">
        <v>0</v>
      </c>
      <c r="O364" s="62">
        <v>0</v>
      </c>
      <c r="P364" s="62">
        <v>0</v>
      </c>
      <c r="Q364" s="62">
        <v>0</v>
      </c>
      <c r="R364" s="63">
        <v>0</v>
      </c>
      <c r="S364" s="64">
        <f t="shared" si="229"/>
        <v>0</v>
      </c>
      <c r="U364" s="37" t="s">
        <v>19</v>
      </c>
      <c r="V364" s="96">
        <v>0</v>
      </c>
      <c r="W364" s="96">
        <v>0</v>
      </c>
      <c r="X364" s="96">
        <v>0</v>
      </c>
      <c r="Y364" s="96">
        <v>0</v>
      </c>
      <c r="Z364" s="96">
        <v>0</v>
      </c>
      <c r="AA364" s="96">
        <v>0</v>
      </c>
      <c r="AB364" s="96">
        <v>0</v>
      </c>
      <c r="AC364" s="96">
        <v>0</v>
      </c>
      <c r="AD364" s="96">
        <v>0</v>
      </c>
      <c r="AE364" s="96">
        <v>0</v>
      </c>
      <c r="AF364" s="96">
        <v>0</v>
      </c>
      <c r="AG364" s="96">
        <v>0</v>
      </c>
      <c r="AH364" s="97">
        <v>0</v>
      </c>
      <c r="AI364" s="98">
        <f t="shared" si="230"/>
        <v>0</v>
      </c>
      <c r="BA364"/>
      <c r="BR364"/>
      <c r="CG364"/>
    </row>
    <row r="365" spans="1:85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 t="shared" si="228"/>
        <v>0</v>
      </c>
      <c r="J365" s="8"/>
      <c r="K365" s="28" t="s">
        <v>10</v>
      </c>
      <c r="L365" s="70">
        <v>0</v>
      </c>
      <c r="M365" s="70">
        <v>0</v>
      </c>
      <c r="N365" s="70">
        <v>0</v>
      </c>
      <c r="O365" s="70">
        <v>0</v>
      </c>
      <c r="P365" s="70">
        <v>0</v>
      </c>
      <c r="Q365" s="70">
        <v>0</v>
      </c>
      <c r="R365" s="73">
        <v>0</v>
      </c>
      <c r="S365" s="74">
        <f t="shared" si="229"/>
        <v>0</v>
      </c>
      <c r="U365" s="38" t="s">
        <v>10</v>
      </c>
      <c r="V365" s="99">
        <v>0</v>
      </c>
      <c r="W365" s="99">
        <v>0</v>
      </c>
      <c r="X365" s="99">
        <v>0</v>
      </c>
      <c r="Y365" s="99">
        <v>0</v>
      </c>
      <c r="Z365" s="99">
        <v>0</v>
      </c>
      <c r="AA365" s="99">
        <v>0</v>
      </c>
      <c r="AB365" s="99">
        <v>0</v>
      </c>
      <c r="AC365" s="99">
        <v>0</v>
      </c>
      <c r="AD365" s="100">
        <v>0</v>
      </c>
      <c r="AE365" s="100">
        <v>0</v>
      </c>
      <c r="AF365" s="100">
        <v>0</v>
      </c>
      <c r="AG365" s="100">
        <v>0</v>
      </c>
      <c r="AH365" s="100">
        <v>0</v>
      </c>
      <c r="AI365" s="101">
        <f t="shared" si="230"/>
        <v>0</v>
      </c>
      <c r="BA365"/>
      <c r="BR365"/>
      <c r="CG365"/>
    </row>
    <row r="366" spans="1:85" x14ac:dyDescent="0.25">
      <c r="A366" s="17" t="s">
        <v>25</v>
      </c>
      <c r="B366" s="75">
        <f>SUM(B345:B361)</f>
        <v>365.12421173047369</v>
      </c>
      <c r="C366" s="75">
        <f t="shared" ref="C366:I366" si="231">SUM(C345:C361)</f>
        <v>2146.176228821625</v>
      </c>
      <c r="D366" s="75">
        <f t="shared" si="231"/>
        <v>1181.879545609358</v>
      </c>
      <c r="E366" s="75">
        <f t="shared" si="231"/>
        <v>831.21088212069731</v>
      </c>
      <c r="F366" s="75">
        <f t="shared" si="231"/>
        <v>0</v>
      </c>
      <c r="G366" s="75">
        <f t="shared" si="231"/>
        <v>23.683439300522792</v>
      </c>
      <c r="H366" s="76">
        <f t="shared" si="231"/>
        <v>0</v>
      </c>
      <c r="I366" s="48">
        <f t="shared" si="231"/>
        <v>4548.0743075826767</v>
      </c>
      <c r="J366" s="8"/>
      <c r="K366" s="29" t="s">
        <v>25</v>
      </c>
      <c r="L366" s="75">
        <f>SUM(L345:L361)</f>
        <v>365.12421173047369</v>
      </c>
      <c r="M366" s="75">
        <f t="shared" ref="M366:S366" si="232">SUM(M345:M361)</f>
        <v>2146.176228821625</v>
      </c>
      <c r="N366" s="75">
        <f t="shared" si="232"/>
        <v>1181.879545609358</v>
      </c>
      <c r="O366" s="75">
        <f t="shared" si="232"/>
        <v>831.21088212069731</v>
      </c>
      <c r="P366" s="75">
        <f t="shared" si="232"/>
        <v>245.87768951364635</v>
      </c>
      <c r="Q366" s="75">
        <f t="shared" si="232"/>
        <v>23.683439300522792</v>
      </c>
      <c r="R366" s="76">
        <f t="shared" si="232"/>
        <v>0</v>
      </c>
      <c r="S366" s="77">
        <f t="shared" si="232"/>
        <v>4793.9519970963238</v>
      </c>
      <c r="U366" s="39" t="s">
        <v>61</v>
      </c>
      <c r="V366" s="102">
        <f>SUM(V345:V361)</f>
        <v>358.40028166071306</v>
      </c>
      <c r="W366" s="102">
        <f t="shared" ref="W366:AH366" si="233">SUM(W345:W361)</f>
        <v>1.1453039883540352</v>
      </c>
      <c r="X366" s="102">
        <f t="shared" si="233"/>
        <v>23.683439300522792</v>
      </c>
      <c r="Y366" s="102">
        <f t="shared" si="233"/>
        <v>2146.176228821625</v>
      </c>
      <c r="Z366" s="102">
        <f t="shared" si="233"/>
        <v>500.13217838710142</v>
      </c>
      <c r="AA366" s="102">
        <f t="shared" si="233"/>
        <v>830.91671348982754</v>
      </c>
      <c r="AB366" s="102">
        <f t="shared" si="233"/>
        <v>245.87768951364635</v>
      </c>
      <c r="AC366" s="102">
        <f t="shared" si="233"/>
        <v>687.62016193453292</v>
      </c>
      <c r="AD366" s="103">
        <f t="shared" si="233"/>
        <v>5.5786260814065578</v>
      </c>
      <c r="AE366" s="103">
        <f t="shared" si="233"/>
        <v>0.29416863086980466</v>
      </c>
      <c r="AF366" s="103">
        <f t="shared" si="233"/>
        <v>0</v>
      </c>
      <c r="AG366" s="103">
        <f t="shared" si="233"/>
        <v>681.74736722225657</v>
      </c>
      <c r="AH366" s="103">
        <f t="shared" si="233"/>
        <v>0</v>
      </c>
      <c r="AI366" s="104">
        <f>SUM(V366:AC366)</f>
        <v>4793.9519970963229</v>
      </c>
      <c r="BA366"/>
      <c r="BR366"/>
      <c r="CG366"/>
    </row>
    <row r="367" spans="1:85" s="4" customFormat="1" ht="15" thickBot="1" x14ac:dyDescent="0.35">
      <c r="A367" s="18" t="s">
        <v>85</v>
      </c>
      <c r="B367" s="105">
        <f>IF($I366=0,"-",B366/$I366)</f>
        <v>8.0281056780828836E-2</v>
      </c>
      <c r="C367" s="105">
        <f t="shared" ref="C367:H367" si="234">IF($I366=0,"-",C366/$I366)</f>
        <v>0.47188679948422568</v>
      </c>
      <c r="D367" s="105">
        <f t="shared" si="234"/>
        <v>0.2598637281802752</v>
      </c>
      <c r="E367" s="105">
        <f t="shared" si="234"/>
        <v>0.18276106015569693</v>
      </c>
      <c r="F367" s="105">
        <f t="shared" si="234"/>
        <v>0</v>
      </c>
      <c r="G367" s="105">
        <f t="shared" si="234"/>
        <v>5.207355398973385E-3</v>
      </c>
      <c r="H367" s="106">
        <f t="shared" si="234"/>
        <v>0</v>
      </c>
      <c r="I367" s="107">
        <f>SUM(B367:H367)</f>
        <v>1</v>
      </c>
      <c r="J367"/>
      <c r="K367" s="30" t="s">
        <v>85</v>
      </c>
      <c r="L367" s="80">
        <f>IF($S366=0,"-",L366/$S366)</f>
        <v>7.6163510179415195E-2</v>
      </c>
      <c r="M367" s="80">
        <f t="shared" ref="M367:R367" si="235">IF($S366=0,"-",M366/$S366)</f>
        <v>0.44768412994572221</v>
      </c>
      <c r="N367" s="80">
        <f t="shared" si="235"/>
        <v>0.2465355402651544</v>
      </c>
      <c r="O367" s="80">
        <f t="shared" si="235"/>
        <v>0.17338740200656122</v>
      </c>
      <c r="P367" s="80">
        <f t="shared" si="235"/>
        <v>5.1289142999882645E-2</v>
      </c>
      <c r="Q367" s="80">
        <f t="shared" si="235"/>
        <v>4.9402746032642273E-3</v>
      </c>
      <c r="R367" s="81">
        <f t="shared" si="235"/>
        <v>0</v>
      </c>
      <c r="S367" s="82">
        <f>SUM(L367:R367)</f>
        <v>0.99999999999999989</v>
      </c>
      <c r="U367" s="40" t="s">
        <v>85</v>
      </c>
      <c r="V367" s="108">
        <f>+V366/$AI366</f>
        <v>7.4760924155643324E-2</v>
      </c>
      <c r="W367" s="108">
        <f t="shared" ref="W367:AH367" si="236">+W366/$AI366</f>
        <v>2.3890601930260069E-4</v>
      </c>
      <c r="X367" s="108">
        <f t="shared" si="236"/>
        <v>4.9402746032642282E-3</v>
      </c>
      <c r="Y367" s="108">
        <f t="shared" si="236"/>
        <v>0.44768412994572226</v>
      </c>
      <c r="Z367" s="108">
        <f t="shared" si="236"/>
        <v>0.1043256542180709</v>
      </c>
      <c r="AA367" s="108">
        <f t="shared" si="236"/>
        <v>0.17332603955840825</v>
      </c>
      <c r="AB367" s="108">
        <f t="shared" si="236"/>
        <v>5.1289142999882659E-2</v>
      </c>
      <c r="AC367" s="108">
        <f t="shared" si="236"/>
        <v>0.14343492849970579</v>
      </c>
      <c r="AD367" s="108">
        <f t="shared" si="236"/>
        <v>1.1636800044692789E-3</v>
      </c>
      <c r="AE367" s="108">
        <f t="shared" si="236"/>
        <v>6.1362448153002243E-5</v>
      </c>
      <c r="AF367" s="108">
        <f t="shared" si="236"/>
        <v>0</v>
      </c>
      <c r="AG367" s="108">
        <f t="shared" si="236"/>
        <v>0.14220988604708354</v>
      </c>
      <c r="AH367" s="108">
        <f t="shared" si="236"/>
        <v>0</v>
      </c>
      <c r="AI367" s="109">
        <f>SUM(V367:AC367)</f>
        <v>1</v>
      </c>
    </row>
    <row r="368" spans="1:85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AI368" s="8"/>
      <c r="BA368"/>
      <c r="BR368"/>
      <c r="CG368"/>
    </row>
    <row r="369" spans="1:85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  <c r="K369" s="369" t="s">
        <v>39</v>
      </c>
      <c r="L369" s="43" t="s">
        <v>0</v>
      </c>
      <c r="M369" s="43" t="s">
        <v>1</v>
      </c>
      <c r="N369" s="43" t="s">
        <v>2</v>
      </c>
      <c r="O369" s="43" t="s">
        <v>3</v>
      </c>
      <c r="P369" s="43" t="s">
        <v>26</v>
      </c>
      <c r="Q369" s="43" t="s">
        <v>4</v>
      </c>
      <c r="R369" s="43" t="s">
        <v>84</v>
      </c>
      <c r="S369" s="44" t="s">
        <v>5</v>
      </c>
      <c r="U369" s="365" t="s">
        <v>39</v>
      </c>
      <c r="V369" s="84" t="s">
        <v>71</v>
      </c>
      <c r="W369" s="84" t="s">
        <v>72</v>
      </c>
      <c r="X369" s="84" t="s">
        <v>4</v>
      </c>
      <c r="Y369" s="84" t="s">
        <v>1</v>
      </c>
      <c r="Z369" s="84" t="s">
        <v>2</v>
      </c>
      <c r="AA369" s="84" t="s">
        <v>3</v>
      </c>
      <c r="AB369" s="84" t="s">
        <v>53</v>
      </c>
      <c r="AC369" s="84" t="s">
        <v>65</v>
      </c>
      <c r="AD369" s="85" t="s">
        <v>73</v>
      </c>
      <c r="AE369" s="85" t="s">
        <v>74</v>
      </c>
      <c r="AF369" s="85" t="s">
        <v>75</v>
      </c>
      <c r="AG369" s="85" t="s">
        <v>76</v>
      </c>
      <c r="AH369" s="85" t="s">
        <v>77</v>
      </c>
      <c r="AI369" s="86" t="s">
        <v>61</v>
      </c>
      <c r="BA369"/>
      <c r="BR369"/>
      <c r="CG369"/>
    </row>
    <row r="370" spans="1:85" ht="15" customHeight="1" x14ac:dyDescent="0.25">
      <c r="A370" s="418" t="s">
        <v>39</v>
      </c>
      <c r="B370" s="357" t="s">
        <v>66</v>
      </c>
      <c r="C370" s="358"/>
      <c r="D370" s="358"/>
      <c r="E370" s="358"/>
      <c r="F370" s="358"/>
      <c r="G370" s="358"/>
      <c r="H370" s="358"/>
      <c r="I370" s="359"/>
      <c r="K370" s="370" t="s">
        <v>39</v>
      </c>
      <c r="L370" s="360" t="s">
        <v>66</v>
      </c>
      <c r="M370" s="361"/>
      <c r="N370" s="361"/>
      <c r="O370" s="361"/>
      <c r="P370" s="361"/>
      <c r="Q370" s="361"/>
      <c r="R370" s="361"/>
      <c r="S370" s="362"/>
      <c r="U370" s="366" t="s">
        <v>39</v>
      </c>
      <c r="V370" s="363" t="s">
        <v>66</v>
      </c>
      <c r="W370" s="363"/>
      <c r="X370" s="363"/>
      <c r="Y370" s="363"/>
      <c r="Z370" s="363"/>
      <c r="AA370" s="363"/>
      <c r="AB370" s="363"/>
      <c r="AC370" s="363"/>
      <c r="AD370" s="363"/>
      <c r="AE370" s="363"/>
      <c r="AF370" s="363"/>
      <c r="AG370" s="363"/>
      <c r="AH370" s="363"/>
      <c r="AI370" s="364"/>
      <c r="BA370"/>
      <c r="BR370"/>
      <c r="CG370"/>
    </row>
    <row r="371" spans="1:85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  <c r="J371" s="8"/>
      <c r="K371" s="31" t="s">
        <v>6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87">
        <v>0</v>
      </c>
      <c r="S371" s="88">
        <f>SUM(L371:R371)</f>
        <v>0</v>
      </c>
      <c r="U371" s="33" t="s">
        <v>6</v>
      </c>
      <c r="V371" s="89">
        <v>0</v>
      </c>
      <c r="W371" s="89">
        <v>0</v>
      </c>
      <c r="X371" s="89">
        <v>0</v>
      </c>
      <c r="Y371" s="89">
        <v>0</v>
      </c>
      <c r="Z371" s="89">
        <v>0</v>
      </c>
      <c r="AA371" s="89">
        <v>0</v>
      </c>
      <c r="AB371" s="89">
        <v>0</v>
      </c>
      <c r="AC371" s="90">
        <v>0</v>
      </c>
      <c r="AD371" s="91">
        <v>0</v>
      </c>
      <c r="AE371" s="91">
        <v>0</v>
      </c>
      <c r="AF371" s="91">
        <v>0</v>
      </c>
      <c r="AG371" s="91">
        <v>0</v>
      </c>
      <c r="AH371" s="91">
        <v>0</v>
      </c>
      <c r="AI371" s="92">
        <f>SUM(V371:AC371)</f>
        <v>0</v>
      </c>
      <c r="BA371"/>
      <c r="BR371"/>
      <c r="CG371"/>
    </row>
    <row r="372" spans="1:85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237">SUM(B372:H372)</f>
        <v>0</v>
      </c>
      <c r="J372" s="8"/>
      <c r="K372" s="23" t="s">
        <v>7</v>
      </c>
      <c r="L372" s="55">
        <v>0</v>
      </c>
      <c r="M372" s="55">
        <v>0</v>
      </c>
      <c r="N372" s="55">
        <v>0</v>
      </c>
      <c r="O372" s="55">
        <v>0</v>
      </c>
      <c r="P372" s="55">
        <v>0</v>
      </c>
      <c r="Q372" s="55">
        <v>0</v>
      </c>
      <c r="R372" s="56">
        <v>0</v>
      </c>
      <c r="S372" s="57">
        <f t="shared" ref="S372:S391" si="238">SUM(L372:R372)</f>
        <v>0</v>
      </c>
      <c r="U372" s="34" t="s">
        <v>7</v>
      </c>
      <c r="V372" s="93">
        <v>0</v>
      </c>
      <c r="W372" s="93">
        <v>0</v>
      </c>
      <c r="X372" s="93">
        <v>0</v>
      </c>
      <c r="Y372" s="93">
        <v>0</v>
      </c>
      <c r="Z372" s="93">
        <v>0</v>
      </c>
      <c r="AA372" s="93">
        <v>0</v>
      </c>
      <c r="AB372" s="93">
        <v>0</v>
      </c>
      <c r="AC372" s="94">
        <v>0</v>
      </c>
      <c r="AD372" s="93">
        <v>0</v>
      </c>
      <c r="AE372" s="93">
        <v>0</v>
      </c>
      <c r="AF372" s="93">
        <v>0</v>
      </c>
      <c r="AG372" s="93">
        <v>0</v>
      </c>
      <c r="AH372" s="93">
        <v>0</v>
      </c>
      <c r="AI372" s="95">
        <f t="shared" ref="AI372:AI391" si="239">SUM(V372:AC372)</f>
        <v>0</v>
      </c>
      <c r="BA372"/>
      <c r="BR372"/>
      <c r="CG372"/>
    </row>
    <row r="373" spans="1:85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237"/>
        <v>0</v>
      </c>
      <c r="J373" s="8"/>
      <c r="K373" s="24" t="s">
        <v>9</v>
      </c>
      <c r="L373" s="49">
        <v>0</v>
      </c>
      <c r="M373" s="49">
        <v>0</v>
      </c>
      <c r="N373" s="49">
        <v>0</v>
      </c>
      <c r="O373" s="49">
        <v>0</v>
      </c>
      <c r="P373" s="49">
        <v>0</v>
      </c>
      <c r="Q373" s="49">
        <v>0</v>
      </c>
      <c r="R373" s="50">
        <v>0</v>
      </c>
      <c r="S373" s="51">
        <f t="shared" si="238"/>
        <v>0</v>
      </c>
      <c r="U373" s="35" t="s">
        <v>9</v>
      </c>
      <c r="V373" s="89">
        <v>0</v>
      </c>
      <c r="W373" s="89">
        <v>0</v>
      </c>
      <c r="X373" s="89">
        <v>0</v>
      </c>
      <c r="Y373" s="89">
        <v>0</v>
      </c>
      <c r="Z373" s="89">
        <v>0</v>
      </c>
      <c r="AA373" s="89">
        <v>0</v>
      </c>
      <c r="AB373" s="89">
        <v>0</v>
      </c>
      <c r="AC373" s="90">
        <v>0</v>
      </c>
      <c r="AD373" s="91">
        <v>0</v>
      </c>
      <c r="AE373" s="91">
        <v>0</v>
      </c>
      <c r="AF373" s="91">
        <v>0</v>
      </c>
      <c r="AG373" s="91">
        <v>0</v>
      </c>
      <c r="AH373" s="91">
        <v>0</v>
      </c>
      <c r="AI373" s="92">
        <f t="shared" si="239"/>
        <v>0</v>
      </c>
      <c r="BA373"/>
      <c r="BR373"/>
      <c r="CG373"/>
    </row>
    <row r="374" spans="1:85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237"/>
        <v>0</v>
      </c>
      <c r="J374" s="8"/>
      <c r="K374" s="23" t="s">
        <v>54</v>
      </c>
      <c r="L374" s="55">
        <v>0</v>
      </c>
      <c r="M374" s="55">
        <v>0</v>
      </c>
      <c r="N374" s="55">
        <v>0</v>
      </c>
      <c r="O374" s="55">
        <v>0</v>
      </c>
      <c r="P374" s="55">
        <v>0</v>
      </c>
      <c r="Q374" s="55">
        <v>0</v>
      </c>
      <c r="R374" s="56">
        <v>0</v>
      </c>
      <c r="S374" s="57">
        <f t="shared" si="238"/>
        <v>0</v>
      </c>
      <c r="U374" s="34" t="s">
        <v>54</v>
      </c>
      <c r="V374" s="93">
        <v>0</v>
      </c>
      <c r="W374" s="93">
        <v>0</v>
      </c>
      <c r="X374" s="93">
        <v>0</v>
      </c>
      <c r="Y374" s="93">
        <v>0</v>
      </c>
      <c r="Z374" s="93">
        <v>0</v>
      </c>
      <c r="AA374" s="93">
        <v>0</v>
      </c>
      <c r="AB374" s="93">
        <v>0</v>
      </c>
      <c r="AC374" s="94">
        <v>0</v>
      </c>
      <c r="AD374" s="93">
        <v>0</v>
      </c>
      <c r="AE374" s="93">
        <v>0</v>
      </c>
      <c r="AF374" s="93">
        <v>0</v>
      </c>
      <c r="AG374" s="93">
        <v>0</v>
      </c>
      <c r="AH374" s="93">
        <v>0</v>
      </c>
      <c r="AI374" s="95">
        <f t="shared" si="239"/>
        <v>0</v>
      </c>
      <c r="BA374"/>
      <c r="BR374"/>
      <c r="CG374"/>
    </row>
    <row r="375" spans="1:85" x14ac:dyDescent="0.25">
      <c r="A375" s="12" t="s">
        <v>15</v>
      </c>
      <c r="B375" s="49">
        <v>24.704617893977019</v>
      </c>
      <c r="C375" s="49">
        <v>0.50829703414056993</v>
      </c>
      <c r="D375" s="49">
        <v>0.50829703414056993</v>
      </c>
      <c r="E375" s="49">
        <v>0</v>
      </c>
      <c r="F375" s="372"/>
      <c r="G375" s="49">
        <v>0</v>
      </c>
      <c r="H375" s="58">
        <v>0</v>
      </c>
      <c r="I375" s="48">
        <f t="shared" si="237"/>
        <v>25.721211962258156</v>
      </c>
      <c r="J375" s="8"/>
      <c r="K375" s="24" t="s">
        <v>15</v>
      </c>
      <c r="L375" s="49">
        <v>24.704617893977019</v>
      </c>
      <c r="M375" s="49">
        <v>0.50829703414056993</v>
      </c>
      <c r="N375" s="49">
        <v>0.50829703414056993</v>
      </c>
      <c r="O375" s="49">
        <v>0</v>
      </c>
      <c r="P375" s="49">
        <v>0</v>
      </c>
      <c r="Q375" s="49">
        <v>0</v>
      </c>
      <c r="R375" s="50">
        <v>0</v>
      </c>
      <c r="S375" s="51">
        <f t="shared" si="238"/>
        <v>25.721211962258156</v>
      </c>
      <c r="U375" s="35" t="s">
        <v>15</v>
      </c>
      <c r="V375" s="89">
        <v>24.704617893977019</v>
      </c>
      <c r="W375" s="89">
        <v>0</v>
      </c>
      <c r="X375" s="89">
        <v>0</v>
      </c>
      <c r="Y375" s="89">
        <v>0.50829703414056993</v>
      </c>
      <c r="Z375" s="89">
        <v>0.50829703414056993</v>
      </c>
      <c r="AA375" s="89">
        <v>0</v>
      </c>
      <c r="AB375" s="89">
        <v>0</v>
      </c>
      <c r="AC375" s="90">
        <v>0</v>
      </c>
      <c r="AD375" s="91">
        <v>0</v>
      </c>
      <c r="AE375" s="91">
        <v>0</v>
      </c>
      <c r="AF375" s="91">
        <v>0</v>
      </c>
      <c r="AG375" s="91">
        <v>0</v>
      </c>
      <c r="AH375" s="91">
        <v>0</v>
      </c>
      <c r="AI375" s="92">
        <f t="shared" si="239"/>
        <v>25.721211962258156</v>
      </c>
      <c r="BA375"/>
      <c r="BR375"/>
      <c r="CG375"/>
    </row>
    <row r="376" spans="1:85" x14ac:dyDescent="0.25">
      <c r="A376" s="11" t="s">
        <v>67</v>
      </c>
      <c r="B376" s="52">
        <v>158.92990766732382</v>
      </c>
      <c r="C376" s="52">
        <v>0.78448535762611615</v>
      </c>
      <c r="D376" s="52">
        <v>0</v>
      </c>
      <c r="E376" s="52">
        <v>1.6504978149182798</v>
      </c>
      <c r="F376" s="372"/>
      <c r="G376" s="52">
        <v>0</v>
      </c>
      <c r="H376" s="53">
        <v>0</v>
      </c>
      <c r="I376" s="54">
        <f t="shared" si="237"/>
        <v>161.36489083986822</v>
      </c>
      <c r="J376" s="8"/>
      <c r="K376" s="23" t="s">
        <v>67</v>
      </c>
      <c r="L376" s="55">
        <v>158.92990766732382</v>
      </c>
      <c r="M376" s="55">
        <v>0.78448535762611615</v>
      </c>
      <c r="N376" s="55">
        <v>0</v>
      </c>
      <c r="O376" s="55">
        <v>1.6504978149182798</v>
      </c>
      <c r="P376" s="55">
        <v>0</v>
      </c>
      <c r="Q376" s="55">
        <v>0</v>
      </c>
      <c r="R376" s="56">
        <v>0</v>
      </c>
      <c r="S376" s="57">
        <f t="shared" si="238"/>
        <v>161.36489083986822</v>
      </c>
      <c r="U376" s="34" t="s">
        <v>55</v>
      </c>
      <c r="V376" s="93">
        <v>156.89024573749592</v>
      </c>
      <c r="W376" s="93">
        <v>2.0396619298279024</v>
      </c>
      <c r="X376" s="93">
        <v>0</v>
      </c>
      <c r="Y376" s="93">
        <v>0.78448535762611615</v>
      </c>
      <c r="Z376" s="93">
        <v>0</v>
      </c>
      <c r="AA376" s="93">
        <v>0</v>
      </c>
      <c r="AB376" s="93">
        <v>0</v>
      </c>
      <c r="AC376" s="94">
        <v>1.6504978149182798</v>
      </c>
      <c r="AD376" s="93">
        <v>0</v>
      </c>
      <c r="AE376" s="93">
        <v>0</v>
      </c>
      <c r="AF376" s="93">
        <v>0</v>
      </c>
      <c r="AG376" s="93">
        <v>0</v>
      </c>
      <c r="AH376" s="93">
        <v>1.6504978149182798</v>
      </c>
      <c r="AI376" s="95">
        <f t="shared" si="239"/>
        <v>161.36489083986822</v>
      </c>
      <c r="BA376"/>
      <c r="BR376"/>
      <c r="CG376"/>
    </row>
    <row r="377" spans="1:85" x14ac:dyDescent="0.25">
      <c r="A377" s="12" t="s">
        <v>56</v>
      </c>
      <c r="B377" s="49">
        <v>0</v>
      </c>
      <c r="C377" s="49">
        <v>0</v>
      </c>
      <c r="D377" s="49">
        <v>0</v>
      </c>
      <c r="E377" s="49">
        <v>1344.6220515423615</v>
      </c>
      <c r="F377" s="372"/>
      <c r="G377" s="49">
        <v>0</v>
      </c>
      <c r="H377" s="58">
        <v>0</v>
      </c>
      <c r="I377" s="48">
        <f t="shared" si="237"/>
        <v>1344.6220515423615</v>
      </c>
      <c r="J377" s="8"/>
      <c r="K377" s="24" t="s">
        <v>56</v>
      </c>
      <c r="L377" s="49">
        <v>0</v>
      </c>
      <c r="M377" s="49">
        <v>0</v>
      </c>
      <c r="N377" s="49">
        <v>0</v>
      </c>
      <c r="O377" s="49">
        <v>1344.6220515423615</v>
      </c>
      <c r="P377" s="49">
        <v>835.8144127747762</v>
      </c>
      <c r="Q377" s="49">
        <v>0</v>
      </c>
      <c r="R377" s="50">
        <v>0</v>
      </c>
      <c r="S377" s="51">
        <f t="shared" si="238"/>
        <v>2180.4364643171375</v>
      </c>
      <c r="U377" s="35" t="s">
        <v>56</v>
      </c>
      <c r="V377" s="89">
        <v>0</v>
      </c>
      <c r="W377" s="89">
        <v>0</v>
      </c>
      <c r="X377" s="89">
        <v>0</v>
      </c>
      <c r="Y377" s="89">
        <v>0</v>
      </c>
      <c r="Z377" s="89">
        <v>0</v>
      </c>
      <c r="AA377" s="89">
        <v>1344.6220515423615</v>
      </c>
      <c r="AB377" s="89">
        <v>835.8144127747762</v>
      </c>
      <c r="AC377" s="90">
        <v>0</v>
      </c>
      <c r="AD377" s="89">
        <v>0</v>
      </c>
      <c r="AE377" s="89">
        <v>0</v>
      </c>
      <c r="AF377" s="89">
        <v>0</v>
      </c>
      <c r="AG377" s="89">
        <v>0</v>
      </c>
      <c r="AH377" s="89">
        <v>0</v>
      </c>
      <c r="AI377" s="92">
        <f t="shared" si="239"/>
        <v>2180.4364643171375</v>
      </c>
      <c r="BA377"/>
      <c r="BR377"/>
      <c r="CG377"/>
    </row>
    <row r="378" spans="1:85" x14ac:dyDescent="0.25">
      <c r="A378" s="11" t="s">
        <v>11</v>
      </c>
      <c r="B378" s="52">
        <v>0</v>
      </c>
      <c r="C378" s="52">
        <v>0</v>
      </c>
      <c r="D378" s="52">
        <v>0</v>
      </c>
      <c r="E378" s="52">
        <v>8.0922642218314529</v>
      </c>
      <c r="F378" s="372"/>
      <c r="G378" s="52">
        <v>0</v>
      </c>
      <c r="H378" s="53">
        <v>0</v>
      </c>
      <c r="I378" s="54">
        <f t="shared" si="237"/>
        <v>8.0922642218314529</v>
      </c>
      <c r="J378" s="8"/>
      <c r="K378" s="23" t="s">
        <v>11</v>
      </c>
      <c r="L378" s="55">
        <v>0</v>
      </c>
      <c r="M378" s="55">
        <v>0</v>
      </c>
      <c r="N378" s="55">
        <v>0</v>
      </c>
      <c r="O378" s="55">
        <v>8.0922642218314529</v>
      </c>
      <c r="P378" s="55">
        <v>41.371798112379388</v>
      </c>
      <c r="Q378" s="55">
        <v>0</v>
      </c>
      <c r="R378" s="56">
        <v>0</v>
      </c>
      <c r="S378" s="57">
        <f t="shared" si="238"/>
        <v>49.464062334210837</v>
      </c>
      <c r="U378" s="34" t="s">
        <v>11</v>
      </c>
      <c r="V378" s="93">
        <v>0</v>
      </c>
      <c r="W378" s="93">
        <v>0</v>
      </c>
      <c r="X378" s="93">
        <v>0</v>
      </c>
      <c r="Y378" s="93">
        <v>0</v>
      </c>
      <c r="Z378" s="93">
        <v>0</v>
      </c>
      <c r="AA378" s="93">
        <v>8.0922642218314529</v>
      </c>
      <c r="AB378" s="93">
        <v>41.371798112379388</v>
      </c>
      <c r="AC378" s="94">
        <v>0</v>
      </c>
      <c r="AD378" s="93">
        <v>0</v>
      </c>
      <c r="AE378" s="93">
        <v>0</v>
      </c>
      <c r="AF378" s="93">
        <v>0</v>
      </c>
      <c r="AG378" s="93">
        <v>0</v>
      </c>
      <c r="AH378" s="93">
        <v>0</v>
      </c>
      <c r="AI378" s="95">
        <f t="shared" si="239"/>
        <v>49.464062334210837</v>
      </c>
      <c r="BA378"/>
      <c r="BR378"/>
      <c r="CG378"/>
    </row>
    <row r="379" spans="1:85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237"/>
        <v>0</v>
      </c>
      <c r="J379" s="8"/>
      <c r="K379" s="24" t="s">
        <v>57</v>
      </c>
      <c r="L379" s="49">
        <v>0</v>
      </c>
      <c r="M379" s="49">
        <v>0</v>
      </c>
      <c r="N379" s="49">
        <v>0</v>
      </c>
      <c r="O379" s="49">
        <v>0</v>
      </c>
      <c r="P379" s="49">
        <v>0</v>
      </c>
      <c r="Q379" s="49">
        <v>0</v>
      </c>
      <c r="R379" s="50">
        <v>0</v>
      </c>
      <c r="S379" s="51">
        <f t="shared" si="238"/>
        <v>0</v>
      </c>
      <c r="U379" s="35" t="s">
        <v>57</v>
      </c>
      <c r="V379" s="89">
        <v>0</v>
      </c>
      <c r="W379" s="89">
        <v>0</v>
      </c>
      <c r="X379" s="89">
        <v>0</v>
      </c>
      <c r="Y379" s="89">
        <v>0</v>
      </c>
      <c r="Z379" s="89">
        <v>0</v>
      </c>
      <c r="AA379" s="89">
        <v>0</v>
      </c>
      <c r="AB379" s="89">
        <v>0</v>
      </c>
      <c r="AC379" s="90">
        <v>0</v>
      </c>
      <c r="AD379" s="89">
        <v>0</v>
      </c>
      <c r="AE379" s="89">
        <v>0</v>
      </c>
      <c r="AF379" s="89">
        <v>0</v>
      </c>
      <c r="AG379" s="89">
        <v>0</v>
      </c>
      <c r="AH379" s="89">
        <v>0</v>
      </c>
      <c r="AI379" s="92">
        <f t="shared" si="239"/>
        <v>0</v>
      </c>
      <c r="BA379"/>
      <c r="BR379"/>
      <c r="CG379"/>
    </row>
    <row r="380" spans="1:85" x14ac:dyDescent="0.25">
      <c r="A380" s="11" t="s">
        <v>16</v>
      </c>
      <c r="B380" s="52">
        <v>24.530708148260548</v>
      </c>
      <c r="C380" s="52">
        <v>0</v>
      </c>
      <c r="D380" s="52">
        <v>0</v>
      </c>
      <c r="E380" s="52">
        <v>12.796054573144918</v>
      </c>
      <c r="F380" s="372"/>
      <c r="G380" s="52">
        <v>0</v>
      </c>
      <c r="H380" s="53">
        <v>0</v>
      </c>
      <c r="I380" s="54">
        <f t="shared" si="237"/>
        <v>37.326762721405466</v>
      </c>
      <c r="J380" s="8"/>
      <c r="K380" s="23" t="s">
        <v>16</v>
      </c>
      <c r="L380" s="55">
        <v>24.530708148260548</v>
      </c>
      <c r="M380" s="55">
        <v>0</v>
      </c>
      <c r="N380" s="55">
        <v>0</v>
      </c>
      <c r="O380" s="55">
        <v>12.796054573144918</v>
      </c>
      <c r="P380" s="55">
        <v>0</v>
      </c>
      <c r="Q380" s="55">
        <v>0</v>
      </c>
      <c r="R380" s="56">
        <v>0</v>
      </c>
      <c r="S380" s="57">
        <f t="shared" si="238"/>
        <v>37.326762721405466</v>
      </c>
      <c r="U380" s="34" t="s">
        <v>16</v>
      </c>
      <c r="V380" s="93">
        <v>22.52729892081215</v>
      </c>
      <c r="W380" s="93">
        <v>0</v>
      </c>
      <c r="X380" s="93">
        <v>0</v>
      </c>
      <c r="Y380" s="93">
        <v>0</v>
      </c>
      <c r="Z380" s="93">
        <v>0</v>
      </c>
      <c r="AA380" s="93">
        <v>0</v>
      </c>
      <c r="AB380" s="93">
        <v>0</v>
      </c>
      <c r="AC380" s="94">
        <v>14.799463800593314</v>
      </c>
      <c r="AD380" s="93">
        <v>2.0034092274483961</v>
      </c>
      <c r="AE380" s="93">
        <v>0</v>
      </c>
      <c r="AF380" s="93">
        <v>0</v>
      </c>
      <c r="AG380" s="93">
        <v>0</v>
      </c>
      <c r="AH380" s="93">
        <v>12.796054573144918</v>
      </c>
      <c r="AI380" s="95">
        <f t="shared" si="239"/>
        <v>37.326762721405466</v>
      </c>
      <c r="BA380"/>
      <c r="BR380"/>
      <c r="CG380"/>
    </row>
    <row r="381" spans="1:85" x14ac:dyDescent="0.25">
      <c r="A381" s="12" t="s">
        <v>139</v>
      </c>
      <c r="B381" s="49">
        <v>44.188864552660867</v>
      </c>
      <c r="C381" s="49">
        <v>0</v>
      </c>
      <c r="D381" s="49">
        <v>33.670633818023255</v>
      </c>
      <c r="E381" s="49">
        <v>1.8933934668847446E-2</v>
      </c>
      <c r="F381" s="372"/>
      <c r="G381" s="49">
        <v>0</v>
      </c>
      <c r="H381" s="58">
        <v>0</v>
      </c>
      <c r="I381" s="48">
        <f t="shared" si="237"/>
        <v>77.878432305352973</v>
      </c>
      <c r="J381" s="8"/>
      <c r="K381" s="24" t="s">
        <v>139</v>
      </c>
      <c r="L381" s="49">
        <v>44.188864552660867</v>
      </c>
      <c r="M381" s="49">
        <v>0</v>
      </c>
      <c r="N381" s="49">
        <v>33.670633818023255</v>
      </c>
      <c r="O381" s="49">
        <v>1.8933934668847446E-2</v>
      </c>
      <c r="P381" s="49">
        <v>0</v>
      </c>
      <c r="Q381" s="49">
        <v>0</v>
      </c>
      <c r="R381" s="50">
        <v>0</v>
      </c>
      <c r="S381" s="51">
        <f t="shared" si="238"/>
        <v>77.878432305352973</v>
      </c>
      <c r="U381" s="35" t="s">
        <v>139</v>
      </c>
      <c r="V381" s="89">
        <v>43.977820890262969</v>
      </c>
      <c r="W381" s="89">
        <v>0</v>
      </c>
      <c r="X381" s="89">
        <v>0</v>
      </c>
      <c r="Y381" s="89">
        <v>0</v>
      </c>
      <c r="Z381" s="89">
        <v>33.670633818023255</v>
      </c>
      <c r="AA381" s="89">
        <v>1.8933934668847446E-2</v>
      </c>
      <c r="AB381" s="89">
        <v>0</v>
      </c>
      <c r="AC381" s="90">
        <v>0.2110436623978976</v>
      </c>
      <c r="AD381" s="89">
        <v>0.2110436623978976</v>
      </c>
      <c r="AE381" s="89">
        <v>0</v>
      </c>
      <c r="AF381" s="89">
        <v>0</v>
      </c>
      <c r="AG381" s="89">
        <v>0</v>
      </c>
      <c r="AH381" s="89">
        <v>0</v>
      </c>
      <c r="AI381" s="92">
        <f t="shared" si="239"/>
        <v>77.878432305352973</v>
      </c>
      <c r="BA381"/>
      <c r="BR381"/>
      <c r="CG381"/>
    </row>
    <row r="382" spans="1:85" x14ac:dyDescent="0.25">
      <c r="A382" s="11" t="s">
        <v>24</v>
      </c>
      <c r="B382" s="52">
        <v>19.174641766668174</v>
      </c>
      <c r="C382" s="52">
        <v>3.2775390763313005E-3</v>
      </c>
      <c r="D382" s="52">
        <v>5.8320250302237255</v>
      </c>
      <c r="E382" s="52">
        <v>69.0304878637033</v>
      </c>
      <c r="F382" s="372"/>
      <c r="G382" s="52">
        <v>75.681976081811797</v>
      </c>
      <c r="H382" s="53">
        <v>0</v>
      </c>
      <c r="I382" s="54">
        <f t="shared" si="237"/>
        <v>169.72240828148333</v>
      </c>
      <c r="J382" s="8"/>
      <c r="K382" s="23" t="s">
        <v>24</v>
      </c>
      <c r="L382" s="55">
        <v>19.174641766668174</v>
      </c>
      <c r="M382" s="55">
        <v>3.2775390763313005E-3</v>
      </c>
      <c r="N382" s="55">
        <v>5.8320250302237255</v>
      </c>
      <c r="O382" s="55">
        <v>69.0304878637033</v>
      </c>
      <c r="P382" s="55">
        <v>1.2466840606066099</v>
      </c>
      <c r="Q382" s="55">
        <v>75.681976081811797</v>
      </c>
      <c r="R382" s="56">
        <v>0</v>
      </c>
      <c r="S382" s="57">
        <f t="shared" si="238"/>
        <v>170.96909234208994</v>
      </c>
      <c r="U382" s="34" t="s">
        <v>24</v>
      </c>
      <c r="V382" s="93">
        <v>5.1538870358682063</v>
      </c>
      <c r="W382" s="93">
        <v>9.0933617654667138</v>
      </c>
      <c r="X382" s="93">
        <v>75.681976081811797</v>
      </c>
      <c r="Y382" s="93">
        <v>3.2775390763313005E-3</v>
      </c>
      <c r="Z382" s="93">
        <v>5.8320250302237255</v>
      </c>
      <c r="AA382" s="93">
        <v>64.934634981553643</v>
      </c>
      <c r="AB382" s="93">
        <v>1.2466840606066099</v>
      </c>
      <c r="AC382" s="94">
        <v>9.0232458474829151</v>
      </c>
      <c r="AD382" s="93">
        <v>4.9273929653332535</v>
      </c>
      <c r="AE382" s="93">
        <v>0</v>
      </c>
      <c r="AF382" s="93">
        <v>0</v>
      </c>
      <c r="AG382" s="93">
        <v>0</v>
      </c>
      <c r="AH382" s="93">
        <v>4.0958528821496616</v>
      </c>
      <c r="AI382" s="95">
        <f t="shared" si="239"/>
        <v>170.96909234208994</v>
      </c>
      <c r="BA382"/>
      <c r="BR382"/>
      <c r="CG382"/>
    </row>
    <row r="383" spans="1:85" x14ac:dyDescent="0.25">
      <c r="A383" s="12" t="s">
        <v>23</v>
      </c>
      <c r="B383" s="49">
        <v>28.197476350250373</v>
      </c>
      <c r="C383" s="49">
        <v>0</v>
      </c>
      <c r="D383" s="49">
        <v>0</v>
      </c>
      <c r="E383" s="49">
        <v>0</v>
      </c>
      <c r="F383" s="372"/>
      <c r="G383" s="49">
        <v>0</v>
      </c>
      <c r="H383" s="58">
        <v>0</v>
      </c>
      <c r="I383" s="48">
        <f t="shared" si="237"/>
        <v>28.197476350250373</v>
      </c>
      <c r="J383" s="8"/>
      <c r="K383" s="24" t="s">
        <v>23</v>
      </c>
      <c r="L383" s="49">
        <v>28.197476350250373</v>
      </c>
      <c r="M383" s="49">
        <v>0</v>
      </c>
      <c r="N383" s="49">
        <v>0</v>
      </c>
      <c r="O383" s="49">
        <v>0</v>
      </c>
      <c r="P383" s="49">
        <v>0</v>
      </c>
      <c r="Q383" s="49">
        <v>0</v>
      </c>
      <c r="R383" s="50">
        <v>0</v>
      </c>
      <c r="S383" s="51">
        <f t="shared" si="238"/>
        <v>28.197476350250373</v>
      </c>
      <c r="U383" s="35" t="s">
        <v>23</v>
      </c>
      <c r="V383" s="89">
        <v>28.197476350250373</v>
      </c>
      <c r="W383" s="89">
        <v>0</v>
      </c>
      <c r="X383" s="89">
        <v>0</v>
      </c>
      <c r="Y383" s="89">
        <v>0</v>
      </c>
      <c r="Z383" s="89">
        <v>0</v>
      </c>
      <c r="AA383" s="89">
        <v>0</v>
      </c>
      <c r="AB383" s="89">
        <v>0</v>
      </c>
      <c r="AC383" s="90">
        <v>0</v>
      </c>
      <c r="AD383" s="89">
        <v>0</v>
      </c>
      <c r="AE383" s="89">
        <v>0</v>
      </c>
      <c r="AF383" s="89">
        <v>0</v>
      </c>
      <c r="AG383" s="89">
        <v>0</v>
      </c>
      <c r="AH383" s="89">
        <v>0</v>
      </c>
      <c r="AI383" s="92">
        <f t="shared" si="239"/>
        <v>28.197476350250373</v>
      </c>
      <c r="BA383"/>
      <c r="BR383"/>
      <c r="CG383"/>
    </row>
    <row r="384" spans="1:85" x14ac:dyDescent="0.25">
      <c r="A384" s="11" t="s">
        <v>58</v>
      </c>
      <c r="B384" s="52">
        <v>18.093906069347213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237"/>
        <v>18.093906069347213</v>
      </c>
      <c r="J384" s="8"/>
      <c r="K384" s="23" t="s">
        <v>58</v>
      </c>
      <c r="L384" s="55">
        <v>18.093906069347213</v>
      </c>
      <c r="M384" s="55">
        <v>0</v>
      </c>
      <c r="N384" s="55">
        <v>0</v>
      </c>
      <c r="O384" s="55">
        <v>0</v>
      </c>
      <c r="P384" s="55">
        <v>0</v>
      </c>
      <c r="Q384" s="55">
        <v>0</v>
      </c>
      <c r="R384" s="56">
        <v>0</v>
      </c>
      <c r="S384" s="57">
        <f t="shared" si="238"/>
        <v>18.093906069347213</v>
      </c>
      <c r="U384" s="34" t="s">
        <v>58</v>
      </c>
      <c r="V384" s="93">
        <v>18.093906069347213</v>
      </c>
      <c r="W384" s="93">
        <v>0</v>
      </c>
      <c r="X384" s="93">
        <v>0</v>
      </c>
      <c r="Y384" s="93">
        <v>0</v>
      </c>
      <c r="Z384" s="93">
        <v>0</v>
      </c>
      <c r="AA384" s="93">
        <v>0</v>
      </c>
      <c r="AB384" s="93">
        <v>0</v>
      </c>
      <c r="AC384" s="94">
        <v>0</v>
      </c>
      <c r="AD384" s="93">
        <v>0</v>
      </c>
      <c r="AE384" s="93">
        <v>0</v>
      </c>
      <c r="AF384" s="93">
        <v>0</v>
      </c>
      <c r="AG384" s="93">
        <v>0</v>
      </c>
      <c r="AH384" s="93">
        <v>0</v>
      </c>
      <c r="AI384" s="95">
        <f t="shared" si="239"/>
        <v>18.093906069347213</v>
      </c>
      <c r="BA384"/>
      <c r="BR384"/>
      <c r="CG384"/>
    </row>
    <row r="385" spans="1:85" x14ac:dyDescent="0.25">
      <c r="A385" s="12" t="s">
        <v>21</v>
      </c>
      <c r="B385" s="49">
        <v>227.12501047941581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237"/>
        <v>227.12501047941581</v>
      </c>
      <c r="J385" s="8"/>
      <c r="K385" s="24" t="s">
        <v>21</v>
      </c>
      <c r="L385" s="49">
        <v>227.12501047941581</v>
      </c>
      <c r="M385" s="49">
        <v>0</v>
      </c>
      <c r="N385" s="49">
        <v>0</v>
      </c>
      <c r="O385" s="49">
        <v>0</v>
      </c>
      <c r="P385" s="49">
        <v>14.009668890537746</v>
      </c>
      <c r="Q385" s="49">
        <v>0</v>
      </c>
      <c r="R385" s="50">
        <v>0</v>
      </c>
      <c r="S385" s="51">
        <f t="shared" si="238"/>
        <v>241.13467936995355</v>
      </c>
      <c r="U385" s="35" t="s">
        <v>21</v>
      </c>
      <c r="V385" s="89">
        <v>224.99199883837164</v>
      </c>
      <c r="W385" s="89">
        <v>0</v>
      </c>
      <c r="X385" s="89">
        <v>0</v>
      </c>
      <c r="Y385" s="89">
        <v>0</v>
      </c>
      <c r="Z385" s="89">
        <v>0</v>
      </c>
      <c r="AA385" s="89">
        <v>0</v>
      </c>
      <c r="AB385" s="89">
        <v>14.009668890537746</v>
      </c>
      <c r="AC385" s="90">
        <v>2.1330116410441762</v>
      </c>
      <c r="AD385" s="89">
        <v>2.1330116410441762</v>
      </c>
      <c r="AE385" s="89">
        <v>0</v>
      </c>
      <c r="AF385" s="89">
        <v>0</v>
      </c>
      <c r="AG385" s="89">
        <v>0</v>
      </c>
      <c r="AH385" s="89">
        <v>0</v>
      </c>
      <c r="AI385" s="92">
        <f t="shared" si="239"/>
        <v>241.13467936995355</v>
      </c>
      <c r="BA385"/>
      <c r="BR385"/>
      <c r="CG385"/>
    </row>
    <row r="386" spans="1:85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237"/>
        <v>0</v>
      </c>
      <c r="J386" s="8"/>
      <c r="K386" s="23" t="s">
        <v>20</v>
      </c>
      <c r="L386" s="55">
        <v>0</v>
      </c>
      <c r="M386" s="55">
        <v>0</v>
      </c>
      <c r="N386" s="55">
        <v>0</v>
      </c>
      <c r="O386" s="55">
        <v>0</v>
      </c>
      <c r="P386" s="55">
        <v>0</v>
      </c>
      <c r="Q386" s="55">
        <v>0</v>
      </c>
      <c r="R386" s="56">
        <v>0</v>
      </c>
      <c r="S386" s="57">
        <f t="shared" si="238"/>
        <v>0</v>
      </c>
      <c r="U386" s="34" t="s">
        <v>59</v>
      </c>
      <c r="V386" s="93">
        <v>0</v>
      </c>
      <c r="W386" s="93">
        <v>0</v>
      </c>
      <c r="X386" s="93">
        <v>0</v>
      </c>
      <c r="Y386" s="93">
        <v>0</v>
      </c>
      <c r="Z386" s="93">
        <v>0</v>
      </c>
      <c r="AA386" s="93">
        <v>0</v>
      </c>
      <c r="AB386" s="93">
        <v>0</v>
      </c>
      <c r="AC386" s="94">
        <v>0</v>
      </c>
      <c r="AD386" s="93">
        <v>0</v>
      </c>
      <c r="AE386" s="93">
        <v>0</v>
      </c>
      <c r="AF386" s="93">
        <v>0</v>
      </c>
      <c r="AG386" s="93">
        <v>0</v>
      </c>
      <c r="AH386" s="93">
        <v>0</v>
      </c>
      <c r="AI386" s="95">
        <f t="shared" si="239"/>
        <v>0</v>
      </c>
      <c r="BA386"/>
      <c r="BR386"/>
      <c r="CG386"/>
    </row>
    <row r="387" spans="1:85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237"/>
        <v>0</v>
      </c>
      <c r="J387" s="8"/>
      <c r="K387" s="25" t="s">
        <v>62</v>
      </c>
      <c r="L387" s="49">
        <v>0</v>
      </c>
      <c r="M387" s="49">
        <v>0</v>
      </c>
      <c r="N387" s="49">
        <v>0</v>
      </c>
      <c r="O387" s="49">
        <v>0</v>
      </c>
      <c r="P387" s="49">
        <v>0</v>
      </c>
      <c r="Q387" s="49">
        <v>0</v>
      </c>
      <c r="R387" s="50">
        <v>0</v>
      </c>
      <c r="S387" s="51">
        <f t="shared" si="238"/>
        <v>0</v>
      </c>
      <c r="U387" s="36" t="s">
        <v>60</v>
      </c>
      <c r="V387" s="89">
        <v>0</v>
      </c>
      <c r="W387" s="89">
        <v>0</v>
      </c>
      <c r="X387" s="89">
        <v>0</v>
      </c>
      <c r="Y387" s="89">
        <v>0</v>
      </c>
      <c r="Z387" s="89">
        <v>0</v>
      </c>
      <c r="AA387" s="89">
        <v>0</v>
      </c>
      <c r="AB387" s="89">
        <v>0</v>
      </c>
      <c r="AC387" s="90">
        <v>0</v>
      </c>
      <c r="AD387" s="91">
        <v>0</v>
      </c>
      <c r="AE387" s="91">
        <v>0</v>
      </c>
      <c r="AF387" s="91">
        <v>0</v>
      </c>
      <c r="AG387" s="91">
        <v>0</v>
      </c>
      <c r="AH387" s="91">
        <v>0</v>
      </c>
      <c r="AI387" s="92">
        <f t="shared" si="239"/>
        <v>0</v>
      </c>
      <c r="BA387"/>
      <c r="BR387"/>
      <c r="CG387"/>
    </row>
    <row r="388" spans="1:85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237"/>
        <v>0</v>
      </c>
      <c r="J388" s="8"/>
      <c r="K388" s="26" t="s">
        <v>22</v>
      </c>
      <c r="L388" s="62">
        <v>0</v>
      </c>
      <c r="M388" s="62">
        <v>0</v>
      </c>
      <c r="N388" s="62">
        <v>0</v>
      </c>
      <c r="O388" s="62">
        <v>0</v>
      </c>
      <c r="P388" s="62">
        <v>0</v>
      </c>
      <c r="Q388" s="62">
        <v>0</v>
      </c>
      <c r="R388" s="63">
        <v>0</v>
      </c>
      <c r="S388" s="64">
        <f t="shared" si="238"/>
        <v>0</v>
      </c>
      <c r="U388" s="37" t="s">
        <v>63</v>
      </c>
      <c r="V388" s="96">
        <v>0</v>
      </c>
      <c r="W388" s="96">
        <v>0</v>
      </c>
      <c r="X388" s="96">
        <v>0</v>
      </c>
      <c r="Y388" s="96">
        <v>0</v>
      </c>
      <c r="Z388" s="96">
        <v>0</v>
      </c>
      <c r="AA388" s="96">
        <v>0</v>
      </c>
      <c r="AB388" s="96">
        <v>0</v>
      </c>
      <c r="AC388" s="96">
        <v>0</v>
      </c>
      <c r="AD388" s="96">
        <v>0</v>
      </c>
      <c r="AE388" s="96">
        <v>0</v>
      </c>
      <c r="AF388" s="96">
        <v>0</v>
      </c>
      <c r="AG388" s="96">
        <v>0</v>
      </c>
      <c r="AH388" s="97">
        <v>0</v>
      </c>
      <c r="AI388" s="98">
        <f t="shared" si="239"/>
        <v>0</v>
      </c>
      <c r="BA388"/>
      <c r="BR388"/>
      <c r="CG388"/>
    </row>
    <row r="389" spans="1:85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237"/>
        <v>0</v>
      </c>
      <c r="J389" s="8"/>
      <c r="K389" s="27" t="s">
        <v>18</v>
      </c>
      <c r="L389" s="65">
        <v>0</v>
      </c>
      <c r="M389" s="65">
        <v>0</v>
      </c>
      <c r="N389" s="65">
        <v>0</v>
      </c>
      <c r="O389" s="65">
        <v>0</v>
      </c>
      <c r="P389" s="65">
        <v>0</v>
      </c>
      <c r="Q389" s="65">
        <v>0</v>
      </c>
      <c r="R389" s="68">
        <v>0</v>
      </c>
      <c r="S389" s="69">
        <f t="shared" si="238"/>
        <v>0</v>
      </c>
      <c r="U389" s="38" t="s">
        <v>18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100">
        <v>0</v>
      </c>
      <c r="AE389" s="100">
        <v>0</v>
      </c>
      <c r="AF389" s="100">
        <v>0</v>
      </c>
      <c r="AG389" s="100">
        <v>0</v>
      </c>
      <c r="AH389" s="100">
        <v>0</v>
      </c>
      <c r="AI389" s="101">
        <f t="shared" si="239"/>
        <v>0</v>
      </c>
      <c r="BA389"/>
      <c r="BR389"/>
      <c r="CG389"/>
    </row>
    <row r="390" spans="1:85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237"/>
        <v>0</v>
      </c>
      <c r="J390" s="8"/>
      <c r="K390" s="26" t="s">
        <v>19</v>
      </c>
      <c r="L390" s="62">
        <v>0</v>
      </c>
      <c r="M390" s="62">
        <v>0</v>
      </c>
      <c r="N390" s="62">
        <v>0</v>
      </c>
      <c r="O390" s="62">
        <v>0</v>
      </c>
      <c r="P390" s="62">
        <v>0</v>
      </c>
      <c r="Q390" s="62">
        <v>0</v>
      </c>
      <c r="R390" s="63">
        <v>0</v>
      </c>
      <c r="S390" s="64">
        <f t="shared" si="238"/>
        <v>0</v>
      </c>
      <c r="U390" s="37" t="s">
        <v>19</v>
      </c>
      <c r="V390" s="96">
        <v>0</v>
      </c>
      <c r="W390" s="96">
        <v>0</v>
      </c>
      <c r="X390" s="96">
        <v>0</v>
      </c>
      <c r="Y390" s="96">
        <v>0</v>
      </c>
      <c r="Z390" s="96">
        <v>0</v>
      </c>
      <c r="AA390" s="96">
        <v>0</v>
      </c>
      <c r="AB390" s="96">
        <v>0</v>
      </c>
      <c r="AC390" s="96">
        <v>0</v>
      </c>
      <c r="AD390" s="96">
        <v>0</v>
      </c>
      <c r="AE390" s="96">
        <v>0</v>
      </c>
      <c r="AF390" s="96">
        <v>0</v>
      </c>
      <c r="AG390" s="96">
        <v>0</v>
      </c>
      <c r="AH390" s="97">
        <v>0</v>
      </c>
      <c r="AI390" s="98">
        <f t="shared" si="239"/>
        <v>0</v>
      </c>
      <c r="BA390"/>
      <c r="BR390"/>
      <c r="CG390"/>
    </row>
    <row r="391" spans="1:85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 t="shared" si="237"/>
        <v>0</v>
      </c>
      <c r="J391" s="8"/>
      <c r="K391" s="28" t="s">
        <v>10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3">
        <v>0</v>
      </c>
      <c r="S391" s="74">
        <f t="shared" si="238"/>
        <v>0</v>
      </c>
      <c r="U391" s="38" t="s">
        <v>10</v>
      </c>
      <c r="V391" s="99">
        <v>0</v>
      </c>
      <c r="W391" s="99">
        <v>0</v>
      </c>
      <c r="X391" s="99">
        <v>0</v>
      </c>
      <c r="Y391" s="99">
        <v>0</v>
      </c>
      <c r="Z391" s="99">
        <v>0</v>
      </c>
      <c r="AA391" s="99">
        <v>0</v>
      </c>
      <c r="AB391" s="99">
        <v>0</v>
      </c>
      <c r="AC391" s="99">
        <v>0</v>
      </c>
      <c r="AD391" s="100">
        <v>0</v>
      </c>
      <c r="AE391" s="100">
        <v>0</v>
      </c>
      <c r="AF391" s="100">
        <v>0</v>
      </c>
      <c r="AG391" s="100">
        <v>0</v>
      </c>
      <c r="AH391" s="100">
        <v>0</v>
      </c>
      <c r="AI391" s="101">
        <f t="shared" si="239"/>
        <v>0</v>
      </c>
      <c r="BA391"/>
      <c r="BR391"/>
      <c r="CG391"/>
    </row>
    <row r="392" spans="1:85" x14ac:dyDescent="0.25">
      <c r="A392" s="17" t="s">
        <v>25</v>
      </c>
      <c r="B392" s="75">
        <f>SUM(B371:B387)</f>
        <v>544.94513292790384</v>
      </c>
      <c r="C392" s="75">
        <f t="shared" ref="C392:I392" si="240">SUM(C371:C387)</f>
        <v>1.2960599308430174</v>
      </c>
      <c r="D392" s="75">
        <f t="shared" si="240"/>
        <v>40.010955882387549</v>
      </c>
      <c r="E392" s="75">
        <f t="shared" si="240"/>
        <v>1436.2102899506283</v>
      </c>
      <c r="F392" s="75">
        <f t="shared" si="240"/>
        <v>0</v>
      </c>
      <c r="G392" s="75">
        <f t="shared" si="240"/>
        <v>75.681976081811797</v>
      </c>
      <c r="H392" s="76">
        <f t="shared" si="240"/>
        <v>0</v>
      </c>
      <c r="I392" s="48">
        <f t="shared" si="240"/>
        <v>2098.1444147735747</v>
      </c>
      <c r="J392" s="8"/>
      <c r="K392" s="29" t="s">
        <v>25</v>
      </c>
      <c r="L392" s="75">
        <f>SUM(L371:L387)</f>
        <v>544.94513292790384</v>
      </c>
      <c r="M392" s="75">
        <f t="shared" ref="M392:S392" si="241">SUM(M371:M387)</f>
        <v>1.2960599308430174</v>
      </c>
      <c r="N392" s="75">
        <f t="shared" si="241"/>
        <v>40.010955882387549</v>
      </c>
      <c r="O392" s="75">
        <f t="shared" si="241"/>
        <v>1436.2102899506283</v>
      </c>
      <c r="P392" s="75">
        <f t="shared" si="241"/>
        <v>892.44256383829998</v>
      </c>
      <c r="Q392" s="75">
        <f t="shared" si="241"/>
        <v>75.681976081811797</v>
      </c>
      <c r="R392" s="76">
        <f t="shared" si="241"/>
        <v>0</v>
      </c>
      <c r="S392" s="77">
        <f t="shared" si="241"/>
        <v>2990.5869786118737</v>
      </c>
      <c r="U392" s="39" t="s">
        <v>61</v>
      </c>
      <c r="V392" s="102">
        <f>SUM(V371:V387)</f>
        <v>524.53725173638543</v>
      </c>
      <c r="W392" s="102">
        <f t="shared" ref="W392:AH392" si="242">SUM(W371:W387)</f>
        <v>11.133023695294616</v>
      </c>
      <c r="X392" s="102">
        <f t="shared" si="242"/>
        <v>75.681976081811797</v>
      </c>
      <c r="Y392" s="102">
        <f t="shared" si="242"/>
        <v>1.2960599308430174</v>
      </c>
      <c r="Z392" s="102">
        <f t="shared" si="242"/>
        <v>40.010955882387549</v>
      </c>
      <c r="AA392" s="102">
        <f t="shared" si="242"/>
        <v>1417.6678846804157</v>
      </c>
      <c r="AB392" s="102">
        <f t="shared" si="242"/>
        <v>892.44256383829998</v>
      </c>
      <c r="AC392" s="102">
        <f t="shared" si="242"/>
        <v>27.817262766436585</v>
      </c>
      <c r="AD392" s="103">
        <f t="shared" si="242"/>
        <v>9.2748574962237225</v>
      </c>
      <c r="AE392" s="103">
        <f t="shared" si="242"/>
        <v>0</v>
      </c>
      <c r="AF392" s="103">
        <f t="shared" si="242"/>
        <v>0</v>
      </c>
      <c r="AG392" s="103">
        <f t="shared" si="242"/>
        <v>0</v>
      </c>
      <c r="AH392" s="103">
        <f t="shared" si="242"/>
        <v>18.542405270212861</v>
      </c>
      <c r="AI392" s="104">
        <f>SUM(V392:AC392)</f>
        <v>2990.5869786118747</v>
      </c>
      <c r="BA392"/>
      <c r="BR392"/>
      <c r="CG392"/>
    </row>
    <row r="393" spans="1:85" s="4" customFormat="1" ht="15" thickBot="1" x14ac:dyDescent="0.35">
      <c r="A393" s="18" t="s">
        <v>85</v>
      </c>
      <c r="B393" s="105">
        <f>IF($I392=0,"-",B392/$I392)</f>
        <v>0.25972718040321963</v>
      </c>
      <c r="C393" s="105">
        <f t="shared" ref="C393:H393" si="243">IF($I392=0,"-",C392/$I392)</f>
        <v>6.1771721799373097E-4</v>
      </c>
      <c r="D393" s="105">
        <f t="shared" si="243"/>
        <v>1.9069686338395068E-2</v>
      </c>
      <c r="E393" s="105">
        <f t="shared" si="243"/>
        <v>0.6845145071225327</v>
      </c>
      <c r="F393" s="105">
        <f t="shared" si="243"/>
        <v>0</v>
      </c>
      <c r="G393" s="105">
        <f t="shared" si="243"/>
        <v>3.6070908917858815E-2</v>
      </c>
      <c r="H393" s="106">
        <f t="shared" si="243"/>
        <v>0</v>
      </c>
      <c r="I393" s="107">
        <f>SUM(B393:H393)</f>
        <v>1</v>
      </c>
      <c r="J393"/>
      <c r="K393" s="30" t="s">
        <v>85</v>
      </c>
      <c r="L393" s="80">
        <f>IF($S392=0,"-",L392/$S392)</f>
        <v>0.18222012495381371</v>
      </c>
      <c r="M393" s="80">
        <f t="shared" ref="M393:R393" si="244">IF($S392=0,"-",M392/$S392)</f>
        <v>4.333797813312901E-4</v>
      </c>
      <c r="N393" s="80">
        <f t="shared" si="244"/>
        <v>1.3378964119264387E-2</v>
      </c>
      <c r="O393" s="80">
        <f t="shared" si="244"/>
        <v>0.48024361111117625</v>
      </c>
      <c r="P393" s="80">
        <f t="shared" si="244"/>
        <v>0.29841719041140902</v>
      </c>
      <c r="Q393" s="80">
        <f t="shared" si="244"/>
        <v>2.530672962300556E-2</v>
      </c>
      <c r="R393" s="81">
        <f t="shared" si="244"/>
        <v>0</v>
      </c>
      <c r="S393" s="82">
        <f>SUM(L393:R393)</f>
        <v>1.0000000000000002</v>
      </c>
      <c r="U393" s="40" t="s">
        <v>85</v>
      </c>
      <c r="V393" s="108">
        <f>+V392/$AI392</f>
        <v>0.17539608628265249</v>
      </c>
      <c r="W393" s="108">
        <f t="shared" ref="W393:AH393" si="245">+W392/$AI392</f>
        <v>3.722688480527717E-3</v>
      </c>
      <c r="X393" s="108">
        <f t="shared" si="245"/>
        <v>2.530672962300555E-2</v>
      </c>
      <c r="Y393" s="108">
        <f t="shared" si="245"/>
        <v>4.3337978133128999E-4</v>
      </c>
      <c r="Z393" s="108">
        <f t="shared" si="245"/>
        <v>1.3378964119264381E-2</v>
      </c>
      <c r="AA393" s="108">
        <f t="shared" si="245"/>
        <v>0.47404335497322581</v>
      </c>
      <c r="AB393" s="108">
        <f t="shared" si="245"/>
        <v>0.29841719041140896</v>
      </c>
      <c r="AC393" s="108">
        <f t="shared" si="245"/>
        <v>9.3016063285838221E-3</v>
      </c>
      <c r="AD393" s="108">
        <f t="shared" si="245"/>
        <v>3.1013501906334072E-3</v>
      </c>
      <c r="AE393" s="108">
        <f t="shared" si="245"/>
        <v>0</v>
      </c>
      <c r="AF393" s="108">
        <f t="shared" si="245"/>
        <v>0</v>
      </c>
      <c r="AG393" s="108">
        <f t="shared" si="245"/>
        <v>0</v>
      </c>
      <c r="AH393" s="108">
        <f t="shared" si="245"/>
        <v>6.2002561379504145E-3</v>
      </c>
      <c r="AI393" s="109">
        <f>SUM(V393:AC393)</f>
        <v>1</v>
      </c>
    </row>
    <row r="394" spans="1:85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AI394" s="8"/>
      <c r="BA394"/>
      <c r="BR394"/>
      <c r="CG394"/>
    </row>
    <row r="395" spans="1:85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  <c r="K395" s="369" t="s">
        <v>40</v>
      </c>
      <c r="L395" s="43" t="s">
        <v>0</v>
      </c>
      <c r="M395" s="43" t="s">
        <v>1</v>
      </c>
      <c r="N395" s="43" t="s">
        <v>2</v>
      </c>
      <c r="O395" s="43" t="s">
        <v>3</v>
      </c>
      <c r="P395" s="43" t="s">
        <v>26</v>
      </c>
      <c r="Q395" s="43" t="s">
        <v>4</v>
      </c>
      <c r="R395" s="43" t="s">
        <v>84</v>
      </c>
      <c r="S395" s="44" t="s">
        <v>5</v>
      </c>
      <c r="U395" s="365" t="s">
        <v>40</v>
      </c>
      <c r="V395" s="84" t="s">
        <v>71</v>
      </c>
      <c r="W395" s="84" t="s">
        <v>72</v>
      </c>
      <c r="X395" s="84" t="s">
        <v>4</v>
      </c>
      <c r="Y395" s="84" t="s">
        <v>1</v>
      </c>
      <c r="Z395" s="84" t="s">
        <v>2</v>
      </c>
      <c r="AA395" s="84" t="s">
        <v>3</v>
      </c>
      <c r="AB395" s="84" t="s">
        <v>53</v>
      </c>
      <c r="AC395" s="84" t="s">
        <v>65</v>
      </c>
      <c r="AD395" s="85" t="s">
        <v>73</v>
      </c>
      <c r="AE395" s="85" t="s">
        <v>74</v>
      </c>
      <c r="AF395" s="85" t="s">
        <v>75</v>
      </c>
      <c r="AG395" s="85" t="s">
        <v>76</v>
      </c>
      <c r="AH395" s="85" t="s">
        <v>77</v>
      </c>
      <c r="AI395" s="86" t="s">
        <v>61</v>
      </c>
      <c r="BA395"/>
      <c r="BR395"/>
      <c r="CG395"/>
    </row>
    <row r="396" spans="1:85" ht="15" customHeight="1" x14ac:dyDescent="0.25">
      <c r="A396" s="418" t="s">
        <v>40</v>
      </c>
      <c r="B396" s="357" t="s">
        <v>66</v>
      </c>
      <c r="C396" s="358"/>
      <c r="D396" s="358"/>
      <c r="E396" s="358"/>
      <c r="F396" s="358"/>
      <c r="G396" s="358"/>
      <c r="H396" s="358"/>
      <c r="I396" s="359"/>
      <c r="K396" s="370" t="s">
        <v>40</v>
      </c>
      <c r="L396" s="360" t="s">
        <v>66</v>
      </c>
      <c r="M396" s="361"/>
      <c r="N396" s="361"/>
      <c r="O396" s="361"/>
      <c r="P396" s="361"/>
      <c r="Q396" s="361"/>
      <c r="R396" s="361"/>
      <c r="S396" s="362"/>
      <c r="U396" s="366" t="s">
        <v>40</v>
      </c>
      <c r="V396" s="363" t="s">
        <v>66</v>
      </c>
      <c r="W396" s="363"/>
      <c r="X396" s="363"/>
      <c r="Y396" s="363"/>
      <c r="Z396" s="363"/>
      <c r="AA396" s="363"/>
      <c r="AB396" s="363"/>
      <c r="AC396" s="363"/>
      <c r="AD396" s="363"/>
      <c r="AE396" s="363"/>
      <c r="AF396" s="363"/>
      <c r="AG396" s="363"/>
      <c r="AH396" s="363"/>
      <c r="AI396" s="364"/>
      <c r="BA396"/>
      <c r="BR396"/>
      <c r="CG396"/>
    </row>
    <row r="397" spans="1:85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  <c r="J397" s="8"/>
      <c r="K397" s="31" t="s">
        <v>6</v>
      </c>
      <c r="L397" s="46">
        <v>0</v>
      </c>
      <c r="M397" s="46">
        <v>0</v>
      </c>
      <c r="N397" s="46">
        <v>0</v>
      </c>
      <c r="O397" s="46">
        <v>0</v>
      </c>
      <c r="P397" s="46">
        <v>0</v>
      </c>
      <c r="Q397" s="46">
        <v>0</v>
      </c>
      <c r="R397" s="87">
        <v>0</v>
      </c>
      <c r="S397" s="88">
        <f>SUM(L397:R397)</f>
        <v>0</v>
      </c>
      <c r="U397" s="33" t="s">
        <v>6</v>
      </c>
      <c r="V397" s="89">
        <v>0</v>
      </c>
      <c r="W397" s="89">
        <v>0</v>
      </c>
      <c r="X397" s="89">
        <v>0</v>
      </c>
      <c r="Y397" s="89">
        <v>0</v>
      </c>
      <c r="Z397" s="89">
        <v>0</v>
      </c>
      <c r="AA397" s="89">
        <v>0</v>
      </c>
      <c r="AB397" s="89">
        <v>0</v>
      </c>
      <c r="AC397" s="90">
        <v>0</v>
      </c>
      <c r="AD397" s="91">
        <v>0</v>
      </c>
      <c r="AE397" s="91">
        <v>0</v>
      </c>
      <c r="AF397" s="91">
        <v>0</v>
      </c>
      <c r="AG397" s="91">
        <v>0</v>
      </c>
      <c r="AH397" s="91">
        <v>0</v>
      </c>
      <c r="AI397" s="92">
        <f>SUM(V397:AC397)</f>
        <v>0</v>
      </c>
      <c r="BA397"/>
      <c r="BR397"/>
      <c r="CG397"/>
    </row>
    <row r="398" spans="1:85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246">SUM(B398:H398)</f>
        <v>0</v>
      </c>
      <c r="J398" s="8"/>
      <c r="K398" s="23" t="s">
        <v>7</v>
      </c>
      <c r="L398" s="55">
        <v>0</v>
      </c>
      <c r="M398" s="55">
        <v>0</v>
      </c>
      <c r="N398" s="55">
        <v>0</v>
      </c>
      <c r="O398" s="55">
        <v>0</v>
      </c>
      <c r="P398" s="55">
        <v>0</v>
      </c>
      <c r="Q398" s="55">
        <v>0</v>
      </c>
      <c r="R398" s="56">
        <v>0</v>
      </c>
      <c r="S398" s="57">
        <f t="shared" ref="S398:S417" si="247">SUM(L398:R398)</f>
        <v>0</v>
      </c>
      <c r="U398" s="34" t="s">
        <v>7</v>
      </c>
      <c r="V398" s="93">
        <v>0</v>
      </c>
      <c r="W398" s="93">
        <v>0</v>
      </c>
      <c r="X398" s="93">
        <v>0</v>
      </c>
      <c r="Y398" s="93">
        <v>0</v>
      </c>
      <c r="Z398" s="93">
        <v>0</v>
      </c>
      <c r="AA398" s="93">
        <v>0</v>
      </c>
      <c r="AB398" s="93">
        <v>0</v>
      </c>
      <c r="AC398" s="94">
        <v>0</v>
      </c>
      <c r="AD398" s="93">
        <v>0</v>
      </c>
      <c r="AE398" s="93">
        <v>0</v>
      </c>
      <c r="AF398" s="93">
        <v>0</v>
      </c>
      <c r="AG398" s="93">
        <v>0</v>
      </c>
      <c r="AH398" s="93">
        <v>0</v>
      </c>
      <c r="AI398" s="95">
        <f t="shared" ref="AI398:AI417" si="248">SUM(V398:AC398)</f>
        <v>0</v>
      </c>
      <c r="BA398"/>
      <c r="BR398"/>
      <c r="CG398"/>
    </row>
    <row r="399" spans="1:85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246"/>
        <v>0</v>
      </c>
      <c r="J399" s="8"/>
      <c r="K399" s="24" t="s">
        <v>9</v>
      </c>
      <c r="L399" s="49">
        <v>0</v>
      </c>
      <c r="M399" s="49">
        <v>0</v>
      </c>
      <c r="N399" s="49">
        <v>0</v>
      </c>
      <c r="O399" s="49">
        <v>0</v>
      </c>
      <c r="P399" s="49">
        <v>0</v>
      </c>
      <c r="Q399" s="49">
        <v>0</v>
      </c>
      <c r="R399" s="50">
        <v>0</v>
      </c>
      <c r="S399" s="51">
        <f t="shared" si="247"/>
        <v>0</v>
      </c>
      <c r="U399" s="35" t="s">
        <v>9</v>
      </c>
      <c r="V399" s="89">
        <v>0</v>
      </c>
      <c r="W399" s="89">
        <v>0</v>
      </c>
      <c r="X399" s="89">
        <v>0</v>
      </c>
      <c r="Y399" s="89">
        <v>0</v>
      </c>
      <c r="Z399" s="89">
        <v>0</v>
      </c>
      <c r="AA399" s="89">
        <v>0</v>
      </c>
      <c r="AB399" s="89">
        <v>0</v>
      </c>
      <c r="AC399" s="90">
        <v>0</v>
      </c>
      <c r="AD399" s="91">
        <v>0</v>
      </c>
      <c r="AE399" s="91">
        <v>0</v>
      </c>
      <c r="AF399" s="91">
        <v>0</v>
      </c>
      <c r="AG399" s="91">
        <v>0</v>
      </c>
      <c r="AH399" s="91">
        <v>0</v>
      </c>
      <c r="AI399" s="92">
        <f t="shared" si="248"/>
        <v>0</v>
      </c>
      <c r="BA399"/>
      <c r="BR399"/>
      <c r="CG399"/>
    </row>
    <row r="400" spans="1:85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246"/>
        <v>0</v>
      </c>
      <c r="J400" s="8"/>
      <c r="K400" s="23" t="s">
        <v>54</v>
      </c>
      <c r="L400" s="55">
        <v>0</v>
      </c>
      <c r="M400" s="55">
        <v>0</v>
      </c>
      <c r="N400" s="55">
        <v>0</v>
      </c>
      <c r="O400" s="55">
        <v>0</v>
      </c>
      <c r="P400" s="55">
        <v>0</v>
      </c>
      <c r="Q400" s="55">
        <v>0</v>
      </c>
      <c r="R400" s="56">
        <v>0</v>
      </c>
      <c r="S400" s="57">
        <f t="shared" si="247"/>
        <v>0</v>
      </c>
      <c r="U400" s="34" t="s">
        <v>54</v>
      </c>
      <c r="V400" s="93">
        <v>0</v>
      </c>
      <c r="W400" s="93">
        <v>0</v>
      </c>
      <c r="X400" s="93">
        <v>0</v>
      </c>
      <c r="Y400" s="93">
        <v>0</v>
      </c>
      <c r="Z400" s="93">
        <v>0</v>
      </c>
      <c r="AA400" s="93">
        <v>0</v>
      </c>
      <c r="AB400" s="93">
        <v>0</v>
      </c>
      <c r="AC400" s="94">
        <v>0</v>
      </c>
      <c r="AD400" s="93">
        <v>0</v>
      </c>
      <c r="AE400" s="93">
        <v>0</v>
      </c>
      <c r="AF400" s="93">
        <v>0</v>
      </c>
      <c r="AG400" s="93">
        <v>0</v>
      </c>
      <c r="AH400" s="93">
        <v>0</v>
      </c>
      <c r="AI400" s="95">
        <f t="shared" si="248"/>
        <v>0</v>
      </c>
      <c r="BA400"/>
      <c r="BR400"/>
      <c r="CG400"/>
    </row>
    <row r="401" spans="1:85" x14ac:dyDescent="0.25">
      <c r="A401" s="12" t="s">
        <v>15</v>
      </c>
      <c r="B401" s="49">
        <v>29.696132681229006</v>
      </c>
      <c r="C401" s="49">
        <v>12.94775895596355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246"/>
        <v>42.643891637192553</v>
      </c>
      <c r="J401" s="8"/>
      <c r="K401" s="24" t="s">
        <v>15</v>
      </c>
      <c r="L401" s="49">
        <v>29.696132681229006</v>
      </c>
      <c r="M401" s="49">
        <v>12.94775895596355</v>
      </c>
      <c r="N401" s="49">
        <v>0</v>
      </c>
      <c r="O401" s="49">
        <v>0</v>
      </c>
      <c r="P401" s="49">
        <v>0</v>
      </c>
      <c r="Q401" s="49">
        <v>0</v>
      </c>
      <c r="R401" s="50">
        <v>0</v>
      </c>
      <c r="S401" s="51">
        <f t="shared" si="247"/>
        <v>42.643891637192553</v>
      </c>
      <c r="U401" s="35" t="s">
        <v>15</v>
      </c>
      <c r="V401" s="89">
        <v>29.696132681229006</v>
      </c>
      <c r="W401" s="89">
        <v>0</v>
      </c>
      <c r="X401" s="89">
        <v>0</v>
      </c>
      <c r="Y401" s="89">
        <v>12.94775895596355</v>
      </c>
      <c r="Z401" s="89">
        <v>0</v>
      </c>
      <c r="AA401" s="89">
        <v>0</v>
      </c>
      <c r="AB401" s="89">
        <v>0</v>
      </c>
      <c r="AC401" s="90">
        <v>0</v>
      </c>
      <c r="AD401" s="91">
        <v>0</v>
      </c>
      <c r="AE401" s="91">
        <v>0</v>
      </c>
      <c r="AF401" s="91">
        <v>0</v>
      </c>
      <c r="AG401" s="91">
        <v>0</v>
      </c>
      <c r="AH401" s="91">
        <v>0</v>
      </c>
      <c r="AI401" s="92">
        <f t="shared" si="248"/>
        <v>42.643891637192553</v>
      </c>
      <c r="BA401"/>
      <c r="BR401"/>
      <c r="CG401"/>
    </row>
    <row r="402" spans="1:85" x14ac:dyDescent="0.25">
      <c r="A402" s="11" t="s">
        <v>67</v>
      </c>
      <c r="B402" s="52">
        <v>3.9969729239447664</v>
      </c>
      <c r="C402" s="52">
        <v>2.5231627614488881</v>
      </c>
      <c r="D402" s="52">
        <v>0.60809984314141152</v>
      </c>
      <c r="E402" s="52">
        <v>0</v>
      </c>
      <c r="F402" s="372"/>
      <c r="G402" s="52">
        <v>0</v>
      </c>
      <c r="H402" s="53">
        <v>0</v>
      </c>
      <c r="I402" s="54">
        <f t="shared" si="246"/>
        <v>7.1282355285350665</v>
      </c>
      <c r="J402" s="8"/>
      <c r="K402" s="23" t="s">
        <v>67</v>
      </c>
      <c r="L402" s="55">
        <v>3.9969729239447664</v>
      </c>
      <c r="M402" s="55">
        <v>2.5231627614488881</v>
      </c>
      <c r="N402" s="55">
        <v>0.60809984314141152</v>
      </c>
      <c r="O402" s="55">
        <v>0</v>
      </c>
      <c r="P402" s="55">
        <v>0</v>
      </c>
      <c r="Q402" s="55">
        <v>0</v>
      </c>
      <c r="R402" s="56">
        <v>0</v>
      </c>
      <c r="S402" s="57">
        <f t="shared" si="247"/>
        <v>7.1282355285350665</v>
      </c>
      <c r="U402" s="34" t="s">
        <v>55</v>
      </c>
      <c r="V402" s="93">
        <v>3.9969729239447664</v>
      </c>
      <c r="W402" s="93">
        <v>0</v>
      </c>
      <c r="X402" s="93">
        <v>0</v>
      </c>
      <c r="Y402" s="93">
        <v>2.5231627614488881</v>
      </c>
      <c r="Z402" s="93">
        <v>0.60809984314141152</v>
      </c>
      <c r="AA402" s="93">
        <v>0</v>
      </c>
      <c r="AB402" s="93">
        <v>0</v>
      </c>
      <c r="AC402" s="94">
        <v>0</v>
      </c>
      <c r="AD402" s="93">
        <v>0</v>
      </c>
      <c r="AE402" s="93">
        <v>0</v>
      </c>
      <c r="AF402" s="93">
        <v>0</v>
      </c>
      <c r="AG402" s="93">
        <v>0</v>
      </c>
      <c r="AH402" s="93">
        <v>0</v>
      </c>
      <c r="AI402" s="95">
        <f t="shared" si="248"/>
        <v>7.1282355285350665</v>
      </c>
      <c r="BA402"/>
      <c r="BR402"/>
      <c r="CG402"/>
    </row>
    <row r="403" spans="1:85" x14ac:dyDescent="0.25">
      <c r="A403" s="12" t="s">
        <v>56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 t="shared" si="246"/>
        <v>0</v>
      </c>
      <c r="J403" s="8"/>
      <c r="K403" s="24" t="s">
        <v>56</v>
      </c>
      <c r="L403" s="49">
        <v>0</v>
      </c>
      <c r="M403" s="49">
        <v>0</v>
      </c>
      <c r="N403" s="49">
        <v>0</v>
      </c>
      <c r="O403" s="49">
        <v>0</v>
      </c>
      <c r="P403" s="49">
        <v>6.7237171344569751</v>
      </c>
      <c r="Q403" s="49">
        <v>0</v>
      </c>
      <c r="R403" s="50">
        <v>0</v>
      </c>
      <c r="S403" s="51">
        <f t="shared" si="247"/>
        <v>6.7237171344569751</v>
      </c>
      <c r="U403" s="35" t="s">
        <v>56</v>
      </c>
      <c r="V403" s="89">
        <v>0</v>
      </c>
      <c r="W403" s="89">
        <v>0</v>
      </c>
      <c r="X403" s="89">
        <v>0</v>
      </c>
      <c r="Y403" s="89">
        <v>0</v>
      </c>
      <c r="Z403" s="89">
        <v>0</v>
      </c>
      <c r="AA403" s="89">
        <v>0</v>
      </c>
      <c r="AB403" s="89">
        <v>6.7237171344569751</v>
      </c>
      <c r="AC403" s="90">
        <v>0</v>
      </c>
      <c r="AD403" s="89">
        <v>0</v>
      </c>
      <c r="AE403" s="89">
        <v>0</v>
      </c>
      <c r="AF403" s="89">
        <v>0</v>
      </c>
      <c r="AG403" s="89">
        <v>0</v>
      </c>
      <c r="AH403" s="89">
        <v>0</v>
      </c>
      <c r="AI403" s="92">
        <f t="shared" si="248"/>
        <v>6.7237171344569751</v>
      </c>
      <c r="BA403"/>
      <c r="BR403"/>
      <c r="CG403"/>
    </row>
    <row r="404" spans="1:85" x14ac:dyDescent="0.25">
      <c r="A404" s="11" t="s">
        <v>11</v>
      </c>
      <c r="B404" s="52">
        <v>0</v>
      </c>
      <c r="C404" s="52">
        <v>0.10588801978301544</v>
      </c>
      <c r="D404" s="52">
        <v>0</v>
      </c>
      <c r="E404" s="52">
        <v>0</v>
      </c>
      <c r="F404" s="372"/>
      <c r="G404" s="52">
        <v>0</v>
      </c>
      <c r="H404" s="53">
        <v>0</v>
      </c>
      <c r="I404" s="54">
        <f t="shared" si="246"/>
        <v>0.10588801978301544</v>
      </c>
      <c r="J404" s="8"/>
      <c r="K404" s="23" t="s">
        <v>11</v>
      </c>
      <c r="L404" s="55">
        <v>0</v>
      </c>
      <c r="M404" s="55">
        <v>0.10588801978301544</v>
      </c>
      <c r="N404" s="55">
        <v>0</v>
      </c>
      <c r="O404" s="55">
        <v>0</v>
      </c>
      <c r="P404" s="55">
        <v>1.2612259756196822</v>
      </c>
      <c r="Q404" s="55">
        <v>0</v>
      </c>
      <c r="R404" s="56">
        <v>0</v>
      </c>
      <c r="S404" s="57">
        <f t="shared" si="247"/>
        <v>1.3671139954026976</v>
      </c>
      <c r="U404" s="34" t="s">
        <v>11</v>
      </c>
      <c r="V404" s="93">
        <v>0</v>
      </c>
      <c r="W404" s="93">
        <v>0</v>
      </c>
      <c r="X404" s="93">
        <v>0</v>
      </c>
      <c r="Y404" s="93">
        <v>0.10588801978301544</v>
      </c>
      <c r="Z404" s="93">
        <v>0</v>
      </c>
      <c r="AA404" s="93">
        <v>0</v>
      </c>
      <c r="AB404" s="93">
        <v>1.2612259756196822</v>
      </c>
      <c r="AC404" s="94">
        <v>0</v>
      </c>
      <c r="AD404" s="93">
        <v>0</v>
      </c>
      <c r="AE404" s="93">
        <v>0</v>
      </c>
      <c r="AF404" s="93">
        <v>0</v>
      </c>
      <c r="AG404" s="93">
        <v>0</v>
      </c>
      <c r="AH404" s="93">
        <v>0</v>
      </c>
      <c r="AI404" s="95">
        <f t="shared" si="248"/>
        <v>1.3671139954026976</v>
      </c>
      <c r="BA404"/>
      <c r="BR404"/>
      <c r="CG404"/>
    </row>
    <row r="405" spans="1:85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246"/>
        <v>0</v>
      </c>
      <c r="J405" s="8"/>
      <c r="K405" s="24" t="s">
        <v>57</v>
      </c>
      <c r="L405" s="49">
        <v>0</v>
      </c>
      <c r="M405" s="49">
        <v>0</v>
      </c>
      <c r="N405" s="49">
        <v>0</v>
      </c>
      <c r="O405" s="49">
        <v>0</v>
      </c>
      <c r="P405" s="49">
        <v>0</v>
      </c>
      <c r="Q405" s="49">
        <v>0</v>
      </c>
      <c r="R405" s="50">
        <v>0</v>
      </c>
      <c r="S405" s="51">
        <f t="shared" si="247"/>
        <v>0</v>
      </c>
      <c r="U405" s="35" t="s">
        <v>57</v>
      </c>
      <c r="V405" s="89">
        <v>0</v>
      </c>
      <c r="W405" s="89">
        <v>0</v>
      </c>
      <c r="X405" s="89">
        <v>0</v>
      </c>
      <c r="Y405" s="89">
        <v>0</v>
      </c>
      <c r="Z405" s="89">
        <v>0</v>
      </c>
      <c r="AA405" s="89">
        <v>0</v>
      </c>
      <c r="AB405" s="89">
        <v>0</v>
      </c>
      <c r="AC405" s="90">
        <v>0</v>
      </c>
      <c r="AD405" s="89">
        <v>0</v>
      </c>
      <c r="AE405" s="89">
        <v>0</v>
      </c>
      <c r="AF405" s="89">
        <v>0</v>
      </c>
      <c r="AG405" s="89">
        <v>0</v>
      </c>
      <c r="AH405" s="89">
        <v>0</v>
      </c>
      <c r="AI405" s="92">
        <f t="shared" si="248"/>
        <v>0</v>
      </c>
      <c r="BA405"/>
      <c r="BR405"/>
      <c r="CG405"/>
    </row>
    <row r="406" spans="1:85" x14ac:dyDescent="0.25">
      <c r="A406" s="11" t="s">
        <v>16</v>
      </c>
      <c r="B406" s="52">
        <v>0</v>
      </c>
      <c r="C406" s="52">
        <v>0</v>
      </c>
      <c r="D406" s="52">
        <v>0.68883969110580123</v>
      </c>
      <c r="E406" s="52">
        <v>0</v>
      </c>
      <c r="F406" s="372"/>
      <c r="G406" s="52">
        <v>0</v>
      </c>
      <c r="H406" s="53">
        <v>0</v>
      </c>
      <c r="I406" s="54">
        <f t="shared" si="246"/>
        <v>0.68883969110580123</v>
      </c>
      <c r="J406" s="8"/>
      <c r="K406" s="23" t="s">
        <v>16</v>
      </c>
      <c r="L406" s="55">
        <v>0</v>
      </c>
      <c r="M406" s="55">
        <v>0</v>
      </c>
      <c r="N406" s="55">
        <v>0.68883969110580123</v>
      </c>
      <c r="O406" s="55">
        <v>0</v>
      </c>
      <c r="P406" s="55">
        <v>0</v>
      </c>
      <c r="Q406" s="55">
        <v>0</v>
      </c>
      <c r="R406" s="56">
        <v>0</v>
      </c>
      <c r="S406" s="57">
        <f t="shared" si="247"/>
        <v>0.68883969110580123</v>
      </c>
      <c r="U406" s="34" t="s">
        <v>16</v>
      </c>
      <c r="V406" s="93">
        <v>0</v>
      </c>
      <c r="W406" s="93">
        <v>0</v>
      </c>
      <c r="X406" s="93">
        <v>0</v>
      </c>
      <c r="Y406" s="93">
        <v>0</v>
      </c>
      <c r="Z406" s="93">
        <v>0.68883969110580123</v>
      </c>
      <c r="AA406" s="93">
        <v>0</v>
      </c>
      <c r="AB406" s="93">
        <v>0</v>
      </c>
      <c r="AC406" s="94">
        <v>0</v>
      </c>
      <c r="AD406" s="93">
        <v>0</v>
      </c>
      <c r="AE406" s="93">
        <v>0</v>
      </c>
      <c r="AF406" s="93">
        <v>0</v>
      </c>
      <c r="AG406" s="93">
        <v>0</v>
      </c>
      <c r="AH406" s="93">
        <v>0</v>
      </c>
      <c r="AI406" s="95">
        <f t="shared" si="248"/>
        <v>0.68883969110580123</v>
      </c>
      <c r="BA406"/>
      <c r="BR406"/>
      <c r="CG406"/>
    </row>
    <row r="407" spans="1:85" x14ac:dyDescent="0.25">
      <c r="A407" s="12" t="s">
        <v>139</v>
      </c>
      <c r="B407" s="49">
        <v>1.7023525789757785</v>
      </c>
      <c r="C407" s="49">
        <v>12.573959790472321</v>
      </c>
      <c r="D407" s="49">
        <v>4.9683931538032553</v>
      </c>
      <c r="E407" s="49">
        <v>0</v>
      </c>
      <c r="F407" s="372"/>
      <c r="G407" s="49">
        <v>0</v>
      </c>
      <c r="H407" s="58">
        <v>0</v>
      </c>
      <c r="I407" s="48">
        <f t="shared" si="246"/>
        <v>19.244705523251355</v>
      </c>
      <c r="J407" s="8"/>
      <c r="K407" s="24" t="s">
        <v>139</v>
      </c>
      <c r="L407" s="49">
        <v>1.7023525789757785</v>
      </c>
      <c r="M407" s="49">
        <v>12.573959790472321</v>
      </c>
      <c r="N407" s="49">
        <v>4.9683931538032553</v>
      </c>
      <c r="O407" s="49">
        <v>0</v>
      </c>
      <c r="P407" s="49">
        <v>0</v>
      </c>
      <c r="Q407" s="49">
        <v>0</v>
      </c>
      <c r="R407" s="50">
        <v>0</v>
      </c>
      <c r="S407" s="51">
        <f t="shared" si="247"/>
        <v>19.244705523251355</v>
      </c>
      <c r="U407" s="35" t="s">
        <v>139</v>
      </c>
      <c r="V407" s="89">
        <v>1.7023525789757785</v>
      </c>
      <c r="W407" s="89">
        <v>0</v>
      </c>
      <c r="X407" s="89">
        <v>0</v>
      </c>
      <c r="Y407" s="89">
        <v>12.573959790472321</v>
      </c>
      <c r="Z407" s="89">
        <v>2.1537830115887662</v>
      </c>
      <c r="AA407" s="89">
        <v>0</v>
      </c>
      <c r="AB407" s="89">
        <v>0</v>
      </c>
      <c r="AC407" s="90">
        <v>2.8146101422144891</v>
      </c>
      <c r="AD407" s="89">
        <v>0</v>
      </c>
      <c r="AE407" s="89">
        <v>0</v>
      </c>
      <c r="AF407" s="89">
        <v>0</v>
      </c>
      <c r="AG407" s="89">
        <v>2.8146101422144891</v>
      </c>
      <c r="AH407" s="89">
        <v>0</v>
      </c>
      <c r="AI407" s="92">
        <f t="shared" si="248"/>
        <v>19.244705523251355</v>
      </c>
      <c r="BA407"/>
      <c r="BR407"/>
      <c r="CG407"/>
    </row>
    <row r="408" spans="1:85" x14ac:dyDescent="0.25">
      <c r="A408" s="11" t="s">
        <v>24</v>
      </c>
      <c r="B408" s="52">
        <v>3.7148059727527385</v>
      </c>
      <c r="C408" s="52">
        <v>9.0794126379291656E-2</v>
      </c>
      <c r="D408" s="52">
        <v>0.73175742331881477</v>
      </c>
      <c r="E408" s="52">
        <v>27.170904432069761</v>
      </c>
      <c r="F408" s="372"/>
      <c r="G408" s="52">
        <v>3.7821590408914956</v>
      </c>
      <c r="H408" s="53">
        <v>0</v>
      </c>
      <c r="I408" s="54">
        <f t="shared" si="246"/>
        <v>35.490420995412101</v>
      </c>
      <c r="J408" s="8"/>
      <c r="K408" s="23" t="s">
        <v>24</v>
      </c>
      <c r="L408" s="55">
        <v>3.7148059727527385</v>
      </c>
      <c r="M408" s="55">
        <v>9.0794126379291656E-2</v>
      </c>
      <c r="N408" s="55">
        <v>0.73175742331881477</v>
      </c>
      <c r="O408" s="55">
        <v>27.170904432069761</v>
      </c>
      <c r="P408" s="55">
        <v>1.2466840606066099</v>
      </c>
      <c r="Q408" s="55">
        <v>3.7821590408914956</v>
      </c>
      <c r="R408" s="56">
        <v>0</v>
      </c>
      <c r="S408" s="57">
        <f t="shared" si="247"/>
        <v>36.737105056018713</v>
      </c>
      <c r="U408" s="34" t="s">
        <v>24</v>
      </c>
      <c r="V408" s="93">
        <v>0</v>
      </c>
      <c r="W408" s="93">
        <v>2.8673536511795352</v>
      </c>
      <c r="X408" s="93">
        <v>3.7821590408914956</v>
      </c>
      <c r="Y408" s="93">
        <v>9.0794126379291656E-2</v>
      </c>
      <c r="Z408" s="93">
        <v>0.73175742331881477</v>
      </c>
      <c r="AA408" s="93">
        <v>26.06316514973776</v>
      </c>
      <c r="AB408" s="93">
        <v>1.2466840606066099</v>
      </c>
      <c r="AC408" s="94">
        <v>1.9551916039052055</v>
      </c>
      <c r="AD408" s="93">
        <v>0.84745232157320327</v>
      </c>
      <c r="AE408" s="93">
        <v>1.1077392823320016</v>
      </c>
      <c r="AF408" s="93">
        <v>0</v>
      </c>
      <c r="AG408" s="93">
        <v>0</v>
      </c>
      <c r="AH408" s="93">
        <v>0</v>
      </c>
      <c r="AI408" s="95">
        <f t="shared" si="248"/>
        <v>36.737105056018713</v>
      </c>
      <c r="BA408"/>
      <c r="BR408"/>
      <c r="CG408"/>
    </row>
    <row r="409" spans="1:85" x14ac:dyDescent="0.25">
      <c r="A409" s="12" t="s">
        <v>23</v>
      </c>
      <c r="B409" s="49">
        <v>0.84581725114232387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246"/>
        <v>0.84581725114232387</v>
      </c>
      <c r="J409" s="8"/>
      <c r="K409" s="24" t="s">
        <v>23</v>
      </c>
      <c r="L409" s="49">
        <v>0.84581725114232387</v>
      </c>
      <c r="M409" s="49">
        <v>0</v>
      </c>
      <c r="N409" s="49">
        <v>0</v>
      </c>
      <c r="O409" s="49">
        <v>0</v>
      </c>
      <c r="P409" s="49">
        <v>0</v>
      </c>
      <c r="Q409" s="49">
        <v>0</v>
      </c>
      <c r="R409" s="50">
        <v>0</v>
      </c>
      <c r="S409" s="51">
        <f t="shared" si="247"/>
        <v>0.84581725114232387</v>
      </c>
      <c r="U409" s="35" t="s">
        <v>23</v>
      </c>
      <c r="V409" s="89">
        <v>0.84581725114232387</v>
      </c>
      <c r="W409" s="89">
        <v>0</v>
      </c>
      <c r="X409" s="89">
        <v>0</v>
      </c>
      <c r="Y409" s="89">
        <v>0</v>
      </c>
      <c r="Z409" s="89">
        <v>0</v>
      </c>
      <c r="AA409" s="89">
        <v>0</v>
      </c>
      <c r="AB409" s="89">
        <v>0</v>
      </c>
      <c r="AC409" s="90">
        <v>0</v>
      </c>
      <c r="AD409" s="89">
        <v>0</v>
      </c>
      <c r="AE409" s="89">
        <v>0</v>
      </c>
      <c r="AF409" s="89">
        <v>0</v>
      </c>
      <c r="AG409" s="89">
        <v>0</v>
      </c>
      <c r="AH409" s="89">
        <v>0</v>
      </c>
      <c r="AI409" s="92">
        <f t="shared" si="248"/>
        <v>0.84581725114232387</v>
      </c>
      <c r="BA409"/>
      <c r="BR409"/>
      <c r="CG409"/>
    </row>
    <row r="410" spans="1:85" x14ac:dyDescent="0.25">
      <c r="A410" s="11" t="s">
        <v>58</v>
      </c>
      <c r="B410" s="52">
        <v>0.1588499441919892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246"/>
        <v>0.1588499441919892</v>
      </c>
      <c r="J410" s="8"/>
      <c r="K410" s="23" t="s">
        <v>58</v>
      </c>
      <c r="L410" s="55">
        <v>0.1588499441919892</v>
      </c>
      <c r="M410" s="55">
        <v>0</v>
      </c>
      <c r="N410" s="55">
        <v>0</v>
      </c>
      <c r="O410" s="55">
        <v>0</v>
      </c>
      <c r="P410" s="55">
        <v>0</v>
      </c>
      <c r="Q410" s="55">
        <v>0</v>
      </c>
      <c r="R410" s="56">
        <v>0</v>
      </c>
      <c r="S410" s="57">
        <f t="shared" si="247"/>
        <v>0.1588499441919892</v>
      </c>
      <c r="U410" s="34" t="s">
        <v>58</v>
      </c>
      <c r="V410" s="93">
        <v>0.1588499441919892</v>
      </c>
      <c r="W410" s="93">
        <v>0</v>
      </c>
      <c r="X410" s="93">
        <v>0</v>
      </c>
      <c r="Y410" s="93">
        <v>0</v>
      </c>
      <c r="Z410" s="93">
        <v>0</v>
      </c>
      <c r="AA410" s="93">
        <v>0</v>
      </c>
      <c r="AB410" s="93">
        <v>0</v>
      </c>
      <c r="AC410" s="94">
        <v>0</v>
      </c>
      <c r="AD410" s="93">
        <v>0</v>
      </c>
      <c r="AE410" s="93">
        <v>0</v>
      </c>
      <c r="AF410" s="93">
        <v>0</v>
      </c>
      <c r="AG410" s="93">
        <v>0</v>
      </c>
      <c r="AH410" s="93">
        <v>0</v>
      </c>
      <c r="AI410" s="95">
        <f t="shared" si="248"/>
        <v>0.1588499441919892</v>
      </c>
      <c r="BA410"/>
      <c r="BR410"/>
      <c r="CG410"/>
    </row>
    <row r="411" spans="1:85" x14ac:dyDescent="0.25">
      <c r="A411" s="12" t="s">
        <v>21</v>
      </c>
      <c r="B411" s="49">
        <v>0.40785662999730476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246"/>
        <v>0.40785662999730476</v>
      </c>
      <c r="J411" s="8"/>
      <c r="K411" s="24" t="s">
        <v>21</v>
      </c>
      <c r="L411" s="49">
        <v>0.40785662999730476</v>
      </c>
      <c r="M411" s="49">
        <v>0</v>
      </c>
      <c r="N411" s="49">
        <v>0</v>
      </c>
      <c r="O411" s="49">
        <v>0</v>
      </c>
      <c r="P411" s="49">
        <v>3.1450621123190671E-2</v>
      </c>
      <c r="Q411" s="49">
        <v>0</v>
      </c>
      <c r="R411" s="50">
        <v>0</v>
      </c>
      <c r="S411" s="51">
        <f t="shared" si="247"/>
        <v>0.43930725112049546</v>
      </c>
      <c r="U411" s="35" t="s">
        <v>21</v>
      </c>
      <c r="V411" s="89">
        <v>0</v>
      </c>
      <c r="W411" s="89">
        <v>0</v>
      </c>
      <c r="X411" s="89">
        <v>0</v>
      </c>
      <c r="Y411" s="89">
        <v>0</v>
      </c>
      <c r="Z411" s="89">
        <v>0</v>
      </c>
      <c r="AA411" s="89">
        <v>0</v>
      </c>
      <c r="AB411" s="89">
        <v>3.1450621123190671E-2</v>
      </c>
      <c r="AC411" s="90">
        <v>0.40785662999730476</v>
      </c>
      <c r="AD411" s="89">
        <v>0.40785662999730476</v>
      </c>
      <c r="AE411" s="89">
        <v>0</v>
      </c>
      <c r="AF411" s="89">
        <v>0</v>
      </c>
      <c r="AG411" s="89">
        <v>0</v>
      </c>
      <c r="AH411" s="89">
        <v>0</v>
      </c>
      <c r="AI411" s="92">
        <f t="shared" si="248"/>
        <v>0.43930725112049546</v>
      </c>
      <c r="BA411"/>
      <c r="BR411"/>
      <c r="CG411"/>
    </row>
    <row r="412" spans="1:85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246"/>
        <v>0</v>
      </c>
      <c r="J412" s="8"/>
      <c r="K412" s="23" t="s">
        <v>20</v>
      </c>
      <c r="L412" s="55">
        <v>0</v>
      </c>
      <c r="M412" s="55">
        <v>0</v>
      </c>
      <c r="N412" s="55">
        <v>0</v>
      </c>
      <c r="O412" s="55">
        <v>0</v>
      </c>
      <c r="P412" s="55">
        <v>0</v>
      </c>
      <c r="Q412" s="55">
        <v>0</v>
      </c>
      <c r="R412" s="56">
        <v>0</v>
      </c>
      <c r="S412" s="57">
        <f t="shared" si="247"/>
        <v>0</v>
      </c>
      <c r="U412" s="34" t="s">
        <v>59</v>
      </c>
      <c r="V412" s="93">
        <v>0</v>
      </c>
      <c r="W412" s="93">
        <v>0</v>
      </c>
      <c r="X412" s="93">
        <v>0</v>
      </c>
      <c r="Y412" s="93">
        <v>0</v>
      </c>
      <c r="Z412" s="93">
        <v>0</v>
      </c>
      <c r="AA412" s="93">
        <v>0</v>
      </c>
      <c r="AB412" s="93">
        <v>0</v>
      </c>
      <c r="AC412" s="94">
        <v>0</v>
      </c>
      <c r="AD412" s="93">
        <v>0</v>
      </c>
      <c r="AE412" s="93">
        <v>0</v>
      </c>
      <c r="AF412" s="93">
        <v>0</v>
      </c>
      <c r="AG412" s="93">
        <v>0</v>
      </c>
      <c r="AH412" s="93">
        <v>0</v>
      </c>
      <c r="AI412" s="95">
        <f t="shared" si="248"/>
        <v>0</v>
      </c>
      <c r="BA412"/>
      <c r="BR412"/>
      <c r="CG412"/>
    </row>
    <row r="413" spans="1:85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246"/>
        <v>0</v>
      </c>
      <c r="J413" s="8"/>
      <c r="K413" s="25" t="s">
        <v>62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50">
        <v>0</v>
      </c>
      <c r="S413" s="51">
        <f t="shared" si="247"/>
        <v>0</v>
      </c>
      <c r="U413" s="36" t="s">
        <v>60</v>
      </c>
      <c r="V413" s="89">
        <v>0</v>
      </c>
      <c r="W413" s="89">
        <v>0</v>
      </c>
      <c r="X413" s="89">
        <v>0</v>
      </c>
      <c r="Y413" s="89">
        <v>0</v>
      </c>
      <c r="Z413" s="89">
        <v>0</v>
      </c>
      <c r="AA413" s="89">
        <v>0</v>
      </c>
      <c r="AB413" s="89">
        <v>0</v>
      </c>
      <c r="AC413" s="90">
        <v>0</v>
      </c>
      <c r="AD413" s="91">
        <v>0</v>
      </c>
      <c r="AE413" s="91">
        <v>0</v>
      </c>
      <c r="AF413" s="91">
        <v>0</v>
      </c>
      <c r="AG413" s="91">
        <v>0</v>
      </c>
      <c r="AH413" s="91">
        <v>0</v>
      </c>
      <c r="AI413" s="92">
        <f t="shared" si="248"/>
        <v>0</v>
      </c>
      <c r="BA413"/>
      <c r="BR413"/>
      <c r="CG413"/>
    </row>
    <row r="414" spans="1:85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246"/>
        <v>0</v>
      </c>
      <c r="J414" s="8"/>
      <c r="K414" s="26" t="s">
        <v>22</v>
      </c>
      <c r="L414" s="62">
        <v>0</v>
      </c>
      <c r="M414" s="62">
        <v>0</v>
      </c>
      <c r="N414" s="62">
        <v>0</v>
      </c>
      <c r="O414" s="62">
        <v>0</v>
      </c>
      <c r="P414" s="62">
        <v>0</v>
      </c>
      <c r="Q414" s="62">
        <v>0</v>
      </c>
      <c r="R414" s="63">
        <v>0</v>
      </c>
      <c r="S414" s="64">
        <f t="shared" si="247"/>
        <v>0</v>
      </c>
      <c r="U414" s="37" t="s">
        <v>63</v>
      </c>
      <c r="V414" s="96">
        <v>0</v>
      </c>
      <c r="W414" s="96">
        <v>0</v>
      </c>
      <c r="X414" s="96">
        <v>0</v>
      </c>
      <c r="Y414" s="96">
        <v>0</v>
      </c>
      <c r="Z414" s="96">
        <v>0</v>
      </c>
      <c r="AA414" s="96">
        <v>0</v>
      </c>
      <c r="AB414" s="96">
        <v>0</v>
      </c>
      <c r="AC414" s="96">
        <v>0</v>
      </c>
      <c r="AD414" s="96">
        <v>0</v>
      </c>
      <c r="AE414" s="96">
        <v>0</v>
      </c>
      <c r="AF414" s="96">
        <v>0</v>
      </c>
      <c r="AG414" s="96">
        <v>0</v>
      </c>
      <c r="AH414" s="97">
        <v>0</v>
      </c>
      <c r="AI414" s="98">
        <f t="shared" si="248"/>
        <v>0</v>
      </c>
      <c r="BA414"/>
      <c r="BR414"/>
      <c r="CG414"/>
    </row>
    <row r="415" spans="1:85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246"/>
        <v>0</v>
      </c>
      <c r="J415" s="8"/>
      <c r="K415" s="27" t="s">
        <v>18</v>
      </c>
      <c r="L415" s="65">
        <v>0</v>
      </c>
      <c r="M415" s="65">
        <v>0</v>
      </c>
      <c r="N415" s="65">
        <v>0</v>
      </c>
      <c r="O415" s="65">
        <v>0</v>
      </c>
      <c r="P415" s="65">
        <v>0</v>
      </c>
      <c r="Q415" s="65">
        <v>0</v>
      </c>
      <c r="R415" s="68">
        <v>0</v>
      </c>
      <c r="S415" s="69">
        <f t="shared" si="247"/>
        <v>0</v>
      </c>
      <c r="U415" s="38" t="s">
        <v>18</v>
      </c>
      <c r="V415" s="99">
        <v>0</v>
      </c>
      <c r="W415" s="99">
        <v>0</v>
      </c>
      <c r="X415" s="99">
        <v>0</v>
      </c>
      <c r="Y415" s="99">
        <v>0</v>
      </c>
      <c r="Z415" s="99">
        <v>0</v>
      </c>
      <c r="AA415" s="99">
        <v>0</v>
      </c>
      <c r="AB415" s="99">
        <v>0</v>
      </c>
      <c r="AC415" s="99">
        <v>0</v>
      </c>
      <c r="AD415" s="100">
        <v>0</v>
      </c>
      <c r="AE415" s="100">
        <v>0</v>
      </c>
      <c r="AF415" s="100">
        <v>0</v>
      </c>
      <c r="AG415" s="100">
        <v>0</v>
      </c>
      <c r="AH415" s="100">
        <v>0</v>
      </c>
      <c r="AI415" s="101">
        <f t="shared" si="248"/>
        <v>0</v>
      </c>
      <c r="BA415"/>
      <c r="BR415"/>
      <c r="CG415"/>
    </row>
    <row r="416" spans="1:85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246"/>
        <v>0</v>
      </c>
      <c r="J416" s="8"/>
      <c r="K416" s="26" t="s">
        <v>19</v>
      </c>
      <c r="L416" s="62">
        <v>0</v>
      </c>
      <c r="M416" s="62">
        <v>0</v>
      </c>
      <c r="N416" s="62">
        <v>0</v>
      </c>
      <c r="O416" s="62">
        <v>0</v>
      </c>
      <c r="P416" s="62">
        <v>0</v>
      </c>
      <c r="Q416" s="62">
        <v>0</v>
      </c>
      <c r="R416" s="63">
        <v>0</v>
      </c>
      <c r="S416" s="64">
        <f t="shared" si="247"/>
        <v>0</v>
      </c>
      <c r="U416" s="37" t="s">
        <v>19</v>
      </c>
      <c r="V416" s="96">
        <v>0</v>
      </c>
      <c r="W416" s="96">
        <v>0</v>
      </c>
      <c r="X416" s="96">
        <v>0</v>
      </c>
      <c r="Y416" s="96">
        <v>0</v>
      </c>
      <c r="Z416" s="96">
        <v>0</v>
      </c>
      <c r="AA416" s="96">
        <v>0</v>
      </c>
      <c r="AB416" s="96">
        <v>0</v>
      </c>
      <c r="AC416" s="96">
        <v>0</v>
      </c>
      <c r="AD416" s="96">
        <v>0</v>
      </c>
      <c r="AE416" s="96">
        <v>0</v>
      </c>
      <c r="AF416" s="96">
        <v>0</v>
      </c>
      <c r="AG416" s="96">
        <v>0</v>
      </c>
      <c r="AH416" s="97">
        <v>0</v>
      </c>
      <c r="AI416" s="98">
        <f t="shared" si="248"/>
        <v>0</v>
      </c>
      <c r="BA416"/>
      <c r="BR416"/>
      <c r="CG416"/>
    </row>
    <row r="417" spans="1:85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 t="shared" si="246"/>
        <v>0</v>
      </c>
      <c r="J417" s="8"/>
      <c r="K417" s="28" t="s">
        <v>10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s="70">
        <v>0</v>
      </c>
      <c r="R417" s="73">
        <v>0</v>
      </c>
      <c r="S417" s="74">
        <f t="shared" si="247"/>
        <v>0</v>
      </c>
      <c r="U417" s="38" t="s">
        <v>10</v>
      </c>
      <c r="V417" s="99">
        <v>0</v>
      </c>
      <c r="W417" s="99">
        <v>0</v>
      </c>
      <c r="X417" s="99">
        <v>0</v>
      </c>
      <c r="Y417" s="99">
        <v>0</v>
      </c>
      <c r="Z417" s="99">
        <v>0</v>
      </c>
      <c r="AA417" s="99">
        <v>0</v>
      </c>
      <c r="AB417" s="99">
        <v>0</v>
      </c>
      <c r="AC417" s="99">
        <v>0</v>
      </c>
      <c r="AD417" s="100">
        <v>0</v>
      </c>
      <c r="AE417" s="100">
        <v>0</v>
      </c>
      <c r="AF417" s="100">
        <v>0</v>
      </c>
      <c r="AG417" s="100">
        <v>0</v>
      </c>
      <c r="AH417" s="100">
        <v>0</v>
      </c>
      <c r="AI417" s="101">
        <f t="shared" si="248"/>
        <v>0</v>
      </c>
      <c r="BA417"/>
      <c r="BR417"/>
      <c r="CG417"/>
    </row>
    <row r="418" spans="1:85" x14ac:dyDescent="0.25">
      <c r="A418" s="17" t="s">
        <v>25</v>
      </c>
      <c r="B418" s="75">
        <f>SUM(B397:B413)</f>
        <v>40.522787982233901</v>
      </c>
      <c r="C418" s="75">
        <f t="shared" ref="C418:I418" si="249">SUM(C397:C413)</f>
        <v>28.241563654047066</v>
      </c>
      <c r="D418" s="75">
        <f t="shared" si="249"/>
        <v>6.9970901113692827</v>
      </c>
      <c r="E418" s="75">
        <f t="shared" si="249"/>
        <v>27.170904432069761</v>
      </c>
      <c r="F418" s="75">
        <f t="shared" si="249"/>
        <v>0</v>
      </c>
      <c r="G418" s="75">
        <f t="shared" si="249"/>
        <v>3.7821590408914956</v>
      </c>
      <c r="H418" s="76">
        <f t="shared" si="249"/>
        <v>0</v>
      </c>
      <c r="I418" s="48">
        <f t="shared" si="249"/>
        <v>106.7145052206115</v>
      </c>
      <c r="J418" s="8"/>
      <c r="K418" s="29" t="s">
        <v>25</v>
      </c>
      <c r="L418" s="75">
        <f>SUM(L397:L413)</f>
        <v>40.522787982233901</v>
      </c>
      <c r="M418" s="75">
        <f t="shared" ref="M418:S418" si="250">SUM(M397:M413)</f>
        <v>28.241563654047066</v>
      </c>
      <c r="N418" s="75">
        <f t="shared" si="250"/>
        <v>6.9970901113692827</v>
      </c>
      <c r="O418" s="75">
        <f t="shared" si="250"/>
        <v>27.170904432069761</v>
      </c>
      <c r="P418" s="75">
        <f t="shared" si="250"/>
        <v>9.2630777918064595</v>
      </c>
      <c r="Q418" s="75">
        <f t="shared" si="250"/>
        <v>3.7821590408914956</v>
      </c>
      <c r="R418" s="76">
        <f t="shared" si="250"/>
        <v>0</v>
      </c>
      <c r="S418" s="77">
        <f t="shared" si="250"/>
        <v>115.97758301241797</v>
      </c>
      <c r="U418" s="39" t="s">
        <v>61</v>
      </c>
      <c r="V418" s="102">
        <f>SUM(V397:V413)</f>
        <v>36.40012537948386</v>
      </c>
      <c r="W418" s="102">
        <f t="shared" ref="W418:AH418" si="251">SUM(W397:W413)</f>
        <v>2.8673536511795352</v>
      </c>
      <c r="X418" s="102">
        <f t="shared" si="251"/>
        <v>3.7821590408914956</v>
      </c>
      <c r="Y418" s="102">
        <f t="shared" si="251"/>
        <v>28.241563654047066</v>
      </c>
      <c r="Z418" s="102">
        <f t="shared" si="251"/>
        <v>4.1824799691547936</v>
      </c>
      <c r="AA418" s="102">
        <f t="shared" si="251"/>
        <v>26.06316514973776</v>
      </c>
      <c r="AB418" s="102">
        <f t="shared" si="251"/>
        <v>9.2630777918064595</v>
      </c>
      <c r="AC418" s="102">
        <f t="shared" si="251"/>
        <v>5.1776583761169999</v>
      </c>
      <c r="AD418" s="103">
        <f t="shared" si="251"/>
        <v>1.255308951570508</v>
      </c>
      <c r="AE418" s="103">
        <f t="shared" si="251"/>
        <v>1.1077392823320016</v>
      </c>
      <c r="AF418" s="103">
        <f t="shared" si="251"/>
        <v>0</v>
      </c>
      <c r="AG418" s="103">
        <f t="shared" si="251"/>
        <v>2.8146101422144891</v>
      </c>
      <c r="AH418" s="103">
        <f t="shared" si="251"/>
        <v>0</v>
      </c>
      <c r="AI418" s="104">
        <f>SUM(V418:AC418)</f>
        <v>115.97758301241797</v>
      </c>
      <c r="BA418"/>
      <c r="BR418"/>
      <c r="CG418"/>
    </row>
    <row r="419" spans="1:85" s="4" customFormat="1" ht="15" thickBot="1" x14ac:dyDescent="0.35">
      <c r="A419" s="18" t="s">
        <v>85</v>
      </c>
      <c r="B419" s="105">
        <f>IF($I418=0,"-",B418/$I418)</f>
        <v>0.37973083320267392</v>
      </c>
      <c r="C419" s="105">
        <f t="shared" ref="C419:H419" si="252">IF($I418=0,"-",C418/$I418)</f>
        <v>0.26464596912728144</v>
      </c>
      <c r="D419" s="105">
        <f t="shared" si="252"/>
        <v>6.5568313294468814E-2</v>
      </c>
      <c r="E419" s="105">
        <f t="shared" si="252"/>
        <v>0.25461303855459194</v>
      </c>
      <c r="F419" s="105">
        <f t="shared" si="252"/>
        <v>0</v>
      </c>
      <c r="G419" s="105">
        <f t="shared" si="252"/>
        <v>3.5441845820983912E-2</v>
      </c>
      <c r="H419" s="106">
        <f t="shared" si="252"/>
        <v>0</v>
      </c>
      <c r="I419" s="107">
        <f>SUM(B419:H419)</f>
        <v>1</v>
      </c>
      <c r="J419"/>
      <c r="K419" s="30" t="s">
        <v>85</v>
      </c>
      <c r="L419" s="80">
        <f>IF($S418=0,"-",L418/$S418)</f>
        <v>0.34940190103716023</v>
      </c>
      <c r="M419" s="80">
        <f t="shared" ref="M419:R419" si="253">IF($S418=0,"-",M418/$S418)</f>
        <v>0.2435088136905145</v>
      </c>
      <c r="N419" s="80">
        <f t="shared" si="253"/>
        <v>6.0331401376247762E-2</v>
      </c>
      <c r="O419" s="80">
        <f t="shared" si="253"/>
        <v>0.2342772088047439</v>
      </c>
      <c r="P419" s="80">
        <f t="shared" si="253"/>
        <v>7.986955367758132E-2</v>
      </c>
      <c r="Q419" s="80">
        <f t="shared" si="253"/>
        <v>3.2611121413752275E-2</v>
      </c>
      <c r="R419" s="81">
        <f t="shared" si="253"/>
        <v>0</v>
      </c>
      <c r="S419" s="82">
        <f>SUM(L419:R419)</f>
        <v>1</v>
      </c>
      <c r="U419" s="40" t="s">
        <v>85</v>
      </c>
      <c r="V419" s="108">
        <f>+V418/$AI418</f>
        <v>0.31385483671949277</v>
      </c>
      <c r="W419" s="108">
        <f t="shared" ref="W419:AH419" si="254">+W418/$AI418</f>
        <v>2.4723343741975736E-2</v>
      </c>
      <c r="X419" s="108">
        <f t="shared" si="254"/>
        <v>3.2611121413752275E-2</v>
      </c>
      <c r="Y419" s="108">
        <f t="shared" si="254"/>
        <v>0.2435088136905145</v>
      </c>
      <c r="Z419" s="108">
        <f t="shared" si="254"/>
        <v>3.6062830941277386E-2</v>
      </c>
      <c r="AA419" s="108">
        <f t="shared" si="254"/>
        <v>0.22472588644089195</v>
      </c>
      <c r="AB419" s="108">
        <f t="shared" si="254"/>
        <v>7.986955367758132E-2</v>
      </c>
      <c r="AC419" s="108">
        <f t="shared" si="254"/>
        <v>4.4643613374514078E-2</v>
      </c>
      <c r="AD419" s="108">
        <f t="shared" si="254"/>
        <v>1.0823720575691765E-2</v>
      </c>
      <c r="AE419" s="108">
        <f t="shared" si="254"/>
        <v>9.5513223638519322E-3</v>
      </c>
      <c r="AF419" s="108">
        <f t="shared" si="254"/>
        <v>0</v>
      </c>
      <c r="AG419" s="108">
        <f t="shared" si="254"/>
        <v>2.4268570434970375E-2</v>
      </c>
      <c r="AH419" s="108">
        <f t="shared" si="254"/>
        <v>0</v>
      </c>
      <c r="AI419" s="109">
        <f>SUM(V419:AC419)</f>
        <v>1</v>
      </c>
    </row>
    <row r="420" spans="1:85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AI420" s="8"/>
      <c r="BA420"/>
      <c r="BR420"/>
      <c r="CG420"/>
    </row>
    <row r="421" spans="1:85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  <c r="K421" s="369" t="s">
        <v>41</v>
      </c>
      <c r="L421" s="43" t="s">
        <v>0</v>
      </c>
      <c r="M421" s="43" t="s">
        <v>1</v>
      </c>
      <c r="N421" s="43" t="s">
        <v>2</v>
      </c>
      <c r="O421" s="43" t="s">
        <v>3</v>
      </c>
      <c r="P421" s="43" t="s">
        <v>26</v>
      </c>
      <c r="Q421" s="43" t="s">
        <v>4</v>
      </c>
      <c r="R421" s="43" t="s">
        <v>84</v>
      </c>
      <c r="S421" s="44" t="s">
        <v>5</v>
      </c>
      <c r="U421" s="365" t="s">
        <v>41</v>
      </c>
      <c r="V421" s="84" t="s">
        <v>71</v>
      </c>
      <c r="W421" s="84" t="s">
        <v>72</v>
      </c>
      <c r="X421" s="84" t="s">
        <v>4</v>
      </c>
      <c r="Y421" s="84" t="s">
        <v>1</v>
      </c>
      <c r="Z421" s="84" t="s">
        <v>2</v>
      </c>
      <c r="AA421" s="84" t="s">
        <v>3</v>
      </c>
      <c r="AB421" s="84" t="s">
        <v>53</v>
      </c>
      <c r="AC421" s="84" t="s">
        <v>65</v>
      </c>
      <c r="AD421" s="85" t="s">
        <v>73</v>
      </c>
      <c r="AE421" s="85" t="s">
        <v>74</v>
      </c>
      <c r="AF421" s="85" t="s">
        <v>75</v>
      </c>
      <c r="AG421" s="85" t="s">
        <v>76</v>
      </c>
      <c r="AH421" s="85" t="s">
        <v>77</v>
      </c>
      <c r="AI421" s="86" t="s">
        <v>61</v>
      </c>
      <c r="BA421"/>
      <c r="BR421"/>
      <c r="CG421"/>
    </row>
    <row r="422" spans="1:85" ht="15" customHeight="1" x14ac:dyDescent="0.25">
      <c r="A422" s="418" t="s">
        <v>41</v>
      </c>
      <c r="B422" s="357" t="s">
        <v>66</v>
      </c>
      <c r="C422" s="358"/>
      <c r="D422" s="358"/>
      <c r="E422" s="358"/>
      <c r="F422" s="358"/>
      <c r="G422" s="358"/>
      <c r="H422" s="358"/>
      <c r="I422" s="359"/>
      <c r="K422" s="370" t="s">
        <v>41</v>
      </c>
      <c r="L422" s="360" t="s">
        <v>66</v>
      </c>
      <c r="M422" s="361"/>
      <c r="N422" s="361"/>
      <c r="O422" s="361"/>
      <c r="P422" s="361"/>
      <c r="Q422" s="361"/>
      <c r="R422" s="361"/>
      <c r="S422" s="362"/>
      <c r="U422" s="366" t="s">
        <v>41</v>
      </c>
      <c r="V422" s="363" t="s">
        <v>66</v>
      </c>
      <c r="W422" s="363"/>
      <c r="X422" s="363"/>
      <c r="Y422" s="363"/>
      <c r="Z422" s="363"/>
      <c r="AA422" s="363"/>
      <c r="AB422" s="363"/>
      <c r="AC422" s="363"/>
      <c r="AD422" s="363"/>
      <c r="AE422" s="363"/>
      <c r="AF422" s="363"/>
      <c r="AG422" s="363"/>
      <c r="AH422" s="363"/>
      <c r="AI422" s="364"/>
      <c r="BA422"/>
      <c r="BR422"/>
      <c r="CG422"/>
    </row>
    <row r="423" spans="1:85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  <c r="J423" s="8"/>
      <c r="K423" s="31" t="s">
        <v>6</v>
      </c>
      <c r="L423" s="46">
        <v>0</v>
      </c>
      <c r="M423" s="46">
        <v>0</v>
      </c>
      <c r="N423" s="46">
        <v>0</v>
      </c>
      <c r="O423" s="46">
        <v>0</v>
      </c>
      <c r="P423" s="46">
        <v>0</v>
      </c>
      <c r="Q423" s="46">
        <v>0</v>
      </c>
      <c r="R423" s="87">
        <v>0</v>
      </c>
      <c r="S423" s="88">
        <f>SUM(L423:R423)</f>
        <v>0</v>
      </c>
      <c r="U423" s="33" t="s">
        <v>6</v>
      </c>
      <c r="V423" s="89">
        <v>0</v>
      </c>
      <c r="W423" s="89">
        <v>0</v>
      </c>
      <c r="X423" s="89">
        <v>0</v>
      </c>
      <c r="Y423" s="89">
        <v>0</v>
      </c>
      <c r="Z423" s="89">
        <v>0</v>
      </c>
      <c r="AA423" s="89">
        <v>0</v>
      </c>
      <c r="AB423" s="89">
        <v>0</v>
      </c>
      <c r="AC423" s="90">
        <v>0</v>
      </c>
      <c r="AD423" s="91">
        <v>0</v>
      </c>
      <c r="AE423" s="91">
        <v>0</v>
      </c>
      <c r="AF423" s="91">
        <v>0</v>
      </c>
      <c r="AG423" s="91">
        <v>0</v>
      </c>
      <c r="AH423" s="91">
        <v>0</v>
      </c>
      <c r="AI423" s="92">
        <f>SUM(V423:AC423)</f>
        <v>0</v>
      </c>
      <c r="BA423"/>
      <c r="BR423"/>
      <c r="CG423"/>
    </row>
    <row r="424" spans="1:85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255">SUM(B424:H424)</f>
        <v>0</v>
      </c>
      <c r="J424" s="8"/>
      <c r="K424" s="23" t="s">
        <v>7</v>
      </c>
      <c r="L424" s="55">
        <v>0</v>
      </c>
      <c r="M424" s="55">
        <v>0</v>
      </c>
      <c r="N424" s="55">
        <v>0</v>
      </c>
      <c r="O424" s="55">
        <v>0</v>
      </c>
      <c r="P424" s="55">
        <v>0</v>
      </c>
      <c r="Q424" s="55">
        <v>0</v>
      </c>
      <c r="R424" s="56">
        <v>0</v>
      </c>
      <c r="S424" s="57">
        <f t="shared" ref="S424:S443" si="256">SUM(L424:R424)</f>
        <v>0</v>
      </c>
      <c r="U424" s="34" t="s">
        <v>7</v>
      </c>
      <c r="V424" s="93">
        <v>0</v>
      </c>
      <c r="W424" s="93">
        <v>0</v>
      </c>
      <c r="X424" s="93">
        <v>0</v>
      </c>
      <c r="Y424" s="93">
        <v>0</v>
      </c>
      <c r="Z424" s="93">
        <v>0</v>
      </c>
      <c r="AA424" s="93">
        <v>0</v>
      </c>
      <c r="AB424" s="93">
        <v>0</v>
      </c>
      <c r="AC424" s="94">
        <v>0</v>
      </c>
      <c r="AD424" s="93">
        <v>0</v>
      </c>
      <c r="AE424" s="93">
        <v>0</v>
      </c>
      <c r="AF424" s="93">
        <v>0</v>
      </c>
      <c r="AG424" s="93">
        <v>0</v>
      </c>
      <c r="AH424" s="93">
        <v>0</v>
      </c>
      <c r="AI424" s="95">
        <f t="shared" ref="AI424:AI443" si="257">SUM(V424:AC424)</f>
        <v>0</v>
      </c>
      <c r="BA424"/>
      <c r="BR424"/>
      <c r="CG424"/>
    </row>
    <row r="425" spans="1:85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255"/>
        <v>0</v>
      </c>
      <c r="J425" s="8"/>
      <c r="K425" s="24" t="s">
        <v>9</v>
      </c>
      <c r="L425" s="49">
        <v>0</v>
      </c>
      <c r="M425" s="49">
        <v>0</v>
      </c>
      <c r="N425" s="49">
        <v>0</v>
      </c>
      <c r="O425" s="49">
        <v>0</v>
      </c>
      <c r="P425" s="49">
        <v>0</v>
      </c>
      <c r="Q425" s="49">
        <v>0</v>
      </c>
      <c r="R425" s="50">
        <v>0</v>
      </c>
      <c r="S425" s="51">
        <f t="shared" si="256"/>
        <v>0</v>
      </c>
      <c r="U425" s="35" t="s">
        <v>9</v>
      </c>
      <c r="V425" s="89">
        <v>0</v>
      </c>
      <c r="W425" s="89">
        <v>0</v>
      </c>
      <c r="X425" s="89">
        <v>0</v>
      </c>
      <c r="Y425" s="89">
        <v>0</v>
      </c>
      <c r="Z425" s="89">
        <v>0</v>
      </c>
      <c r="AA425" s="89">
        <v>0</v>
      </c>
      <c r="AB425" s="89">
        <v>0</v>
      </c>
      <c r="AC425" s="90">
        <v>0</v>
      </c>
      <c r="AD425" s="91">
        <v>0</v>
      </c>
      <c r="AE425" s="91">
        <v>0</v>
      </c>
      <c r="AF425" s="91">
        <v>0</v>
      </c>
      <c r="AG425" s="91">
        <v>0</v>
      </c>
      <c r="AH425" s="91">
        <v>0</v>
      </c>
      <c r="AI425" s="92">
        <f t="shared" si="257"/>
        <v>0</v>
      </c>
      <c r="BA425"/>
      <c r="BR425"/>
      <c r="CG425"/>
    </row>
    <row r="426" spans="1:85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255"/>
        <v>0</v>
      </c>
      <c r="J426" s="8"/>
      <c r="K426" s="23" t="s">
        <v>54</v>
      </c>
      <c r="L426" s="55">
        <v>0</v>
      </c>
      <c r="M426" s="55">
        <v>0</v>
      </c>
      <c r="N426" s="55">
        <v>0</v>
      </c>
      <c r="O426" s="55">
        <v>0</v>
      </c>
      <c r="P426" s="55">
        <v>0</v>
      </c>
      <c r="Q426" s="55">
        <v>0</v>
      </c>
      <c r="R426" s="56">
        <v>0</v>
      </c>
      <c r="S426" s="57">
        <f t="shared" si="256"/>
        <v>0</v>
      </c>
      <c r="U426" s="34" t="s">
        <v>54</v>
      </c>
      <c r="V426" s="93">
        <v>0</v>
      </c>
      <c r="W426" s="93">
        <v>0</v>
      </c>
      <c r="X426" s="93">
        <v>0</v>
      </c>
      <c r="Y426" s="93">
        <v>0</v>
      </c>
      <c r="Z426" s="93">
        <v>0</v>
      </c>
      <c r="AA426" s="93">
        <v>0</v>
      </c>
      <c r="AB426" s="93">
        <v>0</v>
      </c>
      <c r="AC426" s="94">
        <v>0</v>
      </c>
      <c r="AD426" s="93">
        <v>0</v>
      </c>
      <c r="AE426" s="93">
        <v>0</v>
      </c>
      <c r="AF426" s="93">
        <v>0</v>
      </c>
      <c r="AG426" s="93">
        <v>0</v>
      </c>
      <c r="AH426" s="93">
        <v>0</v>
      </c>
      <c r="AI426" s="95">
        <f t="shared" si="257"/>
        <v>0</v>
      </c>
      <c r="BA426"/>
      <c r="BR426"/>
      <c r="CG426"/>
    </row>
    <row r="427" spans="1:85" x14ac:dyDescent="0.25">
      <c r="A427" s="12" t="s">
        <v>15</v>
      </c>
      <c r="B427" s="49">
        <v>48.414140766290096</v>
      </c>
      <c r="C427" s="49">
        <v>0</v>
      </c>
      <c r="D427" s="49">
        <v>1.730822399307917</v>
      </c>
      <c r="E427" s="49">
        <v>0</v>
      </c>
      <c r="F427" s="372"/>
      <c r="G427" s="49">
        <v>0</v>
      </c>
      <c r="H427" s="58">
        <v>0</v>
      </c>
      <c r="I427" s="48">
        <f t="shared" si="255"/>
        <v>50.144963165598014</v>
      </c>
      <c r="J427" s="8"/>
      <c r="K427" s="24" t="s">
        <v>15</v>
      </c>
      <c r="L427" s="49">
        <v>48.414140766290096</v>
      </c>
      <c r="M427" s="49">
        <v>0</v>
      </c>
      <c r="N427" s="49">
        <v>1.730822399307917</v>
      </c>
      <c r="O427" s="49">
        <v>0</v>
      </c>
      <c r="P427" s="49">
        <v>0</v>
      </c>
      <c r="Q427" s="49">
        <v>0</v>
      </c>
      <c r="R427" s="50">
        <v>0</v>
      </c>
      <c r="S427" s="51">
        <f t="shared" si="256"/>
        <v>50.144963165598014</v>
      </c>
      <c r="U427" s="35" t="s">
        <v>15</v>
      </c>
      <c r="V427" s="89">
        <v>32.697027365364086</v>
      </c>
      <c r="W427" s="89">
        <v>0</v>
      </c>
      <c r="X427" s="89">
        <v>0</v>
      </c>
      <c r="Y427" s="89">
        <v>0</v>
      </c>
      <c r="Z427" s="89">
        <v>1.6220354679178943</v>
      </c>
      <c r="AA427" s="89">
        <v>0</v>
      </c>
      <c r="AB427" s="89">
        <v>0</v>
      </c>
      <c r="AC427" s="90">
        <v>15.825900332316031</v>
      </c>
      <c r="AD427" s="91">
        <v>15.717113400926008</v>
      </c>
      <c r="AE427" s="91">
        <v>0</v>
      </c>
      <c r="AF427" s="91">
        <v>0</v>
      </c>
      <c r="AG427" s="91">
        <v>0.10878693139002261</v>
      </c>
      <c r="AH427" s="91">
        <v>0</v>
      </c>
      <c r="AI427" s="92">
        <f t="shared" si="257"/>
        <v>50.144963165598014</v>
      </c>
      <c r="BA427"/>
      <c r="BR427"/>
      <c r="CG427"/>
    </row>
    <row r="428" spans="1:85" x14ac:dyDescent="0.25">
      <c r="A428" s="11" t="s">
        <v>67</v>
      </c>
      <c r="B428" s="52">
        <v>11.739774325470439</v>
      </c>
      <c r="C428" s="52">
        <v>5.5085049435054216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255"/>
        <v>17.24827926897586</v>
      </c>
      <c r="J428" s="8"/>
      <c r="K428" s="23" t="s">
        <v>67</v>
      </c>
      <c r="L428" s="55">
        <v>11.739774325470439</v>
      </c>
      <c r="M428" s="55">
        <v>5.5085049435054216</v>
      </c>
      <c r="N428" s="55">
        <v>0</v>
      </c>
      <c r="O428" s="55">
        <v>0</v>
      </c>
      <c r="P428" s="55">
        <v>0</v>
      </c>
      <c r="Q428" s="55">
        <v>0</v>
      </c>
      <c r="R428" s="56">
        <v>0</v>
      </c>
      <c r="S428" s="57">
        <f t="shared" si="256"/>
        <v>17.24827926897586</v>
      </c>
      <c r="U428" s="34" t="s">
        <v>55</v>
      </c>
      <c r="V428" s="93">
        <v>11.65910915620398</v>
      </c>
      <c r="W428" s="93">
        <v>0</v>
      </c>
      <c r="X428" s="93">
        <v>0</v>
      </c>
      <c r="Y428" s="93">
        <v>5.5085049435054216</v>
      </c>
      <c r="Z428" s="93">
        <v>0</v>
      </c>
      <c r="AA428" s="93">
        <v>0</v>
      </c>
      <c r="AB428" s="93">
        <v>0</v>
      </c>
      <c r="AC428" s="94">
        <v>8.0665169266457504E-2</v>
      </c>
      <c r="AD428" s="93">
        <v>8.0665169266457504E-2</v>
      </c>
      <c r="AE428" s="93">
        <v>0</v>
      </c>
      <c r="AF428" s="93">
        <v>0</v>
      </c>
      <c r="AG428" s="93">
        <v>0</v>
      </c>
      <c r="AH428" s="93">
        <v>0</v>
      </c>
      <c r="AI428" s="95">
        <f t="shared" si="257"/>
        <v>17.24827926897586</v>
      </c>
      <c r="BA428"/>
      <c r="BR428"/>
      <c r="CG428"/>
    </row>
    <row r="429" spans="1:85" x14ac:dyDescent="0.25">
      <c r="A429" s="12" t="s">
        <v>56</v>
      </c>
      <c r="B429" s="49">
        <v>0</v>
      </c>
      <c r="C429" s="49">
        <v>0</v>
      </c>
      <c r="D429" s="49">
        <v>0</v>
      </c>
      <c r="E429" s="49">
        <v>8.7742642034371061E-3</v>
      </c>
      <c r="F429" s="372"/>
      <c r="G429" s="49">
        <v>0</v>
      </c>
      <c r="H429" s="58">
        <v>0</v>
      </c>
      <c r="I429" s="48">
        <f t="shared" si="255"/>
        <v>8.7742642034371061E-3</v>
      </c>
      <c r="J429" s="8"/>
      <c r="K429" s="24" t="s">
        <v>56</v>
      </c>
      <c r="L429" s="49">
        <v>0</v>
      </c>
      <c r="M429" s="49">
        <v>0</v>
      </c>
      <c r="N429" s="49">
        <v>0</v>
      </c>
      <c r="O429" s="49">
        <v>8.7742642034371061E-3</v>
      </c>
      <c r="P429" s="49">
        <v>101.42840043598049</v>
      </c>
      <c r="Q429" s="49">
        <v>0</v>
      </c>
      <c r="R429" s="50">
        <v>0</v>
      </c>
      <c r="S429" s="51">
        <f t="shared" si="256"/>
        <v>101.43717470018393</v>
      </c>
      <c r="U429" s="35" t="s">
        <v>56</v>
      </c>
      <c r="V429" s="89">
        <v>0</v>
      </c>
      <c r="W429" s="89">
        <v>0</v>
      </c>
      <c r="X429" s="89">
        <v>0</v>
      </c>
      <c r="Y429" s="89">
        <v>0</v>
      </c>
      <c r="Z429" s="89">
        <v>0</v>
      </c>
      <c r="AA429" s="89">
        <v>8.7742642034371061E-3</v>
      </c>
      <c r="AB429" s="89">
        <v>101.42840043598049</v>
      </c>
      <c r="AC429" s="90">
        <v>0</v>
      </c>
      <c r="AD429" s="89">
        <v>0</v>
      </c>
      <c r="AE429" s="89">
        <v>0</v>
      </c>
      <c r="AF429" s="89">
        <v>0</v>
      </c>
      <c r="AG429" s="89">
        <v>0</v>
      </c>
      <c r="AH429" s="89">
        <v>0</v>
      </c>
      <c r="AI429" s="92">
        <f t="shared" si="257"/>
        <v>101.43717470018393</v>
      </c>
      <c r="BA429"/>
      <c r="BR429"/>
      <c r="CG429"/>
    </row>
    <row r="430" spans="1:85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255"/>
        <v>0</v>
      </c>
      <c r="J430" s="8"/>
      <c r="K430" s="23" t="s">
        <v>11</v>
      </c>
      <c r="L430" s="55">
        <v>0</v>
      </c>
      <c r="M430" s="55">
        <v>0</v>
      </c>
      <c r="N430" s="55">
        <v>0</v>
      </c>
      <c r="O430" s="55">
        <v>0</v>
      </c>
      <c r="P430" s="55">
        <v>9.7221783930918289</v>
      </c>
      <c r="Q430" s="55">
        <v>0</v>
      </c>
      <c r="R430" s="56">
        <v>0</v>
      </c>
      <c r="S430" s="57">
        <f t="shared" si="256"/>
        <v>9.7221783930918289</v>
      </c>
      <c r="U430" s="34" t="s">
        <v>11</v>
      </c>
      <c r="V430" s="93">
        <v>0</v>
      </c>
      <c r="W430" s="93">
        <v>0</v>
      </c>
      <c r="X430" s="93">
        <v>0</v>
      </c>
      <c r="Y430" s="93">
        <v>0</v>
      </c>
      <c r="Z430" s="93">
        <v>0</v>
      </c>
      <c r="AA430" s="93">
        <v>0</v>
      </c>
      <c r="AB430" s="93">
        <v>9.7221783930918289</v>
      </c>
      <c r="AC430" s="94">
        <v>0</v>
      </c>
      <c r="AD430" s="93">
        <v>0</v>
      </c>
      <c r="AE430" s="93">
        <v>0</v>
      </c>
      <c r="AF430" s="93">
        <v>0</v>
      </c>
      <c r="AG430" s="93">
        <v>0</v>
      </c>
      <c r="AH430" s="93">
        <v>0</v>
      </c>
      <c r="AI430" s="95">
        <f t="shared" si="257"/>
        <v>9.7221783930918289</v>
      </c>
      <c r="BA430"/>
      <c r="BR430"/>
      <c r="CG430"/>
    </row>
    <row r="431" spans="1:85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255"/>
        <v>0</v>
      </c>
      <c r="J431" s="8"/>
      <c r="K431" s="24" t="s">
        <v>57</v>
      </c>
      <c r="L431" s="49">
        <v>0</v>
      </c>
      <c r="M431" s="49">
        <v>0</v>
      </c>
      <c r="N431" s="49">
        <v>0</v>
      </c>
      <c r="O431" s="49">
        <v>0</v>
      </c>
      <c r="P431" s="49">
        <v>0</v>
      </c>
      <c r="Q431" s="49">
        <v>0</v>
      </c>
      <c r="R431" s="50">
        <v>0</v>
      </c>
      <c r="S431" s="51">
        <f t="shared" si="256"/>
        <v>0</v>
      </c>
      <c r="U431" s="35" t="s">
        <v>57</v>
      </c>
      <c r="V431" s="89">
        <v>0</v>
      </c>
      <c r="W431" s="89">
        <v>0</v>
      </c>
      <c r="X431" s="89">
        <v>0</v>
      </c>
      <c r="Y431" s="89">
        <v>0</v>
      </c>
      <c r="Z431" s="89">
        <v>0</v>
      </c>
      <c r="AA431" s="89">
        <v>0</v>
      </c>
      <c r="AB431" s="89">
        <v>0</v>
      </c>
      <c r="AC431" s="90">
        <v>0</v>
      </c>
      <c r="AD431" s="89">
        <v>0</v>
      </c>
      <c r="AE431" s="89">
        <v>0</v>
      </c>
      <c r="AF431" s="89">
        <v>0</v>
      </c>
      <c r="AG431" s="89">
        <v>0</v>
      </c>
      <c r="AH431" s="89">
        <v>0</v>
      </c>
      <c r="AI431" s="92">
        <f t="shared" si="257"/>
        <v>0</v>
      </c>
      <c r="BA431"/>
      <c r="BR431"/>
      <c r="CG431"/>
    </row>
    <row r="432" spans="1:85" x14ac:dyDescent="0.25">
      <c r="A432" s="11" t="s">
        <v>16</v>
      </c>
      <c r="B432" s="52">
        <v>0</v>
      </c>
      <c r="C432" s="52">
        <v>0</v>
      </c>
      <c r="D432" s="52">
        <v>0</v>
      </c>
      <c r="E432" s="52">
        <v>0</v>
      </c>
      <c r="F432" s="372"/>
      <c r="G432" s="52">
        <v>0</v>
      </c>
      <c r="H432" s="53">
        <v>0</v>
      </c>
      <c r="I432" s="54">
        <f t="shared" si="255"/>
        <v>0</v>
      </c>
      <c r="J432" s="8"/>
      <c r="K432" s="23" t="s">
        <v>16</v>
      </c>
      <c r="L432" s="55">
        <v>0</v>
      </c>
      <c r="M432" s="55">
        <v>0</v>
      </c>
      <c r="N432" s="55">
        <v>0</v>
      </c>
      <c r="O432" s="55">
        <v>0</v>
      </c>
      <c r="P432" s="55">
        <v>0</v>
      </c>
      <c r="Q432" s="55">
        <v>0</v>
      </c>
      <c r="R432" s="56">
        <v>0</v>
      </c>
      <c r="S432" s="57">
        <f t="shared" si="256"/>
        <v>0</v>
      </c>
      <c r="U432" s="34" t="s">
        <v>16</v>
      </c>
      <c r="V432" s="93">
        <v>0</v>
      </c>
      <c r="W432" s="93">
        <v>0</v>
      </c>
      <c r="X432" s="93">
        <v>0</v>
      </c>
      <c r="Y432" s="93">
        <v>0</v>
      </c>
      <c r="Z432" s="93">
        <v>0</v>
      </c>
      <c r="AA432" s="93">
        <v>0</v>
      </c>
      <c r="AB432" s="93">
        <v>0</v>
      </c>
      <c r="AC432" s="94">
        <v>0</v>
      </c>
      <c r="AD432" s="93">
        <v>0</v>
      </c>
      <c r="AE432" s="93">
        <v>0</v>
      </c>
      <c r="AF432" s="93">
        <v>0</v>
      </c>
      <c r="AG432" s="93">
        <v>0</v>
      </c>
      <c r="AH432" s="93">
        <v>0</v>
      </c>
      <c r="AI432" s="95">
        <f t="shared" si="257"/>
        <v>0</v>
      </c>
      <c r="BA432"/>
      <c r="BR432"/>
      <c r="CG432"/>
    </row>
    <row r="433" spans="1:85" x14ac:dyDescent="0.25">
      <c r="A433" s="12" t="s">
        <v>139</v>
      </c>
      <c r="B433" s="49">
        <v>25.968600502989688</v>
      </c>
      <c r="C433" s="49">
        <v>51.574506586534824</v>
      </c>
      <c r="D433" s="49">
        <v>21.139181975193768</v>
      </c>
      <c r="E433" s="49">
        <v>0</v>
      </c>
      <c r="F433" s="372"/>
      <c r="G433" s="49">
        <v>0</v>
      </c>
      <c r="H433" s="58">
        <v>0</v>
      </c>
      <c r="I433" s="48">
        <f t="shared" si="255"/>
        <v>98.682289064718276</v>
      </c>
      <c r="J433" s="8"/>
      <c r="K433" s="24" t="s">
        <v>139</v>
      </c>
      <c r="L433" s="49">
        <v>25.968600502989688</v>
      </c>
      <c r="M433" s="49">
        <v>51.574506586534824</v>
      </c>
      <c r="N433" s="49">
        <v>21.139181975193768</v>
      </c>
      <c r="O433" s="49">
        <v>0</v>
      </c>
      <c r="P433" s="49">
        <v>0</v>
      </c>
      <c r="Q433" s="49">
        <v>0</v>
      </c>
      <c r="R433" s="50">
        <v>0</v>
      </c>
      <c r="S433" s="51">
        <f t="shared" si="256"/>
        <v>98.682289064718276</v>
      </c>
      <c r="U433" s="35" t="s">
        <v>139</v>
      </c>
      <c r="V433" s="89">
        <v>24.911783235275845</v>
      </c>
      <c r="W433" s="89">
        <v>0</v>
      </c>
      <c r="X433" s="89">
        <v>0</v>
      </c>
      <c r="Y433" s="89">
        <v>51.574506586534824</v>
      </c>
      <c r="Z433" s="89">
        <v>21.139181975193768</v>
      </c>
      <c r="AA433" s="89">
        <v>0</v>
      </c>
      <c r="AB433" s="89">
        <v>0</v>
      </c>
      <c r="AC433" s="90">
        <v>1.0568172677138441</v>
      </c>
      <c r="AD433" s="89">
        <v>1.0568172677138441</v>
      </c>
      <c r="AE433" s="89">
        <v>0</v>
      </c>
      <c r="AF433" s="89">
        <v>0</v>
      </c>
      <c r="AG433" s="89">
        <v>0</v>
      </c>
      <c r="AH433" s="89">
        <v>0</v>
      </c>
      <c r="AI433" s="92">
        <f t="shared" si="257"/>
        <v>98.682289064718276</v>
      </c>
      <c r="BA433"/>
      <c r="BR433"/>
      <c r="CG433"/>
    </row>
    <row r="434" spans="1:85" x14ac:dyDescent="0.25">
      <c r="A434" s="11" t="s">
        <v>24</v>
      </c>
      <c r="B434" s="52">
        <v>96.026215314997557</v>
      </c>
      <c r="C434" s="52">
        <v>1.9351008065556801E-4</v>
      </c>
      <c r="D434" s="52">
        <v>2.7437916976946526</v>
      </c>
      <c r="E434" s="52">
        <v>182.42636807338005</v>
      </c>
      <c r="F434" s="372"/>
      <c r="G434" s="52">
        <v>51.071081260820428</v>
      </c>
      <c r="H434" s="53">
        <v>0</v>
      </c>
      <c r="I434" s="54">
        <f t="shared" si="255"/>
        <v>332.26764985697338</v>
      </c>
      <c r="J434" s="8"/>
      <c r="K434" s="23" t="s">
        <v>24</v>
      </c>
      <c r="L434" s="55">
        <v>96.026215314997557</v>
      </c>
      <c r="M434" s="55">
        <v>1.9351008065556801E-4</v>
      </c>
      <c r="N434" s="55">
        <v>2.7437916976946526</v>
      </c>
      <c r="O434" s="55">
        <v>182.42636807338005</v>
      </c>
      <c r="P434" s="55">
        <v>1.2466840606066099</v>
      </c>
      <c r="Q434" s="55">
        <v>51.071081260820428</v>
      </c>
      <c r="R434" s="56">
        <v>0</v>
      </c>
      <c r="S434" s="57">
        <f t="shared" si="256"/>
        <v>333.51433391757996</v>
      </c>
      <c r="U434" s="34" t="s">
        <v>24</v>
      </c>
      <c r="V434" s="93">
        <v>0.13083745278600065</v>
      </c>
      <c r="W434" s="93">
        <v>91.209902550674173</v>
      </c>
      <c r="X434" s="93">
        <v>51.071081260820428</v>
      </c>
      <c r="Y434" s="93">
        <v>1.9351008065556801E-4</v>
      </c>
      <c r="Z434" s="93">
        <v>1.4708957715610242</v>
      </c>
      <c r="AA434" s="93">
        <v>181.45481738524032</v>
      </c>
      <c r="AB434" s="93">
        <v>1.2466840606066099</v>
      </c>
      <c r="AC434" s="94">
        <v>6.9299219258107456</v>
      </c>
      <c r="AD434" s="93">
        <v>4.6854753115373828</v>
      </c>
      <c r="AE434" s="93">
        <v>0.97155068813973466</v>
      </c>
      <c r="AF434" s="93">
        <v>0</v>
      </c>
      <c r="AG434" s="93">
        <v>1.2728959261336283</v>
      </c>
      <c r="AH434" s="93">
        <v>0</v>
      </c>
      <c r="AI434" s="95">
        <f t="shared" si="257"/>
        <v>333.5143339175799</v>
      </c>
      <c r="BA434"/>
      <c r="BR434"/>
      <c r="CG434"/>
    </row>
    <row r="435" spans="1:85" x14ac:dyDescent="0.25">
      <c r="A435" s="12" t="s">
        <v>23</v>
      </c>
      <c r="B435" s="49">
        <v>9.1505031373882488</v>
      </c>
      <c r="C435" s="49">
        <v>0</v>
      </c>
      <c r="D435" s="49">
        <v>0</v>
      </c>
      <c r="E435" s="49">
        <v>0</v>
      </c>
      <c r="F435" s="372"/>
      <c r="G435" s="49">
        <v>0</v>
      </c>
      <c r="H435" s="58">
        <v>0</v>
      </c>
      <c r="I435" s="48">
        <f t="shared" si="255"/>
        <v>9.1505031373882488</v>
      </c>
      <c r="J435" s="8"/>
      <c r="K435" s="24" t="s">
        <v>23</v>
      </c>
      <c r="L435" s="49">
        <v>9.1505031373882488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50">
        <v>0</v>
      </c>
      <c r="S435" s="51">
        <f t="shared" si="256"/>
        <v>9.1505031373882488</v>
      </c>
      <c r="U435" s="35" t="s">
        <v>23</v>
      </c>
      <c r="V435" s="89">
        <v>7.7172035530196865</v>
      </c>
      <c r="W435" s="89">
        <v>0</v>
      </c>
      <c r="X435" s="89">
        <v>0</v>
      </c>
      <c r="Y435" s="89">
        <v>0</v>
      </c>
      <c r="Z435" s="89">
        <v>0</v>
      </c>
      <c r="AA435" s="89">
        <v>0</v>
      </c>
      <c r="AB435" s="89">
        <v>0</v>
      </c>
      <c r="AC435" s="90">
        <v>1.4332995843685632</v>
      </c>
      <c r="AD435" s="89">
        <v>1.4332995843685632</v>
      </c>
      <c r="AE435" s="89">
        <v>0</v>
      </c>
      <c r="AF435" s="89">
        <v>0</v>
      </c>
      <c r="AG435" s="89">
        <v>0</v>
      </c>
      <c r="AH435" s="89">
        <v>0</v>
      </c>
      <c r="AI435" s="92">
        <f t="shared" si="257"/>
        <v>9.1505031373882488</v>
      </c>
      <c r="BA435"/>
      <c r="BR435"/>
      <c r="CG435"/>
    </row>
    <row r="436" spans="1:85" x14ac:dyDescent="0.25">
      <c r="A436" s="11" t="s">
        <v>58</v>
      </c>
      <c r="B436" s="52">
        <v>13.675702583183298</v>
      </c>
      <c r="C436" s="52">
        <v>0.90665200440240956</v>
      </c>
      <c r="D436" s="52">
        <v>10.37541912746236</v>
      </c>
      <c r="E436" s="52">
        <v>0</v>
      </c>
      <c r="F436" s="372"/>
      <c r="G436" s="52">
        <v>0</v>
      </c>
      <c r="H436" s="53">
        <v>0</v>
      </c>
      <c r="I436" s="54">
        <f t="shared" si="255"/>
        <v>24.95777371504807</v>
      </c>
      <c r="J436" s="8"/>
      <c r="K436" s="23" t="s">
        <v>58</v>
      </c>
      <c r="L436" s="55">
        <v>13.675702583183298</v>
      </c>
      <c r="M436" s="55">
        <v>0.90665200440240956</v>
      </c>
      <c r="N436" s="55">
        <v>10.37541912746236</v>
      </c>
      <c r="O436" s="55">
        <v>0</v>
      </c>
      <c r="P436" s="55">
        <v>0</v>
      </c>
      <c r="Q436" s="55">
        <v>0</v>
      </c>
      <c r="R436" s="56">
        <v>0</v>
      </c>
      <c r="S436" s="57">
        <f t="shared" si="256"/>
        <v>24.95777371504807</v>
      </c>
      <c r="U436" s="34" t="s">
        <v>58</v>
      </c>
      <c r="V436" s="93">
        <v>13.675702583183298</v>
      </c>
      <c r="W436" s="93">
        <v>0</v>
      </c>
      <c r="X436" s="93">
        <v>0</v>
      </c>
      <c r="Y436" s="93">
        <v>0.90665200440240956</v>
      </c>
      <c r="Z436" s="93">
        <v>10.37541912746236</v>
      </c>
      <c r="AA436" s="93">
        <v>0</v>
      </c>
      <c r="AB436" s="93">
        <v>0</v>
      </c>
      <c r="AC436" s="94">
        <v>0</v>
      </c>
      <c r="AD436" s="93">
        <v>0</v>
      </c>
      <c r="AE436" s="93">
        <v>0</v>
      </c>
      <c r="AF436" s="93">
        <v>0</v>
      </c>
      <c r="AG436" s="93">
        <v>0</v>
      </c>
      <c r="AH436" s="93">
        <v>0</v>
      </c>
      <c r="AI436" s="95">
        <f t="shared" si="257"/>
        <v>24.95777371504807</v>
      </c>
      <c r="BA436"/>
      <c r="BR436"/>
      <c r="CG436"/>
    </row>
    <row r="437" spans="1:85" x14ac:dyDescent="0.25">
      <c r="A437" s="12" t="s">
        <v>21</v>
      </c>
      <c r="B437" s="49">
        <v>4.5597511062821665</v>
      </c>
      <c r="C437" s="49">
        <v>0</v>
      </c>
      <c r="D437" s="49">
        <v>24.278021317086395</v>
      </c>
      <c r="E437" s="49">
        <v>0</v>
      </c>
      <c r="F437" s="372"/>
      <c r="G437" s="49">
        <v>0</v>
      </c>
      <c r="H437" s="58">
        <v>0</v>
      </c>
      <c r="I437" s="48">
        <f t="shared" si="255"/>
        <v>28.837772423368563</v>
      </c>
      <c r="J437" s="8"/>
      <c r="K437" s="24" t="s">
        <v>21</v>
      </c>
      <c r="L437" s="49">
        <v>4.5597511062821665</v>
      </c>
      <c r="M437" s="49">
        <v>0</v>
      </c>
      <c r="N437" s="49">
        <v>24.278021317086395</v>
      </c>
      <c r="O437" s="49">
        <v>0</v>
      </c>
      <c r="P437" s="49">
        <v>0</v>
      </c>
      <c r="Q437" s="49">
        <v>0</v>
      </c>
      <c r="R437" s="50">
        <v>0</v>
      </c>
      <c r="S437" s="51">
        <f t="shared" si="256"/>
        <v>28.837772423368563</v>
      </c>
      <c r="U437" s="35" t="s">
        <v>21</v>
      </c>
      <c r="V437" s="89">
        <v>4.5458771154201658</v>
      </c>
      <c r="W437" s="89">
        <v>0</v>
      </c>
      <c r="X437" s="89">
        <v>0</v>
      </c>
      <c r="Y437" s="89">
        <v>0</v>
      </c>
      <c r="Z437" s="89">
        <v>22.575107480763698</v>
      </c>
      <c r="AA437" s="89">
        <v>0</v>
      </c>
      <c r="AB437" s="89">
        <v>0</v>
      </c>
      <c r="AC437" s="90">
        <v>1.716787827184699</v>
      </c>
      <c r="AD437" s="89">
        <v>1.3873990862000887E-2</v>
      </c>
      <c r="AE437" s="89">
        <v>0</v>
      </c>
      <c r="AF437" s="89">
        <v>0</v>
      </c>
      <c r="AG437" s="89">
        <v>1.7029138363226979</v>
      </c>
      <c r="AH437" s="89">
        <v>0</v>
      </c>
      <c r="AI437" s="92">
        <f t="shared" si="257"/>
        <v>28.837772423368563</v>
      </c>
      <c r="BA437"/>
      <c r="BR437"/>
      <c r="CG437"/>
    </row>
    <row r="438" spans="1:85" x14ac:dyDescent="0.25">
      <c r="A438" s="11" t="s">
        <v>20</v>
      </c>
      <c r="B438" s="52">
        <v>6.2409923987123692</v>
      </c>
      <c r="C438" s="52">
        <v>7.2940352169563391E-2</v>
      </c>
      <c r="D438" s="52">
        <v>3.7354605199623649</v>
      </c>
      <c r="E438" s="52">
        <v>0</v>
      </c>
      <c r="F438" s="372"/>
      <c r="G438" s="52">
        <v>0</v>
      </c>
      <c r="H438" s="53">
        <v>0</v>
      </c>
      <c r="I438" s="54">
        <f t="shared" si="255"/>
        <v>10.049393270844298</v>
      </c>
      <c r="J438" s="8"/>
      <c r="K438" s="23" t="s">
        <v>20</v>
      </c>
      <c r="L438" s="55">
        <v>6.2409923987123692</v>
      </c>
      <c r="M438" s="55">
        <v>7.2940352169563391E-2</v>
      </c>
      <c r="N438" s="55">
        <v>3.7354605199623649</v>
      </c>
      <c r="O438" s="55">
        <v>0</v>
      </c>
      <c r="P438" s="55">
        <v>0</v>
      </c>
      <c r="Q438" s="55">
        <v>0</v>
      </c>
      <c r="R438" s="56">
        <v>0</v>
      </c>
      <c r="S438" s="57">
        <f t="shared" si="256"/>
        <v>10.049393270844298</v>
      </c>
      <c r="U438" s="34" t="s">
        <v>59</v>
      </c>
      <c r="V438" s="93">
        <v>6.2409923987123692</v>
      </c>
      <c r="W438" s="93">
        <v>0</v>
      </c>
      <c r="X438" s="93">
        <v>0</v>
      </c>
      <c r="Y438" s="93">
        <v>7.2940352169563391E-2</v>
      </c>
      <c r="Z438" s="93">
        <v>3.7354605199623649</v>
      </c>
      <c r="AA438" s="93">
        <v>0</v>
      </c>
      <c r="AB438" s="93">
        <v>0</v>
      </c>
      <c r="AC438" s="94">
        <v>0</v>
      </c>
      <c r="AD438" s="93">
        <v>0</v>
      </c>
      <c r="AE438" s="93">
        <v>0</v>
      </c>
      <c r="AF438" s="93">
        <v>0</v>
      </c>
      <c r="AG438" s="93">
        <v>0</v>
      </c>
      <c r="AH438" s="93">
        <v>0</v>
      </c>
      <c r="AI438" s="95">
        <f t="shared" si="257"/>
        <v>10.049393270844298</v>
      </c>
      <c r="BA438"/>
      <c r="BR438"/>
      <c r="CG438"/>
    </row>
    <row r="439" spans="1:85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255"/>
        <v>0</v>
      </c>
      <c r="J439" s="8"/>
      <c r="K439" s="25" t="s">
        <v>62</v>
      </c>
      <c r="L439" s="49">
        <v>0</v>
      </c>
      <c r="M439" s="49">
        <v>0</v>
      </c>
      <c r="N439" s="49">
        <v>0</v>
      </c>
      <c r="O439" s="49">
        <v>0</v>
      </c>
      <c r="P439" s="49">
        <v>0</v>
      </c>
      <c r="Q439" s="49">
        <v>0</v>
      </c>
      <c r="R439" s="50">
        <v>0</v>
      </c>
      <c r="S439" s="51">
        <f t="shared" si="256"/>
        <v>0</v>
      </c>
      <c r="U439" s="36" t="s">
        <v>60</v>
      </c>
      <c r="V439" s="89">
        <v>0</v>
      </c>
      <c r="W439" s="89">
        <v>0</v>
      </c>
      <c r="X439" s="89">
        <v>0</v>
      </c>
      <c r="Y439" s="89">
        <v>0</v>
      </c>
      <c r="Z439" s="89">
        <v>0</v>
      </c>
      <c r="AA439" s="89">
        <v>0</v>
      </c>
      <c r="AB439" s="89">
        <v>0</v>
      </c>
      <c r="AC439" s="90">
        <v>0</v>
      </c>
      <c r="AD439" s="91">
        <v>0</v>
      </c>
      <c r="AE439" s="91">
        <v>0</v>
      </c>
      <c r="AF439" s="91">
        <v>0</v>
      </c>
      <c r="AG439" s="91">
        <v>0</v>
      </c>
      <c r="AH439" s="91">
        <v>0</v>
      </c>
      <c r="AI439" s="92">
        <f t="shared" si="257"/>
        <v>0</v>
      </c>
      <c r="BA439"/>
      <c r="BR439"/>
      <c r="CG439"/>
    </row>
    <row r="440" spans="1:85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255"/>
        <v>0</v>
      </c>
      <c r="J440" s="8"/>
      <c r="K440" s="26" t="s">
        <v>22</v>
      </c>
      <c r="L440" s="62">
        <v>0</v>
      </c>
      <c r="M440" s="62">
        <v>0</v>
      </c>
      <c r="N440" s="62">
        <v>0</v>
      </c>
      <c r="O440" s="62">
        <v>0</v>
      </c>
      <c r="P440" s="62">
        <v>0</v>
      </c>
      <c r="Q440" s="62">
        <v>0</v>
      </c>
      <c r="R440" s="63">
        <v>0</v>
      </c>
      <c r="S440" s="64">
        <f t="shared" si="256"/>
        <v>0</v>
      </c>
      <c r="U440" s="37" t="s">
        <v>63</v>
      </c>
      <c r="V440" s="96">
        <v>0</v>
      </c>
      <c r="W440" s="96">
        <v>0</v>
      </c>
      <c r="X440" s="96">
        <v>0</v>
      </c>
      <c r="Y440" s="96">
        <v>0</v>
      </c>
      <c r="Z440" s="96">
        <v>0</v>
      </c>
      <c r="AA440" s="96">
        <v>0</v>
      </c>
      <c r="AB440" s="96">
        <v>0</v>
      </c>
      <c r="AC440" s="96">
        <v>0</v>
      </c>
      <c r="AD440" s="96">
        <v>0</v>
      </c>
      <c r="AE440" s="96">
        <v>0</v>
      </c>
      <c r="AF440" s="96">
        <v>0</v>
      </c>
      <c r="AG440" s="96">
        <v>0</v>
      </c>
      <c r="AH440" s="97">
        <v>0</v>
      </c>
      <c r="AI440" s="98">
        <f t="shared" si="257"/>
        <v>0</v>
      </c>
      <c r="BA440"/>
      <c r="BR440"/>
      <c r="CG440"/>
    </row>
    <row r="441" spans="1:85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255"/>
        <v>0</v>
      </c>
      <c r="J441" s="8"/>
      <c r="K441" s="27" t="s">
        <v>18</v>
      </c>
      <c r="L441" s="65">
        <v>0</v>
      </c>
      <c r="M441" s="65">
        <v>0</v>
      </c>
      <c r="N441" s="65">
        <v>0</v>
      </c>
      <c r="O441" s="65">
        <v>0</v>
      </c>
      <c r="P441" s="65">
        <v>0</v>
      </c>
      <c r="Q441" s="65">
        <v>0</v>
      </c>
      <c r="R441" s="68">
        <v>0</v>
      </c>
      <c r="S441" s="69">
        <f t="shared" si="256"/>
        <v>0</v>
      </c>
      <c r="U441" s="38" t="s">
        <v>18</v>
      </c>
      <c r="V441" s="99">
        <v>0</v>
      </c>
      <c r="W441" s="99">
        <v>0</v>
      </c>
      <c r="X441" s="99">
        <v>0</v>
      </c>
      <c r="Y441" s="99">
        <v>0</v>
      </c>
      <c r="Z441" s="99">
        <v>0</v>
      </c>
      <c r="AA441" s="99">
        <v>0</v>
      </c>
      <c r="AB441" s="99">
        <v>0</v>
      </c>
      <c r="AC441" s="99">
        <v>0</v>
      </c>
      <c r="AD441" s="100">
        <v>0</v>
      </c>
      <c r="AE441" s="100">
        <v>0</v>
      </c>
      <c r="AF441" s="100">
        <v>0</v>
      </c>
      <c r="AG441" s="100">
        <v>0</v>
      </c>
      <c r="AH441" s="100">
        <v>0</v>
      </c>
      <c r="AI441" s="101">
        <f t="shared" si="257"/>
        <v>0</v>
      </c>
      <c r="BA441"/>
      <c r="BR441"/>
      <c r="CG441"/>
    </row>
    <row r="442" spans="1:85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255"/>
        <v>0</v>
      </c>
      <c r="J442" s="8"/>
      <c r="K442" s="26" t="s">
        <v>19</v>
      </c>
      <c r="L442" s="62">
        <v>0</v>
      </c>
      <c r="M442" s="62">
        <v>0</v>
      </c>
      <c r="N442" s="62">
        <v>0</v>
      </c>
      <c r="O442" s="62">
        <v>0</v>
      </c>
      <c r="P442" s="62">
        <v>0</v>
      </c>
      <c r="Q442" s="62">
        <v>0</v>
      </c>
      <c r="R442" s="63">
        <v>0</v>
      </c>
      <c r="S442" s="64">
        <f t="shared" si="256"/>
        <v>0</v>
      </c>
      <c r="U442" s="37" t="s">
        <v>19</v>
      </c>
      <c r="V442" s="96">
        <v>0</v>
      </c>
      <c r="W442" s="96">
        <v>0</v>
      </c>
      <c r="X442" s="96">
        <v>0</v>
      </c>
      <c r="Y442" s="96">
        <v>0</v>
      </c>
      <c r="Z442" s="96">
        <v>0</v>
      </c>
      <c r="AA442" s="96">
        <v>0</v>
      </c>
      <c r="AB442" s="96">
        <v>0</v>
      </c>
      <c r="AC442" s="96">
        <v>0</v>
      </c>
      <c r="AD442" s="96">
        <v>0</v>
      </c>
      <c r="AE442" s="96">
        <v>0</v>
      </c>
      <c r="AF442" s="96">
        <v>0</v>
      </c>
      <c r="AG442" s="96">
        <v>0</v>
      </c>
      <c r="AH442" s="97">
        <v>0</v>
      </c>
      <c r="AI442" s="98">
        <f t="shared" si="257"/>
        <v>0</v>
      </c>
      <c r="BA442"/>
      <c r="BR442"/>
      <c r="CG442"/>
    </row>
    <row r="443" spans="1:85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 t="shared" si="255"/>
        <v>0</v>
      </c>
      <c r="J443" s="8"/>
      <c r="K443" s="28" t="s">
        <v>10</v>
      </c>
      <c r="L443" s="70">
        <v>0</v>
      </c>
      <c r="M443" s="70">
        <v>0</v>
      </c>
      <c r="N443" s="70">
        <v>0</v>
      </c>
      <c r="O443" s="70">
        <v>0</v>
      </c>
      <c r="P443" s="70">
        <v>0</v>
      </c>
      <c r="Q443" s="70">
        <v>0</v>
      </c>
      <c r="R443" s="73">
        <v>0</v>
      </c>
      <c r="S443" s="74">
        <f t="shared" si="256"/>
        <v>0</v>
      </c>
      <c r="U443" s="38" t="s">
        <v>10</v>
      </c>
      <c r="V443" s="99">
        <v>0</v>
      </c>
      <c r="W443" s="99">
        <v>0</v>
      </c>
      <c r="X443" s="99">
        <v>0</v>
      </c>
      <c r="Y443" s="99">
        <v>0</v>
      </c>
      <c r="Z443" s="99">
        <v>0</v>
      </c>
      <c r="AA443" s="99">
        <v>0</v>
      </c>
      <c r="AB443" s="99">
        <v>0</v>
      </c>
      <c r="AC443" s="99">
        <v>0</v>
      </c>
      <c r="AD443" s="100">
        <v>0</v>
      </c>
      <c r="AE443" s="100">
        <v>0</v>
      </c>
      <c r="AF443" s="100">
        <v>0</v>
      </c>
      <c r="AG443" s="100">
        <v>0</v>
      </c>
      <c r="AH443" s="100">
        <v>0</v>
      </c>
      <c r="AI443" s="101">
        <f t="shared" si="257"/>
        <v>0</v>
      </c>
      <c r="AJ443" s="45"/>
    </row>
    <row r="444" spans="1:85" x14ac:dyDescent="0.25">
      <c r="A444" s="17" t="s">
        <v>25</v>
      </c>
      <c r="B444" s="75">
        <f>SUM(B423:B439)</f>
        <v>215.77568013531385</v>
      </c>
      <c r="C444" s="75">
        <f t="shared" ref="C444:I444" si="258">SUM(C423:C439)</f>
        <v>58.062797396692872</v>
      </c>
      <c r="D444" s="75">
        <f t="shared" si="258"/>
        <v>64.00269703670746</v>
      </c>
      <c r="E444" s="75">
        <f t="shared" si="258"/>
        <v>182.43514233758347</v>
      </c>
      <c r="F444" s="75">
        <f t="shared" si="258"/>
        <v>0</v>
      </c>
      <c r="G444" s="75">
        <f t="shared" si="258"/>
        <v>51.071081260820428</v>
      </c>
      <c r="H444" s="76">
        <f t="shared" si="258"/>
        <v>0</v>
      </c>
      <c r="I444" s="48">
        <f t="shared" si="258"/>
        <v>571.34739816711817</v>
      </c>
      <c r="J444" s="8"/>
      <c r="K444" s="29" t="s">
        <v>25</v>
      </c>
      <c r="L444" s="75">
        <f>SUM(L423:L439)</f>
        <v>215.77568013531385</v>
      </c>
      <c r="M444" s="75">
        <f t="shared" ref="M444:S444" si="259">SUM(M423:M439)</f>
        <v>58.062797396692872</v>
      </c>
      <c r="N444" s="75">
        <f t="shared" si="259"/>
        <v>64.00269703670746</v>
      </c>
      <c r="O444" s="75">
        <f t="shared" si="259"/>
        <v>182.43514233758347</v>
      </c>
      <c r="P444" s="75">
        <f t="shared" si="259"/>
        <v>112.39726288967893</v>
      </c>
      <c r="Q444" s="75">
        <f t="shared" si="259"/>
        <v>51.071081260820428</v>
      </c>
      <c r="R444" s="76">
        <f t="shared" si="259"/>
        <v>0</v>
      </c>
      <c r="S444" s="77">
        <f t="shared" si="259"/>
        <v>683.74466105679721</v>
      </c>
      <c r="U444" s="39" t="s">
        <v>61</v>
      </c>
      <c r="V444" s="102">
        <f>SUM(V423:V439)</f>
        <v>101.57853285996542</v>
      </c>
      <c r="W444" s="102">
        <f t="shared" ref="W444:AH444" si="260">SUM(W423:W439)</f>
        <v>91.209902550674173</v>
      </c>
      <c r="X444" s="102">
        <f t="shared" si="260"/>
        <v>51.071081260820428</v>
      </c>
      <c r="Y444" s="102">
        <f t="shared" si="260"/>
        <v>58.062797396692872</v>
      </c>
      <c r="Z444" s="102">
        <f t="shared" si="260"/>
        <v>60.918100342861109</v>
      </c>
      <c r="AA444" s="102">
        <f t="shared" si="260"/>
        <v>181.46359164944374</v>
      </c>
      <c r="AB444" s="102">
        <f t="shared" si="260"/>
        <v>112.39726288967893</v>
      </c>
      <c r="AC444" s="102">
        <f t="shared" si="260"/>
        <v>27.043392106660338</v>
      </c>
      <c r="AD444" s="103">
        <f t="shared" si="260"/>
        <v>22.987244724674255</v>
      </c>
      <c r="AE444" s="103">
        <f t="shared" si="260"/>
        <v>0.97155068813973466</v>
      </c>
      <c r="AF444" s="103">
        <f t="shared" si="260"/>
        <v>0</v>
      </c>
      <c r="AG444" s="103">
        <f t="shared" si="260"/>
        <v>3.0845966938463487</v>
      </c>
      <c r="AH444" s="103">
        <f t="shared" si="260"/>
        <v>0</v>
      </c>
      <c r="AI444" s="104">
        <f>SUM(V444:AC444)</f>
        <v>683.7446610567971</v>
      </c>
    </row>
    <row r="445" spans="1:85" s="4" customFormat="1" ht="15" thickBot="1" x14ac:dyDescent="0.35">
      <c r="A445" s="18" t="s">
        <v>85</v>
      </c>
      <c r="B445" s="105">
        <f>IF($I444=0,"-",B444/$I444)</f>
        <v>0.37766108820574312</v>
      </c>
      <c r="C445" s="105">
        <f t="shared" ref="C445:H445" si="261">IF($I444=0,"-",C444/$I444)</f>
        <v>0.10162433150646745</v>
      </c>
      <c r="D445" s="105">
        <f t="shared" si="261"/>
        <v>0.11202063270442474</v>
      </c>
      <c r="E445" s="105">
        <f t="shared" si="261"/>
        <v>0.31930685765409139</v>
      </c>
      <c r="F445" s="105">
        <f t="shared" si="261"/>
        <v>0</v>
      </c>
      <c r="G445" s="105">
        <f t="shared" si="261"/>
        <v>8.9387089929273161E-2</v>
      </c>
      <c r="H445" s="106">
        <f t="shared" si="261"/>
        <v>0</v>
      </c>
      <c r="I445" s="107">
        <f>SUM(B445:H445)</f>
        <v>0.99999999999999978</v>
      </c>
      <c r="J445"/>
      <c r="K445" s="30" t="s">
        <v>85</v>
      </c>
      <c r="L445" s="80">
        <f>IF($S444=0,"-",L444/$S444)</f>
        <v>0.3155793272327867</v>
      </c>
      <c r="M445" s="80">
        <f t="shared" ref="M445:R445" si="262">IF($S444=0,"-",M444/$S444)</f>
        <v>8.4918831112993101E-2</v>
      </c>
      <c r="N445" s="80">
        <f t="shared" si="262"/>
        <v>9.360613790795054E-2</v>
      </c>
      <c r="O445" s="80">
        <f t="shared" si="262"/>
        <v>0.26681764806120944</v>
      </c>
      <c r="P445" s="80">
        <f t="shared" si="262"/>
        <v>0.16438484903992884</v>
      </c>
      <c r="Q445" s="80">
        <f t="shared" si="262"/>
        <v>7.469320664513103E-2</v>
      </c>
      <c r="R445" s="81">
        <f t="shared" si="262"/>
        <v>0</v>
      </c>
      <c r="S445" s="82">
        <f>SUM(L445:R445)</f>
        <v>0.99999999999999967</v>
      </c>
      <c r="U445" s="40" t="s">
        <v>85</v>
      </c>
      <c r="V445" s="108">
        <f>+V444/$AI444</f>
        <v>0.14856208559342232</v>
      </c>
      <c r="W445" s="108">
        <f t="shared" ref="W445:AH445" si="263">+W444/$AI444</f>
        <v>0.13339760841378998</v>
      </c>
      <c r="X445" s="108">
        <f t="shared" si="263"/>
        <v>7.4693206645131044E-2</v>
      </c>
      <c r="Y445" s="108">
        <f t="shared" si="263"/>
        <v>8.4918831112993115E-2</v>
      </c>
      <c r="Z445" s="108">
        <f t="shared" si="263"/>
        <v>8.9094809528320079E-2</v>
      </c>
      <c r="AA445" s="108">
        <f t="shared" si="263"/>
        <v>0.26539672188295155</v>
      </c>
      <c r="AB445" s="108">
        <f t="shared" si="263"/>
        <v>0.16438484903992887</v>
      </c>
      <c r="AC445" s="108">
        <f t="shared" si="263"/>
        <v>3.9551887783462934E-2</v>
      </c>
      <c r="AD445" s="108">
        <f t="shared" si="263"/>
        <v>3.3619633225574479E-2</v>
      </c>
      <c r="AE445" s="108">
        <f t="shared" si="263"/>
        <v>1.4209261782579831E-3</v>
      </c>
      <c r="AF445" s="108">
        <f t="shared" si="263"/>
        <v>0</v>
      </c>
      <c r="AG445" s="108">
        <f t="shared" si="263"/>
        <v>4.5113283796304748E-3</v>
      </c>
      <c r="AH445" s="108">
        <f t="shared" si="263"/>
        <v>0</v>
      </c>
      <c r="AI445" s="109">
        <f>SUM(V445:AC445)</f>
        <v>0.99999999999999989</v>
      </c>
      <c r="AJ445"/>
      <c r="BA445" s="83"/>
      <c r="BR445" s="83"/>
    </row>
    <row r="446" spans="1:85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5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  <c r="K447" s="374" t="s">
        <v>42</v>
      </c>
      <c r="L447" s="43" t="s">
        <v>0</v>
      </c>
      <c r="M447" s="43" t="s">
        <v>1</v>
      </c>
      <c r="N447" s="43" t="s">
        <v>2</v>
      </c>
      <c r="O447" s="43" t="s">
        <v>3</v>
      </c>
      <c r="P447" s="43" t="s">
        <v>26</v>
      </c>
      <c r="Q447" s="43" t="s">
        <v>4</v>
      </c>
      <c r="R447" s="43" t="s">
        <v>84</v>
      </c>
      <c r="S447" s="44" t="s">
        <v>5</v>
      </c>
    </row>
    <row r="448" spans="1:85" ht="15" customHeight="1" x14ac:dyDescent="0.25">
      <c r="A448" s="424" t="s">
        <v>42</v>
      </c>
      <c r="B448" s="357" t="s">
        <v>66</v>
      </c>
      <c r="C448" s="358"/>
      <c r="D448" s="358"/>
      <c r="E448" s="358"/>
      <c r="F448" s="358"/>
      <c r="G448" s="358"/>
      <c r="H448" s="358"/>
      <c r="I448" s="359"/>
      <c r="K448" s="375" t="s">
        <v>42</v>
      </c>
      <c r="L448" s="360" t="s">
        <v>66</v>
      </c>
      <c r="M448" s="361"/>
      <c r="N448" s="361"/>
      <c r="O448" s="361"/>
      <c r="P448" s="361"/>
      <c r="Q448" s="361"/>
      <c r="R448" s="361"/>
      <c r="S448" s="362"/>
    </row>
    <row r="449" spans="1:19" x14ac:dyDescent="0.25">
      <c r="A449" s="10" t="s">
        <v>6</v>
      </c>
      <c r="B449" s="376"/>
      <c r="C449" s="377"/>
      <c r="D449" s="377"/>
      <c r="E449" s="378"/>
      <c r="F449" s="46">
        <v>0.21252538970098006</v>
      </c>
      <c r="G449" s="376"/>
      <c r="H449" s="378"/>
      <c r="I449" s="48">
        <f>SUM(B449:H449)</f>
        <v>0.21252538970098006</v>
      </c>
      <c r="J449" s="8"/>
      <c r="K449" s="31" t="s">
        <v>6</v>
      </c>
      <c r="L449" s="376"/>
      <c r="M449" s="377"/>
      <c r="N449" s="377"/>
      <c r="O449" s="378"/>
      <c r="P449" s="46">
        <v>0</v>
      </c>
      <c r="Q449" s="376"/>
      <c r="R449" s="385"/>
      <c r="S449" s="88">
        <f>SUM(L449:R449)</f>
        <v>0</v>
      </c>
    </row>
    <row r="450" spans="1:1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264">SUM(B450:H450)</f>
        <v>0</v>
      </c>
      <c r="J450" s="8"/>
      <c r="K450" s="23" t="s">
        <v>7</v>
      </c>
      <c r="L450" s="379"/>
      <c r="M450" s="380"/>
      <c r="N450" s="380"/>
      <c r="O450" s="381"/>
      <c r="P450" s="55">
        <v>0</v>
      </c>
      <c r="Q450" s="379"/>
      <c r="R450" s="386"/>
      <c r="S450" s="57">
        <f t="shared" ref="S450:S469" si="265">SUM(L450:R450)</f>
        <v>0</v>
      </c>
    </row>
    <row r="451" spans="1:1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264"/>
        <v>0</v>
      </c>
      <c r="J451" s="8"/>
      <c r="K451" s="24" t="s">
        <v>9</v>
      </c>
      <c r="L451" s="379"/>
      <c r="M451" s="380"/>
      <c r="N451" s="380"/>
      <c r="O451" s="381"/>
      <c r="P451" s="49">
        <v>0</v>
      </c>
      <c r="Q451" s="379"/>
      <c r="R451" s="386"/>
      <c r="S451" s="51">
        <f t="shared" si="265"/>
        <v>0</v>
      </c>
    </row>
    <row r="452" spans="1:1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264"/>
        <v>0</v>
      </c>
      <c r="J452" s="8"/>
      <c r="K452" s="23" t="s">
        <v>54</v>
      </c>
      <c r="L452" s="379"/>
      <c r="M452" s="380"/>
      <c r="N452" s="380"/>
      <c r="O452" s="381"/>
      <c r="P452" s="55">
        <v>0</v>
      </c>
      <c r="Q452" s="379"/>
      <c r="R452" s="386"/>
      <c r="S452" s="57">
        <f t="shared" si="265"/>
        <v>0</v>
      </c>
    </row>
    <row r="453" spans="1:1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264"/>
        <v>0</v>
      </c>
      <c r="J453" s="8"/>
      <c r="K453" s="24" t="s">
        <v>15</v>
      </c>
      <c r="L453" s="379"/>
      <c r="M453" s="380"/>
      <c r="N453" s="380"/>
      <c r="O453" s="381"/>
      <c r="P453" s="49">
        <v>0</v>
      </c>
      <c r="Q453" s="379"/>
      <c r="R453" s="386"/>
      <c r="S453" s="51">
        <f t="shared" si="265"/>
        <v>0</v>
      </c>
    </row>
    <row r="454" spans="1:1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264"/>
        <v>0</v>
      </c>
      <c r="J454" s="8"/>
      <c r="K454" s="23" t="s">
        <v>67</v>
      </c>
      <c r="L454" s="379"/>
      <c r="M454" s="380"/>
      <c r="N454" s="380"/>
      <c r="O454" s="381"/>
      <c r="P454" s="55">
        <v>0</v>
      </c>
      <c r="Q454" s="379"/>
      <c r="R454" s="386"/>
      <c r="S454" s="57">
        <f t="shared" si="265"/>
        <v>0</v>
      </c>
    </row>
    <row r="455" spans="1:19" x14ac:dyDescent="0.25">
      <c r="A455" s="12" t="s">
        <v>56</v>
      </c>
      <c r="B455" s="379"/>
      <c r="C455" s="380"/>
      <c r="D455" s="380"/>
      <c r="E455" s="381"/>
      <c r="F455" s="49">
        <v>297.47051872048053</v>
      </c>
      <c r="G455" s="379"/>
      <c r="H455" s="381"/>
      <c r="I455" s="48">
        <f t="shared" si="264"/>
        <v>297.47051872048053</v>
      </c>
      <c r="J455" s="8"/>
      <c r="K455" s="24" t="s">
        <v>56</v>
      </c>
      <c r="L455" s="379"/>
      <c r="M455" s="380"/>
      <c r="N455" s="380"/>
      <c r="O455" s="381"/>
      <c r="P455" s="49">
        <v>0</v>
      </c>
      <c r="Q455" s="379"/>
      <c r="R455" s="386"/>
      <c r="S455" s="51">
        <f t="shared" si="265"/>
        <v>0</v>
      </c>
    </row>
    <row r="456" spans="1:1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264"/>
        <v>0</v>
      </c>
      <c r="J456" s="8"/>
      <c r="K456" s="23" t="s">
        <v>11</v>
      </c>
      <c r="L456" s="379"/>
      <c r="M456" s="380"/>
      <c r="N456" s="380"/>
      <c r="O456" s="381"/>
      <c r="P456" s="55">
        <v>0</v>
      </c>
      <c r="Q456" s="379"/>
      <c r="R456" s="386"/>
      <c r="S456" s="57">
        <f t="shared" si="265"/>
        <v>0</v>
      </c>
    </row>
    <row r="457" spans="1:1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264"/>
        <v>0</v>
      </c>
      <c r="J457" s="8"/>
      <c r="K457" s="24" t="s">
        <v>57</v>
      </c>
      <c r="L457" s="379"/>
      <c r="M457" s="380"/>
      <c r="N457" s="380"/>
      <c r="O457" s="381"/>
      <c r="P457" s="49">
        <v>0</v>
      </c>
      <c r="Q457" s="379"/>
      <c r="R457" s="386"/>
      <c r="S457" s="51">
        <f t="shared" si="265"/>
        <v>0</v>
      </c>
    </row>
    <row r="458" spans="1:1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264"/>
        <v>0</v>
      </c>
      <c r="J458" s="8"/>
      <c r="K458" s="23" t="s">
        <v>16</v>
      </c>
      <c r="L458" s="379"/>
      <c r="M458" s="380"/>
      <c r="N458" s="380"/>
      <c r="O458" s="381"/>
      <c r="P458" s="55">
        <v>0</v>
      </c>
      <c r="Q458" s="379"/>
      <c r="R458" s="386"/>
      <c r="S458" s="57">
        <f t="shared" si="265"/>
        <v>0</v>
      </c>
    </row>
    <row r="459" spans="1:1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264"/>
        <v>0</v>
      </c>
      <c r="J459" s="8"/>
      <c r="K459" s="24" t="s">
        <v>139</v>
      </c>
      <c r="L459" s="379"/>
      <c r="M459" s="380"/>
      <c r="N459" s="380"/>
      <c r="O459" s="381"/>
      <c r="P459" s="49">
        <v>0</v>
      </c>
      <c r="Q459" s="379"/>
      <c r="R459" s="386"/>
      <c r="S459" s="51">
        <f t="shared" si="265"/>
        <v>0</v>
      </c>
    </row>
    <row r="460" spans="1:19" x14ac:dyDescent="0.25">
      <c r="A460" s="11" t="s">
        <v>24</v>
      </c>
      <c r="B460" s="379"/>
      <c r="C460" s="380"/>
      <c r="D460" s="380"/>
      <c r="E460" s="381"/>
      <c r="F460" s="52">
        <v>931.62068915500879</v>
      </c>
      <c r="G460" s="379"/>
      <c r="H460" s="381"/>
      <c r="I460" s="54">
        <f t="shared" si="264"/>
        <v>931.62068915500879</v>
      </c>
      <c r="J460" s="8"/>
      <c r="K460" s="23" t="s">
        <v>24</v>
      </c>
      <c r="L460" s="379"/>
      <c r="M460" s="380"/>
      <c r="N460" s="380"/>
      <c r="O460" s="381"/>
      <c r="P460" s="55">
        <v>0</v>
      </c>
      <c r="Q460" s="379"/>
      <c r="R460" s="386"/>
      <c r="S460" s="57">
        <f t="shared" si="265"/>
        <v>0</v>
      </c>
    </row>
    <row r="461" spans="1:1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264"/>
        <v>0</v>
      </c>
      <c r="J461" s="8"/>
      <c r="K461" s="24" t="s">
        <v>23</v>
      </c>
      <c r="L461" s="379"/>
      <c r="M461" s="380"/>
      <c r="N461" s="380"/>
      <c r="O461" s="381"/>
      <c r="P461" s="49">
        <v>0</v>
      </c>
      <c r="Q461" s="379"/>
      <c r="R461" s="386"/>
      <c r="S461" s="51">
        <f t="shared" si="265"/>
        <v>0</v>
      </c>
    </row>
    <row r="462" spans="1:1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264"/>
        <v>0</v>
      </c>
      <c r="J462" s="8"/>
      <c r="K462" s="23" t="s">
        <v>58</v>
      </c>
      <c r="L462" s="379"/>
      <c r="M462" s="380"/>
      <c r="N462" s="380"/>
      <c r="O462" s="381"/>
      <c r="P462" s="55">
        <v>0</v>
      </c>
      <c r="Q462" s="379"/>
      <c r="R462" s="386"/>
      <c r="S462" s="57">
        <f t="shared" si="265"/>
        <v>0</v>
      </c>
    </row>
    <row r="463" spans="1:19" x14ac:dyDescent="0.25">
      <c r="A463" s="12" t="s">
        <v>21</v>
      </c>
      <c r="B463" s="379"/>
      <c r="C463" s="380"/>
      <c r="D463" s="380"/>
      <c r="E463" s="381"/>
      <c r="F463" s="49">
        <v>2.8868954760486858</v>
      </c>
      <c r="G463" s="379"/>
      <c r="H463" s="381"/>
      <c r="I463" s="48">
        <f t="shared" si="264"/>
        <v>2.8868954760486858</v>
      </c>
      <c r="J463" s="8"/>
      <c r="K463" s="24" t="s">
        <v>21</v>
      </c>
      <c r="L463" s="379"/>
      <c r="M463" s="380"/>
      <c r="N463" s="380"/>
      <c r="O463" s="381"/>
      <c r="P463" s="49">
        <v>0</v>
      </c>
      <c r="Q463" s="379"/>
      <c r="R463" s="386"/>
      <c r="S463" s="51">
        <f t="shared" si="265"/>
        <v>0</v>
      </c>
    </row>
    <row r="464" spans="1:1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264"/>
        <v>0</v>
      </c>
      <c r="J464" s="8"/>
      <c r="K464" s="23" t="s">
        <v>20</v>
      </c>
      <c r="L464" s="379"/>
      <c r="M464" s="380"/>
      <c r="N464" s="380"/>
      <c r="O464" s="381"/>
      <c r="P464" s="55">
        <v>0</v>
      </c>
      <c r="Q464" s="379"/>
      <c r="R464" s="386"/>
      <c r="S464" s="57">
        <f t="shared" si="265"/>
        <v>0</v>
      </c>
    </row>
    <row r="465" spans="1:19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264"/>
        <v>0</v>
      </c>
      <c r="J465" s="8"/>
      <c r="K465" s="25" t="s">
        <v>62</v>
      </c>
      <c r="L465" s="379"/>
      <c r="M465" s="380"/>
      <c r="N465" s="380"/>
      <c r="O465" s="381"/>
      <c r="P465" s="49">
        <v>0</v>
      </c>
      <c r="Q465" s="379"/>
      <c r="R465" s="386"/>
      <c r="S465" s="51">
        <f t="shared" si="265"/>
        <v>0</v>
      </c>
    </row>
    <row r="466" spans="1:19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264"/>
        <v>0</v>
      </c>
      <c r="J466" s="8"/>
      <c r="K466" s="26" t="s">
        <v>22</v>
      </c>
      <c r="L466" s="379"/>
      <c r="M466" s="380"/>
      <c r="N466" s="380"/>
      <c r="O466" s="381"/>
      <c r="P466" s="62">
        <v>0</v>
      </c>
      <c r="Q466" s="379"/>
      <c r="R466" s="386"/>
      <c r="S466" s="64">
        <f t="shared" si="265"/>
        <v>0</v>
      </c>
    </row>
    <row r="467" spans="1:19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264"/>
        <v>0</v>
      </c>
      <c r="J467" s="8"/>
      <c r="K467" s="27" t="s">
        <v>18</v>
      </c>
      <c r="L467" s="379"/>
      <c r="M467" s="380"/>
      <c r="N467" s="380"/>
      <c r="O467" s="381"/>
      <c r="P467" s="65">
        <v>0</v>
      </c>
      <c r="Q467" s="379"/>
      <c r="R467" s="386"/>
      <c r="S467" s="69">
        <f t="shared" si="265"/>
        <v>0</v>
      </c>
    </row>
    <row r="468" spans="1:19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264"/>
        <v>0</v>
      </c>
      <c r="J468" s="8"/>
      <c r="K468" s="26" t="s">
        <v>19</v>
      </c>
      <c r="L468" s="379"/>
      <c r="M468" s="380"/>
      <c r="N468" s="380"/>
      <c r="O468" s="381"/>
      <c r="P468" s="62">
        <v>0</v>
      </c>
      <c r="Q468" s="379"/>
      <c r="R468" s="386"/>
      <c r="S468" s="64">
        <f t="shared" si="265"/>
        <v>0</v>
      </c>
    </row>
    <row r="469" spans="1:19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264"/>
        <v>0</v>
      </c>
      <c r="J469" s="8"/>
      <c r="K469" s="28" t="s">
        <v>10</v>
      </c>
      <c r="L469" s="382"/>
      <c r="M469" s="383"/>
      <c r="N469" s="383"/>
      <c r="O469" s="384"/>
      <c r="P469" s="70">
        <v>0</v>
      </c>
      <c r="Q469" s="382"/>
      <c r="R469" s="387"/>
      <c r="S469" s="74">
        <f t="shared" si="265"/>
        <v>0</v>
      </c>
    </row>
    <row r="470" spans="1:19" x14ac:dyDescent="0.25">
      <c r="A470" s="17" t="s">
        <v>25</v>
      </c>
      <c r="B470" s="75">
        <f>SUM(B449:B465)</f>
        <v>0</v>
      </c>
      <c r="C470" s="75">
        <f t="shared" ref="C470:I470" si="266">SUM(C449:C465)</f>
        <v>0</v>
      </c>
      <c r="D470" s="75">
        <f t="shared" si="266"/>
        <v>0</v>
      </c>
      <c r="E470" s="75">
        <f t="shared" si="266"/>
        <v>0</v>
      </c>
      <c r="F470" s="75">
        <f t="shared" si="266"/>
        <v>1232.1906287412389</v>
      </c>
      <c r="G470" s="75">
        <f t="shared" si="266"/>
        <v>0</v>
      </c>
      <c r="H470" s="76">
        <f t="shared" si="266"/>
        <v>0</v>
      </c>
      <c r="I470" s="48">
        <f t="shared" si="266"/>
        <v>1232.1906287412389</v>
      </c>
      <c r="J470" s="8"/>
      <c r="K470" s="29" t="s">
        <v>25</v>
      </c>
      <c r="L470" s="75">
        <f>SUM(L449:L465)</f>
        <v>0</v>
      </c>
      <c r="M470" s="75">
        <f t="shared" ref="M470:S470" si="267">SUM(M449:M465)</f>
        <v>0</v>
      </c>
      <c r="N470" s="75">
        <f t="shared" si="267"/>
        <v>0</v>
      </c>
      <c r="O470" s="75">
        <f t="shared" si="267"/>
        <v>0</v>
      </c>
      <c r="P470" s="75">
        <f t="shared" si="267"/>
        <v>0</v>
      </c>
      <c r="Q470" s="75">
        <f t="shared" si="267"/>
        <v>0</v>
      </c>
      <c r="R470" s="76">
        <f t="shared" si="267"/>
        <v>0</v>
      </c>
      <c r="S470" s="77">
        <f t="shared" si="267"/>
        <v>0</v>
      </c>
    </row>
    <row r="471" spans="1:19" ht="15" thickBot="1" x14ac:dyDescent="0.35">
      <c r="A471" s="18" t="s">
        <v>85</v>
      </c>
      <c r="B471" s="105">
        <f>IF($I470=0,"-",B470/$I470)</f>
        <v>0</v>
      </c>
      <c r="C471" s="105">
        <f t="shared" ref="C471:H471" si="268">IF($I470=0,"-",C470/$I470)</f>
        <v>0</v>
      </c>
      <c r="D471" s="105">
        <f t="shared" si="268"/>
        <v>0</v>
      </c>
      <c r="E471" s="105">
        <f t="shared" si="268"/>
        <v>0</v>
      </c>
      <c r="F471" s="105">
        <f t="shared" si="268"/>
        <v>1</v>
      </c>
      <c r="G471" s="105">
        <f t="shared" si="268"/>
        <v>0</v>
      </c>
      <c r="H471" s="106">
        <f t="shared" si="268"/>
        <v>0</v>
      </c>
      <c r="I471" s="107">
        <f>SUM(B471:H471)</f>
        <v>1</v>
      </c>
      <c r="J471" s="4"/>
      <c r="K471" s="30" t="s">
        <v>85</v>
      </c>
      <c r="L471" s="80" t="str">
        <f>IF($S470=0,"-",L470/$S470)</f>
        <v>-</v>
      </c>
      <c r="M471" s="80" t="str">
        <f t="shared" ref="M471:R471" si="269">IF($S470=0,"-",M470/$S470)</f>
        <v>-</v>
      </c>
      <c r="N471" s="80" t="str">
        <f t="shared" si="269"/>
        <v>-</v>
      </c>
      <c r="O471" s="80" t="str">
        <f t="shared" si="269"/>
        <v>-</v>
      </c>
      <c r="P471" s="80" t="str">
        <f t="shared" si="269"/>
        <v>-</v>
      </c>
      <c r="Q471" s="80" t="str">
        <f t="shared" si="269"/>
        <v>-</v>
      </c>
      <c r="R471" s="81" t="str">
        <f t="shared" si="269"/>
        <v>-</v>
      </c>
      <c r="S471" s="82">
        <f>SUM(L471:R471)</f>
        <v>0</v>
      </c>
    </row>
    <row r="472" spans="1:1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  <c r="K473" s="374" t="s">
        <v>43</v>
      </c>
      <c r="L473" s="43" t="s">
        <v>0</v>
      </c>
      <c r="M473" s="43" t="s">
        <v>1</v>
      </c>
      <c r="N473" s="43" t="s">
        <v>2</v>
      </c>
      <c r="O473" s="43" t="s">
        <v>3</v>
      </c>
      <c r="P473" s="43" t="s">
        <v>26</v>
      </c>
      <c r="Q473" s="43" t="s">
        <v>4</v>
      </c>
      <c r="R473" s="43" t="s">
        <v>84</v>
      </c>
      <c r="S473" s="44" t="s">
        <v>5</v>
      </c>
    </row>
    <row r="474" spans="1:19" ht="15" customHeight="1" x14ac:dyDescent="0.25">
      <c r="A474" s="424" t="s">
        <v>43</v>
      </c>
      <c r="B474" s="357" t="s">
        <v>66</v>
      </c>
      <c r="C474" s="358"/>
      <c r="D474" s="358"/>
      <c r="E474" s="358"/>
      <c r="F474" s="358"/>
      <c r="G474" s="358"/>
      <c r="H474" s="358"/>
      <c r="I474" s="359"/>
      <c r="K474" s="375" t="s">
        <v>43</v>
      </c>
      <c r="L474" s="360" t="s">
        <v>66</v>
      </c>
      <c r="M474" s="361"/>
      <c r="N474" s="361"/>
      <c r="O474" s="361"/>
      <c r="P474" s="361"/>
      <c r="Q474" s="361"/>
      <c r="R474" s="361"/>
      <c r="S474" s="362"/>
    </row>
    <row r="475" spans="1:1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  <c r="J475" s="8"/>
      <c r="K475" s="31" t="s">
        <v>6</v>
      </c>
      <c r="L475" s="376"/>
      <c r="M475" s="377"/>
      <c r="N475" s="377"/>
      <c r="O475" s="378"/>
      <c r="P475" s="46">
        <v>0</v>
      </c>
      <c r="Q475" s="376"/>
      <c r="R475" s="385"/>
      <c r="S475" s="88">
        <f>SUM(L475:R475)</f>
        <v>0</v>
      </c>
    </row>
    <row r="476" spans="1:1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270">SUM(B476:H476)</f>
        <v>0</v>
      </c>
      <c r="J476" s="8"/>
      <c r="K476" s="23" t="s">
        <v>7</v>
      </c>
      <c r="L476" s="379"/>
      <c r="M476" s="380"/>
      <c r="N476" s="380"/>
      <c r="O476" s="381"/>
      <c r="P476" s="55">
        <v>0</v>
      </c>
      <c r="Q476" s="379"/>
      <c r="R476" s="386"/>
      <c r="S476" s="57">
        <f t="shared" ref="S476:S495" si="271">SUM(L476:R476)</f>
        <v>0</v>
      </c>
    </row>
    <row r="477" spans="1:19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270"/>
        <v>0</v>
      </c>
      <c r="J477" s="8"/>
      <c r="K477" s="24" t="s">
        <v>9</v>
      </c>
      <c r="L477" s="379"/>
      <c r="M477" s="380"/>
      <c r="N477" s="380"/>
      <c r="O477" s="381"/>
      <c r="P477" s="49">
        <v>0</v>
      </c>
      <c r="Q477" s="379"/>
      <c r="R477" s="386"/>
      <c r="S477" s="51">
        <f t="shared" si="271"/>
        <v>0</v>
      </c>
    </row>
    <row r="478" spans="1:19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270"/>
        <v>0</v>
      </c>
      <c r="J478" s="8"/>
      <c r="K478" s="23" t="s">
        <v>54</v>
      </c>
      <c r="L478" s="379"/>
      <c r="M478" s="380"/>
      <c r="N478" s="380"/>
      <c r="O478" s="381"/>
      <c r="P478" s="55">
        <v>0</v>
      </c>
      <c r="Q478" s="379"/>
      <c r="R478" s="386"/>
      <c r="S478" s="57">
        <f t="shared" si="271"/>
        <v>0</v>
      </c>
    </row>
    <row r="479" spans="1:19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270"/>
        <v>0</v>
      </c>
      <c r="J479" s="8"/>
      <c r="K479" s="24" t="s">
        <v>15</v>
      </c>
      <c r="L479" s="379"/>
      <c r="M479" s="380"/>
      <c r="N479" s="380"/>
      <c r="O479" s="381"/>
      <c r="P479" s="49">
        <v>0</v>
      </c>
      <c r="Q479" s="379"/>
      <c r="R479" s="386"/>
      <c r="S479" s="51">
        <f t="shared" si="271"/>
        <v>0</v>
      </c>
    </row>
    <row r="480" spans="1:19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270"/>
        <v>0</v>
      </c>
      <c r="J480" s="8"/>
      <c r="K480" s="23" t="s">
        <v>67</v>
      </c>
      <c r="L480" s="379"/>
      <c r="M480" s="380"/>
      <c r="N480" s="380"/>
      <c r="O480" s="381"/>
      <c r="P480" s="55">
        <v>0</v>
      </c>
      <c r="Q480" s="379"/>
      <c r="R480" s="386"/>
      <c r="S480" s="57">
        <f t="shared" si="271"/>
        <v>0</v>
      </c>
    </row>
    <row r="481" spans="1:19" x14ac:dyDescent="0.25">
      <c r="A481" s="12" t="s">
        <v>56</v>
      </c>
      <c r="B481" s="379"/>
      <c r="C481" s="380"/>
      <c r="D481" s="380"/>
      <c r="E481" s="381"/>
      <c r="F481" s="49">
        <v>17078.833558786326</v>
      </c>
      <c r="G481" s="379"/>
      <c r="H481" s="381"/>
      <c r="I481" s="48">
        <f t="shared" si="270"/>
        <v>17078.833558786326</v>
      </c>
      <c r="J481" s="8"/>
      <c r="K481" s="24" t="s">
        <v>56</v>
      </c>
      <c r="L481" s="379"/>
      <c r="M481" s="380"/>
      <c r="N481" s="380"/>
      <c r="O481" s="381"/>
      <c r="P481" s="49">
        <v>4492.4025478894346</v>
      </c>
      <c r="Q481" s="379"/>
      <c r="R481" s="386"/>
      <c r="S481" s="51">
        <f t="shared" si="271"/>
        <v>4492.4025478894346</v>
      </c>
    </row>
    <row r="482" spans="1:19" x14ac:dyDescent="0.25">
      <c r="A482" s="11" t="s">
        <v>11</v>
      </c>
      <c r="B482" s="379"/>
      <c r="C482" s="380"/>
      <c r="D482" s="380"/>
      <c r="E482" s="381"/>
      <c r="F482" s="52">
        <v>6554.3856878598863</v>
      </c>
      <c r="G482" s="379"/>
      <c r="H482" s="381"/>
      <c r="I482" s="54">
        <f t="shared" si="270"/>
        <v>6554.3856878598863</v>
      </c>
      <c r="J482" s="8"/>
      <c r="K482" s="23" t="s">
        <v>11</v>
      </c>
      <c r="L482" s="379"/>
      <c r="M482" s="380"/>
      <c r="N482" s="380"/>
      <c r="O482" s="381"/>
      <c r="P482" s="55">
        <v>2713.1028774567499</v>
      </c>
      <c r="Q482" s="379"/>
      <c r="R482" s="386"/>
      <c r="S482" s="57">
        <f t="shared" si="271"/>
        <v>2713.1028774567499</v>
      </c>
    </row>
    <row r="483" spans="1:1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270"/>
        <v>0</v>
      </c>
      <c r="J483" s="8"/>
      <c r="K483" s="24" t="s">
        <v>57</v>
      </c>
      <c r="L483" s="379"/>
      <c r="M483" s="380"/>
      <c r="N483" s="380"/>
      <c r="O483" s="381"/>
      <c r="P483" s="49">
        <v>-2.2648549702353193E-14</v>
      </c>
      <c r="Q483" s="379"/>
      <c r="R483" s="386"/>
      <c r="S483" s="51">
        <f t="shared" si="271"/>
        <v>-2.2648549702353193E-14</v>
      </c>
    </row>
    <row r="484" spans="1:19" x14ac:dyDescent="0.25">
      <c r="A484" s="11" t="s">
        <v>16</v>
      </c>
      <c r="B484" s="379"/>
      <c r="C484" s="380"/>
      <c r="D484" s="380"/>
      <c r="E484" s="381"/>
      <c r="F484" s="52">
        <v>7.5959729046132551</v>
      </c>
      <c r="G484" s="379"/>
      <c r="H484" s="381"/>
      <c r="I484" s="54">
        <f t="shared" si="270"/>
        <v>7.5959729046132551</v>
      </c>
      <c r="J484" s="8"/>
      <c r="K484" s="23" t="s">
        <v>16</v>
      </c>
      <c r="L484" s="379"/>
      <c r="M484" s="380"/>
      <c r="N484" s="380"/>
      <c r="O484" s="381"/>
      <c r="P484" s="55">
        <v>7.5959729046132276</v>
      </c>
      <c r="Q484" s="379"/>
      <c r="R484" s="386"/>
      <c r="S484" s="57">
        <f t="shared" si="271"/>
        <v>7.5959729046132276</v>
      </c>
    </row>
    <row r="485" spans="1:19" x14ac:dyDescent="0.25">
      <c r="A485" s="12" t="s">
        <v>139</v>
      </c>
      <c r="B485" s="379"/>
      <c r="C485" s="380"/>
      <c r="D485" s="380"/>
      <c r="E485" s="381"/>
      <c r="F485" s="49">
        <v>0.52622141276251833</v>
      </c>
      <c r="G485" s="379"/>
      <c r="H485" s="381"/>
      <c r="I485" s="48">
        <f t="shared" si="270"/>
        <v>0.52622141276251833</v>
      </c>
      <c r="J485" s="8"/>
      <c r="K485" s="24" t="s">
        <v>139</v>
      </c>
      <c r="L485" s="379"/>
      <c r="M485" s="380"/>
      <c r="N485" s="380"/>
      <c r="O485" s="381"/>
      <c r="P485" s="49">
        <v>0.52622141276438583</v>
      </c>
      <c r="Q485" s="379"/>
      <c r="R485" s="386"/>
      <c r="S485" s="51">
        <f t="shared" si="271"/>
        <v>0.52622141276438583</v>
      </c>
    </row>
    <row r="486" spans="1:19" x14ac:dyDescent="0.25">
      <c r="A486" s="11" t="s">
        <v>24</v>
      </c>
      <c r="B486" s="379"/>
      <c r="C486" s="380"/>
      <c r="D486" s="380"/>
      <c r="E486" s="381"/>
      <c r="F486" s="52">
        <v>205.53781928942348</v>
      </c>
      <c r="G486" s="379"/>
      <c r="H486" s="381"/>
      <c r="I486" s="54">
        <f t="shared" si="270"/>
        <v>205.53781928942348</v>
      </c>
      <c r="J486" s="8"/>
      <c r="K486" s="23" t="s">
        <v>24</v>
      </c>
      <c r="L486" s="379"/>
      <c r="M486" s="380"/>
      <c r="N486" s="380"/>
      <c r="O486" s="381"/>
      <c r="P486" s="55">
        <v>-1.1368683772161603E-12</v>
      </c>
      <c r="Q486" s="379"/>
      <c r="R486" s="386"/>
      <c r="S486" s="57">
        <f t="shared" si="271"/>
        <v>-1.1368683772161603E-12</v>
      </c>
    </row>
    <row r="487" spans="1:1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270"/>
        <v>0</v>
      </c>
      <c r="J487" s="8"/>
      <c r="K487" s="24" t="s">
        <v>23</v>
      </c>
      <c r="L487" s="379"/>
      <c r="M487" s="380"/>
      <c r="N487" s="380"/>
      <c r="O487" s="381"/>
      <c r="P487" s="49">
        <v>1.4210854715202004E-14</v>
      </c>
      <c r="Q487" s="379"/>
      <c r="R487" s="386"/>
      <c r="S487" s="51">
        <f t="shared" si="271"/>
        <v>1.4210854715202004E-14</v>
      </c>
    </row>
    <row r="488" spans="1:1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270"/>
        <v>0</v>
      </c>
      <c r="J488" s="8"/>
      <c r="K488" s="23" t="s">
        <v>58</v>
      </c>
      <c r="L488" s="379"/>
      <c r="M488" s="380"/>
      <c r="N488" s="380"/>
      <c r="O488" s="381"/>
      <c r="P488" s="55">
        <v>5.0478067906145618E-13</v>
      </c>
      <c r="Q488" s="379"/>
      <c r="R488" s="386"/>
      <c r="S488" s="57">
        <f t="shared" si="271"/>
        <v>5.0478067906145618E-13</v>
      </c>
    </row>
    <row r="489" spans="1:19" x14ac:dyDescent="0.25">
      <c r="A489" s="12" t="s">
        <v>21</v>
      </c>
      <c r="B489" s="379"/>
      <c r="C489" s="380"/>
      <c r="D489" s="380"/>
      <c r="E489" s="381"/>
      <c r="F489" s="49">
        <v>223.19344313751199</v>
      </c>
      <c r="G489" s="379"/>
      <c r="H489" s="381"/>
      <c r="I489" s="48">
        <f t="shared" si="270"/>
        <v>223.19344313751199</v>
      </c>
      <c r="J489" s="8"/>
      <c r="K489" s="24" t="s">
        <v>21</v>
      </c>
      <c r="L489" s="379"/>
      <c r="M489" s="380"/>
      <c r="N489" s="380"/>
      <c r="O489" s="381"/>
      <c r="P489" s="49">
        <v>147.87370287489497</v>
      </c>
      <c r="Q489" s="379"/>
      <c r="R489" s="386"/>
      <c r="S489" s="51">
        <f t="shared" si="271"/>
        <v>147.87370287489497</v>
      </c>
    </row>
    <row r="490" spans="1:1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270"/>
        <v>0</v>
      </c>
      <c r="J490" s="8"/>
      <c r="K490" s="23" t="s">
        <v>20</v>
      </c>
      <c r="L490" s="379"/>
      <c r="M490" s="380"/>
      <c r="N490" s="380"/>
      <c r="O490" s="381"/>
      <c r="P490" s="55">
        <v>0</v>
      </c>
      <c r="Q490" s="379"/>
      <c r="R490" s="386"/>
      <c r="S490" s="57">
        <f t="shared" si="271"/>
        <v>0</v>
      </c>
    </row>
    <row r="491" spans="1:1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270"/>
        <v>0</v>
      </c>
      <c r="J491" s="8"/>
      <c r="K491" s="25" t="s">
        <v>62</v>
      </c>
      <c r="L491" s="379"/>
      <c r="M491" s="380"/>
      <c r="N491" s="380"/>
      <c r="O491" s="381"/>
      <c r="P491" s="49">
        <v>0</v>
      </c>
      <c r="Q491" s="379"/>
      <c r="R491" s="386"/>
      <c r="S491" s="51">
        <f t="shared" si="271"/>
        <v>0</v>
      </c>
    </row>
    <row r="492" spans="1:19" ht="14.4" x14ac:dyDescent="0.3">
      <c r="A492" s="14" t="s">
        <v>22</v>
      </c>
      <c r="B492" s="379"/>
      <c r="C492" s="380"/>
      <c r="D492" s="380"/>
      <c r="E492" s="381"/>
      <c r="F492" s="59">
        <v>0</v>
      </c>
      <c r="G492" s="379"/>
      <c r="H492" s="381"/>
      <c r="I492" s="61">
        <f t="shared" si="270"/>
        <v>0</v>
      </c>
      <c r="J492" s="8"/>
      <c r="K492" s="26" t="s">
        <v>22</v>
      </c>
      <c r="L492" s="379"/>
      <c r="M492" s="380"/>
      <c r="N492" s="380"/>
      <c r="O492" s="381"/>
      <c r="P492" s="62">
        <v>0</v>
      </c>
      <c r="Q492" s="379"/>
      <c r="R492" s="386"/>
      <c r="S492" s="64">
        <f t="shared" si="271"/>
        <v>0</v>
      </c>
    </row>
    <row r="493" spans="1:19" ht="14.4" x14ac:dyDescent="0.3">
      <c r="A493" s="15" t="s">
        <v>18</v>
      </c>
      <c r="B493" s="379"/>
      <c r="C493" s="380"/>
      <c r="D493" s="380"/>
      <c r="E493" s="381"/>
      <c r="F493" s="65">
        <v>0</v>
      </c>
      <c r="G493" s="379"/>
      <c r="H493" s="381"/>
      <c r="I493" s="67">
        <f t="shared" si="270"/>
        <v>0</v>
      </c>
      <c r="J493" s="8"/>
      <c r="K493" s="27" t="s">
        <v>18</v>
      </c>
      <c r="L493" s="379"/>
      <c r="M493" s="380"/>
      <c r="N493" s="380"/>
      <c r="O493" s="381"/>
      <c r="P493" s="65">
        <v>0</v>
      </c>
      <c r="Q493" s="379"/>
      <c r="R493" s="386"/>
      <c r="S493" s="69">
        <f t="shared" si="271"/>
        <v>0</v>
      </c>
    </row>
    <row r="494" spans="1:19" ht="14.4" x14ac:dyDescent="0.3">
      <c r="A494" s="14" t="s">
        <v>19</v>
      </c>
      <c r="B494" s="379"/>
      <c r="C494" s="380"/>
      <c r="D494" s="380"/>
      <c r="E494" s="381"/>
      <c r="F494" s="59">
        <v>0</v>
      </c>
      <c r="G494" s="379"/>
      <c r="H494" s="381"/>
      <c r="I494" s="61">
        <f t="shared" si="270"/>
        <v>0</v>
      </c>
      <c r="J494" s="8"/>
      <c r="K494" s="26" t="s">
        <v>19</v>
      </c>
      <c r="L494" s="379"/>
      <c r="M494" s="380"/>
      <c r="N494" s="380"/>
      <c r="O494" s="381"/>
      <c r="P494" s="62">
        <v>0</v>
      </c>
      <c r="Q494" s="379"/>
      <c r="R494" s="386"/>
      <c r="S494" s="64">
        <f t="shared" si="271"/>
        <v>0</v>
      </c>
    </row>
    <row r="495" spans="1:19" ht="15" thickBot="1" x14ac:dyDescent="0.35">
      <c r="A495" s="16" t="s">
        <v>10</v>
      </c>
      <c r="B495" s="382"/>
      <c r="C495" s="383"/>
      <c r="D495" s="383"/>
      <c r="E495" s="384"/>
      <c r="F495" s="70">
        <v>0</v>
      </c>
      <c r="G495" s="382"/>
      <c r="H495" s="384"/>
      <c r="I495" s="72">
        <f t="shared" si="270"/>
        <v>0</v>
      </c>
      <c r="J495" s="8"/>
      <c r="K495" s="28" t="s">
        <v>10</v>
      </c>
      <c r="L495" s="382"/>
      <c r="M495" s="383"/>
      <c r="N495" s="383"/>
      <c r="O495" s="384"/>
      <c r="P495" s="70">
        <v>0</v>
      </c>
      <c r="Q495" s="382"/>
      <c r="R495" s="387"/>
      <c r="S495" s="74">
        <f t="shared" si="271"/>
        <v>0</v>
      </c>
    </row>
    <row r="496" spans="1:19" x14ac:dyDescent="0.25">
      <c r="A496" s="17" t="s">
        <v>25</v>
      </c>
      <c r="B496" s="75">
        <f>SUM(B475:B491)</f>
        <v>0</v>
      </c>
      <c r="C496" s="75">
        <f t="shared" ref="C496:I496" si="272">SUM(C475:C491)</f>
        <v>0</v>
      </c>
      <c r="D496" s="75">
        <f t="shared" si="272"/>
        <v>0</v>
      </c>
      <c r="E496" s="75">
        <f t="shared" si="272"/>
        <v>0</v>
      </c>
      <c r="F496" s="75">
        <f t="shared" si="272"/>
        <v>24070.07270339052</v>
      </c>
      <c r="G496" s="75">
        <f t="shared" si="272"/>
        <v>0</v>
      </c>
      <c r="H496" s="76">
        <f t="shared" si="272"/>
        <v>0</v>
      </c>
      <c r="I496" s="48">
        <f t="shared" si="272"/>
        <v>24070.07270339052</v>
      </c>
      <c r="J496" s="8"/>
      <c r="K496" s="29" t="s">
        <v>25</v>
      </c>
      <c r="L496" s="75">
        <f>SUM(L475:L491)</f>
        <v>0</v>
      </c>
      <c r="M496" s="75">
        <f t="shared" ref="M496:S496" si="273">SUM(M475:M491)</f>
        <v>0</v>
      </c>
      <c r="N496" s="75">
        <f t="shared" si="273"/>
        <v>0</v>
      </c>
      <c r="O496" s="75">
        <f t="shared" si="273"/>
        <v>0</v>
      </c>
      <c r="P496" s="75">
        <f t="shared" si="273"/>
        <v>7361.5013225384564</v>
      </c>
      <c r="Q496" s="75">
        <f t="shared" si="273"/>
        <v>0</v>
      </c>
      <c r="R496" s="76">
        <f t="shared" si="273"/>
        <v>0</v>
      </c>
      <c r="S496" s="77">
        <f t="shared" si="273"/>
        <v>7361.5013225384564</v>
      </c>
    </row>
    <row r="497" spans="1:19" ht="15" thickBot="1" x14ac:dyDescent="0.35">
      <c r="A497" s="18" t="s">
        <v>85</v>
      </c>
      <c r="B497" s="105">
        <f>IF($I496=0,"-",B496/$I496)</f>
        <v>0</v>
      </c>
      <c r="C497" s="105">
        <f t="shared" ref="C497:H497" si="274">IF($I496=0,"-",C496/$I496)</f>
        <v>0</v>
      </c>
      <c r="D497" s="105">
        <f t="shared" si="274"/>
        <v>0</v>
      </c>
      <c r="E497" s="105">
        <f t="shared" si="274"/>
        <v>0</v>
      </c>
      <c r="F497" s="105">
        <f t="shared" si="274"/>
        <v>1</v>
      </c>
      <c r="G497" s="105">
        <f t="shared" si="274"/>
        <v>0</v>
      </c>
      <c r="H497" s="106">
        <f t="shared" si="274"/>
        <v>0</v>
      </c>
      <c r="I497" s="107">
        <f>SUM(B497:H497)</f>
        <v>1</v>
      </c>
      <c r="J497" s="4"/>
      <c r="K497" s="30" t="s">
        <v>85</v>
      </c>
      <c r="L497" s="80">
        <f>IF($S496=0,"-",L496/$S496)</f>
        <v>0</v>
      </c>
      <c r="M497" s="80">
        <f t="shared" ref="M497:R497" si="275">IF($S496=0,"-",M496/$S496)</f>
        <v>0</v>
      </c>
      <c r="N497" s="80">
        <f t="shared" si="275"/>
        <v>0</v>
      </c>
      <c r="O497" s="80">
        <f t="shared" si="275"/>
        <v>0</v>
      </c>
      <c r="P497" s="80">
        <f t="shared" si="275"/>
        <v>1</v>
      </c>
      <c r="Q497" s="80">
        <f t="shared" si="275"/>
        <v>0</v>
      </c>
      <c r="R497" s="81">
        <f t="shared" si="275"/>
        <v>0</v>
      </c>
      <c r="S497" s="82">
        <f>SUM(L497:R497)</f>
        <v>1</v>
      </c>
    </row>
    <row r="498" spans="1:1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  <c r="K499" s="374" t="s">
        <v>44</v>
      </c>
      <c r="L499" s="43" t="s">
        <v>0</v>
      </c>
      <c r="M499" s="43" t="s">
        <v>1</v>
      </c>
      <c r="N499" s="43" t="s">
        <v>2</v>
      </c>
      <c r="O499" s="43" t="s">
        <v>3</v>
      </c>
      <c r="P499" s="43" t="s">
        <v>26</v>
      </c>
      <c r="Q499" s="43" t="s">
        <v>4</v>
      </c>
      <c r="R499" s="43" t="s">
        <v>84</v>
      </c>
      <c r="S499" s="44" t="s">
        <v>5</v>
      </c>
    </row>
    <row r="500" spans="1:19" ht="15" customHeight="1" x14ac:dyDescent="0.25">
      <c r="A500" s="424" t="s">
        <v>44</v>
      </c>
      <c r="B500" s="357" t="s">
        <v>66</v>
      </c>
      <c r="C500" s="358"/>
      <c r="D500" s="358"/>
      <c r="E500" s="358"/>
      <c r="F500" s="358"/>
      <c r="G500" s="358"/>
      <c r="H500" s="358"/>
      <c r="I500" s="359"/>
      <c r="K500" s="375" t="s">
        <v>44</v>
      </c>
      <c r="L500" s="360" t="s">
        <v>66</v>
      </c>
      <c r="M500" s="361"/>
      <c r="N500" s="361"/>
      <c r="O500" s="361"/>
      <c r="P500" s="361"/>
      <c r="Q500" s="361"/>
      <c r="R500" s="361"/>
      <c r="S500" s="362"/>
    </row>
    <row r="501" spans="1:1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  <c r="J501" s="8"/>
      <c r="K501" s="31" t="s">
        <v>6</v>
      </c>
      <c r="L501" s="376"/>
      <c r="M501" s="377"/>
      <c r="N501" s="377"/>
      <c r="O501" s="378"/>
      <c r="P501" s="46">
        <v>0</v>
      </c>
      <c r="Q501" s="376"/>
      <c r="R501" s="385"/>
      <c r="S501" s="88">
        <f>SUM(L501:R501)</f>
        <v>0</v>
      </c>
    </row>
    <row r="502" spans="1:1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276">SUM(B502:H502)</f>
        <v>0</v>
      </c>
      <c r="J502" s="8"/>
      <c r="K502" s="23" t="s">
        <v>7</v>
      </c>
      <c r="L502" s="379"/>
      <c r="M502" s="380"/>
      <c r="N502" s="380"/>
      <c r="O502" s="381"/>
      <c r="P502" s="55">
        <v>0</v>
      </c>
      <c r="Q502" s="379"/>
      <c r="R502" s="386"/>
      <c r="S502" s="57">
        <f t="shared" ref="S502:S521" si="277">SUM(L502:R502)</f>
        <v>0</v>
      </c>
    </row>
    <row r="503" spans="1:19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276"/>
        <v>0</v>
      </c>
      <c r="J503" s="8"/>
      <c r="K503" s="24" t="s">
        <v>9</v>
      </c>
      <c r="L503" s="379"/>
      <c r="M503" s="380"/>
      <c r="N503" s="380"/>
      <c r="O503" s="381"/>
      <c r="P503" s="49">
        <v>0</v>
      </c>
      <c r="Q503" s="379"/>
      <c r="R503" s="386"/>
      <c r="S503" s="51">
        <f t="shared" si="277"/>
        <v>0</v>
      </c>
    </row>
    <row r="504" spans="1:19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276"/>
        <v>0</v>
      </c>
      <c r="J504" s="8"/>
      <c r="K504" s="23" t="s">
        <v>54</v>
      </c>
      <c r="L504" s="379"/>
      <c r="M504" s="380"/>
      <c r="N504" s="380"/>
      <c r="O504" s="381"/>
      <c r="P504" s="55">
        <v>0</v>
      </c>
      <c r="Q504" s="379"/>
      <c r="R504" s="386"/>
      <c r="S504" s="57">
        <f t="shared" si="277"/>
        <v>0</v>
      </c>
    </row>
    <row r="505" spans="1:19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276"/>
        <v>0</v>
      </c>
      <c r="J505" s="8"/>
      <c r="K505" s="24" t="s">
        <v>15</v>
      </c>
      <c r="L505" s="379"/>
      <c r="M505" s="380"/>
      <c r="N505" s="380"/>
      <c r="O505" s="381"/>
      <c r="P505" s="49">
        <v>0</v>
      </c>
      <c r="Q505" s="379"/>
      <c r="R505" s="386"/>
      <c r="S505" s="51">
        <f t="shared" si="277"/>
        <v>0</v>
      </c>
    </row>
    <row r="506" spans="1:19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276"/>
        <v>0</v>
      </c>
      <c r="J506" s="8"/>
      <c r="K506" s="23" t="s">
        <v>67</v>
      </c>
      <c r="L506" s="379"/>
      <c r="M506" s="380"/>
      <c r="N506" s="380"/>
      <c r="O506" s="381"/>
      <c r="P506" s="55">
        <v>0</v>
      </c>
      <c r="Q506" s="379"/>
      <c r="R506" s="386"/>
      <c r="S506" s="57">
        <f t="shared" si="277"/>
        <v>0</v>
      </c>
    </row>
    <row r="507" spans="1:19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276"/>
        <v>0</v>
      </c>
      <c r="J507" s="8"/>
      <c r="K507" s="24" t="s">
        <v>56</v>
      </c>
      <c r="L507" s="379"/>
      <c r="M507" s="380"/>
      <c r="N507" s="380"/>
      <c r="O507" s="381"/>
      <c r="P507" s="49">
        <v>0</v>
      </c>
      <c r="Q507" s="379"/>
      <c r="R507" s="386"/>
      <c r="S507" s="51">
        <f t="shared" si="277"/>
        <v>0</v>
      </c>
    </row>
    <row r="508" spans="1:19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276"/>
        <v>0</v>
      </c>
      <c r="J508" s="8"/>
      <c r="K508" s="23" t="s">
        <v>11</v>
      </c>
      <c r="L508" s="379"/>
      <c r="M508" s="380"/>
      <c r="N508" s="380"/>
      <c r="O508" s="381"/>
      <c r="P508" s="55">
        <v>0</v>
      </c>
      <c r="Q508" s="379"/>
      <c r="R508" s="386"/>
      <c r="S508" s="57">
        <f t="shared" si="277"/>
        <v>0</v>
      </c>
    </row>
    <row r="509" spans="1:19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276"/>
        <v>0</v>
      </c>
      <c r="J509" s="8"/>
      <c r="K509" s="24" t="s">
        <v>57</v>
      </c>
      <c r="L509" s="379"/>
      <c r="M509" s="380"/>
      <c r="N509" s="380"/>
      <c r="O509" s="381"/>
      <c r="P509" s="49">
        <v>0</v>
      </c>
      <c r="Q509" s="379"/>
      <c r="R509" s="386"/>
      <c r="S509" s="51">
        <f t="shared" si="277"/>
        <v>0</v>
      </c>
    </row>
    <row r="510" spans="1:19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276"/>
        <v>0</v>
      </c>
      <c r="J510" s="8"/>
      <c r="K510" s="23" t="s">
        <v>16</v>
      </c>
      <c r="L510" s="379"/>
      <c r="M510" s="380"/>
      <c r="N510" s="380"/>
      <c r="O510" s="381"/>
      <c r="P510" s="55">
        <v>0</v>
      </c>
      <c r="Q510" s="379"/>
      <c r="R510" s="386"/>
      <c r="S510" s="57">
        <f t="shared" si="277"/>
        <v>0</v>
      </c>
    </row>
    <row r="511" spans="1:19" x14ac:dyDescent="0.25">
      <c r="A511" s="12" t="s">
        <v>139</v>
      </c>
      <c r="B511" s="379"/>
      <c r="C511" s="380"/>
      <c r="D511" s="380"/>
      <c r="E511" s="381"/>
      <c r="F511" s="49">
        <v>1098.207182997269</v>
      </c>
      <c r="G511" s="379"/>
      <c r="H511" s="381"/>
      <c r="I511" s="48">
        <f t="shared" si="276"/>
        <v>1098.207182997269</v>
      </c>
      <c r="J511" s="8"/>
      <c r="K511" s="24" t="s">
        <v>139</v>
      </c>
      <c r="L511" s="379"/>
      <c r="M511" s="380"/>
      <c r="N511" s="380"/>
      <c r="O511" s="381"/>
      <c r="P511" s="49">
        <v>0</v>
      </c>
      <c r="Q511" s="379"/>
      <c r="R511" s="386"/>
      <c r="S511" s="51">
        <f t="shared" si="277"/>
        <v>0</v>
      </c>
    </row>
    <row r="512" spans="1:19" x14ac:dyDescent="0.25">
      <c r="A512" s="11" t="s">
        <v>24</v>
      </c>
      <c r="B512" s="379"/>
      <c r="C512" s="380"/>
      <c r="D512" s="380"/>
      <c r="E512" s="381"/>
      <c r="F512" s="52">
        <v>342.75600000000003</v>
      </c>
      <c r="G512" s="379"/>
      <c r="H512" s="381"/>
      <c r="I512" s="54">
        <f t="shared" si="276"/>
        <v>342.75600000000003</v>
      </c>
      <c r="J512" s="8"/>
      <c r="K512" s="23" t="s">
        <v>24</v>
      </c>
      <c r="L512" s="379"/>
      <c r="M512" s="380"/>
      <c r="N512" s="380"/>
      <c r="O512" s="381"/>
      <c r="P512" s="55">
        <v>0</v>
      </c>
      <c r="Q512" s="379"/>
      <c r="R512" s="386"/>
      <c r="S512" s="57">
        <f t="shared" si="277"/>
        <v>0</v>
      </c>
    </row>
    <row r="513" spans="1:19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276"/>
        <v>0</v>
      </c>
      <c r="J513" s="8"/>
      <c r="K513" s="24" t="s">
        <v>23</v>
      </c>
      <c r="L513" s="379"/>
      <c r="M513" s="380"/>
      <c r="N513" s="380"/>
      <c r="O513" s="381"/>
      <c r="P513" s="49">
        <v>0</v>
      </c>
      <c r="Q513" s="379"/>
      <c r="R513" s="386"/>
      <c r="S513" s="51">
        <f t="shared" si="277"/>
        <v>0</v>
      </c>
    </row>
    <row r="514" spans="1:19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276"/>
        <v>0</v>
      </c>
      <c r="J514" s="8"/>
      <c r="K514" s="23" t="s">
        <v>58</v>
      </c>
      <c r="L514" s="379"/>
      <c r="M514" s="380"/>
      <c r="N514" s="380"/>
      <c r="O514" s="381"/>
      <c r="P514" s="55">
        <v>0</v>
      </c>
      <c r="Q514" s="379"/>
      <c r="R514" s="386"/>
      <c r="S514" s="57">
        <f t="shared" si="277"/>
        <v>0</v>
      </c>
    </row>
    <row r="515" spans="1:19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276"/>
        <v>0</v>
      </c>
      <c r="J515" s="8"/>
      <c r="K515" s="24" t="s">
        <v>21</v>
      </c>
      <c r="L515" s="379"/>
      <c r="M515" s="380"/>
      <c r="N515" s="380"/>
      <c r="O515" s="381"/>
      <c r="P515" s="49">
        <v>0</v>
      </c>
      <c r="Q515" s="379"/>
      <c r="R515" s="386"/>
      <c r="S515" s="51">
        <f t="shared" si="277"/>
        <v>0</v>
      </c>
    </row>
    <row r="516" spans="1:1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276"/>
        <v>0</v>
      </c>
      <c r="J516" s="8"/>
      <c r="K516" s="23" t="s">
        <v>20</v>
      </c>
      <c r="L516" s="379"/>
      <c r="M516" s="380"/>
      <c r="N516" s="380"/>
      <c r="O516" s="381"/>
      <c r="P516" s="55">
        <v>0</v>
      </c>
      <c r="Q516" s="379"/>
      <c r="R516" s="386"/>
      <c r="S516" s="57">
        <f t="shared" si="277"/>
        <v>0</v>
      </c>
    </row>
    <row r="517" spans="1:19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276"/>
        <v>0</v>
      </c>
      <c r="J517" s="8"/>
      <c r="K517" s="25" t="s">
        <v>62</v>
      </c>
      <c r="L517" s="379"/>
      <c r="M517" s="380"/>
      <c r="N517" s="380"/>
      <c r="O517" s="381"/>
      <c r="P517" s="49">
        <v>0</v>
      </c>
      <c r="Q517" s="379"/>
      <c r="R517" s="386"/>
      <c r="S517" s="51">
        <f t="shared" si="277"/>
        <v>0</v>
      </c>
    </row>
    <row r="518" spans="1:19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276"/>
        <v>0</v>
      </c>
      <c r="J518" s="8"/>
      <c r="K518" s="26" t="s">
        <v>22</v>
      </c>
      <c r="L518" s="379"/>
      <c r="M518" s="380"/>
      <c r="N518" s="380"/>
      <c r="O518" s="381"/>
      <c r="P518" s="62">
        <v>0</v>
      </c>
      <c r="Q518" s="379"/>
      <c r="R518" s="386"/>
      <c r="S518" s="64">
        <f t="shared" si="277"/>
        <v>0</v>
      </c>
    </row>
    <row r="519" spans="1:19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276"/>
        <v>0</v>
      </c>
      <c r="J519" s="8"/>
      <c r="K519" s="27" t="s">
        <v>18</v>
      </c>
      <c r="L519" s="379"/>
      <c r="M519" s="380"/>
      <c r="N519" s="380"/>
      <c r="O519" s="381"/>
      <c r="P519" s="65">
        <v>0</v>
      </c>
      <c r="Q519" s="379"/>
      <c r="R519" s="386"/>
      <c r="S519" s="69">
        <f t="shared" si="277"/>
        <v>0</v>
      </c>
    </row>
    <row r="520" spans="1:19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276"/>
        <v>0</v>
      </c>
      <c r="J520" s="8"/>
      <c r="K520" s="26" t="s">
        <v>19</v>
      </c>
      <c r="L520" s="379"/>
      <c r="M520" s="380"/>
      <c r="N520" s="380"/>
      <c r="O520" s="381"/>
      <c r="P520" s="62">
        <v>0</v>
      </c>
      <c r="Q520" s="379"/>
      <c r="R520" s="386"/>
      <c r="S520" s="64">
        <f t="shared" si="277"/>
        <v>0</v>
      </c>
    </row>
    <row r="521" spans="1:19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276"/>
        <v>0</v>
      </c>
      <c r="J521" s="8"/>
      <c r="K521" s="28" t="s">
        <v>10</v>
      </c>
      <c r="L521" s="382"/>
      <c r="M521" s="383"/>
      <c r="N521" s="383"/>
      <c r="O521" s="384"/>
      <c r="P521" s="70">
        <v>0</v>
      </c>
      <c r="Q521" s="382"/>
      <c r="R521" s="387"/>
      <c r="S521" s="74">
        <f t="shared" si="277"/>
        <v>0</v>
      </c>
    </row>
    <row r="522" spans="1:19" x14ac:dyDescent="0.25">
      <c r="A522" s="17" t="s">
        <v>25</v>
      </c>
      <c r="B522" s="75">
        <f>SUM(B501:B517)</f>
        <v>0</v>
      </c>
      <c r="C522" s="75">
        <f t="shared" ref="C522:I522" si="278">SUM(C501:C517)</f>
        <v>0</v>
      </c>
      <c r="D522" s="75">
        <f t="shared" si="278"/>
        <v>0</v>
      </c>
      <c r="E522" s="75">
        <f t="shared" si="278"/>
        <v>0</v>
      </c>
      <c r="F522" s="75">
        <f t="shared" si="278"/>
        <v>1440.9631829972691</v>
      </c>
      <c r="G522" s="75">
        <f t="shared" si="278"/>
        <v>0</v>
      </c>
      <c r="H522" s="76">
        <f t="shared" si="278"/>
        <v>0</v>
      </c>
      <c r="I522" s="48">
        <f t="shared" si="278"/>
        <v>1440.9631829972691</v>
      </c>
      <c r="J522" s="8"/>
      <c r="K522" s="29" t="s">
        <v>25</v>
      </c>
      <c r="L522" s="75">
        <f>SUM(L501:L517)</f>
        <v>0</v>
      </c>
      <c r="M522" s="75">
        <f t="shared" ref="M522:S522" si="279">SUM(M501:M517)</f>
        <v>0</v>
      </c>
      <c r="N522" s="75">
        <f t="shared" si="279"/>
        <v>0</v>
      </c>
      <c r="O522" s="75">
        <f t="shared" si="279"/>
        <v>0</v>
      </c>
      <c r="P522" s="75">
        <f t="shared" si="279"/>
        <v>0</v>
      </c>
      <c r="Q522" s="75">
        <f t="shared" si="279"/>
        <v>0</v>
      </c>
      <c r="R522" s="76">
        <f t="shared" si="279"/>
        <v>0</v>
      </c>
      <c r="S522" s="77">
        <f t="shared" si="279"/>
        <v>0</v>
      </c>
    </row>
    <row r="523" spans="1:19" ht="15" thickBot="1" x14ac:dyDescent="0.35">
      <c r="A523" s="18" t="s">
        <v>85</v>
      </c>
      <c r="B523" s="105">
        <f>IF($I522=0,"-",B522/$I522)</f>
        <v>0</v>
      </c>
      <c r="C523" s="105">
        <f t="shared" ref="C523:H523" si="280">IF($I522=0,"-",C522/$I522)</f>
        <v>0</v>
      </c>
      <c r="D523" s="105">
        <f t="shared" si="280"/>
        <v>0</v>
      </c>
      <c r="E523" s="105">
        <f t="shared" si="280"/>
        <v>0</v>
      </c>
      <c r="F523" s="105">
        <f t="shared" si="280"/>
        <v>1</v>
      </c>
      <c r="G523" s="105">
        <f t="shared" si="280"/>
        <v>0</v>
      </c>
      <c r="H523" s="106">
        <f t="shared" si="280"/>
        <v>0</v>
      </c>
      <c r="I523" s="107">
        <f>SUM(B523:H523)</f>
        <v>1</v>
      </c>
      <c r="J523" s="4"/>
      <c r="K523" s="30" t="s">
        <v>85</v>
      </c>
      <c r="L523" s="80" t="str">
        <f>IF($S522=0,"-",L522/$S522)</f>
        <v>-</v>
      </c>
      <c r="M523" s="80" t="str">
        <f t="shared" ref="M523:R523" si="281">IF($S522=0,"-",M522/$S522)</f>
        <v>-</v>
      </c>
      <c r="N523" s="80" t="str">
        <f t="shared" si="281"/>
        <v>-</v>
      </c>
      <c r="O523" s="80" t="str">
        <f t="shared" si="281"/>
        <v>-</v>
      </c>
      <c r="P523" s="80" t="str">
        <f t="shared" si="281"/>
        <v>-</v>
      </c>
      <c r="Q523" s="80" t="str">
        <f t="shared" si="281"/>
        <v>-</v>
      </c>
      <c r="R523" s="81" t="str">
        <f t="shared" si="281"/>
        <v>-</v>
      </c>
      <c r="S523" s="82">
        <f>SUM(L523:R523)</f>
        <v>0</v>
      </c>
    </row>
    <row r="524" spans="1:1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  <c r="K525" s="374" t="s">
        <v>45</v>
      </c>
      <c r="L525" s="43" t="s">
        <v>0</v>
      </c>
      <c r="M525" s="43" t="s">
        <v>1</v>
      </c>
      <c r="N525" s="43" t="s">
        <v>2</v>
      </c>
      <c r="O525" s="43" t="s">
        <v>3</v>
      </c>
      <c r="P525" s="43" t="s">
        <v>26</v>
      </c>
      <c r="Q525" s="43" t="s">
        <v>4</v>
      </c>
      <c r="R525" s="43" t="s">
        <v>84</v>
      </c>
      <c r="S525" s="44" t="s">
        <v>5</v>
      </c>
    </row>
    <row r="526" spans="1:19" ht="15" customHeight="1" x14ac:dyDescent="0.25">
      <c r="A526" s="424" t="s">
        <v>45</v>
      </c>
      <c r="B526" s="357" t="s">
        <v>66</v>
      </c>
      <c r="C526" s="358"/>
      <c r="D526" s="358"/>
      <c r="E526" s="358"/>
      <c r="F526" s="358"/>
      <c r="G526" s="358"/>
      <c r="H526" s="358"/>
      <c r="I526" s="359"/>
      <c r="K526" s="375" t="s">
        <v>45</v>
      </c>
      <c r="L526" s="360" t="s">
        <v>66</v>
      </c>
      <c r="M526" s="361"/>
      <c r="N526" s="361"/>
      <c r="O526" s="361"/>
      <c r="P526" s="361"/>
      <c r="Q526" s="361"/>
      <c r="R526" s="361"/>
      <c r="S526" s="362"/>
    </row>
    <row r="527" spans="1:1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  <c r="J527" s="8"/>
      <c r="K527" s="31" t="s">
        <v>6</v>
      </c>
      <c r="L527" s="376"/>
      <c r="M527" s="377"/>
      <c r="N527" s="377"/>
      <c r="O527" s="378"/>
      <c r="P527" s="46">
        <v>0</v>
      </c>
      <c r="Q527" s="376"/>
      <c r="R527" s="385"/>
      <c r="S527" s="88">
        <f>SUM(L527:R527)</f>
        <v>0</v>
      </c>
    </row>
    <row r="528" spans="1:1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282">SUM(B528:H528)</f>
        <v>0</v>
      </c>
      <c r="J528" s="8"/>
      <c r="K528" s="23" t="s">
        <v>7</v>
      </c>
      <c r="L528" s="379"/>
      <c r="M528" s="380"/>
      <c r="N528" s="380"/>
      <c r="O528" s="381"/>
      <c r="P528" s="55">
        <v>0</v>
      </c>
      <c r="Q528" s="379"/>
      <c r="R528" s="386"/>
      <c r="S528" s="57">
        <f t="shared" ref="S528:S547" si="283">SUM(L528:R528)</f>
        <v>0</v>
      </c>
    </row>
    <row r="529" spans="1:1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282"/>
        <v>0</v>
      </c>
      <c r="J529" s="8"/>
      <c r="K529" s="24" t="s">
        <v>9</v>
      </c>
      <c r="L529" s="379"/>
      <c r="M529" s="380"/>
      <c r="N529" s="380"/>
      <c r="O529" s="381"/>
      <c r="P529" s="49">
        <v>0</v>
      </c>
      <c r="Q529" s="379"/>
      <c r="R529" s="386"/>
      <c r="S529" s="51">
        <f t="shared" si="283"/>
        <v>0</v>
      </c>
    </row>
    <row r="530" spans="1:1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282"/>
        <v>0</v>
      </c>
      <c r="J530" s="8"/>
      <c r="K530" s="23" t="s">
        <v>54</v>
      </c>
      <c r="L530" s="379"/>
      <c r="M530" s="380"/>
      <c r="N530" s="380"/>
      <c r="O530" s="381"/>
      <c r="P530" s="55">
        <v>0</v>
      </c>
      <c r="Q530" s="379"/>
      <c r="R530" s="386"/>
      <c r="S530" s="57">
        <f t="shared" si="283"/>
        <v>0</v>
      </c>
    </row>
    <row r="531" spans="1:1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282"/>
        <v>0</v>
      </c>
      <c r="J531" s="8"/>
      <c r="K531" s="24" t="s">
        <v>15</v>
      </c>
      <c r="L531" s="379"/>
      <c r="M531" s="380"/>
      <c r="N531" s="380"/>
      <c r="O531" s="381"/>
      <c r="P531" s="49">
        <v>0</v>
      </c>
      <c r="Q531" s="379"/>
      <c r="R531" s="386"/>
      <c r="S531" s="51">
        <f t="shared" si="283"/>
        <v>0</v>
      </c>
    </row>
    <row r="532" spans="1:1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282"/>
        <v>0</v>
      </c>
      <c r="J532" s="8"/>
      <c r="K532" s="23" t="s">
        <v>67</v>
      </c>
      <c r="L532" s="379"/>
      <c r="M532" s="380"/>
      <c r="N532" s="380"/>
      <c r="O532" s="381"/>
      <c r="P532" s="55">
        <v>0</v>
      </c>
      <c r="Q532" s="379"/>
      <c r="R532" s="386"/>
      <c r="S532" s="57">
        <f t="shared" si="283"/>
        <v>0</v>
      </c>
    </row>
    <row r="533" spans="1:19" x14ac:dyDescent="0.25">
      <c r="A533" s="12" t="s">
        <v>56</v>
      </c>
      <c r="B533" s="379"/>
      <c r="C533" s="380"/>
      <c r="D533" s="380"/>
      <c r="E533" s="381"/>
      <c r="F533" s="49">
        <v>9.7987100060845425</v>
      </c>
      <c r="G533" s="379"/>
      <c r="H533" s="381"/>
      <c r="I533" s="48">
        <f t="shared" si="282"/>
        <v>9.7987100060845425</v>
      </c>
      <c r="J533" s="8"/>
      <c r="K533" s="24" t="s">
        <v>56</v>
      </c>
      <c r="L533" s="379"/>
      <c r="M533" s="380"/>
      <c r="N533" s="380"/>
      <c r="O533" s="381"/>
      <c r="P533" s="49">
        <v>0</v>
      </c>
      <c r="Q533" s="379"/>
      <c r="R533" s="386"/>
      <c r="S533" s="51">
        <f t="shared" si="283"/>
        <v>0</v>
      </c>
    </row>
    <row r="534" spans="1:19" x14ac:dyDescent="0.25">
      <c r="A534" s="11" t="s">
        <v>11</v>
      </c>
      <c r="B534" s="379"/>
      <c r="C534" s="380"/>
      <c r="D534" s="380"/>
      <c r="E534" s="381"/>
      <c r="F534" s="52">
        <v>0.94582174038948397</v>
      </c>
      <c r="G534" s="379"/>
      <c r="H534" s="381"/>
      <c r="I534" s="54">
        <f t="shared" si="282"/>
        <v>0.94582174038948397</v>
      </c>
      <c r="J534" s="8"/>
      <c r="K534" s="23" t="s">
        <v>11</v>
      </c>
      <c r="L534" s="379"/>
      <c r="M534" s="380"/>
      <c r="N534" s="380"/>
      <c r="O534" s="381"/>
      <c r="P534" s="55">
        <v>0</v>
      </c>
      <c r="Q534" s="379"/>
      <c r="R534" s="386"/>
      <c r="S534" s="57">
        <f t="shared" si="283"/>
        <v>0</v>
      </c>
    </row>
    <row r="535" spans="1:1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282"/>
        <v>0</v>
      </c>
      <c r="J535" s="8"/>
      <c r="K535" s="24" t="s">
        <v>57</v>
      </c>
      <c r="L535" s="379"/>
      <c r="M535" s="380"/>
      <c r="N535" s="380"/>
      <c r="O535" s="381"/>
      <c r="P535" s="49">
        <v>0</v>
      </c>
      <c r="Q535" s="379"/>
      <c r="R535" s="386"/>
      <c r="S535" s="51">
        <f t="shared" si="283"/>
        <v>0</v>
      </c>
    </row>
    <row r="536" spans="1:1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282"/>
        <v>0</v>
      </c>
      <c r="J536" s="8"/>
      <c r="K536" s="23" t="s">
        <v>16</v>
      </c>
      <c r="L536" s="379"/>
      <c r="M536" s="380"/>
      <c r="N536" s="380"/>
      <c r="O536" s="381"/>
      <c r="P536" s="55">
        <v>0</v>
      </c>
      <c r="Q536" s="379"/>
      <c r="R536" s="386"/>
      <c r="S536" s="57">
        <f t="shared" si="283"/>
        <v>0</v>
      </c>
    </row>
    <row r="537" spans="1:1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282"/>
        <v>0</v>
      </c>
      <c r="J537" s="8"/>
      <c r="K537" s="24" t="s">
        <v>139</v>
      </c>
      <c r="L537" s="379"/>
      <c r="M537" s="380"/>
      <c r="N537" s="380"/>
      <c r="O537" s="381"/>
      <c r="P537" s="49">
        <v>0</v>
      </c>
      <c r="Q537" s="379"/>
      <c r="R537" s="386"/>
      <c r="S537" s="51">
        <f t="shared" si="283"/>
        <v>0</v>
      </c>
    </row>
    <row r="538" spans="1:1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282"/>
        <v>0</v>
      </c>
      <c r="J538" s="8"/>
      <c r="K538" s="23" t="s">
        <v>24</v>
      </c>
      <c r="L538" s="379"/>
      <c r="M538" s="380"/>
      <c r="N538" s="380"/>
      <c r="O538" s="381"/>
      <c r="P538" s="55">
        <v>0</v>
      </c>
      <c r="Q538" s="379"/>
      <c r="R538" s="386"/>
      <c r="S538" s="57">
        <f t="shared" si="283"/>
        <v>0</v>
      </c>
    </row>
    <row r="539" spans="1:1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282"/>
        <v>0</v>
      </c>
      <c r="J539" s="8"/>
      <c r="K539" s="24" t="s">
        <v>23</v>
      </c>
      <c r="L539" s="379"/>
      <c r="M539" s="380"/>
      <c r="N539" s="380"/>
      <c r="O539" s="381"/>
      <c r="P539" s="49">
        <v>0</v>
      </c>
      <c r="Q539" s="379"/>
      <c r="R539" s="386"/>
      <c r="S539" s="51">
        <f t="shared" si="283"/>
        <v>0</v>
      </c>
    </row>
    <row r="540" spans="1:1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282"/>
        <v>0</v>
      </c>
      <c r="J540" s="8"/>
      <c r="K540" s="23" t="s">
        <v>58</v>
      </c>
      <c r="L540" s="379"/>
      <c r="M540" s="380"/>
      <c r="N540" s="380"/>
      <c r="O540" s="381"/>
      <c r="P540" s="55">
        <v>0</v>
      </c>
      <c r="Q540" s="379"/>
      <c r="R540" s="386"/>
      <c r="S540" s="57">
        <f t="shared" si="283"/>
        <v>0</v>
      </c>
    </row>
    <row r="541" spans="1:1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282"/>
        <v>0</v>
      </c>
      <c r="J541" s="8"/>
      <c r="K541" s="24" t="s">
        <v>21</v>
      </c>
      <c r="L541" s="379"/>
      <c r="M541" s="380"/>
      <c r="N541" s="380"/>
      <c r="O541" s="381"/>
      <c r="P541" s="49">
        <v>0</v>
      </c>
      <c r="Q541" s="379"/>
      <c r="R541" s="386"/>
      <c r="S541" s="51">
        <f t="shared" si="283"/>
        <v>0</v>
      </c>
    </row>
    <row r="542" spans="1:1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282"/>
        <v>0</v>
      </c>
      <c r="J542" s="8"/>
      <c r="K542" s="23" t="s">
        <v>20</v>
      </c>
      <c r="L542" s="379"/>
      <c r="M542" s="380"/>
      <c r="N542" s="380"/>
      <c r="O542" s="381"/>
      <c r="P542" s="55">
        <v>0</v>
      </c>
      <c r="Q542" s="379"/>
      <c r="R542" s="386"/>
      <c r="S542" s="57">
        <f t="shared" si="283"/>
        <v>0</v>
      </c>
    </row>
    <row r="543" spans="1:1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282"/>
        <v>0</v>
      </c>
      <c r="J543" s="8"/>
      <c r="K543" s="25" t="s">
        <v>62</v>
      </c>
      <c r="L543" s="379"/>
      <c r="M543" s="380"/>
      <c r="N543" s="380"/>
      <c r="O543" s="381"/>
      <c r="P543" s="49">
        <v>0</v>
      </c>
      <c r="Q543" s="379"/>
      <c r="R543" s="386"/>
      <c r="S543" s="51">
        <f t="shared" si="283"/>
        <v>0</v>
      </c>
    </row>
    <row r="544" spans="1:1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282"/>
        <v>0</v>
      </c>
      <c r="J544" s="8"/>
      <c r="K544" s="26" t="s">
        <v>22</v>
      </c>
      <c r="L544" s="379"/>
      <c r="M544" s="380"/>
      <c r="N544" s="380"/>
      <c r="O544" s="381"/>
      <c r="P544" s="62">
        <v>0</v>
      </c>
      <c r="Q544" s="379"/>
      <c r="R544" s="386"/>
      <c r="S544" s="64">
        <f t="shared" si="283"/>
        <v>0</v>
      </c>
    </row>
    <row r="545" spans="1:19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282"/>
        <v>0</v>
      </c>
      <c r="J545" s="8"/>
      <c r="K545" s="27" t="s">
        <v>18</v>
      </c>
      <c r="L545" s="379"/>
      <c r="M545" s="380"/>
      <c r="N545" s="380"/>
      <c r="O545" s="381"/>
      <c r="P545" s="65">
        <v>0</v>
      </c>
      <c r="Q545" s="379"/>
      <c r="R545" s="386"/>
      <c r="S545" s="69">
        <f t="shared" si="283"/>
        <v>0</v>
      </c>
    </row>
    <row r="546" spans="1:19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282"/>
        <v>0</v>
      </c>
      <c r="J546" s="8"/>
      <c r="K546" s="26" t="s">
        <v>19</v>
      </c>
      <c r="L546" s="379"/>
      <c r="M546" s="380"/>
      <c r="N546" s="380"/>
      <c r="O546" s="381"/>
      <c r="P546" s="62">
        <v>0</v>
      </c>
      <c r="Q546" s="379"/>
      <c r="R546" s="386"/>
      <c r="S546" s="64">
        <f t="shared" si="283"/>
        <v>0</v>
      </c>
    </row>
    <row r="547" spans="1:19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282"/>
        <v>0</v>
      </c>
      <c r="J547" s="8"/>
      <c r="K547" s="28" t="s">
        <v>10</v>
      </c>
      <c r="L547" s="382"/>
      <c r="M547" s="383"/>
      <c r="N547" s="383"/>
      <c r="O547" s="384"/>
      <c r="P547" s="70">
        <v>0</v>
      </c>
      <c r="Q547" s="382"/>
      <c r="R547" s="387"/>
      <c r="S547" s="74">
        <f t="shared" si="283"/>
        <v>0</v>
      </c>
    </row>
    <row r="548" spans="1:19" x14ac:dyDescent="0.25">
      <c r="A548" s="17" t="s">
        <v>25</v>
      </c>
      <c r="B548" s="75">
        <f>SUM(B527:B543)</f>
        <v>0</v>
      </c>
      <c r="C548" s="75">
        <f t="shared" ref="C548:I548" si="284">SUM(C527:C543)</f>
        <v>0</v>
      </c>
      <c r="D548" s="75">
        <f t="shared" si="284"/>
        <v>0</v>
      </c>
      <c r="E548" s="75">
        <f t="shared" si="284"/>
        <v>0</v>
      </c>
      <c r="F548" s="75">
        <f t="shared" si="284"/>
        <v>10.744531746474026</v>
      </c>
      <c r="G548" s="75">
        <f t="shared" si="284"/>
        <v>0</v>
      </c>
      <c r="H548" s="76">
        <f t="shared" si="284"/>
        <v>0</v>
      </c>
      <c r="I548" s="48">
        <f t="shared" si="284"/>
        <v>10.744531746474026</v>
      </c>
      <c r="J548" s="8"/>
      <c r="K548" s="29" t="s">
        <v>25</v>
      </c>
      <c r="L548" s="75">
        <f>SUM(L527:L543)</f>
        <v>0</v>
      </c>
      <c r="M548" s="75">
        <f t="shared" ref="M548:S548" si="285">SUM(M527:M543)</f>
        <v>0</v>
      </c>
      <c r="N548" s="75">
        <f t="shared" si="285"/>
        <v>0</v>
      </c>
      <c r="O548" s="75">
        <f t="shared" si="285"/>
        <v>0</v>
      </c>
      <c r="P548" s="75">
        <f t="shared" si="285"/>
        <v>0</v>
      </c>
      <c r="Q548" s="75">
        <f t="shared" si="285"/>
        <v>0</v>
      </c>
      <c r="R548" s="76">
        <f t="shared" si="285"/>
        <v>0</v>
      </c>
      <c r="S548" s="77">
        <f t="shared" si="285"/>
        <v>0</v>
      </c>
    </row>
    <row r="549" spans="1:19" ht="15" thickBot="1" x14ac:dyDescent="0.35">
      <c r="A549" s="18" t="s">
        <v>85</v>
      </c>
      <c r="B549" s="105">
        <f>IF($I548=0,"-",B548/$I548)</f>
        <v>0</v>
      </c>
      <c r="C549" s="105">
        <f t="shared" ref="C549:H549" si="286">IF($I548=0,"-",C548/$I548)</f>
        <v>0</v>
      </c>
      <c r="D549" s="105">
        <f t="shared" si="286"/>
        <v>0</v>
      </c>
      <c r="E549" s="105">
        <f t="shared" si="286"/>
        <v>0</v>
      </c>
      <c r="F549" s="105">
        <f t="shared" si="286"/>
        <v>1</v>
      </c>
      <c r="G549" s="105">
        <f t="shared" si="286"/>
        <v>0</v>
      </c>
      <c r="H549" s="106">
        <f t="shared" si="286"/>
        <v>0</v>
      </c>
      <c r="I549" s="107">
        <f>SUM(B549:H549)</f>
        <v>1</v>
      </c>
      <c r="J549" s="4"/>
      <c r="K549" s="30" t="s">
        <v>85</v>
      </c>
      <c r="L549" s="80" t="str">
        <f>IF($S548=0,"-",L548/$S548)</f>
        <v>-</v>
      </c>
      <c r="M549" s="80" t="str">
        <f t="shared" ref="M549:R549" si="287">IF($S548=0,"-",M548/$S548)</f>
        <v>-</v>
      </c>
      <c r="N549" s="80" t="str">
        <f t="shared" si="287"/>
        <v>-</v>
      </c>
      <c r="O549" s="80" t="str">
        <f t="shared" si="287"/>
        <v>-</v>
      </c>
      <c r="P549" s="80" t="str">
        <f t="shared" si="287"/>
        <v>-</v>
      </c>
      <c r="Q549" s="80" t="str">
        <f t="shared" si="287"/>
        <v>-</v>
      </c>
      <c r="R549" s="81" t="str">
        <f t="shared" si="287"/>
        <v>-</v>
      </c>
      <c r="S549" s="82">
        <f>SUM(L549:R549)</f>
        <v>0</v>
      </c>
    </row>
    <row r="550" spans="1:1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  <c r="K551" s="374" t="s">
        <v>46</v>
      </c>
      <c r="L551" s="43" t="s">
        <v>0</v>
      </c>
      <c r="M551" s="43" t="s">
        <v>1</v>
      </c>
      <c r="N551" s="43" t="s">
        <v>2</v>
      </c>
      <c r="O551" s="43" t="s">
        <v>3</v>
      </c>
      <c r="P551" s="43" t="s">
        <v>26</v>
      </c>
      <c r="Q551" s="43" t="s">
        <v>4</v>
      </c>
      <c r="R551" s="43" t="s">
        <v>84</v>
      </c>
      <c r="S551" s="44" t="s">
        <v>5</v>
      </c>
    </row>
    <row r="552" spans="1:19" ht="15" customHeight="1" x14ac:dyDescent="0.25">
      <c r="A552" s="424" t="s">
        <v>46</v>
      </c>
      <c r="B552" s="357" t="s">
        <v>66</v>
      </c>
      <c r="C552" s="358"/>
      <c r="D552" s="358"/>
      <c r="E552" s="358"/>
      <c r="F552" s="358"/>
      <c r="G552" s="358"/>
      <c r="H552" s="358"/>
      <c r="I552" s="359"/>
      <c r="K552" s="375" t="s">
        <v>46</v>
      </c>
      <c r="L552" s="360" t="s">
        <v>66</v>
      </c>
      <c r="M552" s="361"/>
      <c r="N552" s="361"/>
      <c r="O552" s="361"/>
      <c r="P552" s="361"/>
      <c r="Q552" s="361"/>
      <c r="R552" s="361"/>
      <c r="S552" s="362"/>
    </row>
    <row r="553" spans="1:1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  <c r="J553" s="8"/>
      <c r="K553" s="31" t="s">
        <v>6</v>
      </c>
      <c r="L553" s="376"/>
      <c r="M553" s="377"/>
      <c r="N553" s="377"/>
      <c r="O553" s="378"/>
      <c r="P553" s="46">
        <v>0</v>
      </c>
      <c r="Q553" s="376"/>
      <c r="R553" s="385"/>
      <c r="S553" s="88">
        <f>SUM(L553:R553)</f>
        <v>0</v>
      </c>
    </row>
    <row r="554" spans="1:1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288">SUM(B554:H554)</f>
        <v>0</v>
      </c>
      <c r="J554" s="8"/>
      <c r="K554" s="23" t="s">
        <v>7</v>
      </c>
      <c r="L554" s="379"/>
      <c r="M554" s="380"/>
      <c r="N554" s="380"/>
      <c r="O554" s="381"/>
      <c r="P554" s="55">
        <v>0</v>
      </c>
      <c r="Q554" s="379"/>
      <c r="R554" s="386"/>
      <c r="S554" s="57">
        <f t="shared" ref="S554:S573" si="289">SUM(L554:R554)</f>
        <v>0</v>
      </c>
    </row>
    <row r="555" spans="1:19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288"/>
        <v>0</v>
      </c>
      <c r="J555" s="8"/>
      <c r="K555" s="24" t="s">
        <v>9</v>
      </c>
      <c r="L555" s="379"/>
      <c r="M555" s="380"/>
      <c r="N555" s="380"/>
      <c r="O555" s="381"/>
      <c r="P555" s="49">
        <v>0</v>
      </c>
      <c r="Q555" s="379"/>
      <c r="R555" s="386"/>
      <c r="S555" s="51">
        <f t="shared" si="289"/>
        <v>0</v>
      </c>
    </row>
    <row r="556" spans="1:19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288"/>
        <v>0</v>
      </c>
      <c r="J556" s="8"/>
      <c r="K556" s="23" t="s">
        <v>54</v>
      </c>
      <c r="L556" s="379"/>
      <c r="M556" s="380"/>
      <c r="N556" s="380"/>
      <c r="O556" s="381"/>
      <c r="P556" s="55">
        <v>0</v>
      </c>
      <c r="Q556" s="379"/>
      <c r="R556" s="386"/>
      <c r="S556" s="57">
        <f t="shared" si="289"/>
        <v>0</v>
      </c>
    </row>
    <row r="557" spans="1:19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288"/>
        <v>0</v>
      </c>
      <c r="J557" s="8"/>
      <c r="K557" s="24" t="s">
        <v>15</v>
      </c>
      <c r="L557" s="379"/>
      <c r="M557" s="380"/>
      <c r="N557" s="380"/>
      <c r="O557" s="381"/>
      <c r="P557" s="49">
        <v>0</v>
      </c>
      <c r="Q557" s="379"/>
      <c r="R557" s="386"/>
      <c r="S557" s="51">
        <f t="shared" si="289"/>
        <v>0</v>
      </c>
    </row>
    <row r="558" spans="1:19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288"/>
        <v>0</v>
      </c>
      <c r="J558" s="8"/>
      <c r="K558" s="23" t="s">
        <v>67</v>
      </c>
      <c r="L558" s="379"/>
      <c r="M558" s="380"/>
      <c r="N558" s="380"/>
      <c r="O558" s="381"/>
      <c r="P558" s="55">
        <v>0</v>
      </c>
      <c r="Q558" s="379"/>
      <c r="R558" s="386"/>
      <c r="S558" s="57">
        <f t="shared" si="289"/>
        <v>0</v>
      </c>
    </row>
    <row r="559" spans="1:19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288"/>
        <v>0</v>
      </c>
      <c r="J559" s="8"/>
      <c r="K559" s="24" t="s">
        <v>56</v>
      </c>
      <c r="L559" s="379"/>
      <c r="M559" s="380"/>
      <c r="N559" s="380"/>
      <c r="O559" s="381"/>
      <c r="P559" s="49">
        <v>0</v>
      </c>
      <c r="Q559" s="379"/>
      <c r="R559" s="386"/>
      <c r="S559" s="51">
        <f t="shared" si="289"/>
        <v>0</v>
      </c>
    </row>
    <row r="560" spans="1:19" x14ac:dyDescent="0.25">
      <c r="A560" s="11" t="s">
        <v>11</v>
      </c>
      <c r="B560" s="379"/>
      <c r="C560" s="380"/>
      <c r="D560" s="380"/>
      <c r="E560" s="381"/>
      <c r="F560" s="52">
        <v>9.5231341476851643</v>
      </c>
      <c r="G560" s="379"/>
      <c r="H560" s="381"/>
      <c r="I560" s="54">
        <f t="shared" si="288"/>
        <v>9.5231341476851643</v>
      </c>
      <c r="J560" s="8"/>
      <c r="K560" s="23" t="s">
        <v>11</v>
      </c>
      <c r="L560" s="379"/>
      <c r="M560" s="380"/>
      <c r="N560" s="380"/>
      <c r="O560" s="381"/>
      <c r="P560" s="55">
        <v>0</v>
      </c>
      <c r="Q560" s="379"/>
      <c r="R560" s="386"/>
      <c r="S560" s="57">
        <f t="shared" si="289"/>
        <v>0</v>
      </c>
    </row>
    <row r="561" spans="1:19" x14ac:dyDescent="0.25">
      <c r="A561" s="12" t="s">
        <v>57</v>
      </c>
      <c r="B561" s="379"/>
      <c r="C561" s="380"/>
      <c r="D561" s="380"/>
      <c r="E561" s="381"/>
      <c r="F561" s="49">
        <v>623.88488478179477</v>
      </c>
      <c r="G561" s="379"/>
      <c r="H561" s="381"/>
      <c r="I561" s="48">
        <f t="shared" si="288"/>
        <v>623.88488478179477</v>
      </c>
      <c r="J561" s="8"/>
      <c r="K561" s="24" t="s">
        <v>57</v>
      </c>
      <c r="L561" s="379"/>
      <c r="M561" s="380"/>
      <c r="N561" s="380"/>
      <c r="O561" s="381"/>
      <c r="P561" s="49">
        <v>0</v>
      </c>
      <c r="Q561" s="379"/>
      <c r="R561" s="386"/>
      <c r="S561" s="51">
        <f t="shared" si="289"/>
        <v>0</v>
      </c>
    </row>
    <row r="562" spans="1:19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288"/>
        <v>0</v>
      </c>
      <c r="J562" s="8"/>
      <c r="K562" s="23" t="s">
        <v>16</v>
      </c>
      <c r="L562" s="379"/>
      <c r="M562" s="380"/>
      <c r="N562" s="380"/>
      <c r="O562" s="381"/>
      <c r="P562" s="55">
        <v>0</v>
      </c>
      <c r="Q562" s="379"/>
      <c r="R562" s="386"/>
      <c r="S562" s="57">
        <f t="shared" si="289"/>
        <v>0</v>
      </c>
    </row>
    <row r="563" spans="1:19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288"/>
        <v>0</v>
      </c>
      <c r="J563" s="8"/>
      <c r="K563" s="24" t="s">
        <v>139</v>
      </c>
      <c r="L563" s="379"/>
      <c r="M563" s="380"/>
      <c r="N563" s="380"/>
      <c r="O563" s="381"/>
      <c r="P563" s="49">
        <v>0</v>
      </c>
      <c r="Q563" s="379"/>
      <c r="R563" s="386"/>
      <c r="S563" s="51">
        <f t="shared" si="289"/>
        <v>0</v>
      </c>
    </row>
    <row r="564" spans="1:19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288"/>
        <v>0</v>
      </c>
      <c r="J564" s="8"/>
      <c r="K564" s="23" t="s">
        <v>24</v>
      </c>
      <c r="L564" s="379"/>
      <c r="M564" s="380"/>
      <c r="N564" s="380"/>
      <c r="O564" s="381"/>
      <c r="P564" s="55">
        <v>0</v>
      </c>
      <c r="Q564" s="379"/>
      <c r="R564" s="386"/>
      <c r="S564" s="57">
        <f t="shared" si="289"/>
        <v>0</v>
      </c>
    </row>
    <row r="565" spans="1:19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288"/>
        <v>0</v>
      </c>
      <c r="J565" s="8"/>
      <c r="K565" s="24" t="s">
        <v>23</v>
      </c>
      <c r="L565" s="379"/>
      <c r="M565" s="380"/>
      <c r="N565" s="380"/>
      <c r="O565" s="381"/>
      <c r="P565" s="49">
        <v>0</v>
      </c>
      <c r="Q565" s="379"/>
      <c r="R565" s="386"/>
      <c r="S565" s="51">
        <f t="shared" si="289"/>
        <v>0</v>
      </c>
    </row>
    <row r="566" spans="1:19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288"/>
        <v>0</v>
      </c>
      <c r="J566" s="8"/>
      <c r="K566" s="23" t="s">
        <v>58</v>
      </c>
      <c r="L566" s="379"/>
      <c r="M566" s="380"/>
      <c r="N566" s="380"/>
      <c r="O566" s="381"/>
      <c r="P566" s="55">
        <v>0</v>
      </c>
      <c r="Q566" s="379"/>
      <c r="R566" s="386"/>
      <c r="S566" s="57">
        <f t="shared" si="289"/>
        <v>0</v>
      </c>
    </row>
    <row r="567" spans="1:19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288"/>
        <v>0</v>
      </c>
      <c r="J567" s="8"/>
      <c r="K567" s="24" t="s">
        <v>21</v>
      </c>
      <c r="L567" s="379"/>
      <c r="M567" s="380"/>
      <c r="N567" s="380"/>
      <c r="O567" s="381"/>
      <c r="P567" s="49">
        <v>0</v>
      </c>
      <c r="Q567" s="379"/>
      <c r="R567" s="386"/>
      <c r="S567" s="51">
        <f t="shared" si="289"/>
        <v>0</v>
      </c>
    </row>
    <row r="568" spans="1:1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288"/>
        <v>0</v>
      </c>
      <c r="J568" s="8"/>
      <c r="K568" s="23" t="s">
        <v>20</v>
      </c>
      <c r="L568" s="379"/>
      <c r="M568" s="380"/>
      <c r="N568" s="380"/>
      <c r="O568" s="381"/>
      <c r="P568" s="55">
        <v>0</v>
      </c>
      <c r="Q568" s="379"/>
      <c r="R568" s="386"/>
      <c r="S568" s="57">
        <f t="shared" si="289"/>
        <v>0</v>
      </c>
    </row>
    <row r="569" spans="1:19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288"/>
        <v>0</v>
      </c>
      <c r="J569" s="8"/>
      <c r="K569" s="25" t="s">
        <v>62</v>
      </c>
      <c r="L569" s="379"/>
      <c r="M569" s="380"/>
      <c r="N569" s="380"/>
      <c r="O569" s="381"/>
      <c r="P569" s="49">
        <v>0</v>
      </c>
      <c r="Q569" s="379"/>
      <c r="R569" s="386"/>
      <c r="S569" s="51">
        <f t="shared" si="289"/>
        <v>0</v>
      </c>
    </row>
    <row r="570" spans="1:19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288"/>
        <v>0</v>
      </c>
      <c r="J570" s="8"/>
      <c r="K570" s="26" t="s">
        <v>22</v>
      </c>
      <c r="L570" s="379"/>
      <c r="M570" s="380"/>
      <c r="N570" s="380"/>
      <c r="O570" s="381"/>
      <c r="P570" s="62">
        <v>0</v>
      </c>
      <c r="Q570" s="379"/>
      <c r="R570" s="386"/>
      <c r="S570" s="64">
        <f t="shared" si="289"/>
        <v>0</v>
      </c>
    </row>
    <row r="571" spans="1:19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288"/>
        <v>0</v>
      </c>
      <c r="J571" s="8"/>
      <c r="K571" s="27" t="s">
        <v>18</v>
      </c>
      <c r="L571" s="379"/>
      <c r="M571" s="380"/>
      <c r="N571" s="380"/>
      <c r="O571" s="381"/>
      <c r="P571" s="65">
        <v>0</v>
      </c>
      <c r="Q571" s="379"/>
      <c r="R571" s="386"/>
      <c r="S571" s="69">
        <f t="shared" si="289"/>
        <v>0</v>
      </c>
    </row>
    <row r="572" spans="1:19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288"/>
        <v>0</v>
      </c>
      <c r="J572" s="8"/>
      <c r="K572" s="26" t="s">
        <v>19</v>
      </c>
      <c r="L572" s="379"/>
      <c r="M572" s="380"/>
      <c r="N572" s="380"/>
      <c r="O572" s="381"/>
      <c r="P572" s="62">
        <v>0</v>
      </c>
      <c r="Q572" s="379"/>
      <c r="R572" s="386"/>
      <c r="S572" s="64">
        <f t="shared" si="289"/>
        <v>0</v>
      </c>
    </row>
    <row r="573" spans="1:19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288"/>
        <v>0</v>
      </c>
      <c r="J573" s="8"/>
      <c r="K573" s="28" t="s">
        <v>10</v>
      </c>
      <c r="L573" s="382"/>
      <c r="M573" s="383"/>
      <c r="N573" s="383"/>
      <c r="O573" s="384"/>
      <c r="P573" s="70">
        <v>0</v>
      </c>
      <c r="Q573" s="382"/>
      <c r="R573" s="387"/>
      <c r="S573" s="74">
        <f t="shared" si="289"/>
        <v>0</v>
      </c>
    </row>
    <row r="574" spans="1:19" x14ac:dyDescent="0.25">
      <c r="A574" s="17" t="s">
        <v>25</v>
      </c>
      <c r="B574" s="75">
        <f>SUM(B553:B569)</f>
        <v>0</v>
      </c>
      <c r="C574" s="75">
        <f t="shared" ref="C574:I574" si="290">SUM(C553:C569)</f>
        <v>0</v>
      </c>
      <c r="D574" s="75">
        <f t="shared" si="290"/>
        <v>0</v>
      </c>
      <c r="E574" s="75">
        <f t="shared" si="290"/>
        <v>0</v>
      </c>
      <c r="F574" s="75">
        <f t="shared" si="290"/>
        <v>633.40801892947991</v>
      </c>
      <c r="G574" s="75">
        <f t="shared" si="290"/>
        <v>0</v>
      </c>
      <c r="H574" s="76">
        <f t="shared" si="290"/>
        <v>0</v>
      </c>
      <c r="I574" s="48">
        <f t="shared" si="290"/>
        <v>633.40801892947991</v>
      </c>
      <c r="J574" s="8"/>
      <c r="K574" s="29" t="s">
        <v>25</v>
      </c>
      <c r="L574" s="75">
        <f>SUM(L553:L569)</f>
        <v>0</v>
      </c>
      <c r="M574" s="75">
        <f t="shared" ref="M574:S574" si="291">SUM(M553:M569)</f>
        <v>0</v>
      </c>
      <c r="N574" s="75">
        <f t="shared" si="291"/>
        <v>0</v>
      </c>
      <c r="O574" s="75">
        <f t="shared" si="291"/>
        <v>0</v>
      </c>
      <c r="P574" s="75">
        <f t="shared" si="291"/>
        <v>0</v>
      </c>
      <c r="Q574" s="75">
        <f t="shared" si="291"/>
        <v>0</v>
      </c>
      <c r="R574" s="76">
        <f t="shared" si="291"/>
        <v>0</v>
      </c>
      <c r="S574" s="77">
        <f t="shared" si="291"/>
        <v>0</v>
      </c>
    </row>
    <row r="575" spans="1:19" ht="15" thickBot="1" x14ac:dyDescent="0.35">
      <c r="A575" s="18" t="s">
        <v>85</v>
      </c>
      <c r="B575" s="105">
        <f>IF($I574=0,"-",B574/$I574)</f>
        <v>0</v>
      </c>
      <c r="C575" s="105">
        <f t="shared" ref="C575:H575" si="292">IF($I574=0,"-",C574/$I574)</f>
        <v>0</v>
      </c>
      <c r="D575" s="105">
        <f t="shared" si="292"/>
        <v>0</v>
      </c>
      <c r="E575" s="105">
        <f t="shared" si="292"/>
        <v>0</v>
      </c>
      <c r="F575" s="105">
        <f t="shared" si="292"/>
        <v>1</v>
      </c>
      <c r="G575" s="105">
        <f t="shared" si="292"/>
        <v>0</v>
      </c>
      <c r="H575" s="106">
        <f t="shared" si="292"/>
        <v>0</v>
      </c>
      <c r="I575" s="107">
        <f>SUM(B575:H575)</f>
        <v>1</v>
      </c>
      <c r="J575" s="4"/>
      <c r="K575" s="30" t="s">
        <v>85</v>
      </c>
      <c r="L575" s="80" t="str">
        <f>IF($S574=0,"-",L574/$S574)</f>
        <v>-</v>
      </c>
      <c r="M575" s="80" t="str">
        <f t="shared" ref="M575:R575" si="293">IF($S574=0,"-",M574/$S574)</f>
        <v>-</v>
      </c>
      <c r="N575" s="80" t="str">
        <f t="shared" si="293"/>
        <v>-</v>
      </c>
      <c r="O575" s="80" t="str">
        <f t="shared" si="293"/>
        <v>-</v>
      </c>
      <c r="P575" s="80" t="str">
        <f t="shared" si="293"/>
        <v>-</v>
      </c>
      <c r="Q575" s="80" t="str">
        <f t="shared" si="293"/>
        <v>-</v>
      </c>
      <c r="R575" s="81" t="str">
        <f t="shared" si="293"/>
        <v>-</v>
      </c>
      <c r="S575" s="82">
        <f>SUM(L575:R575)</f>
        <v>0</v>
      </c>
    </row>
    <row r="576" spans="1:1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27.6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  <c r="K577" s="419" t="s">
        <v>47</v>
      </c>
      <c r="L577" s="43" t="s">
        <v>0</v>
      </c>
      <c r="M577" s="43" t="s">
        <v>1</v>
      </c>
      <c r="N577" s="43" t="s">
        <v>2</v>
      </c>
      <c r="O577" s="43" t="s">
        <v>3</v>
      </c>
      <c r="P577" s="43" t="s">
        <v>26</v>
      </c>
      <c r="Q577" s="43" t="s">
        <v>4</v>
      </c>
      <c r="R577" s="43" t="s">
        <v>84</v>
      </c>
      <c r="S577" s="44" t="s">
        <v>5</v>
      </c>
    </row>
    <row r="578" spans="1:19" ht="15" customHeight="1" x14ac:dyDescent="0.25">
      <c r="A578" s="426" t="s">
        <v>47</v>
      </c>
      <c r="B578" s="357" t="s">
        <v>66</v>
      </c>
      <c r="C578" s="358"/>
      <c r="D578" s="358"/>
      <c r="E578" s="358"/>
      <c r="F578" s="358"/>
      <c r="G578" s="358"/>
      <c r="H578" s="358"/>
      <c r="I578" s="359"/>
      <c r="K578" s="420" t="s">
        <v>47</v>
      </c>
      <c r="L578" s="360" t="s">
        <v>66</v>
      </c>
      <c r="M578" s="361"/>
      <c r="N578" s="361"/>
      <c r="O578" s="361"/>
      <c r="P578" s="361"/>
      <c r="Q578" s="361"/>
      <c r="R578" s="361"/>
      <c r="S578" s="362"/>
    </row>
    <row r="579" spans="1:19" x14ac:dyDescent="0.25">
      <c r="A579" s="10" t="s">
        <v>6</v>
      </c>
      <c r="B579" s="46">
        <v>18.170550786111033</v>
      </c>
      <c r="C579" s="46">
        <v>0</v>
      </c>
      <c r="D579" s="46">
        <v>3.4645022167256179</v>
      </c>
      <c r="E579" s="46">
        <v>0</v>
      </c>
      <c r="F579" s="371"/>
      <c r="G579" s="46">
        <v>0</v>
      </c>
      <c r="H579" s="47">
        <v>0</v>
      </c>
      <c r="I579" s="48">
        <f>SUM(B579:H579)</f>
        <v>21.635053002836649</v>
      </c>
      <c r="J579" s="8"/>
      <c r="K579" s="31" t="s">
        <v>6</v>
      </c>
      <c r="L579" s="46">
        <v>18.170550786111033</v>
      </c>
      <c r="M579" s="46">
        <v>0</v>
      </c>
      <c r="N579" s="46">
        <v>3.4645022167256179</v>
      </c>
      <c r="O579" s="46">
        <v>0</v>
      </c>
      <c r="P579" s="46">
        <v>0.21252538970098006</v>
      </c>
      <c r="Q579" s="46">
        <v>0</v>
      </c>
      <c r="R579" s="87">
        <v>0</v>
      </c>
      <c r="S579" s="88">
        <f>SUM(L579:R579)</f>
        <v>21.847578392537628</v>
      </c>
    </row>
    <row r="580" spans="1:19" x14ac:dyDescent="0.25">
      <c r="A580" s="11" t="s">
        <v>7</v>
      </c>
      <c r="B580" s="52">
        <v>20.753636457894601</v>
      </c>
      <c r="C580" s="52">
        <v>0</v>
      </c>
      <c r="D580" s="52">
        <v>5.0673614925423243</v>
      </c>
      <c r="E580" s="52">
        <v>0</v>
      </c>
      <c r="F580" s="372"/>
      <c r="G580" s="52">
        <v>0</v>
      </c>
      <c r="H580" s="53">
        <v>0</v>
      </c>
      <c r="I580" s="54">
        <f t="shared" ref="I580:I599" si="294">SUM(B580:H580)</f>
        <v>25.820997950436926</v>
      </c>
      <c r="J580" s="8"/>
      <c r="K580" s="23" t="s">
        <v>7</v>
      </c>
      <c r="L580" s="55">
        <v>20.753636457894601</v>
      </c>
      <c r="M580" s="55">
        <v>0</v>
      </c>
      <c r="N580" s="55">
        <v>5.0673614925423243</v>
      </c>
      <c r="O580" s="55">
        <v>0</v>
      </c>
      <c r="P580" s="55">
        <v>0</v>
      </c>
      <c r="Q580" s="55">
        <v>0</v>
      </c>
      <c r="R580" s="56">
        <v>0</v>
      </c>
      <c r="S580" s="57">
        <f t="shared" ref="S580:S599" si="295">SUM(L580:R580)</f>
        <v>25.820997950436926</v>
      </c>
    </row>
    <row r="581" spans="1:19" x14ac:dyDescent="0.25">
      <c r="A581" s="12" t="s">
        <v>9</v>
      </c>
      <c r="B581" s="49">
        <v>8.3881343671179351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294"/>
        <v>8.3881343671179351</v>
      </c>
      <c r="J581" s="8"/>
      <c r="K581" s="24" t="s">
        <v>9</v>
      </c>
      <c r="L581" s="49">
        <v>8.3881343671179351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50">
        <v>0</v>
      </c>
      <c r="S581" s="51">
        <f t="shared" si="295"/>
        <v>8.3881343671179351</v>
      </c>
    </row>
    <row r="582" spans="1:1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294"/>
        <v>0</v>
      </c>
      <c r="J582" s="8"/>
      <c r="K582" s="23" t="s">
        <v>54</v>
      </c>
      <c r="L582" s="55">
        <v>0</v>
      </c>
      <c r="M582" s="55">
        <v>0</v>
      </c>
      <c r="N582" s="55">
        <v>0</v>
      </c>
      <c r="O582" s="55">
        <v>0</v>
      </c>
      <c r="P582" s="55">
        <v>0</v>
      </c>
      <c r="Q582" s="55">
        <v>0</v>
      </c>
      <c r="R582" s="56">
        <v>0</v>
      </c>
      <c r="S582" s="57">
        <f t="shared" si="295"/>
        <v>0</v>
      </c>
    </row>
    <row r="583" spans="1:19" x14ac:dyDescent="0.25">
      <c r="A583" s="12" t="s">
        <v>15</v>
      </c>
      <c r="B583" s="49">
        <v>223.43389142739719</v>
      </c>
      <c r="C583" s="49">
        <v>27.063385190686873</v>
      </c>
      <c r="D583" s="49">
        <v>5.8354590846179937</v>
      </c>
      <c r="E583" s="49">
        <v>13.0147307160843</v>
      </c>
      <c r="F583" s="372"/>
      <c r="G583" s="49">
        <v>0</v>
      </c>
      <c r="H583" s="58">
        <v>0</v>
      </c>
      <c r="I583" s="48">
        <f t="shared" si="294"/>
        <v>269.34746641878633</v>
      </c>
      <c r="J583" s="8"/>
      <c r="K583" s="24" t="s">
        <v>15</v>
      </c>
      <c r="L583" s="49">
        <v>223.43389142739719</v>
      </c>
      <c r="M583" s="49">
        <v>27.063385190686873</v>
      </c>
      <c r="N583" s="49">
        <v>5.8354590846179937</v>
      </c>
      <c r="O583" s="49">
        <v>13.0147307160843</v>
      </c>
      <c r="P583" s="49">
        <v>0</v>
      </c>
      <c r="Q583" s="49">
        <v>0</v>
      </c>
      <c r="R583" s="50">
        <v>0</v>
      </c>
      <c r="S583" s="51">
        <f t="shared" si="295"/>
        <v>269.34746641878633</v>
      </c>
    </row>
    <row r="584" spans="1:19" x14ac:dyDescent="0.25">
      <c r="A584" s="11" t="s">
        <v>67</v>
      </c>
      <c r="B584" s="52">
        <v>2361.3977729864241</v>
      </c>
      <c r="C584" s="52">
        <v>35.836206379556252</v>
      </c>
      <c r="D584" s="52">
        <v>42.37264253650843</v>
      </c>
      <c r="E584" s="52">
        <v>0</v>
      </c>
      <c r="F584" s="372"/>
      <c r="G584" s="52">
        <v>0</v>
      </c>
      <c r="H584" s="53">
        <v>0</v>
      </c>
      <c r="I584" s="54">
        <f t="shared" si="294"/>
        <v>2439.6066219024888</v>
      </c>
      <c r="J584" s="8"/>
      <c r="K584" s="23" t="s">
        <v>67</v>
      </c>
      <c r="L584" s="55">
        <v>2361.3977729864241</v>
      </c>
      <c r="M584" s="55">
        <v>35.836206379556252</v>
      </c>
      <c r="N584" s="55">
        <v>42.37264253650843</v>
      </c>
      <c r="O584" s="55">
        <v>0</v>
      </c>
      <c r="P584" s="55">
        <v>0</v>
      </c>
      <c r="Q584" s="55">
        <v>0</v>
      </c>
      <c r="R584" s="56">
        <v>0</v>
      </c>
      <c r="S584" s="57">
        <f t="shared" si="295"/>
        <v>2439.6066219024888</v>
      </c>
    </row>
    <row r="585" spans="1:19" x14ac:dyDescent="0.25">
      <c r="A585" s="12" t="s">
        <v>56</v>
      </c>
      <c r="B585" s="49">
        <v>0</v>
      </c>
      <c r="C585" s="49">
        <v>0</v>
      </c>
      <c r="D585" s="49">
        <v>0.14054961836310942</v>
      </c>
      <c r="E585" s="49">
        <v>65.564240206570119</v>
      </c>
      <c r="F585" s="372"/>
      <c r="G585" s="49">
        <v>0</v>
      </c>
      <c r="H585" s="58">
        <v>0</v>
      </c>
      <c r="I585" s="48">
        <f t="shared" si="294"/>
        <v>65.704789824933229</v>
      </c>
      <c r="J585" s="8"/>
      <c r="K585" s="24" t="s">
        <v>56</v>
      </c>
      <c r="L585" s="49">
        <v>0</v>
      </c>
      <c r="M585" s="49">
        <v>0</v>
      </c>
      <c r="N585" s="49">
        <v>0.14054961836310942</v>
      </c>
      <c r="O585" s="49">
        <v>65.564240206570119</v>
      </c>
      <c r="P585" s="49">
        <v>5143.584737736116</v>
      </c>
      <c r="Q585" s="49">
        <v>0</v>
      </c>
      <c r="R585" s="50">
        <v>0</v>
      </c>
      <c r="S585" s="51">
        <f t="shared" si="295"/>
        <v>5209.289527561049</v>
      </c>
    </row>
    <row r="586" spans="1:19" x14ac:dyDescent="0.25">
      <c r="A586" s="11" t="s">
        <v>11</v>
      </c>
      <c r="B586" s="52">
        <v>0</v>
      </c>
      <c r="C586" s="52">
        <v>0</v>
      </c>
      <c r="D586" s="52">
        <v>3.0067920959214709E-2</v>
      </c>
      <c r="E586" s="52">
        <v>0.87911111079135795</v>
      </c>
      <c r="F586" s="372"/>
      <c r="G586" s="52">
        <v>0</v>
      </c>
      <c r="H586" s="53">
        <v>0</v>
      </c>
      <c r="I586" s="54">
        <f t="shared" si="294"/>
        <v>0.90917903175057269</v>
      </c>
      <c r="J586" s="8"/>
      <c r="K586" s="23" t="s">
        <v>11</v>
      </c>
      <c r="L586" s="55">
        <v>0</v>
      </c>
      <c r="M586" s="55">
        <v>0</v>
      </c>
      <c r="N586" s="55">
        <v>3.0067920959214709E-2</v>
      </c>
      <c r="O586" s="55">
        <v>0.87911111079135795</v>
      </c>
      <c r="P586" s="55">
        <v>164.52906953498433</v>
      </c>
      <c r="Q586" s="55">
        <v>0</v>
      </c>
      <c r="R586" s="56">
        <v>0</v>
      </c>
      <c r="S586" s="57">
        <f t="shared" si="295"/>
        <v>165.4382485667349</v>
      </c>
    </row>
    <row r="587" spans="1:1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0</v>
      </c>
      <c r="F587" s="372"/>
      <c r="G587" s="49">
        <v>0</v>
      </c>
      <c r="H587" s="58">
        <v>0</v>
      </c>
      <c r="I587" s="48">
        <f t="shared" si="294"/>
        <v>0</v>
      </c>
      <c r="J587" s="8"/>
      <c r="K587" s="24" t="s">
        <v>57</v>
      </c>
      <c r="L587" s="49">
        <v>0</v>
      </c>
      <c r="M587" s="49">
        <v>0</v>
      </c>
      <c r="N587" s="49">
        <v>0</v>
      </c>
      <c r="O587" s="49">
        <v>0</v>
      </c>
      <c r="P587" s="49">
        <v>623.88488478179477</v>
      </c>
      <c r="Q587" s="49">
        <v>0</v>
      </c>
      <c r="R587" s="50">
        <v>0</v>
      </c>
      <c r="S587" s="51">
        <f t="shared" si="295"/>
        <v>623.88488478179477</v>
      </c>
    </row>
    <row r="588" spans="1:19" x14ac:dyDescent="0.25">
      <c r="A588" s="11" t="s">
        <v>16</v>
      </c>
      <c r="B588" s="52">
        <v>118.73801359323225</v>
      </c>
      <c r="C588" s="52">
        <v>0.64335755021855368</v>
      </c>
      <c r="D588" s="52">
        <v>15.069802418373849</v>
      </c>
      <c r="E588" s="52">
        <v>2.0542750987616065</v>
      </c>
      <c r="F588" s="372"/>
      <c r="G588" s="52">
        <v>0</v>
      </c>
      <c r="H588" s="53">
        <v>0</v>
      </c>
      <c r="I588" s="54">
        <f t="shared" si="294"/>
        <v>136.50544866058624</v>
      </c>
      <c r="J588" s="8"/>
      <c r="K588" s="23" t="s">
        <v>16</v>
      </c>
      <c r="L588" s="55">
        <v>118.73801359323225</v>
      </c>
      <c r="M588" s="55">
        <v>0.64335755021855368</v>
      </c>
      <c r="N588" s="55">
        <v>15.069802418373849</v>
      </c>
      <c r="O588" s="55">
        <v>2.0542750987616065</v>
      </c>
      <c r="P588" s="55">
        <v>0</v>
      </c>
      <c r="Q588" s="55">
        <v>0</v>
      </c>
      <c r="R588" s="56">
        <v>0</v>
      </c>
      <c r="S588" s="57">
        <f t="shared" si="295"/>
        <v>136.50544866058624</v>
      </c>
    </row>
    <row r="589" spans="1:19" x14ac:dyDescent="0.25">
      <c r="A589" s="12" t="s">
        <v>139</v>
      </c>
      <c r="B589" s="49">
        <v>704.0368839684354</v>
      </c>
      <c r="C589" s="49">
        <v>110.9469080732686</v>
      </c>
      <c r="D589" s="49">
        <v>21.638108313911189</v>
      </c>
      <c r="E589" s="49">
        <v>17.038266857841013</v>
      </c>
      <c r="F589" s="372"/>
      <c r="G589" s="49">
        <v>0</v>
      </c>
      <c r="H589" s="58">
        <v>0</v>
      </c>
      <c r="I589" s="48">
        <f t="shared" si="294"/>
        <v>853.66016721345613</v>
      </c>
      <c r="J589" s="8"/>
      <c r="K589" s="24" t="s">
        <v>139</v>
      </c>
      <c r="L589" s="49">
        <v>704.0368839684354</v>
      </c>
      <c r="M589" s="49">
        <v>110.9469080732686</v>
      </c>
      <c r="N589" s="49">
        <v>21.638108313911189</v>
      </c>
      <c r="O589" s="49">
        <v>17.038266857841013</v>
      </c>
      <c r="P589" s="49">
        <v>1098.207182997269</v>
      </c>
      <c r="Q589" s="49">
        <v>0</v>
      </c>
      <c r="R589" s="50">
        <v>0</v>
      </c>
      <c r="S589" s="51">
        <f t="shared" si="295"/>
        <v>1951.8673502107251</v>
      </c>
    </row>
    <row r="590" spans="1:19" x14ac:dyDescent="0.25">
      <c r="A590" s="11" t="s">
        <v>24</v>
      </c>
      <c r="B590" s="52">
        <v>530.24879169368751</v>
      </c>
      <c r="C590" s="52">
        <v>0</v>
      </c>
      <c r="D590" s="52">
        <v>1169.4793918272321</v>
      </c>
      <c r="E590" s="52">
        <v>257.71047100856896</v>
      </c>
      <c r="F590" s="372"/>
      <c r="G590" s="52">
        <v>801.22590334708173</v>
      </c>
      <c r="H590" s="53">
        <v>0.20858558157259313</v>
      </c>
      <c r="I590" s="54">
        <f t="shared" si="294"/>
        <v>2758.8731434581427</v>
      </c>
      <c r="J590" s="8"/>
      <c r="K590" s="23" t="s">
        <v>24</v>
      </c>
      <c r="L590" s="55">
        <v>530.24879169368751</v>
      </c>
      <c r="M590" s="55">
        <v>0</v>
      </c>
      <c r="N590" s="55">
        <v>1169.4793918272321</v>
      </c>
      <c r="O590" s="55">
        <v>257.71047100856896</v>
      </c>
      <c r="P590" s="55">
        <v>1463.7076156565463</v>
      </c>
      <c r="Q590" s="55">
        <v>801.22590334708173</v>
      </c>
      <c r="R590" s="56">
        <v>0.20858558157259313</v>
      </c>
      <c r="S590" s="57">
        <f t="shared" si="295"/>
        <v>4222.5807591146886</v>
      </c>
    </row>
    <row r="591" spans="1:19" x14ac:dyDescent="0.25">
      <c r="A591" s="12" t="s">
        <v>23</v>
      </c>
      <c r="B591" s="49">
        <v>1801.7234634047625</v>
      </c>
      <c r="C591" s="49">
        <v>11.422605232864763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294"/>
        <v>1813.1460686376272</v>
      </c>
      <c r="J591" s="8"/>
      <c r="K591" s="24" t="s">
        <v>23</v>
      </c>
      <c r="L591" s="49">
        <v>1801.7234634047625</v>
      </c>
      <c r="M591" s="49">
        <v>11.422605232864763</v>
      </c>
      <c r="N591" s="49">
        <v>0</v>
      </c>
      <c r="O591" s="49">
        <v>0</v>
      </c>
      <c r="P591" s="49">
        <v>0</v>
      </c>
      <c r="Q591" s="49">
        <v>0</v>
      </c>
      <c r="R591" s="50">
        <v>0</v>
      </c>
      <c r="S591" s="51">
        <f t="shared" si="295"/>
        <v>1813.1460686376272</v>
      </c>
    </row>
    <row r="592" spans="1:19" x14ac:dyDescent="0.25">
      <c r="A592" s="11" t="s">
        <v>58</v>
      </c>
      <c r="B592" s="52">
        <v>39.170739098558251</v>
      </c>
      <c r="C592" s="52">
        <v>0</v>
      </c>
      <c r="D592" s="52">
        <v>6.9634039175652687</v>
      </c>
      <c r="E592" s="52">
        <v>0</v>
      </c>
      <c r="F592" s="372"/>
      <c r="G592" s="52">
        <v>0</v>
      </c>
      <c r="H592" s="53">
        <v>0</v>
      </c>
      <c r="I592" s="54">
        <f t="shared" si="294"/>
        <v>46.134143016123517</v>
      </c>
      <c r="J592" s="8"/>
      <c r="K592" s="23" t="s">
        <v>58</v>
      </c>
      <c r="L592" s="55">
        <v>39.170739098558251</v>
      </c>
      <c r="M592" s="55">
        <v>0</v>
      </c>
      <c r="N592" s="55">
        <v>6.9634039175652687</v>
      </c>
      <c r="O592" s="55">
        <v>0</v>
      </c>
      <c r="P592" s="55">
        <v>0</v>
      </c>
      <c r="Q592" s="55">
        <v>0</v>
      </c>
      <c r="R592" s="56">
        <v>0</v>
      </c>
      <c r="S592" s="57">
        <f t="shared" si="295"/>
        <v>46.134143016123517</v>
      </c>
    </row>
    <row r="593" spans="1:85" x14ac:dyDescent="0.25">
      <c r="A593" s="12" t="s">
        <v>21</v>
      </c>
      <c r="B593" s="49">
        <v>244.54385075946973</v>
      </c>
      <c r="C593" s="49">
        <v>0</v>
      </c>
      <c r="D593" s="49">
        <v>15.083273524610881</v>
      </c>
      <c r="E593" s="49">
        <v>0</v>
      </c>
      <c r="F593" s="372"/>
      <c r="G593" s="49">
        <v>0</v>
      </c>
      <c r="H593" s="58">
        <v>0</v>
      </c>
      <c r="I593" s="48">
        <f t="shared" si="294"/>
        <v>259.62712428408059</v>
      </c>
      <c r="J593" s="8"/>
      <c r="K593" s="24" t="s">
        <v>21</v>
      </c>
      <c r="L593" s="49">
        <v>244.54385075946973</v>
      </c>
      <c r="M593" s="49">
        <v>0</v>
      </c>
      <c r="N593" s="49">
        <v>15.083273524610881</v>
      </c>
      <c r="O593" s="49">
        <v>0</v>
      </c>
      <c r="P593" s="49">
        <v>27.978783375436787</v>
      </c>
      <c r="Q593" s="49">
        <v>0</v>
      </c>
      <c r="R593" s="50">
        <v>0</v>
      </c>
      <c r="S593" s="51">
        <f t="shared" si="295"/>
        <v>287.60590765951736</v>
      </c>
    </row>
    <row r="594" spans="1:85" x14ac:dyDescent="0.25">
      <c r="A594" s="11" t="s">
        <v>20</v>
      </c>
      <c r="B594" s="52">
        <v>82.144882023803405</v>
      </c>
      <c r="C594" s="52">
        <v>0</v>
      </c>
      <c r="D594" s="52">
        <v>1.5177299960373165</v>
      </c>
      <c r="E594" s="52">
        <v>0</v>
      </c>
      <c r="F594" s="372"/>
      <c r="G594" s="52">
        <v>0</v>
      </c>
      <c r="H594" s="53">
        <v>0</v>
      </c>
      <c r="I594" s="54">
        <f t="shared" si="294"/>
        <v>83.662612019840722</v>
      </c>
      <c r="J594" s="8"/>
      <c r="K594" s="23" t="s">
        <v>20</v>
      </c>
      <c r="L594" s="55">
        <v>82.144882023803405</v>
      </c>
      <c r="M594" s="55">
        <v>0</v>
      </c>
      <c r="N594" s="55">
        <v>1.5177299960373165</v>
      </c>
      <c r="O594" s="55">
        <v>0</v>
      </c>
      <c r="P594" s="55">
        <v>0</v>
      </c>
      <c r="Q594" s="55">
        <v>0</v>
      </c>
      <c r="R594" s="56">
        <v>0</v>
      </c>
      <c r="S594" s="57">
        <f t="shared" si="295"/>
        <v>83.662612019840722</v>
      </c>
    </row>
    <row r="595" spans="1:85" x14ac:dyDescent="0.25">
      <c r="A595" s="13" t="s">
        <v>62</v>
      </c>
      <c r="B595" s="49">
        <v>273.76349239710316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294"/>
        <v>273.76349239710316</v>
      </c>
      <c r="J595" s="8"/>
      <c r="K595" s="25" t="s">
        <v>62</v>
      </c>
      <c r="L595" s="49">
        <v>273.76349239710316</v>
      </c>
      <c r="M595" s="49">
        <v>0</v>
      </c>
      <c r="N595" s="49">
        <v>0</v>
      </c>
      <c r="O595" s="49">
        <v>0</v>
      </c>
      <c r="P595" s="49">
        <v>0</v>
      </c>
      <c r="Q595" s="49">
        <v>0</v>
      </c>
      <c r="R595" s="50">
        <v>0</v>
      </c>
      <c r="S595" s="51">
        <f t="shared" si="295"/>
        <v>273.76349239710316</v>
      </c>
    </row>
    <row r="596" spans="1:85" ht="14.4" x14ac:dyDescent="0.3">
      <c r="A596" s="14" t="s">
        <v>22</v>
      </c>
      <c r="B596" s="59">
        <v>273.76349239710316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294"/>
        <v>273.76349239710316</v>
      </c>
      <c r="J596" s="8"/>
      <c r="K596" s="26" t="s">
        <v>22</v>
      </c>
      <c r="L596" s="62">
        <v>273.76349239710316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63">
        <v>0</v>
      </c>
      <c r="S596" s="64">
        <f t="shared" si="295"/>
        <v>273.76349239710316</v>
      </c>
    </row>
    <row r="597" spans="1:85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294"/>
        <v>0</v>
      </c>
      <c r="J597" s="8"/>
      <c r="K597" s="27" t="s">
        <v>18</v>
      </c>
      <c r="L597" s="65">
        <v>0</v>
      </c>
      <c r="M597" s="65">
        <v>0</v>
      </c>
      <c r="N597" s="65">
        <v>0</v>
      </c>
      <c r="O597" s="65">
        <v>0</v>
      </c>
      <c r="P597" s="65">
        <v>0</v>
      </c>
      <c r="Q597" s="65">
        <v>0</v>
      </c>
      <c r="R597" s="68">
        <v>0</v>
      </c>
      <c r="S597" s="69">
        <f t="shared" si="295"/>
        <v>0</v>
      </c>
    </row>
    <row r="598" spans="1:85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294"/>
        <v>0</v>
      </c>
      <c r="J598" s="8"/>
      <c r="K598" s="26" t="s">
        <v>19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63">
        <v>0</v>
      </c>
      <c r="S598" s="64">
        <f t="shared" si="295"/>
        <v>0</v>
      </c>
    </row>
    <row r="599" spans="1:85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294"/>
        <v>0</v>
      </c>
      <c r="J599" s="8"/>
      <c r="K599" s="28" t="s">
        <v>10</v>
      </c>
      <c r="L599" s="70">
        <v>0</v>
      </c>
      <c r="M599" s="70">
        <v>0</v>
      </c>
      <c r="N599" s="70">
        <v>0</v>
      </c>
      <c r="O599" s="70">
        <v>0</v>
      </c>
      <c r="P599" s="70">
        <v>0</v>
      </c>
      <c r="Q599" s="70">
        <v>0</v>
      </c>
      <c r="R599" s="73">
        <v>0</v>
      </c>
      <c r="S599" s="74">
        <f t="shared" si="295"/>
        <v>0</v>
      </c>
    </row>
    <row r="600" spans="1:85" x14ac:dyDescent="0.25">
      <c r="A600" s="17" t="s">
        <v>25</v>
      </c>
      <c r="B600" s="75">
        <f>SUM(B579:B595)</f>
        <v>6426.5141029639981</v>
      </c>
      <c r="C600" s="75">
        <f t="shared" ref="C600:I600" si="296">SUM(C579:C595)</f>
        <v>185.91246242659503</v>
      </c>
      <c r="D600" s="75">
        <f t="shared" si="296"/>
        <v>1286.6622928674474</v>
      </c>
      <c r="E600" s="75">
        <f t="shared" si="296"/>
        <v>356.26109499861735</v>
      </c>
      <c r="F600" s="75">
        <f t="shared" si="296"/>
        <v>0</v>
      </c>
      <c r="G600" s="75">
        <f t="shared" si="296"/>
        <v>801.22590334708173</v>
      </c>
      <c r="H600" s="76">
        <f t="shared" si="296"/>
        <v>0.20858558157259313</v>
      </c>
      <c r="I600" s="48">
        <f t="shared" si="296"/>
        <v>9056.7844421853115</v>
      </c>
      <c r="J600" s="8"/>
      <c r="K600" s="29" t="s">
        <v>25</v>
      </c>
      <c r="L600" s="75">
        <f>SUM(L579:L595)</f>
        <v>6426.5141029639981</v>
      </c>
      <c r="M600" s="75">
        <f t="shared" ref="M600:S600" si="297">SUM(M579:M595)</f>
        <v>185.91246242659503</v>
      </c>
      <c r="N600" s="75">
        <f t="shared" si="297"/>
        <v>1286.6622928674474</v>
      </c>
      <c r="O600" s="75">
        <f t="shared" si="297"/>
        <v>356.26109499861735</v>
      </c>
      <c r="P600" s="75">
        <f t="shared" si="297"/>
        <v>8522.1047994718483</v>
      </c>
      <c r="Q600" s="75">
        <f t="shared" si="297"/>
        <v>801.22590334708173</v>
      </c>
      <c r="R600" s="76">
        <f t="shared" si="297"/>
        <v>0.20858558157259313</v>
      </c>
      <c r="S600" s="77">
        <f t="shared" si="297"/>
        <v>17578.889241657154</v>
      </c>
    </row>
    <row r="601" spans="1:85" s="4" customFormat="1" ht="15" thickBot="1" x14ac:dyDescent="0.35">
      <c r="A601" s="19" t="s">
        <v>85</v>
      </c>
      <c r="B601" s="105">
        <f>IF($I600=0,"-",B600/$I600)</f>
        <v>0.7095801102464292</v>
      </c>
      <c r="C601" s="105">
        <f t="shared" ref="C601:H601" si="298">IF($I600=0,"-",C600/$I600)</f>
        <v>2.0527424894937238E-2</v>
      </c>
      <c r="D601" s="105">
        <f t="shared" si="298"/>
        <v>0.14206612745185185</v>
      </c>
      <c r="E601" s="105">
        <f t="shared" si="298"/>
        <v>3.93363778582606E-2</v>
      </c>
      <c r="F601" s="105">
        <f t="shared" si="298"/>
        <v>0</v>
      </c>
      <c r="G601" s="105">
        <f t="shared" si="298"/>
        <v>8.8466928683327908E-2</v>
      </c>
      <c r="H601" s="106">
        <f t="shared" si="298"/>
        <v>2.303086519328305E-5</v>
      </c>
      <c r="I601" s="107">
        <f>SUM(B601:H601)</f>
        <v>1</v>
      </c>
      <c r="K601" s="30" t="s">
        <v>85</v>
      </c>
      <c r="L601" s="80">
        <f>IF($S600=0,"-",L600/$S600)</f>
        <v>0.36558135241758732</v>
      </c>
      <c r="M601" s="80">
        <f t="shared" ref="M601:R601" si="299">IF($S600=0,"-",M600/$S600)</f>
        <v>1.0575893611413935E-2</v>
      </c>
      <c r="N601" s="80">
        <f t="shared" si="299"/>
        <v>7.3193605988392599E-2</v>
      </c>
      <c r="O601" s="80">
        <f t="shared" si="299"/>
        <v>2.0266416728673398E-2</v>
      </c>
      <c r="P601" s="80">
        <f t="shared" si="299"/>
        <v>0.48479199580351146</v>
      </c>
      <c r="Q601" s="80">
        <f t="shared" si="299"/>
        <v>4.5578869764330482E-2</v>
      </c>
      <c r="R601" s="81">
        <f t="shared" si="299"/>
        <v>1.1865686091149741E-5</v>
      </c>
      <c r="S601" s="82">
        <f>SUM(L601:R601)</f>
        <v>1.0000000000000004</v>
      </c>
      <c r="BA601" s="83"/>
      <c r="BR601" s="83"/>
    </row>
    <row r="602" spans="1:85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U602" s="9"/>
      <c r="AA602" s="116"/>
      <c r="AC602" s="116"/>
      <c r="AD602" s="116"/>
      <c r="AE602" s="116"/>
      <c r="AF602" s="116"/>
      <c r="AG602" s="116"/>
      <c r="AH602" s="116"/>
      <c r="AI602" s="117"/>
      <c r="AJ602" s="117"/>
      <c r="AK602" s="117"/>
      <c r="AL602" s="117"/>
      <c r="AM602" s="117"/>
      <c r="AN602" s="117"/>
      <c r="AO602" s="117"/>
      <c r="AP602" s="117"/>
    </row>
    <row r="603" spans="1:85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  <c r="K603" s="421" t="s">
        <v>48</v>
      </c>
      <c r="L603" s="43" t="s">
        <v>0</v>
      </c>
      <c r="M603" s="43" t="s">
        <v>27</v>
      </c>
      <c r="N603" s="43" t="s">
        <v>28</v>
      </c>
      <c r="O603" s="43" t="s">
        <v>29</v>
      </c>
      <c r="P603" s="43" t="s">
        <v>26</v>
      </c>
      <c r="Q603" s="43" t="s">
        <v>4</v>
      </c>
      <c r="R603" s="43" t="s">
        <v>84</v>
      </c>
      <c r="S603" s="44" t="s">
        <v>5</v>
      </c>
      <c r="U603" s="432" t="s">
        <v>48</v>
      </c>
      <c r="V603" s="85" t="s">
        <v>78</v>
      </c>
      <c r="W603" s="85" t="s">
        <v>79</v>
      </c>
      <c r="X603" s="85" t="s">
        <v>69</v>
      </c>
      <c r="Y603" s="85" t="s">
        <v>80</v>
      </c>
      <c r="Z603" s="85" t="s">
        <v>81</v>
      </c>
      <c r="AA603" s="85" t="s">
        <v>70</v>
      </c>
      <c r="AB603" s="85" t="s">
        <v>82</v>
      </c>
      <c r="AC603" s="85" t="s">
        <v>83</v>
      </c>
      <c r="AD603" s="85" t="s">
        <v>65</v>
      </c>
      <c r="AE603" s="118" t="s">
        <v>26</v>
      </c>
      <c r="AF603" s="119" t="s">
        <v>61</v>
      </c>
      <c r="AG603" s="120"/>
      <c r="AH603"/>
      <c r="AI603"/>
      <c r="AR603" s="5"/>
      <c r="BA603"/>
      <c r="BI603" s="5"/>
      <c r="BR603"/>
      <c r="BX603" s="4"/>
      <c r="CG603"/>
    </row>
    <row r="604" spans="1:85" ht="15" customHeight="1" x14ac:dyDescent="0.25">
      <c r="A604" s="428" t="s">
        <v>48</v>
      </c>
      <c r="B604" s="357" t="s">
        <v>66</v>
      </c>
      <c r="C604" s="358"/>
      <c r="D604" s="358"/>
      <c r="E604" s="358"/>
      <c r="F604" s="358"/>
      <c r="G604" s="358"/>
      <c r="H604" s="358"/>
      <c r="I604" s="359"/>
      <c r="K604" s="422" t="s">
        <v>48</v>
      </c>
      <c r="L604" s="360" t="s">
        <v>66</v>
      </c>
      <c r="M604" s="361"/>
      <c r="N604" s="361"/>
      <c r="O604" s="361"/>
      <c r="P604" s="361"/>
      <c r="Q604" s="361"/>
      <c r="R604" s="361"/>
      <c r="S604" s="362"/>
      <c r="U604" s="433" t="s">
        <v>48</v>
      </c>
      <c r="V604" s="429" t="s">
        <v>66</v>
      </c>
      <c r="W604" s="430"/>
      <c r="X604" s="430"/>
      <c r="Y604" s="430"/>
      <c r="Z604" s="430"/>
      <c r="AA604" s="430"/>
      <c r="AB604" s="430"/>
      <c r="AC604" s="430"/>
      <c r="AD604" s="430"/>
      <c r="AE604" s="430"/>
      <c r="AF604" s="431"/>
      <c r="AG604" s="121"/>
      <c r="AH604"/>
      <c r="AI604"/>
      <c r="AR604" s="5"/>
      <c r="BA604"/>
      <c r="BI604" s="5"/>
      <c r="BR604"/>
      <c r="BX604" s="4"/>
      <c r="CG604"/>
    </row>
    <row r="605" spans="1:85" x14ac:dyDescent="0.25">
      <c r="A605" s="10" t="s">
        <v>6</v>
      </c>
      <c r="B605" s="46">
        <v>40.500632906321997</v>
      </c>
      <c r="C605" s="46">
        <v>0</v>
      </c>
      <c r="D605" s="46">
        <v>2.3683609077986993</v>
      </c>
      <c r="E605" s="46">
        <v>0</v>
      </c>
      <c r="F605" s="371"/>
      <c r="G605" s="46">
        <v>0</v>
      </c>
      <c r="H605" s="47">
        <v>0</v>
      </c>
      <c r="I605" s="48">
        <f>SUM(B605:H605)</f>
        <v>42.868993814120699</v>
      </c>
      <c r="J605" s="8"/>
      <c r="K605" s="31" t="s">
        <v>6</v>
      </c>
      <c r="L605" s="46">
        <v>40.500632906321997</v>
      </c>
      <c r="M605" s="46">
        <v>0</v>
      </c>
      <c r="N605" s="46">
        <v>2.3683609077986993</v>
      </c>
      <c r="O605" s="46">
        <v>0</v>
      </c>
      <c r="P605" s="46">
        <v>0</v>
      </c>
      <c r="Q605" s="46">
        <v>0</v>
      </c>
      <c r="R605" s="87">
        <v>0</v>
      </c>
      <c r="S605" s="88">
        <f>SUM(L605:R605)</f>
        <v>42.868993814120699</v>
      </c>
      <c r="U605" s="33" t="s">
        <v>6</v>
      </c>
      <c r="V605" s="89">
        <v>40.500632906321997</v>
      </c>
      <c r="W605" s="89">
        <v>2.2074377295606542</v>
      </c>
      <c r="X605" s="89">
        <v>0.16092317823804528</v>
      </c>
      <c r="Y605" s="89">
        <v>0</v>
      </c>
      <c r="Z605" s="89">
        <v>0</v>
      </c>
      <c r="AA605" s="89">
        <v>0</v>
      </c>
      <c r="AB605" s="89">
        <v>0</v>
      </c>
      <c r="AC605" s="89">
        <v>0</v>
      </c>
      <c r="AD605" s="91">
        <v>0</v>
      </c>
      <c r="AE605" s="91">
        <f t="shared" ref="AE605:AE610" si="300">+P605</f>
        <v>0</v>
      </c>
      <c r="AF605" s="92">
        <f t="shared" ref="AF605:AF625" si="301">SUM(V605:AE605)</f>
        <v>42.868993814120692</v>
      </c>
      <c r="AG605" s="122" t="str">
        <f>+IF(ABS(S605-AF605)&gt;0.01,S605-AF605,"")</f>
        <v/>
      </c>
      <c r="AH605"/>
      <c r="AI605"/>
      <c r="AR605" s="5"/>
      <c r="BA605"/>
      <c r="BI605" s="5"/>
      <c r="BR605"/>
      <c r="BX605" s="4"/>
      <c r="CG605"/>
    </row>
    <row r="606" spans="1:85" x14ac:dyDescent="0.25">
      <c r="A606" s="11" t="s">
        <v>7</v>
      </c>
      <c r="B606" s="52">
        <v>128.02277196575017</v>
      </c>
      <c r="C606" s="52">
        <v>0</v>
      </c>
      <c r="D606" s="52">
        <v>11.971002130623546</v>
      </c>
      <c r="E606" s="52">
        <v>0</v>
      </c>
      <c r="F606" s="372"/>
      <c r="G606" s="52">
        <v>0</v>
      </c>
      <c r="H606" s="53">
        <v>0</v>
      </c>
      <c r="I606" s="54">
        <f t="shared" ref="I606:I625" si="302">SUM(B606:H606)</f>
        <v>139.99377409637373</v>
      </c>
      <c r="J606" s="8"/>
      <c r="K606" s="23" t="s">
        <v>7</v>
      </c>
      <c r="L606" s="55">
        <v>128.02277196575017</v>
      </c>
      <c r="M606" s="55">
        <v>0</v>
      </c>
      <c r="N606" s="55">
        <v>11.971002130623546</v>
      </c>
      <c r="O606" s="55">
        <v>0</v>
      </c>
      <c r="P606" s="55">
        <v>0</v>
      </c>
      <c r="Q606" s="55">
        <v>0</v>
      </c>
      <c r="R606" s="56">
        <v>0</v>
      </c>
      <c r="S606" s="57">
        <f t="shared" ref="S606:S625" si="303">SUM(L606:R606)</f>
        <v>139.99377409637373</v>
      </c>
      <c r="U606" s="34" t="s">
        <v>7</v>
      </c>
      <c r="V606" s="93">
        <v>128.02277196575017</v>
      </c>
      <c r="W606" s="93">
        <v>11.520346278378398</v>
      </c>
      <c r="X606" s="93">
        <v>0.45065585224514904</v>
      </c>
      <c r="Y606" s="93">
        <v>0</v>
      </c>
      <c r="Z606" s="93">
        <v>0</v>
      </c>
      <c r="AA606" s="93">
        <v>0</v>
      </c>
      <c r="AB606" s="93">
        <v>0</v>
      </c>
      <c r="AC606" s="93">
        <v>0</v>
      </c>
      <c r="AD606" s="93">
        <v>0</v>
      </c>
      <c r="AE606" s="93">
        <f t="shared" si="300"/>
        <v>0</v>
      </c>
      <c r="AF606" s="95">
        <f t="shared" si="301"/>
        <v>139.9937740963737</v>
      </c>
      <c r="AG606" s="122" t="str">
        <f t="shared" ref="AG606:AG626" si="304">+IF(ABS(S606-AF606)&gt;0.01,S606-AF606,"")</f>
        <v/>
      </c>
      <c r="AH606"/>
      <c r="AI606"/>
      <c r="AR606" s="5"/>
      <c r="BA606"/>
      <c r="BI606" s="5"/>
      <c r="BR606"/>
      <c r="BX606" s="4"/>
      <c r="CG606"/>
    </row>
    <row r="607" spans="1:85" x14ac:dyDescent="0.25">
      <c r="A607" s="12" t="s">
        <v>9</v>
      </c>
      <c r="B607" s="49">
        <v>182.27113681825301</v>
      </c>
      <c r="C607" s="49">
        <v>0</v>
      </c>
      <c r="D607" s="49">
        <v>17.601343757469134</v>
      </c>
      <c r="E607" s="49">
        <v>0</v>
      </c>
      <c r="F607" s="372"/>
      <c r="G607" s="49">
        <v>0</v>
      </c>
      <c r="H607" s="58">
        <v>0</v>
      </c>
      <c r="I607" s="48">
        <f t="shared" si="302"/>
        <v>199.87248057572214</v>
      </c>
      <c r="J607" s="8"/>
      <c r="K607" s="24" t="s">
        <v>9</v>
      </c>
      <c r="L607" s="49">
        <v>182.27113681825301</v>
      </c>
      <c r="M607" s="49">
        <v>0</v>
      </c>
      <c r="N607" s="49">
        <v>17.601343757469134</v>
      </c>
      <c r="O607" s="49">
        <v>0</v>
      </c>
      <c r="P607" s="49">
        <v>0</v>
      </c>
      <c r="Q607" s="49">
        <v>0</v>
      </c>
      <c r="R607" s="50">
        <v>0</v>
      </c>
      <c r="S607" s="51">
        <f t="shared" si="303"/>
        <v>199.87248057572214</v>
      </c>
      <c r="U607" s="259" t="s">
        <v>9</v>
      </c>
      <c r="V607" s="89">
        <v>182.27113681825301</v>
      </c>
      <c r="W607" s="89">
        <v>17.423917715548892</v>
      </c>
      <c r="X607" s="89">
        <v>0.1774260419202435</v>
      </c>
      <c r="Y607" s="89">
        <v>0</v>
      </c>
      <c r="Z607" s="89">
        <v>0</v>
      </c>
      <c r="AA607" s="89">
        <v>0</v>
      </c>
      <c r="AB607" s="89">
        <v>0</v>
      </c>
      <c r="AC607" s="89">
        <v>0</v>
      </c>
      <c r="AD607" s="91">
        <v>0</v>
      </c>
      <c r="AE607" s="91">
        <f t="shared" si="300"/>
        <v>0</v>
      </c>
      <c r="AF607" s="92">
        <f t="shared" si="301"/>
        <v>199.87248057572216</v>
      </c>
      <c r="AG607" s="122" t="str">
        <f t="shared" si="304"/>
        <v/>
      </c>
      <c r="AH607"/>
      <c r="AI607"/>
      <c r="AR607" s="5"/>
      <c r="BA607"/>
      <c r="BI607" s="5"/>
      <c r="BR607"/>
      <c r="BX607" s="4"/>
      <c r="CG607"/>
    </row>
    <row r="608" spans="1:85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302"/>
        <v>0</v>
      </c>
      <c r="J608" s="8"/>
      <c r="K608" s="23" t="s">
        <v>54</v>
      </c>
      <c r="L608" s="55">
        <v>0</v>
      </c>
      <c r="M608" s="55">
        <v>0</v>
      </c>
      <c r="N608" s="55">
        <v>0</v>
      </c>
      <c r="O608" s="55">
        <v>0</v>
      </c>
      <c r="P608" s="55">
        <v>0</v>
      </c>
      <c r="Q608" s="55">
        <v>0</v>
      </c>
      <c r="R608" s="56">
        <v>0</v>
      </c>
      <c r="S608" s="57">
        <f t="shared" si="303"/>
        <v>0</v>
      </c>
      <c r="U608" s="34" t="s">
        <v>54</v>
      </c>
      <c r="V608" s="93">
        <v>0</v>
      </c>
      <c r="W608" s="93">
        <v>0</v>
      </c>
      <c r="X608" s="93">
        <v>0</v>
      </c>
      <c r="Y608" s="93">
        <v>0</v>
      </c>
      <c r="Z608" s="93">
        <v>0</v>
      </c>
      <c r="AA608" s="93">
        <v>0</v>
      </c>
      <c r="AB608" s="93">
        <v>0</v>
      </c>
      <c r="AC608" s="93">
        <v>0</v>
      </c>
      <c r="AD608" s="93">
        <v>0</v>
      </c>
      <c r="AE608" s="93">
        <f t="shared" si="300"/>
        <v>0</v>
      </c>
      <c r="AF608" s="95">
        <f t="shared" si="301"/>
        <v>0</v>
      </c>
      <c r="AG608" s="122" t="str">
        <f t="shared" si="304"/>
        <v/>
      </c>
      <c r="AH608"/>
      <c r="AI608"/>
      <c r="AR608" s="5"/>
      <c r="BA608"/>
      <c r="BI608" s="5"/>
      <c r="BR608"/>
      <c r="BX608" s="4"/>
      <c r="CG608"/>
    </row>
    <row r="609" spans="1:85" x14ac:dyDescent="0.25">
      <c r="A609" s="12" t="s">
        <v>15</v>
      </c>
      <c r="B609" s="49">
        <v>423.54434972580998</v>
      </c>
      <c r="C609" s="49">
        <v>0</v>
      </c>
      <c r="D609" s="49">
        <v>65.622238821511672</v>
      </c>
      <c r="E609" s="49">
        <v>0</v>
      </c>
      <c r="F609" s="372"/>
      <c r="G609" s="49">
        <v>0</v>
      </c>
      <c r="H609" s="58">
        <v>0</v>
      </c>
      <c r="I609" s="48">
        <f t="shared" si="302"/>
        <v>489.16658854732168</v>
      </c>
      <c r="J609" s="8"/>
      <c r="K609" s="24" t="s">
        <v>15</v>
      </c>
      <c r="L609" s="49">
        <v>423.54434972580998</v>
      </c>
      <c r="M609" s="49">
        <v>0</v>
      </c>
      <c r="N609" s="49">
        <v>65.622238821511672</v>
      </c>
      <c r="O609" s="49">
        <v>0</v>
      </c>
      <c r="P609" s="49">
        <v>0</v>
      </c>
      <c r="Q609" s="49">
        <v>0</v>
      </c>
      <c r="R609" s="50">
        <v>0</v>
      </c>
      <c r="S609" s="51">
        <f t="shared" si="303"/>
        <v>489.16658854732168</v>
      </c>
      <c r="U609" s="259" t="s">
        <v>15</v>
      </c>
      <c r="V609" s="89">
        <v>423.54434972580998</v>
      </c>
      <c r="W609" s="89">
        <v>65.622238821511672</v>
      </c>
      <c r="X609" s="89">
        <v>0</v>
      </c>
      <c r="Y609" s="89">
        <v>0</v>
      </c>
      <c r="Z609" s="89">
        <v>0</v>
      </c>
      <c r="AA609" s="89">
        <v>0</v>
      </c>
      <c r="AB609" s="89">
        <v>0</v>
      </c>
      <c r="AC609" s="89">
        <v>0</v>
      </c>
      <c r="AD609" s="91">
        <v>0</v>
      </c>
      <c r="AE609" s="91">
        <f t="shared" si="300"/>
        <v>0</v>
      </c>
      <c r="AF609" s="92">
        <f t="shared" si="301"/>
        <v>489.16658854732168</v>
      </c>
      <c r="AG609" s="122" t="str">
        <f t="shared" si="304"/>
        <v/>
      </c>
      <c r="AH609"/>
      <c r="AI609"/>
      <c r="AR609" s="5"/>
      <c r="BA609"/>
      <c r="BI609" s="5"/>
      <c r="BR609"/>
      <c r="BX609" s="4"/>
      <c r="CG609"/>
    </row>
    <row r="610" spans="1:85" x14ac:dyDescent="0.25">
      <c r="A610" s="11" t="s">
        <v>67</v>
      </c>
      <c r="B610" s="52">
        <v>5328.6117055352488</v>
      </c>
      <c r="C610" s="52">
        <v>0</v>
      </c>
      <c r="D610" s="52">
        <v>825.59342405135669</v>
      </c>
      <c r="E610" s="52">
        <v>0</v>
      </c>
      <c r="F610" s="372"/>
      <c r="G610" s="52">
        <v>0</v>
      </c>
      <c r="H610" s="53">
        <v>0</v>
      </c>
      <c r="I610" s="54">
        <f t="shared" si="302"/>
        <v>6154.2051295866058</v>
      </c>
      <c r="J610" s="8"/>
      <c r="K610" s="23" t="s">
        <v>67</v>
      </c>
      <c r="L610" s="55">
        <v>5328.6117055352488</v>
      </c>
      <c r="M610" s="55">
        <v>0</v>
      </c>
      <c r="N610" s="55">
        <v>825.59342405135669</v>
      </c>
      <c r="O610" s="55">
        <v>0</v>
      </c>
      <c r="P610" s="55">
        <v>0</v>
      </c>
      <c r="Q610" s="55">
        <v>0</v>
      </c>
      <c r="R610" s="56">
        <v>0</v>
      </c>
      <c r="S610" s="57">
        <f t="shared" si="303"/>
        <v>6154.2051295866058</v>
      </c>
      <c r="U610" s="34" t="s">
        <v>14</v>
      </c>
      <c r="V610" s="93">
        <v>5328.6117055352488</v>
      </c>
      <c r="W610" s="93">
        <v>825.59342405135669</v>
      </c>
      <c r="X610" s="93">
        <v>0</v>
      </c>
      <c r="Y610" s="93">
        <v>0</v>
      </c>
      <c r="Z610" s="93">
        <v>0</v>
      </c>
      <c r="AA610" s="93">
        <v>0</v>
      </c>
      <c r="AB610" s="93">
        <v>0</v>
      </c>
      <c r="AC610" s="93">
        <v>0</v>
      </c>
      <c r="AD610" s="93">
        <v>0</v>
      </c>
      <c r="AE610" s="93">
        <f t="shared" si="300"/>
        <v>0</v>
      </c>
      <c r="AF610" s="95">
        <f t="shared" si="301"/>
        <v>6154.2051295866058</v>
      </c>
      <c r="AG610" s="122" t="str">
        <f t="shared" si="304"/>
        <v/>
      </c>
      <c r="AH610"/>
      <c r="AI610"/>
      <c r="AR610" s="5"/>
      <c r="BA610"/>
      <c r="BI610" s="5"/>
      <c r="BR610"/>
      <c r="BX610" s="4"/>
      <c r="CG610"/>
    </row>
    <row r="611" spans="1:85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302"/>
        <v>0</v>
      </c>
      <c r="J611" s="8"/>
      <c r="K611" s="24" t="s">
        <v>56</v>
      </c>
      <c r="L611" s="49">
        <v>0</v>
      </c>
      <c r="M611" s="49">
        <v>0</v>
      </c>
      <c r="N611" s="49">
        <v>0</v>
      </c>
      <c r="O611" s="49">
        <v>0</v>
      </c>
      <c r="P611" s="49">
        <v>5710.3990841323011</v>
      </c>
      <c r="Q611" s="49">
        <v>0</v>
      </c>
      <c r="R611" s="50">
        <v>0</v>
      </c>
      <c r="S611" s="51">
        <f t="shared" si="303"/>
        <v>5710.3990841323011</v>
      </c>
      <c r="U611" s="260" t="s">
        <v>56</v>
      </c>
      <c r="V611" s="89">
        <v>0</v>
      </c>
      <c r="W611" s="89">
        <v>0</v>
      </c>
      <c r="X611" s="89">
        <v>0</v>
      </c>
      <c r="Y611" s="89">
        <v>0</v>
      </c>
      <c r="Z611" s="89">
        <v>0</v>
      </c>
      <c r="AA611" s="89">
        <v>0</v>
      </c>
      <c r="AB611" s="89">
        <v>0</v>
      </c>
      <c r="AC611" s="89">
        <v>0</v>
      </c>
      <c r="AD611" s="89">
        <v>0</v>
      </c>
      <c r="AE611" s="89">
        <f>+P611</f>
        <v>5710.3990841323011</v>
      </c>
      <c r="AF611" s="123">
        <f t="shared" si="301"/>
        <v>5710.3990841323011</v>
      </c>
      <c r="AG611" s="122" t="str">
        <f t="shared" si="304"/>
        <v/>
      </c>
      <c r="AH611"/>
      <c r="AI611"/>
      <c r="AR611" s="5"/>
      <c r="BA611"/>
      <c r="BI611" s="5"/>
      <c r="BR611"/>
      <c r="BX611" s="4"/>
      <c r="CG611"/>
    </row>
    <row r="612" spans="1:85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302"/>
        <v>0</v>
      </c>
      <c r="J612" s="8"/>
      <c r="K612" s="23" t="s">
        <v>11</v>
      </c>
      <c r="L612" s="55">
        <v>0</v>
      </c>
      <c r="M612" s="55">
        <v>0</v>
      </c>
      <c r="N612" s="55">
        <v>0</v>
      </c>
      <c r="O612" s="55">
        <v>0</v>
      </c>
      <c r="P612" s="55">
        <v>3593.0807406083427</v>
      </c>
      <c r="Q612" s="55">
        <v>0</v>
      </c>
      <c r="R612" s="56">
        <v>0</v>
      </c>
      <c r="S612" s="57">
        <f t="shared" si="303"/>
        <v>3593.0807406083427</v>
      </c>
      <c r="U612" s="34" t="s">
        <v>11</v>
      </c>
      <c r="V612" s="93">
        <v>0</v>
      </c>
      <c r="W612" s="93">
        <v>0</v>
      </c>
      <c r="X612" s="93">
        <v>0</v>
      </c>
      <c r="Y612" s="93">
        <v>0</v>
      </c>
      <c r="Z612" s="93">
        <v>0</v>
      </c>
      <c r="AA612" s="93">
        <v>0</v>
      </c>
      <c r="AB612" s="93">
        <v>0</v>
      </c>
      <c r="AC612" s="93">
        <v>0</v>
      </c>
      <c r="AD612" s="93">
        <v>0</v>
      </c>
      <c r="AE612" s="93">
        <f t="shared" ref="AE612:AE624" si="305">+P612</f>
        <v>3593.0807406083427</v>
      </c>
      <c r="AF612" s="95">
        <f t="shared" si="301"/>
        <v>3593.0807406083427</v>
      </c>
      <c r="AG612" s="122" t="str">
        <f t="shared" si="304"/>
        <v/>
      </c>
      <c r="AH612"/>
      <c r="AI612"/>
      <c r="AR612" s="5"/>
      <c r="BA612"/>
      <c r="BI612" s="5"/>
      <c r="BR612"/>
      <c r="BX612" s="4"/>
      <c r="CG612"/>
    </row>
    <row r="613" spans="1:85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302"/>
        <v>0</v>
      </c>
      <c r="J613" s="8"/>
      <c r="K613" s="24" t="s">
        <v>57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50">
        <v>0</v>
      </c>
      <c r="S613" s="51">
        <f t="shared" si="303"/>
        <v>0</v>
      </c>
      <c r="U613" s="261" t="s">
        <v>57</v>
      </c>
      <c r="V613" s="89">
        <v>0</v>
      </c>
      <c r="W613" s="89">
        <v>0</v>
      </c>
      <c r="X613" s="89">
        <v>0</v>
      </c>
      <c r="Y613" s="89">
        <v>0</v>
      </c>
      <c r="Z613" s="89">
        <v>0</v>
      </c>
      <c r="AA613" s="89">
        <v>0</v>
      </c>
      <c r="AB613" s="89">
        <v>0</v>
      </c>
      <c r="AC613" s="89">
        <v>0</v>
      </c>
      <c r="AD613" s="89">
        <v>0</v>
      </c>
      <c r="AE613" s="89">
        <f t="shared" si="305"/>
        <v>0</v>
      </c>
      <c r="AF613" s="123">
        <f t="shared" si="301"/>
        <v>0</v>
      </c>
      <c r="AG613" s="122" t="str">
        <f t="shared" si="304"/>
        <v/>
      </c>
      <c r="AH613"/>
      <c r="AI613"/>
      <c r="AR613" s="5"/>
      <c r="BA613"/>
      <c r="BI613" s="5"/>
      <c r="BR613"/>
      <c r="BX613" s="4"/>
      <c r="CG613"/>
    </row>
    <row r="614" spans="1:85" x14ac:dyDescent="0.25">
      <c r="A614" s="11" t="s">
        <v>16</v>
      </c>
      <c r="B614" s="52">
        <v>77.478998015340238</v>
      </c>
      <c r="C614" s="52">
        <v>0</v>
      </c>
      <c r="D614" s="52">
        <v>14.941360790149439</v>
      </c>
      <c r="E614" s="52">
        <v>0</v>
      </c>
      <c r="F614" s="372"/>
      <c r="G614" s="52">
        <v>0</v>
      </c>
      <c r="H614" s="53">
        <v>0</v>
      </c>
      <c r="I614" s="54">
        <f t="shared" si="302"/>
        <v>92.420358805489684</v>
      </c>
      <c r="J614" s="8"/>
      <c r="K614" s="23" t="s">
        <v>16</v>
      </c>
      <c r="L614" s="55">
        <v>77.478998015340238</v>
      </c>
      <c r="M614" s="55">
        <v>0</v>
      </c>
      <c r="N614" s="55">
        <v>14.941360790149439</v>
      </c>
      <c r="O614" s="55">
        <v>0</v>
      </c>
      <c r="P614" s="55">
        <v>0</v>
      </c>
      <c r="Q614" s="55">
        <v>0</v>
      </c>
      <c r="R614" s="56">
        <v>0</v>
      </c>
      <c r="S614" s="57">
        <f t="shared" si="303"/>
        <v>92.420358805489684</v>
      </c>
      <c r="U614" s="34" t="s">
        <v>16</v>
      </c>
      <c r="V614" s="93">
        <v>77.478998015340238</v>
      </c>
      <c r="W614" s="93">
        <v>13.487344941255566</v>
      </c>
      <c r="X614" s="93">
        <v>1.4540158488938735</v>
      </c>
      <c r="Y614" s="93">
        <v>0</v>
      </c>
      <c r="Z614" s="93">
        <v>0</v>
      </c>
      <c r="AA614" s="93">
        <v>0</v>
      </c>
      <c r="AB614" s="93">
        <v>0</v>
      </c>
      <c r="AC614" s="93">
        <v>0</v>
      </c>
      <c r="AD614" s="93">
        <v>0</v>
      </c>
      <c r="AE614" s="93">
        <f t="shared" si="305"/>
        <v>0</v>
      </c>
      <c r="AF614" s="95">
        <f t="shared" si="301"/>
        <v>92.420358805489684</v>
      </c>
      <c r="AG614" s="122" t="str">
        <f t="shared" si="304"/>
        <v/>
      </c>
      <c r="AH614"/>
      <c r="AI614"/>
      <c r="AR614" s="5"/>
      <c r="BA614"/>
      <c r="BI614" s="5"/>
      <c r="BR614"/>
      <c r="BX614" s="4"/>
      <c r="CG614"/>
    </row>
    <row r="615" spans="1:85" x14ac:dyDescent="0.25">
      <c r="A615" s="12" t="s">
        <v>139</v>
      </c>
      <c r="B615" s="49">
        <v>909.5101964833425</v>
      </c>
      <c r="C615" s="49">
        <v>0</v>
      </c>
      <c r="D615" s="49">
        <v>95.860977370842107</v>
      </c>
      <c r="E615" s="49">
        <v>0</v>
      </c>
      <c r="F615" s="372"/>
      <c r="G615" s="49">
        <v>0</v>
      </c>
      <c r="H615" s="58">
        <v>0</v>
      </c>
      <c r="I615" s="48">
        <f t="shared" si="302"/>
        <v>1005.3711738541846</v>
      </c>
      <c r="J615" s="8"/>
      <c r="K615" s="24" t="s">
        <v>139</v>
      </c>
      <c r="L615" s="49">
        <v>909.5101964833425</v>
      </c>
      <c r="M615" s="49">
        <v>0</v>
      </c>
      <c r="N615" s="49">
        <v>95.860977370842107</v>
      </c>
      <c r="O615" s="49">
        <v>0</v>
      </c>
      <c r="P615" s="49">
        <v>0</v>
      </c>
      <c r="Q615" s="49">
        <v>0</v>
      </c>
      <c r="R615" s="50">
        <v>0</v>
      </c>
      <c r="S615" s="51">
        <f t="shared" si="303"/>
        <v>1005.3711738541846</v>
      </c>
      <c r="U615" s="35" t="s">
        <v>139</v>
      </c>
      <c r="V615" s="89">
        <v>909.5101964833425</v>
      </c>
      <c r="W615" s="89">
        <v>93.78754644523157</v>
      </c>
      <c r="X615" s="89">
        <v>2.073430925610535</v>
      </c>
      <c r="Y615" s="89">
        <v>0</v>
      </c>
      <c r="Z615" s="89">
        <v>0</v>
      </c>
      <c r="AA615" s="89">
        <v>0</v>
      </c>
      <c r="AB615" s="89">
        <v>0</v>
      </c>
      <c r="AC615" s="89">
        <v>0</v>
      </c>
      <c r="AD615" s="89">
        <v>0</v>
      </c>
      <c r="AE615" s="89">
        <f t="shared" si="305"/>
        <v>0</v>
      </c>
      <c r="AF615" s="123">
        <f t="shared" si="301"/>
        <v>1005.3711738541846</v>
      </c>
      <c r="AG615" s="122" t="str">
        <f t="shared" si="304"/>
        <v/>
      </c>
      <c r="AH615"/>
      <c r="AI615"/>
      <c r="AR615" s="5"/>
      <c r="BA615"/>
      <c r="BI615" s="5"/>
      <c r="BR615"/>
      <c r="BX615" s="4"/>
      <c r="CG615"/>
    </row>
    <row r="616" spans="1:85" x14ac:dyDescent="0.25">
      <c r="A616" s="11" t="s">
        <v>24</v>
      </c>
      <c r="B616" s="52">
        <v>911.37771864633294</v>
      </c>
      <c r="C616" s="52">
        <v>0</v>
      </c>
      <c r="D616" s="52">
        <v>1139.6616091878836</v>
      </c>
      <c r="E616" s="52">
        <v>1726.9631795342855</v>
      </c>
      <c r="F616" s="372"/>
      <c r="G616" s="52">
        <v>778.70037325735825</v>
      </c>
      <c r="H616" s="53">
        <v>0</v>
      </c>
      <c r="I616" s="54">
        <f t="shared" si="302"/>
        <v>4556.7028806258604</v>
      </c>
      <c r="J616" s="8"/>
      <c r="K616" s="23" t="s">
        <v>24</v>
      </c>
      <c r="L616" s="55">
        <v>911.37771864633294</v>
      </c>
      <c r="M616" s="55">
        <v>0</v>
      </c>
      <c r="N616" s="55">
        <v>1139.6616091878836</v>
      </c>
      <c r="O616" s="55">
        <v>1726.9631795342855</v>
      </c>
      <c r="P616" s="55">
        <v>0</v>
      </c>
      <c r="Q616" s="55">
        <v>778.70037325735825</v>
      </c>
      <c r="R616" s="56">
        <v>0</v>
      </c>
      <c r="S616" s="57">
        <f t="shared" si="303"/>
        <v>4556.7028806258604</v>
      </c>
      <c r="U616" s="34" t="s">
        <v>24</v>
      </c>
      <c r="V616" s="93">
        <v>911.37771864633294</v>
      </c>
      <c r="W616" s="93">
        <v>727.032971788444</v>
      </c>
      <c r="X616" s="93">
        <v>412.62863739943958</v>
      </c>
      <c r="Y616" s="93">
        <v>544.80792672930795</v>
      </c>
      <c r="Z616" s="93">
        <v>515.66648743562587</v>
      </c>
      <c r="AA616" s="93">
        <v>234.25311699188632</v>
      </c>
      <c r="AB616" s="93">
        <v>403.81859005990793</v>
      </c>
      <c r="AC616" s="93">
        <v>374.88178319745026</v>
      </c>
      <c r="AD616" s="93">
        <v>432.23564837746517</v>
      </c>
      <c r="AE616" s="93">
        <f t="shared" si="305"/>
        <v>0</v>
      </c>
      <c r="AF616" s="95">
        <f t="shared" si="301"/>
        <v>4556.7028806258586</v>
      </c>
      <c r="AG616" s="122" t="str">
        <f t="shared" si="304"/>
        <v/>
      </c>
      <c r="AH616"/>
      <c r="AI616"/>
      <c r="AR616" s="5"/>
      <c r="BA616"/>
      <c r="BI616" s="5"/>
      <c r="BR616"/>
      <c r="BX616" s="4"/>
      <c r="CG616"/>
    </row>
    <row r="617" spans="1:85" x14ac:dyDescent="0.25">
      <c r="A617" s="12" t="s">
        <v>23</v>
      </c>
      <c r="B617" s="49">
        <v>1067.0624684623767</v>
      </c>
      <c r="C617" s="49">
        <v>0</v>
      </c>
      <c r="D617" s="49">
        <v>187.11512412888951</v>
      </c>
      <c r="E617" s="49">
        <v>0</v>
      </c>
      <c r="F617" s="372"/>
      <c r="G617" s="49">
        <v>0</v>
      </c>
      <c r="H617" s="58">
        <v>0</v>
      </c>
      <c r="I617" s="48">
        <f t="shared" si="302"/>
        <v>1254.1775925912661</v>
      </c>
      <c r="J617" s="8"/>
      <c r="K617" s="24" t="s">
        <v>23</v>
      </c>
      <c r="L617" s="49">
        <v>1067.0624684623767</v>
      </c>
      <c r="M617" s="49">
        <v>0</v>
      </c>
      <c r="N617" s="49">
        <v>187.11512412888951</v>
      </c>
      <c r="O617" s="49">
        <v>0</v>
      </c>
      <c r="P617" s="49">
        <v>0</v>
      </c>
      <c r="Q617" s="49">
        <v>0</v>
      </c>
      <c r="R617" s="50">
        <v>0</v>
      </c>
      <c r="S617" s="51">
        <f t="shared" si="303"/>
        <v>1254.1775925912661</v>
      </c>
      <c r="U617" s="261" t="s">
        <v>23</v>
      </c>
      <c r="V617" s="89">
        <v>1067.0624684623767</v>
      </c>
      <c r="W617" s="89">
        <v>187.11512412888951</v>
      </c>
      <c r="X617" s="89">
        <v>0</v>
      </c>
      <c r="Y617" s="89">
        <v>0</v>
      </c>
      <c r="Z617" s="89">
        <v>0</v>
      </c>
      <c r="AA617" s="89">
        <v>0</v>
      </c>
      <c r="AB617" s="89">
        <v>0</v>
      </c>
      <c r="AC617" s="89">
        <v>0</v>
      </c>
      <c r="AD617" s="89">
        <v>0</v>
      </c>
      <c r="AE617" s="89">
        <f t="shared" si="305"/>
        <v>0</v>
      </c>
      <c r="AF617" s="123">
        <f t="shared" si="301"/>
        <v>1254.1775925912661</v>
      </c>
      <c r="AG617" s="122" t="str">
        <f t="shared" si="304"/>
        <v/>
      </c>
      <c r="AH617"/>
      <c r="AI617"/>
      <c r="AR617" s="5"/>
      <c r="BA617"/>
      <c r="BI617" s="5"/>
      <c r="BR617"/>
      <c r="BX617" s="4"/>
      <c r="CG617"/>
    </row>
    <row r="618" spans="1:85" x14ac:dyDescent="0.25">
      <c r="A618" s="11" t="s">
        <v>58</v>
      </c>
      <c r="B618" s="52">
        <v>4844.2714220135404</v>
      </c>
      <c r="C618" s="52">
        <v>0</v>
      </c>
      <c r="D618" s="52">
        <v>449.59774172627124</v>
      </c>
      <c r="E618" s="52">
        <v>0</v>
      </c>
      <c r="F618" s="372"/>
      <c r="G618" s="52">
        <v>0</v>
      </c>
      <c r="H618" s="53">
        <v>0</v>
      </c>
      <c r="I618" s="54">
        <f t="shared" si="302"/>
        <v>5293.8691637398115</v>
      </c>
      <c r="J618" s="8"/>
      <c r="K618" s="23" t="s">
        <v>58</v>
      </c>
      <c r="L618" s="55">
        <v>4844.2714220135404</v>
      </c>
      <c r="M618" s="55">
        <v>0</v>
      </c>
      <c r="N618" s="55">
        <v>449.59774172627124</v>
      </c>
      <c r="O618" s="55">
        <v>0</v>
      </c>
      <c r="P618" s="55">
        <v>0</v>
      </c>
      <c r="Q618" s="55">
        <v>0</v>
      </c>
      <c r="R618" s="56">
        <v>0</v>
      </c>
      <c r="S618" s="57">
        <f t="shared" si="303"/>
        <v>5293.8691637398115</v>
      </c>
      <c r="U618" s="34" t="s">
        <v>58</v>
      </c>
      <c r="V618" s="93">
        <v>4844.2714220135404</v>
      </c>
      <c r="W618" s="93">
        <v>396.54074805316895</v>
      </c>
      <c r="X618" s="93">
        <v>53.056993673102255</v>
      </c>
      <c r="Y618" s="93">
        <v>0</v>
      </c>
      <c r="Z618" s="93">
        <v>0</v>
      </c>
      <c r="AA618" s="93">
        <v>0</v>
      </c>
      <c r="AB618" s="93">
        <v>0</v>
      </c>
      <c r="AC618" s="93">
        <v>0</v>
      </c>
      <c r="AD618" s="93">
        <v>0</v>
      </c>
      <c r="AE618" s="93">
        <f t="shared" si="305"/>
        <v>0</v>
      </c>
      <c r="AF618" s="95">
        <f t="shared" si="301"/>
        <v>5293.8691637398115</v>
      </c>
      <c r="AG618" s="122" t="str">
        <f t="shared" si="304"/>
        <v/>
      </c>
      <c r="AH618"/>
      <c r="AI618"/>
      <c r="AR618" s="5"/>
      <c r="BA618"/>
      <c r="BI618" s="5"/>
      <c r="BR618"/>
      <c r="BX618" s="4"/>
      <c r="CG618"/>
    </row>
    <row r="619" spans="1:85" x14ac:dyDescent="0.25">
      <c r="A619" s="12" t="s">
        <v>21</v>
      </c>
      <c r="B619" s="49">
        <v>416.53872644806785</v>
      </c>
      <c r="C619" s="49">
        <v>0</v>
      </c>
      <c r="D619" s="49">
        <v>81.520171488356098</v>
      </c>
      <c r="E619" s="49">
        <v>0</v>
      </c>
      <c r="F619" s="372"/>
      <c r="G619" s="49">
        <v>0</v>
      </c>
      <c r="H619" s="58">
        <v>0</v>
      </c>
      <c r="I619" s="48">
        <f t="shared" si="302"/>
        <v>498.05889793642393</v>
      </c>
      <c r="J619" s="8"/>
      <c r="K619" s="24" t="s">
        <v>21</v>
      </c>
      <c r="L619" s="49">
        <v>416.53872644806785</v>
      </c>
      <c r="M619" s="49">
        <v>0</v>
      </c>
      <c r="N619" s="49">
        <v>81.520171488356098</v>
      </c>
      <c r="O619" s="49">
        <v>0</v>
      </c>
      <c r="P619" s="49">
        <v>31.061998024465531</v>
      </c>
      <c r="Q619" s="49">
        <v>0</v>
      </c>
      <c r="R619" s="50">
        <v>0</v>
      </c>
      <c r="S619" s="51">
        <f t="shared" si="303"/>
        <v>529.12089596088947</v>
      </c>
      <c r="U619" s="261" t="s">
        <v>21</v>
      </c>
      <c r="V619" s="89">
        <v>416.53872644806785</v>
      </c>
      <c r="W619" s="89">
        <v>80.705298043238557</v>
      </c>
      <c r="X619" s="89">
        <v>0.81487344511753945</v>
      </c>
      <c r="Y619" s="89">
        <v>0</v>
      </c>
      <c r="Z619" s="89">
        <v>0</v>
      </c>
      <c r="AA619" s="89">
        <v>0</v>
      </c>
      <c r="AB619" s="89">
        <v>0</v>
      </c>
      <c r="AC619" s="89">
        <v>0</v>
      </c>
      <c r="AD619" s="89">
        <v>0</v>
      </c>
      <c r="AE619" s="89">
        <f t="shared" si="305"/>
        <v>31.061998024465531</v>
      </c>
      <c r="AF619" s="123">
        <f t="shared" si="301"/>
        <v>529.12089596088947</v>
      </c>
      <c r="AG619" s="122" t="str">
        <f t="shared" si="304"/>
        <v/>
      </c>
      <c r="AH619"/>
      <c r="AI619"/>
      <c r="AR619" s="5"/>
      <c r="BA619"/>
      <c r="BI619" s="5"/>
      <c r="BR619"/>
      <c r="BX619" s="4"/>
      <c r="CG619"/>
    </row>
    <row r="620" spans="1:85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302"/>
        <v>0</v>
      </c>
      <c r="J620" s="8"/>
      <c r="K620" s="23" t="s">
        <v>20</v>
      </c>
      <c r="L620" s="55">
        <v>0</v>
      </c>
      <c r="M620" s="55">
        <v>0</v>
      </c>
      <c r="N620" s="55">
        <v>0</v>
      </c>
      <c r="O620" s="55">
        <v>0</v>
      </c>
      <c r="P620" s="55">
        <v>0</v>
      </c>
      <c r="Q620" s="55">
        <v>0</v>
      </c>
      <c r="R620" s="56">
        <v>0</v>
      </c>
      <c r="S620" s="57">
        <f t="shared" si="303"/>
        <v>0</v>
      </c>
      <c r="U620" s="34" t="s">
        <v>20</v>
      </c>
      <c r="V620" s="93">
        <v>0</v>
      </c>
      <c r="W620" s="93">
        <v>0</v>
      </c>
      <c r="X620" s="93">
        <v>0</v>
      </c>
      <c r="Y620" s="93">
        <v>0</v>
      </c>
      <c r="Z620" s="93">
        <v>0</v>
      </c>
      <c r="AA620" s="93">
        <v>0</v>
      </c>
      <c r="AB620" s="93">
        <v>0</v>
      </c>
      <c r="AC620" s="93">
        <v>0</v>
      </c>
      <c r="AD620" s="93">
        <v>0</v>
      </c>
      <c r="AE620" s="93">
        <f t="shared" si="305"/>
        <v>0</v>
      </c>
      <c r="AF620" s="95">
        <f t="shared" si="301"/>
        <v>0</v>
      </c>
      <c r="AG620" s="122" t="str">
        <f t="shared" si="304"/>
        <v/>
      </c>
      <c r="AH620"/>
      <c r="AI620"/>
      <c r="AR620" s="5"/>
      <c r="BA620"/>
      <c r="BI620" s="5"/>
      <c r="BR620"/>
      <c r="BX620" s="4"/>
      <c r="CG620"/>
    </row>
    <row r="621" spans="1:85" x14ac:dyDescent="0.25">
      <c r="A621" s="13" t="s">
        <v>62</v>
      </c>
      <c r="B621" s="49">
        <v>187.0871370592497</v>
      </c>
      <c r="C621" s="49">
        <v>0</v>
      </c>
      <c r="D621" s="49">
        <v>263.03758811703932</v>
      </c>
      <c r="E621" s="49">
        <v>0</v>
      </c>
      <c r="F621" s="372"/>
      <c r="G621" s="49">
        <v>0</v>
      </c>
      <c r="H621" s="58">
        <v>0</v>
      </c>
      <c r="I621" s="48">
        <f t="shared" si="302"/>
        <v>450.12472517628902</v>
      </c>
      <c r="J621" s="8"/>
      <c r="K621" s="25" t="s">
        <v>62</v>
      </c>
      <c r="L621" s="49">
        <v>187.0871370592497</v>
      </c>
      <c r="M621" s="49">
        <v>0</v>
      </c>
      <c r="N621" s="49">
        <v>263.03758811703932</v>
      </c>
      <c r="O621" s="49">
        <v>0</v>
      </c>
      <c r="P621" s="49">
        <v>0</v>
      </c>
      <c r="Q621" s="49">
        <v>0</v>
      </c>
      <c r="R621" s="50">
        <v>0</v>
      </c>
      <c r="S621" s="51">
        <f t="shared" si="303"/>
        <v>450.12472517628902</v>
      </c>
      <c r="U621" s="262" t="s">
        <v>62</v>
      </c>
      <c r="V621" s="89">
        <v>187.0871370592497</v>
      </c>
      <c r="W621" s="89">
        <v>263.03758811703932</v>
      </c>
      <c r="X621" s="89">
        <v>0</v>
      </c>
      <c r="Y621" s="89">
        <v>0</v>
      </c>
      <c r="Z621" s="89">
        <v>0</v>
      </c>
      <c r="AA621" s="89">
        <v>0</v>
      </c>
      <c r="AB621" s="89">
        <v>0</v>
      </c>
      <c r="AC621" s="89">
        <v>0</v>
      </c>
      <c r="AD621" s="91">
        <v>0</v>
      </c>
      <c r="AE621" s="91">
        <f t="shared" si="305"/>
        <v>0</v>
      </c>
      <c r="AF621" s="92">
        <f t="shared" si="301"/>
        <v>450.12472517628902</v>
      </c>
      <c r="AG621" s="122" t="str">
        <f t="shared" si="304"/>
        <v/>
      </c>
      <c r="AH621"/>
      <c r="AI621"/>
      <c r="AR621" s="5"/>
      <c r="BA621"/>
      <c r="BI621" s="5"/>
      <c r="BR621"/>
      <c r="BX621" s="4"/>
      <c r="CG621"/>
    </row>
    <row r="622" spans="1:85" ht="14.4" x14ac:dyDescent="0.3">
      <c r="A622" s="14" t="s">
        <v>22</v>
      </c>
      <c r="B622" s="59">
        <v>187.0871370592497</v>
      </c>
      <c r="C622" s="59">
        <v>0</v>
      </c>
      <c r="D622" s="59">
        <v>263.03758811703932</v>
      </c>
      <c r="E622" s="59">
        <v>0</v>
      </c>
      <c r="F622" s="372"/>
      <c r="G622" s="59">
        <v>0</v>
      </c>
      <c r="H622" s="60">
        <v>0</v>
      </c>
      <c r="I622" s="61">
        <f t="shared" si="302"/>
        <v>450.12472517628902</v>
      </c>
      <c r="J622" s="8"/>
      <c r="K622" s="26" t="s">
        <v>22</v>
      </c>
      <c r="L622" s="62">
        <v>187.0871370592497</v>
      </c>
      <c r="M622" s="62">
        <v>0</v>
      </c>
      <c r="N622" s="62">
        <v>263.03758811703932</v>
      </c>
      <c r="O622" s="62">
        <v>0</v>
      </c>
      <c r="P622" s="62">
        <v>0</v>
      </c>
      <c r="Q622" s="62">
        <v>0</v>
      </c>
      <c r="R622" s="63">
        <v>0</v>
      </c>
      <c r="S622" s="64">
        <f t="shared" si="303"/>
        <v>450.12472517628902</v>
      </c>
      <c r="U622" s="263" t="s">
        <v>134</v>
      </c>
      <c r="V622" s="93">
        <v>187.0871370592497</v>
      </c>
      <c r="W622" s="93">
        <v>263.03758811703932</v>
      </c>
      <c r="X622" s="93">
        <v>0</v>
      </c>
      <c r="Y622" s="93">
        <v>0</v>
      </c>
      <c r="Z622" s="93">
        <v>0</v>
      </c>
      <c r="AA622" s="93">
        <v>0</v>
      </c>
      <c r="AB622" s="93">
        <v>0</v>
      </c>
      <c r="AC622" s="93">
        <v>0</v>
      </c>
      <c r="AD622" s="93">
        <v>0</v>
      </c>
      <c r="AE622" s="93">
        <f t="shared" si="305"/>
        <v>0</v>
      </c>
      <c r="AF622" s="95">
        <f t="shared" si="301"/>
        <v>450.12472517628902</v>
      </c>
      <c r="AG622" s="124" t="str">
        <f t="shared" si="304"/>
        <v/>
      </c>
      <c r="AH622"/>
      <c r="AI622"/>
      <c r="AR622" s="5"/>
      <c r="BA622"/>
      <c r="BI622" s="5"/>
      <c r="BR622"/>
      <c r="BX622" s="4"/>
      <c r="CG622"/>
    </row>
    <row r="623" spans="1:85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302"/>
        <v>0</v>
      </c>
      <c r="J623" s="8"/>
      <c r="K623" s="27" t="s">
        <v>18</v>
      </c>
      <c r="L623" s="65">
        <v>0</v>
      </c>
      <c r="M623" s="65">
        <v>0</v>
      </c>
      <c r="N623" s="65">
        <v>0</v>
      </c>
      <c r="O623" s="65">
        <v>0</v>
      </c>
      <c r="P623" s="65">
        <v>0</v>
      </c>
      <c r="Q623" s="65">
        <v>0</v>
      </c>
      <c r="R623" s="68">
        <v>0</v>
      </c>
      <c r="S623" s="69">
        <f t="shared" si="303"/>
        <v>0</v>
      </c>
      <c r="U623" s="264" t="s">
        <v>18</v>
      </c>
      <c r="V623" s="89">
        <v>0</v>
      </c>
      <c r="W623" s="89">
        <v>0</v>
      </c>
      <c r="X623" s="89">
        <v>0</v>
      </c>
      <c r="Y623" s="89">
        <v>0</v>
      </c>
      <c r="Z623" s="89">
        <v>0</v>
      </c>
      <c r="AA623" s="89">
        <v>0</v>
      </c>
      <c r="AB623" s="89">
        <v>0</v>
      </c>
      <c r="AC623" s="89">
        <v>0</v>
      </c>
      <c r="AD623" s="89">
        <v>0</v>
      </c>
      <c r="AE623" s="89">
        <f t="shared" si="305"/>
        <v>0</v>
      </c>
      <c r="AF623" s="123">
        <f t="shared" si="301"/>
        <v>0</v>
      </c>
      <c r="AG623" s="124" t="str">
        <f t="shared" si="304"/>
        <v/>
      </c>
      <c r="AH623"/>
      <c r="AI623"/>
      <c r="AR623" s="5"/>
      <c r="BA623"/>
      <c r="BI623" s="5"/>
      <c r="BR623"/>
      <c r="BX623" s="4"/>
      <c r="CG623"/>
    </row>
    <row r="624" spans="1:85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302"/>
        <v>0</v>
      </c>
      <c r="J624" s="8"/>
      <c r="K624" s="26" t="s">
        <v>19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63">
        <v>0</v>
      </c>
      <c r="S624" s="64">
        <f t="shared" si="303"/>
        <v>0</v>
      </c>
      <c r="U624" s="263" t="s">
        <v>135</v>
      </c>
      <c r="V624" s="93">
        <v>0</v>
      </c>
      <c r="W624" s="93">
        <v>0</v>
      </c>
      <c r="X624" s="93">
        <v>0</v>
      </c>
      <c r="Y624" s="93">
        <v>0</v>
      </c>
      <c r="Z624" s="93">
        <v>0</v>
      </c>
      <c r="AA624" s="93">
        <v>0</v>
      </c>
      <c r="AB624" s="93">
        <v>0</v>
      </c>
      <c r="AC624" s="93">
        <v>0</v>
      </c>
      <c r="AD624" s="93">
        <v>0</v>
      </c>
      <c r="AE624" s="93">
        <f t="shared" si="305"/>
        <v>0</v>
      </c>
      <c r="AF624" s="95">
        <f t="shared" si="301"/>
        <v>0</v>
      </c>
      <c r="AG624" s="124" t="str">
        <f t="shared" si="304"/>
        <v/>
      </c>
      <c r="AH624"/>
      <c r="AI624"/>
      <c r="AR624" s="5"/>
      <c r="BA624"/>
      <c r="BI624" s="5"/>
      <c r="BR624"/>
      <c r="BX624" s="4"/>
      <c r="CG624"/>
    </row>
    <row r="625" spans="1:85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302"/>
        <v>0</v>
      </c>
      <c r="J625" s="8"/>
      <c r="K625" s="28" t="s">
        <v>10</v>
      </c>
      <c r="L625" s="70">
        <v>0</v>
      </c>
      <c r="M625" s="70">
        <v>0</v>
      </c>
      <c r="N625" s="70">
        <v>0</v>
      </c>
      <c r="O625" s="70">
        <v>0</v>
      </c>
      <c r="P625" s="70">
        <v>0</v>
      </c>
      <c r="Q625" s="70">
        <v>0</v>
      </c>
      <c r="R625" s="73">
        <v>0</v>
      </c>
      <c r="S625" s="74">
        <f t="shared" si="303"/>
        <v>0</v>
      </c>
      <c r="U625" s="265" t="s">
        <v>10</v>
      </c>
      <c r="V625" s="89">
        <v>0</v>
      </c>
      <c r="W625" s="89">
        <v>0</v>
      </c>
      <c r="X625" s="89">
        <v>0</v>
      </c>
      <c r="Y625" s="89">
        <v>0</v>
      </c>
      <c r="Z625" s="89">
        <v>0</v>
      </c>
      <c r="AA625" s="89">
        <v>0</v>
      </c>
      <c r="AB625" s="89">
        <v>0</v>
      </c>
      <c r="AC625" s="89">
        <v>0</v>
      </c>
      <c r="AD625" s="89">
        <v>0</v>
      </c>
      <c r="AE625" s="89">
        <v>0</v>
      </c>
      <c r="AF625" s="123">
        <f t="shared" si="301"/>
        <v>0</v>
      </c>
      <c r="AG625" s="124" t="str">
        <f t="shared" si="304"/>
        <v/>
      </c>
      <c r="AH625"/>
      <c r="AI625"/>
      <c r="AR625" s="5"/>
      <c r="BA625"/>
      <c r="BI625" s="5"/>
      <c r="BR625"/>
      <c r="BX625" s="4"/>
      <c r="CG625"/>
    </row>
    <row r="626" spans="1:85" x14ac:dyDescent="0.25">
      <c r="A626" s="17" t="s">
        <v>25</v>
      </c>
      <c r="B626" s="75">
        <f>SUM(B605:B621)</f>
        <v>14516.277264079636</v>
      </c>
      <c r="C626" s="75">
        <f t="shared" ref="C626:I626" si="306">SUM(C605:C621)</f>
        <v>0</v>
      </c>
      <c r="D626" s="75">
        <f t="shared" si="306"/>
        <v>3154.8909424781909</v>
      </c>
      <c r="E626" s="75">
        <f t="shared" si="306"/>
        <v>1726.9631795342855</v>
      </c>
      <c r="F626" s="75">
        <f t="shared" si="306"/>
        <v>0</v>
      </c>
      <c r="G626" s="75">
        <f t="shared" si="306"/>
        <v>778.70037325735825</v>
      </c>
      <c r="H626" s="76">
        <f t="shared" si="306"/>
        <v>0</v>
      </c>
      <c r="I626" s="48">
        <f t="shared" si="306"/>
        <v>20176.831759349472</v>
      </c>
      <c r="J626" s="8"/>
      <c r="K626" s="29" t="s">
        <v>25</v>
      </c>
      <c r="L626" s="75">
        <f>SUM(L605:L621)</f>
        <v>14516.277264079636</v>
      </c>
      <c r="M626" s="75">
        <f t="shared" ref="M626:S626" si="307">SUM(M605:M621)</f>
        <v>0</v>
      </c>
      <c r="N626" s="75">
        <f t="shared" si="307"/>
        <v>3154.8909424781909</v>
      </c>
      <c r="O626" s="75">
        <f t="shared" si="307"/>
        <v>1726.9631795342855</v>
      </c>
      <c r="P626" s="75">
        <f t="shared" si="307"/>
        <v>9334.541822765108</v>
      </c>
      <c r="Q626" s="75">
        <f t="shared" si="307"/>
        <v>778.70037325735825</v>
      </c>
      <c r="R626" s="76">
        <f t="shared" si="307"/>
        <v>0</v>
      </c>
      <c r="S626" s="77">
        <f t="shared" si="307"/>
        <v>29511.373582114578</v>
      </c>
      <c r="U626" s="39" t="s">
        <v>61</v>
      </c>
      <c r="V626" s="102">
        <f>SUM(V605:V621)</f>
        <v>14516.277264079636</v>
      </c>
      <c r="W626" s="102">
        <f>SUM(W605:W621)</f>
        <v>2684.073986113624</v>
      </c>
      <c r="X626" s="102">
        <f t="shared" ref="X626:AE626" si="308">SUM(X605:X621)</f>
        <v>470.8169563645672</v>
      </c>
      <c r="Y626" s="102">
        <f t="shared" si="308"/>
        <v>544.80792672930795</v>
      </c>
      <c r="Z626" s="102">
        <f t="shared" si="308"/>
        <v>515.66648743562587</v>
      </c>
      <c r="AA626" s="102">
        <f t="shared" si="308"/>
        <v>234.25311699188632</v>
      </c>
      <c r="AB626" s="102">
        <f t="shared" si="308"/>
        <v>403.81859005990793</v>
      </c>
      <c r="AC626" s="102">
        <f t="shared" si="308"/>
        <v>374.88178319745026</v>
      </c>
      <c r="AD626" s="102">
        <f t="shared" si="308"/>
        <v>432.23564837746517</v>
      </c>
      <c r="AE626" s="102">
        <f t="shared" si="308"/>
        <v>9334.541822765108</v>
      </c>
      <c r="AF626" s="104">
        <f>SUM(AF605:AF621)</f>
        <v>29511.373582114575</v>
      </c>
      <c r="AG626" s="125" t="str">
        <f t="shared" si="304"/>
        <v/>
      </c>
      <c r="AH626"/>
      <c r="AI626"/>
      <c r="AR626" s="5"/>
      <c r="BA626"/>
      <c r="BI626" s="5"/>
      <c r="BR626"/>
      <c r="BX626" s="4"/>
      <c r="CG626"/>
    </row>
    <row r="627" spans="1:85" s="4" customFormat="1" ht="15" thickBot="1" x14ac:dyDescent="0.35">
      <c r="A627" s="19" t="s">
        <v>85</v>
      </c>
      <c r="B627" s="105">
        <f>IF($I626=0,"-",B626/$I626)</f>
        <v>0.71945275835256606</v>
      </c>
      <c r="C627" s="105">
        <f t="shared" ref="C627:H627" si="309">IF($I626=0,"-",C626/$I626)</f>
        <v>0</v>
      </c>
      <c r="D627" s="105">
        <f t="shared" si="309"/>
        <v>0.15636205823128244</v>
      </c>
      <c r="E627" s="105">
        <f t="shared" si="309"/>
        <v>8.5591395127436257E-2</v>
      </c>
      <c r="F627" s="105">
        <f t="shared" si="309"/>
        <v>0</v>
      </c>
      <c r="G627" s="105">
        <f t="shared" si="309"/>
        <v>3.8593788288715188E-2</v>
      </c>
      <c r="H627" s="106">
        <f t="shared" si="309"/>
        <v>0</v>
      </c>
      <c r="I627" s="107">
        <f>SUM(B627:H627)</f>
        <v>1</v>
      </c>
      <c r="K627" s="30" t="s">
        <v>85</v>
      </c>
      <c r="L627" s="80">
        <f>IF($S626=0,"-",L626/$S626)</f>
        <v>0.49188755052991678</v>
      </c>
      <c r="M627" s="80">
        <f t="shared" ref="M627:R627" si="310">IF($S626=0,"-",M626/$S626)</f>
        <v>0</v>
      </c>
      <c r="N627" s="80">
        <f t="shared" si="310"/>
        <v>0.10690423926557652</v>
      </c>
      <c r="O627" s="80">
        <f t="shared" si="310"/>
        <v>5.8518563181380163E-2</v>
      </c>
      <c r="P627" s="80">
        <f t="shared" si="310"/>
        <v>0.31630319736870277</v>
      </c>
      <c r="Q627" s="80">
        <f t="shared" si="310"/>
        <v>2.6386449654423778E-2</v>
      </c>
      <c r="R627" s="81">
        <f t="shared" si="310"/>
        <v>0</v>
      </c>
      <c r="S627" s="82">
        <f>SUM(L627:R627)</f>
        <v>1</v>
      </c>
      <c r="U627" s="40" t="s">
        <v>85</v>
      </c>
      <c r="V627" s="108">
        <f>V626/$AF626</f>
        <v>0.49188755052991684</v>
      </c>
      <c r="W627" s="108">
        <f t="shared" ref="W627:AF627" si="311">W626/$AF626</f>
        <v>9.095049332913166E-2</v>
      </c>
      <c r="X627" s="108">
        <f t="shared" si="311"/>
        <v>1.5953745936444882E-2</v>
      </c>
      <c r="Y627" s="108">
        <f t="shared" si="311"/>
        <v>1.8460947783856794E-2</v>
      </c>
      <c r="Z627" s="108">
        <f t="shared" si="311"/>
        <v>1.7473483096298391E-2</v>
      </c>
      <c r="AA627" s="108">
        <f t="shared" si="311"/>
        <v>7.9377232760814587E-3</v>
      </c>
      <c r="AB627" s="108">
        <f t="shared" si="311"/>
        <v>1.3683490161387913E-2</v>
      </c>
      <c r="AC627" s="108">
        <f t="shared" si="311"/>
        <v>1.2702959493035867E-2</v>
      </c>
      <c r="AD627" s="108">
        <f t="shared" si="311"/>
        <v>1.4646409025143527E-2</v>
      </c>
      <c r="AE627" s="108">
        <f t="shared" si="311"/>
        <v>0.31630319736870277</v>
      </c>
      <c r="AF627" s="109">
        <f t="shared" si="311"/>
        <v>1</v>
      </c>
      <c r="AG627" s="126"/>
      <c r="AR627" s="83"/>
      <c r="BI627" s="83"/>
    </row>
    <row r="628" spans="1:85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  <c r="K628" s="2"/>
      <c r="L628" s="2"/>
      <c r="M628" s="2"/>
      <c r="N628" s="2"/>
      <c r="O628" s="2"/>
      <c r="P628" s="2"/>
      <c r="Q628" s="2"/>
      <c r="R628" s="2"/>
      <c r="S628" s="2"/>
      <c r="AG628"/>
      <c r="AH628"/>
      <c r="AI628"/>
      <c r="AP628" s="5"/>
      <c r="BA628"/>
      <c r="BG628" s="5"/>
      <c r="BR628"/>
      <c r="BV628" s="4"/>
      <c r="CG628"/>
    </row>
    <row r="629" spans="1:85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  <c r="K629" s="421" t="s">
        <v>49</v>
      </c>
      <c r="L629" s="43" t="s">
        <v>0</v>
      </c>
      <c r="M629" s="43" t="s">
        <v>1</v>
      </c>
      <c r="N629" s="43" t="s">
        <v>2</v>
      </c>
      <c r="O629" s="43" t="s">
        <v>3</v>
      </c>
      <c r="P629" s="43" t="s">
        <v>26</v>
      </c>
      <c r="Q629" s="43" t="s">
        <v>4</v>
      </c>
      <c r="R629" s="43" t="s">
        <v>84</v>
      </c>
      <c r="S629" s="44" t="s">
        <v>5</v>
      </c>
    </row>
    <row r="630" spans="1:85" ht="15" customHeight="1" x14ac:dyDescent="0.25">
      <c r="A630" s="428" t="s">
        <v>49</v>
      </c>
      <c r="B630" s="357" t="s">
        <v>66</v>
      </c>
      <c r="C630" s="358"/>
      <c r="D630" s="358"/>
      <c r="E630" s="358"/>
      <c r="F630" s="358"/>
      <c r="G630" s="358"/>
      <c r="H630" s="358"/>
      <c r="I630" s="359"/>
      <c r="K630" s="422" t="s">
        <v>49</v>
      </c>
      <c r="L630" s="360" t="s">
        <v>66</v>
      </c>
      <c r="M630" s="361"/>
      <c r="N630" s="361"/>
      <c r="O630" s="361"/>
      <c r="P630" s="361"/>
      <c r="Q630" s="361"/>
      <c r="R630" s="361"/>
      <c r="S630" s="362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x14ac:dyDescent="0.25">
      <c r="A631" s="10" t="s">
        <v>6</v>
      </c>
      <c r="B631" s="46">
        <v>0.32122834761110025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0.32122834761110025</v>
      </c>
      <c r="J631" s="8"/>
      <c r="K631" s="31" t="s">
        <v>6</v>
      </c>
      <c r="L631" s="46">
        <v>0.32122834761110025</v>
      </c>
      <c r="M631" s="46">
        <v>0</v>
      </c>
      <c r="N631" s="46">
        <v>0</v>
      </c>
      <c r="O631" s="46">
        <v>0</v>
      </c>
      <c r="P631" s="46">
        <v>0</v>
      </c>
      <c r="Q631" s="46">
        <v>0</v>
      </c>
      <c r="R631" s="87">
        <v>0</v>
      </c>
      <c r="S631" s="88">
        <f>SUM(L631:R631)</f>
        <v>0.32122834761110025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x14ac:dyDescent="0.25">
      <c r="A632" s="11" t="s">
        <v>7</v>
      </c>
      <c r="B632" s="52">
        <v>13.197692075171263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312">SUM(B632:H632)</f>
        <v>13.197692075171263</v>
      </c>
      <c r="J632" s="8"/>
      <c r="K632" s="23" t="s">
        <v>7</v>
      </c>
      <c r="L632" s="55">
        <v>13.197692075171263</v>
      </c>
      <c r="M632" s="55">
        <v>0</v>
      </c>
      <c r="N632" s="55">
        <v>0</v>
      </c>
      <c r="O632" s="55">
        <v>0</v>
      </c>
      <c r="P632" s="55">
        <v>0</v>
      </c>
      <c r="Q632" s="55">
        <v>0</v>
      </c>
      <c r="R632" s="56">
        <v>0</v>
      </c>
      <c r="S632" s="57">
        <f t="shared" ref="S632:S651" si="313">SUM(L632:R632)</f>
        <v>13.197692075171263</v>
      </c>
    </row>
    <row r="633" spans="1:85" x14ac:dyDescent="0.25">
      <c r="A633" s="12" t="s">
        <v>9</v>
      </c>
      <c r="B633" s="49">
        <v>4.602501455871125</v>
      </c>
      <c r="C633" s="49">
        <v>0</v>
      </c>
      <c r="D633" s="49">
        <v>1.4743862297930659E-2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312"/>
        <v>4.617245318169056</v>
      </c>
      <c r="J633" s="8"/>
      <c r="K633" s="24" t="s">
        <v>9</v>
      </c>
      <c r="L633" s="49">
        <v>4.602501455871125</v>
      </c>
      <c r="M633" s="49">
        <v>0</v>
      </c>
      <c r="N633" s="49">
        <v>1.4743862297930659E-2</v>
      </c>
      <c r="O633" s="49">
        <v>0</v>
      </c>
      <c r="P633" s="49">
        <v>0</v>
      </c>
      <c r="Q633" s="49">
        <v>0</v>
      </c>
      <c r="R633" s="50">
        <v>0</v>
      </c>
      <c r="S633" s="51">
        <f t="shared" si="313"/>
        <v>4.617245318169056</v>
      </c>
    </row>
    <row r="634" spans="1:85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312"/>
        <v>0</v>
      </c>
      <c r="J634" s="8"/>
      <c r="K634" s="23" t="s">
        <v>54</v>
      </c>
      <c r="L634" s="55">
        <v>0</v>
      </c>
      <c r="M634" s="55">
        <v>0</v>
      </c>
      <c r="N634" s="55">
        <v>0</v>
      </c>
      <c r="O634" s="55">
        <v>0</v>
      </c>
      <c r="P634" s="55">
        <v>0</v>
      </c>
      <c r="Q634" s="55">
        <v>0</v>
      </c>
      <c r="R634" s="56">
        <v>0</v>
      </c>
      <c r="S634" s="57">
        <f t="shared" si="313"/>
        <v>0</v>
      </c>
    </row>
    <row r="635" spans="1:85" x14ac:dyDescent="0.25">
      <c r="A635" s="12" t="s">
        <v>15</v>
      </c>
      <c r="B635" s="49">
        <v>119.12814368659315</v>
      </c>
      <c r="C635" s="49">
        <v>0.51487930370037072</v>
      </c>
      <c r="D635" s="49">
        <v>9.5993136324753507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312"/>
        <v>129.24233662276887</v>
      </c>
      <c r="J635" s="8"/>
      <c r="K635" s="24" t="s">
        <v>15</v>
      </c>
      <c r="L635" s="49">
        <v>119.12814368659315</v>
      </c>
      <c r="M635" s="49">
        <v>0.51487930370037072</v>
      </c>
      <c r="N635" s="49">
        <v>9.5993136324753507</v>
      </c>
      <c r="O635" s="49">
        <v>0</v>
      </c>
      <c r="P635" s="49">
        <v>0</v>
      </c>
      <c r="Q635" s="49">
        <v>0</v>
      </c>
      <c r="R635" s="50">
        <v>0</v>
      </c>
      <c r="S635" s="51">
        <f t="shared" si="313"/>
        <v>129.24233662276887</v>
      </c>
    </row>
    <row r="636" spans="1:85" x14ac:dyDescent="0.25">
      <c r="A636" s="11" t="s">
        <v>67</v>
      </c>
      <c r="B636" s="52">
        <v>6.1746257481470099</v>
      </c>
      <c r="C636" s="52">
        <v>0.13934775836252528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312"/>
        <v>6.3139735065095355</v>
      </c>
      <c r="J636" s="8"/>
      <c r="K636" s="23" t="s">
        <v>67</v>
      </c>
      <c r="L636" s="55">
        <v>6.1746257481470099</v>
      </c>
      <c r="M636" s="55">
        <v>0.13934775836252528</v>
      </c>
      <c r="N636" s="55">
        <v>0</v>
      </c>
      <c r="O636" s="55">
        <v>0</v>
      </c>
      <c r="P636" s="55">
        <v>0</v>
      </c>
      <c r="Q636" s="55">
        <v>0</v>
      </c>
      <c r="R636" s="56">
        <v>0</v>
      </c>
      <c r="S636" s="57">
        <f t="shared" si="313"/>
        <v>6.3139735065095355</v>
      </c>
    </row>
    <row r="637" spans="1:85" x14ac:dyDescent="0.25">
      <c r="A637" s="12" t="s">
        <v>56</v>
      </c>
      <c r="B637" s="49">
        <v>0</v>
      </c>
      <c r="C637" s="49">
        <v>0.39589654962244109</v>
      </c>
      <c r="D637" s="49">
        <v>0</v>
      </c>
      <c r="E637" s="49">
        <v>19.215100613707495</v>
      </c>
      <c r="F637" s="49">
        <v>758.85773448885186</v>
      </c>
      <c r="G637" s="49">
        <v>0</v>
      </c>
      <c r="H637" s="58">
        <v>0</v>
      </c>
      <c r="I637" s="48">
        <f t="shared" si="312"/>
        <v>778.46873165218176</v>
      </c>
      <c r="J637" s="8"/>
      <c r="K637" s="24" t="s">
        <v>56</v>
      </c>
      <c r="L637" s="49">
        <v>0</v>
      </c>
      <c r="M637" s="49">
        <v>0.39589654962244109</v>
      </c>
      <c r="N637" s="49">
        <v>0</v>
      </c>
      <c r="O637" s="49">
        <v>19.215100613707495</v>
      </c>
      <c r="P637" s="49">
        <v>758.85773448885186</v>
      </c>
      <c r="Q637" s="49">
        <v>0</v>
      </c>
      <c r="R637" s="50">
        <v>0</v>
      </c>
      <c r="S637" s="51">
        <f t="shared" si="313"/>
        <v>778.46873165218176</v>
      </c>
    </row>
    <row r="638" spans="1:85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20.550478431967729</v>
      </c>
      <c r="F638" s="52">
        <v>0</v>
      </c>
      <c r="G638" s="52">
        <v>0</v>
      </c>
      <c r="H638" s="53">
        <v>0</v>
      </c>
      <c r="I638" s="54">
        <f t="shared" si="312"/>
        <v>20.550478431967729</v>
      </c>
      <c r="J638" s="8"/>
      <c r="K638" s="23" t="s">
        <v>11</v>
      </c>
      <c r="L638" s="55">
        <v>0</v>
      </c>
      <c r="M638" s="55">
        <v>0</v>
      </c>
      <c r="N638" s="55">
        <v>0</v>
      </c>
      <c r="O638" s="55">
        <v>20.550478431967729</v>
      </c>
      <c r="P638" s="55">
        <v>0</v>
      </c>
      <c r="Q638" s="55">
        <v>0</v>
      </c>
      <c r="R638" s="56">
        <v>0</v>
      </c>
      <c r="S638" s="57">
        <f t="shared" si="313"/>
        <v>20.550478431967729</v>
      </c>
    </row>
    <row r="639" spans="1:85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312"/>
        <v>0</v>
      </c>
      <c r="J639" s="8"/>
      <c r="K639" s="24" t="s">
        <v>57</v>
      </c>
      <c r="L639" s="49">
        <v>0</v>
      </c>
      <c r="M639" s="49">
        <v>0</v>
      </c>
      <c r="N639" s="49">
        <v>0</v>
      </c>
      <c r="O639" s="49">
        <v>0</v>
      </c>
      <c r="P639" s="49">
        <v>0</v>
      </c>
      <c r="Q639" s="49">
        <v>0</v>
      </c>
      <c r="R639" s="50">
        <v>0</v>
      </c>
      <c r="S639" s="51">
        <f t="shared" si="313"/>
        <v>0</v>
      </c>
    </row>
    <row r="640" spans="1:85" x14ac:dyDescent="0.25">
      <c r="A640" s="11" t="s">
        <v>16</v>
      </c>
      <c r="B640" s="52">
        <v>9.1427256989389409</v>
      </c>
      <c r="C640" s="52">
        <v>0</v>
      </c>
      <c r="D640" s="52">
        <v>4.4262054400545772E-2</v>
      </c>
      <c r="E640" s="52">
        <v>0.26932190800899103</v>
      </c>
      <c r="F640" s="52">
        <v>0</v>
      </c>
      <c r="G640" s="52">
        <v>0</v>
      </c>
      <c r="H640" s="53">
        <v>0</v>
      </c>
      <c r="I640" s="54">
        <f t="shared" si="312"/>
        <v>9.4563096613484774</v>
      </c>
      <c r="J640" s="8"/>
      <c r="K640" s="23" t="s">
        <v>16</v>
      </c>
      <c r="L640" s="55">
        <v>9.1427256989389409</v>
      </c>
      <c r="M640" s="55">
        <v>0</v>
      </c>
      <c r="N640" s="55">
        <v>4.4262054400545772E-2</v>
      </c>
      <c r="O640" s="55">
        <v>0.26932190800899103</v>
      </c>
      <c r="P640" s="55">
        <v>0</v>
      </c>
      <c r="Q640" s="55">
        <v>0</v>
      </c>
      <c r="R640" s="56">
        <v>0</v>
      </c>
      <c r="S640" s="57">
        <f t="shared" si="313"/>
        <v>9.4563096613484774</v>
      </c>
    </row>
    <row r="641" spans="1:70" x14ac:dyDescent="0.25">
      <c r="A641" s="12" t="s">
        <v>139</v>
      </c>
      <c r="B641" s="49">
        <v>8.3190372740440512</v>
      </c>
      <c r="C641" s="49">
        <v>0</v>
      </c>
      <c r="D641" s="49">
        <v>2.1501079007345201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312"/>
        <v>10.469145174778571</v>
      </c>
      <c r="J641" s="8"/>
      <c r="K641" s="24" t="s">
        <v>139</v>
      </c>
      <c r="L641" s="49">
        <v>8.3190372740440512</v>
      </c>
      <c r="M641" s="49">
        <v>0</v>
      </c>
      <c r="N641" s="49">
        <v>2.1501079007345201</v>
      </c>
      <c r="O641" s="49">
        <v>0</v>
      </c>
      <c r="P641" s="49">
        <v>0</v>
      </c>
      <c r="Q641" s="49">
        <v>0</v>
      </c>
      <c r="R641" s="50">
        <v>0</v>
      </c>
      <c r="S641" s="51">
        <f t="shared" si="313"/>
        <v>10.469145174778571</v>
      </c>
    </row>
    <row r="642" spans="1:70" x14ac:dyDescent="0.25">
      <c r="A642" s="11" t="s">
        <v>24</v>
      </c>
      <c r="B642" s="52">
        <v>81.15628251559626</v>
      </c>
      <c r="C642" s="52">
        <v>0.10544826242488679</v>
      </c>
      <c r="D642" s="52">
        <v>1.6786609932070982</v>
      </c>
      <c r="E642" s="52">
        <v>134.8563293643852</v>
      </c>
      <c r="F642" s="52">
        <v>0</v>
      </c>
      <c r="G642" s="52">
        <v>45.476285565546902</v>
      </c>
      <c r="H642" s="53">
        <v>0.63803188521853837</v>
      </c>
      <c r="I642" s="54">
        <f t="shared" si="312"/>
        <v>263.91103858637888</v>
      </c>
      <c r="J642" s="8"/>
      <c r="K642" s="23" t="s">
        <v>24</v>
      </c>
      <c r="L642" s="55">
        <v>81.15628251559626</v>
      </c>
      <c r="M642" s="55">
        <v>0.10544826242488679</v>
      </c>
      <c r="N642" s="55">
        <v>1.6786609932070982</v>
      </c>
      <c r="O642" s="55">
        <v>134.8563293643852</v>
      </c>
      <c r="P642" s="55">
        <v>0</v>
      </c>
      <c r="Q642" s="55">
        <v>45.476285565546902</v>
      </c>
      <c r="R642" s="56">
        <v>0.63803188521853837</v>
      </c>
      <c r="S642" s="57">
        <f t="shared" si="313"/>
        <v>263.91103858637888</v>
      </c>
    </row>
    <row r="643" spans="1:70" x14ac:dyDescent="0.25">
      <c r="A643" s="12" t="s">
        <v>23</v>
      </c>
      <c r="B643" s="49">
        <v>17.729234952943937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312"/>
        <v>17.729234952943937</v>
      </c>
      <c r="J643" s="8"/>
      <c r="K643" s="24" t="s">
        <v>23</v>
      </c>
      <c r="L643" s="49">
        <v>17.729234952943937</v>
      </c>
      <c r="M643" s="49">
        <v>0</v>
      </c>
      <c r="N643" s="49">
        <v>0</v>
      </c>
      <c r="O643" s="49">
        <v>0</v>
      </c>
      <c r="P643" s="49">
        <v>0</v>
      </c>
      <c r="Q643" s="49">
        <v>0</v>
      </c>
      <c r="R643" s="50">
        <v>0</v>
      </c>
      <c r="S643" s="51">
        <f t="shared" si="313"/>
        <v>17.729234952943937</v>
      </c>
    </row>
    <row r="644" spans="1:70" x14ac:dyDescent="0.25">
      <c r="A644" s="11" t="s">
        <v>58</v>
      </c>
      <c r="B644" s="52">
        <v>224.05987975780059</v>
      </c>
      <c r="C644" s="52">
        <v>10.149152100223629</v>
      </c>
      <c r="D644" s="52">
        <v>127.58139769710478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312"/>
        <v>361.79042955512898</v>
      </c>
      <c r="J644" s="8"/>
      <c r="K644" s="23" t="s">
        <v>58</v>
      </c>
      <c r="L644" s="55">
        <v>224.05987975780059</v>
      </c>
      <c r="M644" s="55">
        <v>10.149152100223629</v>
      </c>
      <c r="N644" s="55">
        <v>127.58139769710478</v>
      </c>
      <c r="O644" s="55">
        <v>0</v>
      </c>
      <c r="P644" s="55">
        <v>0</v>
      </c>
      <c r="Q644" s="55">
        <v>0</v>
      </c>
      <c r="R644" s="56">
        <v>0</v>
      </c>
      <c r="S644" s="57">
        <f t="shared" si="313"/>
        <v>361.79042955512898</v>
      </c>
    </row>
    <row r="645" spans="1:70" x14ac:dyDescent="0.25">
      <c r="A645" s="12" t="s">
        <v>21</v>
      </c>
      <c r="B645" s="49">
        <v>69.055783361988887</v>
      </c>
      <c r="C645" s="49">
        <v>0</v>
      </c>
      <c r="D645" s="49">
        <v>0</v>
      </c>
      <c r="E645" s="49">
        <v>0.47371387738400622</v>
      </c>
      <c r="F645" s="49">
        <v>81.079643879924134</v>
      </c>
      <c r="G645" s="49">
        <v>0</v>
      </c>
      <c r="H645" s="58">
        <v>0</v>
      </c>
      <c r="I645" s="48">
        <f t="shared" si="312"/>
        <v>150.60914111929702</v>
      </c>
      <c r="J645" s="8"/>
      <c r="K645" s="24" t="s">
        <v>21</v>
      </c>
      <c r="L645" s="49">
        <v>69.055783361988887</v>
      </c>
      <c r="M645" s="49">
        <v>0</v>
      </c>
      <c r="N645" s="49">
        <v>0</v>
      </c>
      <c r="O645" s="49">
        <v>0.47371387738400622</v>
      </c>
      <c r="P645" s="49">
        <v>81.079643879924134</v>
      </c>
      <c r="Q645" s="49">
        <v>0</v>
      </c>
      <c r="R645" s="50">
        <v>0</v>
      </c>
      <c r="S645" s="51">
        <f t="shared" si="313"/>
        <v>150.60914111929702</v>
      </c>
    </row>
    <row r="646" spans="1:70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312"/>
        <v>0</v>
      </c>
      <c r="J646" s="8"/>
      <c r="K646" s="23" t="s">
        <v>20</v>
      </c>
      <c r="L646" s="55">
        <v>0</v>
      </c>
      <c r="M646" s="55">
        <v>0</v>
      </c>
      <c r="N646" s="55">
        <v>0</v>
      </c>
      <c r="O646" s="55">
        <v>0</v>
      </c>
      <c r="P646" s="55">
        <v>0</v>
      </c>
      <c r="Q646" s="55">
        <v>0</v>
      </c>
      <c r="R646" s="56">
        <v>0</v>
      </c>
      <c r="S646" s="57">
        <f t="shared" si="313"/>
        <v>0</v>
      </c>
    </row>
    <row r="647" spans="1:70" x14ac:dyDescent="0.25">
      <c r="A647" s="13" t="s">
        <v>62</v>
      </c>
      <c r="B647" s="49">
        <v>6.0779387395941047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312"/>
        <v>6.0779387395941047</v>
      </c>
      <c r="J647" s="8"/>
      <c r="K647" s="25" t="s">
        <v>62</v>
      </c>
      <c r="L647" s="49">
        <v>6.0779387395941047</v>
      </c>
      <c r="M647" s="49">
        <v>0</v>
      </c>
      <c r="N647" s="49">
        <v>0</v>
      </c>
      <c r="O647" s="49">
        <v>0</v>
      </c>
      <c r="P647" s="49">
        <v>0</v>
      </c>
      <c r="Q647" s="49">
        <v>0</v>
      </c>
      <c r="R647" s="50">
        <v>0</v>
      </c>
      <c r="S647" s="51">
        <f t="shared" si="313"/>
        <v>6.0779387395941047</v>
      </c>
    </row>
    <row r="648" spans="1:70" ht="14.4" x14ac:dyDescent="0.3">
      <c r="A648" s="14" t="s">
        <v>22</v>
      </c>
      <c r="B648" s="59">
        <v>6.0779387395941047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312"/>
        <v>6.0779387395941047</v>
      </c>
      <c r="J648" s="8"/>
      <c r="K648" s="26" t="s">
        <v>22</v>
      </c>
      <c r="L648" s="62">
        <v>6.0779387395941047</v>
      </c>
      <c r="M648" s="62">
        <v>0</v>
      </c>
      <c r="N648" s="62">
        <v>0</v>
      </c>
      <c r="O648" s="62">
        <v>0</v>
      </c>
      <c r="P648" s="62">
        <v>0</v>
      </c>
      <c r="Q648" s="62">
        <v>0</v>
      </c>
      <c r="R648" s="63">
        <v>0</v>
      </c>
      <c r="S648" s="64">
        <f t="shared" si="313"/>
        <v>6.0779387395941047</v>
      </c>
    </row>
    <row r="649" spans="1:70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312"/>
        <v>0</v>
      </c>
      <c r="J649" s="8"/>
      <c r="K649" s="27" t="s">
        <v>18</v>
      </c>
      <c r="L649" s="65">
        <v>0</v>
      </c>
      <c r="M649" s="65">
        <v>0</v>
      </c>
      <c r="N649" s="65">
        <v>0</v>
      </c>
      <c r="O649" s="65">
        <v>0</v>
      </c>
      <c r="P649" s="65">
        <v>0</v>
      </c>
      <c r="Q649" s="65">
        <v>0</v>
      </c>
      <c r="R649" s="68">
        <v>0</v>
      </c>
      <c r="S649" s="69">
        <f t="shared" si="313"/>
        <v>0</v>
      </c>
    </row>
    <row r="650" spans="1:70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312"/>
        <v>0</v>
      </c>
      <c r="J650" s="8"/>
      <c r="K650" s="26" t="s">
        <v>19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63">
        <v>0</v>
      </c>
      <c r="S650" s="64">
        <f t="shared" si="313"/>
        <v>0</v>
      </c>
    </row>
    <row r="651" spans="1:70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312"/>
        <v>0</v>
      </c>
      <c r="J651" s="8"/>
      <c r="K651" s="28" t="s">
        <v>10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3">
        <v>0</v>
      </c>
      <c r="S651" s="74">
        <f t="shared" si="313"/>
        <v>0</v>
      </c>
    </row>
    <row r="652" spans="1:70" x14ac:dyDescent="0.25">
      <c r="A652" s="17" t="s">
        <v>25</v>
      </c>
      <c r="B652" s="75">
        <f>SUM(B631:B647)</f>
        <v>558.96507361430042</v>
      </c>
      <c r="C652" s="75">
        <f t="shared" ref="C652:I652" si="314">SUM(C631:C647)</f>
        <v>11.304723974333854</v>
      </c>
      <c r="D652" s="75">
        <f t="shared" si="314"/>
        <v>141.06848614022022</v>
      </c>
      <c r="E652" s="75">
        <f t="shared" si="314"/>
        <v>175.3649441954534</v>
      </c>
      <c r="F652" s="75">
        <f t="shared" si="314"/>
        <v>839.93737836877597</v>
      </c>
      <c r="G652" s="75">
        <f t="shared" si="314"/>
        <v>45.476285565546902</v>
      </c>
      <c r="H652" s="76">
        <f t="shared" si="314"/>
        <v>0.63803188521853837</v>
      </c>
      <c r="I652" s="48">
        <f t="shared" si="314"/>
        <v>1772.7549237438493</v>
      </c>
      <c r="J652" s="8"/>
      <c r="K652" s="29" t="s">
        <v>25</v>
      </c>
      <c r="L652" s="75">
        <f>SUM(L631:L647)</f>
        <v>558.96507361430042</v>
      </c>
      <c r="M652" s="75">
        <f t="shared" ref="M652:S652" si="315">SUM(M631:M647)</f>
        <v>11.304723974333854</v>
      </c>
      <c r="N652" s="75">
        <f t="shared" si="315"/>
        <v>141.06848614022022</v>
      </c>
      <c r="O652" s="75">
        <f t="shared" si="315"/>
        <v>175.3649441954534</v>
      </c>
      <c r="P652" s="75">
        <f t="shared" si="315"/>
        <v>839.93737836877597</v>
      </c>
      <c r="Q652" s="75">
        <f t="shared" si="315"/>
        <v>45.476285565546902</v>
      </c>
      <c r="R652" s="76">
        <f t="shared" si="315"/>
        <v>0.63803188521853837</v>
      </c>
      <c r="S652" s="77">
        <f t="shared" si="315"/>
        <v>1772.7549237438493</v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70" s="4" customFormat="1" ht="15" thickBot="1" x14ac:dyDescent="0.35">
      <c r="A653" s="19" t="s">
        <v>85</v>
      </c>
      <c r="B653" s="105">
        <f>IF($I652=0,"-",B652/$I652)</f>
        <v>0.31530871308135033</v>
      </c>
      <c r="C653" s="105">
        <f t="shared" ref="C653:H653" si="316">IF($I652=0,"-",C652/$I652)</f>
        <v>6.3769243130683906E-3</v>
      </c>
      <c r="D653" s="105">
        <f t="shared" si="316"/>
        <v>7.9575853520857928E-2</v>
      </c>
      <c r="E653" s="105">
        <f t="shared" si="316"/>
        <v>9.8922271683839588E-2</v>
      </c>
      <c r="F653" s="105">
        <f t="shared" si="316"/>
        <v>0.47380343843294892</v>
      </c>
      <c r="G653" s="105">
        <f t="shared" si="316"/>
        <v>2.5652889159380448E-2</v>
      </c>
      <c r="H653" s="106">
        <f t="shared" si="316"/>
        <v>3.5990980855441103E-4</v>
      </c>
      <c r="I653" s="107">
        <f>SUM(B653:H653)</f>
        <v>1</v>
      </c>
      <c r="K653" s="30" t="s">
        <v>85</v>
      </c>
      <c r="L653" s="80">
        <f>IF($S652=0,"-",L652/$S652)</f>
        <v>0.31530871308135033</v>
      </c>
      <c r="M653" s="80">
        <f t="shared" ref="M653:R653" si="317">IF($S652=0,"-",M652/$S652)</f>
        <v>6.3769243130683906E-3</v>
      </c>
      <c r="N653" s="80">
        <f t="shared" si="317"/>
        <v>7.9575853520857928E-2</v>
      </c>
      <c r="O653" s="80">
        <f t="shared" si="317"/>
        <v>9.8922271683839588E-2</v>
      </c>
      <c r="P653" s="80">
        <f t="shared" si="317"/>
        <v>0.47380343843294892</v>
      </c>
      <c r="Q653" s="80">
        <f t="shared" si="317"/>
        <v>2.5652889159380448E-2</v>
      </c>
      <c r="R653" s="81">
        <f t="shared" si="317"/>
        <v>3.5990980855441103E-4</v>
      </c>
      <c r="S653" s="82">
        <f>SUM(L653:R653)</f>
        <v>1</v>
      </c>
      <c r="U653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45"/>
      <c r="AJ653"/>
      <c r="AK653"/>
      <c r="AL653"/>
      <c r="AM653"/>
      <c r="AN653"/>
      <c r="AO653"/>
      <c r="AP653"/>
      <c r="BA653" s="83"/>
      <c r="BR653" s="83"/>
    </row>
    <row r="654" spans="1:70" x14ac:dyDescent="0.25">
      <c r="A654" s="2"/>
      <c r="B654" s="2"/>
      <c r="C654" s="2"/>
      <c r="D654" s="2"/>
      <c r="E654" s="2"/>
      <c r="F654" s="2"/>
      <c r="G654" s="2"/>
      <c r="H654" s="2"/>
      <c r="I654" s="2"/>
      <c r="K654" s="2"/>
      <c r="L654" s="2"/>
      <c r="M654" s="2"/>
      <c r="N654" s="2"/>
      <c r="O654" s="2"/>
      <c r="P654" s="2"/>
      <c r="Q654" s="2"/>
      <c r="R654" s="2"/>
      <c r="S654" s="2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G449:H469"/>
    <mergeCell ref="L449:O469"/>
    <mergeCell ref="Q449:R469"/>
    <mergeCell ref="B475:E495"/>
    <mergeCell ref="G475:H495"/>
    <mergeCell ref="L475:O495"/>
    <mergeCell ref="Q475:R495"/>
    <mergeCell ref="K499:K500"/>
    <mergeCell ref="K525:K526"/>
    <mergeCell ref="K551:K552"/>
    <mergeCell ref="B500:I500"/>
    <mergeCell ref="L500:S500"/>
    <mergeCell ref="B526:I526"/>
    <mergeCell ref="L526:S526"/>
    <mergeCell ref="B552:I552"/>
    <mergeCell ref="L552:S552"/>
    <mergeCell ref="B501:E521"/>
    <mergeCell ref="F319:F339"/>
    <mergeCell ref="U291:U292"/>
    <mergeCell ref="U317:U318"/>
    <mergeCell ref="U343:U344"/>
    <mergeCell ref="U213:U214"/>
    <mergeCell ref="K447:K448"/>
    <mergeCell ref="K473:K474"/>
    <mergeCell ref="F345:F365"/>
    <mergeCell ref="F371:F391"/>
    <mergeCell ref="F397:F417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B449:E469"/>
    <mergeCell ref="U421:U422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U603:U604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84:I84"/>
    <mergeCell ref="L84:S84"/>
    <mergeCell ref="B6:I6"/>
    <mergeCell ref="L6:S6"/>
    <mergeCell ref="B32:I32"/>
    <mergeCell ref="L32:S32"/>
    <mergeCell ref="V32:AI32"/>
    <mergeCell ref="B58:I58"/>
    <mergeCell ref="L58:S58"/>
    <mergeCell ref="F33:F53"/>
    <mergeCell ref="B59:E79"/>
    <mergeCell ref="G59:H79"/>
    <mergeCell ref="L59:O79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V240:AI240"/>
    <mergeCell ref="V266:AI266"/>
    <mergeCell ref="U239:U240"/>
    <mergeCell ref="U265:U266"/>
    <mergeCell ref="L188:S188"/>
    <mergeCell ref="V188:AI188"/>
    <mergeCell ref="B214:I214"/>
    <mergeCell ref="L214:S214"/>
    <mergeCell ref="V214:AI214"/>
    <mergeCell ref="U109:U110"/>
    <mergeCell ref="U135:U136"/>
    <mergeCell ref="U161:U162"/>
    <mergeCell ref="U187:U188"/>
    <mergeCell ref="V318:AI318"/>
    <mergeCell ref="B344:I344"/>
    <mergeCell ref="L344:S344"/>
    <mergeCell ref="V344:AI344"/>
    <mergeCell ref="K343:K344"/>
    <mergeCell ref="B474:I474"/>
    <mergeCell ref="L474:S474"/>
    <mergeCell ref="B370:I370"/>
    <mergeCell ref="L370:S370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K369:K370"/>
    <mergeCell ref="K395:K396"/>
    <mergeCell ref="K421:K422"/>
    <mergeCell ref="U369:U370"/>
    <mergeCell ref="U395:U396"/>
    <mergeCell ref="F423:F443"/>
    <mergeCell ref="B604:I604"/>
    <mergeCell ref="L604:S604"/>
    <mergeCell ref="B630:I630"/>
    <mergeCell ref="L630:S630"/>
    <mergeCell ref="K577:K578"/>
    <mergeCell ref="K603:K604"/>
    <mergeCell ref="K629:K630"/>
    <mergeCell ref="B240:I240"/>
    <mergeCell ref="L240:S240"/>
    <mergeCell ref="B266:I266"/>
    <mergeCell ref="L266:S266"/>
    <mergeCell ref="G501:H521"/>
    <mergeCell ref="L501:O521"/>
    <mergeCell ref="Q501:R521"/>
    <mergeCell ref="B527:E547"/>
    <mergeCell ref="G527:H547"/>
    <mergeCell ref="L527:O547"/>
    <mergeCell ref="Q527:R547"/>
    <mergeCell ref="B578:I578"/>
    <mergeCell ref="L578:S578"/>
    <mergeCell ref="B318:I318"/>
    <mergeCell ref="L318:S318"/>
    <mergeCell ref="B292:I292"/>
    <mergeCell ref="L292:S292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8000"/>
  </sheetPr>
  <dimension ref="A1:L654"/>
  <sheetViews>
    <sheetView zoomScale="85" zoomScaleNormal="85" workbookViewId="0">
      <pane xSplit="1" ySplit="5" topLeftCell="B266" activePane="bottomRight" state="frozen"/>
      <selection activeCell="J213" sqref="J213"/>
      <selection pane="topRight" activeCell="J213" sqref="J213"/>
      <selection pane="bottomLeft" activeCell="J213" sqref="J213"/>
      <selection pane="bottomRight" activeCell="A272" sqref="A272"/>
    </sheetView>
  </sheetViews>
  <sheetFormatPr defaultColWidth="11" defaultRowHeight="13.8" x14ac:dyDescent="0.25"/>
  <cols>
    <col min="1" max="1" width="42.59765625" customWidth="1"/>
    <col min="2" max="9" width="16.59765625" style="8" customWidth="1"/>
    <col min="10" max="10" width="15" customWidth="1"/>
    <col min="11" max="11" width="13" customWidth="1"/>
    <col min="12" max="16384" width="11" style="9"/>
  </cols>
  <sheetData>
    <row r="1" spans="1:12" ht="15" customHeight="1" thickTop="1" x14ac:dyDescent="0.25">
      <c r="A1" s="388" t="s">
        <v>96</v>
      </c>
      <c r="B1" s="389"/>
      <c r="C1" s="389"/>
      <c r="D1" s="389"/>
      <c r="E1" s="389"/>
      <c r="F1" s="389"/>
      <c r="G1" s="389"/>
      <c r="H1" s="389"/>
      <c r="I1" s="390"/>
    </row>
    <row r="2" spans="1:12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2" ht="33.7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2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2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12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2" x14ac:dyDescent="0.25">
      <c r="A7" s="10" t="s">
        <v>6</v>
      </c>
      <c r="B7" s="46">
        <f>B33+B85</f>
        <v>89.399269047243862</v>
      </c>
      <c r="C7" s="46">
        <f t="shared" ref="C7:E7" si="0">C33+C85</f>
        <v>53.477866182091773</v>
      </c>
      <c r="D7" s="46">
        <f t="shared" si="0"/>
        <v>768.52870033617114</v>
      </c>
      <c r="E7" s="46">
        <f t="shared" si="0"/>
        <v>0</v>
      </c>
      <c r="F7" s="46">
        <f>F59+F85</f>
        <v>0.27243581379673065</v>
      </c>
      <c r="G7" s="46">
        <f t="shared" ref="G7:H7" si="1">G33+G85</f>
        <v>0</v>
      </c>
      <c r="H7" s="46">
        <f t="shared" si="1"/>
        <v>0</v>
      </c>
      <c r="I7" s="48">
        <f>SUM(B7:H7)</f>
        <v>911.67827137930351</v>
      </c>
      <c r="J7" s="132"/>
      <c r="K7" s="273">
        <v>0</v>
      </c>
    </row>
    <row r="8" spans="1:12" x14ac:dyDescent="0.25">
      <c r="A8" s="11" t="s">
        <v>7</v>
      </c>
      <c r="B8" s="52">
        <f t="shared" ref="B8:E27" si="2">B34+B86</f>
        <v>170.95622619357198</v>
      </c>
      <c r="C8" s="52">
        <f t="shared" si="2"/>
        <v>0</v>
      </c>
      <c r="D8" s="52">
        <f t="shared" si="2"/>
        <v>15.416858382853365</v>
      </c>
      <c r="E8" s="52">
        <f t="shared" si="2"/>
        <v>0</v>
      </c>
      <c r="F8" s="52">
        <f t="shared" ref="F8:F27" si="3">F60+F86</f>
        <v>0</v>
      </c>
      <c r="G8" s="52">
        <f t="shared" ref="G8:H8" si="4">G34+G86</f>
        <v>0</v>
      </c>
      <c r="H8" s="52">
        <f t="shared" si="4"/>
        <v>0</v>
      </c>
      <c r="I8" s="54">
        <f t="shared" ref="I8:I27" si="5">SUM(B8:H8)</f>
        <v>186.37308457642536</v>
      </c>
      <c r="J8" s="132"/>
      <c r="K8" s="273">
        <v>0</v>
      </c>
    </row>
    <row r="9" spans="1:12" x14ac:dyDescent="0.25">
      <c r="A9" s="12" t="s">
        <v>9</v>
      </c>
      <c r="B9" s="49">
        <f t="shared" si="2"/>
        <v>220.9706396084685</v>
      </c>
      <c r="C9" s="49">
        <f t="shared" si="2"/>
        <v>0</v>
      </c>
      <c r="D9" s="49">
        <f t="shared" si="2"/>
        <v>14.266758077107855</v>
      </c>
      <c r="E9" s="49">
        <f t="shared" si="2"/>
        <v>0</v>
      </c>
      <c r="F9" s="49">
        <f t="shared" si="3"/>
        <v>0</v>
      </c>
      <c r="G9" s="49">
        <f t="shared" ref="G9:H9" si="6">G35+G87</f>
        <v>0</v>
      </c>
      <c r="H9" s="49">
        <f t="shared" si="6"/>
        <v>0</v>
      </c>
      <c r="I9" s="48">
        <f t="shared" si="5"/>
        <v>235.23739768557635</v>
      </c>
      <c r="J9" s="132"/>
      <c r="K9" s="273">
        <v>0</v>
      </c>
    </row>
    <row r="10" spans="1:12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ref="G10:H10" si="7">G36+G88</f>
        <v>0</v>
      </c>
      <c r="H10" s="52">
        <f t="shared" si="7"/>
        <v>0</v>
      </c>
      <c r="I10" s="54">
        <f t="shared" si="5"/>
        <v>0</v>
      </c>
      <c r="J10" s="132"/>
      <c r="K10" s="273">
        <v>0</v>
      </c>
    </row>
    <row r="11" spans="1:12" x14ac:dyDescent="0.25">
      <c r="A11" s="12" t="s">
        <v>15</v>
      </c>
      <c r="B11" s="49">
        <f t="shared" si="2"/>
        <v>1709.9882532988188</v>
      </c>
      <c r="C11" s="49">
        <f t="shared" si="2"/>
        <v>381.82527508130687</v>
      </c>
      <c r="D11" s="49">
        <f t="shared" si="2"/>
        <v>518.59991025141744</v>
      </c>
      <c r="E11" s="49">
        <f t="shared" si="2"/>
        <v>13.142900112989675</v>
      </c>
      <c r="F11" s="49">
        <f t="shared" si="3"/>
        <v>0</v>
      </c>
      <c r="G11" s="49">
        <f t="shared" ref="G11:H11" si="8">G37+G89</f>
        <v>0</v>
      </c>
      <c r="H11" s="49">
        <f t="shared" si="8"/>
        <v>0</v>
      </c>
      <c r="I11" s="48">
        <f t="shared" si="5"/>
        <v>2623.5563387445327</v>
      </c>
      <c r="J11" s="132"/>
      <c r="K11" s="273">
        <v>0</v>
      </c>
    </row>
    <row r="12" spans="1:12" x14ac:dyDescent="0.25">
      <c r="A12" s="11" t="s">
        <v>67</v>
      </c>
      <c r="B12" s="52">
        <f t="shared" si="2"/>
        <v>7337.4408049322701</v>
      </c>
      <c r="C12" s="52">
        <f t="shared" si="2"/>
        <v>86.984423671628278</v>
      </c>
      <c r="D12" s="52">
        <f t="shared" si="2"/>
        <v>532.95049996853118</v>
      </c>
      <c r="E12" s="52">
        <f t="shared" si="2"/>
        <v>2.3658029430784944</v>
      </c>
      <c r="F12" s="52">
        <f t="shared" si="3"/>
        <v>0</v>
      </c>
      <c r="G12" s="52">
        <f t="shared" ref="G12:H12" si="9">G38+G90</f>
        <v>0</v>
      </c>
      <c r="H12" s="52">
        <f t="shared" si="9"/>
        <v>0</v>
      </c>
      <c r="I12" s="54">
        <f t="shared" si="5"/>
        <v>7959.7415315155076</v>
      </c>
      <c r="J12" s="132"/>
      <c r="K12" s="273">
        <v>0</v>
      </c>
    </row>
    <row r="13" spans="1:12" x14ac:dyDescent="0.25">
      <c r="A13" s="12" t="s">
        <v>56</v>
      </c>
      <c r="B13" s="49">
        <f t="shared" si="2"/>
        <v>4.0810021082039445E-8</v>
      </c>
      <c r="C13" s="49">
        <f t="shared" si="2"/>
        <v>0.70981395105444522</v>
      </c>
      <c r="D13" s="49">
        <f t="shared" si="2"/>
        <v>3.4114359061592325</v>
      </c>
      <c r="E13" s="49">
        <f t="shared" si="2"/>
        <v>1431.6672327445374</v>
      </c>
      <c r="F13" s="49">
        <f t="shared" si="3"/>
        <v>17402.461399258664</v>
      </c>
      <c r="G13" s="49">
        <f t="shared" ref="G13:H13" si="10">G39+G91</f>
        <v>0</v>
      </c>
      <c r="H13" s="49">
        <f t="shared" si="10"/>
        <v>0</v>
      </c>
      <c r="I13" s="48">
        <f t="shared" si="5"/>
        <v>18838.249881901225</v>
      </c>
      <c r="J13" s="132"/>
      <c r="K13" s="273">
        <v>0</v>
      </c>
    </row>
    <row r="14" spans="1:12" x14ac:dyDescent="0.25">
      <c r="A14" s="11" t="s">
        <v>11</v>
      </c>
      <c r="B14" s="52">
        <f t="shared" si="2"/>
        <v>2.3831787966435767E-8</v>
      </c>
      <c r="C14" s="52">
        <f t="shared" si="2"/>
        <v>8.6665570627977084E-2</v>
      </c>
      <c r="D14" s="52">
        <f t="shared" si="2"/>
        <v>3.0903042497156721E-2</v>
      </c>
      <c r="E14" s="52">
        <f t="shared" si="2"/>
        <v>30.198721140042423</v>
      </c>
      <c r="F14" s="52">
        <f t="shared" si="3"/>
        <v>6644.1766610491941</v>
      </c>
      <c r="G14" s="52">
        <f t="shared" ref="G14:H14" si="11">G40+G92</f>
        <v>0</v>
      </c>
      <c r="H14" s="52">
        <f t="shared" si="11"/>
        <v>0</v>
      </c>
      <c r="I14" s="54">
        <f t="shared" si="5"/>
        <v>6674.492950826193</v>
      </c>
      <c r="J14" s="132"/>
      <c r="K14" s="273">
        <v>0</v>
      </c>
    </row>
    <row r="15" spans="1:12" x14ac:dyDescent="0.25">
      <c r="A15" s="12" t="s">
        <v>57</v>
      </c>
      <c r="B15" s="49">
        <f t="shared" si="2"/>
        <v>0.43899558916913733</v>
      </c>
      <c r="C15" s="49">
        <f t="shared" si="2"/>
        <v>2.3806875144464696E-3</v>
      </c>
      <c r="D15" s="49">
        <f t="shared" si="2"/>
        <v>0.64055673858232365</v>
      </c>
      <c r="E15" s="49">
        <f t="shared" si="2"/>
        <v>12.001340620271627</v>
      </c>
      <c r="F15" s="49">
        <f t="shared" si="3"/>
        <v>716.43748042946208</v>
      </c>
      <c r="G15" s="49">
        <f t="shared" ref="G15:H15" si="12">G41+G93</f>
        <v>0</v>
      </c>
      <c r="H15" s="49">
        <f t="shared" si="12"/>
        <v>0</v>
      </c>
      <c r="I15" s="48">
        <f t="shared" si="5"/>
        <v>729.52075406499966</v>
      </c>
      <c r="J15" s="132"/>
      <c r="K15" s="273">
        <v>0</v>
      </c>
    </row>
    <row r="16" spans="1:12" x14ac:dyDescent="0.25">
      <c r="A16" s="11" t="s">
        <v>16</v>
      </c>
      <c r="B16" s="52">
        <f t="shared" si="2"/>
        <v>294.62421728229958</v>
      </c>
      <c r="C16" s="52">
        <f t="shared" si="2"/>
        <v>2.0409853764210588</v>
      </c>
      <c r="D16" s="52">
        <f t="shared" si="2"/>
        <v>120.97520255149105</v>
      </c>
      <c r="E16" s="52">
        <f t="shared" si="2"/>
        <v>17.341273993203995</v>
      </c>
      <c r="F16" s="52">
        <f t="shared" si="3"/>
        <v>10.915879554141354</v>
      </c>
      <c r="G16" s="52">
        <f t="shared" ref="G16:H16" si="13">G42+G94</f>
        <v>0</v>
      </c>
      <c r="H16" s="52">
        <f t="shared" si="13"/>
        <v>0</v>
      </c>
      <c r="I16" s="54">
        <f t="shared" si="5"/>
        <v>445.89755875755702</v>
      </c>
      <c r="J16" s="132"/>
      <c r="K16" s="273">
        <v>0</v>
      </c>
    </row>
    <row r="17" spans="1:11" x14ac:dyDescent="0.25">
      <c r="A17" s="12" t="s">
        <v>139</v>
      </c>
      <c r="B17" s="49">
        <f t="shared" si="2"/>
        <v>2392.0287974177254</v>
      </c>
      <c r="C17" s="49">
        <f t="shared" si="2"/>
        <v>1685.905750113531</v>
      </c>
      <c r="D17" s="49">
        <f t="shared" si="2"/>
        <v>2068.8449177257285</v>
      </c>
      <c r="E17" s="49">
        <f t="shared" si="2"/>
        <v>50.160724055956649</v>
      </c>
      <c r="F17" s="49">
        <f t="shared" si="3"/>
        <v>1140.143908642402</v>
      </c>
      <c r="G17" s="49">
        <f t="shared" ref="G17:H17" si="14">G43+G95</f>
        <v>0</v>
      </c>
      <c r="H17" s="49">
        <f t="shared" si="14"/>
        <v>0</v>
      </c>
      <c r="I17" s="48">
        <f t="shared" si="5"/>
        <v>7337.0840979553432</v>
      </c>
      <c r="J17" s="132"/>
      <c r="K17" s="273">
        <v>0</v>
      </c>
    </row>
    <row r="18" spans="1:11" x14ac:dyDescent="0.25">
      <c r="A18" s="11" t="s">
        <v>24</v>
      </c>
      <c r="B18" s="52">
        <f t="shared" si="2"/>
        <v>2504.4769883124409</v>
      </c>
      <c r="C18" s="52">
        <f t="shared" si="2"/>
        <v>22.977264442914972</v>
      </c>
      <c r="D18" s="52">
        <f t="shared" si="2"/>
        <v>3643.6462994430804</v>
      </c>
      <c r="E18" s="52">
        <f t="shared" si="2"/>
        <v>6287.3791871273315</v>
      </c>
      <c r="F18" s="52">
        <f t="shared" si="3"/>
        <v>1562.4717027191496</v>
      </c>
      <c r="G18" s="52">
        <f t="shared" ref="G18:H18" si="15">G44+G96</f>
        <v>1500.2276272932559</v>
      </c>
      <c r="H18" s="52">
        <f t="shared" si="15"/>
        <v>29.892235807519175</v>
      </c>
      <c r="I18" s="54">
        <f t="shared" si="5"/>
        <v>15551.071305145693</v>
      </c>
      <c r="J18" s="132"/>
      <c r="K18" s="273">
        <v>0</v>
      </c>
    </row>
    <row r="19" spans="1:11" x14ac:dyDescent="0.25">
      <c r="A19" s="12" t="s">
        <v>23</v>
      </c>
      <c r="B19" s="49">
        <f t="shared" si="2"/>
        <v>2659.7208265864765</v>
      </c>
      <c r="C19" s="49">
        <f t="shared" si="2"/>
        <v>9.8417775971525998</v>
      </c>
      <c r="D19" s="49">
        <f t="shared" si="2"/>
        <v>394.08317149874853</v>
      </c>
      <c r="E19" s="49">
        <f t="shared" si="2"/>
        <v>4.6779695150177006E-9</v>
      </c>
      <c r="F19" s="49">
        <f t="shared" si="3"/>
        <v>0</v>
      </c>
      <c r="G19" s="49">
        <f t="shared" ref="G19:H19" si="16">G45+G97</f>
        <v>0</v>
      </c>
      <c r="H19" s="49">
        <f t="shared" si="16"/>
        <v>0</v>
      </c>
      <c r="I19" s="48">
        <f t="shared" si="5"/>
        <v>3063.6457756870554</v>
      </c>
      <c r="J19" s="132"/>
      <c r="K19" s="273">
        <v>0</v>
      </c>
    </row>
    <row r="20" spans="1:11" x14ac:dyDescent="0.25">
      <c r="A20" s="11" t="s">
        <v>58</v>
      </c>
      <c r="B20" s="52">
        <f t="shared" si="2"/>
        <v>4916.1259354237027</v>
      </c>
      <c r="C20" s="52">
        <f t="shared" si="2"/>
        <v>45.458136615568797</v>
      </c>
      <c r="D20" s="52">
        <f t="shared" si="2"/>
        <v>680.29879323286411</v>
      </c>
      <c r="E20" s="52">
        <f t="shared" si="2"/>
        <v>5.7460309310894141E-8</v>
      </c>
      <c r="F20" s="52">
        <f t="shared" si="3"/>
        <v>0</v>
      </c>
      <c r="G20" s="52">
        <f t="shared" ref="G20:H20" si="17">G46+G98</f>
        <v>0</v>
      </c>
      <c r="H20" s="52">
        <f t="shared" si="17"/>
        <v>0</v>
      </c>
      <c r="I20" s="54">
        <f t="shared" si="5"/>
        <v>5641.8828653295959</v>
      </c>
      <c r="J20" s="132"/>
      <c r="K20" s="273">
        <v>0</v>
      </c>
    </row>
    <row r="21" spans="1:11" x14ac:dyDescent="0.25">
      <c r="A21" s="12" t="s">
        <v>21</v>
      </c>
      <c r="B21" s="49">
        <f t="shared" si="2"/>
        <v>967.98163935980597</v>
      </c>
      <c r="C21" s="49">
        <f t="shared" si="2"/>
        <v>6232.8057950482225</v>
      </c>
      <c r="D21" s="49">
        <f t="shared" si="2"/>
        <v>615.50613794414869</v>
      </c>
      <c r="E21" s="49">
        <f t="shared" si="2"/>
        <v>1.9415343830926874</v>
      </c>
      <c r="F21" s="49">
        <f t="shared" si="3"/>
        <v>113.64417127191979</v>
      </c>
      <c r="G21" s="49">
        <f t="shared" ref="G21:H21" si="18">G47+G99</f>
        <v>0</v>
      </c>
      <c r="H21" s="49">
        <f t="shared" si="18"/>
        <v>0</v>
      </c>
      <c r="I21" s="48">
        <f t="shared" si="5"/>
        <v>7931.879278007189</v>
      </c>
      <c r="J21" s="132"/>
      <c r="K21" s="273">
        <v>0</v>
      </c>
    </row>
    <row r="22" spans="1:11" x14ac:dyDescent="0.25">
      <c r="A22" s="11" t="s">
        <v>20</v>
      </c>
      <c r="B22" s="52">
        <f t="shared" si="2"/>
        <v>110.17287326175619</v>
      </c>
      <c r="C22" s="52">
        <f t="shared" si="2"/>
        <v>313.15698081246728</v>
      </c>
      <c r="D22" s="52">
        <f t="shared" si="2"/>
        <v>825.63141156628194</v>
      </c>
      <c r="E22" s="52">
        <f t="shared" si="2"/>
        <v>6.6980605473181542E-8</v>
      </c>
      <c r="F22" s="52">
        <f t="shared" si="3"/>
        <v>0</v>
      </c>
      <c r="G22" s="52">
        <f t="shared" ref="G22:H22" si="19">G48+G100</f>
        <v>0</v>
      </c>
      <c r="H22" s="52">
        <f t="shared" si="19"/>
        <v>0</v>
      </c>
      <c r="I22" s="54">
        <f t="shared" si="5"/>
        <v>1248.9612657074861</v>
      </c>
      <c r="J22" s="132"/>
      <c r="K22" s="273">
        <v>0</v>
      </c>
    </row>
    <row r="23" spans="1:11" x14ac:dyDescent="0.25">
      <c r="A23" s="13" t="s">
        <v>62</v>
      </c>
      <c r="B23" s="49">
        <f t="shared" si="2"/>
        <v>500.03540623084928</v>
      </c>
      <c r="C23" s="49">
        <f t="shared" si="2"/>
        <v>1.9217287607919936E-9</v>
      </c>
      <c r="D23" s="49">
        <f t="shared" si="2"/>
        <v>294.09177373571328</v>
      </c>
      <c r="E23" s="49">
        <f t="shared" si="2"/>
        <v>0</v>
      </c>
      <c r="F23" s="49">
        <f t="shared" si="3"/>
        <v>0</v>
      </c>
      <c r="G23" s="49">
        <f t="shared" ref="G23:H23" si="20">G49+G101</f>
        <v>0</v>
      </c>
      <c r="H23" s="49">
        <f t="shared" si="20"/>
        <v>0</v>
      </c>
      <c r="I23" s="48">
        <f t="shared" si="5"/>
        <v>794.12717996848426</v>
      </c>
      <c r="J23" s="132"/>
      <c r="K23" s="273">
        <v>0</v>
      </c>
    </row>
    <row r="24" spans="1:11" ht="14.4" x14ac:dyDescent="0.3">
      <c r="A24" s="14" t="s">
        <v>22</v>
      </c>
      <c r="B24" s="59">
        <f t="shared" si="2"/>
        <v>500.03540620778858</v>
      </c>
      <c r="C24" s="59">
        <f t="shared" si="2"/>
        <v>1.9217287607919936E-9</v>
      </c>
      <c r="D24" s="59">
        <f t="shared" si="2"/>
        <v>294.09177373571328</v>
      </c>
      <c r="E24" s="59">
        <f t="shared" si="2"/>
        <v>0</v>
      </c>
      <c r="F24" s="52">
        <f t="shared" si="3"/>
        <v>0</v>
      </c>
      <c r="G24" s="59">
        <f t="shared" ref="G24:H24" si="21">G50+G102</f>
        <v>0</v>
      </c>
      <c r="H24" s="59">
        <f t="shared" si="21"/>
        <v>0</v>
      </c>
      <c r="I24" s="54">
        <f t="shared" si="5"/>
        <v>794.12717994542356</v>
      </c>
      <c r="J24" s="132"/>
      <c r="K24" s="273">
        <v>0</v>
      </c>
    </row>
    <row r="25" spans="1:11" ht="14.4" x14ac:dyDescent="0.3">
      <c r="A25" s="15" t="s">
        <v>18</v>
      </c>
      <c r="B25" s="65">
        <f t="shared" si="2"/>
        <v>0</v>
      </c>
      <c r="C25" s="65">
        <f t="shared" si="2"/>
        <v>0</v>
      </c>
      <c r="D25" s="65">
        <f t="shared" si="2"/>
        <v>0</v>
      </c>
      <c r="E25" s="65">
        <f t="shared" si="2"/>
        <v>0</v>
      </c>
      <c r="F25" s="49">
        <f t="shared" si="3"/>
        <v>0</v>
      </c>
      <c r="G25" s="65">
        <f t="shared" ref="G25:H25" si="22">G51+G103</f>
        <v>0</v>
      </c>
      <c r="H25" s="65">
        <f t="shared" si="22"/>
        <v>0</v>
      </c>
      <c r="I25" s="48">
        <f t="shared" si="5"/>
        <v>0</v>
      </c>
      <c r="J25" s="132"/>
      <c r="K25" s="273">
        <v>0</v>
      </c>
    </row>
    <row r="26" spans="1:11" ht="14.4" x14ac:dyDescent="0.3">
      <c r="A26" s="14" t="s">
        <v>19</v>
      </c>
      <c r="B26" s="59">
        <f t="shared" si="2"/>
        <v>0</v>
      </c>
      <c r="C26" s="59">
        <f t="shared" si="2"/>
        <v>0</v>
      </c>
      <c r="D26" s="59">
        <f t="shared" si="2"/>
        <v>0</v>
      </c>
      <c r="E26" s="59">
        <f t="shared" si="2"/>
        <v>0</v>
      </c>
      <c r="F26" s="52">
        <f t="shared" si="3"/>
        <v>0</v>
      </c>
      <c r="G26" s="59">
        <f t="shared" ref="G26:H26" si="23">G52+G104</f>
        <v>0</v>
      </c>
      <c r="H26" s="59">
        <f t="shared" si="23"/>
        <v>0</v>
      </c>
      <c r="I26" s="54">
        <f t="shared" si="5"/>
        <v>0</v>
      </c>
      <c r="J26" s="132"/>
      <c r="K26" s="273">
        <v>0</v>
      </c>
    </row>
    <row r="27" spans="1:11" ht="15" thickBot="1" x14ac:dyDescent="0.35">
      <c r="A27" s="16" t="s">
        <v>10</v>
      </c>
      <c r="B27" s="70">
        <f t="shared" si="2"/>
        <v>0</v>
      </c>
      <c r="C27" s="70">
        <f t="shared" si="2"/>
        <v>0</v>
      </c>
      <c r="D27" s="70">
        <f t="shared" si="2"/>
        <v>0</v>
      </c>
      <c r="E27" s="70">
        <f t="shared" si="2"/>
        <v>0</v>
      </c>
      <c r="F27" s="49">
        <f t="shared" si="3"/>
        <v>0</v>
      </c>
      <c r="G27" s="70">
        <f t="shared" ref="G27:H27" si="24">G53+G105</f>
        <v>0</v>
      </c>
      <c r="H27" s="70">
        <f t="shared" si="24"/>
        <v>0</v>
      </c>
      <c r="I27" s="48">
        <f t="shared" si="5"/>
        <v>0</v>
      </c>
      <c r="J27" s="132"/>
      <c r="K27" s="273">
        <v>0</v>
      </c>
    </row>
    <row r="28" spans="1:11" x14ac:dyDescent="0.25">
      <c r="A28" s="17" t="s">
        <v>25</v>
      </c>
      <c r="B28" s="75">
        <f>SUM(B7:B23)</f>
        <v>23874.360872609243</v>
      </c>
      <c r="C28" s="75">
        <f t="shared" ref="C28:I28" si="25">SUM(C7:C23)</f>
        <v>8835.273115152424</v>
      </c>
      <c r="D28" s="75">
        <f t="shared" si="25"/>
        <v>10496.923330401378</v>
      </c>
      <c r="E28" s="75">
        <f t="shared" si="25"/>
        <v>7846.1987172496229</v>
      </c>
      <c r="F28" s="127">
        <f t="shared" si="25"/>
        <v>27590.52363873873</v>
      </c>
      <c r="G28" s="75">
        <f t="shared" si="25"/>
        <v>1500.2276272932559</v>
      </c>
      <c r="H28" s="75">
        <f t="shared" si="25"/>
        <v>29.892235807519175</v>
      </c>
      <c r="I28" s="127">
        <f t="shared" si="25"/>
        <v>80173.399537252189</v>
      </c>
      <c r="J28" s="274">
        <v>0</v>
      </c>
      <c r="K28" s="273">
        <v>0</v>
      </c>
    </row>
    <row r="29" spans="1:11" s="4" customFormat="1" ht="15" thickBot="1" x14ac:dyDescent="0.35">
      <c r="A29" s="18" t="s">
        <v>85</v>
      </c>
      <c r="B29" s="105">
        <f>B28/$I$28</f>
        <v>0.29778406566776722</v>
      </c>
      <c r="C29" s="105">
        <f t="shared" ref="C29:I29" si="26">C28/$I$28</f>
        <v>0.11020205162994437</v>
      </c>
      <c r="D29" s="105">
        <f t="shared" si="26"/>
        <v>0.13092775647518892</v>
      </c>
      <c r="E29" s="105">
        <f t="shared" si="26"/>
        <v>9.7865361360957678E-2</v>
      </c>
      <c r="F29" s="105">
        <f t="shared" si="26"/>
        <v>0.34413563348924631</v>
      </c>
      <c r="G29" s="105">
        <f t="shared" si="26"/>
        <v>1.8712286568267348E-2</v>
      </c>
      <c r="H29" s="105">
        <f t="shared" si="26"/>
        <v>3.7284480862795257E-4</v>
      </c>
      <c r="I29" s="105">
        <f t="shared" si="26"/>
        <v>1</v>
      </c>
      <c r="K29" s="273"/>
    </row>
    <row r="30" spans="1:11" ht="14.4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x14ac:dyDescent="0.25">
      <c r="A33" s="10" t="s">
        <v>6</v>
      </c>
      <c r="B33" s="46">
        <f>B111+B137+B163+B189+B215+B241+B267+B293+B319+B345+B371+B397+B423</f>
        <v>0</v>
      </c>
      <c r="C33" s="46">
        <f t="shared" ref="C33:E33" si="27">C111+C137+C163+C189+C215+C241+C267+C293+C319+C345+C371+C397+C423</f>
        <v>53.477866182091773</v>
      </c>
      <c r="D33" s="46">
        <f t="shared" si="27"/>
        <v>759.2653473160824</v>
      </c>
      <c r="E33" s="46">
        <f t="shared" si="27"/>
        <v>0</v>
      </c>
      <c r="F33" s="371"/>
      <c r="G33" s="46">
        <f t="shared" ref="G33:H33" si="28">G111+G137+G163+G189+G215+G241+G267+G293+G319+G345+G371+G397+G423</f>
        <v>0</v>
      </c>
      <c r="H33" s="47">
        <f t="shared" si="28"/>
        <v>0</v>
      </c>
      <c r="I33" s="48">
        <f>SUM(B33:H33)</f>
        <v>812.74321349817421</v>
      </c>
      <c r="J33" s="132"/>
      <c r="K33" s="273">
        <v>0</v>
      </c>
    </row>
    <row r="34" spans="1:11" x14ac:dyDescent="0.25">
      <c r="A34" s="11" t="s">
        <v>7</v>
      </c>
      <c r="B34" s="52">
        <f t="shared" ref="B34:E53" si="29">B112+B138+B164+B190+B216+B242+B268+B294+B320+B346+B372+B398+B424</f>
        <v>0</v>
      </c>
      <c r="C34" s="52">
        <f t="shared" si="29"/>
        <v>0</v>
      </c>
      <c r="D34" s="52">
        <f t="shared" si="29"/>
        <v>0</v>
      </c>
      <c r="E34" s="52">
        <f t="shared" si="29"/>
        <v>0</v>
      </c>
      <c r="F34" s="372"/>
      <c r="G34" s="52">
        <f t="shared" ref="G34:H34" si="30">G112+G138+G164+G190+G216+G242+G268+G294+G320+G346+G372+G398+G424</f>
        <v>0</v>
      </c>
      <c r="H34" s="53">
        <f t="shared" si="30"/>
        <v>0</v>
      </c>
      <c r="I34" s="54">
        <f t="shared" ref="I34:I53" si="31">SUM(B34:H34)</f>
        <v>0</v>
      </c>
      <c r="J34" s="132"/>
      <c r="K34" s="273">
        <v>0</v>
      </c>
    </row>
    <row r="35" spans="1:11" x14ac:dyDescent="0.25">
      <c r="A35" s="12" t="s">
        <v>9</v>
      </c>
      <c r="B35" s="49">
        <f t="shared" si="29"/>
        <v>0</v>
      </c>
      <c r="C35" s="49">
        <f t="shared" si="29"/>
        <v>0</v>
      </c>
      <c r="D35" s="49">
        <f t="shared" si="29"/>
        <v>0.14099999999999999</v>
      </c>
      <c r="E35" s="49">
        <f t="shared" si="29"/>
        <v>0</v>
      </c>
      <c r="F35" s="372"/>
      <c r="G35" s="49">
        <f t="shared" ref="G35:H35" si="32">G113+G139+G165+G191+G217+G243+G269+G295+G321+G347+G373+G399+G425</f>
        <v>0</v>
      </c>
      <c r="H35" s="58">
        <f t="shared" si="32"/>
        <v>0</v>
      </c>
      <c r="I35" s="48">
        <f t="shared" si="31"/>
        <v>0.14099999999999999</v>
      </c>
      <c r="J35" s="132"/>
      <c r="K35" s="273">
        <v>0</v>
      </c>
    </row>
    <row r="36" spans="1:11" x14ac:dyDescent="0.25">
      <c r="A36" s="11" t="s">
        <v>54</v>
      </c>
      <c r="B36" s="52">
        <f t="shared" si="29"/>
        <v>0</v>
      </c>
      <c r="C36" s="52">
        <f t="shared" si="29"/>
        <v>0</v>
      </c>
      <c r="D36" s="52">
        <f t="shared" si="29"/>
        <v>0</v>
      </c>
      <c r="E36" s="52">
        <f t="shared" si="29"/>
        <v>0</v>
      </c>
      <c r="F36" s="372"/>
      <c r="G36" s="52">
        <f t="shared" ref="G36:H36" si="33">G114+G140+G166+G192+G218+G244+G270+G296+G322+G348+G374+G400+G426</f>
        <v>0</v>
      </c>
      <c r="H36" s="53">
        <f t="shared" si="33"/>
        <v>0</v>
      </c>
      <c r="I36" s="54">
        <f t="shared" si="31"/>
        <v>0</v>
      </c>
      <c r="J36" s="132"/>
      <c r="K36" s="273">
        <v>0</v>
      </c>
    </row>
    <row r="37" spans="1:11" x14ac:dyDescent="0.25">
      <c r="A37" s="12" t="s">
        <v>15</v>
      </c>
      <c r="B37" s="49">
        <f t="shared" si="29"/>
        <v>464.87574968488246</v>
      </c>
      <c r="C37" s="49">
        <f t="shared" si="29"/>
        <v>353.58994282837108</v>
      </c>
      <c r="D37" s="49">
        <f t="shared" si="29"/>
        <v>432.04085611560095</v>
      </c>
      <c r="E37" s="49">
        <f t="shared" si="29"/>
        <v>2.6953388656723251E-9</v>
      </c>
      <c r="F37" s="372"/>
      <c r="G37" s="49">
        <f t="shared" ref="G37:H37" si="34">G115+G141+G167+G193+G219+G245+G271+G297+G323+G349+G375+G401+G427</f>
        <v>0</v>
      </c>
      <c r="H37" s="58">
        <f t="shared" si="34"/>
        <v>0</v>
      </c>
      <c r="I37" s="48">
        <f t="shared" si="31"/>
        <v>1250.5065486315498</v>
      </c>
      <c r="J37" s="132"/>
      <c r="K37" s="273">
        <v>0</v>
      </c>
    </row>
    <row r="38" spans="1:11" x14ac:dyDescent="0.25">
      <c r="A38" s="11" t="s">
        <v>67</v>
      </c>
      <c r="B38" s="52">
        <f t="shared" si="29"/>
        <v>288.50078080357184</v>
      </c>
      <c r="C38" s="52">
        <f t="shared" si="29"/>
        <v>59.78482669486111</v>
      </c>
      <c r="D38" s="52">
        <f t="shared" si="29"/>
        <v>86.776501738205653</v>
      </c>
      <c r="E38" s="52">
        <f t="shared" si="29"/>
        <v>2.3658029430784944</v>
      </c>
      <c r="F38" s="372"/>
      <c r="G38" s="52">
        <f t="shared" ref="G38:H38" si="35">G116+G142+G168+G194+G220+G246+G272+G298+G324+G350+G376+G402+G428</f>
        <v>0</v>
      </c>
      <c r="H38" s="53">
        <f t="shared" si="35"/>
        <v>0</v>
      </c>
      <c r="I38" s="54">
        <f t="shared" si="31"/>
        <v>437.42791217971711</v>
      </c>
      <c r="J38" s="132"/>
      <c r="K38" s="273">
        <v>0</v>
      </c>
    </row>
    <row r="39" spans="1:11" x14ac:dyDescent="0.25">
      <c r="A39" s="12" t="s">
        <v>56</v>
      </c>
      <c r="B39" s="49">
        <f t="shared" si="29"/>
        <v>4.0810021082039445E-8</v>
      </c>
      <c r="C39" s="49">
        <f t="shared" si="29"/>
        <v>0.30011420554246493</v>
      </c>
      <c r="D39" s="49">
        <f t="shared" si="29"/>
        <v>3.2167938275195529</v>
      </c>
      <c r="E39" s="49">
        <f t="shared" si="29"/>
        <v>1320.9846420314393</v>
      </c>
      <c r="F39" s="372"/>
      <c r="G39" s="49">
        <f t="shared" ref="G39:H39" si="36">G117+G143+G169+G195+G221+G247+G273+G299+G325+G351+G377+G403+G429</f>
        <v>0</v>
      </c>
      <c r="H39" s="58">
        <f t="shared" si="36"/>
        <v>0</v>
      </c>
      <c r="I39" s="48">
        <f t="shared" si="31"/>
        <v>1324.5015501053113</v>
      </c>
      <c r="J39" s="132"/>
      <c r="K39" s="273">
        <v>0</v>
      </c>
    </row>
    <row r="40" spans="1:11" x14ac:dyDescent="0.25">
      <c r="A40" s="11" t="s">
        <v>11</v>
      </c>
      <c r="B40" s="52">
        <f t="shared" si="29"/>
        <v>2.3831787966435767E-8</v>
      </c>
      <c r="C40" s="52">
        <f t="shared" si="29"/>
        <v>8.6665570627977084E-2</v>
      </c>
      <c r="D40" s="52">
        <f t="shared" si="29"/>
        <v>2.1776759483517405E-8</v>
      </c>
      <c r="E40" s="52">
        <f t="shared" si="29"/>
        <v>9.0649716983179704</v>
      </c>
      <c r="F40" s="372"/>
      <c r="G40" s="52">
        <f t="shared" ref="G40:H40" si="37">G118+G144+G170+G196+G222+G248+G274+G300+G326+G352+G378+G404+G430</f>
        <v>0</v>
      </c>
      <c r="H40" s="53">
        <f t="shared" si="37"/>
        <v>0</v>
      </c>
      <c r="I40" s="54">
        <f t="shared" si="31"/>
        <v>9.1516373145544954</v>
      </c>
      <c r="J40" s="132"/>
      <c r="K40" s="273">
        <v>0</v>
      </c>
    </row>
    <row r="41" spans="1:11" x14ac:dyDescent="0.25">
      <c r="A41" s="12" t="s">
        <v>57</v>
      </c>
      <c r="B41" s="49">
        <f t="shared" si="29"/>
        <v>0.43899558916913733</v>
      </c>
      <c r="C41" s="49">
        <f t="shared" si="29"/>
        <v>2.3806875144464696E-3</v>
      </c>
      <c r="D41" s="49">
        <f t="shared" si="29"/>
        <v>0.64055673858232365</v>
      </c>
      <c r="E41" s="49">
        <f t="shared" si="29"/>
        <v>0</v>
      </c>
      <c r="F41" s="372"/>
      <c r="G41" s="49">
        <f t="shared" ref="G41:H41" si="38">G119+G145+G171+G197+G223+G249+G275+G301+G327+G353+G379+G405+G431</f>
        <v>0</v>
      </c>
      <c r="H41" s="58">
        <f t="shared" si="38"/>
        <v>0</v>
      </c>
      <c r="I41" s="48">
        <f t="shared" si="31"/>
        <v>1.0819330152659075</v>
      </c>
      <c r="J41" s="132"/>
      <c r="K41" s="273">
        <v>0</v>
      </c>
    </row>
    <row r="42" spans="1:11" x14ac:dyDescent="0.25">
      <c r="A42" s="11" t="s">
        <v>16</v>
      </c>
      <c r="B42" s="52">
        <f t="shared" si="29"/>
        <v>45.781195786837607</v>
      </c>
      <c r="C42" s="52">
        <f t="shared" si="29"/>
        <v>1.2233763604300454</v>
      </c>
      <c r="D42" s="52">
        <f t="shared" si="29"/>
        <v>94.680129929254107</v>
      </c>
      <c r="E42" s="52">
        <f t="shared" si="29"/>
        <v>14.503660751695225</v>
      </c>
      <c r="F42" s="372"/>
      <c r="G42" s="52">
        <f t="shared" ref="G42:H42" si="39">G120+G146+G172+G198+G224+G250+G276+G302+G328+G354+G380+G406+G432</f>
        <v>0</v>
      </c>
      <c r="H42" s="53">
        <f t="shared" si="39"/>
        <v>0</v>
      </c>
      <c r="I42" s="54">
        <f t="shared" si="31"/>
        <v>156.18836282821701</v>
      </c>
      <c r="J42" s="132"/>
      <c r="K42" s="273">
        <v>0</v>
      </c>
    </row>
    <row r="43" spans="1:11" x14ac:dyDescent="0.25">
      <c r="A43" s="12" t="s">
        <v>139</v>
      </c>
      <c r="B43" s="49">
        <f t="shared" si="29"/>
        <v>566.46162220757321</v>
      </c>
      <c r="C43" s="49">
        <f t="shared" si="29"/>
        <v>1521.0260623455094</v>
      </c>
      <c r="D43" s="49">
        <f t="shared" si="29"/>
        <v>1790.877518999323</v>
      </c>
      <c r="E43" s="49">
        <f t="shared" si="29"/>
        <v>24.839927213435924</v>
      </c>
      <c r="F43" s="372"/>
      <c r="G43" s="49">
        <f t="shared" ref="G43:H43" si="40">G121+G147+G173+G199+G225+G251+G277+G303+G329+G355+G381+G407+G433</f>
        <v>0</v>
      </c>
      <c r="H43" s="58">
        <f t="shared" si="40"/>
        <v>0</v>
      </c>
      <c r="I43" s="48">
        <f t="shared" si="31"/>
        <v>3903.2051307658417</v>
      </c>
      <c r="J43" s="132"/>
      <c r="K43" s="273">
        <v>0</v>
      </c>
    </row>
    <row r="44" spans="1:11" x14ac:dyDescent="0.25">
      <c r="A44" s="11" t="s">
        <v>24</v>
      </c>
      <c r="B44" s="52">
        <f t="shared" si="29"/>
        <v>594.76742208810765</v>
      </c>
      <c r="C44" s="52">
        <f t="shared" si="29"/>
        <v>22.877525321044299</v>
      </c>
      <c r="D44" s="52">
        <f t="shared" si="29"/>
        <v>1113.9274036912288</v>
      </c>
      <c r="E44" s="52">
        <f t="shared" si="29"/>
        <v>4785.2063735623824</v>
      </c>
      <c r="F44" s="372"/>
      <c r="G44" s="52">
        <f t="shared" ref="G44" si="41">G122+G148+G174+G200+G226+G252+G278+G304+G330+G356+G382+G408+G434</f>
        <v>520.14707481442588</v>
      </c>
      <c r="H44" s="53">
        <f>H122+H148+H174+H200+H226+H252+H278+H304+H330+H356+H382+H408+H434</f>
        <v>29.124704376711843</v>
      </c>
      <c r="I44" s="54">
        <f t="shared" si="31"/>
        <v>7066.0505038539004</v>
      </c>
      <c r="J44" s="132"/>
      <c r="K44" s="273">
        <v>0</v>
      </c>
    </row>
    <row r="45" spans="1:11" x14ac:dyDescent="0.25">
      <c r="A45" s="12" t="s">
        <v>23</v>
      </c>
      <c r="B45" s="49">
        <f t="shared" si="29"/>
        <v>304.48842708465565</v>
      </c>
      <c r="C45" s="49">
        <f t="shared" si="29"/>
        <v>0.70274763383849925</v>
      </c>
      <c r="D45" s="49">
        <f t="shared" si="29"/>
        <v>185.0359961386437</v>
      </c>
      <c r="E45" s="49">
        <f t="shared" si="29"/>
        <v>4.6779695150177006E-9</v>
      </c>
      <c r="F45" s="372"/>
      <c r="G45" s="49">
        <f t="shared" ref="G45:H45" si="42">G123+G149+G175+G201+G227+G253+G279+G305+G331+G357+G383+G409+G435</f>
        <v>0</v>
      </c>
      <c r="H45" s="58">
        <f t="shared" si="42"/>
        <v>0</v>
      </c>
      <c r="I45" s="48">
        <f t="shared" si="31"/>
        <v>490.22717086181581</v>
      </c>
      <c r="J45" s="132"/>
      <c r="K45" s="273">
        <v>0</v>
      </c>
    </row>
    <row r="46" spans="1:11" x14ac:dyDescent="0.25">
      <c r="A46" s="11" t="s">
        <v>58</v>
      </c>
      <c r="B46" s="52">
        <f t="shared" si="29"/>
        <v>51.712493163762502</v>
      </c>
      <c r="C46" s="52">
        <f t="shared" si="29"/>
        <v>36.419717420806343</v>
      </c>
      <c r="D46" s="52">
        <f t="shared" si="29"/>
        <v>74.127417368073239</v>
      </c>
      <c r="E46" s="52">
        <f t="shared" si="29"/>
        <v>5.7460309310894141E-8</v>
      </c>
      <c r="F46" s="372"/>
      <c r="G46" s="52">
        <f t="shared" ref="G46:H46" si="43">G124+G150+G176+G202+G228+G254+G280+G306+G332+G358+G384+G410+G436</f>
        <v>0</v>
      </c>
      <c r="H46" s="53">
        <f t="shared" si="43"/>
        <v>0</v>
      </c>
      <c r="I46" s="54">
        <f t="shared" si="31"/>
        <v>162.25962801010238</v>
      </c>
      <c r="J46" s="132"/>
      <c r="K46" s="273">
        <v>0</v>
      </c>
    </row>
    <row r="47" spans="1:11" x14ac:dyDescent="0.25">
      <c r="A47" s="12" t="s">
        <v>21</v>
      </c>
      <c r="B47" s="49">
        <f t="shared" si="29"/>
        <v>131.52481091739301</v>
      </c>
      <c r="C47" s="49">
        <f t="shared" si="29"/>
        <v>6232.8057950482225</v>
      </c>
      <c r="D47" s="49">
        <f t="shared" si="29"/>
        <v>554.12937163887875</v>
      </c>
      <c r="E47" s="49">
        <f t="shared" si="29"/>
        <v>1.9415343830926874</v>
      </c>
      <c r="F47" s="372"/>
      <c r="G47" s="49">
        <f t="shared" ref="G47:H47" si="44">G125+G151+G177+G203+G229+G255+G281+G307+G333+G359+G385+G411+G437</f>
        <v>0</v>
      </c>
      <c r="H47" s="58">
        <f t="shared" si="44"/>
        <v>0</v>
      </c>
      <c r="I47" s="48">
        <f t="shared" si="31"/>
        <v>6920.4015119875867</v>
      </c>
      <c r="J47" s="132"/>
      <c r="K47" s="273">
        <v>0</v>
      </c>
    </row>
    <row r="48" spans="1:11" x14ac:dyDescent="0.25">
      <c r="A48" s="11" t="s">
        <v>20</v>
      </c>
      <c r="B48" s="52">
        <f t="shared" si="29"/>
        <v>69.886791391459099</v>
      </c>
      <c r="C48" s="52">
        <f t="shared" si="29"/>
        <v>313.15698081246728</v>
      </c>
      <c r="D48" s="52">
        <f t="shared" si="29"/>
        <v>824.88707554228415</v>
      </c>
      <c r="E48" s="52">
        <f t="shared" si="29"/>
        <v>6.6980605473181542E-8</v>
      </c>
      <c r="F48" s="372"/>
      <c r="G48" s="52">
        <f t="shared" ref="G48:H48" si="45">G126+G152+G178+G204+G230+G256+G282+G308+G334+G360+G386+G412+G438</f>
        <v>0</v>
      </c>
      <c r="H48" s="53">
        <f t="shared" si="45"/>
        <v>0</v>
      </c>
      <c r="I48" s="54">
        <f t="shared" si="31"/>
        <v>1207.9308478131911</v>
      </c>
      <c r="J48" s="132"/>
      <c r="K48" s="273">
        <v>0</v>
      </c>
    </row>
    <row r="49" spans="1:11" x14ac:dyDescent="0.25">
      <c r="A49" s="13" t="s">
        <v>62</v>
      </c>
      <c r="B49" s="49">
        <f t="shared" si="29"/>
        <v>86.551910830551051</v>
      </c>
      <c r="C49" s="49">
        <f t="shared" si="29"/>
        <v>1.9217287607919936E-9</v>
      </c>
      <c r="D49" s="49">
        <f t="shared" si="29"/>
        <v>1.9217287607919936E-9</v>
      </c>
      <c r="E49" s="49">
        <f t="shared" si="29"/>
        <v>0</v>
      </c>
      <c r="F49" s="372"/>
      <c r="G49" s="49">
        <f t="shared" ref="G49:H49" si="46">G127+G153+G179+G205+G231+G257+G283+G309+G335+G361+G387+G413+G439</f>
        <v>0</v>
      </c>
      <c r="H49" s="58">
        <f t="shared" si="46"/>
        <v>0</v>
      </c>
      <c r="I49" s="48">
        <f t="shared" si="31"/>
        <v>86.551910834394519</v>
      </c>
      <c r="J49" s="132"/>
      <c r="K49" s="273">
        <v>0</v>
      </c>
    </row>
    <row r="50" spans="1:11" ht="14.4" x14ac:dyDescent="0.3">
      <c r="A50" s="14" t="s">
        <v>22</v>
      </c>
      <c r="B50" s="59">
        <f t="shared" si="29"/>
        <v>86.551910807490316</v>
      </c>
      <c r="C50" s="59">
        <f t="shared" si="29"/>
        <v>1.9217287607919936E-9</v>
      </c>
      <c r="D50" s="59">
        <f t="shared" si="29"/>
        <v>1.9217287607919936E-9</v>
      </c>
      <c r="E50" s="59">
        <f t="shared" si="29"/>
        <v>0</v>
      </c>
      <c r="F50" s="372"/>
      <c r="G50" s="59">
        <f t="shared" ref="G50:H50" si="47">G128+G154+G180+G206+G232+G258+G284+G310+G336+G362+G388+G414+G440</f>
        <v>0</v>
      </c>
      <c r="H50" s="60">
        <f t="shared" si="47"/>
        <v>0</v>
      </c>
      <c r="I50" s="61">
        <f t="shared" si="31"/>
        <v>86.551910811333784</v>
      </c>
      <c r="J50" s="132"/>
      <c r="K50" s="273">
        <v>0</v>
      </c>
    </row>
    <row r="51" spans="1:11" ht="14.4" x14ac:dyDescent="0.3">
      <c r="A51" s="15" t="s">
        <v>18</v>
      </c>
      <c r="B51" s="65">
        <f t="shared" si="29"/>
        <v>0</v>
      </c>
      <c r="C51" s="65">
        <f t="shared" si="29"/>
        <v>0</v>
      </c>
      <c r="D51" s="65">
        <f t="shared" si="29"/>
        <v>0</v>
      </c>
      <c r="E51" s="65">
        <f t="shared" si="29"/>
        <v>0</v>
      </c>
      <c r="F51" s="372"/>
      <c r="G51" s="65">
        <f t="shared" ref="G51:H51" si="48">G129+G155+G181+G207+G233+G259+G285+G311+G337+G363+G389+G415+G441</f>
        <v>0</v>
      </c>
      <c r="H51" s="66">
        <f t="shared" si="48"/>
        <v>0</v>
      </c>
      <c r="I51" s="67">
        <f t="shared" si="31"/>
        <v>0</v>
      </c>
      <c r="J51" s="132"/>
      <c r="K51" s="273">
        <v>0</v>
      </c>
    </row>
    <row r="52" spans="1:11" ht="14.4" x14ac:dyDescent="0.3">
      <c r="A52" s="14" t="s">
        <v>19</v>
      </c>
      <c r="B52" s="59">
        <f t="shared" si="29"/>
        <v>0</v>
      </c>
      <c r="C52" s="59">
        <f t="shared" si="29"/>
        <v>0</v>
      </c>
      <c r="D52" s="59">
        <f t="shared" si="29"/>
        <v>0</v>
      </c>
      <c r="E52" s="59">
        <f t="shared" si="29"/>
        <v>0</v>
      </c>
      <c r="F52" s="372"/>
      <c r="G52" s="59">
        <f t="shared" ref="G52:H52" si="49">G130+G156+G182+G208+G234+G260+G286+G312+G338+G364+G390+G416+G442</f>
        <v>0</v>
      </c>
      <c r="H52" s="60">
        <f t="shared" si="49"/>
        <v>0</v>
      </c>
      <c r="I52" s="61">
        <f t="shared" si="31"/>
        <v>0</v>
      </c>
      <c r="J52" s="132"/>
      <c r="K52" s="273">
        <v>0</v>
      </c>
    </row>
    <row r="53" spans="1:11" ht="15" thickBot="1" x14ac:dyDescent="0.35">
      <c r="A53" s="16" t="s">
        <v>10</v>
      </c>
      <c r="B53" s="70">
        <f t="shared" si="29"/>
        <v>0</v>
      </c>
      <c r="C53" s="70">
        <f t="shared" si="29"/>
        <v>0</v>
      </c>
      <c r="D53" s="70">
        <f t="shared" si="29"/>
        <v>0</v>
      </c>
      <c r="E53" s="70">
        <f t="shared" si="29"/>
        <v>0</v>
      </c>
      <c r="F53" s="373"/>
      <c r="G53" s="70">
        <f t="shared" ref="G53:H53" si="50">G131+G157+G183+G209+G235+G261+G287+G313+G339+G365+G391+G417+G443</f>
        <v>0</v>
      </c>
      <c r="H53" s="71">
        <f t="shared" si="50"/>
        <v>0</v>
      </c>
      <c r="I53" s="72">
        <f t="shared" si="31"/>
        <v>0</v>
      </c>
      <c r="J53" s="132"/>
      <c r="K53" s="273">
        <v>0</v>
      </c>
    </row>
    <row r="54" spans="1:11" x14ac:dyDescent="0.25">
      <c r="A54" s="17" t="s">
        <v>25</v>
      </c>
      <c r="B54" s="75">
        <f>SUM(B33:B49)</f>
        <v>2604.9901996126055</v>
      </c>
      <c r="C54" s="75">
        <f t="shared" ref="C54:I54" si="51">SUM(C33:C49)</f>
        <v>8595.4540011132485</v>
      </c>
      <c r="D54" s="75">
        <f t="shared" si="51"/>
        <v>5919.7459690673759</v>
      </c>
      <c r="E54" s="75">
        <f t="shared" si="51"/>
        <v>6158.9069127152552</v>
      </c>
      <c r="F54" s="75">
        <f t="shared" si="51"/>
        <v>0</v>
      </c>
      <c r="G54" s="75">
        <f t="shared" si="51"/>
        <v>520.14707481442588</v>
      </c>
      <c r="H54" s="75">
        <f t="shared" si="51"/>
        <v>29.124704376711843</v>
      </c>
      <c r="I54" s="75">
        <f t="shared" si="51"/>
        <v>23828.368861699619</v>
      </c>
      <c r="J54" s="132"/>
      <c r="K54" s="273">
        <v>0</v>
      </c>
    </row>
    <row r="55" spans="1:11" s="4" customFormat="1" ht="15" thickBot="1" x14ac:dyDescent="0.35">
      <c r="A55" s="18" t="s">
        <v>85</v>
      </c>
      <c r="B55" s="105">
        <f>B54/$I$54</f>
        <v>0.10932306003537323</v>
      </c>
      <c r="C55" s="105">
        <f t="shared" ref="C55:I55" si="52">C54/$I$54</f>
        <v>0.36072355816721885</v>
      </c>
      <c r="D55" s="105">
        <f t="shared" si="52"/>
        <v>0.24843269816015157</v>
      </c>
      <c r="E55" s="105">
        <f t="shared" si="52"/>
        <v>0.25846951373221083</v>
      </c>
      <c r="F55" s="105">
        <f t="shared" si="52"/>
        <v>0</v>
      </c>
      <c r="G55" s="105">
        <f t="shared" si="52"/>
        <v>2.1828899738516348E-2</v>
      </c>
      <c r="H55" s="105">
        <f t="shared" si="52"/>
        <v>1.2222701665293278E-3</v>
      </c>
      <c r="I55" s="105">
        <f t="shared" si="52"/>
        <v>1</v>
      </c>
      <c r="K55"/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" x14ac:dyDescent="0.25">
      <c r="A59" s="10" t="s">
        <v>6</v>
      </c>
      <c r="B59" s="376"/>
      <c r="C59" s="377"/>
      <c r="D59" s="377"/>
      <c r="E59" s="378"/>
      <c r="F59" s="46">
        <f>F449+F475+F501+F527+F553</f>
        <v>0.27243581379673065</v>
      </c>
      <c r="G59" s="376"/>
      <c r="H59" s="378"/>
      <c r="I59" s="48">
        <f>SUM(B59:H59)</f>
        <v>0.27243581379673065</v>
      </c>
      <c r="K59" s="273">
        <v>0</v>
      </c>
    </row>
    <row r="60" spans="1:11" x14ac:dyDescent="0.25">
      <c r="A60" s="11" t="s">
        <v>7</v>
      </c>
      <c r="B60" s="379"/>
      <c r="C60" s="380"/>
      <c r="D60" s="380"/>
      <c r="E60" s="381"/>
      <c r="F60" s="52">
        <f t="shared" ref="F60:F79" si="53">F450+F476+F502+F528+F554</f>
        <v>0</v>
      </c>
      <c r="G60" s="379"/>
      <c r="H60" s="381"/>
      <c r="I60" s="54">
        <f t="shared" ref="I60:I79" si="54">SUM(B60:H60)</f>
        <v>0</v>
      </c>
      <c r="K60" s="273">
        <v>0</v>
      </c>
    </row>
    <row r="61" spans="1:11" x14ac:dyDescent="0.25">
      <c r="A61" s="12" t="s">
        <v>9</v>
      </c>
      <c r="B61" s="379"/>
      <c r="C61" s="380"/>
      <c r="D61" s="380"/>
      <c r="E61" s="381"/>
      <c r="F61" s="49">
        <f t="shared" si="53"/>
        <v>0</v>
      </c>
      <c r="G61" s="379"/>
      <c r="H61" s="381"/>
      <c r="I61" s="48">
        <f t="shared" si="54"/>
        <v>0</v>
      </c>
      <c r="K61" s="273">
        <v>0</v>
      </c>
    </row>
    <row r="62" spans="1:11" x14ac:dyDescent="0.25">
      <c r="A62" s="11" t="s">
        <v>54</v>
      </c>
      <c r="B62" s="379"/>
      <c r="C62" s="380"/>
      <c r="D62" s="380"/>
      <c r="E62" s="381"/>
      <c r="F62" s="52">
        <f t="shared" si="53"/>
        <v>0</v>
      </c>
      <c r="G62" s="379"/>
      <c r="H62" s="381"/>
      <c r="I62" s="54">
        <f t="shared" si="54"/>
        <v>0</v>
      </c>
      <c r="K62" s="273">
        <v>0</v>
      </c>
    </row>
    <row r="63" spans="1:11" x14ac:dyDescent="0.25">
      <c r="A63" s="12" t="s">
        <v>15</v>
      </c>
      <c r="B63" s="379"/>
      <c r="C63" s="380"/>
      <c r="D63" s="380"/>
      <c r="E63" s="381"/>
      <c r="F63" s="49">
        <f t="shared" si="53"/>
        <v>0</v>
      </c>
      <c r="G63" s="379"/>
      <c r="H63" s="381"/>
      <c r="I63" s="48">
        <f t="shared" si="54"/>
        <v>0</v>
      </c>
      <c r="K63" s="273">
        <v>0</v>
      </c>
    </row>
    <row r="64" spans="1:11" x14ac:dyDescent="0.25">
      <c r="A64" s="11" t="s">
        <v>67</v>
      </c>
      <c r="B64" s="379"/>
      <c r="C64" s="380"/>
      <c r="D64" s="380"/>
      <c r="E64" s="381"/>
      <c r="F64" s="52">
        <f t="shared" si="53"/>
        <v>0</v>
      </c>
      <c r="G64" s="379"/>
      <c r="H64" s="381"/>
      <c r="I64" s="54">
        <f t="shared" si="54"/>
        <v>0</v>
      </c>
      <c r="K64" s="273">
        <v>0</v>
      </c>
    </row>
    <row r="65" spans="1:11" x14ac:dyDescent="0.25">
      <c r="A65" s="12" t="s">
        <v>56</v>
      </c>
      <c r="B65" s="379"/>
      <c r="C65" s="380"/>
      <c r="D65" s="380"/>
      <c r="E65" s="381"/>
      <c r="F65" s="49">
        <f t="shared" si="53"/>
        <v>16617.145586336366</v>
      </c>
      <c r="G65" s="379"/>
      <c r="H65" s="381"/>
      <c r="I65" s="48">
        <f t="shared" si="54"/>
        <v>16617.145586336366</v>
      </c>
      <c r="K65" s="273">
        <v>0</v>
      </c>
    </row>
    <row r="66" spans="1:11" x14ac:dyDescent="0.25">
      <c r="A66" s="11" t="s">
        <v>11</v>
      </c>
      <c r="B66" s="379"/>
      <c r="C66" s="380"/>
      <c r="D66" s="380"/>
      <c r="E66" s="381"/>
      <c r="F66" s="52">
        <f t="shared" si="53"/>
        <v>6644.1766610491941</v>
      </c>
      <c r="G66" s="379"/>
      <c r="H66" s="381"/>
      <c r="I66" s="54">
        <f t="shared" si="54"/>
        <v>6644.1766610491941</v>
      </c>
      <c r="K66" s="273">
        <v>0</v>
      </c>
    </row>
    <row r="67" spans="1:11" x14ac:dyDescent="0.25">
      <c r="A67" s="12" t="s">
        <v>57</v>
      </c>
      <c r="B67" s="379"/>
      <c r="C67" s="380"/>
      <c r="D67" s="380"/>
      <c r="E67" s="381"/>
      <c r="F67" s="49">
        <f t="shared" si="53"/>
        <v>716.43748042946208</v>
      </c>
      <c r="G67" s="379"/>
      <c r="H67" s="381"/>
      <c r="I67" s="48">
        <f t="shared" si="54"/>
        <v>716.43748042946208</v>
      </c>
      <c r="K67" s="273">
        <v>0</v>
      </c>
    </row>
    <row r="68" spans="1:11" x14ac:dyDescent="0.25">
      <c r="A68" s="11" t="s">
        <v>16</v>
      </c>
      <c r="B68" s="379"/>
      <c r="C68" s="380"/>
      <c r="D68" s="380"/>
      <c r="E68" s="381"/>
      <c r="F68" s="52">
        <f t="shared" si="53"/>
        <v>10.915879554141354</v>
      </c>
      <c r="G68" s="379"/>
      <c r="H68" s="381"/>
      <c r="I68" s="54">
        <f t="shared" si="54"/>
        <v>10.915879554141354</v>
      </c>
      <c r="K68" s="273">
        <v>0</v>
      </c>
    </row>
    <row r="69" spans="1:11" x14ac:dyDescent="0.25">
      <c r="A69" s="12" t="s">
        <v>139</v>
      </c>
      <c r="B69" s="379"/>
      <c r="C69" s="380"/>
      <c r="D69" s="380"/>
      <c r="E69" s="381"/>
      <c r="F69" s="49">
        <f t="shared" si="53"/>
        <v>1140.143908642402</v>
      </c>
      <c r="G69" s="379"/>
      <c r="H69" s="381"/>
      <c r="I69" s="48">
        <f t="shared" si="54"/>
        <v>1140.143908642402</v>
      </c>
      <c r="K69" s="273">
        <v>0</v>
      </c>
    </row>
    <row r="70" spans="1:11" x14ac:dyDescent="0.25">
      <c r="A70" s="11" t="s">
        <v>24</v>
      </c>
      <c r="B70" s="379"/>
      <c r="C70" s="380"/>
      <c r="D70" s="380"/>
      <c r="E70" s="381"/>
      <c r="F70" s="52">
        <f t="shared" si="53"/>
        <v>1562.4717027191496</v>
      </c>
      <c r="G70" s="379"/>
      <c r="H70" s="381"/>
      <c r="I70" s="54">
        <f t="shared" si="54"/>
        <v>1562.4717027191496</v>
      </c>
      <c r="K70" s="273">
        <v>0</v>
      </c>
    </row>
    <row r="71" spans="1:11" x14ac:dyDescent="0.25">
      <c r="A71" s="12" t="s">
        <v>23</v>
      </c>
      <c r="B71" s="379"/>
      <c r="C71" s="380"/>
      <c r="D71" s="380"/>
      <c r="E71" s="381"/>
      <c r="F71" s="49">
        <f t="shared" si="53"/>
        <v>0</v>
      </c>
      <c r="G71" s="379"/>
      <c r="H71" s="381"/>
      <c r="I71" s="48">
        <f t="shared" si="54"/>
        <v>0</v>
      </c>
      <c r="K71" s="273">
        <v>0</v>
      </c>
    </row>
    <row r="72" spans="1:11" x14ac:dyDescent="0.25">
      <c r="A72" s="11" t="s">
        <v>58</v>
      </c>
      <c r="B72" s="379"/>
      <c r="C72" s="380"/>
      <c r="D72" s="380"/>
      <c r="E72" s="381"/>
      <c r="F72" s="52">
        <f t="shared" si="53"/>
        <v>0</v>
      </c>
      <c r="G72" s="379"/>
      <c r="H72" s="381"/>
      <c r="I72" s="54">
        <f t="shared" si="54"/>
        <v>0</v>
      </c>
      <c r="K72" s="273">
        <v>0</v>
      </c>
    </row>
    <row r="73" spans="1:11" x14ac:dyDescent="0.25">
      <c r="A73" s="12" t="s">
        <v>21</v>
      </c>
      <c r="B73" s="379"/>
      <c r="C73" s="380"/>
      <c r="D73" s="380"/>
      <c r="E73" s="381"/>
      <c r="F73" s="110">
        <f t="shared" si="53"/>
        <v>56.613570318782187</v>
      </c>
      <c r="G73" s="379"/>
      <c r="H73" s="381"/>
      <c r="I73" s="48">
        <f t="shared" si="54"/>
        <v>56.613570318782187</v>
      </c>
      <c r="K73" s="273">
        <v>0</v>
      </c>
    </row>
    <row r="74" spans="1:11" x14ac:dyDescent="0.25">
      <c r="A74" s="11" t="s">
        <v>20</v>
      </c>
      <c r="B74" s="379"/>
      <c r="C74" s="380"/>
      <c r="D74" s="380"/>
      <c r="E74" s="381"/>
      <c r="F74" s="52">
        <f t="shared" si="53"/>
        <v>0</v>
      </c>
      <c r="G74" s="379"/>
      <c r="H74" s="381"/>
      <c r="I74" s="54">
        <f t="shared" si="54"/>
        <v>0</v>
      </c>
      <c r="K74" s="273">
        <v>0</v>
      </c>
    </row>
    <row r="75" spans="1:11" x14ac:dyDescent="0.25">
      <c r="A75" s="13" t="s">
        <v>62</v>
      </c>
      <c r="B75" s="379"/>
      <c r="C75" s="380"/>
      <c r="D75" s="380"/>
      <c r="E75" s="381"/>
      <c r="F75" s="49">
        <f t="shared" si="53"/>
        <v>0</v>
      </c>
      <c r="G75" s="379"/>
      <c r="H75" s="381"/>
      <c r="I75" s="48">
        <f t="shared" si="54"/>
        <v>0</v>
      </c>
      <c r="K75" s="273">
        <v>0</v>
      </c>
    </row>
    <row r="76" spans="1:11" ht="14.4" x14ac:dyDescent="0.3">
      <c r="A76" s="14" t="s">
        <v>22</v>
      </c>
      <c r="B76" s="379"/>
      <c r="C76" s="380"/>
      <c r="D76" s="380"/>
      <c r="E76" s="381"/>
      <c r="F76" s="52">
        <f t="shared" si="53"/>
        <v>0</v>
      </c>
      <c r="G76" s="379"/>
      <c r="H76" s="381"/>
      <c r="I76" s="54">
        <f t="shared" si="54"/>
        <v>0</v>
      </c>
      <c r="K76" s="273">
        <v>0</v>
      </c>
    </row>
    <row r="77" spans="1:11" ht="14.4" x14ac:dyDescent="0.3">
      <c r="A77" s="15" t="s">
        <v>18</v>
      </c>
      <c r="B77" s="379"/>
      <c r="C77" s="380"/>
      <c r="D77" s="380"/>
      <c r="E77" s="381"/>
      <c r="F77" s="49">
        <f t="shared" si="53"/>
        <v>0</v>
      </c>
      <c r="G77" s="379"/>
      <c r="H77" s="381"/>
      <c r="I77" s="48">
        <f t="shared" si="54"/>
        <v>0</v>
      </c>
      <c r="K77" s="273">
        <v>0</v>
      </c>
    </row>
    <row r="78" spans="1:11" ht="14.4" x14ac:dyDescent="0.3">
      <c r="A78" s="14" t="s">
        <v>19</v>
      </c>
      <c r="B78" s="379"/>
      <c r="C78" s="380"/>
      <c r="D78" s="380"/>
      <c r="E78" s="381"/>
      <c r="F78" s="52">
        <f t="shared" si="53"/>
        <v>0</v>
      </c>
      <c r="G78" s="379"/>
      <c r="H78" s="381"/>
      <c r="I78" s="54">
        <f t="shared" si="54"/>
        <v>0</v>
      </c>
      <c r="K78" s="273">
        <v>0</v>
      </c>
    </row>
    <row r="79" spans="1:11" ht="15" thickBot="1" x14ac:dyDescent="0.35">
      <c r="A79" s="16" t="s">
        <v>10</v>
      </c>
      <c r="B79" s="382"/>
      <c r="C79" s="383"/>
      <c r="D79" s="383"/>
      <c r="E79" s="384"/>
      <c r="F79" s="49">
        <f t="shared" si="53"/>
        <v>0</v>
      </c>
      <c r="G79" s="382"/>
      <c r="H79" s="384"/>
      <c r="I79" s="48">
        <f t="shared" si="54"/>
        <v>0</v>
      </c>
      <c r="K79" s="273">
        <v>0</v>
      </c>
    </row>
    <row r="80" spans="1:1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26748.177224863299</v>
      </c>
      <c r="G80" s="75">
        <v>0</v>
      </c>
      <c r="H80" s="76">
        <v>0</v>
      </c>
      <c r="I80" s="129">
        <f t="shared" ref="I80" si="55">SUM(I59:I79)</f>
        <v>26748.177224863299</v>
      </c>
      <c r="K80" s="273">
        <v>0</v>
      </c>
    </row>
    <row r="81" spans="1:11" s="4" customFormat="1" ht="15" thickBot="1" x14ac:dyDescent="0.35">
      <c r="A81" s="18" t="s">
        <v>85</v>
      </c>
      <c r="B81" s="105">
        <f>B80/$I$80</f>
        <v>0</v>
      </c>
      <c r="C81" s="105">
        <f t="shared" ref="C81:I81" si="56">C80/$I$80</f>
        <v>0</v>
      </c>
      <c r="D81" s="105">
        <f t="shared" si="56"/>
        <v>0</v>
      </c>
      <c r="E81" s="105">
        <f t="shared" si="56"/>
        <v>0</v>
      </c>
      <c r="F81" s="105">
        <f t="shared" si="56"/>
        <v>1</v>
      </c>
      <c r="G81" s="105">
        <f t="shared" si="56"/>
        <v>0</v>
      </c>
      <c r="H81" s="105">
        <f t="shared" si="56"/>
        <v>0</v>
      </c>
      <c r="I81" s="105">
        <f t="shared" si="56"/>
        <v>1</v>
      </c>
      <c r="K81"/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0</v>
      </c>
      <c r="G82" s="2"/>
      <c r="H82" s="2"/>
      <c r="I82" s="271">
        <f>+I80-I470-I496-I522-I548-I574</f>
        <v>0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89.399269047243862</v>
      </c>
      <c r="C85" s="46">
        <f t="shared" ref="C85:H85" si="57">C579+C605+C631</f>
        <v>0</v>
      </c>
      <c r="D85" s="46">
        <f t="shared" si="57"/>
        <v>9.2633530200887293</v>
      </c>
      <c r="E85" s="46">
        <f t="shared" si="57"/>
        <v>0</v>
      </c>
      <c r="F85" s="46">
        <f t="shared" si="57"/>
        <v>0</v>
      </c>
      <c r="G85" s="46">
        <f t="shared" si="57"/>
        <v>0</v>
      </c>
      <c r="H85" s="46">
        <f t="shared" si="57"/>
        <v>0</v>
      </c>
      <c r="I85" s="48">
        <f>SUM(B85:H85)</f>
        <v>98.662622067332592</v>
      </c>
      <c r="K85" s="273">
        <v>0</v>
      </c>
    </row>
    <row r="86" spans="1:11" x14ac:dyDescent="0.25">
      <c r="A86" s="11" t="s">
        <v>7</v>
      </c>
      <c r="B86" s="52">
        <f t="shared" ref="B86:H105" si="58">B580+B606+B632</f>
        <v>170.95622619357198</v>
      </c>
      <c r="C86" s="52">
        <f t="shared" si="58"/>
        <v>0</v>
      </c>
      <c r="D86" s="52">
        <f t="shared" si="58"/>
        <v>15.416858382853365</v>
      </c>
      <c r="E86" s="52">
        <f t="shared" si="58"/>
        <v>0</v>
      </c>
      <c r="F86" s="52">
        <f t="shared" si="58"/>
        <v>0</v>
      </c>
      <c r="G86" s="52">
        <f t="shared" si="58"/>
        <v>0</v>
      </c>
      <c r="H86" s="52">
        <f t="shared" si="58"/>
        <v>0</v>
      </c>
      <c r="I86" s="54">
        <f t="shared" ref="I86:I105" si="59">SUM(B86:H86)</f>
        <v>186.37308457642536</v>
      </c>
      <c r="K86" s="273">
        <v>0</v>
      </c>
    </row>
    <row r="87" spans="1:11" x14ac:dyDescent="0.25">
      <c r="A87" s="12" t="s">
        <v>9</v>
      </c>
      <c r="B87" s="49">
        <f t="shared" si="58"/>
        <v>220.9706396084685</v>
      </c>
      <c r="C87" s="49">
        <f t="shared" si="58"/>
        <v>0</v>
      </c>
      <c r="D87" s="49">
        <f t="shared" si="58"/>
        <v>14.125758077107855</v>
      </c>
      <c r="E87" s="49">
        <f t="shared" si="58"/>
        <v>0</v>
      </c>
      <c r="F87" s="49">
        <f t="shared" si="58"/>
        <v>0</v>
      </c>
      <c r="G87" s="49">
        <f t="shared" si="58"/>
        <v>0</v>
      </c>
      <c r="H87" s="49">
        <f t="shared" si="58"/>
        <v>0</v>
      </c>
      <c r="I87" s="48">
        <f t="shared" si="59"/>
        <v>235.09639768557636</v>
      </c>
      <c r="K87" s="273">
        <v>0</v>
      </c>
    </row>
    <row r="88" spans="1:11" x14ac:dyDescent="0.25">
      <c r="A88" s="11" t="s">
        <v>54</v>
      </c>
      <c r="B88" s="52">
        <f t="shared" si="58"/>
        <v>0</v>
      </c>
      <c r="C88" s="52">
        <f t="shared" si="58"/>
        <v>0</v>
      </c>
      <c r="D88" s="52">
        <f t="shared" si="58"/>
        <v>0</v>
      </c>
      <c r="E88" s="52">
        <f t="shared" si="58"/>
        <v>0</v>
      </c>
      <c r="F88" s="52">
        <f t="shared" si="58"/>
        <v>0</v>
      </c>
      <c r="G88" s="52">
        <f t="shared" si="58"/>
        <v>0</v>
      </c>
      <c r="H88" s="52">
        <f t="shared" si="58"/>
        <v>0</v>
      </c>
      <c r="I88" s="54">
        <f t="shared" si="59"/>
        <v>0</v>
      </c>
      <c r="K88" s="273">
        <v>0</v>
      </c>
    </row>
    <row r="89" spans="1:11" x14ac:dyDescent="0.25">
      <c r="A89" s="12" t="s">
        <v>15</v>
      </c>
      <c r="B89" s="49">
        <f t="shared" si="58"/>
        <v>1245.1125036139363</v>
      </c>
      <c r="C89" s="49">
        <f t="shared" si="58"/>
        <v>28.235332252935795</v>
      </c>
      <c r="D89" s="49">
        <f t="shared" si="58"/>
        <v>86.559054135816524</v>
      </c>
      <c r="E89" s="49">
        <f t="shared" si="58"/>
        <v>13.142900110294336</v>
      </c>
      <c r="F89" s="49">
        <f t="shared" si="58"/>
        <v>0</v>
      </c>
      <c r="G89" s="49">
        <f t="shared" si="58"/>
        <v>0</v>
      </c>
      <c r="H89" s="49">
        <f t="shared" si="58"/>
        <v>0</v>
      </c>
      <c r="I89" s="48">
        <f t="shared" si="59"/>
        <v>1373.0497901129829</v>
      </c>
      <c r="K89" s="273">
        <v>0</v>
      </c>
    </row>
    <row r="90" spans="1:11" x14ac:dyDescent="0.25">
      <c r="A90" s="11" t="s">
        <v>67</v>
      </c>
      <c r="B90" s="52">
        <f t="shared" si="58"/>
        <v>7048.9400241286985</v>
      </c>
      <c r="C90" s="52">
        <f t="shared" si="58"/>
        <v>27.199596976767172</v>
      </c>
      <c r="D90" s="52">
        <f t="shared" si="58"/>
        <v>446.17399823032548</v>
      </c>
      <c r="E90" s="52">
        <f t="shared" si="58"/>
        <v>0</v>
      </c>
      <c r="F90" s="52">
        <f t="shared" si="58"/>
        <v>0</v>
      </c>
      <c r="G90" s="52">
        <f t="shared" si="58"/>
        <v>0</v>
      </c>
      <c r="H90" s="52">
        <f t="shared" si="58"/>
        <v>0</v>
      </c>
      <c r="I90" s="54">
        <f t="shared" si="59"/>
        <v>7522.3136193357905</v>
      </c>
      <c r="K90" s="273">
        <v>0</v>
      </c>
    </row>
    <row r="91" spans="1:11" x14ac:dyDescent="0.25">
      <c r="A91" s="12" t="s">
        <v>56</v>
      </c>
      <c r="B91" s="49">
        <f t="shared" si="58"/>
        <v>0</v>
      </c>
      <c r="C91" s="49">
        <f t="shared" si="58"/>
        <v>0.4096997455119803</v>
      </c>
      <c r="D91" s="49">
        <f t="shared" si="58"/>
        <v>0.1946420786396795</v>
      </c>
      <c r="E91" s="49">
        <f t="shared" si="58"/>
        <v>110.68259071309812</v>
      </c>
      <c r="F91" s="49">
        <f t="shared" si="58"/>
        <v>785.31581292229873</v>
      </c>
      <c r="G91" s="49">
        <f t="shared" si="58"/>
        <v>0</v>
      </c>
      <c r="H91" s="49">
        <f t="shared" si="58"/>
        <v>0</v>
      </c>
      <c r="I91" s="48">
        <f t="shared" si="59"/>
        <v>896.60274545954849</v>
      </c>
      <c r="K91" s="273">
        <v>0</v>
      </c>
    </row>
    <row r="92" spans="1:11" x14ac:dyDescent="0.25">
      <c r="A92" s="11" t="s">
        <v>11</v>
      </c>
      <c r="B92" s="52">
        <f t="shared" si="58"/>
        <v>0</v>
      </c>
      <c r="C92" s="52">
        <f t="shared" si="58"/>
        <v>0</v>
      </c>
      <c r="D92" s="52">
        <f t="shared" si="58"/>
        <v>3.0903020720397238E-2</v>
      </c>
      <c r="E92" s="52">
        <f t="shared" si="58"/>
        <v>21.133749441724451</v>
      </c>
      <c r="F92" s="52">
        <f t="shared" si="58"/>
        <v>0</v>
      </c>
      <c r="G92" s="52">
        <f t="shared" si="58"/>
        <v>0</v>
      </c>
      <c r="H92" s="52">
        <f t="shared" si="58"/>
        <v>0</v>
      </c>
      <c r="I92" s="54">
        <f t="shared" si="59"/>
        <v>21.164652462444849</v>
      </c>
      <c r="K92" s="273">
        <v>0</v>
      </c>
    </row>
    <row r="93" spans="1:11" x14ac:dyDescent="0.25">
      <c r="A93" s="12" t="s">
        <v>57</v>
      </c>
      <c r="B93" s="49">
        <f t="shared" si="58"/>
        <v>0</v>
      </c>
      <c r="C93" s="49">
        <f t="shared" si="58"/>
        <v>0</v>
      </c>
      <c r="D93" s="49">
        <f t="shared" si="58"/>
        <v>0</v>
      </c>
      <c r="E93" s="49">
        <f t="shared" si="58"/>
        <v>12.001340620271627</v>
      </c>
      <c r="F93" s="49">
        <f t="shared" si="58"/>
        <v>0</v>
      </c>
      <c r="G93" s="49">
        <f t="shared" si="58"/>
        <v>0</v>
      </c>
      <c r="H93" s="49">
        <f t="shared" si="58"/>
        <v>0</v>
      </c>
      <c r="I93" s="48">
        <f t="shared" si="59"/>
        <v>12.001340620271627</v>
      </c>
      <c r="K93" s="273">
        <v>0</v>
      </c>
    </row>
    <row r="94" spans="1:11" x14ac:dyDescent="0.25">
      <c r="A94" s="11" t="s">
        <v>16</v>
      </c>
      <c r="B94" s="52">
        <f t="shared" si="58"/>
        <v>248.84302149546198</v>
      </c>
      <c r="C94" s="52">
        <f t="shared" si="58"/>
        <v>0.81760901599101332</v>
      </c>
      <c r="D94" s="52">
        <f t="shared" si="58"/>
        <v>26.295072622236944</v>
      </c>
      <c r="E94" s="52">
        <f t="shared" si="58"/>
        <v>2.8376132415087683</v>
      </c>
      <c r="F94" s="52">
        <f t="shared" si="58"/>
        <v>0</v>
      </c>
      <c r="G94" s="52">
        <f t="shared" si="58"/>
        <v>0</v>
      </c>
      <c r="H94" s="52">
        <f t="shared" si="58"/>
        <v>0</v>
      </c>
      <c r="I94" s="54">
        <f t="shared" si="59"/>
        <v>278.79331637519874</v>
      </c>
      <c r="K94" s="273">
        <v>0</v>
      </c>
    </row>
    <row r="95" spans="1:11" x14ac:dyDescent="0.25">
      <c r="A95" s="12" t="s">
        <v>139</v>
      </c>
      <c r="B95" s="49">
        <f t="shared" si="58"/>
        <v>1825.5671752101523</v>
      </c>
      <c r="C95" s="49">
        <f t="shared" si="58"/>
        <v>164.87968776802163</v>
      </c>
      <c r="D95" s="49">
        <f t="shared" si="58"/>
        <v>277.96739872640535</v>
      </c>
      <c r="E95" s="49">
        <f t="shared" si="58"/>
        <v>25.320796842520728</v>
      </c>
      <c r="F95" s="49">
        <f t="shared" si="58"/>
        <v>0</v>
      </c>
      <c r="G95" s="49">
        <f t="shared" si="58"/>
        <v>0</v>
      </c>
      <c r="H95" s="49">
        <f t="shared" si="58"/>
        <v>0</v>
      </c>
      <c r="I95" s="48">
        <f t="shared" si="59"/>
        <v>2293.7350585470999</v>
      </c>
      <c r="K95" s="273">
        <v>0</v>
      </c>
    </row>
    <row r="96" spans="1:11" x14ac:dyDescent="0.25">
      <c r="A96" s="11" t="s">
        <v>24</v>
      </c>
      <c r="B96" s="52">
        <f t="shared" si="58"/>
        <v>1909.7095662243335</v>
      </c>
      <c r="C96" s="52">
        <f t="shared" si="58"/>
        <v>9.9739121870674199E-2</v>
      </c>
      <c r="D96" s="52">
        <f t="shared" si="58"/>
        <v>2529.7188957518515</v>
      </c>
      <c r="E96" s="52">
        <f t="shared" si="58"/>
        <v>1502.1728135649491</v>
      </c>
      <c r="F96" s="52">
        <f t="shared" si="58"/>
        <v>0</v>
      </c>
      <c r="G96" s="52">
        <f t="shared" si="58"/>
        <v>980.08055247882987</v>
      </c>
      <c r="H96" s="52">
        <f t="shared" si="58"/>
        <v>0.76753143080733222</v>
      </c>
      <c r="I96" s="54">
        <f>SUM(B96:H96)</f>
        <v>6922.5490985726419</v>
      </c>
      <c r="K96" s="273">
        <v>0</v>
      </c>
    </row>
    <row r="97" spans="1:11" x14ac:dyDescent="0.25">
      <c r="A97" s="12" t="s">
        <v>23</v>
      </c>
      <c r="B97" s="49">
        <f t="shared" si="58"/>
        <v>2355.232399501821</v>
      </c>
      <c r="C97" s="49">
        <f t="shared" si="58"/>
        <v>9.1390299633141012</v>
      </c>
      <c r="D97" s="49">
        <f t="shared" si="58"/>
        <v>209.04717536010483</v>
      </c>
      <c r="E97" s="49">
        <f t="shared" si="58"/>
        <v>0</v>
      </c>
      <c r="F97" s="49">
        <f t="shared" si="58"/>
        <v>0</v>
      </c>
      <c r="G97" s="49">
        <f t="shared" si="58"/>
        <v>0</v>
      </c>
      <c r="H97" s="49">
        <f t="shared" si="58"/>
        <v>0</v>
      </c>
      <c r="I97" s="48">
        <f t="shared" si="59"/>
        <v>2573.41860482524</v>
      </c>
      <c r="K97" s="273">
        <v>0</v>
      </c>
    </row>
    <row r="98" spans="1:11" x14ac:dyDescent="0.25">
      <c r="A98" s="11" t="s">
        <v>58</v>
      </c>
      <c r="B98" s="52">
        <f t="shared" si="58"/>
        <v>4864.41344225994</v>
      </c>
      <c r="C98" s="52">
        <f t="shared" si="58"/>
        <v>9.0384191947624561</v>
      </c>
      <c r="D98" s="52">
        <f t="shared" si="58"/>
        <v>606.17137586479089</v>
      </c>
      <c r="E98" s="52">
        <f t="shared" si="58"/>
        <v>0</v>
      </c>
      <c r="F98" s="52">
        <f t="shared" si="58"/>
        <v>0</v>
      </c>
      <c r="G98" s="52">
        <f t="shared" si="58"/>
        <v>0</v>
      </c>
      <c r="H98" s="52">
        <f t="shared" si="58"/>
        <v>0</v>
      </c>
      <c r="I98" s="54">
        <f t="shared" si="59"/>
        <v>5479.6232373194935</v>
      </c>
      <c r="K98" s="273">
        <v>0</v>
      </c>
    </row>
    <row r="99" spans="1:11" x14ac:dyDescent="0.25">
      <c r="A99" s="12" t="s">
        <v>21</v>
      </c>
      <c r="B99" s="49">
        <f t="shared" si="58"/>
        <v>836.45682844241298</v>
      </c>
      <c r="C99" s="49">
        <f t="shared" si="58"/>
        <v>0</v>
      </c>
      <c r="D99" s="49">
        <f t="shared" si="58"/>
        <v>61.37676630526996</v>
      </c>
      <c r="E99" s="49">
        <f t="shared" si="58"/>
        <v>0</v>
      </c>
      <c r="F99" s="49">
        <f t="shared" si="58"/>
        <v>57.030600953137601</v>
      </c>
      <c r="G99" s="49">
        <f t="shared" si="58"/>
        <v>0</v>
      </c>
      <c r="H99" s="49">
        <f t="shared" si="58"/>
        <v>0</v>
      </c>
      <c r="I99" s="48">
        <f t="shared" si="59"/>
        <v>954.86419570082057</v>
      </c>
      <c r="K99" s="273">
        <v>0</v>
      </c>
    </row>
    <row r="100" spans="1:11" x14ac:dyDescent="0.25">
      <c r="A100" s="11" t="s">
        <v>20</v>
      </c>
      <c r="B100" s="52">
        <f t="shared" si="58"/>
        <v>40.286081870297089</v>
      </c>
      <c r="C100" s="52">
        <f t="shared" si="58"/>
        <v>0</v>
      </c>
      <c r="D100" s="52">
        <f t="shared" si="58"/>
        <v>0.74433602399778576</v>
      </c>
      <c r="E100" s="52">
        <f t="shared" si="58"/>
        <v>0</v>
      </c>
      <c r="F100" s="52">
        <f t="shared" si="58"/>
        <v>0</v>
      </c>
      <c r="G100" s="52">
        <f t="shared" si="58"/>
        <v>0</v>
      </c>
      <c r="H100" s="52">
        <f t="shared" si="58"/>
        <v>0</v>
      </c>
      <c r="I100" s="54">
        <f t="shared" si="59"/>
        <v>41.030417894294878</v>
      </c>
      <c r="K100" s="273">
        <v>0</v>
      </c>
    </row>
    <row r="101" spans="1:11" x14ac:dyDescent="0.25">
      <c r="A101" s="13" t="s">
        <v>62</v>
      </c>
      <c r="B101" s="49">
        <f t="shared" si="58"/>
        <v>413.48349540029824</v>
      </c>
      <c r="C101" s="49">
        <f t="shared" si="58"/>
        <v>0</v>
      </c>
      <c r="D101" s="49">
        <f t="shared" si="58"/>
        <v>294.09177373379157</v>
      </c>
      <c r="E101" s="49">
        <f t="shared" si="58"/>
        <v>0</v>
      </c>
      <c r="F101" s="49">
        <f t="shared" si="58"/>
        <v>0</v>
      </c>
      <c r="G101" s="49">
        <f t="shared" si="58"/>
        <v>0</v>
      </c>
      <c r="H101" s="49">
        <f t="shared" si="58"/>
        <v>0</v>
      </c>
      <c r="I101" s="48">
        <f t="shared" si="59"/>
        <v>707.57526913408981</v>
      </c>
      <c r="K101" s="273">
        <v>0</v>
      </c>
    </row>
    <row r="102" spans="1:11" ht="14.4" x14ac:dyDescent="0.3">
      <c r="A102" s="14" t="s">
        <v>22</v>
      </c>
      <c r="B102" s="59">
        <f t="shared" si="58"/>
        <v>413.48349540029824</v>
      </c>
      <c r="C102" s="59">
        <f t="shared" si="58"/>
        <v>0</v>
      </c>
      <c r="D102" s="59">
        <f t="shared" si="58"/>
        <v>294.09177373379157</v>
      </c>
      <c r="E102" s="59">
        <f t="shared" si="58"/>
        <v>0</v>
      </c>
      <c r="F102" s="59">
        <f t="shared" si="58"/>
        <v>0</v>
      </c>
      <c r="G102" s="59">
        <f t="shared" si="58"/>
        <v>0</v>
      </c>
      <c r="H102" s="59">
        <f t="shared" si="58"/>
        <v>0</v>
      </c>
      <c r="I102" s="61">
        <f t="shared" si="59"/>
        <v>707.57526913408981</v>
      </c>
      <c r="K102" s="273">
        <v>0</v>
      </c>
    </row>
    <row r="103" spans="1:11" ht="14.4" x14ac:dyDescent="0.3">
      <c r="A103" s="15" t="s">
        <v>18</v>
      </c>
      <c r="B103" s="65">
        <f t="shared" si="58"/>
        <v>0</v>
      </c>
      <c r="C103" s="65">
        <f t="shared" si="58"/>
        <v>0</v>
      </c>
      <c r="D103" s="65">
        <f t="shared" si="58"/>
        <v>0</v>
      </c>
      <c r="E103" s="65">
        <f t="shared" si="58"/>
        <v>0</v>
      </c>
      <c r="F103" s="65">
        <f t="shared" si="58"/>
        <v>0</v>
      </c>
      <c r="G103" s="65">
        <f t="shared" si="58"/>
        <v>0</v>
      </c>
      <c r="H103" s="65">
        <f t="shared" si="58"/>
        <v>0</v>
      </c>
      <c r="I103" s="67">
        <f t="shared" si="59"/>
        <v>0</v>
      </c>
      <c r="K103" s="273">
        <v>0</v>
      </c>
    </row>
    <row r="104" spans="1:11" ht="14.4" x14ac:dyDescent="0.3">
      <c r="A104" s="14" t="s">
        <v>19</v>
      </c>
      <c r="B104" s="59">
        <f t="shared" si="58"/>
        <v>0</v>
      </c>
      <c r="C104" s="59">
        <f t="shared" si="58"/>
        <v>0</v>
      </c>
      <c r="D104" s="59">
        <f t="shared" si="58"/>
        <v>0</v>
      </c>
      <c r="E104" s="59">
        <f t="shared" si="58"/>
        <v>0</v>
      </c>
      <c r="F104" s="59">
        <f t="shared" si="58"/>
        <v>0</v>
      </c>
      <c r="G104" s="59">
        <f t="shared" si="58"/>
        <v>0</v>
      </c>
      <c r="H104" s="59">
        <f t="shared" si="58"/>
        <v>0</v>
      </c>
      <c r="I104" s="61">
        <f t="shared" si="59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58"/>
        <v>0</v>
      </c>
      <c r="C105" s="70">
        <f t="shared" si="58"/>
        <v>0</v>
      </c>
      <c r="D105" s="70">
        <f t="shared" si="58"/>
        <v>0</v>
      </c>
      <c r="E105" s="70">
        <f t="shared" si="58"/>
        <v>0</v>
      </c>
      <c r="F105" s="70">
        <f t="shared" si="58"/>
        <v>0</v>
      </c>
      <c r="G105" s="70">
        <f t="shared" si="58"/>
        <v>0</v>
      </c>
      <c r="H105" s="70">
        <f t="shared" si="58"/>
        <v>0</v>
      </c>
      <c r="I105" s="72">
        <f t="shared" si="59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21269.370672996636</v>
      </c>
      <c r="C106" s="75">
        <f t="shared" ref="C106:H106" si="60">SUM(C85:C101)</f>
        <v>239.81911403917482</v>
      </c>
      <c r="D106" s="75">
        <f t="shared" si="60"/>
        <v>4577.177361334001</v>
      </c>
      <c r="E106" s="75">
        <f t="shared" si="60"/>
        <v>1687.2918045343672</v>
      </c>
      <c r="F106" s="75">
        <f t="shared" si="60"/>
        <v>842.34641387543638</v>
      </c>
      <c r="G106" s="75">
        <f>SUM(G85:G101)</f>
        <v>980.08055247882987</v>
      </c>
      <c r="H106" s="75">
        <f t="shared" si="60"/>
        <v>0.76753143080733222</v>
      </c>
      <c r="I106" s="75">
        <f>SUM(I85:I101)</f>
        <v>29596.853450689254</v>
      </c>
      <c r="K106" s="273">
        <v>0</v>
      </c>
    </row>
    <row r="107" spans="1:11" s="4" customFormat="1" ht="15" thickBot="1" x14ac:dyDescent="0.35">
      <c r="A107" s="19" t="s">
        <v>85</v>
      </c>
      <c r="B107" s="105">
        <f>B106/$I$106</f>
        <v>0.71863621274582867</v>
      </c>
      <c r="C107" s="105">
        <f t="shared" ref="C107:I107" si="61">C106/$I$106</f>
        <v>8.1028584487446553E-3</v>
      </c>
      <c r="D107" s="105">
        <f t="shared" si="61"/>
        <v>0.15465081005857423</v>
      </c>
      <c r="E107" s="105">
        <f t="shared" si="61"/>
        <v>5.7009161711920879E-2</v>
      </c>
      <c r="F107" s="105">
        <f t="shared" si="61"/>
        <v>2.8460674553761382E-2</v>
      </c>
      <c r="G107" s="105">
        <f t="shared" si="61"/>
        <v>3.3114349608539408E-2</v>
      </c>
      <c r="H107" s="105">
        <f t="shared" si="61"/>
        <v>2.593287263073764E-5</v>
      </c>
      <c r="I107" s="105">
        <f t="shared" si="61"/>
        <v>1</v>
      </c>
      <c r="K107"/>
    </row>
    <row r="108" spans="1:11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62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62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62"/>
        <v>0</v>
      </c>
    </row>
    <row r="115" spans="1:9" x14ac:dyDescent="0.25">
      <c r="A115" s="12" t="s">
        <v>15</v>
      </c>
      <c r="B115" s="49">
        <v>1.038132393122438</v>
      </c>
      <c r="C115" s="49">
        <v>26.083780334214914</v>
      </c>
      <c r="D115" s="49">
        <v>155.76241052773213</v>
      </c>
      <c r="E115" s="49">
        <v>0</v>
      </c>
      <c r="F115" s="372"/>
      <c r="G115" s="49">
        <v>0</v>
      </c>
      <c r="H115" s="58">
        <v>0</v>
      </c>
      <c r="I115" s="48">
        <f t="shared" si="62"/>
        <v>182.88432325506949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62"/>
        <v>0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0.18607707050353189</v>
      </c>
      <c r="F117" s="372"/>
      <c r="G117" s="49">
        <v>0</v>
      </c>
      <c r="H117" s="58">
        <v>0</v>
      </c>
      <c r="I117" s="48">
        <f t="shared" si="62"/>
        <v>0.18607707050353189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62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62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62"/>
        <v>0</v>
      </c>
    </row>
    <row r="121" spans="1:9" x14ac:dyDescent="0.25">
      <c r="A121" s="12" t="s">
        <v>139</v>
      </c>
      <c r="B121" s="49">
        <v>8.9288756029231884</v>
      </c>
      <c r="C121" s="49">
        <v>14.604914913839428</v>
      </c>
      <c r="D121" s="49">
        <v>187.05208384816788</v>
      </c>
      <c r="E121" s="49">
        <v>2.447154627920483E-3</v>
      </c>
      <c r="F121" s="372"/>
      <c r="G121" s="49">
        <v>0</v>
      </c>
      <c r="H121" s="58">
        <v>0</v>
      </c>
      <c r="I121" s="48">
        <f t="shared" si="62"/>
        <v>210.58832151955843</v>
      </c>
    </row>
    <row r="122" spans="1:9" x14ac:dyDescent="0.25">
      <c r="A122" s="11" t="s">
        <v>24</v>
      </c>
      <c r="B122" s="52">
        <v>6.8555855047065313</v>
      </c>
      <c r="C122" s="52">
        <v>0.11096782882255254</v>
      </c>
      <c r="D122" s="52">
        <v>80.950346093329088</v>
      </c>
      <c r="E122" s="52">
        <v>142.87145281458805</v>
      </c>
      <c r="F122" s="372"/>
      <c r="G122" s="52">
        <v>18.008697612992883</v>
      </c>
      <c r="H122" s="53">
        <v>0.27881936893195686</v>
      </c>
      <c r="I122" s="54">
        <f t="shared" si="62"/>
        <v>249.07586922337103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62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62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62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62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62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62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62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62"/>
        <v>0</v>
      </c>
    </row>
    <row r="131" spans="1:11" ht="15" thickBot="1" x14ac:dyDescent="0.35">
      <c r="A131" s="16" t="s">
        <v>10</v>
      </c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62"/>
        <v>0</v>
      </c>
    </row>
    <row r="132" spans="1:11" x14ac:dyDescent="0.25">
      <c r="A132" s="17" t="s">
        <v>25</v>
      </c>
      <c r="B132" s="75">
        <f>SUM(B111:B127)</f>
        <v>16.822593500752159</v>
      </c>
      <c r="C132" s="75">
        <f t="shared" ref="C132:I132" si="63">SUM(C111:C127)</f>
        <v>40.799663076876897</v>
      </c>
      <c r="D132" s="75">
        <f>SUM(D111:D127)</f>
        <v>423.76484046922911</v>
      </c>
      <c r="E132" s="75">
        <f t="shared" si="63"/>
        <v>143.05997703971951</v>
      </c>
      <c r="F132" s="75">
        <f t="shared" si="63"/>
        <v>0</v>
      </c>
      <c r="G132" s="75">
        <f t="shared" si="63"/>
        <v>18.008697612992883</v>
      </c>
      <c r="H132" s="75">
        <f t="shared" si="63"/>
        <v>0.27881936893195686</v>
      </c>
      <c r="I132" s="75">
        <f t="shared" si="63"/>
        <v>642.73459106850248</v>
      </c>
    </row>
    <row r="133" spans="1:11" s="4" customFormat="1" ht="15" thickBot="1" x14ac:dyDescent="0.35">
      <c r="A133" s="18" t="s">
        <v>85</v>
      </c>
      <c r="B133" s="105">
        <f>B132/$I$132</f>
        <v>2.617346838729458E-2</v>
      </c>
      <c r="C133" s="105">
        <f t="shared" ref="C133:I133" si="64">C132/$I$132</f>
        <v>6.3478243809859738E-2</v>
      </c>
      <c r="D133" s="105">
        <f t="shared" si="64"/>
        <v>0.65931544117572527</v>
      </c>
      <c r="E133" s="105">
        <f t="shared" si="64"/>
        <v>0.22258017388155824</v>
      </c>
      <c r="F133" s="105">
        <f t="shared" si="64"/>
        <v>0</v>
      </c>
      <c r="G133" s="105">
        <f t="shared" si="64"/>
        <v>2.8018871028949368E-2</v>
      </c>
      <c r="H133" s="105">
        <f t="shared" si="64"/>
        <v>4.3380171661282246E-4</v>
      </c>
      <c r="I133" s="105">
        <f t="shared" si="64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65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65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65"/>
        <v>0</v>
      </c>
    </row>
    <row r="141" spans="1:11" x14ac:dyDescent="0.25">
      <c r="A141" s="12" t="s">
        <v>15</v>
      </c>
      <c r="B141" s="49">
        <v>13.275543025538743</v>
      </c>
      <c r="C141" s="49">
        <v>154.73303560937023</v>
      </c>
      <c r="D141" s="49">
        <v>14.81166846122305</v>
      </c>
      <c r="E141" s="49">
        <v>0</v>
      </c>
      <c r="F141" s="372"/>
      <c r="G141" s="49">
        <v>0</v>
      </c>
      <c r="H141" s="58">
        <v>0</v>
      </c>
      <c r="I141" s="48">
        <f t="shared" si="65"/>
        <v>182.82024709613205</v>
      </c>
    </row>
    <row r="142" spans="1:11" x14ac:dyDescent="0.25">
      <c r="A142" s="11" t="s">
        <v>67</v>
      </c>
      <c r="B142" s="52">
        <v>5.4900474509576247</v>
      </c>
      <c r="C142" s="52">
        <v>0.79374180013845186</v>
      </c>
      <c r="D142" s="52">
        <v>4.3964476374335364</v>
      </c>
      <c r="E142" s="52">
        <v>0</v>
      </c>
      <c r="F142" s="372"/>
      <c r="G142" s="52">
        <v>0</v>
      </c>
      <c r="H142" s="53">
        <v>0</v>
      </c>
      <c r="I142" s="54">
        <f t="shared" si="65"/>
        <v>10.680236888529613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0.24044408776155018</v>
      </c>
      <c r="E143" s="49">
        <v>0.34445708815194287</v>
      </c>
      <c r="F143" s="372"/>
      <c r="G143" s="49">
        <v>0</v>
      </c>
      <c r="H143" s="58">
        <v>0</v>
      </c>
      <c r="I143" s="48">
        <f t="shared" si="65"/>
        <v>0.584901175913493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65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65"/>
        <v>0</v>
      </c>
    </row>
    <row r="146" spans="1:11" x14ac:dyDescent="0.25">
      <c r="A146" s="11" t="s">
        <v>16</v>
      </c>
      <c r="B146" s="52">
        <v>0</v>
      </c>
      <c r="C146" s="52">
        <v>0</v>
      </c>
      <c r="D146" s="52">
        <v>17.861529596475773</v>
      </c>
      <c r="E146" s="52">
        <v>0</v>
      </c>
      <c r="F146" s="372"/>
      <c r="G146" s="52">
        <v>0</v>
      </c>
      <c r="H146" s="53">
        <v>0</v>
      </c>
      <c r="I146" s="54">
        <f t="shared" si="65"/>
        <v>17.861529596475773</v>
      </c>
    </row>
    <row r="147" spans="1:11" x14ac:dyDescent="0.25">
      <c r="A147" s="12" t="s">
        <v>139</v>
      </c>
      <c r="B147" s="49">
        <v>127.85642199942252</v>
      </c>
      <c r="C147" s="49">
        <v>611.10191415062741</v>
      </c>
      <c r="D147" s="49">
        <v>135.4950722557048</v>
      </c>
      <c r="E147" s="49">
        <v>0</v>
      </c>
      <c r="F147" s="372"/>
      <c r="G147" s="49">
        <v>0</v>
      </c>
      <c r="H147" s="58">
        <v>0</v>
      </c>
      <c r="I147" s="48">
        <f t="shared" si="65"/>
        <v>874.45340840575477</v>
      </c>
    </row>
    <row r="148" spans="1:11" x14ac:dyDescent="0.25">
      <c r="A148" s="11" t="s">
        <v>24</v>
      </c>
      <c r="B148" s="52">
        <v>189.16261903662465</v>
      </c>
      <c r="C148" s="52">
        <v>7.9639912362165024</v>
      </c>
      <c r="D148" s="52">
        <v>6.6173837453689135</v>
      </c>
      <c r="E148" s="52">
        <v>466.03401305566882</v>
      </c>
      <c r="F148" s="372"/>
      <c r="G148" s="52">
        <v>72.361050149294016</v>
      </c>
      <c r="H148" s="53">
        <v>10.687587181633059</v>
      </c>
      <c r="I148" s="54">
        <f t="shared" si="65"/>
        <v>752.82664440480596</v>
      </c>
    </row>
    <row r="149" spans="1:11" x14ac:dyDescent="0.25">
      <c r="A149" s="12" t="s">
        <v>23</v>
      </c>
      <c r="B149" s="49">
        <v>119.69536064540132</v>
      </c>
      <c r="C149" s="49">
        <v>0</v>
      </c>
      <c r="D149" s="49">
        <v>0.67682496134070136</v>
      </c>
      <c r="E149" s="49">
        <v>0</v>
      </c>
      <c r="F149" s="372"/>
      <c r="G149" s="49">
        <v>0</v>
      </c>
      <c r="H149" s="58">
        <v>0</v>
      </c>
      <c r="I149" s="48">
        <f t="shared" si="65"/>
        <v>120.37218560674202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65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65"/>
        <v>0</v>
      </c>
    </row>
    <row r="152" spans="1:11" x14ac:dyDescent="0.25">
      <c r="A152" s="11" t="s">
        <v>20</v>
      </c>
      <c r="B152" s="52">
        <v>0</v>
      </c>
      <c r="C152" s="52">
        <v>9.0510049360818279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65"/>
        <v>9.0510049360818279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65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65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65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65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65"/>
        <v>0</v>
      </c>
    </row>
    <row r="158" spans="1:11" x14ac:dyDescent="0.25">
      <c r="A158" s="17" t="s">
        <v>25</v>
      </c>
      <c r="B158" s="75">
        <f>SUM(B137:B153)</f>
        <v>455.47999215794488</v>
      </c>
      <c r="C158" s="75">
        <f t="shared" ref="C158:I158" si="66">SUM(C137:C153)</f>
        <v>783.6436877324345</v>
      </c>
      <c r="D158" s="75">
        <f t="shared" si="66"/>
        <v>180.09937074530836</v>
      </c>
      <c r="E158" s="75">
        <f t="shared" si="66"/>
        <v>466.37847014382078</v>
      </c>
      <c r="F158" s="75">
        <f t="shared" si="66"/>
        <v>0</v>
      </c>
      <c r="G158" s="75">
        <f t="shared" si="66"/>
        <v>72.361050149294016</v>
      </c>
      <c r="H158" s="75">
        <f t="shared" si="66"/>
        <v>10.687587181633059</v>
      </c>
      <c r="I158" s="75">
        <f t="shared" si="66"/>
        <v>1968.6501581104355</v>
      </c>
    </row>
    <row r="159" spans="1:11" s="4" customFormat="1" ht="15" thickBot="1" x14ac:dyDescent="0.35">
      <c r="A159" s="18" t="s">
        <v>85</v>
      </c>
      <c r="B159" s="105">
        <f>B158/$I$158</f>
        <v>0.23136665002741122</v>
      </c>
      <c r="C159" s="105">
        <f t="shared" ref="C159:I159" si="67">C158/$I$158</f>
        <v>0.3980614252379901</v>
      </c>
      <c r="D159" s="105">
        <f t="shared" si="67"/>
        <v>9.1483684901218137E-2</v>
      </c>
      <c r="E159" s="105">
        <f t="shared" si="67"/>
        <v>0.23690266562722531</v>
      </c>
      <c r="F159" s="105">
        <f t="shared" si="67"/>
        <v>0</v>
      </c>
      <c r="G159" s="105">
        <f t="shared" si="67"/>
        <v>3.675668317764906E-2</v>
      </c>
      <c r="H159" s="105">
        <f t="shared" si="67"/>
        <v>5.4288910285062017E-3</v>
      </c>
      <c r="I159" s="105">
        <f t="shared" si="67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68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68"/>
        <v>0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68"/>
        <v>0</v>
      </c>
    </row>
    <row r="167" spans="1:9" x14ac:dyDescent="0.25">
      <c r="A167" s="12" t="s">
        <v>15</v>
      </c>
      <c r="B167" s="49">
        <v>15.523914824421768</v>
      </c>
      <c r="C167" s="49">
        <v>0</v>
      </c>
      <c r="D167" s="49">
        <v>81.336418920138883</v>
      </c>
      <c r="E167" s="49">
        <v>0</v>
      </c>
      <c r="F167" s="372"/>
      <c r="G167" s="49">
        <v>0</v>
      </c>
      <c r="H167" s="58">
        <v>0</v>
      </c>
      <c r="I167" s="48">
        <f t="shared" si="68"/>
        <v>96.860333744560648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68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0.10068743138089369</v>
      </c>
      <c r="F169" s="372"/>
      <c r="G169" s="49">
        <v>0</v>
      </c>
      <c r="H169" s="58">
        <v>0</v>
      </c>
      <c r="I169" s="48">
        <f t="shared" si="68"/>
        <v>0.10068743138089369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68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68"/>
        <v>0</v>
      </c>
    </row>
    <row r="172" spans="1:9" x14ac:dyDescent="0.25">
      <c r="A172" s="11" t="s">
        <v>16</v>
      </c>
      <c r="B172" s="52">
        <v>0.12679124894071839</v>
      </c>
      <c r="C172" s="52">
        <v>0</v>
      </c>
      <c r="D172" s="52">
        <v>8.324749937200604</v>
      </c>
      <c r="E172" s="52">
        <v>4.8535690094506992E-2</v>
      </c>
      <c r="F172" s="372"/>
      <c r="G172" s="52">
        <v>0</v>
      </c>
      <c r="H172" s="53">
        <v>0</v>
      </c>
      <c r="I172" s="54">
        <f t="shared" si="68"/>
        <v>8.5000768762358287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68"/>
        <v>0</v>
      </c>
    </row>
    <row r="174" spans="1:9" x14ac:dyDescent="0.25">
      <c r="A174" s="11" t="s">
        <v>24</v>
      </c>
      <c r="B174" s="52">
        <v>0.25855460007207259</v>
      </c>
      <c r="C174" s="52">
        <v>9.3975120875014764E-2</v>
      </c>
      <c r="D174" s="52">
        <v>19.115433086001936</v>
      </c>
      <c r="E174" s="52">
        <v>3.1788048648715597</v>
      </c>
      <c r="F174" s="372"/>
      <c r="G174" s="52">
        <v>0.41876490562443702</v>
      </c>
      <c r="H174" s="53">
        <v>0.59933289880223395</v>
      </c>
      <c r="I174" s="54">
        <f t="shared" si="68"/>
        <v>23.66486547624725</v>
      </c>
    </row>
    <row r="175" spans="1:9" x14ac:dyDescent="0.25">
      <c r="A175" s="12" t="s">
        <v>23</v>
      </c>
      <c r="B175" s="49">
        <v>47.142000000000003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68"/>
        <v>47.142000000000003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68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68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68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68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68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68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68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68"/>
        <v>0</v>
      </c>
    </row>
    <row r="184" spans="1:11" x14ac:dyDescent="0.25">
      <c r="A184" s="17" t="s">
        <v>25</v>
      </c>
      <c r="B184" s="75">
        <f>SUM(B163:B179)</f>
        <v>63.051260673434562</v>
      </c>
      <c r="C184" s="75">
        <f t="shared" ref="C184:I184" si="69">SUM(C163:C179)</f>
        <v>9.3975120875014764E-2</v>
      </c>
      <c r="D184" s="75">
        <f t="shared" si="69"/>
        <v>108.77660194334143</v>
      </c>
      <c r="E184" s="75">
        <f t="shared" si="69"/>
        <v>3.3280279863469602</v>
      </c>
      <c r="F184" s="75">
        <f t="shared" si="69"/>
        <v>0</v>
      </c>
      <c r="G184" s="75">
        <f t="shared" si="69"/>
        <v>0.41876490562443702</v>
      </c>
      <c r="H184" s="75">
        <f t="shared" si="69"/>
        <v>0.59933289880223395</v>
      </c>
      <c r="I184" s="75">
        <f t="shared" si="69"/>
        <v>176.26796352842462</v>
      </c>
    </row>
    <row r="185" spans="1:11" s="4" customFormat="1" ht="15" thickBot="1" x14ac:dyDescent="0.35">
      <c r="A185" s="18" t="s">
        <v>85</v>
      </c>
      <c r="B185" s="105">
        <f>B184/$I$184</f>
        <v>0.35770119204484396</v>
      </c>
      <c r="C185" s="105">
        <f t="shared" ref="C185:I185" si="70">C184/$I$184</f>
        <v>5.3313783738053182E-4</v>
      </c>
      <c r="D185" s="105">
        <f t="shared" si="70"/>
        <v>0.61710931337673469</v>
      </c>
      <c r="E185" s="105">
        <f t="shared" si="70"/>
        <v>1.888050397660769E-2</v>
      </c>
      <c r="F185" s="105">
        <f t="shared" si="70"/>
        <v>0</v>
      </c>
      <c r="G185" s="105">
        <f t="shared" si="70"/>
        <v>2.3757289597148368E-3</v>
      </c>
      <c r="H185" s="105">
        <f t="shared" si="70"/>
        <v>3.4001238047184153E-3</v>
      </c>
      <c r="I185" s="105">
        <f t="shared" si="70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759.2653473160824</v>
      </c>
      <c r="E189" s="46">
        <v>0</v>
      </c>
      <c r="F189" s="371"/>
      <c r="G189" s="46">
        <v>0</v>
      </c>
      <c r="H189" s="47">
        <v>0</v>
      </c>
      <c r="I189" s="48">
        <f>SUM(B189:H189)</f>
        <v>759.2653473160824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71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0.14099999999999999</v>
      </c>
      <c r="E191" s="49">
        <v>0</v>
      </c>
      <c r="F191" s="372"/>
      <c r="G191" s="49">
        <v>0</v>
      </c>
      <c r="H191" s="58">
        <v>0</v>
      </c>
      <c r="I191" s="48">
        <f t="shared" si="71"/>
        <v>0.14099999999999999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71"/>
        <v>0</v>
      </c>
    </row>
    <row r="193" spans="1:9" x14ac:dyDescent="0.25">
      <c r="A193" s="12" t="s">
        <v>15</v>
      </c>
      <c r="B193" s="49">
        <v>54.56435553453759</v>
      </c>
      <c r="C193" s="49">
        <v>0.41088098816218738</v>
      </c>
      <c r="D193" s="49">
        <v>85.099576715023133</v>
      </c>
      <c r="E193" s="49">
        <v>0</v>
      </c>
      <c r="F193" s="372"/>
      <c r="G193" s="49">
        <v>0</v>
      </c>
      <c r="H193" s="58">
        <v>0</v>
      </c>
      <c r="I193" s="48">
        <f t="shared" si="71"/>
        <v>140.07481323772291</v>
      </c>
    </row>
    <row r="194" spans="1:9" x14ac:dyDescent="0.25">
      <c r="A194" s="11" t="s">
        <v>67</v>
      </c>
      <c r="B194" s="52">
        <v>13.537866985060111</v>
      </c>
      <c r="C194" s="52">
        <v>8.3546719352414929</v>
      </c>
      <c r="D194" s="52">
        <v>46.2062744995713</v>
      </c>
      <c r="E194" s="52">
        <v>0</v>
      </c>
      <c r="F194" s="372"/>
      <c r="G194" s="52">
        <v>0</v>
      </c>
      <c r="H194" s="53">
        <v>0</v>
      </c>
      <c r="I194" s="54">
        <f t="shared" si="71"/>
        <v>68.098813419872897</v>
      </c>
    </row>
    <row r="195" spans="1:9" x14ac:dyDescent="0.25">
      <c r="A195" s="12" t="s">
        <v>56</v>
      </c>
      <c r="B195" s="49">
        <v>8.2879476679423304E-10</v>
      </c>
      <c r="C195" s="49">
        <v>8.2879476679423304E-10</v>
      </c>
      <c r="D195" s="49">
        <v>6.3597502892837499E-2</v>
      </c>
      <c r="E195" s="49">
        <v>1.0506630996360216</v>
      </c>
      <c r="F195" s="372"/>
      <c r="G195" s="49">
        <v>0</v>
      </c>
      <c r="H195" s="58">
        <v>0</v>
      </c>
      <c r="I195" s="48">
        <f t="shared" si="71"/>
        <v>1.1142606041864487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71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0.59532367580784074</v>
      </c>
      <c r="E197" s="49">
        <v>0</v>
      </c>
      <c r="F197" s="372"/>
      <c r="G197" s="49">
        <v>0</v>
      </c>
      <c r="H197" s="58">
        <v>0</v>
      </c>
      <c r="I197" s="48">
        <f t="shared" si="71"/>
        <v>0.59532367580784074</v>
      </c>
    </row>
    <row r="198" spans="1:9" x14ac:dyDescent="0.25">
      <c r="A198" s="11" t="s">
        <v>16</v>
      </c>
      <c r="B198" s="52">
        <v>7.8815021076836684</v>
      </c>
      <c r="C198" s="52">
        <v>6.7672358636913729E-9</v>
      </c>
      <c r="D198" s="52">
        <v>6.329693294042281</v>
      </c>
      <c r="E198" s="52">
        <v>0</v>
      </c>
      <c r="F198" s="372"/>
      <c r="G198" s="52">
        <v>0</v>
      </c>
      <c r="H198" s="53">
        <v>0</v>
      </c>
      <c r="I198" s="54">
        <f t="shared" si="71"/>
        <v>14.211195408493186</v>
      </c>
    </row>
    <row r="199" spans="1:9" x14ac:dyDescent="0.25">
      <c r="A199" s="12" t="s">
        <v>139</v>
      </c>
      <c r="B199" s="49">
        <v>117.17317602656492</v>
      </c>
      <c r="C199" s="49">
        <v>127.37466925596506</v>
      </c>
      <c r="D199" s="49">
        <v>1142.9005533516458</v>
      </c>
      <c r="E199" s="49">
        <v>12.055026490298419</v>
      </c>
      <c r="F199" s="372"/>
      <c r="G199" s="49">
        <v>0</v>
      </c>
      <c r="H199" s="58">
        <v>0</v>
      </c>
      <c r="I199" s="48">
        <f t="shared" si="71"/>
        <v>1399.5034251244742</v>
      </c>
    </row>
    <row r="200" spans="1:9" x14ac:dyDescent="0.25">
      <c r="A200" s="11" t="s">
        <v>24</v>
      </c>
      <c r="B200" s="52">
        <v>53.906438023422247</v>
      </c>
      <c r="C200" s="52">
        <v>0.66631299379962672</v>
      </c>
      <c r="D200" s="52">
        <v>657.26631937074978</v>
      </c>
      <c r="E200" s="52">
        <v>480.48188920996427</v>
      </c>
      <c r="F200" s="372"/>
      <c r="G200" s="52">
        <v>51.797085107481813</v>
      </c>
      <c r="H200" s="53">
        <v>0.33004751497118001</v>
      </c>
      <c r="I200" s="54">
        <f t="shared" si="71"/>
        <v>1244.4480922203891</v>
      </c>
    </row>
    <row r="201" spans="1:9" x14ac:dyDescent="0.25">
      <c r="A201" s="12" t="s">
        <v>23</v>
      </c>
      <c r="B201" s="49">
        <v>2.2613877799493785</v>
      </c>
      <c r="C201" s="49">
        <v>0.31043047650784089</v>
      </c>
      <c r="D201" s="49">
        <v>2.9841016856669285E-9</v>
      </c>
      <c r="E201" s="49">
        <v>0</v>
      </c>
      <c r="F201" s="372"/>
      <c r="G201" s="49">
        <v>0</v>
      </c>
      <c r="H201" s="58">
        <v>0</v>
      </c>
      <c r="I201" s="48">
        <f t="shared" si="71"/>
        <v>2.5718182594413213</v>
      </c>
    </row>
    <row r="202" spans="1:9" x14ac:dyDescent="0.25">
      <c r="A202" s="11" t="s">
        <v>58</v>
      </c>
      <c r="B202" s="52">
        <v>0.15509064481638651</v>
      </c>
      <c r="C202" s="52">
        <v>0.23675267448135276</v>
      </c>
      <c r="D202" s="52">
        <v>0.40068163773472942</v>
      </c>
      <c r="E202" s="52">
        <v>0</v>
      </c>
      <c r="F202" s="372"/>
      <c r="G202" s="52">
        <v>0</v>
      </c>
      <c r="H202" s="53">
        <v>0</v>
      </c>
      <c r="I202" s="54">
        <f t="shared" si="71"/>
        <v>0.79252495703246872</v>
      </c>
    </row>
    <row r="203" spans="1:9" x14ac:dyDescent="0.25">
      <c r="A203" s="12" t="s">
        <v>21</v>
      </c>
      <c r="B203" s="49">
        <v>2.4829359077301865</v>
      </c>
      <c r="C203" s="49">
        <v>2.4829359077301865</v>
      </c>
      <c r="D203" s="49">
        <v>47.175782246873545</v>
      </c>
      <c r="E203" s="49">
        <v>0</v>
      </c>
      <c r="F203" s="372"/>
      <c r="G203" s="49">
        <v>0</v>
      </c>
      <c r="H203" s="58">
        <v>0</v>
      </c>
      <c r="I203" s="48">
        <f t="shared" si="71"/>
        <v>52.14165406233392</v>
      </c>
    </row>
    <row r="204" spans="1:9" x14ac:dyDescent="0.25">
      <c r="A204" s="11" t="s">
        <v>20</v>
      </c>
      <c r="B204" s="52">
        <v>38.868723298233398</v>
      </c>
      <c r="C204" s="52">
        <v>38.868723298233398</v>
      </c>
      <c r="D204" s="52">
        <v>738.50574266643457</v>
      </c>
      <c r="E204" s="52">
        <v>0</v>
      </c>
      <c r="F204" s="372"/>
      <c r="G204" s="52">
        <v>0</v>
      </c>
      <c r="H204" s="53">
        <v>0</v>
      </c>
      <c r="I204" s="54">
        <f t="shared" si="71"/>
        <v>816.24318926290141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71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71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71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71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71"/>
        <v>0</v>
      </c>
    </row>
    <row r="210" spans="1:11" x14ac:dyDescent="0.25">
      <c r="A210" s="17" t="s">
        <v>25</v>
      </c>
      <c r="B210" s="75">
        <f>SUM(B189:B205)</f>
        <v>290.83147630882672</v>
      </c>
      <c r="C210" s="75">
        <f t="shared" ref="C210:I210" si="72">SUM(C189:C205)</f>
        <v>178.70537753771717</v>
      </c>
      <c r="D210" s="75">
        <f t="shared" si="72"/>
        <v>3483.9498922798421</v>
      </c>
      <c r="E210" s="75">
        <f t="shared" si="72"/>
        <v>493.58757879989872</v>
      </c>
      <c r="F210" s="75">
        <f t="shared" si="72"/>
        <v>0</v>
      </c>
      <c r="G210" s="75">
        <f t="shared" si="72"/>
        <v>51.797085107481813</v>
      </c>
      <c r="H210" s="75">
        <f t="shared" si="72"/>
        <v>0.33004751497118001</v>
      </c>
      <c r="I210" s="75">
        <f t="shared" si="72"/>
        <v>4499.2014575487383</v>
      </c>
    </row>
    <row r="211" spans="1:11" s="4" customFormat="1" ht="15" thickBot="1" x14ac:dyDescent="0.35">
      <c r="A211" s="18" t="s">
        <v>85</v>
      </c>
      <c r="B211" s="105">
        <f>B210/$I$210</f>
        <v>6.4640687698229449E-2</v>
      </c>
      <c r="C211" s="105">
        <f t="shared" ref="C211:I211" si="73">C210/$I$210</f>
        <v>3.9719354472977898E-2</v>
      </c>
      <c r="D211" s="105">
        <f t="shared" si="73"/>
        <v>0.77434849831729313</v>
      </c>
      <c r="E211" s="105">
        <f t="shared" si="73"/>
        <v>0.10970559630570885</v>
      </c>
      <c r="F211" s="105">
        <f t="shared" si="73"/>
        <v>0</v>
      </c>
      <c r="G211" s="105">
        <f t="shared" si="73"/>
        <v>1.1512506296106593E-2</v>
      </c>
      <c r="H211" s="105">
        <f t="shared" si="73"/>
        <v>7.335690968392356E-5</v>
      </c>
      <c r="I211" s="105">
        <f t="shared" si="73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74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74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74"/>
        <v>0</v>
      </c>
    </row>
    <row r="219" spans="1:11" x14ac:dyDescent="0.25">
      <c r="A219" s="12" t="s">
        <v>15</v>
      </c>
      <c r="B219" s="49">
        <v>8.2182099519564549</v>
      </c>
      <c r="C219" s="49">
        <v>4.2112322398471873</v>
      </c>
      <c r="D219" s="49">
        <v>3.3695839532854239</v>
      </c>
      <c r="E219" s="49">
        <v>0</v>
      </c>
      <c r="F219" s="372"/>
      <c r="G219" s="49">
        <v>0</v>
      </c>
      <c r="H219" s="58">
        <v>0</v>
      </c>
      <c r="I219" s="48">
        <f t="shared" si="74"/>
        <v>15.799026145089066</v>
      </c>
    </row>
    <row r="220" spans="1:11" x14ac:dyDescent="0.25">
      <c r="A220" s="11" t="s">
        <v>67</v>
      </c>
      <c r="B220" s="52">
        <v>2.2416992569208074</v>
      </c>
      <c r="C220" s="52">
        <v>0</v>
      </c>
      <c r="D220" s="52">
        <v>2.2069677461397967</v>
      </c>
      <c r="E220" s="52">
        <v>0</v>
      </c>
      <c r="F220" s="372"/>
      <c r="G220" s="52">
        <v>0</v>
      </c>
      <c r="H220" s="53">
        <v>0</v>
      </c>
      <c r="I220" s="54">
        <f t="shared" si="74"/>
        <v>4.4486670030606046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1.4825059286323831E-3</v>
      </c>
      <c r="F221" s="372"/>
      <c r="G221" s="49">
        <v>0</v>
      </c>
      <c r="H221" s="58">
        <v>0</v>
      </c>
      <c r="I221" s="48">
        <f t="shared" si="74"/>
        <v>1.4825059286323831E-3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3.1608643221777608E-3</v>
      </c>
      <c r="F222" s="372"/>
      <c r="G222" s="52">
        <v>0</v>
      </c>
      <c r="H222" s="53">
        <v>0</v>
      </c>
      <c r="I222" s="54">
        <f t="shared" si="74"/>
        <v>3.1608643221777608E-3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74"/>
        <v>0</v>
      </c>
    </row>
    <row r="224" spans="1:11" x14ac:dyDescent="0.25">
      <c r="A224" s="11" t="s">
        <v>16</v>
      </c>
      <c r="B224" s="52">
        <v>10.112590476673324</v>
      </c>
      <c r="C224" s="52">
        <v>0</v>
      </c>
      <c r="D224" s="52">
        <v>48.769811098182061</v>
      </c>
      <c r="E224" s="52">
        <v>2.1169658468313712</v>
      </c>
      <c r="F224" s="372"/>
      <c r="G224" s="52">
        <v>0</v>
      </c>
      <c r="H224" s="53">
        <v>0</v>
      </c>
      <c r="I224" s="54">
        <f t="shared" si="74"/>
        <v>60.999367421686756</v>
      </c>
    </row>
    <row r="225" spans="1:11" x14ac:dyDescent="0.25">
      <c r="A225" s="12" t="s">
        <v>139</v>
      </c>
      <c r="B225" s="49">
        <v>0.86806150347203015</v>
      </c>
      <c r="C225" s="49">
        <v>3.4254904738096656E-2</v>
      </c>
      <c r="D225" s="49">
        <v>8.8465847349469175</v>
      </c>
      <c r="E225" s="49">
        <v>9.4859736197806122E-3</v>
      </c>
      <c r="F225" s="372"/>
      <c r="G225" s="49">
        <v>0</v>
      </c>
      <c r="H225" s="58">
        <v>0</v>
      </c>
      <c r="I225" s="48">
        <f t="shared" si="74"/>
        <v>9.7583871167768237</v>
      </c>
    </row>
    <row r="226" spans="1:11" x14ac:dyDescent="0.25">
      <c r="A226" s="11" t="s">
        <v>24</v>
      </c>
      <c r="B226" s="52">
        <v>7.0823182349735267</v>
      </c>
      <c r="C226" s="52">
        <v>0.22152039696493617</v>
      </c>
      <c r="D226" s="52">
        <v>13.407621764107446</v>
      </c>
      <c r="E226" s="52">
        <v>69.818753677013376</v>
      </c>
      <c r="F226" s="372"/>
      <c r="G226" s="52">
        <v>13.912079078411605</v>
      </c>
      <c r="H226" s="53">
        <v>1.5423365143190984</v>
      </c>
      <c r="I226" s="54">
        <f t="shared" si="74"/>
        <v>105.98462966579</v>
      </c>
    </row>
    <row r="227" spans="1:11" x14ac:dyDescent="0.25">
      <c r="A227" s="12" t="s">
        <v>23</v>
      </c>
      <c r="B227" s="49">
        <v>0.68620631967364465</v>
      </c>
      <c r="C227" s="49">
        <v>0</v>
      </c>
      <c r="D227" s="49">
        <v>0.15580612921000178</v>
      </c>
      <c r="E227" s="49">
        <v>0</v>
      </c>
      <c r="F227" s="372"/>
      <c r="G227" s="49">
        <v>0</v>
      </c>
      <c r="H227" s="58">
        <v>0</v>
      </c>
      <c r="I227" s="48">
        <f t="shared" si="74"/>
        <v>0.84201244888364646</v>
      </c>
    </row>
    <row r="228" spans="1:11" x14ac:dyDescent="0.25">
      <c r="A228" s="11" t="s">
        <v>58</v>
      </c>
      <c r="B228" s="52">
        <v>6.9399728915662651E-2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74"/>
        <v>6.9399728915662651E-2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74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74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74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74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74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74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74"/>
        <v>0</v>
      </c>
    </row>
    <row r="236" spans="1:11" x14ac:dyDescent="0.25">
      <c r="A236" s="17" t="s">
        <v>25</v>
      </c>
      <c r="B236" s="276">
        <f>SUM(B215:B231)</f>
        <v>29.278485472585452</v>
      </c>
      <c r="C236" s="75">
        <f t="shared" ref="C236:I236" si="75">SUM(C215:C231)</f>
        <v>4.4670075415502204</v>
      </c>
      <c r="D236" s="75">
        <f t="shared" si="75"/>
        <v>76.756375425871653</v>
      </c>
      <c r="E236" s="75">
        <f t="shared" si="75"/>
        <v>71.949848867715332</v>
      </c>
      <c r="F236" s="75">
        <f t="shared" si="75"/>
        <v>0</v>
      </c>
      <c r="G236" s="75">
        <f t="shared" si="75"/>
        <v>13.912079078411605</v>
      </c>
      <c r="H236" s="75">
        <f t="shared" si="75"/>
        <v>1.5423365143190984</v>
      </c>
      <c r="I236" s="75">
        <f t="shared" si="75"/>
        <v>197.90613290045337</v>
      </c>
    </row>
    <row r="237" spans="1:11" s="4" customFormat="1" ht="15" thickBot="1" x14ac:dyDescent="0.35">
      <c r="A237" s="18" t="s">
        <v>85</v>
      </c>
      <c r="B237" s="105">
        <f>B236/$I$236</f>
        <v>0.14794127419645203</v>
      </c>
      <c r="C237" s="78">
        <f t="shared" ref="C237:I237" si="76">C236/$I$236</f>
        <v>2.2571344687923954E-2</v>
      </c>
      <c r="D237" s="78">
        <f t="shared" si="76"/>
        <v>0.38784232858756351</v>
      </c>
      <c r="E237" s="78">
        <f t="shared" si="76"/>
        <v>0.363555428087244</v>
      </c>
      <c r="F237" s="78">
        <f t="shared" si="76"/>
        <v>0</v>
      </c>
      <c r="G237" s="78">
        <f t="shared" si="76"/>
        <v>7.0296351479968378E-2</v>
      </c>
      <c r="H237" s="78">
        <f t="shared" si="76"/>
        <v>7.7932729608480222E-3</v>
      </c>
      <c r="I237" s="78">
        <f t="shared" si="76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77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77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77"/>
        <v>0</v>
      </c>
    </row>
    <row r="245" spans="1:9" x14ac:dyDescent="0.25">
      <c r="A245" s="12" t="s">
        <v>15</v>
      </c>
      <c r="B245" s="49">
        <v>176.26008574205463</v>
      </c>
      <c r="C245" s="49">
        <v>0.91755477362527671</v>
      </c>
      <c r="D245" s="49">
        <v>9.160350830428964</v>
      </c>
      <c r="E245" s="49">
        <v>0</v>
      </c>
      <c r="F245" s="372"/>
      <c r="G245" s="49">
        <v>0</v>
      </c>
      <c r="H245" s="58">
        <v>0</v>
      </c>
      <c r="I245" s="48">
        <f t="shared" si="77"/>
        <v>186.33799134610888</v>
      </c>
    </row>
    <row r="246" spans="1:9" x14ac:dyDescent="0.25">
      <c r="A246" s="11" t="s">
        <v>67</v>
      </c>
      <c r="B246" s="52">
        <v>36.783604855831349</v>
      </c>
      <c r="C246" s="52">
        <v>0.16924627821038923</v>
      </c>
      <c r="D246" s="52">
        <v>2.5110002833686629</v>
      </c>
      <c r="E246" s="52">
        <v>0</v>
      </c>
      <c r="F246" s="372"/>
      <c r="G246" s="52">
        <v>0</v>
      </c>
      <c r="H246" s="53">
        <v>0</v>
      </c>
      <c r="I246" s="54">
        <f t="shared" si="77"/>
        <v>39.463851417410396</v>
      </c>
    </row>
    <row r="247" spans="1:9" x14ac:dyDescent="0.25">
      <c r="A247" s="12" t="s">
        <v>56</v>
      </c>
      <c r="B247" s="49">
        <v>2.7092785182485786E-9</v>
      </c>
      <c r="C247" s="49">
        <v>2.7092785182485786E-9</v>
      </c>
      <c r="D247" s="49">
        <v>2.7092785182485786E-9</v>
      </c>
      <c r="E247" s="49">
        <v>0.82346528889798343</v>
      </c>
      <c r="F247" s="372"/>
      <c r="G247" s="49">
        <v>0</v>
      </c>
      <c r="H247" s="58">
        <v>0</v>
      </c>
      <c r="I247" s="48">
        <f t="shared" si="77"/>
        <v>0.82346529702581894</v>
      </c>
    </row>
    <row r="248" spans="1:9" x14ac:dyDescent="0.25">
      <c r="A248" s="11" t="s">
        <v>11</v>
      </c>
      <c r="B248" s="52">
        <v>3.8138445027575393E-9</v>
      </c>
      <c r="C248" s="52">
        <v>3.8138445027575393E-9</v>
      </c>
      <c r="D248" s="52">
        <v>3.8138445027575393E-9</v>
      </c>
      <c r="E248" s="52">
        <v>0.16785363697131062</v>
      </c>
      <c r="F248" s="372"/>
      <c r="G248" s="52">
        <v>0</v>
      </c>
      <c r="H248" s="53">
        <v>0</v>
      </c>
      <c r="I248" s="54">
        <f t="shared" si="77"/>
        <v>0.16785364841284411</v>
      </c>
    </row>
    <row r="249" spans="1:9" x14ac:dyDescent="0.25">
      <c r="A249" s="12" t="s">
        <v>57</v>
      </c>
      <c r="B249" s="49">
        <v>2.3806875144464696E-3</v>
      </c>
      <c r="C249" s="49">
        <v>2.3806875144464696E-3</v>
      </c>
      <c r="D249" s="49">
        <v>4.523306277448292E-2</v>
      </c>
      <c r="E249" s="49">
        <v>0</v>
      </c>
      <c r="F249" s="372"/>
      <c r="G249" s="49">
        <v>0</v>
      </c>
      <c r="H249" s="58">
        <v>0</v>
      </c>
      <c r="I249" s="48">
        <f t="shared" si="77"/>
        <v>4.9994437803375862E-2</v>
      </c>
    </row>
    <row r="250" spans="1:9" x14ac:dyDescent="0.25">
      <c r="A250" s="11" t="s">
        <v>16</v>
      </c>
      <c r="B250" s="52">
        <v>9.5925201526573964</v>
      </c>
      <c r="C250" s="52">
        <v>0.42791727898170084</v>
      </c>
      <c r="D250" s="52">
        <v>5.9854727661358229</v>
      </c>
      <c r="E250" s="52">
        <v>5.2609234582058739E-2</v>
      </c>
      <c r="F250" s="372"/>
      <c r="G250" s="52">
        <v>0</v>
      </c>
      <c r="H250" s="53">
        <v>0</v>
      </c>
      <c r="I250" s="54">
        <f t="shared" si="77"/>
        <v>16.058519432356977</v>
      </c>
    </row>
    <row r="251" spans="1:9" x14ac:dyDescent="0.25">
      <c r="A251" s="12" t="s">
        <v>139</v>
      </c>
      <c r="B251" s="49">
        <v>170.37812686162715</v>
      </c>
      <c r="C251" s="49">
        <v>5.8316722488159209</v>
      </c>
      <c r="D251" s="49">
        <v>122.29035501790638</v>
      </c>
      <c r="E251" s="49">
        <v>0.60161805754582076</v>
      </c>
      <c r="F251" s="372"/>
      <c r="G251" s="49">
        <v>0</v>
      </c>
      <c r="H251" s="58">
        <v>0</v>
      </c>
      <c r="I251" s="48">
        <f t="shared" si="77"/>
        <v>299.10177218589524</v>
      </c>
    </row>
    <row r="252" spans="1:9" x14ac:dyDescent="0.25">
      <c r="A252" s="11" t="s">
        <v>24</v>
      </c>
      <c r="B252" s="52">
        <v>128.19980597103515</v>
      </c>
      <c r="C252" s="52">
        <v>5.4998282727542342</v>
      </c>
      <c r="D252" s="52">
        <v>142.09103300187647</v>
      </c>
      <c r="E252" s="52">
        <v>630.70931422226283</v>
      </c>
      <c r="F252" s="372"/>
      <c r="G252" s="52">
        <v>157.07714899348917</v>
      </c>
      <c r="H252" s="53">
        <v>15.65353991794194</v>
      </c>
      <c r="I252" s="54">
        <f t="shared" si="77"/>
        <v>1079.2306703793599</v>
      </c>
    </row>
    <row r="253" spans="1:9" x14ac:dyDescent="0.25">
      <c r="A253" s="12" t="s">
        <v>23</v>
      </c>
      <c r="B253" s="49">
        <v>20.775199777205554</v>
      </c>
      <c r="C253" s="49">
        <v>3.2831726803276097E-9</v>
      </c>
      <c r="D253" s="49">
        <v>0.38038309832410694</v>
      </c>
      <c r="E253" s="49">
        <v>0</v>
      </c>
      <c r="F253" s="372"/>
      <c r="G253" s="49">
        <v>0</v>
      </c>
      <c r="H253" s="58">
        <v>0</v>
      </c>
      <c r="I253" s="48">
        <f t="shared" si="77"/>
        <v>21.155582878812833</v>
      </c>
    </row>
    <row r="254" spans="1:9" x14ac:dyDescent="0.25">
      <c r="A254" s="11" t="s">
        <v>58</v>
      </c>
      <c r="B254" s="52">
        <v>1.8683286285515948</v>
      </c>
      <c r="C254" s="52">
        <v>2.8520856312342326</v>
      </c>
      <c r="D254" s="52">
        <v>4.8268867255082695</v>
      </c>
      <c r="E254" s="52">
        <v>0</v>
      </c>
      <c r="F254" s="372"/>
      <c r="G254" s="52">
        <v>0</v>
      </c>
      <c r="H254" s="53">
        <v>0</v>
      </c>
      <c r="I254" s="54">
        <f t="shared" si="77"/>
        <v>9.5473009852940969</v>
      </c>
    </row>
    <row r="255" spans="1:9" x14ac:dyDescent="0.25">
      <c r="A255" s="12" t="s">
        <v>21</v>
      </c>
      <c r="B255" s="49">
        <v>0.28058725069004525</v>
      </c>
      <c r="C255" s="49">
        <v>0.43878114530142065</v>
      </c>
      <c r="D255" s="49">
        <v>5.1359682402083342</v>
      </c>
      <c r="E255" s="49">
        <v>0</v>
      </c>
      <c r="F255" s="372"/>
      <c r="G255" s="49">
        <v>0</v>
      </c>
      <c r="H255" s="58">
        <v>0</v>
      </c>
      <c r="I255" s="48">
        <f t="shared" si="77"/>
        <v>5.8553366361997998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77"/>
        <v>0</v>
      </c>
    </row>
    <row r="257" spans="1:11" x14ac:dyDescent="0.25">
      <c r="A257" s="13" t="s">
        <v>62</v>
      </c>
      <c r="B257" s="49">
        <v>86.551910830551051</v>
      </c>
      <c r="C257" s="49">
        <v>1.9217287607919936E-9</v>
      </c>
      <c r="D257" s="49">
        <v>1.9217287607919936E-9</v>
      </c>
      <c r="E257" s="49">
        <v>0</v>
      </c>
      <c r="F257" s="372"/>
      <c r="G257" s="49">
        <v>0</v>
      </c>
      <c r="H257" s="58">
        <v>0</v>
      </c>
      <c r="I257" s="48">
        <f t="shared" si="77"/>
        <v>86.551910834394519</v>
      </c>
    </row>
    <row r="258" spans="1:11" ht="14.4" x14ac:dyDescent="0.3">
      <c r="A258" s="14" t="s">
        <v>22</v>
      </c>
      <c r="B258" s="59">
        <v>86.551910807490316</v>
      </c>
      <c r="C258" s="59">
        <v>1.9217287607919936E-9</v>
      </c>
      <c r="D258" s="59">
        <v>1.9217287607919936E-9</v>
      </c>
      <c r="E258" s="59">
        <v>0</v>
      </c>
      <c r="F258" s="372"/>
      <c r="G258" s="59">
        <v>0</v>
      </c>
      <c r="H258" s="60">
        <v>0</v>
      </c>
      <c r="I258" s="61">
        <f t="shared" si="77"/>
        <v>86.551910811333784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77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77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630.69255076424145</v>
      </c>
      <c r="C262" s="75">
        <f t="shared" ref="C262:I262" si="78">SUM(C241:C257)</f>
        <v>16.139466328165646</v>
      </c>
      <c r="D262" s="75">
        <f t="shared" si="78"/>
        <v>292.42668303497629</v>
      </c>
      <c r="E262" s="75">
        <f t="shared" si="78"/>
        <v>632.35486044026004</v>
      </c>
      <c r="F262" s="75">
        <f t="shared" si="78"/>
        <v>0</v>
      </c>
      <c r="G262" s="75">
        <f t="shared" si="78"/>
        <v>157.07714899348917</v>
      </c>
      <c r="H262" s="75">
        <f t="shared" si="78"/>
        <v>15.65353991794194</v>
      </c>
      <c r="I262" s="75">
        <f t="shared" si="78"/>
        <v>1744.3442494790745</v>
      </c>
    </row>
    <row r="263" spans="1:11" s="4" customFormat="1" ht="15" thickBot="1" x14ac:dyDescent="0.35">
      <c r="A263" s="18" t="s">
        <v>85</v>
      </c>
      <c r="B263" s="105">
        <f>B262/$I$262</f>
        <v>0.36156426746187831</v>
      </c>
      <c r="C263" s="105">
        <f t="shared" ref="C263:I263" si="79">C262/$I$262</f>
        <v>9.2524548024195824E-3</v>
      </c>
      <c r="D263" s="105">
        <f t="shared" si="79"/>
        <v>0.16764275923305028</v>
      </c>
      <c r="E263" s="105">
        <f t="shared" si="79"/>
        <v>0.36251723857209062</v>
      </c>
      <c r="F263" s="105">
        <f t="shared" si="79"/>
        <v>0</v>
      </c>
      <c r="G263" s="105">
        <f t="shared" si="79"/>
        <v>9.0049397669295039E-2</v>
      </c>
      <c r="H263" s="105">
        <f t="shared" si="79"/>
        <v>8.973882261266183E-3</v>
      </c>
      <c r="I263" s="105">
        <f t="shared" si="79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80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80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80"/>
        <v>0</v>
      </c>
    </row>
    <row r="271" spans="1:11" x14ac:dyDescent="0.25">
      <c r="A271" s="12" t="s">
        <v>15</v>
      </c>
      <c r="B271" s="49">
        <v>4.178674031862128</v>
      </c>
      <c r="C271" s="49">
        <v>16.538944465517993</v>
      </c>
      <c r="D271" s="49">
        <v>6.1863262043335459</v>
      </c>
      <c r="E271" s="49">
        <v>0</v>
      </c>
      <c r="F271" s="372"/>
      <c r="G271" s="49">
        <v>0</v>
      </c>
      <c r="H271" s="58">
        <v>0</v>
      </c>
      <c r="I271" s="48">
        <f t="shared" si="80"/>
        <v>26.903944701713669</v>
      </c>
    </row>
    <row r="272" spans="1:11" x14ac:dyDescent="0.25">
      <c r="A272" s="11" t="s">
        <v>67</v>
      </c>
      <c r="B272" s="52">
        <v>5.6535427994820493</v>
      </c>
      <c r="C272" s="52">
        <v>0.81676786462290185</v>
      </c>
      <c r="D272" s="52">
        <v>16.67680907441936</v>
      </c>
      <c r="E272" s="52">
        <v>0.7142280295762472</v>
      </c>
      <c r="F272" s="372"/>
      <c r="G272" s="52">
        <v>0</v>
      </c>
      <c r="H272" s="53">
        <v>0</v>
      </c>
      <c r="I272" s="54">
        <f t="shared" si="80"/>
        <v>23.861347768100558</v>
      </c>
    </row>
    <row r="273" spans="1:9" x14ac:dyDescent="0.25">
      <c r="A273" s="12" t="s">
        <v>56</v>
      </c>
      <c r="B273" s="49">
        <v>2.8006611975357244E-9</v>
      </c>
      <c r="C273" s="49">
        <v>2.8006611975357244E-9</v>
      </c>
      <c r="D273" s="49">
        <v>2.8006611975357244E-9</v>
      </c>
      <c r="E273" s="49">
        <v>19.944582652817981</v>
      </c>
      <c r="F273" s="372"/>
      <c r="G273" s="49">
        <v>0</v>
      </c>
      <c r="H273" s="58">
        <v>0</v>
      </c>
      <c r="I273" s="48">
        <f t="shared" si="80"/>
        <v>19.944582661219965</v>
      </c>
    </row>
    <row r="274" spans="1:9" x14ac:dyDescent="0.25">
      <c r="A274" s="11" t="s">
        <v>11</v>
      </c>
      <c r="B274" s="52">
        <v>2.4824913689263252E-9</v>
      </c>
      <c r="C274" s="52">
        <v>2.4824913689263252E-9</v>
      </c>
      <c r="D274" s="52">
        <v>2.4824913689263252E-9</v>
      </c>
      <c r="E274" s="52">
        <v>1.2360677474672375E-2</v>
      </c>
      <c r="F274" s="372"/>
      <c r="G274" s="52">
        <v>0</v>
      </c>
      <c r="H274" s="53">
        <v>0</v>
      </c>
      <c r="I274" s="54">
        <f t="shared" si="80"/>
        <v>1.2360684922146481E-2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80"/>
        <v>0</v>
      </c>
    </row>
    <row r="276" spans="1:9" x14ac:dyDescent="0.25">
      <c r="A276" s="11" t="s">
        <v>16</v>
      </c>
      <c r="B276" s="52">
        <v>0.15564717425431712</v>
      </c>
      <c r="C276" s="52">
        <v>6.947841444270017E-2</v>
      </c>
      <c r="D276" s="52">
        <v>1.2339211145996862</v>
      </c>
      <c r="E276" s="52">
        <v>0</v>
      </c>
      <c r="F276" s="372"/>
      <c r="G276" s="52">
        <v>0</v>
      </c>
      <c r="H276" s="53">
        <v>0</v>
      </c>
      <c r="I276" s="54">
        <f t="shared" si="80"/>
        <v>1.4590467032967036</v>
      </c>
    </row>
    <row r="277" spans="1:9" x14ac:dyDescent="0.25">
      <c r="A277" s="12" t="s">
        <v>139</v>
      </c>
      <c r="B277" s="49">
        <v>0.63289427757389161</v>
      </c>
      <c r="C277" s="49">
        <v>2.2622487828000648</v>
      </c>
      <c r="D277" s="49">
        <v>7.1718756352825377</v>
      </c>
      <c r="E277" s="49">
        <v>0</v>
      </c>
      <c r="F277" s="372"/>
      <c r="G277" s="49">
        <v>0</v>
      </c>
      <c r="H277" s="58">
        <v>0</v>
      </c>
      <c r="I277" s="48">
        <f t="shared" si="80"/>
        <v>10.067018695656493</v>
      </c>
    </row>
    <row r="278" spans="1:9" x14ac:dyDescent="0.25">
      <c r="A278" s="11" t="s">
        <v>24</v>
      </c>
      <c r="B278" s="52">
        <v>10.827778544003234</v>
      </c>
      <c r="C278" s="52">
        <v>1.8148980510432112E-9</v>
      </c>
      <c r="D278" s="52">
        <v>129.8069464169551</v>
      </c>
      <c r="E278" s="52">
        <v>967.45938878548043</v>
      </c>
      <c r="F278" s="372"/>
      <c r="G278" s="52">
        <v>11.769926342264352</v>
      </c>
      <c r="H278" s="53">
        <v>0</v>
      </c>
      <c r="I278" s="54">
        <f t="shared" si="80"/>
        <v>1119.8640400905181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80"/>
        <v>0</v>
      </c>
    </row>
    <row r="280" spans="1:9" x14ac:dyDescent="0.25">
      <c r="A280" s="11" t="s">
        <v>58</v>
      </c>
      <c r="B280" s="52">
        <v>0.14294644571428569</v>
      </c>
      <c r="C280" s="52">
        <v>7.5234971428571416E-3</v>
      </c>
      <c r="D280" s="52">
        <v>7.5234971428571416E-3</v>
      </c>
      <c r="E280" s="52">
        <v>0</v>
      </c>
      <c r="F280" s="372"/>
      <c r="G280" s="52">
        <v>0</v>
      </c>
      <c r="H280" s="53">
        <v>0</v>
      </c>
      <c r="I280" s="54">
        <f t="shared" si="80"/>
        <v>0.15799343999999996</v>
      </c>
    </row>
    <row r="281" spans="1:9" x14ac:dyDescent="0.25">
      <c r="A281" s="12" t="s">
        <v>20</v>
      </c>
      <c r="B281" s="49">
        <v>0.32212091719745217</v>
      </c>
      <c r="C281" s="49">
        <v>1.6953732484076427E-2</v>
      </c>
      <c r="D281" s="49">
        <v>1.6953732484076427E-2</v>
      </c>
      <c r="E281" s="49">
        <v>0</v>
      </c>
      <c r="F281" s="372"/>
      <c r="G281" s="49">
        <v>0</v>
      </c>
      <c r="H281" s="58">
        <v>0</v>
      </c>
      <c r="I281" s="48">
        <f t="shared" si="80"/>
        <v>0.35602838216560506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80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80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80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80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80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21.91360419537051</v>
      </c>
      <c r="C288" s="75">
        <f t="shared" ref="C288:I288" si="81">SUM(C267:C283)</f>
        <v>19.71191676410864</v>
      </c>
      <c r="D288" s="75">
        <f t="shared" si="81"/>
        <v>161.10035568050031</v>
      </c>
      <c r="E288" s="75">
        <f t="shared" si="81"/>
        <v>988.13056014534936</v>
      </c>
      <c r="F288" s="75">
        <f t="shared" si="81"/>
        <v>0</v>
      </c>
      <c r="G288" s="75">
        <f t="shared" si="81"/>
        <v>11.769926342264352</v>
      </c>
      <c r="H288" s="75">
        <f t="shared" si="81"/>
        <v>0</v>
      </c>
      <c r="I288" s="75">
        <f t="shared" si="81"/>
        <v>1202.6263631275931</v>
      </c>
    </row>
    <row r="289" spans="1:11" s="4" customFormat="1" ht="15" thickBot="1" x14ac:dyDescent="0.35">
      <c r="A289" s="18" t="s">
        <v>85</v>
      </c>
      <c r="B289" s="105">
        <f>B288/$I$288</f>
        <v>1.8221456694480911E-2</v>
      </c>
      <c r="C289" s="105">
        <f t="shared" ref="C289:I289" si="82">C288/$I$288</f>
        <v>1.6390723975853252E-2</v>
      </c>
      <c r="D289" s="105">
        <f t="shared" si="82"/>
        <v>0.13395711304842592</v>
      </c>
      <c r="E289" s="105">
        <f t="shared" si="82"/>
        <v>0.82164385418558572</v>
      </c>
      <c r="F289" s="105">
        <f t="shared" si="82"/>
        <v>0</v>
      </c>
      <c r="G289" s="105">
        <f t="shared" si="82"/>
        <v>9.7868520956542644E-3</v>
      </c>
      <c r="H289" s="105">
        <f t="shared" si="82"/>
        <v>0</v>
      </c>
      <c r="I289" s="105">
        <f t="shared" si="82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83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83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83"/>
        <v>0</v>
      </c>
    </row>
    <row r="297" spans="1:11" x14ac:dyDescent="0.25">
      <c r="A297" s="12" t="s">
        <v>15</v>
      </c>
      <c r="B297" s="49">
        <v>44.68401258340328</v>
      </c>
      <c r="C297" s="49">
        <v>117.06970906808394</v>
      </c>
      <c r="D297" s="49">
        <v>13.8373795291135</v>
      </c>
      <c r="E297" s="49">
        <v>0</v>
      </c>
      <c r="F297" s="372"/>
      <c r="G297" s="49">
        <v>0</v>
      </c>
      <c r="H297" s="58">
        <v>0</v>
      </c>
      <c r="I297" s="48">
        <f t="shared" si="83"/>
        <v>175.5911011806007</v>
      </c>
    </row>
    <row r="298" spans="1:11" x14ac:dyDescent="0.25">
      <c r="A298" s="11" t="s">
        <v>67</v>
      </c>
      <c r="B298" s="52">
        <v>33.390649074293101</v>
      </c>
      <c r="C298" s="52">
        <v>42.256347930110351</v>
      </c>
      <c r="D298" s="52">
        <v>11.726073608478695</v>
      </c>
      <c r="E298" s="52">
        <v>0.17626286276030134</v>
      </c>
      <c r="F298" s="372"/>
      <c r="G298" s="52">
        <v>0</v>
      </c>
      <c r="H298" s="53">
        <v>0</v>
      </c>
      <c r="I298" s="54">
        <f t="shared" si="83"/>
        <v>87.549333475642456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0.51601975546051149</v>
      </c>
      <c r="F299" s="372"/>
      <c r="G299" s="49">
        <v>0</v>
      </c>
      <c r="H299" s="58">
        <v>0</v>
      </c>
      <c r="I299" s="48">
        <f t="shared" si="83"/>
        <v>0.51601975546051149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83"/>
        <v>0</v>
      </c>
    </row>
    <row r="301" spans="1:11" x14ac:dyDescent="0.25">
      <c r="A301" s="12" t="s">
        <v>57</v>
      </c>
      <c r="B301" s="49">
        <v>0.43661490165469086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83"/>
        <v>0.43661490165469086</v>
      </c>
    </row>
    <row r="302" spans="1:11" x14ac:dyDescent="0.25">
      <c r="A302" s="11" t="s">
        <v>16</v>
      </c>
      <c r="B302" s="52">
        <v>0.37820687614267923</v>
      </c>
      <c r="C302" s="52">
        <v>0.71568135112490394</v>
      </c>
      <c r="D302" s="52">
        <v>1.8774084954092636</v>
      </c>
      <c r="E302" s="52">
        <v>3.2351239975262192</v>
      </c>
      <c r="F302" s="372"/>
      <c r="G302" s="52">
        <v>0</v>
      </c>
      <c r="H302" s="53">
        <v>0</v>
      </c>
      <c r="I302" s="54">
        <f t="shared" si="83"/>
        <v>6.2064207202030666</v>
      </c>
    </row>
    <row r="303" spans="1:11" x14ac:dyDescent="0.25">
      <c r="A303" s="12" t="s">
        <v>139</v>
      </c>
      <c r="B303" s="49">
        <v>16.307474830278448</v>
      </c>
      <c r="C303" s="49">
        <v>194.54105245855581</v>
      </c>
      <c r="D303" s="49">
        <v>36.558917777267695</v>
      </c>
      <c r="E303" s="49">
        <v>0.17710159250732913</v>
      </c>
      <c r="F303" s="372"/>
      <c r="G303" s="49">
        <v>0</v>
      </c>
      <c r="H303" s="58">
        <v>0</v>
      </c>
      <c r="I303" s="48">
        <f t="shared" si="83"/>
        <v>247.5845466586093</v>
      </c>
    </row>
    <row r="304" spans="1:11" x14ac:dyDescent="0.25">
      <c r="A304" s="11" t="s">
        <v>24</v>
      </c>
      <c r="B304" s="52">
        <v>34.557463642100529</v>
      </c>
      <c r="C304" s="52">
        <v>2.261409365911907</v>
      </c>
      <c r="D304" s="52">
        <v>7.4738771655762966</v>
      </c>
      <c r="E304" s="52">
        <v>246.03658990763967</v>
      </c>
      <c r="F304" s="372"/>
      <c r="G304" s="52">
        <v>17.654673074510558</v>
      </c>
      <c r="H304" s="53">
        <v>1.1617465840803851E-2</v>
      </c>
      <c r="I304" s="54">
        <f t="shared" si="83"/>
        <v>307.99563062157978</v>
      </c>
    </row>
    <row r="305" spans="1:11" x14ac:dyDescent="0.25">
      <c r="A305" s="12" t="s">
        <v>23</v>
      </c>
      <c r="B305" s="49">
        <v>0.40845747766291041</v>
      </c>
      <c r="C305" s="49">
        <v>0.39005988494287142</v>
      </c>
      <c r="D305" s="49">
        <v>2.510075376444894</v>
      </c>
      <c r="E305" s="49">
        <v>0</v>
      </c>
      <c r="F305" s="372"/>
      <c r="G305" s="49">
        <v>0</v>
      </c>
      <c r="H305" s="58">
        <v>0</v>
      </c>
      <c r="I305" s="48">
        <f t="shared" si="83"/>
        <v>3.3085927390506757</v>
      </c>
    </row>
    <row r="306" spans="1:11" x14ac:dyDescent="0.25">
      <c r="A306" s="11" t="s">
        <v>58</v>
      </c>
      <c r="B306" s="52">
        <v>2.4149722930427666</v>
      </c>
      <c r="C306" s="52">
        <v>0</v>
      </c>
      <c r="D306" s="52">
        <v>1.4933811951406528</v>
      </c>
      <c r="E306" s="52">
        <v>0</v>
      </c>
      <c r="F306" s="372"/>
      <c r="G306" s="52">
        <v>0</v>
      </c>
      <c r="H306" s="53">
        <v>0</v>
      </c>
      <c r="I306" s="54">
        <f t="shared" si="83"/>
        <v>3.9083534881834194</v>
      </c>
    </row>
    <row r="307" spans="1:11" x14ac:dyDescent="0.25">
      <c r="A307" s="12" t="s">
        <v>21</v>
      </c>
      <c r="B307" s="49">
        <v>4.3860147411666084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83"/>
        <v>4.3860147411666084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83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83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83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83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83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136.96386641974505</v>
      </c>
      <c r="C314" s="75">
        <f t="shared" ref="C314:I314" si="84">SUM(C293:C309)</f>
        <v>357.23426005872977</v>
      </c>
      <c r="D314" s="75">
        <f t="shared" si="84"/>
        <v>75.477113147430998</v>
      </c>
      <c r="E314" s="75">
        <f t="shared" si="84"/>
        <v>250.14109811589404</v>
      </c>
      <c r="F314" s="75">
        <f t="shared" si="84"/>
        <v>0</v>
      </c>
      <c r="G314" s="75">
        <f t="shared" si="84"/>
        <v>17.654673074510558</v>
      </c>
      <c r="H314" s="75">
        <f t="shared" si="84"/>
        <v>1.1617465840803851E-2</v>
      </c>
      <c r="I314" s="75">
        <f t="shared" si="84"/>
        <v>837.48262828215127</v>
      </c>
    </row>
    <row r="315" spans="1:11" s="4" customFormat="1" ht="15" thickBot="1" x14ac:dyDescent="0.35">
      <c r="A315" s="18" t="s">
        <v>85</v>
      </c>
      <c r="B315" s="105">
        <f>B314/$I$314</f>
        <v>0.16354233723114478</v>
      </c>
      <c r="C315" s="105">
        <f t="shared" ref="C315:I315" si="85">C314/$I$314</f>
        <v>0.42655721801834928</v>
      </c>
      <c r="D315" s="105">
        <f t="shared" si="85"/>
        <v>9.0123795525466649E-2</v>
      </c>
      <c r="E315" s="105">
        <f t="shared" si="85"/>
        <v>0.29868213341808025</v>
      </c>
      <c r="F315" s="105">
        <f t="shared" si="85"/>
        <v>0</v>
      </c>
      <c r="G315" s="105">
        <f t="shared" si="85"/>
        <v>2.1080643918219434E-2</v>
      </c>
      <c r="H315" s="105">
        <f t="shared" si="85"/>
        <v>1.3871888739511716E-5</v>
      </c>
      <c r="I315" s="105">
        <f t="shared" si="85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0</v>
      </c>
      <c r="C319" s="46">
        <v>53.477866182091773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53.477866182091773</v>
      </c>
    </row>
    <row r="320" spans="1:11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86">SUM(B320:H320)</f>
        <v>0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86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86"/>
        <v>0</v>
      </c>
    </row>
    <row r="323" spans="1:9" x14ac:dyDescent="0.25">
      <c r="A323" s="12" t="s">
        <v>15</v>
      </c>
      <c r="B323" s="49">
        <v>5.4164359866170546</v>
      </c>
      <c r="C323" s="49">
        <v>17.401307588127871</v>
      </c>
      <c r="D323" s="49">
        <v>8.1144089906024668</v>
      </c>
      <c r="E323" s="49">
        <v>0</v>
      </c>
      <c r="F323" s="372"/>
      <c r="G323" s="49">
        <v>0</v>
      </c>
      <c r="H323" s="58">
        <v>0</v>
      </c>
      <c r="I323" s="48">
        <f t="shared" si="86"/>
        <v>30.932152565347391</v>
      </c>
    </row>
    <row r="324" spans="1:9" x14ac:dyDescent="0.25">
      <c r="A324" s="11" t="s">
        <v>67</v>
      </c>
      <c r="B324" s="52">
        <v>3.2929316206231101</v>
      </c>
      <c r="C324" s="52">
        <v>1.2530732663637955E-4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86"/>
        <v>3.2930569279497464</v>
      </c>
    </row>
    <row r="325" spans="1:9" x14ac:dyDescent="0.25">
      <c r="A325" s="12" t="s">
        <v>56</v>
      </c>
      <c r="B325" s="49">
        <v>2.3123719335330205E-8</v>
      </c>
      <c r="C325" s="49">
        <v>0.30011419110497872</v>
      </c>
      <c r="D325" s="49">
        <v>0</v>
      </c>
      <c r="E325" s="49">
        <v>2.0009368748379148</v>
      </c>
      <c r="F325" s="372"/>
      <c r="G325" s="49">
        <v>0</v>
      </c>
      <c r="H325" s="58">
        <v>0</v>
      </c>
      <c r="I325" s="48">
        <f t="shared" si="86"/>
        <v>2.3010510890666129</v>
      </c>
    </row>
    <row r="326" spans="1:9" x14ac:dyDescent="0.25">
      <c r="A326" s="11" t="s">
        <v>11</v>
      </c>
      <c r="B326" s="52">
        <v>0</v>
      </c>
      <c r="C326" s="52">
        <v>0</v>
      </c>
      <c r="D326" s="52">
        <v>0</v>
      </c>
      <c r="E326" s="52">
        <v>0</v>
      </c>
      <c r="F326" s="372"/>
      <c r="G326" s="52">
        <v>0</v>
      </c>
      <c r="H326" s="53">
        <v>0</v>
      </c>
      <c r="I326" s="54">
        <f t="shared" si="86"/>
        <v>0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86"/>
        <v>0</v>
      </c>
    </row>
    <row r="328" spans="1:9" x14ac:dyDescent="0.25">
      <c r="A328" s="11" t="s">
        <v>16</v>
      </c>
      <c r="B328" s="52">
        <v>3.640730529631079E-3</v>
      </c>
      <c r="C328" s="52">
        <v>0</v>
      </c>
      <c r="D328" s="52">
        <v>3.9669719389768319E-5</v>
      </c>
      <c r="E328" s="52">
        <v>0</v>
      </c>
      <c r="F328" s="372"/>
      <c r="G328" s="52">
        <v>0</v>
      </c>
      <c r="H328" s="53">
        <v>0</v>
      </c>
      <c r="I328" s="54">
        <f t="shared" si="86"/>
        <v>3.6804002490208472E-3</v>
      </c>
    </row>
    <row r="329" spans="1:9" x14ac:dyDescent="0.25">
      <c r="A329" s="12" t="s">
        <v>139</v>
      </c>
      <c r="B329" s="49">
        <v>50.244518618427882</v>
      </c>
      <c r="C329" s="49">
        <v>365.60163218356257</v>
      </c>
      <c r="D329" s="49">
        <v>80.515266769945285</v>
      </c>
      <c r="E329" s="49">
        <v>11.077150466396009</v>
      </c>
      <c r="F329" s="372"/>
      <c r="G329" s="49">
        <v>0</v>
      </c>
      <c r="H329" s="58">
        <v>0</v>
      </c>
      <c r="I329" s="48">
        <f t="shared" si="86"/>
        <v>507.43856803833177</v>
      </c>
    </row>
    <row r="330" spans="1:9" x14ac:dyDescent="0.25">
      <c r="A330" s="11" t="s">
        <v>24</v>
      </c>
      <c r="B330" s="52">
        <v>58.447306399624551</v>
      </c>
      <c r="C330" s="52">
        <v>5.0400991385127298</v>
      </c>
      <c r="D330" s="52">
        <v>11.231060928711241</v>
      </c>
      <c r="E330" s="52">
        <v>944.71561950264129</v>
      </c>
      <c r="F330" s="372"/>
      <c r="G330" s="52">
        <v>50.335247033154893</v>
      </c>
      <c r="H330" s="53">
        <v>0</v>
      </c>
      <c r="I330" s="54">
        <f t="shared" si="86"/>
        <v>1069.7693330026448</v>
      </c>
    </row>
    <row r="331" spans="1:9" x14ac:dyDescent="0.25">
      <c r="A331" s="12" t="s">
        <v>23</v>
      </c>
      <c r="B331" s="49">
        <v>5.6480568930918889</v>
      </c>
      <c r="C331" s="49">
        <v>0</v>
      </c>
      <c r="D331" s="49">
        <v>0.6333726180007917</v>
      </c>
      <c r="E331" s="49">
        <v>0</v>
      </c>
      <c r="F331" s="372"/>
      <c r="G331" s="49">
        <v>0</v>
      </c>
      <c r="H331" s="58">
        <v>0</v>
      </c>
      <c r="I331" s="48">
        <f t="shared" si="86"/>
        <v>6.2814295110926803</v>
      </c>
    </row>
    <row r="332" spans="1:9" x14ac:dyDescent="0.25">
      <c r="A332" s="11" t="s">
        <v>58</v>
      </c>
      <c r="B332" s="52">
        <v>2.8213114285714287E-2</v>
      </c>
      <c r="C332" s="52">
        <v>0.1692786857142857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86"/>
        <v>0.1974918</v>
      </c>
    </row>
    <row r="333" spans="1:9" x14ac:dyDescent="0.25">
      <c r="A333" s="12" t="s">
        <v>21</v>
      </c>
      <c r="B333" s="49">
        <v>6.8457462471852448</v>
      </c>
      <c r="C333" s="49">
        <v>5222.0112360307512</v>
      </c>
      <c r="D333" s="49">
        <v>0.64585104485751599</v>
      </c>
      <c r="E333" s="49">
        <v>0</v>
      </c>
      <c r="F333" s="372"/>
      <c r="G333" s="49">
        <v>0</v>
      </c>
      <c r="H333" s="58">
        <v>0</v>
      </c>
      <c r="I333" s="48">
        <f t="shared" si="86"/>
        <v>5229.5028333227938</v>
      </c>
    </row>
    <row r="334" spans="1:9" x14ac:dyDescent="0.25">
      <c r="A334" s="11" t="s">
        <v>20</v>
      </c>
      <c r="B334" s="52">
        <v>21.353154241074481</v>
      </c>
      <c r="C334" s="52">
        <v>88.886918433668725</v>
      </c>
      <c r="D334" s="52">
        <v>27.674272358361947</v>
      </c>
      <c r="E334" s="52">
        <v>0</v>
      </c>
      <c r="F334" s="372"/>
      <c r="G334" s="52">
        <v>0</v>
      </c>
      <c r="H334" s="53">
        <v>0</v>
      </c>
      <c r="I334" s="54">
        <f t="shared" si="86"/>
        <v>137.91434503310515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86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86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86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86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151.28000387458329</v>
      </c>
      <c r="C340" s="75">
        <f t="shared" ref="C340:I340" si="87">SUM(C319:C335)</f>
        <v>5752.8885777408614</v>
      </c>
      <c r="D340" s="75">
        <f t="shared" si="87"/>
        <v>128.81427238019864</v>
      </c>
      <c r="E340" s="75">
        <f t="shared" si="87"/>
        <v>957.79370684387527</v>
      </c>
      <c r="F340" s="75">
        <f t="shared" si="87"/>
        <v>0</v>
      </c>
      <c r="G340" s="75">
        <f t="shared" si="87"/>
        <v>50.335247033154893</v>
      </c>
      <c r="H340" s="75">
        <f t="shared" si="87"/>
        <v>0</v>
      </c>
      <c r="I340" s="75">
        <f t="shared" si="87"/>
        <v>7041.1118078726722</v>
      </c>
    </row>
    <row r="341" spans="1:11" s="4" customFormat="1" ht="15" thickBot="1" x14ac:dyDescent="0.35">
      <c r="A341" s="18" t="s">
        <v>85</v>
      </c>
      <c r="B341" s="105">
        <f>B340/$I$340</f>
        <v>2.1485243808433349E-2</v>
      </c>
      <c r="C341" s="105">
        <f t="shared" ref="C341:I341" si="88">C340/$I$340</f>
        <v>0.81704263967354596</v>
      </c>
      <c r="D341" s="105">
        <f t="shared" si="88"/>
        <v>1.8294592657394151E-2</v>
      </c>
      <c r="E341" s="105">
        <f t="shared" si="88"/>
        <v>0.13602875980082654</v>
      </c>
      <c r="F341" s="105">
        <f t="shared" si="88"/>
        <v>0</v>
      </c>
      <c r="G341" s="105">
        <f t="shared" si="88"/>
        <v>7.1487640598001893E-3</v>
      </c>
      <c r="H341" s="105">
        <f t="shared" si="88"/>
        <v>0</v>
      </c>
      <c r="I341" s="105">
        <f t="shared" si="88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4" si="89">SUM(B346:H346)</f>
        <v>0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89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89"/>
        <v>0</v>
      </c>
    </row>
    <row r="349" spans="1:11" x14ac:dyDescent="0.25">
      <c r="A349" s="12" t="s">
        <v>15</v>
      </c>
      <c r="B349" s="49">
        <v>38.683282119846005</v>
      </c>
      <c r="C349" s="49">
        <v>0.72427682506916824</v>
      </c>
      <c r="D349" s="49">
        <v>46.863894259310577</v>
      </c>
      <c r="E349" s="49">
        <v>2.3253760954566192E-9</v>
      </c>
      <c r="F349" s="372"/>
      <c r="G349" s="49">
        <v>0</v>
      </c>
      <c r="H349" s="58">
        <v>0</v>
      </c>
      <c r="I349" s="48">
        <f t="shared" si="89"/>
        <v>86.271453206551129</v>
      </c>
    </row>
    <row r="350" spans="1:11" x14ac:dyDescent="0.25">
      <c r="A350" s="11" t="s">
        <v>67</v>
      </c>
      <c r="B350" s="52">
        <v>9.4149317161666595</v>
      </c>
      <c r="C350" s="52">
        <v>1.7133077921754455E-9</v>
      </c>
      <c r="D350" s="52">
        <v>1.3789074190846513</v>
      </c>
      <c r="E350" s="52">
        <v>1.7133077921754455E-9</v>
      </c>
      <c r="F350" s="372"/>
      <c r="G350" s="52">
        <v>0</v>
      </c>
      <c r="H350" s="53">
        <v>0</v>
      </c>
      <c r="I350" s="54">
        <f t="shared" si="89"/>
        <v>10.793839138677928</v>
      </c>
    </row>
    <row r="351" spans="1:11" x14ac:dyDescent="0.25">
      <c r="A351" s="12" t="s">
        <v>56</v>
      </c>
      <c r="B351" s="49">
        <v>1.5024096489645846E-9</v>
      </c>
      <c r="C351" s="49">
        <v>1.5024096489645846E-9</v>
      </c>
      <c r="D351" s="49">
        <v>2.9127522247588833</v>
      </c>
      <c r="E351" s="49">
        <v>0.48545869936885011</v>
      </c>
      <c r="F351" s="372"/>
      <c r="G351" s="49">
        <v>0</v>
      </c>
      <c r="H351" s="58">
        <v>0</v>
      </c>
      <c r="I351" s="48">
        <f t="shared" si="89"/>
        <v>3.3982109271325527</v>
      </c>
    </row>
    <row r="352" spans="1:11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0</v>
      </c>
      <c r="F352" s="372"/>
      <c r="G352" s="52">
        <v>0</v>
      </c>
      <c r="H352" s="53">
        <v>0</v>
      </c>
      <c r="I352" s="54">
        <f t="shared" si="89"/>
        <v>0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89"/>
        <v>0</v>
      </c>
    </row>
    <row r="354" spans="1:11" x14ac:dyDescent="0.25">
      <c r="A354" s="11" t="s">
        <v>16</v>
      </c>
      <c r="B354" s="52">
        <v>1.7165511861765379E-3</v>
      </c>
      <c r="C354" s="52">
        <v>1.0299307280131587E-2</v>
      </c>
      <c r="D354" s="52">
        <v>8.5827558879688976E-12</v>
      </c>
      <c r="E354" s="52">
        <v>8.5827558879688976E-12</v>
      </c>
      <c r="F354" s="372"/>
      <c r="G354" s="52">
        <v>0</v>
      </c>
      <c r="H354" s="53">
        <v>0</v>
      </c>
      <c r="I354" s="54">
        <f t="shared" si="89"/>
        <v>1.2015858483473637E-2</v>
      </c>
    </row>
    <row r="355" spans="1:11" x14ac:dyDescent="0.25">
      <c r="A355" s="12" t="s">
        <v>139</v>
      </c>
      <c r="B355" s="49">
        <v>3.9709795994891484</v>
      </c>
      <c r="C355" s="49">
        <v>135.07026326776199</v>
      </c>
      <c r="D355" s="49">
        <v>11.887861644295638</v>
      </c>
      <c r="E355" s="49">
        <v>2.9136892747659694E-9</v>
      </c>
      <c r="F355" s="372"/>
      <c r="G355" s="49">
        <v>0</v>
      </c>
      <c r="H355" s="58">
        <v>0</v>
      </c>
      <c r="I355" s="48">
        <f t="shared" si="89"/>
        <v>150.92910451446045</v>
      </c>
    </row>
    <row r="356" spans="1:11" x14ac:dyDescent="0.25">
      <c r="A356" s="11" t="s">
        <v>24</v>
      </c>
      <c r="B356" s="52">
        <v>4.676952475015737</v>
      </c>
      <c r="C356" s="52">
        <v>0.86881338246389084</v>
      </c>
      <c r="D356" s="52">
        <v>31.845684345025266</v>
      </c>
      <c r="E356" s="52">
        <v>561.52937460868009</v>
      </c>
      <c r="F356" s="372"/>
      <c r="G356" s="52">
        <v>14.676458950522877</v>
      </c>
      <c r="H356" s="53">
        <v>4.6217518283269273E-3</v>
      </c>
      <c r="I356" s="54">
        <f t="shared" si="89"/>
        <v>613.60190551353617</v>
      </c>
    </row>
    <row r="357" spans="1:11" x14ac:dyDescent="0.25">
      <c r="A357" s="12" t="s">
        <v>23</v>
      </c>
      <c r="B357" s="49">
        <v>80.975119697066106</v>
      </c>
      <c r="C357" s="49">
        <v>0</v>
      </c>
      <c r="D357" s="49">
        <v>180.49761487862676</v>
      </c>
      <c r="E357" s="49">
        <v>0</v>
      </c>
      <c r="F357" s="372"/>
      <c r="G357" s="49">
        <v>0</v>
      </c>
      <c r="H357" s="58">
        <v>0</v>
      </c>
      <c r="I357" s="48">
        <f t="shared" si="89"/>
        <v>261.47273457569287</v>
      </c>
    </row>
    <row r="358" spans="1:11" x14ac:dyDescent="0.25">
      <c r="A358" s="11" t="s">
        <v>58</v>
      </c>
      <c r="B358" s="52">
        <v>18.312536181480233</v>
      </c>
      <c r="C358" s="52">
        <v>31.055795860297035</v>
      </c>
      <c r="D358" s="52">
        <v>56.636709734070017</v>
      </c>
      <c r="E358" s="52">
        <v>5.0439790834217193E-8</v>
      </c>
      <c r="F358" s="372"/>
      <c r="G358" s="52">
        <v>0</v>
      </c>
      <c r="H358" s="53">
        <v>0</v>
      </c>
      <c r="I358" s="54">
        <f t="shared" si="89"/>
        <v>106.00504182628707</v>
      </c>
    </row>
    <row r="359" spans="1:11" x14ac:dyDescent="0.25">
      <c r="A359" s="12" t="s">
        <v>21</v>
      </c>
      <c r="B359" s="49">
        <v>58.093340225907419</v>
      </c>
      <c r="C359" s="49">
        <v>1003.3156698358123</v>
      </c>
      <c r="D359" s="49">
        <v>457.23443053308603</v>
      </c>
      <c r="E359" s="49">
        <v>2.7586585881385105E-9</v>
      </c>
      <c r="F359" s="372"/>
      <c r="G359" s="49">
        <v>0</v>
      </c>
      <c r="H359" s="58">
        <v>0</v>
      </c>
      <c r="I359" s="48">
        <f t="shared" si="89"/>
        <v>1518.6434405975644</v>
      </c>
    </row>
    <row r="360" spans="1:11" x14ac:dyDescent="0.25">
      <c r="A360" s="11" t="s">
        <v>20</v>
      </c>
      <c r="B360" s="52">
        <v>3.2743805597037783</v>
      </c>
      <c r="C360" s="52">
        <v>176.27564606166467</v>
      </c>
      <c r="D360" s="52">
        <v>54.882094343243317</v>
      </c>
      <c r="E360" s="52">
        <v>6.6980605473181542E-8</v>
      </c>
      <c r="F360" s="372"/>
      <c r="G360" s="52">
        <v>0</v>
      </c>
      <c r="H360" s="53">
        <v>0</v>
      </c>
      <c r="I360" s="54">
        <f t="shared" si="89"/>
        <v>234.4321210315924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89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89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89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89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217.40323912736366</v>
      </c>
      <c r="C366" s="75">
        <f t="shared" ref="C366:I366" si="90">SUM(C345:C361)</f>
        <v>1347.320764543565</v>
      </c>
      <c r="D366" s="75">
        <f t="shared" si="90"/>
        <v>844.13994938150972</v>
      </c>
      <c r="E366" s="75">
        <f t="shared" si="90"/>
        <v>562.01483343518896</v>
      </c>
      <c r="F366" s="75">
        <f t="shared" si="90"/>
        <v>0</v>
      </c>
      <c r="G366" s="75">
        <f t="shared" si="90"/>
        <v>14.676458950522877</v>
      </c>
      <c r="H366" s="75">
        <f t="shared" si="90"/>
        <v>4.6217518283269273E-3</v>
      </c>
      <c r="I366" s="75">
        <f t="shared" si="90"/>
        <v>2985.5598671899784</v>
      </c>
    </row>
    <row r="367" spans="1:11" s="4" customFormat="1" ht="15" thickBot="1" x14ac:dyDescent="0.35">
      <c r="A367" s="18" t="s">
        <v>85</v>
      </c>
      <c r="B367" s="105">
        <f>B366/$I$366</f>
        <v>7.2818248100308403E-2</v>
      </c>
      <c r="C367" s="105">
        <f t="shared" ref="C367:I367" si="91">C366/$I$366</f>
        <v>0.45127909821874351</v>
      </c>
      <c r="D367" s="105">
        <f t="shared" si="91"/>
        <v>0.28274092194842432</v>
      </c>
      <c r="E367" s="105">
        <f t="shared" si="91"/>
        <v>0.18824436904162961</v>
      </c>
      <c r="F367" s="105">
        <f t="shared" si="91"/>
        <v>0</v>
      </c>
      <c r="G367" s="105">
        <f t="shared" si="91"/>
        <v>4.9158146556734176E-3</v>
      </c>
      <c r="H367" s="105">
        <f t="shared" si="91"/>
        <v>1.5480352208368007E-6</v>
      </c>
      <c r="I367" s="105">
        <f t="shared" si="91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92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92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92"/>
        <v>0</v>
      </c>
    </row>
    <row r="375" spans="1:9" x14ac:dyDescent="0.25">
      <c r="A375" s="12" t="s">
        <v>15</v>
      </c>
      <c r="B375" s="49">
        <v>25.520489070922839</v>
      </c>
      <c r="C375" s="49">
        <v>0.50885425464056855</v>
      </c>
      <c r="D375" s="49">
        <v>4.0116336259408918</v>
      </c>
      <c r="E375" s="49">
        <v>3.6996277021570582E-10</v>
      </c>
      <c r="F375" s="372"/>
      <c r="G375" s="49">
        <v>0</v>
      </c>
      <c r="H375" s="58">
        <v>0</v>
      </c>
      <c r="I375" s="48">
        <f t="shared" si="92"/>
        <v>30.04097695187426</v>
      </c>
    </row>
    <row r="376" spans="1:9" x14ac:dyDescent="0.25">
      <c r="A376" s="11" t="s">
        <v>67</v>
      </c>
      <c r="B376" s="52">
        <v>166.10047124963222</v>
      </c>
      <c r="C376" s="52">
        <v>0.70121917694003411</v>
      </c>
      <c r="D376" s="52">
        <v>2.1854156089030993E-8</v>
      </c>
      <c r="E376" s="52">
        <v>1.475312049028638</v>
      </c>
      <c r="F376" s="372"/>
      <c r="G376" s="52">
        <v>0</v>
      </c>
      <c r="H376" s="53">
        <v>0</v>
      </c>
      <c r="I376" s="54">
        <f t="shared" si="92"/>
        <v>168.27700249745507</v>
      </c>
    </row>
    <row r="377" spans="1:9" x14ac:dyDescent="0.25">
      <c r="A377" s="12" t="s">
        <v>56</v>
      </c>
      <c r="B377" s="49">
        <v>4.0695555188972711E-9</v>
      </c>
      <c r="C377" s="49">
        <v>4.0695555188972711E-9</v>
      </c>
      <c r="D377" s="49">
        <v>4.0695555188972711E-9</v>
      </c>
      <c r="E377" s="49">
        <v>1295.3456388106406</v>
      </c>
      <c r="F377" s="372"/>
      <c r="G377" s="49">
        <v>0</v>
      </c>
      <c r="H377" s="58">
        <v>0</v>
      </c>
      <c r="I377" s="48">
        <f t="shared" si="92"/>
        <v>1295.3456388228492</v>
      </c>
    </row>
    <row r="378" spans="1:9" x14ac:dyDescent="0.25">
      <c r="A378" s="11" t="s">
        <v>11</v>
      </c>
      <c r="B378" s="52">
        <v>1.5480423611833543E-8</v>
      </c>
      <c r="C378" s="52">
        <v>1.5480423611833543E-8</v>
      </c>
      <c r="D378" s="52">
        <v>1.5480423611833543E-8</v>
      </c>
      <c r="E378" s="52">
        <v>8.8671522634629678</v>
      </c>
      <c r="F378" s="372"/>
      <c r="G378" s="52">
        <v>0</v>
      </c>
      <c r="H378" s="53">
        <v>0</v>
      </c>
      <c r="I378" s="54">
        <f t="shared" si="92"/>
        <v>8.8671523099042382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92"/>
        <v>0</v>
      </c>
    </row>
    <row r="380" spans="1:9" x14ac:dyDescent="0.25">
      <c r="A380" s="11" t="s">
        <v>16</v>
      </c>
      <c r="B380" s="52">
        <v>17.517745001523743</v>
      </c>
      <c r="C380" s="52">
        <v>1.8333727433738169E-9</v>
      </c>
      <c r="D380" s="52">
        <v>4.2324911540049603</v>
      </c>
      <c r="E380" s="52">
        <v>9.050425982652488</v>
      </c>
      <c r="F380" s="372"/>
      <c r="G380" s="52">
        <v>0</v>
      </c>
      <c r="H380" s="53">
        <v>0</v>
      </c>
      <c r="I380" s="54">
        <f t="shared" si="92"/>
        <v>30.800662140014566</v>
      </c>
    </row>
    <row r="381" spans="1:9" x14ac:dyDescent="0.25">
      <c r="A381" s="12" t="s">
        <v>139</v>
      </c>
      <c r="B381" s="49">
        <v>35.865710175767525</v>
      </c>
      <c r="C381" s="49">
        <v>0.23883048071881396</v>
      </c>
      <c r="D381" s="49">
        <v>31.808949442647126</v>
      </c>
      <c r="E381" s="49">
        <v>1.415544842668838E-2</v>
      </c>
      <c r="F381" s="372"/>
      <c r="G381" s="49">
        <v>0</v>
      </c>
      <c r="H381" s="58">
        <v>0</v>
      </c>
      <c r="I381" s="48">
        <f t="shared" si="92"/>
        <v>67.927645547560161</v>
      </c>
    </row>
    <row r="382" spans="1:9" x14ac:dyDescent="0.25">
      <c r="A382" s="11" t="s">
        <v>24</v>
      </c>
      <c r="B382" s="52">
        <v>15.597633245702768</v>
      </c>
      <c r="C382" s="52">
        <v>4.9691188501199404E-3</v>
      </c>
      <c r="D382" s="52">
        <v>4.6713046508215532</v>
      </c>
      <c r="E382" s="52">
        <v>57.696590684108095</v>
      </c>
      <c r="F382" s="372"/>
      <c r="G382" s="52">
        <v>60.917284637474317</v>
      </c>
      <c r="H382" s="53">
        <v>0</v>
      </c>
      <c r="I382" s="54">
        <f t="shared" si="92"/>
        <v>138.88778233695686</v>
      </c>
    </row>
    <row r="383" spans="1:9" x14ac:dyDescent="0.25">
      <c r="A383" s="12" t="s">
        <v>23</v>
      </c>
      <c r="B383" s="49">
        <v>19.003034999634739</v>
      </c>
      <c r="C383" s="49">
        <v>4.6779695150177006E-9</v>
      </c>
      <c r="D383" s="49">
        <v>4.6779695150177006E-9</v>
      </c>
      <c r="E383" s="49">
        <v>4.6779695150177006E-9</v>
      </c>
      <c r="F383" s="372"/>
      <c r="G383" s="49">
        <v>0</v>
      </c>
      <c r="H383" s="58">
        <v>0</v>
      </c>
      <c r="I383" s="48">
        <f t="shared" si="92"/>
        <v>19.003035013668644</v>
      </c>
    </row>
    <row r="384" spans="1:9" x14ac:dyDescent="0.25">
      <c r="A384" s="11" t="s">
        <v>58</v>
      </c>
      <c r="B384" s="52">
        <v>14.754429814073799</v>
      </c>
      <c r="C384" s="52">
        <v>7.020518476676947E-9</v>
      </c>
      <c r="D384" s="52">
        <v>7.020518476676947E-9</v>
      </c>
      <c r="E384" s="52">
        <v>7.020518476676947E-9</v>
      </c>
      <c r="F384" s="372"/>
      <c r="G384" s="52">
        <v>0</v>
      </c>
      <c r="H384" s="53">
        <v>0</v>
      </c>
      <c r="I384" s="54">
        <f t="shared" si="92"/>
        <v>14.754429835135356</v>
      </c>
    </row>
    <row r="385" spans="1:11" x14ac:dyDescent="0.25">
      <c r="A385" s="12" t="s">
        <v>21</v>
      </c>
      <c r="B385" s="49">
        <v>48.538359508350716</v>
      </c>
      <c r="C385" s="49">
        <v>1.9415343803340288</v>
      </c>
      <c r="D385" s="49">
        <v>1.9415343803340288</v>
      </c>
      <c r="E385" s="49">
        <v>1.9415343803340288</v>
      </c>
      <c r="F385" s="372"/>
      <c r="G385" s="49">
        <v>0</v>
      </c>
      <c r="H385" s="58">
        <v>0</v>
      </c>
      <c r="I385" s="48">
        <f t="shared" si="92"/>
        <v>54.362962649352795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92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92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92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92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92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342.89787308515832</v>
      </c>
      <c r="C392" s="75">
        <f t="shared" ref="C392:I392" si="93">SUM(C371:C387)</f>
        <v>3.3954074445654054</v>
      </c>
      <c r="D392" s="75">
        <f t="shared" si="93"/>
        <v>46.665913306851188</v>
      </c>
      <c r="E392" s="75">
        <f t="shared" si="93"/>
        <v>1374.3908096307221</v>
      </c>
      <c r="F392" s="75">
        <f t="shared" si="93"/>
        <v>0</v>
      </c>
      <c r="G392" s="75">
        <f t="shared" si="93"/>
        <v>60.917284637474317</v>
      </c>
      <c r="H392" s="75">
        <f t="shared" si="93"/>
        <v>0</v>
      </c>
      <c r="I392" s="75">
        <f t="shared" si="93"/>
        <v>1828.2672881047713</v>
      </c>
    </row>
    <row r="393" spans="1:11" s="4" customFormat="1" ht="15" thickBot="1" x14ac:dyDescent="0.35">
      <c r="A393" s="18" t="s">
        <v>85</v>
      </c>
      <c r="B393" s="105">
        <f>B392/$I$392</f>
        <v>0.18755346951517962</v>
      </c>
      <c r="C393" s="105">
        <f t="shared" ref="C393:I393" si="94">C392/$I$392</f>
        <v>1.8571723438125789E-3</v>
      </c>
      <c r="D393" s="105">
        <f t="shared" si="94"/>
        <v>2.5524666776282078E-2</v>
      </c>
      <c r="E393" s="105">
        <f t="shared" si="94"/>
        <v>0.75174500937193423</v>
      </c>
      <c r="F393" s="105">
        <f t="shared" si="94"/>
        <v>0</v>
      </c>
      <c r="G393" s="105">
        <f t="shared" si="94"/>
        <v>3.3319681992791512E-2</v>
      </c>
      <c r="H393" s="105">
        <f t="shared" si="94"/>
        <v>0</v>
      </c>
      <c r="I393" s="105">
        <f t="shared" si="94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95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95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95"/>
        <v>0</v>
      </c>
    </row>
    <row r="401" spans="1:9" x14ac:dyDescent="0.25">
      <c r="A401" s="12" t="s">
        <v>15</v>
      </c>
      <c r="B401" s="49">
        <v>27.070476590371463</v>
      </c>
      <c r="C401" s="49">
        <v>14.427364705172822</v>
      </c>
      <c r="D401" s="49">
        <v>1.9280679162137202E-3</v>
      </c>
      <c r="E401" s="49">
        <v>0</v>
      </c>
      <c r="F401" s="372"/>
      <c r="G401" s="49">
        <v>0</v>
      </c>
      <c r="H401" s="58">
        <v>0</v>
      </c>
      <c r="I401" s="48">
        <f t="shared" si="95"/>
        <v>41.499769363460494</v>
      </c>
    </row>
    <row r="402" spans="1:9" x14ac:dyDescent="0.25">
      <c r="A402" s="11" t="s">
        <v>67</v>
      </c>
      <c r="B402" s="52">
        <v>3.4145421946099423</v>
      </c>
      <c r="C402" s="52">
        <v>2.0173375711796817</v>
      </c>
      <c r="D402" s="52">
        <v>0.98122832638683966</v>
      </c>
      <c r="E402" s="52">
        <v>0</v>
      </c>
      <c r="F402" s="372"/>
      <c r="G402" s="52">
        <v>0</v>
      </c>
      <c r="H402" s="53">
        <v>0</v>
      </c>
      <c r="I402" s="54">
        <f t="shared" si="95"/>
        <v>6.413108092176464</v>
      </c>
    </row>
    <row r="403" spans="1:9" x14ac:dyDescent="0.25">
      <c r="A403" s="12" t="s">
        <v>56</v>
      </c>
      <c r="B403" s="49">
        <v>3.2488155242147365E-9</v>
      </c>
      <c r="C403" s="49">
        <v>0</v>
      </c>
      <c r="D403" s="49">
        <v>0</v>
      </c>
      <c r="E403" s="49">
        <v>0.10352323824706047</v>
      </c>
      <c r="F403" s="372"/>
      <c r="G403" s="49">
        <v>0</v>
      </c>
      <c r="H403" s="58">
        <v>0</v>
      </c>
      <c r="I403" s="48">
        <f t="shared" si="95"/>
        <v>0.10352324149587599</v>
      </c>
    </row>
    <row r="404" spans="1:9" x14ac:dyDescent="0.25">
      <c r="A404" s="11" t="s">
        <v>11</v>
      </c>
      <c r="B404" s="52">
        <v>2.0550284829183614E-9</v>
      </c>
      <c r="C404" s="52">
        <v>8.6665548851217605E-2</v>
      </c>
      <c r="D404" s="52">
        <v>0</v>
      </c>
      <c r="E404" s="52">
        <v>1.4444256086841122E-2</v>
      </c>
      <c r="F404" s="372"/>
      <c r="G404" s="52">
        <v>0</v>
      </c>
      <c r="H404" s="53">
        <v>0</v>
      </c>
      <c r="I404" s="54">
        <f t="shared" si="95"/>
        <v>0.10110980699308721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95"/>
        <v>0</v>
      </c>
    </row>
    <row r="406" spans="1:9" x14ac:dyDescent="0.25">
      <c r="A406" s="11" t="s">
        <v>16</v>
      </c>
      <c r="B406" s="52">
        <v>1.0835467245947339E-2</v>
      </c>
      <c r="C406" s="52">
        <v>0</v>
      </c>
      <c r="D406" s="52">
        <v>6.5012803475684042E-2</v>
      </c>
      <c r="E406" s="52">
        <v>0</v>
      </c>
      <c r="F406" s="372"/>
      <c r="G406" s="52">
        <v>0</v>
      </c>
      <c r="H406" s="53">
        <v>0</v>
      </c>
      <c r="I406" s="54">
        <f t="shared" si="95"/>
        <v>7.5848270721631375E-2</v>
      </c>
    </row>
    <row r="407" spans="1:9" x14ac:dyDescent="0.25">
      <c r="A407" s="12" t="s">
        <v>139</v>
      </c>
      <c r="B407" s="49">
        <v>1.1671725139636488</v>
      </c>
      <c r="C407" s="49">
        <v>7.1213944094880164</v>
      </c>
      <c r="D407" s="49">
        <v>2.5511762353786205</v>
      </c>
      <c r="E407" s="49">
        <v>2.1046013487294808E-2</v>
      </c>
      <c r="F407" s="372"/>
      <c r="G407" s="49">
        <v>0</v>
      </c>
      <c r="H407" s="58">
        <v>0</v>
      </c>
      <c r="I407" s="48">
        <f t="shared" si="95"/>
        <v>10.860789172317579</v>
      </c>
    </row>
    <row r="408" spans="1:9" x14ac:dyDescent="0.25">
      <c r="A408" s="11" t="s">
        <v>24</v>
      </c>
      <c r="B408" s="52">
        <v>3.5440574898917747</v>
      </c>
      <c r="C408" s="52">
        <v>0.13947817665947038</v>
      </c>
      <c r="D408" s="52">
        <v>0.67825527922110784</v>
      </c>
      <c r="E408" s="52">
        <v>29.517739411190711</v>
      </c>
      <c r="F408" s="372"/>
      <c r="G408" s="52">
        <v>4.3041017541379061</v>
      </c>
      <c r="H408" s="53">
        <v>0</v>
      </c>
      <c r="I408" s="54">
        <f t="shared" si="95"/>
        <v>38.18363211110097</v>
      </c>
    </row>
    <row r="409" spans="1:9" x14ac:dyDescent="0.25">
      <c r="A409" s="12" t="s">
        <v>23</v>
      </c>
      <c r="B409" s="49">
        <v>0.40608667146512623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95"/>
        <v>0.40608667146512623</v>
      </c>
    </row>
    <row r="410" spans="1:9" x14ac:dyDescent="0.25">
      <c r="A410" s="11" t="s">
        <v>58</v>
      </c>
      <c r="B410" s="52">
        <v>0.18457136930063583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95"/>
        <v>0.18457136930063583</v>
      </c>
    </row>
    <row r="411" spans="1:9" x14ac:dyDescent="0.25">
      <c r="A411" s="12" t="s">
        <v>21</v>
      </c>
      <c r="B411" s="49">
        <v>0.58087726400792661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95"/>
        <v>0.58087726400792661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95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95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95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95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95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36.378619566160303</v>
      </c>
      <c r="C418" s="75">
        <f t="shared" ref="C418:I418" si="96">SUM(C397:C413)</f>
        <v>23.792240411351209</v>
      </c>
      <c r="D418" s="75">
        <f t="shared" si="96"/>
        <v>4.2776007123784652</v>
      </c>
      <c r="E418" s="75">
        <f t="shared" si="96"/>
        <v>29.656752919011907</v>
      </c>
      <c r="F418" s="75">
        <f t="shared" si="96"/>
        <v>0</v>
      </c>
      <c r="G418" s="75">
        <f t="shared" si="96"/>
        <v>4.3041017541379061</v>
      </c>
      <c r="H418" s="75">
        <f t="shared" si="96"/>
        <v>0</v>
      </c>
      <c r="I418" s="75">
        <f t="shared" si="96"/>
        <v>98.409315363039809</v>
      </c>
    </row>
    <row r="419" spans="1:11" s="4" customFormat="1" ht="15" thickBot="1" x14ac:dyDescent="0.35">
      <c r="A419" s="18" t="s">
        <v>85</v>
      </c>
      <c r="B419" s="105">
        <f>B418/$I$418</f>
        <v>0.36966642265477284</v>
      </c>
      <c r="C419" s="105">
        <f t="shared" ref="C419:I419" si="97">C418/$I$418</f>
        <v>0.24176817330330708</v>
      </c>
      <c r="D419" s="105">
        <f t="shared" si="97"/>
        <v>4.346743696567805E-2</v>
      </c>
      <c r="E419" s="105">
        <f t="shared" si="97"/>
        <v>0.30136123607410314</v>
      </c>
      <c r="F419" s="105">
        <f t="shared" si="97"/>
        <v>0</v>
      </c>
      <c r="G419" s="105">
        <f t="shared" si="97"/>
        <v>4.3736731002138686E-2</v>
      </c>
      <c r="H419" s="105">
        <f t="shared" si="97"/>
        <v>0</v>
      </c>
      <c r="I419" s="105">
        <f t="shared" si="97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98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98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98"/>
        <v>0</v>
      </c>
    </row>
    <row r="427" spans="1:11" x14ac:dyDescent="0.25">
      <c r="A427" s="12" t="s">
        <v>15</v>
      </c>
      <c r="B427" s="49">
        <v>50.442137830228084</v>
      </c>
      <c r="C427" s="49">
        <v>0.56300197653892903</v>
      </c>
      <c r="D427" s="49">
        <v>3.485276030552122</v>
      </c>
      <c r="E427" s="49">
        <v>0</v>
      </c>
      <c r="F427" s="372"/>
      <c r="G427" s="49">
        <v>0</v>
      </c>
      <c r="H427" s="58">
        <v>0</v>
      </c>
      <c r="I427" s="48">
        <f t="shared" si="98"/>
        <v>54.490415837319134</v>
      </c>
    </row>
    <row r="428" spans="1:11" x14ac:dyDescent="0.25">
      <c r="A428" s="11" t="s">
        <v>67</v>
      </c>
      <c r="B428" s="52">
        <v>9.1804935999948434</v>
      </c>
      <c r="C428" s="52">
        <v>4.6753688293778577</v>
      </c>
      <c r="D428" s="52">
        <v>0.69279312146863503</v>
      </c>
      <c r="E428" s="52">
        <v>0</v>
      </c>
      <c r="F428" s="372"/>
      <c r="G428" s="52">
        <v>0</v>
      </c>
      <c r="H428" s="53">
        <v>0</v>
      </c>
      <c r="I428" s="54">
        <f t="shared" si="98"/>
        <v>14.548655550841335</v>
      </c>
    </row>
    <row r="429" spans="1:11" x14ac:dyDescent="0.25">
      <c r="A429" s="12" t="s">
        <v>56</v>
      </c>
      <c r="B429" s="49">
        <v>2.5267865720541123E-9</v>
      </c>
      <c r="C429" s="49">
        <v>2.5267865720541123E-9</v>
      </c>
      <c r="D429" s="49">
        <v>2.5267865720541123E-9</v>
      </c>
      <c r="E429" s="49">
        <v>8.1649515567221539E-2</v>
      </c>
      <c r="F429" s="372"/>
      <c r="G429" s="49">
        <v>0</v>
      </c>
      <c r="H429" s="58">
        <v>0</v>
      </c>
      <c r="I429" s="48">
        <f t="shared" si="98"/>
        <v>8.1649523147581254E-2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98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98"/>
        <v>0</v>
      </c>
    </row>
    <row r="432" spans="1:11" x14ac:dyDescent="0.25">
      <c r="A432" s="11" t="s">
        <v>16</v>
      </c>
      <c r="B432" s="52">
        <v>0</v>
      </c>
      <c r="C432" s="52">
        <v>0</v>
      </c>
      <c r="D432" s="52">
        <v>0</v>
      </c>
      <c r="E432" s="52">
        <v>0</v>
      </c>
      <c r="F432" s="372"/>
      <c r="G432" s="52">
        <v>0</v>
      </c>
      <c r="H432" s="53">
        <v>0</v>
      </c>
      <c r="I432" s="54">
        <f t="shared" si="98"/>
        <v>0</v>
      </c>
    </row>
    <row r="433" spans="1:11" x14ac:dyDescent="0.25">
      <c r="A433" s="12" t="s">
        <v>139</v>
      </c>
      <c r="B433" s="49">
        <v>33.068210198062765</v>
      </c>
      <c r="C433" s="49">
        <v>57.243215288636364</v>
      </c>
      <c r="D433" s="49">
        <v>23.798822286134207</v>
      </c>
      <c r="E433" s="49">
        <v>0.88189601361297254</v>
      </c>
      <c r="F433" s="372"/>
      <c r="G433" s="49">
        <v>0</v>
      </c>
      <c r="H433" s="58">
        <v>0</v>
      </c>
      <c r="I433" s="48">
        <f t="shared" si="98"/>
        <v>114.99214378644632</v>
      </c>
    </row>
    <row r="434" spans="1:11" x14ac:dyDescent="0.25">
      <c r="A434" s="11" t="s">
        <v>24</v>
      </c>
      <c r="B434" s="52">
        <v>81.650908920934839</v>
      </c>
      <c r="C434" s="52">
        <v>6.1602873984144381E-3</v>
      </c>
      <c r="D434" s="52">
        <v>8.7721378434844723</v>
      </c>
      <c r="E434" s="52">
        <v>185.15684281827393</v>
      </c>
      <c r="F434" s="372"/>
      <c r="G434" s="52">
        <v>46.914557175067067</v>
      </c>
      <c r="H434" s="53">
        <v>1.6801762443242899E-2</v>
      </c>
      <c r="I434" s="54">
        <f t="shared" si="98"/>
        <v>322.51740880760195</v>
      </c>
    </row>
    <row r="435" spans="1:11" x14ac:dyDescent="0.25">
      <c r="A435" s="12" t="s">
        <v>23</v>
      </c>
      <c r="B435" s="49">
        <v>7.4875168235049481</v>
      </c>
      <c r="C435" s="49">
        <v>2.2572644266447327E-3</v>
      </c>
      <c r="D435" s="49">
        <v>0.18191906903438912</v>
      </c>
      <c r="E435" s="49">
        <v>0</v>
      </c>
      <c r="F435" s="372"/>
      <c r="G435" s="49">
        <v>0</v>
      </c>
      <c r="H435" s="58">
        <v>0</v>
      </c>
      <c r="I435" s="48">
        <f t="shared" si="98"/>
        <v>7.6716931569659819</v>
      </c>
    </row>
    <row r="436" spans="1:11" x14ac:dyDescent="0.25">
      <c r="A436" s="11" t="s">
        <v>58</v>
      </c>
      <c r="B436" s="52">
        <v>13.782004943581418</v>
      </c>
      <c r="C436" s="52">
        <v>2.0982810649160633</v>
      </c>
      <c r="D436" s="52">
        <v>10.762234571456196</v>
      </c>
      <c r="E436" s="52">
        <v>0</v>
      </c>
      <c r="F436" s="372"/>
      <c r="G436" s="52">
        <v>0</v>
      </c>
      <c r="H436" s="53">
        <v>0</v>
      </c>
      <c r="I436" s="54">
        <f t="shared" si="98"/>
        <v>26.642520579953676</v>
      </c>
    </row>
    <row r="437" spans="1:11" x14ac:dyDescent="0.25">
      <c r="A437" s="12" t="s">
        <v>21</v>
      </c>
      <c r="B437" s="49">
        <v>9.9948288551574276</v>
      </c>
      <c r="C437" s="49">
        <v>2.5986840158096323</v>
      </c>
      <c r="D437" s="49">
        <v>41.978851461035219</v>
      </c>
      <c r="E437" s="49">
        <v>0</v>
      </c>
      <c r="F437" s="372"/>
      <c r="G437" s="49">
        <v>0</v>
      </c>
      <c r="H437" s="58">
        <v>0</v>
      </c>
      <c r="I437" s="48">
        <f t="shared" si="98"/>
        <v>54.57236433200228</v>
      </c>
    </row>
    <row r="438" spans="1:11" x14ac:dyDescent="0.25">
      <c r="A438" s="11" t="s">
        <v>20</v>
      </c>
      <c r="B438" s="52">
        <v>6.3905332924474321</v>
      </c>
      <c r="C438" s="52">
        <v>7.4688082818610155E-2</v>
      </c>
      <c r="D438" s="52">
        <v>3.8249661742443388</v>
      </c>
      <c r="E438" s="52">
        <v>0</v>
      </c>
      <c r="F438" s="372"/>
      <c r="G438" s="52">
        <v>0</v>
      </c>
      <c r="H438" s="53">
        <v>0</v>
      </c>
      <c r="I438" s="54">
        <f t="shared" si="98"/>
        <v>10.290187549510382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98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98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98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98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211.99663446643859</v>
      </c>
      <c r="C444" s="75">
        <f t="shared" ref="C444:I444" si="99">SUM(C423:C439)</f>
        <v>67.261656812449317</v>
      </c>
      <c r="D444" s="75">
        <f t="shared" si="99"/>
        <v>93.497000559936367</v>
      </c>
      <c r="E444" s="75">
        <f t="shared" si="99"/>
        <v>186.12038834745411</v>
      </c>
      <c r="F444" s="75">
        <f t="shared" si="99"/>
        <v>0</v>
      </c>
      <c r="G444" s="75">
        <f t="shared" si="99"/>
        <v>46.914557175067067</v>
      </c>
      <c r="H444" s="75">
        <f t="shared" si="99"/>
        <v>1.6801762443242899E-2</v>
      </c>
      <c r="I444" s="75">
        <f t="shared" si="99"/>
        <v>605.80703912378863</v>
      </c>
    </row>
    <row r="445" spans="1:11" s="4" customFormat="1" ht="15" thickBot="1" x14ac:dyDescent="0.35">
      <c r="A445" s="18" t="s">
        <v>85</v>
      </c>
      <c r="B445" s="105">
        <f>B444/$I$444</f>
        <v>0.34994085703107836</v>
      </c>
      <c r="C445" s="105">
        <f t="shared" ref="C445:I445" si="100">C444/$I$444</f>
        <v>0.11102818631776461</v>
      </c>
      <c r="D445" s="105">
        <f t="shared" si="100"/>
        <v>0.15433462228363362</v>
      </c>
      <c r="E445" s="105">
        <f t="shared" si="100"/>
        <v>0.30722718015401418</v>
      </c>
      <c r="F445" s="105">
        <f t="shared" si="100"/>
        <v>0</v>
      </c>
      <c r="G445" s="105">
        <f t="shared" si="100"/>
        <v>7.7441419701761993E-2</v>
      </c>
      <c r="H445" s="105">
        <f t="shared" si="100"/>
        <v>2.7734511747410848E-5</v>
      </c>
      <c r="I445" s="105">
        <f t="shared" si="100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0.27243581379673065</v>
      </c>
      <c r="G449" s="376"/>
      <c r="H449" s="378"/>
      <c r="I449" s="48">
        <f>F449</f>
        <v>0.27243581379673065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101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101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101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101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101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256.14219281037867</v>
      </c>
      <c r="G455" s="379"/>
      <c r="H455" s="381"/>
      <c r="I455" s="48">
        <f t="shared" si="101"/>
        <v>256.14219281037867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101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101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101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101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991.74182574140468</v>
      </c>
      <c r="G460" s="379"/>
      <c r="H460" s="381"/>
      <c r="I460" s="54">
        <f t="shared" si="101"/>
        <v>991.74182574140468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101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101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101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101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101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101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101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101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101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1248.15645436558</v>
      </c>
      <c r="G470" s="75"/>
      <c r="H470" s="76"/>
      <c r="I470" s="48">
        <f>F470</f>
        <v>1248.15645436558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102">C470/$I$470</f>
        <v>0</v>
      </c>
      <c r="D471" s="105">
        <f t="shared" si="102"/>
        <v>0</v>
      </c>
      <c r="E471" s="105">
        <f t="shared" si="102"/>
        <v>0</v>
      </c>
      <c r="F471" s="105">
        <f t="shared" si="102"/>
        <v>1</v>
      </c>
      <c r="G471" s="105">
        <f t="shared" si="102"/>
        <v>0</v>
      </c>
      <c r="H471" s="105">
        <f t="shared" si="102"/>
        <v>0</v>
      </c>
      <c r="I471" s="105">
        <f t="shared" si="102"/>
        <v>1</v>
      </c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103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103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103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103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103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16351.106432069235</v>
      </c>
      <c r="G481" s="379"/>
      <c r="H481" s="381"/>
      <c r="I481" s="48">
        <f t="shared" si="103"/>
        <v>16351.106432069235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6635.1541125167096</v>
      </c>
      <c r="G482" s="379"/>
      <c r="H482" s="381"/>
      <c r="I482" s="54">
        <f t="shared" si="103"/>
        <v>6635.1541125167096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103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10.915879554141354</v>
      </c>
      <c r="G484" s="379"/>
      <c r="H484" s="381"/>
      <c r="I484" s="54">
        <f t="shared" si="103"/>
        <v>10.915879554141354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0.49524298297403496</v>
      </c>
      <c r="G485" s="379"/>
      <c r="H485" s="381"/>
      <c r="I485" s="48">
        <f t="shared" si="103"/>
        <v>0.49524298297403496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228.75863386397234</v>
      </c>
      <c r="G486" s="379"/>
      <c r="H486" s="381"/>
      <c r="I486" s="54">
        <f t="shared" si="103"/>
        <v>228.75863386397234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103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103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56.613570318782187</v>
      </c>
      <c r="G489" s="379"/>
      <c r="H489" s="381"/>
      <c r="I489" s="48">
        <f t="shared" si="103"/>
        <v>56.613570318782187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103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103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61">
        <f t="shared" si="103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67">
        <f t="shared" si="103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61">
        <f t="shared" si="103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70">
        <v>0</v>
      </c>
      <c r="G495" s="382"/>
      <c r="H495" s="384"/>
      <c r="I495" s="72">
        <f t="shared" si="103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75">
        <f>SUM(F475:F491)</f>
        <v>23283.043871305817</v>
      </c>
      <c r="G496" s="75"/>
      <c r="H496" s="76"/>
      <c r="I496" s="127">
        <f>SUM(I475:I491)</f>
        <v>23283.043871305817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104">C496/$I$496</f>
        <v>0</v>
      </c>
      <c r="D497" s="105">
        <f t="shared" si="104"/>
        <v>0</v>
      </c>
      <c r="E497" s="105">
        <f t="shared" si="104"/>
        <v>0</v>
      </c>
      <c r="F497" s="105">
        <f t="shared" si="104"/>
        <v>1</v>
      </c>
      <c r="G497" s="105">
        <f t="shared" si="104"/>
        <v>0</v>
      </c>
      <c r="H497" s="105">
        <f t="shared" si="104"/>
        <v>0</v>
      </c>
      <c r="I497" s="105">
        <f t="shared" si="104"/>
        <v>1</v>
      </c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105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105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105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105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105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105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105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105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105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1139.6486656594279</v>
      </c>
      <c r="G511" s="379"/>
      <c r="H511" s="381"/>
      <c r="I511" s="48">
        <f t="shared" si="105"/>
        <v>1139.6486656594279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341.97124311377246</v>
      </c>
      <c r="G512" s="379"/>
      <c r="H512" s="381"/>
      <c r="I512" s="54">
        <f t="shared" si="105"/>
        <v>341.97124311377246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105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105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105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105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105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105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105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105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105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1481.6199087732005</v>
      </c>
      <c r="G522" s="75"/>
      <c r="H522" s="76"/>
      <c r="I522" s="48">
        <f>F522</f>
        <v>1481.6199087732005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106">C522/$I$522</f>
        <v>0</v>
      </c>
      <c r="D523" s="105">
        <f t="shared" si="106"/>
        <v>0</v>
      </c>
      <c r="E523" s="105">
        <f t="shared" si="106"/>
        <v>0</v>
      </c>
      <c r="F523" s="105">
        <f t="shared" si="106"/>
        <v>1</v>
      </c>
      <c r="G523" s="105">
        <f t="shared" si="106"/>
        <v>0</v>
      </c>
      <c r="H523" s="105">
        <f t="shared" si="106"/>
        <v>0</v>
      </c>
      <c r="I523" s="105">
        <f t="shared" si="106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107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107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107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107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107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9.8969614567538535</v>
      </c>
      <c r="G533" s="379"/>
      <c r="H533" s="381"/>
      <c r="I533" s="48">
        <f t="shared" si="107"/>
        <v>9.8969614567538535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0.95163923775552051</v>
      </c>
      <c r="G534" s="379"/>
      <c r="H534" s="381"/>
      <c r="I534" s="54">
        <f t="shared" si="107"/>
        <v>0.95163923775552051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107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107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107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107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107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107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107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107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107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107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107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107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107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10.848600694509374</v>
      </c>
      <c r="G548" s="75"/>
      <c r="H548" s="76"/>
      <c r="I548" s="75">
        <f>SUM(I527:I543)</f>
        <v>10.848600694509374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108">C548/$I$548</f>
        <v>0</v>
      </c>
      <c r="D549" s="105">
        <f t="shared" si="108"/>
        <v>0</v>
      </c>
      <c r="E549" s="105">
        <f t="shared" si="108"/>
        <v>0</v>
      </c>
      <c r="F549" s="105">
        <f t="shared" si="108"/>
        <v>1</v>
      </c>
      <c r="G549" s="105">
        <f t="shared" si="108"/>
        <v>0</v>
      </c>
      <c r="H549" s="105">
        <f t="shared" si="108"/>
        <v>0</v>
      </c>
      <c r="I549" s="105">
        <f t="shared" si="108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109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109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109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109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109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109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8.0709092947287537</v>
      </c>
      <c r="G560" s="379"/>
      <c r="H560" s="381"/>
      <c r="I560" s="54">
        <f t="shared" si="109"/>
        <v>8.0709092947287537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716.43748042946208</v>
      </c>
      <c r="G561" s="379"/>
      <c r="H561" s="381"/>
      <c r="I561" s="48">
        <f t="shared" si="109"/>
        <v>716.43748042946208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109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109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109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109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109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109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109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109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109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109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109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109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724.50838972419081</v>
      </c>
      <c r="G574" s="75"/>
      <c r="H574" s="76"/>
      <c r="I574" s="48">
        <f>F574</f>
        <v>724.50838972419081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110">C574/$I$574</f>
        <v>0</v>
      </c>
      <c r="D575" s="105">
        <f t="shared" si="110"/>
        <v>0</v>
      </c>
      <c r="E575" s="105">
        <f t="shared" si="110"/>
        <v>0</v>
      </c>
      <c r="F575" s="105">
        <f t="shared" si="110"/>
        <v>1</v>
      </c>
      <c r="G575" s="105">
        <f t="shared" si="110"/>
        <v>0</v>
      </c>
      <c r="H575" s="105">
        <f t="shared" si="110"/>
        <v>0</v>
      </c>
      <c r="I575" s="105">
        <f t="shared" si="110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25.946012872720274</v>
      </c>
      <c r="C579" s="46">
        <v>0</v>
      </c>
      <c r="D579" s="46">
        <v>4.9470167509418452</v>
      </c>
      <c r="E579" s="46">
        <v>0</v>
      </c>
      <c r="F579" s="371"/>
      <c r="G579" s="46">
        <v>0</v>
      </c>
      <c r="H579" s="47">
        <v>0</v>
      </c>
      <c r="I579" s="48">
        <f>SUM(B579:H579)</f>
        <v>30.89302962366212</v>
      </c>
    </row>
    <row r="580" spans="1:9" x14ac:dyDescent="0.25">
      <c r="A580" s="11" t="s">
        <v>7</v>
      </c>
      <c r="B580" s="52">
        <v>22.397812175251033</v>
      </c>
      <c r="C580" s="52">
        <v>0</v>
      </c>
      <c r="D580" s="52">
        <v>5.504473409873432</v>
      </c>
      <c r="E580" s="52">
        <v>0</v>
      </c>
      <c r="F580" s="372"/>
      <c r="G580" s="52">
        <v>0</v>
      </c>
      <c r="H580" s="53">
        <v>0</v>
      </c>
      <c r="I580" s="54">
        <f t="shared" ref="I580:I599" si="111">SUM(B580:H580)</f>
        <v>27.902285585124467</v>
      </c>
    </row>
    <row r="581" spans="1:9" x14ac:dyDescent="0.25">
      <c r="A581" s="12" t="s">
        <v>9</v>
      </c>
      <c r="B581" s="49">
        <v>10.39211939573082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111"/>
        <v>10.39211939573082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111"/>
        <v>0</v>
      </c>
    </row>
    <row r="583" spans="1:9" x14ac:dyDescent="0.25">
      <c r="A583" s="12" t="s">
        <v>15</v>
      </c>
      <c r="B583" s="49">
        <v>225.63427398889337</v>
      </c>
      <c r="C583" s="49">
        <v>27.32990608618849</v>
      </c>
      <c r="D583" s="49">
        <v>5.8929268319059664</v>
      </c>
      <c r="E583" s="49">
        <v>13.142900110294336</v>
      </c>
      <c r="F583" s="372"/>
      <c r="G583" s="49">
        <v>0</v>
      </c>
      <c r="H583" s="58">
        <v>0</v>
      </c>
      <c r="I583" s="48">
        <f t="shared" si="111"/>
        <v>272.0000070172822</v>
      </c>
    </row>
    <row r="584" spans="1:9" x14ac:dyDescent="0.25">
      <c r="A584" s="11" t="s">
        <v>67</v>
      </c>
      <c r="B584" s="52">
        <v>1784.7047264491682</v>
      </c>
      <c r="C584" s="52">
        <v>27.084402143191813</v>
      </c>
      <c r="D584" s="52">
        <v>32.024530670836043</v>
      </c>
      <c r="E584" s="52">
        <v>0</v>
      </c>
      <c r="F584" s="372"/>
      <c r="G584" s="52">
        <v>0</v>
      </c>
      <c r="H584" s="53">
        <v>0</v>
      </c>
      <c r="I584" s="54">
        <f t="shared" si="111"/>
        <v>1843.8136592631959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0.1946420786396795</v>
      </c>
      <c r="E585" s="49">
        <v>90.797542866808897</v>
      </c>
      <c r="F585" s="372"/>
      <c r="G585" s="49">
        <v>0</v>
      </c>
      <c r="H585" s="58">
        <v>0</v>
      </c>
      <c r="I585" s="48">
        <f t="shared" si="111"/>
        <v>90.992184945448571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3.0903020720397238E-2</v>
      </c>
      <c r="E586" s="52">
        <v>0.90352734760635411</v>
      </c>
      <c r="F586" s="372"/>
      <c r="G586" s="52">
        <v>0</v>
      </c>
      <c r="H586" s="53">
        <v>0</v>
      </c>
      <c r="I586" s="54">
        <f t="shared" si="111"/>
        <v>0.9344303683267513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12.001340620271627</v>
      </c>
      <c r="F587" s="372"/>
      <c r="G587" s="49">
        <v>0</v>
      </c>
      <c r="H587" s="58">
        <v>0</v>
      </c>
      <c r="I587" s="48">
        <f t="shared" si="111"/>
        <v>12.001340620271627</v>
      </c>
    </row>
    <row r="588" spans="1:9" x14ac:dyDescent="0.25">
      <c r="A588" s="11" t="s">
        <v>16</v>
      </c>
      <c r="B588" s="52">
        <v>150.89784898259282</v>
      </c>
      <c r="C588" s="52">
        <v>0.81760901599101332</v>
      </c>
      <c r="D588" s="52">
        <v>19.151413272883833</v>
      </c>
      <c r="E588" s="52">
        <v>2.610669357191421</v>
      </c>
      <c r="F588" s="372"/>
      <c r="G588" s="52">
        <v>0</v>
      </c>
      <c r="H588" s="53">
        <v>0</v>
      </c>
      <c r="I588" s="54">
        <f t="shared" si="111"/>
        <v>173.47754062865911</v>
      </c>
    </row>
    <row r="589" spans="1:9" x14ac:dyDescent="0.25">
      <c r="A589" s="12" t="s">
        <v>139</v>
      </c>
      <c r="B589" s="49">
        <v>1046.2786536532151</v>
      </c>
      <c r="C589" s="49">
        <v>164.87968776802163</v>
      </c>
      <c r="D589" s="49">
        <v>32.156682909380713</v>
      </c>
      <c r="E589" s="49">
        <v>25.320796842520728</v>
      </c>
      <c r="F589" s="372"/>
      <c r="G589" s="49">
        <v>0</v>
      </c>
      <c r="H589" s="58">
        <v>0</v>
      </c>
      <c r="I589" s="48">
        <f t="shared" si="111"/>
        <v>1268.6358211731379</v>
      </c>
    </row>
    <row r="590" spans="1:9" x14ac:dyDescent="0.25">
      <c r="A590" s="11" t="s">
        <v>24</v>
      </c>
      <c r="B590" s="52">
        <v>417.01797459097241</v>
      </c>
      <c r="C590" s="52">
        <v>0</v>
      </c>
      <c r="D590" s="52">
        <v>919.74547598291178</v>
      </c>
      <c r="E590" s="52">
        <v>202.6782528020579</v>
      </c>
      <c r="F590" s="372"/>
      <c r="G590" s="52">
        <v>630.12987231216334</v>
      </c>
      <c r="H590" s="53">
        <v>0.16404363030879182</v>
      </c>
      <c r="I590" s="54">
        <f t="shared" si="111"/>
        <v>2169.7356193184141</v>
      </c>
    </row>
    <row r="591" spans="1:9" x14ac:dyDescent="0.25">
      <c r="A591" s="12" t="s">
        <v>23</v>
      </c>
      <c r="B591" s="49">
        <v>1441.5279511093238</v>
      </c>
      <c r="C591" s="49">
        <v>9.1390299633141012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111"/>
        <v>1450.666981072638</v>
      </c>
    </row>
    <row r="592" spans="1:9" x14ac:dyDescent="0.25">
      <c r="A592" s="11" t="s">
        <v>58</v>
      </c>
      <c r="B592" s="52">
        <v>39.418690298799653</v>
      </c>
      <c r="C592" s="52">
        <v>0</v>
      </c>
      <c r="D592" s="52">
        <v>7.0074823393377477</v>
      </c>
      <c r="E592" s="52">
        <v>0</v>
      </c>
      <c r="F592" s="372"/>
      <c r="G592" s="52">
        <v>0</v>
      </c>
      <c r="H592" s="53">
        <v>0</v>
      </c>
      <c r="I592" s="54">
        <f t="shared" si="111"/>
        <v>46.426172638137402</v>
      </c>
    </row>
    <row r="593" spans="1:11" x14ac:dyDescent="0.25">
      <c r="A593" s="12" t="s">
        <v>21</v>
      </c>
      <c r="B593" s="49">
        <v>266.59096354983507</v>
      </c>
      <c r="C593" s="49">
        <v>0</v>
      </c>
      <c r="D593" s="49">
        <v>16.44312220456036</v>
      </c>
      <c r="E593" s="49">
        <v>0</v>
      </c>
      <c r="F593" s="372"/>
      <c r="G593" s="49">
        <v>0</v>
      </c>
      <c r="H593" s="58">
        <v>0</v>
      </c>
      <c r="I593" s="48">
        <f t="shared" si="111"/>
        <v>283.03408575439545</v>
      </c>
    </row>
    <row r="594" spans="1:11" x14ac:dyDescent="0.25">
      <c r="A594" s="11" t="s">
        <v>20</v>
      </c>
      <c r="B594" s="52">
        <v>40.286081870297089</v>
      </c>
      <c r="C594" s="52">
        <v>0</v>
      </c>
      <c r="D594" s="52">
        <v>0.74433602399778576</v>
      </c>
      <c r="E594" s="52">
        <v>0</v>
      </c>
      <c r="F594" s="372"/>
      <c r="G594" s="52">
        <v>0</v>
      </c>
      <c r="H594" s="53">
        <v>0</v>
      </c>
      <c r="I594" s="54">
        <f t="shared" si="111"/>
        <v>41.030417894294878</v>
      </c>
    </row>
    <row r="595" spans="1:11" x14ac:dyDescent="0.25">
      <c r="A595" s="13" t="s">
        <v>62</v>
      </c>
      <c r="B595" s="49">
        <v>265.366079725318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111"/>
        <v>265.366079725318</v>
      </c>
    </row>
    <row r="596" spans="1:11" ht="14.4" x14ac:dyDescent="0.3">
      <c r="A596" s="14" t="s">
        <v>22</v>
      </c>
      <c r="B596" s="59">
        <v>265.366079725318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111"/>
        <v>265.366079725318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111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111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111"/>
        <v>0</v>
      </c>
    </row>
    <row r="600" spans="1:11" x14ac:dyDescent="0.25">
      <c r="A600" s="17" t="s">
        <v>25</v>
      </c>
      <c r="B600" s="75">
        <f>SUM(B579:B595)</f>
        <v>5736.4591886621165</v>
      </c>
      <c r="C600" s="75">
        <f t="shared" ref="C600:I600" si="112">SUM(C579:C595)</f>
        <v>229.25063497670703</v>
      </c>
      <c r="D600" s="75">
        <f t="shared" si="112"/>
        <v>1043.8430054959895</v>
      </c>
      <c r="E600" s="75">
        <f t="shared" si="112"/>
        <v>347.45502994675127</v>
      </c>
      <c r="F600" s="75">
        <f t="shared" si="112"/>
        <v>0</v>
      </c>
      <c r="G600" s="75">
        <f t="shared" si="112"/>
        <v>630.12987231216334</v>
      </c>
      <c r="H600" s="75">
        <f t="shared" si="112"/>
        <v>0.16404363030879182</v>
      </c>
      <c r="I600" s="75">
        <f t="shared" si="112"/>
        <v>7987.3017750240369</v>
      </c>
    </row>
    <row r="601" spans="1:11" s="4" customFormat="1" ht="15" thickBot="1" x14ac:dyDescent="0.35">
      <c r="A601" s="19" t="s">
        <v>85</v>
      </c>
      <c r="B601" s="105">
        <f>B600/$I$600</f>
        <v>0.71819737756745183</v>
      </c>
      <c r="C601" s="105">
        <f t="shared" ref="C601:I601" si="113">C600/$I$600</f>
        <v>2.8701887249779932E-2</v>
      </c>
      <c r="D601" s="105">
        <f t="shared" si="113"/>
        <v>0.13068781359432838</v>
      </c>
      <c r="E601" s="105">
        <f t="shared" si="113"/>
        <v>4.3500926812760327E-2</v>
      </c>
      <c r="F601" s="105">
        <f t="shared" si="113"/>
        <v>0</v>
      </c>
      <c r="G601" s="105">
        <f t="shared" si="113"/>
        <v>7.8891456722288048E-2</v>
      </c>
      <c r="H601" s="105">
        <f t="shared" si="113"/>
        <v>2.0538053391415545E-5</v>
      </c>
      <c r="I601" s="105">
        <f t="shared" si="113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63.126417936273171</v>
      </c>
      <c r="C605" s="46">
        <v>0</v>
      </c>
      <c r="D605" s="46">
        <v>4.3163362691468841</v>
      </c>
      <c r="E605" s="46">
        <v>0</v>
      </c>
      <c r="F605" s="371"/>
      <c r="G605" s="46">
        <v>0</v>
      </c>
      <c r="H605" s="47">
        <v>0</v>
      </c>
      <c r="I605" s="48">
        <f>SUM(B605:H605)</f>
        <v>67.442754205420059</v>
      </c>
    </row>
    <row r="606" spans="1:11" x14ac:dyDescent="0.25">
      <c r="A606" s="11" t="s">
        <v>7</v>
      </c>
      <c r="B606" s="52">
        <v>144.96863022983149</v>
      </c>
      <c r="C606" s="52">
        <v>0</v>
      </c>
      <c r="D606" s="52">
        <v>9.9123849729799325</v>
      </c>
      <c r="E606" s="52">
        <v>0</v>
      </c>
      <c r="F606" s="372"/>
      <c r="G606" s="52">
        <v>0</v>
      </c>
      <c r="H606" s="53">
        <v>0</v>
      </c>
      <c r="I606" s="54">
        <f t="shared" ref="I606:I625" si="114">SUM(B606:H606)</f>
        <v>154.88101520281143</v>
      </c>
    </row>
    <row r="607" spans="1:11" x14ac:dyDescent="0.25">
      <c r="A607" s="12" t="s">
        <v>9</v>
      </c>
      <c r="B607" s="49">
        <v>206.3931244560867</v>
      </c>
      <c r="C607" s="49">
        <v>0</v>
      </c>
      <c r="D607" s="49">
        <v>14.112350390159774</v>
      </c>
      <c r="E607" s="49">
        <v>0</v>
      </c>
      <c r="F607" s="372"/>
      <c r="G607" s="49">
        <v>0</v>
      </c>
      <c r="H607" s="58">
        <v>0</v>
      </c>
      <c r="I607" s="48">
        <f t="shared" si="114"/>
        <v>220.50547484624647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114"/>
        <v>0</v>
      </c>
    </row>
    <row r="609" spans="1:9" x14ac:dyDescent="0.25">
      <c r="A609" s="12" t="s">
        <v>15</v>
      </c>
      <c r="B609" s="49">
        <v>809.9888644190894</v>
      </c>
      <c r="C609" s="49">
        <v>0</v>
      </c>
      <c r="D609" s="49">
        <v>63.785530855009192</v>
      </c>
      <c r="E609" s="49">
        <v>0</v>
      </c>
      <c r="F609" s="372"/>
      <c r="G609" s="49">
        <v>0</v>
      </c>
      <c r="H609" s="58">
        <v>0</v>
      </c>
      <c r="I609" s="48">
        <f t="shared" si="114"/>
        <v>873.77439527409854</v>
      </c>
    </row>
    <row r="610" spans="1:9" x14ac:dyDescent="0.25">
      <c r="A610" s="11" t="s">
        <v>67</v>
      </c>
      <c r="B610" s="52">
        <v>5259.1309099677637</v>
      </c>
      <c r="C610" s="52">
        <v>0</v>
      </c>
      <c r="D610" s="52">
        <v>414.14946755948944</v>
      </c>
      <c r="E610" s="52">
        <v>0</v>
      </c>
      <c r="F610" s="372"/>
      <c r="G610" s="52">
        <v>0</v>
      </c>
      <c r="H610" s="53">
        <v>0</v>
      </c>
      <c r="I610" s="54">
        <f t="shared" si="114"/>
        <v>5673.2803775272532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114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114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114"/>
        <v>0</v>
      </c>
    </row>
    <row r="614" spans="1:9" x14ac:dyDescent="0.25">
      <c r="A614" s="11" t="s">
        <v>16</v>
      </c>
      <c r="B614" s="52">
        <v>90.241062220824247</v>
      </c>
      <c r="C614" s="52">
        <v>0</v>
      </c>
      <c r="D614" s="52">
        <v>7.1063619656096755</v>
      </c>
      <c r="E614" s="52">
        <v>0</v>
      </c>
      <c r="F614" s="372"/>
      <c r="G614" s="52">
        <v>0</v>
      </c>
      <c r="H614" s="53">
        <v>0</v>
      </c>
      <c r="I614" s="54">
        <f t="shared" si="114"/>
        <v>97.347424186433926</v>
      </c>
    </row>
    <row r="615" spans="1:9" x14ac:dyDescent="0.25">
      <c r="A615" s="12" t="s">
        <v>139</v>
      </c>
      <c r="B615" s="49">
        <v>774.39787245729849</v>
      </c>
      <c r="C615" s="49">
        <v>0</v>
      </c>
      <c r="D615" s="49">
        <v>244.54669656546267</v>
      </c>
      <c r="E615" s="49">
        <v>0</v>
      </c>
      <c r="F615" s="372"/>
      <c r="G615" s="49">
        <v>0</v>
      </c>
      <c r="H615" s="58">
        <v>0</v>
      </c>
      <c r="I615" s="48">
        <f t="shared" si="114"/>
        <v>1018.9445690227611</v>
      </c>
    </row>
    <row r="616" spans="1:9" x14ac:dyDescent="0.25">
      <c r="A616" s="11" t="s">
        <v>24</v>
      </c>
      <c r="B616" s="52">
        <v>1415.9292423423067</v>
      </c>
      <c r="C616" s="52">
        <v>0</v>
      </c>
      <c r="D616" s="52">
        <v>1608.3856442140764</v>
      </c>
      <c r="E616" s="52">
        <v>1171.9395725610966</v>
      </c>
      <c r="F616" s="372"/>
      <c r="G616" s="52">
        <v>306.93655471838247</v>
      </c>
      <c r="H616" s="53">
        <v>0</v>
      </c>
      <c r="I616" s="54">
        <f t="shared" si="114"/>
        <v>4503.1910138358617</v>
      </c>
    </row>
    <row r="617" spans="1:9" x14ac:dyDescent="0.25">
      <c r="A617" s="12" t="s">
        <v>23</v>
      </c>
      <c r="B617" s="49">
        <v>898.19421955570465</v>
      </c>
      <c r="C617" s="49">
        <v>0</v>
      </c>
      <c r="D617" s="49">
        <v>209.04717536010483</v>
      </c>
      <c r="E617" s="49">
        <v>0</v>
      </c>
      <c r="F617" s="372"/>
      <c r="G617" s="49">
        <v>0</v>
      </c>
      <c r="H617" s="58">
        <v>0</v>
      </c>
      <c r="I617" s="48">
        <f t="shared" si="114"/>
        <v>1107.2413949158095</v>
      </c>
    </row>
    <row r="618" spans="1:9" x14ac:dyDescent="0.25">
      <c r="A618" s="11" t="s">
        <v>58</v>
      </c>
      <c r="B618" s="52">
        <v>4625.456199579563</v>
      </c>
      <c r="C618" s="52">
        <v>0</v>
      </c>
      <c r="D618" s="52">
        <v>485.54512592271658</v>
      </c>
      <c r="E618" s="52">
        <v>0</v>
      </c>
      <c r="F618" s="372"/>
      <c r="G618" s="52">
        <v>0</v>
      </c>
      <c r="H618" s="53">
        <v>0</v>
      </c>
      <c r="I618" s="54">
        <f t="shared" si="114"/>
        <v>5111.0013255022795</v>
      </c>
    </row>
    <row r="619" spans="1:9" x14ac:dyDescent="0.25">
      <c r="A619" s="12" t="s">
        <v>21</v>
      </c>
      <c r="B619" s="49">
        <v>428.05208327518091</v>
      </c>
      <c r="C619" s="49">
        <v>0</v>
      </c>
      <c r="D619" s="49">
        <v>44.9336441007096</v>
      </c>
      <c r="E619" s="49">
        <v>0</v>
      </c>
      <c r="F619" s="372"/>
      <c r="G619" s="49">
        <v>0</v>
      </c>
      <c r="H619" s="58">
        <v>0</v>
      </c>
      <c r="I619" s="48">
        <f t="shared" si="114"/>
        <v>472.98572737589052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114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294.09177373379157</v>
      </c>
      <c r="E621" s="49">
        <v>0</v>
      </c>
      <c r="F621" s="372"/>
      <c r="G621" s="49">
        <v>0</v>
      </c>
      <c r="H621" s="58">
        <v>0</v>
      </c>
      <c r="I621" s="48">
        <f t="shared" si="114"/>
        <v>436.3176842162294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294.09177373379157</v>
      </c>
      <c r="E622" s="59">
        <v>0</v>
      </c>
      <c r="F622" s="372"/>
      <c r="G622" s="59">
        <v>0</v>
      </c>
      <c r="H622" s="60">
        <v>0</v>
      </c>
      <c r="I622" s="61">
        <f t="shared" si="114"/>
        <v>436.3176842162294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114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114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114"/>
        <v>0</v>
      </c>
    </row>
    <row r="626" spans="1:11" x14ac:dyDescent="0.25">
      <c r="A626" s="17" t="s">
        <v>25</v>
      </c>
      <c r="B626" s="75">
        <f>SUM(B605:B621)</f>
        <v>14858.104536922359</v>
      </c>
      <c r="C626" s="75">
        <f t="shared" ref="C626:I626" si="115">SUM(C605:C621)</f>
        <v>0</v>
      </c>
      <c r="D626" s="75">
        <f t="shared" si="115"/>
        <v>3399.9324919092569</v>
      </c>
      <c r="E626" s="75">
        <f t="shared" si="115"/>
        <v>1171.9395725610966</v>
      </c>
      <c r="F626" s="75">
        <f t="shared" si="115"/>
        <v>0</v>
      </c>
      <c r="G626" s="75">
        <f t="shared" si="115"/>
        <v>306.93655471838247</v>
      </c>
      <c r="H626" s="75">
        <f t="shared" si="115"/>
        <v>0</v>
      </c>
      <c r="I626" s="75">
        <f t="shared" si="115"/>
        <v>19736.913156111095</v>
      </c>
    </row>
    <row r="627" spans="1:11" s="4" customFormat="1" ht="15" thickBot="1" x14ac:dyDescent="0.35">
      <c r="A627" s="19" t="s">
        <v>85</v>
      </c>
      <c r="B627" s="105">
        <f>B626/$I$626</f>
        <v>0.75280791983025364</v>
      </c>
      <c r="C627" s="105">
        <f t="shared" ref="C627:I627" si="116">C626/$I$626</f>
        <v>0</v>
      </c>
      <c r="D627" s="105">
        <f t="shared" si="116"/>
        <v>0.1722626261268492</v>
      </c>
      <c r="E627" s="105">
        <f t="shared" si="116"/>
        <v>5.9378057920786445E-2</v>
      </c>
      <c r="F627" s="105">
        <f t="shared" si="116"/>
        <v>0</v>
      </c>
      <c r="G627" s="105">
        <f t="shared" si="116"/>
        <v>1.5551396122110737E-2</v>
      </c>
      <c r="H627" s="105">
        <f t="shared" si="116"/>
        <v>0</v>
      </c>
      <c r="I627" s="105">
        <f t="shared" si="116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0.32683823825042269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0.32683823825042269</v>
      </c>
    </row>
    <row r="632" spans="1:11" x14ac:dyDescent="0.25">
      <c r="A632" s="11" t="s">
        <v>7</v>
      </c>
      <c r="B632" s="52">
        <v>3.5897837884894415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117">SUM(B632:H632)</f>
        <v>3.5897837884894415</v>
      </c>
    </row>
    <row r="633" spans="1:11" x14ac:dyDescent="0.25">
      <c r="A633" s="12" t="s">
        <v>9</v>
      </c>
      <c r="B633" s="49">
        <v>4.1853957566509861</v>
      </c>
      <c r="C633" s="49">
        <v>0</v>
      </c>
      <c r="D633" s="49">
        <v>1.3407686948080644E-2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117"/>
        <v>4.1988034435990667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117"/>
        <v>0</v>
      </c>
    </row>
    <row r="635" spans="1:11" x14ac:dyDescent="0.25">
      <c r="A635" s="12" t="s">
        <v>15</v>
      </c>
      <c r="B635" s="49">
        <v>209.48936520595339</v>
      </c>
      <c r="C635" s="49">
        <v>0.90542616674730281</v>
      </c>
      <c r="D635" s="49">
        <v>16.880596448901365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117"/>
        <v>227.27538782160207</v>
      </c>
    </row>
    <row r="636" spans="1:11" x14ac:dyDescent="0.25">
      <c r="A636" s="11" t="s">
        <v>67</v>
      </c>
      <c r="B636" s="52">
        <v>5.1043877117667744</v>
      </c>
      <c r="C636" s="52">
        <v>0.11519483357535874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117"/>
        <v>5.2195825453421332</v>
      </c>
    </row>
    <row r="637" spans="1:11" x14ac:dyDescent="0.25">
      <c r="A637" s="12" t="s">
        <v>56</v>
      </c>
      <c r="B637" s="49">
        <v>0</v>
      </c>
      <c r="C637" s="49">
        <v>0.4096997455119803</v>
      </c>
      <c r="D637" s="49">
        <v>0</v>
      </c>
      <c r="E637" s="49">
        <v>19.885047846289226</v>
      </c>
      <c r="F637" s="49">
        <v>785.31581292229873</v>
      </c>
      <c r="G637" s="49">
        <v>0</v>
      </c>
      <c r="H637" s="58">
        <v>0</v>
      </c>
      <c r="I637" s="48">
        <f t="shared" si="117"/>
        <v>805.61056051409992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20.230222094118098</v>
      </c>
      <c r="F638" s="52">
        <v>0</v>
      </c>
      <c r="G638" s="52">
        <v>0</v>
      </c>
      <c r="H638" s="53">
        <v>0</v>
      </c>
      <c r="I638" s="54">
        <f t="shared" si="117"/>
        <v>20.230222094118098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117"/>
        <v>0</v>
      </c>
    </row>
    <row r="640" spans="1:11" x14ac:dyDescent="0.25">
      <c r="A640" s="11" t="s">
        <v>16</v>
      </c>
      <c r="B640" s="52">
        <v>7.7041102920448994</v>
      </c>
      <c r="C640" s="52">
        <v>0</v>
      </c>
      <c r="D640" s="52">
        <v>3.7297383743435573E-2</v>
      </c>
      <c r="E640" s="52">
        <v>0.22694388431734733</v>
      </c>
      <c r="F640" s="52">
        <v>0</v>
      </c>
      <c r="G640" s="52">
        <v>0</v>
      </c>
      <c r="H640" s="53">
        <v>0</v>
      </c>
      <c r="I640" s="54">
        <f t="shared" si="117"/>
        <v>7.9683515601056829</v>
      </c>
    </row>
    <row r="641" spans="1:11" x14ac:dyDescent="0.25">
      <c r="A641" s="12" t="s">
        <v>139</v>
      </c>
      <c r="B641" s="49">
        <v>4.8906490996388099</v>
      </c>
      <c r="C641" s="49">
        <v>0</v>
      </c>
      <c r="D641" s="49">
        <v>1.2640192515620037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117"/>
        <v>6.1546683512008133</v>
      </c>
    </row>
    <row r="642" spans="1:11" x14ac:dyDescent="0.25">
      <c r="A642" s="11" t="s">
        <v>24</v>
      </c>
      <c r="B642" s="52">
        <v>76.762349291054349</v>
      </c>
      <c r="C642" s="52">
        <v>9.9739121870674199E-2</v>
      </c>
      <c r="D642" s="52">
        <v>1.5877755548631509</v>
      </c>
      <c r="E642" s="52">
        <v>127.55498820179479</v>
      </c>
      <c r="F642" s="52">
        <v>0</v>
      </c>
      <c r="G642" s="52">
        <v>43.014125448284112</v>
      </c>
      <c r="H642" s="53">
        <v>0.60348780049854034</v>
      </c>
      <c r="I642" s="54">
        <f t="shared" si="117"/>
        <v>249.62246541836561</v>
      </c>
    </row>
    <row r="643" spans="1:11" x14ac:dyDescent="0.25">
      <c r="A643" s="12" t="s">
        <v>23</v>
      </c>
      <c r="B643" s="49">
        <v>15.510228836792395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117"/>
        <v>15.510228836792395</v>
      </c>
    </row>
    <row r="644" spans="1:11" x14ac:dyDescent="0.25">
      <c r="A644" s="11" t="s">
        <v>58</v>
      </c>
      <c r="B644" s="52">
        <v>199.53855238157774</v>
      </c>
      <c r="C644" s="52">
        <v>9.0384191947624561</v>
      </c>
      <c r="D644" s="52">
        <v>113.61876760273658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117"/>
        <v>322.19573917907678</v>
      </c>
    </row>
    <row r="645" spans="1:11" x14ac:dyDescent="0.25">
      <c r="A645" s="12" t="s">
        <v>21</v>
      </c>
      <c r="B645" s="49">
        <v>141.81378161739701</v>
      </c>
      <c r="C645" s="49">
        <v>0</v>
      </c>
      <c r="D645" s="49">
        <v>0</v>
      </c>
      <c r="E645" s="49">
        <v>0</v>
      </c>
      <c r="F645" s="49">
        <v>57.030600953137601</v>
      </c>
      <c r="G645" s="49">
        <v>0</v>
      </c>
      <c r="H645" s="58">
        <v>0</v>
      </c>
      <c r="I645" s="48">
        <f t="shared" si="117"/>
        <v>198.84438257053461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117"/>
        <v>0</v>
      </c>
    </row>
    <row r="647" spans="1:11" x14ac:dyDescent="0.25">
      <c r="A647" s="13" t="s">
        <v>62</v>
      </c>
      <c r="B647" s="49">
        <v>5.8915051925423567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117"/>
        <v>5.8915051925423567</v>
      </c>
    </row>
    <row r="648" spans="1:11" ht="14.4" x14ac:dyDescent="0.3">
      <c r="A648" s="14" t="s">
        <v>22</v>
      </c>
      <c r="B648" s="59">
        <v>5.8915051925423567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117"/>
        <v>5.8915051925423567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117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117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117"/>
        <v>0</v>
      </c>
    </row>
    <row r="652" spans="1:11" x14ac:dyDescent="0.25">
      <c r="A652" s="17" t="s">
        <v>25</v>
      </c>
      <c r="B652" s="75">
        <f>SUM(B631:B647)</f>
        <v>674.80694741215859</v>
      </c>
      <c r="C652" s="75">
        <f t="shared" ref="C652:I652" si="118">SUM(C631:C647)</f>
        <v>10.568479062467771</v>
      </c>
      <c r="D652" s="75">
        <f t="shared" si="118"/>
        <v>133.40186392875461</v>
      </c>
      <c r="E652" s="75">
        <f t="shared" si="118"/>
        <v>167.89720202651947</v>
      </c>
      <c r="F652" s="75">
        <f t="shared" si="118"/>
        <v>842.34641387543638</v>
      </c>
      <c r="G652" s="75">
        <f t="shared" si="118"/>
        <v>43.014125448284112</v>
      </c>
      <c r="H652" s="75">
        <f t="shared" si="118"/>
        <v>0.60348780049854034</v>
      </c>
      <c r="I652" s="75">
        <f t="shared" si="118"/>
        <v>1872.6385195541193</v>
      </c>
    </row>
    <row r="653" spans="1:11" s="4" customFormat="1" ht="15" thickBot="1" x14ac:dyDescent="0.35">
      <c r="A653" s="19" t="s">
        <v>85</v>
      </c>
      <c r="B653" s="105">
        <f>B652/$I$652</f>
        <v>0.36035088478946387</v>
      </c>
      <c r="C653" s="105">
        <f t="shared" ref="C653:I653" si="119">C652/$I$652</f>
        <v>5.6436300717471926E-3</v>
      </c>
      <c r="D653" s="105">
        <f t="shared" si="119"/>
        <v>7.1237381126026386E-2</v>
      </c>
      <c r="E653" s="105">
        <f t="shared" si="119"/>
        <v>8.9658094860985915E-2</v>
      </c>
      <c r="F653" s="105">
        <f t="shared" si="119"/>
        <v>0.44981794675247921</v>
      </c>
      <c r="G653" s="105">
        <f t="shared" si="119"/>
        <v>2.2969796359057007E-2</v>
      </c>
      <c r="H653" s="105">
        <f t="shared" si="119"/>
        <v>3.2226604024050118E-4</v>
      </c>
      <c r="I653" s="105">
        <f t="shared" si="119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8000"/>
  </sheetPr>
  <dimension ref="A1:U654"/>
  <sheetViews>
    <sheetView zoomScale="55" zoomScaleNormal="55" workbookViewId="0">
      <pane ySplit="5" topLeftCell="A22" activePane="bottomLeft" state="frozen"/>
      <selection activeCell="J213" sqref="J213"/>
      <selection pane="bottomLeft" activeCell="J213" sqref="J213"/>
    </sheetView>
  </sheetViews>
  <sheetFormatPr defaultColWidth="11" defaultRowHeight="13.8" x14ac:dyDescent="0.25"/>
  <cols>
    <col min="1" max="1" width="42.59765625" customWidth="1"/>
    <col min="2" max="9" width="16.59765625" style="8" customWidth="1"/>
    <col min="10" max="10" width="14.09765625" bestFit="1" customWidth="1"/>
    <col min="11" max="11" width="13" customWidth="1"/>
    <col min="12" max="16384" width="11" style="8"/>
  </cols>
  <sheetData>
    <row r="1" spans="1:21" ht="15" customHeight="1" thickTop="1" x14ac:dyDescent="0.25">
      <c r="A1" s="388" t="s">
        <v>115</v>
      </c>
      <c r="B1" s="389"/>
      <c r="C1" s="389"/>
      <c r="D1" s="389"/>
      <c r="E1" s="389"/>
      <c r="F1" s="389"/>
      <c r="G1" s="389"/>
      <c r="H1" s="389"/>
      <c r="I1" s="390"/>
      <c r="U1" s="8" t="s">
        <v>97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36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21" ht="1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21" x14ac:dyDescent="0.25">
      <c r="A7" s="10" t="s">
        <v>6</v>
      </c>
      <c r="B7" s="46">
        <f>B33+B85</f>
        <v>93.210149955902097</v>
      </c>
      <c r="C7" s="46">
        <f t="shared" ref="C7:E7" si="0">C33+C85</f>
        <v>136.57480230438483</v>
      </c>
      <c r="D7" s="46">
        <f t="shared" si="0"/>
        <v>617.33790126050178</v>
      </c>
      <c r="E7" s="46">
        <f t="shared" si="0"/>
        <v>0</v>
      </c>
      <c r="F7" s="46">
        <f>F59+F85</f>
        <v>0.37565188153218587</v>
      </c>
      <c r="G7" s="46">
        <f t="shared" ref="G7:H22" si="1">G33+G85</f>
        <v>0</v>
      </c>
      <c r="H7" s="47">
        <f t="shared" si="1"/>
        <v>0</v>
      </c>
      <c r="I7" s="48">
        <f>SUM(B7:H7)</f>
        <v>847.49850540232092</v>
      </c>
      <c r="J7" s="8"/>
      <c r="K7" s="273">
        <v>0</v>
      </c>
    </row>
    <row r="8" spans="1:21" x14ac:dyDescent="0.25">
      <c r="A8" s="11" t="s">
        <v>7</v>
      </c>
      <c r="B8" s="52">
        <f t="shared" ref="B8:E23" si="2">B34+B86</f>
        <v>191.15997131279545</v>
      </c>
      <c r="C8" s="52">
        <f t="shared" si="2"/>
        <v>0</v>
      </c>
      <c r="D8" s="52">
        <f t="shared" si="2"/>
        <v>19.394841419016593</v>
      </c>
      <c r="E8" s="52">
        <f t="shared" si="2"/>
        <v>0</v>
      </c>
      <c r="F8" s="52">
        <f t="shared" ref="F8:F27" si="3">F60+F86</f>
        <v>0</v>
      </c>
      <c r="G8" s="52">
        <f t="shared" si="1"/>
        <v>0</v>
      </c>
      <c r="H8" s="53">
        <f t="shared" si="1"/>
        <v>0</v>
      </c>
      <c r="I8" s="54">
        <f t="shared" ref="I8:I27" si="4">SUM(B8:H8)</f>
        <v>210.55481273181204</v>
      </c>
      <c r="J8" s="8"/>
      <c r="K8" s="273">
        <v>0</v>
      </c>
    </row>
    <row r="9" spans="1:21" x14ac:dyDescent="0.25">
      <c r="A9" s="12" t="s">
        <v>9</v>
      </c>
      <c r="B9" s="49">
        <f t="shared" si="2"/>
        <v>229.08981883235359</v>
      </c>
      <c r="C9" s="49">
        <f t="shared" si="2"/>
        <v>0</v>
      </c>
      <c r="D9" s="49">
        <f t="shared" si="2"/>
        <v>14.542845723074041</v>
      </c>
      <c r="E9" s="49">
        <f t="shared" si="2"/>
        <v>0</v>
      </c>
      <c r="F9" s="49">
        <f t="shared" si="3"/>
        <v>0</v>
      </c>
      <c r="G9" s="49">
        <f t="shared" si="1"/>
        <v>0</v>
      </c>
      <c r="H9" s="58">
        <f t="shared" si="1"/>
        <v>0</v>
      </c>
      <c r="I9" s="48">
        <f t="shared" si="4"/>
        <v>243.63266455542762</v>
      </c>
      <c r="J9" s="8"/>
      <c r="K9" s="273">
        <v>0</v>
      </c>
    </row>
    <row r="10" spans="1:21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1"/>
        <v>0</v>
      </c>
      <c r="H10" s="53">
        <f t="shared" si="1"/>
        <v>0</v>
      </c>
      <c r="I10" s="54">
        <f t="shared" si="4"/>
        <v>0</v>
      </c>
      <c r="J10" s="8"/>
      <c r="K10" s="273">
        <v>0</v>
      </c>
    </row>
    <row r="11" spans="1:21" x14ac:dyDescent="0.25">
      <c r="A11" s="12" t="s">
        <v>15</v>
      </c>
      <c r="B11" s="49">
        <f t="shared" si="2"/>
        <v>1945.1945674646158</v>
      </c>
      <c r="C11" s="49">
        <f t="shared" si="2"/>
        <v>482.36327188210362</v>
      </c>
      <c r="D11" s="49">
        <f t="shared" si="2"/>
        <v>551.54713078994178</v>
      </c>
      <c r="E11" s="49">
        <f t="shared" si="2"/>
        <v>28.10697475643375</v>
      </c>
      <c r="F11" s="49">
        <f t="shared" si="3"/>
        <v>0</v>
      </c>
      <c r="G11" s="49">
        <f t="shared" si="1"/>
        <v>0</v>
      </c>
      <c r="H11" s="58">
        <f t="shared" si="1"/>
        <v>0</v>
      </c>
      <c r="I11" s="48">
        <f t="shared" si="4"/>
        <v>3007.2119448930948</v>
      </c>
      <c r="J11" s="8"/>
      <c r="K11" s="273">
        <v>0</v>
      </c>
    </row>
    <row r="12" spans="1:21" x14ac:dyDescent="0.25">
      <c r="A12" s="11" t="s">
        <v>67</v>
      </c>
      <c r="B12" s="52">
        <f t="shared" si="2"/>
        <v>7751.2117046029061</v>
      </c>
      <c r="C12" s="52">
        <f t="shared" si="2"/>
        <v>80.350451455557547</v>
      </c>
      <c r="D12" s="52">
        <f t="shared" si="2"/>
        <v>525.39753473290625</v>
      </c>
      <c r="E12" s="52">
        <f t="shared" si="2"/>
        <v>1.374935466920876</v>
      </c>
      <c r="F12" s="52">
        <f t="shared" si="3"/>
        <v>0</v>
      </c>
      <c r="G12" s="52">
        <f t="shared" si="1"/>
        <v>0</v>
      </c>
      <c r="H12" s="53">
        <f t="shared" si="1"/>
        <v>0</v>
      </c>
      <c r="I12" s="54">
        <f t="shared" si="4"/>
        <v>8358.3346262582927</v>
      </c>
      <c r="J12" s="8"/>
      <c r="K12" s="273">
        <v>0</v>
      </c>
    </row>
    <row r="13" spans="1:21" x14ac:dyDescent="0.25">
      <c r="A13" s="12" t="s">
        <v>56</v>
      </c>
      <c r="B13" s="49">
        <f t="shared" si="2"/>
        <v>6.3260709700667272E-8</v>
      </c>
      <c r="C13" s="49">
        <f t="shared" si="2"/>
        <v>0.88820807677054214</v>
      </c>
      <c r="D13" s="49">
        <f t="shared" si="2"/>
        <v>0.18069637154912518</v>
      </c>
      <c r="E13" s="49">
        <f t="shared" si="2"/>
        <v>1101.0379226241932</v>
      </c>
      <c r="F13" s="49">
        <f t="shared" si="3"/>
        <v>16953.54445378856</v>
      </c>
      <c r="G13" s="49">
        <f t="shared" si="1"/>
        <v>0</v>
      </c>
      <c r="H13" s="58">
        <f t="shared" si="1"/>
        <v>0</v>
      </c>
      <c r="I13" s="48">
        <f t="shared" si="4"/>
        <v>18055.651280924332</v>
      </c>
      <c r="J13" s="8"/>
      <c r="K13" s="273">
        <v>0</v>
      </c>
    </row>
    <row r="14" spans="1:21" x14ac:dyDescent="0.25">
      <c r="A14" s="11" t="s">
        <v>11</v>
      </c>
      <c r="B14" s="52">
        <f t="shared" si="2"/>
        <v>3.9254807286178847E-8</v>
      </c>
      <c r="C14" s="52">
        <f t="shared" si="2"/>
        <v>3.5859064240678269E-8</v>
      </c>
      <c r="D14" s="52">
        <f t="shared" si="2"/>
        <v>2.7597250809978394E-2</v>
      </c>
      <c r="E14" s="52">
        <f t="shared" si="2"/>
        <v>27.54544829622759</v>
      </c>
      <c r="F14" s="52">
        <f t="shared" si="3"/>
        <v>6830.7432940288336</v>
      </c>
      <c r="G14" s="52">
        <f t="shared" si="1"/>
        <v>0</v>
      </c>
      <c r="H14" s="53">
        <f t="shared" si="1"/>
        <v>0</v>
      </c>
      <c r="I14" s="54">
        <f t="shared" si="4"/>
        <v>6858.3163396509854</v>
      </c>
      <c r="J14" s="8"/>
      <c r="K14" s="273">
        <v>0</v>
      </c>
    </row>
    <row r="15" spans="1:21" x14ac:dyDescent="0.25">
      <c r="A15" s="12" t="s">
        <v>57</v>
      </c>
      <c r="B15" s="49">
        <f t="shared" si="2"/>
        <v>0.4507579125286818</v>
      </c>
      <c r="C15" s="49">
        <f t="shared" si="2"/>
        <v>5.7098126874294041E-3</v>
      </c>
      <c r="D15" s="49">
        <f t="shared" si="2"/>
        <v>0.64345725803134834</v>
      </c>
      <c r="E15" s="49">
        <f t="shared" si="2"/>
        <v>15.215948792845699</v>
      </c>
      <c r="F15" s="49">
        <f t="shared" si="3"/>
        <v>716.43748042946186</v>
      </c>
      <c r="G15" s="49">
        <f t="shared" si="1"/>
        <v>0</v>
      </c>
      <c r="H15" s="58">
        <f t="shared" si="1"/>
        <v>0</v>
      </c>
      <c r="I15" s="48">
        <f t="shared" si="4"/>
        <v>732.75335420555507</v>
      </c>
      <c r="J15" s="8"/>
      <c r="K15" s="273">
        <v>0</v>
      </c>
    </row>
    <row r="16" spans="1:21" x14ac:dyDescent="0.25">
      <c r="A16" s="11" t="s">
        <v>16</v>
      </c>
      <c r="B16" s="52">
        <f t="shared" si="2"/>
        <v>313.0347213064988</v>
      </c>
      <c r="C16" s="52">
        <f t="shared" si="2"/>
        <v>5.8050367483442677</v>
      </c>
      <c r="D16" s="52">
        <f t="shared" si="2"/>
        <v>129.83220266125247</v>
      </c>
      <c r="E16" s="52">
        <f t="shared" si="2"/>
        <v>6.7779818266341083</v>
      </c>
      <c r="F16" s="52">
        <f t="shared" si="3"/>
        <v>35.466184900171193</v>
      </c>
      <c r="G16" s="52">
        <f t="shared" si="1"/>
        <v>0</v>
      </c>
      <c r="H16" s="53">
        <f t="shared" si="1"/>
        <v>0</v>
      </c>
      <c r="I16" s="54">
        <f t="shared" si="4"/>
        <v>490.91612744290086</v>
      </c>
      <c r="J16" s="8"/>
      <c r="K16" s="273">
        <v>0</v>
      </c>
    </row>
    <row r="17" spans="1:11" x14ac:dyDescent="0.25">
      <c r="A17" s="12" t="s">
        <v>139</v>
      </c>
      <c r="B17" s="49">
        <f t="shared" si="2"/>
        <v>2133.3163280784311</v>
      </c>
      <c r="C17" s="49">
        <f t="shared" si="2"/>
        <v>1473.7569497227403</v>
      </c>
      <c r="D17" s="49">
        <f t="shared" si="2"/>
        <v>2091.9222048346155</v>
      </c>
      <c r="E17" s="49">
        <f t="shared" si="2"/>
        <v>71.915380898219553</v>
      </c>
      <c r="F17" s="49">
        <f t="shared" si="3"/>
        <v>1138.3655340210598</v>
      </c>
      <c r="G17" s="49">
        <f t="shared" si="1"/>
        <v>0</v>
      </c>
      <c r="H17" s="58">
        <f t="shared" si="1"/>
        <v>0</v>
      </c>
      <c r="I17" s="48">
        <f t="shared" si="4"/>
        <v>6909.2763975550661</v>
      </c>
      <c r="J17" s="8"/>
      <c r="K17" s="273">
        <v>0</v>
      </c>
    </row>
    <row r="18" spans="1:11" x14ac:dyDescent="0.25">
      <c r="A18" s="11" t="s">
        <v>24</v>
      </c>
      <c r="B18" s="52">
        <f t="shared" si="2"/>
        <v>2474.4721463953588</v>
      </c>
      <c r="C18" s="52">
        <f t="shared" si="2"/>
        <v>21.421763179013876</v>
      </c>
      <c r="D18" s="52">
        <f t="shared" si="2"/>
        <v>4008.4266431720171</v>
      </c>
      <c r="E18" s="52">
        <f t="shared" si="2"/>
        <v>5689.6311754521394</v>
      </c>
      <c r="F18" s="52">
        <f t="shared" si="3"/>
        <v>1539.4723355128599</v>
      </c>
      <c r="G18" s="52">
        <f t="shared" si="1"/>
        <v>1533.0326312242626</v>
      </c>
      <c r="H18" s="53">
        <f t="shared" si="1"/>
        <v>36.134628599910428</v>
      </c>
      <c r="I18" s="54">
        <f t="shared" si="4"/>
        <v>15302.59132353556</v>
      </c>
      <c r="J18" s="8"/>
      <c r="K18" s="273">
        <v>0</v>
      </c>
    </row>
    <row r="19" spans="1:11" x14ac:dyDescent="0.25">
      <c r="A19" s="12" t="s">
        <v>23</v>
      </c>
      <c r="B19" s="49">
        <f t="shared" si="2"/>
        <v>3076.3608096816993</v>
      </c>
      <c r="C19" s="49">
        <f t="shared" si="2"/>
        <v>13.467508483772193</v>
      </c>
      <c r="D19" s="49">
        <f t="shared" si="2"/>
        <v>309.10435051145851</v>
      </c>
      <c r="E19" s="49">
        <f t="shared" si="2"/>
        <v>6.8287146637233543E-9</v>
      </c>
      <c r="F19" s="49">
        <f t="shared" si="3"/>
        <v>0</v>
      </c>
      <c r="G19" s="49">
        <f t="shared" si="1"/>
        <v>0</v>
      </c>
      <c r="H19" s="58">
        <f t="shared" si="1"/>
        <v>0</v>
      </c>
      <c r="I19" s="48">
        <f t="shared" si="4"/>
        <v>3398.9326686837589</v>
      </c>
      <c r="J19" s="8"/>
      <c r="K19" s="273">
        <v>0</v>
      </c>
    </row>
    <row r="20" spans="1:11" x14ac:dyDescent="0.25">
      <c r="A20" s="11" t="s">
        <v>58</v>
      </c>
      <c r="B20" s="52">
        <f t="shared" si="2"/>
        <v>5007.3140981594433</v>
      </c>
      <c r="C20" s="52">
        <f t="shared" si="2"/>
        <v>26.982211284159284</v>
      </c>
      <c r="D20" s="52">
        <f t="shared" si="2"/>
        <v>655.62050016305716</v>
      </c>
      <c r="E20" s="52">
        <f t="shared" si="2"/>
        <v>5.7181513609879547E-8</v>
      </c>
      <c r="F20" s="52">
        <f t="shared" si="3"/>
        <v>0</v>
      </c>
      <c r="G20" s="52">
        <f t="shared" si="1"/>
        <v>0</v>
      </c>
      <c r="H20" s="53">
        <f t="shared" si="1"/>
        <v>0</v>
      </c>
      <c r="I20" s="54">
        <f t="shared" si="4"/>
        <v>5689.9168096638414</v>
      </c>
      <c r="J20" s="8"/>
      <c r="K20" s="273">
        <v>0</v>
      </c>
    </row>
    <row r="21" spans="1:11" x14ac:dyDescent="0.25">
      <c r="A21" s="12" t="s">
        <v>21</v>
      </c>
      <c r="B21" s="49">
        <f t="shared" si="2"/>
        <v>951.9937261082332</v>
      </c>
      <c r="C21" s="49">
        <f t="shared" si="2"/>
        <v>6820.418158440807</v>
      </c>
      <c r="D21" s="49">
        <f t="shared" si="2"/>
        <v>567.63639200042201</v>
      </c>
      <c r="E21" s="49">
        <f t="shared" si="2"/>
        <v>2.4041875403606237</v>
      </c>
      <c r="F21" s="49">
        <f t="shared" si="3"/>
        <v>86.678418963909309</v>
      </c>
      <c r="G21" s="49">
        <f t="shared" si="1"/>
        <v>0</v>
      </c>
      <c r="H21" s="58">
        <f t="shared" si="1"/>
        <v>0</v>
      </c>
      <c r="I21" s="48">
        <f t="shared" si="4"/>
        <v>8429.1308830537309</v>
      </c>
      <c r="J21" s="8"/>
      <c r="K21" s="273">
        <v>0</v>
      </c>
    </row>
    <row r="22" spans="1:11" x14ac:dyDescent="0.25">
      <c r="A22" s="11" t="s">
        <v>20</v>
      </c>
      <c r="B22" s="52">
        <f t="shared" si="2"/>
        <v>152.25217360871093</v>
      </c>
      <c r="C22" s="52">
        <f t="shared" si="2"/>
        <v>352.20002874013801</v>
      </c>
      <c r="D22" s="52">
        <f t="shared" si="2"/>
        <v>576.62370271979273</v>
      </c>
      <c r="E22" s="52">
        <f t="shared" si="2"/>
        <v>1.6935805111266801E-7</v>
      </c>
      <c r="F22" s="52">
        <f t="shared" si="3"/>
        <v>0</v>
      </c>
      <c r="G22" s="52">
        <f t="shared" si="1"/>
        <v>0</v>
      </c>
      <c r="H22" s="53">
        <f t="shared" si="1"/>
        <v>0</v>
      </c>
      <c r="I22" s="54">
        <f t="shared" si="4"/>
        <v>1081.0759052379997</v>
      </c>
      <c r="J22" s="8"/>
      <c r="K22" s="273">
        <v>0</v>
      </c>
    </row>
    <row r="23" spans="1:11" x14ac:dyDescent="0.25">
      <c r="A23" s="13" t="s">
        <v>62</v>
      </c>
      <c r="B23" s="49">
        <f t="shared" si="2"/>
        <v>479.6740498806318</v>
      </c>
      <c r="C23" s="49">
        <f t="shared" si="2"/>
        <v>3.624743347897021E-9</v>
      </c>
      <c r="D23" s="49">
        <f t="shared" si="2"/>
        <v>269.26286350946231</v>
      </c>
      <c r="E23" s="49">
        <f t="shared" si="2"/>
        <v>0</v>
      </c>
      <c r="F23" s="49">
        <f t="shared" si="3"/>
        <v>0</v>
      </c>
      <c r="G23" s="49">
        <f t="shared" ref="G23:H27" si="5">G49+G101</f>
        <v>0</v>
      </c>
      <c r="H23" s="58">
        <f t="shared" si="5"/>
        <v>0</v>
      </c>
      <c r="I23" s="48">
        <f t="shared" si="4"/>
        <v>748.9369133937189</v>
      </c>
      <c r="J23" s="8"/>
      <c r="K23" s="273">
        <v>0</v>
      </c>
    </row>
    <row r="24" spans="1:11" ht="14.4" x14ac:dyDescent="0.3">
      <c r="A24" s="14" t="s">
        <v>22</v>
      </c>
      <c r="B24" s="59">
        <f t="shared" ref="B24:E27" si="6">B50+B102</f>
        <v>479.67404986250807</v>
      </c>
      <c r="C24" s="59">
        <f t="shared" si="6"/>
        <v>3.624743347897021E-9</v>
      </c>
      <c r="D24" s="59">
        <f t="shared" si="6"/>
        <v>269.26286350946231</v>
      </c>
      <c r="E24" s="59">
        <f t="shared" si="6"/>
        <v>0</v>
      </c>
      <c r="F24" s="52">
        <f t="shared" si="3"/>
        <v>0</v>
      </c>
      <c r="G24" s="59">
        <f t="shared" si="5"/>
        <v>0</v>
      </c>
      <c r="H24" s="60">
        <f t="shared" si="5"/>
        <v>0</v>
      </c>
      <c r="I24" s="54">
        <f t="shared" si="4"/>
        <v>748.93691337559517</v>
      </c>
      <c r="J24" s="8"/>
      <c r="K24" s="273">
        <v>0</v>
      </c>
    </row>
    <row r="25" spans="1:11" ht="14.4" x14ac:dyDescent="0.3">
      <c r="A25" s="15" t="s">
        <v>18</v>
      </c>
      <c r="B25" s="65">
        <f t="shared" si="6"/>
        <v>0</v>
      </c>
      <c r="C25" s="65">
        <f t="shared" si="6"/>
        <v>0</v>
      </c>
      <c r="D25" s="65">
        <f t="shared" si="6"/>
        <v>0</v>
      </c>
      <c r="E25" s="65">
        <f t="shared" si="6"/>
        <v>0</v>
      </c>
      <c r="F25" s="49">
        <f t="shared" si="3"/>
        <v>0</v>
      </c>
      <c r="G25" s="65">
        <f t="shared" si="5"/>
        <v>0</v>
      </c>
      <c r="H25" s="66">
        <f t="shared" si="5"/>
        <v>0</v>
      </c>
      <c r="I25" s="48">
        <f t="shared" si="4"/>
        <v>0</v>
      </c>
      <c r="J25" s="8"/>
      <c r="K25" s="273">
        <v>0</v>
      </c>
    </row>
    <row r="26" spans="1:11" ht="14.4" x14ac:dyDescent="0.3">
      <c r="A26" s="14" t="s">
        <v>19</v>
      </c>
      <c r="B26" s="59">
        <f t="shared" si="6"/>
        <v>0</v>
      </c>
      <c r="C26" s="59">
        <f t="shared" si="6"/>
        <v>0</v>
      </c>
      <c r="D26" s="59">
        <f t="shared" si="6"/>
        <v>0</v>
      </c>
      <c r="E26" s="59">
        <f t="shared" si="6"/>
        <v>0</v>
      </c>
      <c r="F26" s="52">
        <f t="shared" si="3"/>
        <v>0</v>
      </c>
      <c r="G26" s="59">
        <f t="shared" si="5"/>
        <v>0</v>
      </c>
      <c r="H26" s="60">
        <f t="shared" si="5"/>
        <v>0</v>
      </c>
      <c r="I26" s="54">
        <f t="shared" si="4"/>
        <v>0</v>
      </c>
      <c r="J26" s="8"/>
      <c r="K26" s="273">
        <v>0</v>
      </c>
    </row>
    <row r="27" spans="1:11" ht="15" thickBot="1" x14ac:dyDescent="0.35">
      <c r="A27" s="16" t="s">
        <v>10</v>
      </c>
      <c r="B27" s="70">
        <f t="shared" si="6"/>
        <v>0</v>
      </c>
      <c r="C27" s="70">
        <f t="shared" si="6"/>
        <v>0</v>
      </c>
      <c r="D27" s="70">
        <f t="shared" si="6"/>
        <v>0</v>
      </c>
      <c r="E27" s="70">
        <f t="shared" si="6"/>
        <v>0</v>
      </c>
      <c r="F27" s="49">
        <f t="shared" si="3"/>
        <v>0</v>
      </c>
      <c r="G27" s="70">
        <f t="shared" si="5"/>
        <v>0</v>
      </c>
      <c r="H27" s="71">
        <f t="shared" si="5"/>
        <v>0</v>
      </c>
      <c r="I27" s="48">
        <f t="shared" si="4"/>
        <v>0</v>
      </c>
      <c r="J27" s="8"/>
      <c r="K27" s="273">
        <v>0</v>
      </c>
    </row>
    <row r="28" spans="1:11" x14ac:dyDescent="0.25">
      <c r="A28" s="17" t="s">
        <v>25</v>
      </c>
      <c r="B28" s="75">
        <f>SUM(B7:B23)</f>
        <v>24798.735023402631</v>
      </c>
      <c r="C28" s="75">
        <f t="shared" ref="C28:I28" si="7">SUM(C7:C23)</f>
        <v>9414.2341001699642</v>
      </c>
      <c r="D28" s="75">
        <f t="shared" si="7"/>
        <v>10337.500864377909</v>
      </c>
      <c r="E28" s="75">
        <f t="shared" si="7"/>
        <v>6944.0099558873426</v>
      </c>
      <c r="F28" s="127">
        <f t="shared" si="7"/>
        <v>27301.083353526388</v>
      </c>
      <c r="G28" s="75">
        <f t="shared" si="7"/>
        <v>1533.0326312242626</v>
      </c>
      <c r="H28" s="76">
        <f t="shared" si="7"/>
        <v>36.134628599910428</v>
      </c>
      <c r="I28" s="127">
        <f t="shared" si="7"/>
        <v>80364.730557188392</v>
      </c>
      <c r="J28" s="274">
        <v>0</v>
      </c>
      <c r="K28" s="273">
        <v>0</v>
      </c>
    </row>
    <row r="29" spans="1:11" s="4" customFormat="1" ht="15" thickBot="1" x14ac:dyDescent="0.35">
      <c r="A29" s="18" t="s">
        <v>85</v>
      </c>
      <c r="B29" s="105">
        <f>B28/$I$28</f>
        <v>0.30857734296459299</v>
      </c>
      <c r="C29" s="105">
        <f t="shared" ref="C29:I29" si="8">C28/$I$28</f>
        <v>0.11714385197211226</v>
      </c>
      <c r="D29" s="105">
        <f t="shared" si="8"/>
        <v>0.12863230913244503</v>
      </c>
      <c r="E29" s="105">
        <f t="shared" si="8"/>
        <v>8.6406187238391996E-2</v>
      </c>
      <c r="F29" s="105">
        <f t="shared" si="8"/>
        <v>0.33971473759995563</v>
      </c>
      <c r="G29" s="105">
        <f t="shared" si="8"/>
        <v>1.907593817082906E-2</v>
      </c>
      <c r="H29" s="105">
        <f t="shared" si="8"/>
        <v>4.4963292167322883E-4</v>
      </c>
      <c r="I29" s="105">
        <f t="shared" si="8"/>
        <v>1</v>
      </c>
      <c r="K29" s="273"/>
    </row>
    <row r="30" spans="1:11" ht="14.4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x14ac:dyDescent="0.25">
      <c r="A33" s="10" t="s">
        <v>6</v>
      </c>
      <c r="B33" s="46">
        <f>B111+B137+B163+B189+B215+B241+B267+B293+B319+B345+B371+B397+B423</f>
        <v>1.2194178774455302E-8</v>
      </c>
      <c r="C33" s="46">
        <f t="shared" ref="C33:E33" si="9">C111+C137+C163+C189+C215+C241+C267+C293+C319+C345+C371+C397+C423</f>
        <v>136.57480230438483</v>
      </c>
      <c r="D33" s="46">
        <f t="shared" si="9"/>
        <v>607.49939540817729</v>
      </c>
      <c r="E33" s="46">
        <f t="shared" si="9"/>
        <v>0</v>
      </c>
      <c r="F33" s="371"/>
      <c r="G33" s="46">
        <f t="shared" ref="G33:H48" si="10">G111+G137+G163+G189+G215+G241+G267+G293+G319+G345+G371+G397+G423</f>
        <v>0</v>
      </c>
      <c r="H33" s="47">
        <f t="shared" si="10"/>
        <v>0</v>
      </c>
      <c r="I33" s="48">
        <f>SUM(B33:H33)</f>
        <v>744.07419772475635</v>
      </c>
      <c r="K33" s="273">
        <v>0</v>
      </c>
    </row>
    <row r="34" spans="1:11" x14ac:dyDescent="0.25">
      <c r="A34" s="11" t="s">
        <v>7</v>
      </c>
      <c r="B34" s="52">
        <f t="shared" ref="B34:E49" si="11">B112+B138+B164+B190+B216+B242+B268+B294+B320+B346+B372+B398+B424</f>
        <v>0</v>
      </c>
      <c r="C34" s="52">
        <f t="shared" si="11"/>
        <v>0</v>
      </c>
      <c r="D34" s="52">
        <f t="shared" si="11"/>
        <v>0</v>
      </c>
      <c r="E34" s="52">
        <f t="shared" si="11"/>
        <v>0</v>
      </c>
      <c r="F34" s="372"/>
      <c r="G34" s="52">
        <f t="shared" si="10"/>
        <v>0</v>
      </c>
      <c r="H34" s="53">
        <f t="shared" si="10"/>
        <v>0</v>
      </c>
      <c r="I34" s="54">
        <f t="shared" ref="I34:I53" si="12">SUM(B34:H34)</f>
        <v>0</v>
      </c>
      <c r="K34" s="273">
        <v>0</v>
      </c>
    </row>
    <row r="35" spans="1:11" x14ac:dyDescent="0.25">
      <c r="A35" s="12" t="s">
        <v>9</v>
      </c>
      <c r="B35" s="49">
        <f t="shared" si="11"/>
        <v>0</v>
      </c>
      <c r="C35" s="49">
        <f t="shared" si="11"/>
        <v>0</v>
      </c>
      <c r="D35" s="49">
        <f t="shared" si="11"/>
        <v>0</v>
      </c>
      <c r="E35" s="49">
        <f t="shared" si="11"/>
        <v>0</v>
      </c>
      <c r="F35" s="372"/>
      <c r="G35" s="49">
        <f t="shared" si="10"/>
        <v>0</v>
      </c>
      <c r="H35" s="58">
        <f t="shared" si="10"/>
        <v>0</v>
      </c>
      <c r="I35" s="48">
        <f t="shared" si="12"/>
        <v>0</v>
      </c>
      <c r="K35" s="273">
        <v>0</v>
      </c>
    </row>
    <row r="36" spans="1:11" x14ac:dyDescent="0.25">
      <c r="A36" s="11" t="s">
        <v>54</v>
      </c>
      <c r="B36" s="52">
        <f t="shared" si="11"/>
        <v>0</v>
      </c>
      <c r="C36" s="52">
        <f t="shared" si="11"/>
        <v>0</v>
      </c>
      <c r="D36" s="52">
        <f t="shared" si="11"/>
        <v>0</v>
      </c>
      <c r="E36" s="52">
        <f t="shared" si="11"/>
        <v>0</v>
      </c>
      <c r="F36" s="372"/>
      <c r="G36" s="52">
        <f t="shared" si="10"/>
        <v>0</v>
      </c>
      <c r="H36" s="53">
        <f t="shared" si="10"/>
        <v>0</v>
      </c>
      <c r="I36" s="54">
        <f t="shared" si="12"/>
        <v>0</v>
      </c>
      <c r="K36" s="273">
        <v>0</v>
      </c>
    </row>
    <row r="37" spans="1:11" x14ac:dyDescent="0.25">
      <c r="A37" s="12" t="s">
        <v>15</v>
      </c>
      <c r="B37" s="49">
        <f t="shared" si="11"/>
        <v>410.81038061975198</v>
      </c>
      <c r="C37" s="49">
        <f t="shared" si="11"/>
        <v>422.98225531927488</v>
      </c>
      <c r="D37" s="49">
        <f t="shared" si="11"/>
        <v>455.71715936424135</v>
      </c>
      <c r="E37" s="49">
        <f t="shared" si="11"/>
        <v>5.7595225788408076E-9</v>
      </c>
      <c r="F37" s="372"/>
      <c r="G37" s="49">
        <f t="shared" si="10"/>
        <v>0</v>
      </c>
      <c r="H37" s="58">
        <f t="shared" si="10"/>
        <v>0</v>
      </c>
      <c r="I37" s="48">
        <f t="shared" si="12"/>
        <v>1289.5097953090278</v>
      </c>
      <c r="K37" s="273">
        <v>0</v>
      </c>
    </row>
    <row r="38" spans="1:11" x14ac:dyDescent="0.25">
      <c r="A38" s="11" t="s">
        <v>67</v>
      </c>
      <c r="B38" s="52">
        <f t="shared" si="11"/>
        <v>221.39612335434421</v>
      </c>
      <c r="C38" s="52">
        <f t="shared" si="11"/>
        <v>47.19485682804229</v>
      </c>
      <c r="D38" s="52">
        <f t="shared" si="11"/>
        <v>65.218617493245702</v>
      </c>
      <c r="E38" s="52">
        <f t="shared" si="11"/>
        <v>1.374935466920876</v>
      </c>
      <c r="F38" s="372"/>
      <c r="G38" s="52">
        <f t="shared" si="10"/>
        <v>0</v>
      </c>
      <c r="H38" s="53">
        <f t="shared" si="10"/>
        <v>0</v>
      </c>
      <c r="I38" s="54">
        <f t="shared" si="12"/>
        <v>335.18453314255305</v>
      </c>
      <c r="K38" s="273">
        <v>0</v>
      </c>
    </row>
    <row r="39" spans="1:11" x14ac:dyDescent="0.25">
      <c r="A39" s="12" t="s">
        <v>56</v>
      </c>
      <c r="B39" s="49">
        <f t="shared" si="11"/>
        <v>6.3260709700667272E-8</v>
      </c>
      <c r="C39" s="49">
        <f t="shared" si="11"/>
        <v>0.47842625068558414</v>
      </c>
      <c r="D39" s="49">
        <f t="shared" si="11"/>
        <v>1.7291070150134696E-8</v>
      </c>
      <c r="E39" s="49">
        <f t="shared" si="11"/>
        <v>996.85681450056779</v>
      </c>
      <c r="F39" s="372"/>
      <c r="G39" s="49">
        <f t="shared" si="10"/>
        <v>0</v>
      </c>
      <c r="H39" s="58">
        <f t="shared" si="10"/>
        <v>0</v>
      </c>
      <c r="I39" s="48">
        <f t="shared" si="12"/>
        <v>997.33524083180521</v>
      </c>
      <c r="K39" s="273">
        <v>0</v>
      </c>
    </row>
    <row r="40" spans="1:11" x14ac:dyDescent="0.25">
      <c r="A40" s="11" t="s">
        <v>11</v>
      </c>
      <c r="B40" s="52">
        <f t="shared" si="11"/>
        <v>3.9254807286178847E-8</v>
      </c>
      <c r="C40" s="52">
        <f t="shared" si="11"/>
        <v>3.5859064240678269E-8</v>
      </c>
      <c r="D40" s="52">
        <f t="shared" si="11"/>
        <v>3.5859064240678269E-8</v>
      </c>
      <c r="E40" s="52">
        <f t="shared" si="11"/>
        <v>6.7825946610247829</v>
      </c>
      <c r="F40" s="372"/>
      <c r="G40" s="52">
        <f t="shared" si="10"/>
        <v>0</v>
      </c>
      <c r="H40" s="53">
        <f t="shared" si="10"/>
        <v>0</v>
      </c>
      <c r="I40" s="54">
        <f t="shared" si="12"/>
        <v>6.7825947719977187</v>
      </c>
      <c r="K40" s="273">
        <v>0</v>
      </c>
    </row>
    <row r="41" spans="1:11" x14ac:dyDescent="0.25">
      <c r="A41" s="12" t="s">
        <v>57</v>
      </c>
      <c r="B41" s="49">
        <f t="shared" si="11"/>
        <v>0.4507579125286818</v>
      </c>
      <c r="C41" s="49">
        <f t="shared" si="11"/>
        <v>5.7098126874294041E-3</v>
      </c>
      <c r="D41" s="49">
        <f t="shared" si="11"/>
        <v>0.64345725803134834</v>
      </c>
      <c r="E41" s="49">
        <f t="shared" si="11"/>
        <v>0</v>
      </c>
      <c r="F41" s="372"/>
      <c r="G41" s="49">
        <f t="shared" si="10"/>
        <v>0</v>
      </c>
      <c r="H41" s="58">
        <f t="shared" si="10"/>
        <v>0</v>
      </c>
      <c r="I41" s="48">
        <f t="shared" si="12"/>
        <v>1.0999249832474596</v>
      </c>
      <c r="K41" s="273">
        <v>0</v>
      </c>
    </row>
    <row r="42" spans="1:11" x14ac:dyDescent="0.25">
      <c r="A42" s="11" t="s">
        <v>16</v>
      </c>
      <c r="B42" s="52">
        <f t="shared" si="11"/>
        <v>88.729978567541238</v>
      </c>
      <c r="C42" s="52">
        <f t="shared" si="11"/>
        <v>5.1113001949743966</v>
      </c>
      <c r="D42" s="52">
        <f t="shared" si="11"/>
        <v>106.56094699152064</v>
      </c>
      <c r="E42" s="52">
        <f t="shared" si="11"/>
        <v>4.3397842643150408</v>
      </c>
      <c r="F42" s="372"/>
      <c r="G42" s="52">
        <f t="shared" si="10"/>
        <v>0</v>
      </c>
      <c r="H42" s="53">
        <f t="shared" si="10"/>
        <v>0</v>
      </c>
      <c r="I42" s="54">
        <f t="shared" si="12"/>
        <v>204.74201001835129</v>
      </c>
      <c r="K42" s="273">
        <v>0</v>
      </c>
    </row>
    <row r="43" spans="1:11" x14ac:dyDescent="0.25">
      <c r="A43" s="12" t="s">
        <v>139</v>
      </c>
      <c r="B43" s="49">
        <f t="shared" si="11"/>
        <v>540.75398429199413</v>
      </c>
      <c r="C43" s="49">
        <f t="shared" si="11"/>
        <v>1325.7938580365376</v>
      </c>
      <c r="D43" s="49">
        <f t="shared" si="11"/>
        <v>1856.9096747383498</v>
      </c>
      <c r="E43" s="49">
        <f t="shared" si="11"/>
        <v>49.192488615400428</v>
      </c>
      <c r="F43" s="372"/>
      <c r="G43" s="49">
        <f t="shared" si="10"/>
        <v>0</v>
      </c>
      <c r="H43" s="58">
        <f t="shared" si="10"/>
        <v>0</v>
      </c>
      <c r="I43" s="48">
        <f t="shared" si="12"/>
        <v>3772.650005682282</v>
      </c>
      <c r="K43" s="273">
        <v>0</v>
      </c>
    </row>
    <row r="44" spans="1:11" x14ac:dyDescent="0.25">
      <c r="A44" s="11" t="s">
        <v>24</v>
      </c>
      <c r="B44" s="52">
        <f t="shared" si="11"/>
        <v>446.65315499767235</v>
      </c>
      <c r="C44" s="52">
        <f t="shared" si="11"/>
        <v>21.321868134716293</v>
      </c>
      <c r="D44" s="52">
        <f t="shared" si="11"/>
        <v>1288.3815835000171</v>
      </c>
      <c r="E44" s="52">
        <f t="shared" si="11"/>
        <v>4247.7383686416279</v>
      </c>
      <c r="F44" s="372"/>
      <c r="G44" s="52">
        <f t="shared" si="10"/>
        <v>495.89362261265751</v>
      </c>
      <c r="H44" s="53">
        <f>H122+H148+H174+H200+H226+H252+H278+H304+H330+H356+H382+H408+H434</f>
        <v>35.345449249211086</v>
      </c>
      <c r="I44" s="54">
        <f t="shared" si="12"/>
        <v>6535.3340471359024</v>
      </c>
      <c r="K44" s="273">
        <v>0</v>
      </c>
    </row>
    <row r="45" spans="1:11" x14ac:dyDescent="0.25">
      <c r="A45" s="12" t="s">
        <v>23</v>
      </c>
      <c r="B45" s="49">
        <f t="shared" si="11"/>
        <v>273.5504507866699</v>
      </c>
      <c r="C45" s="49">
        <f t="shared" si="11"/>
        <v>0.84327389279557197</v>
      </c>
      <c r="D45" s="49">
        <f t="shared" si="11"/>
        <v>123.42914698284029</v>
      </c>
      <c r="E45" s="49">
        <f t="shared" si="11"/>
        <v>6.8287146637233543E-9</v>
      </c>
      <c r="F45" s="372"/>
      <c r="G45" s="49">
        <f t="shared" si="10"/>
        <v>0</v>
      </c>
      <c r="H45" s="58">
        <f t="shared" si="10"/>
        <v>0</v>
      </c>
      <c r="I45" s="48">
        <f t="shared" si="12"/>
        <v>397.82287166913449</v>
      </c>
      <c r="K45" s="273">
        <v>0</v>
      </c>
    </row>
    <row r="46" spans="1:11" x14ac:dyDescent="0.25">
      <c r="A46" s="11" t="s">
        <v>58</v>
      </c>
      <c r="B46" s="52">
        <f t="shared" si="11"/>
        <v>31.216561479594354</v>
      </c>
      <c r="C46" s="52">
        <f t="shared" si="11"/>
        <v>17.735673533227274</v>
      </c>
      <c r="D46" s="52">
        <f t="shared" si="11"/>
        <v>35.548997804014391</v>
      </c>
      <c r="E46" s="52">
        <f t="shared" si="11"/>
        <v>5.7181513609879547E-8</v>
      </c>
      <c r="F46" s="372"/>
      <c r="G46" s="52">
        <f t="shared" si="10"/>
        <v>0</v>
      </c>
      <c r="H46" s="53">
        <f t="shared" si="10"/>
        <v>0</v>
      </c>
      <c r="I46" s="54">
        <f t="shared" si="12"/>
        <v>84.501232874017532</v>
      </c>
      <c r="K46" s="273">
        <v>0</v>
      </c>
    </row>
    <row r="47" spans="1:11" x14ac:dyDescent="0.25">
      <c r="A47" s="12" t="s">
        <v>21</v>
      </c>
      <c r="B47" s="49">
        <f t="shared" si="11"/>
        <v>153.48214497533766</v>
      </c>
      <c r="C47" s="49">
        <f t="shared" si="11"/>
        <v>6820.418158440807</v>
      </c>
      <c r="D47" s="49">
        <f t="shared" si="11"/>
        <v>507.73779919363687</v>
      </c>
      <c r="E47" s="49">
        <f t="shared" si="11"/>
        <v>2.4041875403606237</v>
      </c>
      <c r="F47" s="372"/>
      <c r="G47" s="49">
        <f t="shared" si="10"/>
        <v>0</v>
      </c>
      <c r="H47" s="58">
        <f t="shared" si="10"/>
        <v>0</v>
      </c>
      <c r="I47" s="48">
        <f t="shared" si="12"/>
        <v>7484.0422901501433</v>
      </c>
      <c r="K47" s="273">
        <v>0</v>
      </c>
    </row>
    <row r="48" spans="1:11" x14ac:dyDescent="0.25">
      <c r="A48" s="11" t="s">
        <v>20</v>
      </c>
      <c r="B48" s="52">
        <f t="shared" si="11"/>
        <v>102.10902569516674</v>
      </c>
      <c r="C48" s="52">
        <f t="shared" si="11"/>
        <v>352.20002874013801</v>
      </c>
      <c r="D48" s="52">
        <f t="shared" si="11"/>
        <v>575.69724500497045</v>
      </c>
      <c r="E48" s="52">
        <f t="shared" si="11"/>
        <v>1.6935805111266801E-7</v>
      </c>
      <c r="F48" s="372"/>
      <c r="G48" s="52">
        <f t="shared" si="10"/>
        <v>0</v>
      </c>
      <c r="H48" s="53">
        <f t="shared" si="10"/>
        <v>0</v>
      </c>
      <c r="I48" s="54">
        <f t="shared" si="12"/>
        <v>1030.0062996096333</v>
      </c>
      <c r="K48" s="273">
        <v>0</v>
      </c>
    </row>
    <row r="49" spans="1:11" x14ac:dyDescent="0.25">
      <c r="A49" s="13" t="s">
        <v>62</v>
      </c>
      <c r="B49" s="49">
        <f t="shared" si="11"/>
        <v>81.62662427126007</v>
      </c>
      <c r="C49" s="49">
        <f t="shared" si="11"/>
        <v>3.624743347897021E-9</v>
      </c>
      <c r="D49" s="49">
        <f t="shared" si="11"/>
        <v>3.624743347897021E-9</v>
      </c>
      <c r="E49" s="49">
        <f t="shared" si="11"/>
        <v>0</v>
      </c>
      <c r="F49" s="372"/>
      <c r="G49" s="49">
        <f t="shared" ref="G49:H53" si="13">G127+G153+G179+G205+G231+G257+G283+G309+G335+G361+G387+G413+G439</f>
        <v>0</v>
      </c>
      <c r="H49" s="58">
        <f t="shared" si="13"/>
        <v>0</v>
      </c>
      <c r="I49" s="48">
        <f t="shared" si="12"/>
        <v>81.626624278509567</v>
      </c>
      <c r="K49" s="273">
        <v>0</v>
      </c>
    </row>
    <row r="50" spans="1:11" ht="14.4" x14ac:dyDescent="0.3">
      <c r="A50" s="14" t="s">
        <v>22</v>
      </c>
      <c r="B50" s="59">
        <f t="shared" ref="B50:E53" si="14">B128+B154+B180+B206+B232+B258+B284+B310+B336+B362+B388+B414+B440</f>
        <v>81.626624253136356</v>
      </c>
      <c r="C50" s="59">
        <f t="shared" si="14"/>
        <v>3.624743347897021E-9</v>
      </c>
      <c r="D50" s="59">
        <f t="shared" si="14"/>
        <v>3.624743347897021E-9</v>
      </c>
      <c r="E50" s="59">
        <f t="shared" si="14"/>
        <v>0</v>
      </c>
      <c r="F50" s="372"/>
      <c r="G50" s="59">
        <f t="shared" si="13"/>
        <v>0</v>
      </c>
      <c r="H50" s="60">
        <f t="shared" si="13"/>
        <v>0</v>
      </c>
      <c r="I50" s="61">
        <f t="shared" si="12"/>
        <v>81.626624260385853</v>
      </c>
      <c r="K50" s="273">
        <v>0</v>
      </c>
    </row>
    <row r="51" spans="1:11" ht="14.4" x14ac:dyDescent="0.3">
      <c r="A51" s="15" t="s">
        <v>18</v>
      </c>
      <c r="B51" s="65">
        <f t="shared" si="14"/>
        <v>0</v>
      </c>
      <c r="C51" s="65">
        <f t="shared" si="14"/>
        <v>0</v>
      </c>
      <c r="D51" s="65">
        <f t="shared" si="14"/>
        <v>0</v>
      </c>
      <c r="E51" s="65">
        <f t="shared" si="14"/>
        <v>0</v>
      </c>
      <c r="F51" s="372"/>
      <c r="G51" s="65">
        <f t="shared" si="13"/>
        <v>0</v>
      </c>
      <c r="H51" s="66">
        <f t="shared" si="13"/>
        <v>0</v>
      </c>
      <c r="I51" s="67">
        <f t="shared" si="12"/>
        <v>0</v>
      </c>
      <c r="K51" s="273">
        <v>0</v>
      </c>
    </row>
    <row r="52" spans="1:11" ht="14.4" x14ac:dyDescent="0.3">
      <c r="A52" s="14" t="s">
        <v>19</v>
      </c>
      <c r="B52" s="59">
        <f t="shared" si="14"/>
        <v>0</v>
      </c>
      <c r="C52" s="59">
        <f t="shared" si="14"/>
        <v>0</v>
      </c>
      <c r="D52" s="59">
        <f t="shared" si="14"/>
        <v>0</v>
      </c>
      <c r="E52" s="59">
        <f t="shared" si="14"/>
        <v>0</v>
      </c>
      <c r="F52" s="372"/>
      <c r="G52" s="59">
        <f t="shared" si="13"/>
        <v>0</v>
      </c>
      <c r="H52" s="60">
        <f t="shared" si="13"/>
        <v>0</v>
      </c>
      <c r="I52" s="61">
        <f t="shared" si="12"/>
        <v>0</v>
      </c>
      <c r="K52" s="273">
        <v>0</v>
      </c>
    </row>
    <row r="53" spans="1:11" ht="15" thickBot="1" x14ac:dyDescent="0.35">
      <c r="A53" s="16" t="s">
        <v>10</v>
      </c>
      <c r="B53" s="70">
        <f t="shared" si="14"/>
        <v>0</v>
      </c>
      <c r="C53" s="70">
        <f t="shared" si="14"/>
        <v>0</v>
      </c>
      <c r="D53" s="70">
        <f t="shared" si="14"/>
        <v>0</v>
      </c>
      <c r="E53" s="70">
        <f t="shared" si="14"/>
        <v>0</v>
      </c>
      <c r="F53" s="373"/>
      <c r="G53" s="70">
        <f t="shared" si="13"/>
        <v>0</v>
      </c>
      <c r="H53" s="71">
        <f t="shared" si="13"/>
        <v>0</v>
      </c>
      <c r="I53" s="72">
        <f t="shared" si="12"/>
        <v>0</v>
      </c>
      <c r="K53" s="273">
        <v>0</v>
      </c>
    </row>
    <row r="54" spans="1:11" x14ac:dyDescent="0.25">
      <c r="A54" s="17" t="s">
        <v>25</v>
      </c>
      <c r="B54" s="75">
        <f>SUM(B33:B49)</f>
        <v>2350.7791870665706</v>
      </c>
      <c r="C54" s="75">
        <f t="shared" ref="C54:I54" si="15">SUM(C33:C49)</f>
        <v>9150.6602115277565</v>
      </c>
      <c r="D54" s="75">
        <f t="shared" si="15"/>
        <v>5623.3440237958193</v>
      </c>
      <c r="E54" s="75">
        <f t="shared" si="15"/>
        <v>5308.6891739293451</v>
      </c>
      <c r="F54" s="75">
        <f t="shared" si="15"/>
        <v>0</v>
      </c>
      <c r="G54" s="75">
        <f t="shared" si="15"/>
        <v>495.89362261265751</v>
      </c>
      <c r="H54" s="76">
        <f t="shared" si="15"/>
        <v>35.345449249211086</v>
      </c>
      <c r="I54" s="48">
        <f t="shared" si="15"/>
        <v>22964.71166818136</v>
      </c>
      <c r="K54" s="273">
        <v>0</v>
      </c>
    </row>
    <row r="55" spans="1:11" s="4" customFormat="1" ht="15" thickBot="1" x14ac:dyDescent="0.35">
      <c r="A55" s="18" t="s">
        <v>85</v>
      </c>
      <c r="B55" s="105">
        <f>B54/$I$54</f>
        <v>0.10236484659738536</v>
      </c>
      <c r="C55" s="105">
        <f t="shared" ref="C55:I55" si="16">C54/$I$54</f>
        <v>0.39846614857378798</v>
      </c>
      <c r="D55" s="105">
        <f t="shared" si="16"/>
        <v>0.24486891475268183</v>
      </c>
      <c r="E55" s="105">
        <f t="shared" si="16"/>
        <v>0.23116724697592317</v>
      </c>
      <c r="F55" s="105">
        <f t="shared" si="16"/>
        <v>0</v>
      </c>
      <c r="G55" s="105">
        <f t="shared" si="16"/>
        <v>2.1593723003269422E-2</v>
      </c>
      <c r="H55" s="105">
        <f t="shared" si="16"/>
        <v>1.5391200969522205E-3</v>
      </c>
      <c r="I55" s="105">
        <f t="shared" si="16"/>
        <v>1</v>
      </c>
      <c r="K55"/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" x14ac:dyDescent="0.25">
      <c r="A59" s="10" t="s">
        <v>6</v>
      </c>
      <c r="B59" s="376"/>
      <c r="C59" s="377"/>
      <c r="D59" s="377"/>
      <c r="E59" s="378"/>
      <c r="F59" s="46">
        <f>F449+F475+F501+F527+F553</f>
        <v>0.37565188153218587</v>
      </c>
      <c r="G59" s="376"/>
      <c r="H59" s="378"/>
      <c r="I59" s="48">
        <f>SUM(B59:H59)</f>
        <v>0.37565188153218587</v>
      </c>
      <c r="K59" s="273">
        <v>0</v>
      </c>
    </row>
    <row r="60" spans="1:11" x14ac:dyDescent="0.25">
      <c r="A60" s="11" t="s">
        <v>7</v>
      </c>
      <c r="B60" s="379"/>
      <c r="C60" s="380"/>
      <c r="D60" s="380"/>
      <c r="E60" s="381"/>
      <c r="F60" s="52">
        <f t="shared" ref="F60:F79" si="17">F450+F476+F502+F528+F554</f>
        <v>0</v>
      </c>
      <c r="G60" s="379"/>
      <c r="H60" s="381"/>
      <c r="I60" s="54">
        <f t="shared" ref="I60:I79" si="18">SUM(B60:H60)</f>
        <v>0</v>
      </c>
      <c r="K60" s="273">
        <v>0</v>
      </c>
    </row>
    <row r="61" spans="1:11" x14ac:dyDescent="0.25">
      <c r="A61" s="12" t="s">
        <v>9</v>
      </c>
      <c r="B61" s="379"/>
      <c r="C61" s="380"/>
      <c r="D61" s="380"/>
      <c r="E61" s="381"/>
      <c r="F61" s="49">
        <f t="shared" si="17"/>
        <v>0</v>
      </c>
      <c r="G61" s="379"/>
      <c r="H61" s="381"/>
      <c r="I61" s="48">
        <f t="shared" si="18"/>
        <v>0</v>
      </c>
      <c r="K61" s="273">
        <v>0</v>
      </c>
    </row>
    <row r="62" spans="1:11" x14ac:dyDescent="0.25">
      <c r="A62" s="11" t="s">
        <v>54</v>
      </c>
      <c r="B62" s="379"/>
      <c r="C62" s="380"/>
      <c r="D62" s="380"/>
      <c r="E62" s="381"/>
      <c r="F62" s="52">
        <f t="shared" si="17"/>
        <v>0</v>
      </c>
      <c r="G62" s="379"/>
      <c r="H62" s="381"/>
      <c r="I62" s="54">
        <f t="shared" si="18"/>
        <v>0</v>
      </c>
      <c r="K62" s="273">
        <v>0</v>
      </c>
    </row>
    <row r="63" spans="1:11" x14ac:dyDescent="0.25">
      <c r="A63" s="12" t="s">
        <v>15</v>
      </c>
      <c r="B63" s="379"/>
      <c r="C63" s="380"/>
      <c r="D63" s="380"/>
      <c r="E63" s="381"/>
      <c r="F63" s="49">
        <f t="shared" si="17"/>
        <v>0</v>
      </c>
      <c r="G63" s="379"/>
      <c r="H63" s="381"/>
      <c r="I63" s="48">
        <f t="shared" si="18"/>
        <v>0</v>
      </c>
      <c r="K63" s="273">
        <v>0</v>
      </c>
    </row>
    <row r="64" spans="1:11" x14ac:dyDescent="0.25">
      <c r="A64" s="11" t="s">
        <v>67</v>
      </c>
      <c r="B64" s="379"/>
      <c r="C64" s="380"/>
      <c r="D64" s="380"/>
      <c r="E64" s="381"/>
      <c r="F64" s="52">
        <f t="shared" si="17"/>
        <v>0</v>
      </c>
      <c r="G64" s="379"/>
      <c r="H64" s="381"/>
      <c r="I64" s="54">
        <f t="shared" si="18"/>
        <v>0</v>
      </c>
      <c r="K64" s="273">
        <v>0</v>
      </c>
    </row>
    <row r="65" spans="1:11" x14ac:dyDescent="0.25">
      <c r="A65" s="12" t="s">
        <v>56</v>
      </c>
      <c r="B65" s="379"/>
      <c r="C65" s="380"/>
      <c r="D65" s="380"/>
      <c r="E65" s="381"/>
      <c r="F65" s="49">
        <f t="shared" si="17"/>
        <v>16168.071308154687</v>
      </c>
      <c r="G65" s="379"/>
      <c r="H65" s="381"/>
      <c r="I65" s="48">
        <f t="shared" si="18"/>
        <v>16168.071308154687</v>
      </c>
      <c r="K65" s="273">
        <v>0</v>
      </c>
    </row>
    <row r="66" spans="1:11" x14ac:dyDescent="0.25">
      <c r="A66" s="11" t="s">
        <v>11</v>
      </c>
      <c r="B66" s="379"/>
      <c r="C66" s="380"/>
      <c r="D66" s="380"/>
      <c r="E66" s="381"/>
      <c r="F66" s="52">
        <f t="shared" si="17"/>
        <v>6830.7432940288336</v>
      </c>
      <c r="G66" s="379"/>
      <c r="H66" s="381"/>
      <c r="I66" s="54">
        <f t="shared" si="18"/>
        <v>6830.7432940288336</v>
      </c>
      <c r="K66" s="273">
        <v>0</v>
      </c>
    </row>
    <row r="67" spans="1:11" x14ac:dyDescent="0.25">
      <c r="A67" s="12" t="s">
        <v>57</v>
      </c>
      <c r="B67" s="379"/>
      <c r="C67" s="380"/>
      <c r="D67" s="380"/>
      <c r="E67" s="381"/>
      <c r="F67" s="49">
        <f t="shared" si="17"/>
        <v>716.43748042946186</v>
      </c>
      <c r="G67" s="379"/>
      <c r="H67" s="381"/>
      <c r="I67" s="48">
        <f t="shared" si="18"/>
        <v>716.43748042946186</v>
      </c>
      <c r="K67" s="273">
        <v>0</v>
      </c>
    </row>
    <row r="68" spans="1:11" x14ac:dyDescent="0.25">
      <c r="A68" s="11" t="s">
        <v>16</v>
      </c>
      <c r="B68" s="379"/>
      <c r="C68" s="380"/>
      <c r="D68" s="380"/>
      <c r="E68" s="381"/>
      <c r="F68" s="52">
        <f t="shared" si="17"/>
        <v>35.466184900171193</v>
      </c>
      <c r="G68" s="379"/>
      <c r="H68" s="381"/>
      <c r="I68" s="54">
        <f t="shared" si="18"/>
        <v>35.466184900171193</v>
      </c>
      <c r="K68" s="273">
        <v>0</v>
      </c>
    </row>
    <row r="69" spans="1:11" x14ac:dyDescent="0.25">
      <c r="A69" s="12" t="s">
        <v>139</v>
      </c>
      <c r="B69" s="379"/>
      <c r="C69" s="380"/>
      <c r="D69" s="380"/>
      <c r="E69" s="381"/>
      <c r="F69" s="49">
        <f t="shared" si="17"/>
        <v>1138.3655340210598</v>
      </c>
      <c r="G69" s="379"/>
      <c r="H69" s="381"/>
      <c r="I69" s="48">
        <f t="shared" si="18"/>
        <v>1138.3655340210598</v>
      </c>
      <c r="K69" s="273">
        <v>0</v>
      </c>
    </row>
    <row r="70" spans="1:11" x14ac:dyDescent="0.25">
      <c r="A70" s="11" t="s">
        <v>24</v>
      </c>
      <c r="B70" s="379"/>
      <c r="C70" s="380"/>
      <c r="D70" s="380"/>
      <c r="E70" s="381"/>
      <c r="F70" s="52">
        <f t="shared" si="17"/>
        <v>1539.4723355128599</v>
      </c>
      <c r="G70" s="379"/>
      <c r="H70" s="381"/>
      <c r="I70" s="54">
        <f t="shared" si="18"/>
        <v>1539.4723355128599</v>
      </c>
      <c r="K70" s="273">
        <v>0</v>
      </c>
    </row>
    <row r="71" spans="1:11" x14ac:dyDescent="0.25">
      <c r="A71" s="12" t="s">
        <v>23</v>
      </c>
      <c r="B71" s="379"/>
      <c r="C71" s="380"/>
      <c r="D71" s="380"/>
      <c r="E71" s="381"/>
      <c r="F71" s="49">
        <f t="shared" si="17"/>
        <v>0</v>
      </c>
      <c r="G71" s="379"/>
      <c r="H71" s="381"/>
      <c r="I71" s="48">
        <f t="shared" si="18"/>
        <v>0</v>
      </c>
      <c r="K71" s="273">
        <v>0</v>
      </c>
    </row>
    <row r="72" spans="1:11" x14ac:dyDescent="0.25">
      <c r="A72" s="11" t="s">
        <v>58</v>
      </c>
      <c r="B72" s="379"/>
      <c r="C72" s="380"/>
      <c r="D72" s="380"/>
      <c r="E72" s="381"/>
      <c r="F72" s="52">
        <f t="shared" si="17"/>
        <v>0</v>
      </c>
      <c r="G72" s="379"/>
      <c r="H72" s="381"/>
      <c r="I72" s="54">
        <f t="shared" si="18"/>
        <v>0</v>
      </c>
      <c r="K72" s="273">
        <v>0</v>
      </c>
    </row>
    <row r="73" spans="1:11" x14ac:dyDescent="0.25">
      <c r="A73" s="12" t="s">
        <v>21</v>
      </c>
      <c r="B73" s="379"/>
      <c r="C73" s="380"/>
      <c r="D73" s="380"/>
      <c r="E73" s="381"/>
      <c r="F73" s="110">
        <f t="shared" si="17"/>
        <v>53.696860937558242</v>
      </c>
      <c r="G73" s="379"/>
      <c r="H73" s="381"/>
      <c r="I73" s="48">
        <f t="shared" si="18"/>
        <v>53.696860937558242</v>
      </c>
      <c r="K73" s="273">
        <v>0</v>
      </c>
    </row>
    <row r="74" spans="1:11" x14ac:dyDescent="0.25">
      <c r="A74" s="11" t="s">
        <v>20</v>
      </c>
      <c r="B74" s="379"/>
      <c r="C74" s="380"/>
      <c r="D74" s="380"/>
      <c r="E74" s="381"/>
      <c r="F74" s="52">
        <f t="shared" si="17"/>
        <v>0</v>
      </c>
      <c r="G74" s="379"/>
      <c r="H74" s="381"/>
      <c r="I74" s="54">
        <f t="shared" si="18"/>
        <v>0</v>
      </c>
      <c r="K74" s="273">
        <v>0</v>
      </c>
    </row>
    <row r="75" spans="1:11" x14ac:dyDescent="0.25">
      <c r="A75" s="13" t="s">
        <v>62</v>
      </c>
      <c r="B75" s="379"/>
      <c r="C75" s="380"/>
      <c r="D75" s="380"/>
      <c r="E75" s="381"/>
      <c r="F75" s="49">
        <f t="shared" si="17"/>
        <v>0</v>
      </c>
      <c r="G75" s="379"/>
      <c r="H75" s="381"/>
      <c r="I75" s="48">
        <f t="shared" si="18"/>
        <v>0</v>
      </c>
      <c r="K75" s="273">
        <v>0</v>
      </c>
    </row>
    <row r="76" spans="1:11" ht="14.4" x14ac:dyDescent="0.3">
      <c r="A76" s="14" t="s">
        <v>22</v>
      </c>
      <c r="B76" s="379"/>
      <c r="C76" s="380"/>
      <c r="D76" s="380"/>
      <c r="E76" s="381"/>
      <c r="F76" s="52">
        <f t="shared" si="17"/>
        <v>0</v>
      </c>
      <c r="G76" s="379"/>
      <c r="H76" s="381"/>
      <c r="I76" s="54">
        <f t="shared" si="18"/>
        <v>0</v>
      </c>
      <c r="K76" s="273">
        <v>0</v>
      </c>
    </row>
    <row r="77" spans="1:11" ht="14.4" x14ac:dyDescent="0.3">
      <c r="A77" s="15" t="s">
        <v>18</v>
      </c>
      <c r="B77" s="379"/>
      <c r="C77" s="380"/>
      <c r="D77" s="380"/>
      <c r="E77" s="381"/>
      <c r="F77" s="49">
        <f t="shared" si="17"/>
        <v>0</v>
      </c>
      <c r="G77" s="379"/>
      <c r="H77" s="381"/>
      <c r="I77" s="48">
        <f t="shared" si="18"/>
        <v>0</v>
      </c>
      <c r="K77" s="273">
        <v>0</v>
      </c>
    </row>
    <row r="78" spans="1:11" ht="14.4" x14ac:dyDescent="0.3">
      <c r="A78" s="14" t="s">
        <v>19</v>
      </c>
      <c r="B78" s="379"/>
      <c r="C78" s="380"/>
      <c r="D78" s="380"/>
      <c r="E78" s="381"/>
      <c r="F78" s="52">
        <f t="shared" si="17"/>
        <v>0</v>
      </c>
      <c r="G78" s="379"/>
      <c r="H78" s="381"/>
      <c r="I78" s="54">
        <f t="shared" si="18"/>
        <v>0</v>
      </c>
      <c r="K78" s="273">
        <v>0</v>
      </c>
    </row>
    <row r="79" spans="1:11" ht="15" thickBot="1" x14ac:dyDescent="0.35">
      <c r="A79" s="16" t="s">
        <v>10</v>
      </c>
      <c r="B79" s="382"/>
      <c r="C79" s="383"/>
      <c r="D79" s="383"/>
      <c r="E79" s="384"/>
      <c r="F79" s="49">
        <f t="shared" si="17"/>
        <v>0</v>
      </c>
      <c r="G79" s="382"/>
      <c r="H79" s="384"/>
      <c r="I79" s="48">
        <f t="shared" si="18"/>
        <v>0</v>
      </c>
      <c r="K79" s="273">
        <v>0</v>
      </c>
    </row>
    <row r="80" spans="1:1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26482.628649866161</v>
      </c>
      <c r="G80" s="75">
        <v>0</v>
      </c>
      <c r="H80" s="76">
        <v>0</v>
      </c>
      <c r="I80" s="129">
        <f t="shared" ref="I80" si="19">SUM(I59:I79)</f>
        <v>26482.628649866161</v>
      </c>
      <c r="K80" s="273">
        <v>0</v>
      </c>
    </row>
    <row r="81" spans="1:11" s="4" customFormat="1" ht="15" thickBot="1" x14ac:dyDescent="0.35">
      <c r="A81" s="18" t="s">
        <v>85</v>
      </c>
      <c r="B81" s="105">
        <f>B80/$I$80</f>
        <v>0</v>
      </c>
      <c r="C81" s="105">
        <f t="shared" ref="C81:I81" si="20">C80/$I$80</f>
        <v>0</v>
      </c>
      <c r="D81" s="105">
        <f t="shared" si="20"/>
        <v>0</v>
      </c>
      <c r="E81" s="105">
        <f t="shared" si="20"/>
        <v>0</v>
      </c>
      <c r="F81" s="105">
        <f t="shared" si="20"/>
        <v>1</v>
      </c>
      <c r="G81" s="105">
        <f t="shared" si="20"/>
        <v>0</v>
      </c>
      <c r="H81" s="105">
        <f t="shared" si="20"/>
        <v>0</v>
      </c>
      <c r="I81" s="105">
        <f t="shared" si="20"/>
        <v>1</v>
      </c>
      <c r="K81"/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-3.1832314562052488E-12</v>
      </c>
      <c r="G82" s="2"/>
      <c r="H82" s="2"/>
      <c r="I82" s="271">
        <f>+I80-I470-I496-I522-I548-I574</f>
        <v>-3.1832314562052488E-12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93.210149943707918</v>
      </c>
      <c r="C85" s="46">
        <f t="shared" ref="C85:H85" si="21">C579+C605+C631</f>
        <v>0</v>
      </c>
      <c r="D85" s="46">
        <f t="shared" si="21"/>
        <v>9.8385058523244773</v>
      </c>
      <c r="E85" s="46">
        <f t="shared" si="21"/>
        <v>0</v>
      </c>
      <c r="F85" s="46">
        <f t="shared" si="21"/>
        <v>0</v>
      </c>
      <c r="G85" s="46">
        <f t="shared" si="21"/>
        <v>0</v>
      </c>
      <c r="H85" s="47">
        <f t="shared" si="21"/>
        <v>0</v>
      </c>
      <c r="I85" s="48">
        <f>SUM(B85:H85)</f>
        <v>103.04865579603239</v>
      </c>
      <c r="K85" s="273">
        <v>0</v>
      </c>
    </row>
    <row r="86" spans="1:11" x14ac:dyDescent="0.25">
      <c r="A86" s="11" t="s">
        <v>7</v>
      </c>
      <c r="B86" s="52">
        <f t="shared" ref="B86:H101" si="22">B580+B606+B632</f>
        <v>191.15997131279545</v>
      </c>
      <c r="C86" s="52">
        <f t="shared" si="22"/>
        <v>0</v>
      </c>
      <c r="D86" s="52">
        <f t="shared" si="22"/>
        <v>19.394841419016593</v>
      </c>
      <c r="E86" s="52">
        <f t="shared" si="22"/>
        <v>0</v>
      </c>
      <c r="F86" s="52">
        <f t="shared" si="22"/>
        <v>0</v>
      </c>
      <c r="G86" s="52">
        <f t="shared" si="22"/>
        <v>0</v>
      </c>
      <c r="H86" s="53">
        <f t="shared" si="22"/>
        <v>0</v>
      </c>
      <c r="I86" s="54">
        <f t="shared" ref="I86:I105" si="23">SUM(B86:H86)</f>
        <v>210.55481273181204</v>
      </c>
      <c r="K86" s="273">
        <v>0</v>
      </c>
    </row>
    <row r="87" spans="1:11" x14ac:dyDescent="0.25">
      <c r="A87" s="12" t="s">
        <v>9</v>
      </c>
      <c r="B87" s="49">
        <f t="shared" si="22"/>
        <v>229.08981883235359</v>
      </c>
      <c r="C87" s="49">
        <f t="shared" si="22"/>
        <v>0</v>
      </c>
      <c r="D87" s="49">
        <f t="shared" si="22"/>
        <v>14.542845723074041</v>
      </c>
      <c r="E87" s="49">
        <f t="shared" si="22"/>
        <v>0</v>
      </c>
      <c r="F87" s="49">
        <f t="shared" si="22"/>
        <v>0</v>
      </c>
      <c r="G87" s="49">
        <f t="shared" si="22"/>
        <v>0</v>
      </c>
      <c r="H87" s="58">
        <f t="shared" si="22"/>
        <v>0</v>
      </c>
      <c r="I87" s="48">
        <f t="shared" si="23"/>
        <v>243.63266455542762</v>
      </c>
      <c r="K87" s="273">
        <v>0</v>
      </c>
    </row>
    <row r="88" spans="1:11" x14ac:dyDescent="0.25">
      <c r="A88" s="11" t="s">
        <v>54</v>
      </c>
      <c r="B88" s="52">
        <f t="shared" si="22"/>
        <v>0</v>
      </c>
      <c r="C88" s="52">
        <f t="shared" si="22"/>
        <v>0</v>
      </c>
      <c r="D88" s="52">
        <f t="shared" si="22"/>
        <v>0</v>
      </c>
      <c r="E88" s="52">
        <f t="shared" si="22"/>
        <v>0</v>
      </c>
      <c r="F88" s="52">
        <f t="shared" si="22"/>
        <v>0</v>
      </c>
      <c r="G88" s="52">
        <f t="shared" si="22"/>
        <v>0</v>
      </c>
      <c r="H88" s="53">
        <f t="shared" si="22"/>
        <v>0</v>
      </c>
      <c r="I88" s="54">
        <f t="shared" si="23"/>
        <v>0</v>
      </c>
      <c r="K88" s="273">
        <v>0</v>
      </c>
    </row>
    <row r="89" spans="1:11" x14ac:dyDescent="0.25">
      <c r="A89" s="12" t="s">
        <v>15</v>
      </c>
      <c r="B89" s="49">
        <f t="shared" si="22"/>
        <v>1534.384186844864</v>
      </c>
      <c r="C89" s="49">
        <f t="shared" si="22"/>
        <v>59.381016562828712</v>
      </c>
      <c r="D89" s="49">
        <f t="shared" si="22"/>
        <v>95.829971425700478</v>
      </c>
      <c r="E89" s="49">
        <f t="shared" si="22"/>
        <v>28.10697475067423</v>
      </c>
      <c r="F89" s="49">
        <f t="shared" si="22"/>
        <v>0</v>
      </c>
      <c r="G89" s="49">
        <f t="shared" si="22"/>
        <v>0</v>
      </c>
      <c r="H89" s="58">
        <f t="shared" si="22"/>
        <v>0</v>
      </c>
      <c r="I89" s="48">
        <f t="shared" si="23"/>
        <v>1717.7021495840675</v>
      </c>
      <c r="K89" s="273">
        <v>0</v>
      </c>
    </row>
    <row r="90" spans="1:11" x14ac:dyDescent="0.25">
      <c r="A90" s="11" t="s">
        <v>67</v>
      </c>
      <c r="B90" s="52">
        <f t="shared" si="22"/>
        <v>7529.815581248562</v>
      </c>
      <c r="C90" s="52">
        <f t="shared" si="22"/>
        <v>33.155594627515256</v>
      </c>
      <c r="D90" s="52">
        <f t="shared" si="22"/>
        <v>460.17891723966056</v>
      </c>
      <c r="E90" s="52">
        <f t="shared" si="22"/>
        <v>0</v>
      </c>
      <c r="F90" s="52">
        <f t="shared" si="22"/>
        <v>0</v>
      </c>
      <c r="G90" s="52">
        <f t="shared" si="22"/>
        <v>0</v>
      </c>
      <c r="H90" s="53">
        <f t="shared" si="22"/>
        <v>0</v>
      </c>
      <c r="I90" s="54">
        <f t="shared" si="23"/>
        <v>8023.150093115737</v>
      </c>
      <c r="K90" s="273">
        <v>0</v>
      </c>
    </row>
    <row r="91" spans="1:11" x14ac:dyDescent="0.25">
      <c r="A91" s="12" t="s">
        <v>56</v>
      </c>
      <c r="B91" s="49">
        <f t="shared" si="22"/>
        <v>0</v>
      </c>
      <c r="C91" s="49">
        <f t="shared" si="22"/>
        <v>0.409781826084958</v>
      </c>
      <c r="D91" s="49">
        <f t="shared" si="22"/>
        <v>0.18069635425805503</v>
      </c>
      <c r="E91" s="49">
        <f t="shared" si="22"/>
        <v>104.18110812362542</v>
      </c>
      <c r="F91" s="49">
        <f t="shared" si="22"/>
        <v>785.47314563387397</v>
      </c>
      <c r="G91" s="49">
        <f t="shared" si="22"/>
        <v>0</v>
      </c>
      <c r="H91" s="58">
        <f t="shared" si="22"/>
        <v>0</v>
      </c>
      <c r="I91" s="48">
        <f t="shared" si="23"/>
        <v>890.2447319378424</v>
      </c>
      <c r="K91" s="273">
        <v>0</v>
      </c>
    </row>
    <row r="92" spans="1:11" x14ac:dyDescent="0.25">
      <c r="A92" s="11" t="s">
        <v>11</v>
      </c>
      <c r="B92" s="52">
        <f t="shared" si="22"/>
        <v>0</v>
      </c>
      <c r="C92" s="52">
        <f t="shared" si="22"/>
        <v>0</v>
      </c>
      <c r="D92" s="52">
        <f t="shared" si="22"/>
        <v>2.7597214950914151E-2</v>
      </c>
      <c r="E92" s="52">
        <f t="shared" si="22"/>
        <v>20.762853635202806</v>
      </c>
      <c r="F92" s="52">
        <f t="shared" si="22"/>
        <v>0</v>
      </c>
      <c r="G92" s="52">
        <f t="shared" si="22"/>
        <v>0</v>
      </c>
      <c r="H92" s="53">
        <f t="shared" si="22"/>
        <v>0</v>
      </c>
      <c r="I92" s="54">
        <f t="shared" si="23"/>
        <v>20.790450850153722</v>
      </c>
      <c r="K92" s="273">
        <v>0</v>
      </c>
    </row>
    <row r="93" spans="1:11" x14ac:dyDescent="0.25">
      <c r="A93" s="12" t="s">
        <v>57</v>
      </c>
      <c r="B93" s="49">
        <f t="shared" si="22"/>
        <v>0</v>
      </c>
      <c r="C93" s="49">
        <f t="shared" si="22"/>
        <v>0</v>
      </c>
      <c r="D93" s="49">
        <f t="shared" si="22"/>
        <v>0</v>
      </c>
      <c r="E93" s="49">
        <f t="shared" si="22"/>
        <v>15.215948792845699</v>
      </c>
      <c r="F93" s="49">
        <f t="shared" si="22"/>
        <v>0</v>
      </c>
      <c r="G93" s="49">
        <f t="shared" si="22"/>
        <v>0</v>
      </c>
      <c r="H93" s="58">
        <f t="shared" si="22"/>
        <v>0</v>
      </c>
      <c r="I93" s="48">
        <f t="shared" si="23"/>
        <v>15.215948792845699</v>
      </c>
      <c r="K93" s="273">
        <v>0</v>
      </c>
    </row>
    <row r="94" spans="1:11" x14ac:dyDescent="0.25">
      <c r="A94" s="11" t="s">
        <v>16</v>
      </c>
      <c r="B94" s="52">
        <f t="shared" si="22"/>
        <v>224.30474273895754</v>
      </c>
      <c r="C94" s="52">
        <f t="shared" si="22"/>
        <v>0.69373655336987095</v>
      </c>
      <c r="D94" s="52">
        <f t="shared" si="22"/>
        <v>23.271255669731829</v>
      </c>
      <c r="E94" s="52">
        <f t="shared" si="22"/>
        <v>2.4381975623190675</v>
      </c>
      <c r="F94" s="52">
        <f t="shared" si="22"/>
        <v>0</v>
      </c>
      <c r="G94" s="52">
        <f t="shared" si="22"/>
        <v>0</v>
      </c>
      <c r="H94" s="53">
        <f t="shared" si="22"/>
        <v>0</v>
      </c>
      <c r="I94" s="54">
        <f t="shared" si="23"/>
        <v>250.70793252437829</v>
      </c>
      <c r="K94" s="273">
        <v>0</v>
      </c>
    </row>
    <row r="95" spans="1:11" x14ac:dyDescent="0.25">
      <c r="A95" s="12" t="s">
        <v>139</v>
      </c>
      <c r="B95" s="49">
        <f t="shared" si="22"/>
        <v>1592.5623437864367</v>
      </c>
      <c r="C95" s="49">
        <f t="shared" si="22"/>
        <v>147.96309168620266</v>
      </c>
      <c r="D95" s="49">
        <f t="shared" si="22"/>
        <v>235.01253009626544</v>
      </c>
      <c r="E95" s="49">
        <f t="shared" si="22"/>
        <v>22.722892282819124</v>
      </c>
      <c r="F95" s="49">
        <f t="shared" si="22"/>
        <v>0</v>
      </c>
      <c r="G95" s="49">
        <f t="shared" si="22"/>
        <v>0</v>
      </c>
      <c r="H95" s="58">
        <f t="shared" si="22"/>
        <v>0</v>
      </c>
      <c r="I95" s="48">
        <f t="shared" si="23"/>
        <v>1998.260857851724</v>
      </c>
      <c r="K95" s="273">
        <v>0</v>
      </c>
    </row>
    <row r="96" spans="1:11" x14ac:dyDescent="0.25">
      <c r="A96" s="11" t="s">
        <v>24</v>
      </c>
      <c r="B96" s="52">
        <f t="shared" si="22"/>
        <v>2027.8189913976864</v>
      </c>
      <c r="C96" s="52">
        <f t="shared" si="22"/>
        <v>9.9895044297581406E-2</v>
      </c>
      <c r="D96" s="52">
        <f t="shared" si="22"/>
        <v>2720.0450596719998</v>
      </c>
      <c r="E96" s="52">
        <f t="shared" si="22"/>
        <v>1441.8928068105117</v>
      </c>
      <c r="F96" s="52">
        <f t="shared" si="22"/>
        <v>0</v>
      </c>
      <c r="G96" s="52">
        <f t="shared" si="22"/>
        <v>1037.139008611605</v>
      </c>
      <c r="H96" s="53">
        <f t="shared" si="22"/>
        <v>0.78917935069934375</v>
      </c>
      <c r="I96" s="54">
        <f>SUM(B96:H96)</f>
        <v>7227.7849408868005</v>
      </c>
      <c r="K96" s="273">
        <v>0</v>
      </c>
    </row>
    <row r="97" spans="1:11" x14ac:dyDescent="0.25">
      <c r="A97" s="12" t="s">
        <v>23</v>
      </c>
      <c r="B97" s="49">
        <f t="shared" si="22"/>
        <v>2802.8103588950294</v>
      </c>
      <c r="C97" s="49">
        <f t="shared" si="22"/>
        <v>12.62423459097662</v>
      </c>
      <c r="D97" s="49">
        <f t="shared" si="22"/>
        <v>185.67520352861823</v>
      </c>
      <c r="E97" s="49">
        <f t="shared" si="22"/>
        <v>0</v>
      </c>
      <c r="F97" s="49">
        <f t="shared" si="22"/>
        <v>0</v>
      </c>
      <c r="G97" s="49">
        <f t="shared" si="22"/>
        <v>0</v>
      </c>
      <c r="H97" s="58">
        <f t="shared" si="22"/>
        <v>0</v>
      </c>
      <c r="I97" s="48">
        <f t="shared" si="23"/>
        <v>3001.1097970146243</v>
      </c>
      <c r="K97" s="273">
        <v>0</v>
      </c>
    </row>
    <row r="98" spans="1:11" x14ac:dyDescent="0.25">
      <c r="A98" s="11" t="s">
        <v>58</v>
      </c>
      <c r="B98" s="52">
        <f t="shared" si="22"/>
        <v>4976.0975366798493</v>
      </c>
      <c r="C98" s="52">
        <f t="shared" si="22"/>
        <v>9.2465377509320081</v>
      </c>
      <c r="D98" s="52">
        <f t="shared" si="22"/>
        <v>620.07150235904271</v>
      </c>
      <c r="E98" s="52">
        <f t="shared" si="22"/>
        <v>0</v>
      </c>
      <c r="F98" s="52">
        <f t="shared" si="22"/>
        <v>0</v>
      </c>
      <c r="G98" s="52">
        <f t="shared" si="22"/>
        <v>0</v>
      </c>
      <c r="H98" s="53">
        <f t="shared" si="22"/>
        <v>0</v>
      </c>
      <c r="I98" s="54">
        <f t="shared" si="23"/>
        <v>5605.4155767898237</v>
      </c>
      <c r="K98" s="273">
        <v>0</v>
      </c>
    </row>
    <row r="99" spans="1:11" x14ac:dyDescent="0.25">
      <c r="A99" s="12" t="s">
        <v>21</v>
      </c>
      <c r="B99" s="49">
        <f t="shared" si="22"/>
        <v>798.51158113289557</v>
      </c>
      <c r="C99" s="49">
        <f t="shared" si="22"/>
        <v>0</v>
      </c>
      <c r="D99" s="49">
        <f t="shared" si="22"/>
        <v>59.898592806785139</v>
      </c>
      <c r="E99" s="49">
        <f t="shared" si="22"/>
        <v>0</v>
      </c>
      <c r="F99" s="49">
        <f t="shared" si="22"/>
        <v>32.981558026351067</v>
      </c>
      <c r="G99" s="49">
        <f t="shared" si="22"/>
        <v>0</v>
      </c>
      <c r="H99" s="58">
        <f t="shared" si="22"/>
        <v>0</v>
      </c>
      <c r="I99" s="48">
        <f t="shared" si="23"/>
        <v>891.39173196603178</v>
      </c>
      <c r="K99" s="273">
        <v>0</v>
      </c>
    </row>
    <row r="100" spans="1:11" x14ac:dyDescent="0.25">
      <c r="A100" s="11" t="s">
        <v>20</v>
      </c>
      <c r="B100" s="52">
        <f t="shared" si="22"/>
        <v>50.143147913544198</v>
      </c>
      <c r="C100" s="52">
        <f t="shared" si="22"/>
        <v>0</v>
      </c>
      <c r="D100" s="52">
        <f t="shared" si="22"/>
        <v>0.92645771482232042</v>
      </c>
      <c r="E100" s="52">
        <f t="shared" si="22"/>
        <v>0</v>
      </c>
      <c r="F100" s="52">
        <f t="shared" si="22"/>
        <v>0</v>
      </c>
      <c r="G100" s="52">
        <f t="shared" si="22"/>
        <v>0</v>
      </c>
      <c r="H100" s="53">
        <f t="shared" si="22"/>
        <v>0</v>
      </c>
      <c r="I100" s="54">
        <f t="shared" si="23"/>
        <v>51.069605628366517</v>
      </c>
      <c r="K100" s="273">
        <v>0</v>
      </c>
    </row>
    <row r="101" spans="1:11" x14ac:dyDescent="0.25">
      <c r="A101" s="13" t="s">
        <v>62</v>
      </c>
      <c r="B101" s="49">
        <f t="shared" si="22"/>
        <v>398.04742560937171</v>
      </c>
      <c r="C101" s="49">
        <f t="shared" si="22"/>
        <v>0</v>
      </c>
      <c r="D101" s="49">
        <f t="shared" si="22"/>
        <v>269.26286350583757</v>
      </c>
      <c r="E101" s="49">
        <f t="shared" si="22"/>
        <v>0</v>
      </c>
      <c r="F101" s="49">
        <f t="shared" si="22"/>
        <v>0</v>
      </c>
      <c r="G101" s="49">
        <f t="shared" si="22"/>
        <v>0</v>
      </c>
      <c r="H101" s="58">
        <f t="shared" si="22"/>
        <v>0</v>
      </c>
      <c r="I101" s="48">
        <f t="shared" si="23"/>
        <v>667.31028911520934</v>
      </c>
      <c r="K101" s="273">
        <v>0</v>
      </c>
    </row>
    <row r="102" spans="1:11" ht="14.4" x14ac:dyDescent="0.3">
      <c r="A102" s="14" t="s">
        <v>22</v>
      </c>
      <c r="B102" s="59">
        <f t="shared" ref="B102:H105" si="24">B596+B622+B648</f>
        <v>398.04742560937171</v>
      </c>
      <c r="C102" s="59">
        <f t="shared" si="24"/>
        <v>0</v>
      </c>
      <c r="D102" s="59">
        <f t="shared" si="24"/>
        <v>269.26286350583757</v>
      </c>
      <c r="E102" s="59">
        <f t="shared" si="24"/>
        <v>0</v>
      </c>
      <c r="F102" s="59">
        <f t="shared" si="24"/>
        <v>0</v>
      </c>
      <c r="G102" s="59">
        <f t="shared" si="24"/>
        <v>0</v>
      </c>
      <c r="H102" s="60">
        <f t="shared" si="24"/>
        <v>0</v>
      </c>
      <c r="I102" s="61">
        <f t="shared" si="23"/>
        <v>667.31028911520934</v>
      </c>
      <c r="K102" s="273">
        <v>0</v>
      </c>
    </row>
    <row r="103" spans="1:11" ht="14.4" x14ac:dyDescent="0.3">
      <c r="A103" s="15" t="s">
        <v>18</v>
      </c>
      <c r="B103" s="65">
        <f t="shared" si="24"/>
        <v>0</v>
      </c>
      <c r="C103" s="65">
        <f t="shared" si="24"/>
        <v>0</v>
      </c>
      <c r="D103" s="65">
        <f t="shared" si="24"/>
        <v>0</v>
      </c>
      <c r="E103" s="65">
        <f t="shared" si="24"/>
        <v>0</v>
      </c>
      <c r="F103" s="65">
        <f t="shared" si="24"/>
        <v>0</v>
      </c>
      <c r="G103" s="65">
        <f t="shared" si="24"/>
        <v>0</v>
      </c>
      <c r="H103" s="66">
        <f t="shared" si="24"/>
        <v>0</v>
      </c>
      <c r="I103" s="67">
        <f t="shared" si="23"/>
        <v>0</v>
      </c>
      <c r="K103" s="273">
        <v>0</v>
      </c>
    </row>
    <row r="104" spans="1:11" ht="14.4" x14ac:dyDescent="0.3">
      <c r="A104" s="14" t="s">
        <v>19</v>
      </c>
      <c r="B104" s="59">
        <f t="shared" si="24"/>
        <v>0</v>
      </c>
      <c r="C104" s="59">
        <f t="shared" si="24"/>
        <v>0</v>
      </c>
      <c r="D104" s="59">
        <f t="shared" si="24"/>
        <v>0</v>
      </c>
      <c r="E104" s="59">
        <f t="shared" si="24"/>
        <v>0</v>
      </c>
      <c r="F104" s="59">
        <f t="shared" si="24"/>
        <v>0</v>
      </c>
      <c r="G104" s="59">
        <f t="shared" si="24"/>
        <v>0</v>
      </c>
      <c r="H104" s="60">
        <f t="shared" si="24"/>
        <v>0</v>
      </c>
      <c r="I104" s="61">
        <f t="shared" si="23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24"/>
        <v>0</v>
      </c>
      <c r="C105" s="70">
        <f t="shared" si="24"/>
        <v>0</v>
      </c>
      <c r="D105" s="70">
        <f t="shared" si="24"/>
        <v>0</v>
      </c>
      <c r="E105" s="70">
        <f t="shared" si="24"/>
        <v>0</v>
      </c>
      <c r="F105" s="70">
        <f t="shared" si="24"/>
        <v>0</v>
      </c>
      <c r="G105" s="70">
        <f t="shared" si="24"/>
        <v>0</v>
      </c>
      <c r="H105" s="71">
        <f t="shared" si="24"/>
        <v>0</v>
      </c>
      <c r="I105" s="72">
        <f t="shared" si="23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22447.955836336052</v>
      </c>
      <c r="C106" s="75">
        <f t="shared" ref="C106:H106" si="25">SUM(C85:C101)</f>
        <v>263.57388864220763</v>
      </c>
      <c r="D106" s="75">
        <f t="shared" si="25"/>
        <v>4714.1568405820872</v>
      </c>
      <c r="E106" s="75">
        <f t="shared" si="25"/>
        <v>1635.320781957998</v>
      </c>
      <c r="F106" s="75">
        <f t="shared" si="25"/>
        <v>818.45470366022505</v>
      </c>
      <c r="G106" s="75">
        <f>SUM(G85:G101)</f>
        <v>1037.139008611605</v>
      </c>
      <c r="H106" s="76">
        <f t="shared" si="25"/>
        <v>0.78917935069934375</v>
      </c>
      <c r="I106" s="48">
        <f>SUM(I85:I101)</f>
        <v>30917.390239140877</v>
      </c>
      <c r="K106" s="273">
        <v>0</v>
      </c>
    </row>
    <row r="107" spans="1:11" s="4" customFormat="1" ht="15" thickBot="1" x14ac:dyDescent="0.35">
      <c r="A107" s="19" t="s">
        <v>85</v>
      </c>
      <c r="B107" s="105">
        <f>B106/$I$106</f>
        <v>0.7260624413220147</v>
      </c>
      <c r="C107" s="105">
        <f t="shared" ref="C107:I107" si="26">C106/$I$106</f>
        <v>8.5251014591952098E-3</v>
      </c>
      <c r="D107" s="105">
        <f t="shared" si="26"/>
        <v>0.15247589800170283</v>
      </c>
      <c r="E107" s="105">
        <f t="shared" si="26"/>
        <v>5.2893234820567431E-2</v>
      </c>
      <c r="F107" s="105">
        <f t="shared" si="26"/>
        <v>2.6472308863381221E-2</v>
      </c>
      <c r="G107" s="105">
        <f t="shared" si="26"/>
        <v>3.3545490113800265E-2</v>
      </c>
      <c r="H107" s="105">
        <f t="shared" si="26"/>
        <v>2.5525419338280903E-5</v>
      </c>
      <c r="I107" s="105">
        <f t="shared" si="26"/>
        <v>1</v>
      </c>
      <c r="K107"/>
    </row>
    <row r="108" spans="1:11" ht="14.4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7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7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7"/>
        <v>0</v>
      </c>
    </row>
    <row r="115" spans="1:9" x14ac:dyDescent="0.25">
      <c r="A115" s="12" t="s">
        <v>15</v>
      </c>
      <c r="B115" s="49">
        <v>0.83840437193205752</v>
      </c>
      <c r="C115" s="49">
        <v>50.557148079224604</v>
      </c>
      <c r="D115" s="49">
        <v>125.8431317752803</v>
      </c>
      <c r="E115" s="49">
        <v>0</v>
      </c>
      <c r="F115" s="372"/>
      <c r="G115" s="49">
        <v>0</v>
      </c>
      <c r="H115" s="58">
        <v>0</v>
      </c>
      <c r="I115" s="48">
        <f t="shared" si="27"/>
        <v>177.23868422643696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7"/>
        <v>0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9.8270241709142045E-2</v>
      </c>
      <c r="F117" s="372"/>
      <c r="G117" s="49">
        <v>0</v>
      </c>
      <c r="H117" s="58">
        <v>0</v>
      </c>
      <c r="I117" s="48">
        <f t="shared" si="27"/>
        <v>9.8270241709142045E-2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7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7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27"/>
        <v>0</v>
      </c>
    </row>
    <row r="121" spans="1:9" x14ac:dyDescent="0.25">
      <c r="A121" s="12" t="s">
        <v>139</v>
      </c>
      <c r="B121" s="49">
        <v>7.6956579463124308</v>
      </c>
      <c r="C121" s="49">
        <v>20.575690714235431</v>
      </c>
      <c r="D121" s="49">
        <v>171.75757035936087</v>
      </c>
      <c r="E121" s="49">
        <v>4.6490049229624538E-3</v>
      </c>
      <c r="F121" s="372"/>
      <c r="G121" s="49">
        <v>0</v>
      </c>
      <c r="H121" s="58">
        <v>0</v>
      </c>
      <c r="I121" s="48">
        <f t="shared" si="27"/>
        <v>200.03356802483168</v>
      </c>
    </row>
    <row r="122" spans="1:9" x14ac:dyDescent="0.25">
      <c r="A122" s="11" t="s">
        <v>24</v>
      </c>
      <c r="B122" s="52">
        <v>5.5631711869990426</v>
      </c>
      <c r="C122" s="52">
        <v>8.4859186304524839E-2</v>
      </c>
      <c r="D122" s="52">
        <v>61.904252551740278</v>
      </c>
      <c r="E122" s="52">
        <v>137.79290283791323</v>
      </c>
      <c r="F122" s="372"/>
      <c r="G122" s="52">
        <v>23.009199400443812</v>
      </c>
      <c r="H122" s="53">
        <v>0.21321841676601636</v>
      </c>
      <c r="I122" s="54">
        <f t="shared" si="27"/>
        <v>228.56760358016689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27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7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7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7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7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27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27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27"/>
        <v>0</v>
      </c>
    </row>
    <row r="131" spans="1:11" ht="15" thickBot="1" x14ac:dyDescent="0.35">
      <c r="A131" s="16"/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27"/>
        <v>0</v>
      </c>
    </row>
    <row r="132" spans="1:11" x14ac:dyDescent="0.25">
      <c r="A132" s="17" t="s">
        <v>25</v>
      </c>
      <c r="B132" s="75">
        <f>SUM(B111:B127)</f>
        <v>14.097233505243532</v>
      </c>
      <c r="C132" s="75">
        <f t="shared" ref="C132:I132" si="28">SUM(C111:C127)</f>
        <v>71.217697979764566</v>
      </c>
      <c r="D132" s="75">
        <f>SUM(D111:D127)</f>
        <v>359.50495468638144</v>
      </c>
      <c r="E132" s="75">
        <f t="shared" si="28"/>
        <v>137.89582208454533</v>
      </c>
      <c r="F132" s="75">
        <f t="shared" si="28"/>
        <v>0</v>
      </c>
      <c r="G132" s="75">
        <f t="shared" si="28"/>
        <v>23.009199400443812</v>
      </c>
      <c r="H132" s="76">
        <f t="shared" si="28"/>
        <v>0.21321841676601636</v>
      </c>
      <c r="I132" s="48">
        <f t="shared" si="28"/>
        <v>605.93812607314464</v>
      </c>
    </row>
    <row r="133" spans="1:11" s="4" customFormat="1" ht="15" thickBot="1" x14ac:dyDescent="0.35">
      <c r="A133" s="18" t="s">
        <v>85</v>
      </c>
      <c r="B133" s="105">
        <f>B132/$I$132</f>
        <v>2.3265136981233316E-2</v>
      </c>
      <c r="C133" s="105">
        <f t="shared" ref="C133:I133" si="29">C132/$I$132</f>
        <v>0.11753295413394677</v>
      </c>
      <c r="D133" s="105">
        <f t="shared" si="29"/>
        <v>0.59330307702569696</v>
      </c>
      <c r="E133" s="105">
        <f t="shared" si="29"/>
        <v>0.22757409733927109</v>
      </c>
      <c r="F133" s="105">
        <f t="shared" si="29"/>
        <v>0</v>
      </c>
      <c r="G133" s="105">
        <f t="shared" si="29"/>
        <v>3.7972853019759154E-2</v>
      </c>
      <c r="H133" s="105">
        <f t="shared" si="29"/>
        <v>3.5188150009276376E-4</v>
      </c>
      <c r="I133" s="105">
        <f t="shared" si="29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30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30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30"/>
        <v>0</v>
      </c>
    </row>
    <row r="141" spans="1:11" x14ac:dyDescent="0.25">
      <c r="A141" s="12" t="s">
        <v>15</v>
      </c>
      <c r="B141" s="49">
        <v>14.408778597002108</v>
      </c>
      <c r="C141" s="49">
        <v>158.00607194949023</v>
      </c>
      <c r="D141" s="49">
        <v>14.140353020506366</v>
      </c>
      <c r="E141" s="49">
        <v>0</v>
      </c>
      <c r="F141" s="372"/>
      <c r="G141" s="49">
        <v>0</v>
      </c>
      <c r="H141" s="58">
        <v>0</v>
      </c>
      <c r="I141" s="48">
        <f t="shared" si="30"/>
        <v>186.5552035669987</v>
      </c>
    </row>
    <row r="142" spans="1:11" x14ac:dyDescent="0.25">
      <c r="A142" s="11" t="s">
        <v>67</v>
      </c>
      <c r="B142" s="52">
        <v>4.7754666028101997</v>
      </c>
      <c r="C142" s="52">
        <v>0.69042890643039034</v>
      </c>
      <c r="D142" s="52">
        <v>5.6822298999221132</v>
      </c>
      <c r="E142" s="52">
        <v>0</v>
      </c>
      <c r="F142" s="372"/>
      <c r="G142" s="52">
        <v>0</v>
      </c>
      <c r="H142" s="53">
        <v>0</v>
      </c>
      <c r="I142" s="54">
        <f t="shared" si="30"/>
        <v>11.148125409162702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0.39117452887139226</v>
      </c>
      <c r="F143" s="372"/>
      <c r="G143" s="49">
        <v>0</v>
      </c>
      <c r="H143" s="58">
        <v>0</v>
      </c>
      <c r="I143" s="48">
        <f t="shared" si="30"/>
        <v>0.39117452887139226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30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30"/>
        <v>0</v>
      </c>
    </row>
    <row r="146" spans="1:11" x14ac:dyDescent="0.25">
      <c r="A146" s="11" t="s">
        <v>16</v>
      </c>
      <c r="B146" s="52">
        <v>0</v>
      </c>
      <c r="C146" s="52">
        <v>0</v>
      </c>
      <c r="D146" s="52">
        <v>18.585849297402653</v>
      </c>
      <c r="E146" s="52">
        <v>0</v>
      </c>
      <c r="F146" s="372"/>
      <c r="G146" s="52">
        <v>0</v>
      </c>
      <c r="H146" s="53">
        <v>0</v>
      </c>
      <c r="I146" s="54">
        <f t="shared" si="30"/>
        <v>18.585849297402653</v>
      </c>
    </row>
    <row r="147" spans="1:11" x14ac:dyDescent="0.25">
      <c r="A147" s="12" t="s">
        <v>139</v>
      </c>
      <c r="B147" s="49">
        <v>90.476856830543952</v>
      </c>
      <c r="C147" s="49">
        <v>520.43089503162184</v>
      </c>
      <c r="D147" s="49">
        <v>114.05408125174584</v>
      </c>
      <c r="E147" s="49">
        <v>0</v>
      </c>
      <c r="F147" s="372"/>
      <c r="G147" s="49">
        <v>0</v>
      </c>
      <c r="H147" s="58">
        <v>0</v>
      </c>
      <c r="I147" s="48">
        <f t="shared" si="30"/>
        <v>724.96183311391167</v>
      </c>
    </row>
    <row r="148" spans="1:11" x14ac:dyDescent="0.25">
      <c r="A148" s="11" t="s">
        <v>24</v>
      </c>
      <c r="B148" s="52">
        <v>144.03806745223267</v>
      </c>
      <c r="C148" s="52">
        <v>6.0298684121471497</v>
      </c>
      <c r="D148" s="52">
        <v>9.3117239790424513</v>
      </c>
      <c r="E148" s="52">
        <v>448.06317564869369</v>
      </c>
      <c r="F148" s="372"/>
      <c r="G148" s="52">
        <v>56.563033963117924</v>
      </c>
      <c r="H148" s="53">
        <v>19.404214522983587</v>
      </c>
      <c r="I148" s="54">
        <f t="shared" si="30"/>
        <v>683.41008397821747</v>
      </c>
    </row>
    <row r="149" spans="1:11" x14ac:dyDescent="0.25">
      <c r="A149" s="12" t="s">
        <v>23</v>
      </c>
      <c r="B149" s="49">
        <v>96.781289440744999</v>
      </c>
      <c r="C149" s="49">
        <v>0</v>
      </c>
      <c r="D149" s="49">
        <v>1.1007359838154687</v>
      </c>
      <c r="E149" s="49">
        <v>0</v>
      </c>
      <c r="F149" s="372"/>
      <c r="G149" s="49">
        <v>0</v>
      </c>
      <c r="H149" s="58">
        <v>0</v>
      </c>
      <c r="I149" s="48">
        <f t="shared" si="30"/>
        <v>97.882025424560467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30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30"/>
        <v>0</v>
      </c>
    </row>
    <row r="152" spans="1:11" x14ac:dyDescent="0.25">
      <c r="A152" s="11" t="s">
        <v>20</v>
      </c>
      <c r="B152" s="52">
        <v>0</v>
      </c>
      <c r="C152" s="52">
        <v>6.5791699124701584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30"/>
        <v>6.5791699124701584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30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30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30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30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30"/>
        <v>0</v>
      </c>
    </row>
    <row r="158" spans="1:11" x14ac:dyDescent="0.25">
      <c r="A158" s="17" t="s">
        <v>25</v>
      </c>
      <c r="B158" s="75">
        <f>SUM(B137:B153)</f>
        <v>350.48045892333391</v>
      </c>
      <c r="C158" s="75">
        <f t="shared" ref="C158:I158" si="31">SUM(C137:C153)</f>
        <v>691.73643421215979</v>
      </c>
      <c r="D158" s="75">
        <f t="shared" si="31"/>
        <v>162.8749734324349</v>
      </c>
      <c r="E158" s="75">
        <f t="shared" si="31"/>
        <v>448.45435017756506</v>
      </c>
      <c r="F158" s="75">
        <f t="shared" si="31"/>
        <v>0</v>
      </c>
      <c r="G158" s="75">
        <f t="shared" si="31"/>
        <v>56.563033963117924</v>
      </c>
      <c r="H158" s="76">
        <f t="shared" si="31"/>
        <v>19.404214522983587</v>
      </c>
      <c r="I158" s="48">
        <f t="shared" si="31"/>
        <v>1729.5134652315953</v>
      </c>
    </row>
    <row r="159" spans="1:11" s="4" customFormat="1" ht="15" thickBot="1" x14ac:dyDescent="0.35">
      <c r="A159" s="18" t="s">
        <v>85</v>
      </c>
      <c r="B159" s="105">
        <f>B158/$I$158</f>
        <v>0.20264685182800923</v>
      </c>
      <c r="C159" s="105">
        <f t="shared" ref="C159:I159" si="32">C158/$I$158</f>
        <v>0.39996013220951182</v>
      </c>
      <c r="D159" s="105">
        <f t="shared" si="32"/>
        <v>9.4173868377847331E-2</v>
      </c>
      <c r="E159" s="105">
        <f t="shared" si="32"/>
        <v>0.25929509032039455</v>
      </c>
      <c r="F159" s="105">
        <f t="shared" si="32"/>
        <v>0</v>
      </c>
      <c r="G159" s="105">
        <f t="shared" si="32"/>
        <v>3.2704592996934949E-2</v>
      </c>
      <c r="H159" s="105">
        <f t="shared" si="32"/>
        <v>1.1219464267302024E-2</v>
      </c>
      <c r="I159" s="105">
        <f t="shared" si="32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33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33"/>
        <v>0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33"/>
        <v>0</v>
      </c>
    </row>
    <row r="167" spans="1:9" x14ac:dyDescent="0.25">
      <c r="A167" s="12" t="s">
        <v>15</v>
      </c>
      <c r="B167" s="49">
        <v>16.520369981507855</v>
      </c>
      <c r="C167" s="49">
        <v>0</v>
      </c>
      <c r="D167" s="49">
        <v>74.650880885471182</v>
      </c>
      <c r="E167" s="49">
        <v>0</v>
      </c>
      <c r="F167" s="372"/>
      <c r="G167" s="49">
        <v>0</v>
      </c>
      <c r="H167" s="58">
        <v>0</v>
      </c>
      <c r="I167" s="48">
        <f t="shared" si="33"/>
        <v>91.171250866979037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33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9.3495483620831432E-2</v>
      </c>
      <c r="F169" s="372"/>
      <c r="G169" s="49">
        <v>0</v>
      </c>
      <c r="H169" s="58">
        <v>0</v>
      </c>
      <c r="I169" s="48">
        <f t="shared" si="33"/>
        <v>9.3495483620831432E-2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33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33"/>
        <v>0</v>
      </c>
    </row>
    <row r="172" spans="1:9" x14ac:dyDescent="0.25">
      <c r="A172" s="11" t="s">
        <v>16</v>
      </c>
      <c r="B172" s="52">
        <v>0.10235193153533365</v>
      </c>
      <c r="C172" s="52">
        <v>0</v>
      </c>
      <c r="D172" s="52">
        <v>8.0924677490729398</v>
      </c>
      <c r="E172" s="52">
        <v>3.9180319391725719E-2</v>
      </c>
      <c r="F172" s="372"/>
      <c r="G172" s="52">
        <v>0</v>
      </c>
      <c r="H172" s="53">
        <v>0</v>
      </c>
      <c r="I172" s="54">
        <f t="shared" si="33"/>
        <v>8.2339999999999982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33"/>
        <v>0</v>
      </c>
    </row>
    <row r="174" spans="1:9" x14ac:dyDescent="0.25">
      <c r="A174" s="11" t="s">
        <v>24</v>
      </c>
      <c r="B174" s="52">
        <v>0.27077848499263479</v>
      </c>
      <c r="C174" s="52">
        <v>7.5839723672734713E-2</v>
      </c>
      <c r="D174" s="52">
        <v>16.962217343394439</v>
      </c>
      <c r="E174" s="52">
        <v>4.1809207427205921</v>
      </c>
      <c r="F174" s="372"/>
      <c r="G174" s="52">
        <v>0.48244129801901769</v>
      </c>
      <c r="H174" s="53">
        <v>0.94540240720057411</v>
      </c>
      <c r="I174" s="54">
        <f t="shared" si="33"/>
        <v>22.917599999999993</v>
      </c>
    </row>
    <row r="175" spans="1:9" x14ac:dyDescent="0.25">
      <c r="A175" s="12" t="s">
        <v>23</v>
      </c>
      <c r="B175" s="49">
        <v>44.866800000000005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33"/>
        <v>44.866800000000005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33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33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33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33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33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33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33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33"/>
        <v>0</v>
      </c>
    </row>
    <row r="184" spans="1:11" x14ac:dyDescent="0.25">
      <c r="A184" s="17" t="s">
        <v>25</v>
      </c>
      <c r="B184" s="75">
        <f>SUM(B163:B179)</f>
        <v>61.760300398035831</v>
      </c>
      <c r="C184" s="75">
        <f t="shared" ref="C184:I184" si="34">SUM(C163:C179)</f>
        <v>7.5839723672734713E-2</v>
      </c>
      <c r="D184" s="75">
        <f t="shared" si="34"/>
        <v>99.705565977938562</v>
      </c>
      <c r="E184" s="75">
        <f t="shared" si="34"/>
        <v>4.3135965457331489</v>
      </c>
      <c r="F184" s="75">
        <f t="shared" si="34"/>
        <v>0</v>
      </c>
      <c r="G184" s="75">
        <f t="shared" si="34"/>
        <v>0.48244129801901769</v>
      </c>
      <c r="H184" s="76">
        <f t="shared" si="34"/>
        <v>0.94540240720057411</v>
      </c>
      <c r="I184" s="48">
        <f t="shared" si="34"/>
        <v>167.28314635059985</v>
      </c>
    </row>
    <row r="185" spans="1:11" s="4" customFormat="1" ht="15" thickBot="1" x14ac:dyDescent="0.35">
      <c r="A185" s="18" t="s">
        <v>85</v>
      </c>
      <c r="B185" s="105">
        <f>B184/$I$184</f>
        <v>0.36919619068256704</v>
      </c>
      <c r="C185" s="105">
        <f t="shared" ref="C185:I185" si="35">C184/$I$184</f>
        <v>4.5336141343125071E-4</v>
      </c>
      <c r="D185" s="105">
        <f t="shared" si="35"/>
        <v>0.59602875814501344</v>
      </c>
      <c r="E185" s="105">
        <f t="shared" si="35"/>
        <v>2.5786199266556783E-2</v>
      </c>
      <c r="F185" s="105">
        <f t="shared" si="35"/>
        <v>0</v>
      </c>
      <c r="G185" s="105">
        <f t="shared" si="35"/>
        <v>2.8839802965440085E-3</v>
      </c>
      <c r="H185" s="105">
        <f t="shared" si="35"/>
        <v>5.6515101958876093E-3</v>
      </c>
      <c r="I185" s="105">
        <f t="shared" si="35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607.49939540817729</v>
      </c>
      <c r="E189" s="46">
        <v>0</v>
      </c>
      <c r="F189" s="371"/>
      <c r="G189" s="46">
        <v>0</v>
      </c>
      <c r="H189" s="47">
        <v>0</v>
      </c>
      <c r="I189" s="48">
        <f>SUM(B189:H189)</f>
        <v>607.49939540817729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6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6"/>
        <v>0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36"/>
        <v>0</v>
      </c>
    </row>
    <row r="193" spans="1:9" x14ac:dyDescent="0.25">
      <c r="A193" s="12" t="s">
        <v>15</v>
      </c>
      <c r="B193" s="49">
        <v>57.349529202385803</v>
      </c>
      <c r="C193" s="49">
        <v>1.0124256100965578</v>
      </c>
      <c r="D193" s="49">
        <v>114.2127472754421</v>
      </c>
      <c r="E193" s="49">
        <v>0</v>
      </c>
      <c r="F193" s="372"/>
      <c r="G193" s="49">
        <v>0</v>
      </c>
      <c r="H193" s="58">
        <v>0</v>
      </c>
      <c r="I193" s="48">
        <f t="shared" si="36"/>
        <v>172.57470208792446</v>
      </c>
    </row>
    <row r="194" spans="1:9" x14ac:dyDescent="0.25">
      <c r="A194" s="11" t="s">
        <v>67</v>
      </c>
      <c r="B194" s="52">
        <v>7.485189348286271</v>
      </c>
      <c r="C194" s="52">
        <v>4.4823615473527658</v>
      </c>
      <c r="D194" s="52">
        <v>30.517507675328467</v>
      </c>
      <c r="E194" s="52">
        <v>0</v>
      </c>
      <c r="F194" s="372"/>
      <c r="G194" s="52">
        <v>0</v>
      </c>
      <c r="H194" s="53">
        <v>0</v>
      </c>
      <c r="I194" s="54">
        <f t="shared" si="36"/>
        <v>42.485058570967503</v>
      </c>
    </row>
    <row r="195" spans="1:9" x14ac:dyDescent="0.25">
      <c r="A195" s="12" t="s">
        <v>56</v>
      </c>
      <c r="B195" s="49">
        <v>2.1273371318938206E-9</v>
      </c>
      <c r="C195" s="49">
        <v>2.1273371318938206E-9</v>
      </c>
      <c r="D195" s="49">
        <v>0</v>
      </c>
      <c r="E195" s="49">
        <v>1.430033131126345</v>
      </c>
      <c r="F195" s="372"/>
      <c r="G195" s="49">
        <v>0</v>
      </c>
      <c r="H195" s="58">
        <v>0</v>
      </c>
      <c r="I195" s="48">
        <f t="shared" si="36"/>
        <v>1.4300331353810192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36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0.59492385018819838</v>
      </c>
      <c r="E197" s="49">
        <v>0</v>
      </c>
      <c r="F197" s="372"/>
      <c r="G197" s="49">
        <v>0</v>
      </c>
      <c r="H197" s="58">
        <v>0</v>
      </c>
      <c r="I197" s="48">
        <f t="shared" si="36"/>
        <v>0.59492385018819838</v>
      </c>
    </row>
    <row r="198" spans="1:9" x14ac:dyDescent="0.25">
      <c r="A198" s="11" t="s">
        <v>16</v>
      </c>
      <c r="B198" s="52">
        <v>43.52106668119638</v>
      </c>
      <c r="C198" s="52">
        <v>8.5920933258426563E-8</v>
      </c>
      <c r="D198" s="52">
        <v>46.695913755677104</v>
      </c>
      <c r="E198" s="52">
        <v>0</v>
      </c>
      <c r="F198" s="372"/>
      <c r="G198" s="52">
        <v>0</v>
      </c>
      <c r="H198" s="53">
        <v>0</v>
      </c>
      <c r="I198" s="54">
        <f t="shared" si="36"/>
        <v>90.216980522794415</v>
      </c>
    </row>
    <row r="199" spans="1:9" x14ac:dyDescent="0.25">
      <c r="A199" s="12" t="s">
        <v>139</v>
      </c>
      <c r="B199" s="49">
        <v>144.07783417838712</v>
      </c>
      <c r="C199" s="49">
        <v>119.04137435934642</v>
      </c>
      <c r="D199" s="49">
        <v>1254.0550762259368</v>
      </c>
      <c r="E199" s="49">
        <v>26.595411267275416</v>
      </c>
      <c r="F199" s="372"/>
      <c r="G199" s="49">
        <v>0</v>
      </c>
      <c r="H199" s="58">
        <v>0</v>
      </c>
      <c r="I199" s="48">
        <f t="shared" si="36"/>
        <v>1543.7696960309459</v>
      </c>
    </row>
    <row r="200" spans="1:9" x14ac:dyDescent="0.25">
      <c r="A200" s="11" t="s">
        <v>24</v>
      </c>
      <c r="B200" s="52">
        <v>48.907300430377468</v>
      </c>
      <c r="C200" s="52">
        <v>0.76726100154784149</v>
      </c>
      <c r="D200" s="52">
        <v>718.36301557646675</v>
      </c>
      <c r="E200" s="52">
        <v>519.46757419378389</v>
      </c>
      <c r="F200" s="372"/>
      <c r="G200" s="52">
        <v>53.403612067379008</v>
      </c>
      <c r="H200" s="53">
        <v>0.71163832762478474</v>
      </c>
      <c r="I200" s="54">
        <f t="shared" si="36"/>
        <v>1341.6204015971798</v>
      </c>
    </row>
    <row r="201" spans="1:9" x14ac:dyDescent="0.25">
      <c r="A201" s="12" t="s">
        <v>23</v>
      </c>
      <c r="B201" s="49">
        <v>1.9748542774625075</v>
      </c>
      <c r="C201" s="49">
        <v>0.2208609018265742</v>
      </c>
      <c r="D201" s="49">
        <v>5.0954124451932231E-9</v>
      </c>
      <c r="E201" s="49">
        <v>0</v>
      </c>
      <c r="F201" s="372"/>
      <c r="G201" s="49">
        <v>0</v>
      </c>
      <c r="H201" s="58">
        <v>0</v>
      </c>
      <c r="I201" s="48">
        <f t="shared" si="36"/>
        <v>2.1957151843844942</v>
      </c>
    </row>
    <row r="202" spans="1:9" x14ac:dyDescent="0.25">
      <c r="A202" s="11" t="s">
        <v>58</v>
      </c>
      <c r="B202" s="52">
        <v>8.9064231726960555E-2</v>
      </c>
      <c r="C202" s="52">
        <v>0.12404388053361205</v>
      </c>
      <c r="D202" s="52">
        <v>0.19426228665659395</v>
      </c>
      <c r="E202" s="52">
        <v>0</v>
      </c>
      <c r="F202" s="372"/>
      <c r="G202" s="52">
        <v>0</v>
      </c>
      <c r="H202" s="53">
        <v>0</v>
      </c>
      <c r="I202" s="54">
        <f t="shared" si="36"/>
        <v>0.40737039891716653</v>
      </c>
    </row>
    <row r="203" spans="1:9" x14ac:dyDescent="0.25">
      <c r="A203" s="12" t="s">
        <v>21</v>
      </c>
      <c r="B203" s="49">
        <v>4.5829564911031353</v>
      </c>
      <c r="C203" s="49">
        <v>4.5829564911031353</v>
      </c>
      <c r="D203" s="49">
        <v>38.955130174376656</v>
      </c>
      <c r="E203" s="49">
        <v>0</v>
      </c>
      <c r="F203" s="372"/>
      <c r="G203" s="49">
        <v>0</v>
      </c>
      <c r="H203" s="58">
        <v>0</v>
      </c>
      <c r="I203" s="48">
        <f t="shared" si="36"/>
        <v>48.121043156582928</v>
      </c>
    </row>
    <row r="204" spans="1:9" x14ac:dyDescent="0.25">
      <c r="A204" s="11" t="s">
        <v>20</v>
      </c>
      <c r="B204" s="52">
        <v>56.965335703808549</v>
      </c>
      <c r="C204" s="52">
        <v>56.965335703808549</v>
      </c>
      <c r="D204" s="52">
        <v>484.20535348237274</v>
      </c>
      <c r="E204" s="52">
        <v>0</v>
      </c>
      <c r="F204" s="372"/>
      <c r="G204" s="52">
        <v>0</v>
      </c>
      <c r="H204" s="53">
        <v>0</v>
      </c>
      <c r="I204" s="54">
        <f t="shared" si="36"/>
        <v>598.13602488998981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6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36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36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36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36"/>
        <v>0</v>
      </c>
    </row>
    <row r="210" spans="1:11" x14ac:dyDescent="0.25">
      <c r="A210" s="17" t="s">
        <v>25</v>
      </c>
      <c r="B210" s="75">
        <f>SUM(B189:B205)</f>
        <v>364.95313054686153</v>
      </c>
      <c r="C210" s="75">
        <f t="shared" ref="C210:I210" si="37">SUM(C189:C205)</f>
        <v>187.19661958366373</v>
      </c>
      <c r="D210" s="75">
        <f t="shared" si="37"/>
        <v>3295.2933257157183</v>
      </c>
      <c r="E210" s="75">
        <f t="shared" si="37"/>
        <v>547.49301859218565</v>
      </c>
      <c r="F210" s="75">
        <f t="shared" si="37"/>
        <v>0</v>
      </c>
      <c r="G210" s="75">
        <f t="shared" si="37"/>
        <v>53.403612067379008</v>
      </c>
      <c r="H210" s="76">
        <f t="shared" si="37"/>
        <v>0.71163832762478474</v>
      </c>
      <c r="I210" s="48">
        <f t="shared" si="37"/>
        <v>4449.0513448334323</v>
      </c>
    </row>
    <row r="211" spans="1:11" s="4" customFormat="1" ht="15" thickBot="1" x14ac:dyDescent="0.35">
      <c r="A211" s="18" t="s">
        <v>85</v>
      </c>
      <c r="B211" s="105">
        <f>B210/$I$210</f>
        <v>8.2029426558691471E-2</v>
      </c>
      <c r="C211" s="105">
        <f t="shared" ref="C211:I211" si="38">C210/$I$210</f>
        <v>4.2075625807521937E-2</v>
      </c>
      <c r="D211" s="105">
        <f t="shared" si="38"/>
        <v>0.74067325151067476</v>
      </c>
      <c r="E211" s="105">
        <f t="shared" si="38"/>
        <v>0.1230583727085944</v>
      </c>
      <c r="F211" s="105">
        <f t="shared" si="38"/>
        <v>0</v>
      </c>
      <c r="G211" s="105">
        <f t="shared" si="38"/>
        <v>1.2003370590315896E-2</v>
      </c>
      <c r="H211" s="105">
        <f t="shared" si="38"/>
        <v>1.5995282420176873E-4</v>
      </c>
      <c r="I211" s="105">
        <f t="shared" si="38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9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9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9"/>
        <v>0</v>
      </c>
    </row>
    <row r="219" spans="1:11" x14ac:dyDescent="0.25">
      <c r="A219" s="12" t="s">
        <v>15</v>
      </c>
      <c r="B219" s="49">
        <v>0.80756219529232243</v>
      </c>
      <c r="C219" s="49">
        <v>0.41381663067480839</v>
      </c>
      <c r="D219" s="49">
        <v>0.64161026462015158</v>
      </c>
      <c r="E219" s="49">
        <v>0</v>
      </c>
      <c r="F219" s="372"/>
      <c r="G219" s="49">
        <v>0</v>
      </c>
      <c r="H219" s="58">
        <v>0</v>
      </c>
      <c r="I219" s="48">
        <f t="shared" si="39"/>
        <v>1.8629890905872823</v>
      </c>
    </row>
    <row r="220" spans="1:11" x14ac:dyDescent="0.25">
      <c r="A220" s="11" t="s">
        <v>67</v>
      </c>
      <c r="B220" s="52">
        <v>0.39182278601417803</v>
      </c>
      <c r="C220" s="52">
        <v>0</v>
      </c>
      <c r="D220" s="52">
        <v>0.38575212453954749</v>
      </c>
      <c r="E220" s="52">
        <v>0</v>
      </c>
      <c r="F220" s="372"/>
      <c r="G220" s="52">
        <v>0</v>
      </c>
      <c r="H220" s="53">
        <v>0</v>
      </c>
      <c r="I220" s="54">
        <f t="shared" si="39"/>
        <v>0.77757491055372552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4.2479420016320739E-4</v>
      </c>
      <c r="F221" s="372"/>
      <c r="G221" s="49">
        <v>0</v>
      </c>
      <c r="H221" s="58">
        <v>0</v>
      </c>
      <c r="I221" s="48">
        <f t="shared" si="39"/>
        <v>4.2479420016320739E-4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1.9738465691103668E-2</v>
      </c>
      <c r="F222" s="372"/>
      <c r="G222" s="52">
        <v>0</v>
      </c>
      <c r="H222" s="53">
        <v>0</v>
      </c>
      <c r="I222" s="54">
        <f t="shared" si="39"/>
        <v>1.9738465691103668E-2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9"/>
        <v>0</v>
      </c>
    </row>
    <row r="224" spans="1:11" x14ac:dyDescent="0.25">
      <c r="A224" s="11" t="s">
        <v>16</v>
      </c>
      <c r="B224" s="52">
        <v>7.7146678323653439E-4</v>
      </c>
      <c r="C224" s="52">
        <v>0</v>
      </c>
      <c r="D224" s="52">
        <v>9.3235356396699585E-4</v>
      </c>
      <c r="E224" s="52">
        <v>0</v>
      </c>
      <c r="F224" s="372"/>
      <c r="G224" s="52">
        <v>0</v>
      </c>
      <c r="H224" s="53">
        <v>0</v>
      </c>
      <c r="I224" s="54">
        <f t="shared" si="39"/>
        <v>1.7038203472035302E-3</v>
      </c>
    </row>
    <row r="225" spans="1:11" x14ac:dyDescent="0.25">
      <c r="A225" s="12" t="s">
        <v>139</v>
      </c>
      <c r="B225" s="49">
        <v>0.56612850532606762</v>
      </c>
      <c r="C225" s="49">
        <v>4.6021891351435071E-3</v>
      </c>
      <c r="D225" s="49">
        <v>1.0012566155431557</v>
      </c>
      <c r="E225" s="49">
        <v>1.2744523758858944E-3</v>
      </c>
      <c r="F225" s="372"/>
      <c r="G225" s="49">
        <v>0</v>
      </c>
      <c r="H225" s="58">
        <v>0</v>
      </c>
      <c r="I225" s="48">
        <f t="shared" si="39"/>
        <v>1.5732617623802527</v>
      </c>
    </row>
    <row r="226" spans="1:11" x14ac:dyDescent="0.25">
      <c r="A226" s="11" t="s">
        <v>24</v>
      </c>
      <c r="B226" s="52">
        <v>0.12278289897614214</v>
      </c>
      <c r="C226" s="52">
        <v>2.8256676179254192E-3</v>
      </c>
      <c r="D226" s="52">
        <v>0.29056758912788228</v>
      </c>
      <c r="E226" s="52">
        <v>0.97913495567068265</v>
      </c>
      <c r="F226" s="372"/>
      <c r="G226" s="52">
        <v>0.2041924979324142</v>
      </c>
      <c r="H226" s="53">
        <v>2.2797579085213331E-2</v>
      </c>
      <c r="I226" s="54">
        <f t="shared" si="39"/>
        <v>1.6223011884102598</v>
      </c>
    </row>
    <row r="227" spans="1:11" x14ac:dyDescent="0.25">
      <c r="A227" s="12" t="s">
        <v>23</v>
      </c>
      <c r="B227" s="49">
        <v>0.40382187208995241</v>
      </c>
      <c r="C227" s="49">
        <v>0</v>
      </c>
      <c r="D227" s="49">
        <v>7.3621898212278492E-2</v>
      </c>
      <c r="E227" s="49">
        <v>0</v>
      </c>
      <c r="F227" s="372"/>
      <c r="G227" s="49">
        <v>0</v>
      </c>
      <c r="H227" s="58">
        <v>0</v>
      </c>
      <c r="I227" s="48">
        <f t="shared" si="39"/>
        <v>0.4774437703022309</v>
      </c>
    </row>
    <row r="228" spans="1:11" x14ac:dyDescent="0.25">
      <c r="A228" s="11" t="s">
        <v>58</v>
      </c>
      <c r="B228" s="52">
        <v>3.5292823352049287E-2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9"/>
        <v>3.5292823352049287E-2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9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9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9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39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39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39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39"/>
        <v>0</v>
      </c>
    </row>
    <row r="236" spans="1:11" x14ac:dyDescent="0.25">
      <c r="A236" s="17" t="s">
        <v>25</v>
      </c>
      <c r="B236" s="276">
        <f>SUM(B215:B231)</f>
        <v>2.3281825478339484</v>
      </c>
      <c r="C236" s="75">
        <f t="shared" ref="C236:I236" si="40">SUM(C215:C231)</f>
        <v>0.42124448742787729</v>
      </c>
      <c r="D236" s="75">
        <f t="shared" si="40"/>
        <v>2.3937408456069824</v>
      </c>
      <c r="E236" s="75">
        <f t="shared" si="40"/>
        <v>1.0005726679378355</v>
      </c>
      <c r="F236" s="75">
        <f t="shared" si="40"/>
        <v>0</v>
      </c>
      <c r="G236" s="75">
        <f t="shared" si="40"/>
        <v>0.2041924979324142</v>
      </c>
      <c r="H236" s="76">
        <f t="shared" si="40"/>
        <v>2.2797579085213331E-2</v>
      </c>
      <c r="I236" s="48">
        <f t="shared" si="40"/>
        <v>6.3707306258242706</v>
      </c>
    </row>
    <row r="237" spans="1:11" s="4" customFormat="1" ht="15" thickBot="1" x14ac:dyDescent="0.35">
      <c r="A237" s="18" t="s">
        <v>85</v>
      </c>
      <c r="B237" s="105">
        <f>B236/$I$236</f>
        <v>0.36544984940918279</v>
      </c>
      <c r="C237" s="78">
        <f t="shared" ref="C237:I237" si="41">C236/$I$236</f>
        <v>6.6121848837922728E-2</v>
      </c>
      <c r="D237" s="78">
        <f t="shared" si="41"/>
        <v>0.37574039559980149</v>
      </c>
      <c r="E237" s="78">
        <f t="shared" si="41"/>
        <v>0.15705775784678974</v>
      </c>
      <c r="F237" s="78">
        <f t="shared" si="41"/>
        <v>0</v>
      </c>
      <c r="G237" s="78">
        <f t="shared" si="41"/>
        <v>3.2051660935827897E-2</v>
      </c>
      <c r="H237" s="78">
        <f t="shared" si="41"/>
        <v>3.5784873704754528E-3</v>
      </c>
      <c r="I237" s="78">
        <f t="shared" si="41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42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2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2"/>
        <v>0</v>
      </c>
    </row>
    <row r="245" spans="1:9" x14ac:dyDescent="0.25">
      <c r="A245" s="12" t="s">
        <v>15</v>
      </c>
      <c r="B245" s="49">
        <v>136.81201245448898</v>
      </c>
      <c r="C245" s="49">
        <v>0.61140152721196528</v>
      </c>
      <c r="D245" s="49">
        <v>11.549673961034545</v>
      </c>
      <c r="E245" s="49">
        <v>0</v>
      </c>
      <c r="F245" s="372"/>
      <c r="G245" s="49">
        <v>0</v>
      </c>
      <c r="H245" s="58">
        <v>0</v>
      </c>
      <c r="I245" s="48">
        <f t="shared" si="42"/>
        <v>148.9730879427355</v>
      </c>
    </row>
    <row r="246" spans="1:9" x14ac:dyDescent="0.25">
      <c r="A246" s="11" t="s">
        <v>67</v>
      </c>
      <c r="B246" s="52">
        <v>33.631654252615881</v>
      </c>
      <c r="C246" s="52">
        <v>0.1447945742161949</v>
      </c>
      <c r="D246" s="52">
        <v>4.2105807483150555</v>
      </c>
      <c r="E246" s="52">
        <v>0</v>
      </c>
      <c r="F246" s="372"/>
      <c r="G246" s="52">
        <v>0</v>
      </c>
      <c r="H246" s="53">
        <v>0</v>
      </c>
      <c r="I246" s="54">
        <f t="shared" si="42"/>
        <v>37.987029575147126</v>
      </c>
    </row>
    <row r="247" spans="1:9" x14ac:dyDescent="0.25">
      <c r="A247" s="12" t="s">
        <v>56</v>
      </c>
      <c r="B247" s="49">
        <v>4.1741369100815165E-9</v>
      </c>
      <c r="C247" s="49">
        <v>4.1741369100815165E-9</v>
      </c>
      <c r="D247" s="49">
        <v>4.1741369100815165E-9</v>
      </c>
      <c r="E247" s="49">
        <v>0.63434910797863242</v>
      </c>
      <c r="F247" s="372"/>
      <c r="G247" s="49">
        <v>0</v>
      </c>
      <c r="H247" s="58">
        <v>0</v>
      </c>
      <c r="I247" s="48">
        <f t="shared" si="42"/>
        <v>0.6343491205010432</v>
      </c>
    </row>
    <row r="248" spans="1:9" x14ac:dyDescent="0.25">
      <c r="A248" s="11" t="s">
        <v>11</v>
      </c>
      <c r="B248" s="52">
        <v>4.7279118053944578E-9</v>
      </c>
      <c r="C248" s="52">
        <v>4.7279118053944578E-9</v>
      </c>
      <c r="D248" s="52">
        <v>4.7279118053944578E-9</v>
      </c>
      <c r="E248" s="52">
        <v>0.1040416221933925</v>
      </c>
      <c r="F248" s="372"/>
      <c r="G248" s="52">
        <v>0</v>
      </c>
      <c r="H248" s="53">
        <v>0</v>
      </c>
      <c r="I248" s="54">
        <f t="shared" si="42"/>
        <v>0.10404163637712792</v>
      </c>
    </row>
    <row r="249" spans="1:9" x14ac:dyDescent="0.25">
      <c r="A249" s="12" t="s">
        <v>57</v>
      </c>
      <c r="B249" s="49">
        <v>5.7098126874294041E-3</v>
      </c>
      <c r="C249" s="49">
        <v>5.7098126874294041E-3</v>
      </c>
      <c r="D249" s="49">
        <v>4.8533407843149926E-2</v>
      </c>
      <c r="E249" s="49">
        <v>0</v>
      </c>
      <c r="F249" s="372"/>
      <c r="G249" s="49">
        <v>0</v>
      </c>
      <c r="H249" s="58">
        <v>0</v>
      </c>
      <c r="I249" s="48">
        <f t="shared" si="42"/>
        <v>5.9953033218008732E-2</v>
      </c>
    </row>
    <row r="250" spans="1:9" x14ac:dyDescent="0.25">
      <c r="A250" s="11" t="s">
        <v>16</v>
      </c>
      <c r="B250" s="52">
        <v>37.210353363724529</v>
      </c>
      <c r="C250" s="52">
        <v>1.514369015092208</v>
      </c>
      <c r="D250" s="52">
        <v>29.106892326227058</v>
      </c>
      <c r="E250" s="52">
        <v>0.36434393857707115</v>
      </c>
      <c r="F250" s="372"/>
      <c r="G250" s="52">
        <v>0</v>
      </c>
      <c r="H250" s="53">
        <v>0</v>
      </c>
      <c r="I250" s="54">
        <f t="shared" si="42"/>
        <v>68.195958643620855</v>
      </c>
    </row>
    <row r="251" spans="1:9" x14ac:dyDescent="0.25">
      <c r="A251" s="12" t="s">
        <v>139</v>
      </c>
      <c r="B251" s="49">
        <v>145.1765168969751</v>
      </c>
      <c r="C251" s="49">
        <v>5.7078888734820676</v>
      </c>
      <c r="D251" s="49">
        <v>108.46692704255911</v>
      </c>
      <c r="E251" s="49">
        <v>0.43544938494736524</v>
      </c>
      <c r="F251" s="372"/>
      <c r="G251" s="49">
        <v>0</v>
      </c>
      <c r="H251" s="58">
        <v>0</v>
      </c>
      <c r="I251" s="48">
        <f t="shared" si="42"/>
        <v>259.78678219796365</v>
      </c>
    </row>
    <row r="252" spans="1:9" x14ac:dyDescent="0.25">
      <c r="A252" s="11" t="s">
        <v>24</v>
      </c>
      <c r="B252" s="52">
        <v>103.57150177854304</v>
      </c>
      <c r="C252" s="52">
        <v>4.2962982129976606</v>
      </c>
      <c r="D252" s="52">
        <v>167.94658464537574</v>
      </c>
      <c r="E252" s="52">
        <v>527.83835923348465</v>
      </c>
      <c r="F252" s="372"/>
      <c r="G252" s="52">
        <v>191.9276228393407</v>
      </c>
      <c r="H252" s="53">
        <v>14.000770641381566</v>
      </c>
      <c r="I252" s="54">
        <f t="shared" si="42"/>
        <v>1009.5811373511234</v>
      </c>
    </row>
    <row r="253" spans="1:9" x14ac:dyDescent="0.25">
      <c r="A253" s="12" t="s">
        <v>23</v>
      </c>
      <c r="B253" s="49">
        <v>20.237246203120264</v>
      </c>
      <c r="C253" s="49">
        <v>6.3958987773389758E-9</v>
      </c>
      <c r="D253" s="49">
        <v>0.36918845644703613</v>
      </c>
      <c r="E253" s="49">
        <v>0</v>
      </c>
      <c r="F253" s="372"/>
      <c r="G253" s="49">
        <v>0</v>
      </c>
      <c r="H253" s="58">
        <v>0</v>
      </c>
      <c r="I253" s="48">
        <f t="shared" si="42"/>
        <v>20.606434665963199</v>
      </c>
    </row>
    <row r="254" spans="1:9" x14ac:dyDescent="0.25">
      <c r="A254" s="11" t="s">
        <v>58</v>
      </c>
      <c r="B254" s="52">
        <v>0.93379372876083144</v>
      </c>
      <c r="C254" s="52">
        <v>1.3005377746764022</v>
      </c>
      <c r="D254" s="52">
        <v>2.0367424890698813</v>
      </c>
      <c r="E254" s="52">
        <v>0</v>
      </c>
      <c r="F254" s="372"/>
      <c r="G254" s="52">
        <v>0</v>
      </c>
      <c r="H254" s="53">
        <v>0</v>
      </c>
      <c r="I254" s="54">
        <f t="shared" si="42"/>
        <v>4.2710739925071151</v>
      </c>
    </row>
    <row r="255" spans="1:9" x14ac:dyDescent="0.25">
      <c r="A255" s="12" t="s">
        <v>21</v>
      </c>
      <c r="B255" s="49">
        <v>0.47475372275340383</v>
      </c>
      <c r="C255" s="49">
        <v>1.0170658244787933</v>
      </c>
      <c r="D255" s="49">
        <v>5.2943229833526875</v>
      </c>
      <c r="E255" s="49">
        <v>0</v>
      </c>
      <c r="F255" s="372"/>
      <c r="G255" s="49">
        <v>0</v>
      </c>
      <c r="H255" s="58">
        <v>0</v>
      </c>
      <c r="I255" s="48">
        <f t="shared" si="42"/>
        <v>6.7861425305848844</v>
      </c>
    </row>
    <row r="256" spans="1:9" x14ac:dyDescent="0.25">
      <c r="A256" s="11" t="s">
        <v>20</v>
      </c>
      <c r="B256" s="52">
        <v>5.1849973808686141</v>
      </c>
      <c r="C256" s="52">
        <v>0.74071391155265898</v>
      </c>
      <c r="D256" s="52">
        <v>1.8517847788816475</v>
      </c>
      <c r="E256" s="52">
        <v>0</v>
      </c>
      <c r="F256" s="372"/>
      <c r="G256" s="52">
        <v>0</v>
      </c>
      <c r="H256" s="53">
        <v>0</v>
      </c>
      <c r="I256" s="54">
        <f t="shared" si="42"/>
        <v>7.7774960713029202</v>
      </c>
    </row>
    <row r="257" spans="1:11" x14ac:dyDescent="0.25">
      <c r="A257" s="13" t="s">
        <v>62</v>
      </c>
      <c r="B257" s="49">
        <v>81.62662427126007</v>
      </c>
      <c r="C257" s="49">
        <v>3.624743347897021E-9</v>
      </c>
      <c r="D257" s="49">
        <v>3.624743347897021E-9</v>
      </c>
      <c r="E257" s="49">
        <v>0</v>
      </c>
      <c r="F257" s="372"/>
      <c r="G257" s="49">
        <v>0</v>
      </c>
      <c r="H257" s="58">
        <v>0</v>
      </c>
      <c r="I257" s="48">
        <f t="shared" si="42"/>
        <v>81.626624278509567</v>
      </c>
    </row>
    <row r="258" spans="1:11" ht="14.4" x14ac:dyDescent="0.3">
      <c r="A258" s="14" t="s">
        <v>22</v>
      </c>
      <c r="B258" s="59">
        <v>81.626624253136356</v>
      </c>
      <c r="C258" s="59">
        <v>3.624743347897021E-9</v>
      </c>
      <c r="D258" s="59">
        <v>3.624743347897021E-9</v>
      </c>
      <c r="E258" s="59">
        <v>0</v>
      </c>
      <c r="F258" s="372"/>
      <c r="G258" s="59">
        <v>0</v>
      </c>
      <c r="H258" s="60">
        <v>0</v>
      </c>
      <c r="I258" s="61">
        <f t="shared" si="42"/>
        <v>81.626624260385853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42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42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564.8651638747001</v>
      </c>
      <c r="C262" s="75">
        <f t="shared" ref="C262:I262" si="43">SUM(C241:C257)</f>
        <v>15.33877954531807</v>
      </c>
      <c r="D262" s="75">
        <f t="shared" si="43"/>
        <v>330.88123085163272</v>
      </c>
      <c r="E262" s="75">
        <f t="shared" si="43"/>
        <v>529.37654328718111</v>
      </c>
      <c r="F262" s="75">
        <f t="shared" si="43"/>
        <v>0</v>
      </c>
      <c r="G262" s="75">
        <f t="shared" si="43"/>
        <v>191.9276228393407</v>
      </c>
      <c r="H262" s="76">
        <f t="shared" si="43"/>
        <v>14.000770641381566</v>
      </c>
      <c r="I262" s="48">
        <f t="shared" si="43"/>
        <v>1646.3901110395543</v>
      </c>
    </row>
    <row r="263" spans="1:11" s="4" customFormat="1" ht="15" thickBot="1" x14ac:dyDescent="0.35">
      <c r="A263" s="18" t="s">
        <v>85</v>
      </c>
      <c r="B263" s="105">
        <f>B262/$I$262</f>
        <v>0.34309314668929597</v>
      </c>
      <c r="C263" s="105">
        <f t="shared" ref="C263:I263" si="44">C262/$I$262</f>
        <v>9.3166130204905967E-3</v>
      </c>
      <c r="D263" s="105">
        <f t="shared" si="44"/>
        <v>0.20097377203189684</v>
      </c>
      <c r="E263" s="105">
        <f t="shared" si="44"/>
        <v>0.32153773260513885</v>
      </c>
      <c r="F263" s="105">
        <f t="shared" si="44"/>
        <v>0</v>
      </c>
      <c r="G263" s="105">
        <f t="shared" si="44"/>
        <v>0.11657481513792309</v>
      </c>
      <c r="H263" s="105">
        <f t="shared" si="44"/>
        <v>8.503920515254601E-3</v>
      </c>
      <c r="I263" s="105">
        <f t="shared" si="44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45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5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5"/>
        <v>0</v>
      </c>
    </row>
    <row r="271" spans="1:11" x14ac:dyDescent="0.25">
      <c r="A271" s="12" t="s">
        <v>15</v>
      </c>
      <c r="B271" s="49">
        <v>5.5449235007144511</v>
      </c>
      <c r="C271" s="49">
        <v>16.881251512389358</v>
      </c>
      <c r="D271" s="49">
        <v>6.5939361865511268</v>
      </c>
      <c r="E271" s="49">
        <v>0</v>
      </c>
      <c r="F271" s="372"/>
      <c r="G271" s="49">
        <v>0</v>
      </c>
      <c r="H271" s="58">
        <v>0</v>
      </c>
      <c r="I271" s="48">
        <f t="shared" si="45"/>
        <v>29.020111199654934</v>
      </c>
    </row>
    <row r="272" spans="1:11" x14ac:dyDescent="0.25">
      <c r="A272" s="11" t="s">
        <v>67</v>
      </c>
      <c r="B272" s="52">
        <v>3.5118861771761667</v>
      </c>
      <c r="C272" s="52">
        <v>0.45644163777845287</v>
      </c>
      <c r="D272" s="52">
        <v>10.932760124007229</v>
      </c>
      <c r="E272" s="52">
        <v>0.38119654286928201</v>
      </c>
      <c r="F272" s="372"/>
      <c r="G272" s="52">
        <v>0</v>
      </c>
      <c r="H272" s="53">
        <v>0</v>
      </c>
      <c r="I272" s="54">
        <f t="shared" si="45"/>
        <v>15.28228448183113</v>
      </c>
    </row>
    <row r="273" spans="1:9" x14ac:dyDescent="0.25">
      <c r="A273" s="12" t="s">
        <v>56</v>
      </c>
      <c r="B273" s="49">
        <v>3.4072860489003508E-9</v>
      </c>
      <c r="C273" s="49">
        <v>3.4072860489003508E-9</v>
      </c>
      <c r="D273" s="49">
        <v>3.4072860489003508E-9</v>
      </c>
      <c r="E273" s="49">
        <v>12.132295447813059</v>
      </c>
      <c r="F273" s="372"/>
      <c r="G273" s="49">
        <v>0</v>
      </c>
      <c r="H273" s="58">
        <v>0</v>
      </c>
      <c r="I273" s="48">
        <f t="shared" si="45"/>
        <v>12.132295458034918</v>
      </c>
    </row>
    <row r="274" spans="1:9" x14ac:dyDescent="0.25">
      <c r="A274" s="11" t="s">
        <v>11</v>
      </c>
      <c r="B274" s="52">
        <v>7.2356725826061049E-9</v>
      </c>
      <c r="C274" s="52">
        <v>7.2356725826061049E-9</v>
      </c>
      <c r="D274" s="52">
        <v>7.2356725826061049E-9</v>
      </c>
      <c r="E274" s="52">
        <v>1.8013710407605826E-2</v>
      </c>
      <c r="F274" s="372"/>
      <c r="G274" s="52">
        <v>0</v>
      </c>
      <c r="H274" s="53">
        <v>0</v>
      </c>
      <c r="I274" s="54">
        <f t="shared" si="45"/>
        <v>1.8013732114623576E-2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45"/>
        <v>0</v>
      </c>
    </row>
    <row r="276" spans="1:9" x14ac:dyDescent="0.25">
      <c r="A276" s="11" t="s">
        <v>16</v>
      </c>
      <c r="B276" s="52">
        <v>3.1780867398206801E-3</v>
      </c>
      <c r="C276" s="52">
        <v>2.0953131728467835E-3</v>
      </c>
      <c r="D276" s="52">
        <v>1.6727388402223764E-2</v>
      </c>
      <c r="E276" s="52">
        <v>0</v>
      </c>
      <c r="F276" s="372"/>
      <c r="G276" s="52">
        <v>0</v>
      </c>
      <c r="H276" s="53">
        <v>0</v>
      </c>
      <c r="I276" s="54">
        <f t="shared" si="45"/>
        <v>2.2000788314891228E-2</v>
      </c>
    </row>
    <row r="277" spans="1:9" x14ac:dyDescent="0.25">
      <c r="A277" s="12" t="s">
        <v>139</v>
      </c>
      <c r="B277" s="49">
        <v>2.6072662006754088</v>
      </c>
      <c r="C277" s="49">
        <v>5.8649862324554691</v>
      </c>
      <c r="D277" s="49">
        <v>15.681259912981034</v>
      </c>
      <c r="E277" s="49">
        <v>0</v>
      </c>
      <c r="F277" s="372"/>
      <c r="G277" s="49">
        <v>0</v>
      </c>
      <c r="H277" s="58">
        <v>0</v>
      </c>
      <c r="I277" s="48">
        <f t="shared" si="45"/>
        <v>24.15351234611191</v>
      </c>
    </row>
    <row r="278" spans="1:9" x14ac:dyDescent="0.25">
      <c r="A278" s="11" t="s">
        <v>24</v>
      </c>
      <c r="B278" s="52">
        <v>8.9608711457535364</v>
      </c>
      <c r="C278" s="52">
        <v>3.582884302794885E-9</v>
      </c>
      <c r="D278" s="52">
        <v>254.39573162409033</v>
      </c>
      <c r="E278" s="52">
        <v>829.58645933334572</v>
      </c>
      <c r="F278" s="372"/>
      <c r="G278" s="52">
        <v>12.447758109951621</v>
      </c>
      <c r="H278" s="53">
        <v>0</v>
      </c>
      <c r="I278" s="54">
        <f t="shared" si="45"/>
        <v>1105.390820216724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5"/>
        <v>0</v>
      </c>
    </row>
    <row r="280" spans="1:9" x14ac:dyDescent="0.25">
      <c r="A280" s="11" t="s">
        <v>58</v>
      </c>
      <c r="B280" s="52">
        <v>8.6898751943375957E-2</v>
      </c>
      <c r="C280" s="52">
        <v>1.0223382581573641E-2</v>
      </c>
      <c r="D280" s="52">
        <v>1.0223382581573641E-2</v>
      </c>
      <c r="E280" s="52">
        <v>0</v>
      </c>
      <c r="F280" s="372"/>
      <c r="G280" s="52">
        <v>0</v>
      </c>
      <c r="H280" s="53">
        <v>0</v>
      </c>
      <c r="I280" s="54">
        <f t="shared" si="45"/>
        <v>0.10734551710652324</v>
      </c>
    </row>
    <row r="281" spans="1:9" x14ac:dyDescent="0.25">
      <c r="A281" s="12" t="s">
        <v>20</v>
      </c>
      <c r="B281" s="49">
        <v>0.11807747353931711</v>
      </c>
      <c r="C281" s="49">
        <v>1.3891467475213776E-2</v>
      </c>
      <c r="D281" s="49">
        <v>1.3891467475213776E-2</v>
      </c>
      <c r="E281" s="49">
        <v>0</v>
      </c>
      <c r="F281" s="372"/>
      <c r="G281" s="49">
        <v>0</v>
      </c>
      <c r="H281" s="58">
        <v>0</v>
      </c>
      <c r="I281" s="48">
        <f t="shared" si="45"/>
        <v>0.14586040848974466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5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5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45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45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45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20.833101347185035</v>
      </c>
      <c r="C288" s="75">
        <f t="shared" ref="C288:I288" si="46">SUM(C267:C283)</f>
        <v>23.228889560078763</v>
      </c>
      <c r="D288" s="75">
        <f t="shared" si="46"/>
        <v>287.64453009673167</v>
      </c>
      <c r="E288" s="75">
        <f t="shared" si="46"/>
        <v>842.11796503443566</v>
      </c>
      <c r="F288" s="75">
        <f t="shared" si="46"/>
        <v>0</v>
      </c>
      <c r="G288" s="75">
        <f t="shared" si="46"/>
        <v>12.447758109951621</v>
      </c>
      <c r="H288" s="76">
        <f t="shared" si="46"/>
        <v>0</v>
      </c>
      <c r="I288" s="48">
        <f t="shared" si="46"/>
        <v>1186.2722441483829</v>
      </c>
    </row>
    <row r="289" spans="1:11" s="4" customFormat="1" ht="15" thickBot="1" x14ac:dyDescent="0.35">
      <c r="A289" s="18" t="s">
        <v>85</v>
      </c>
      <c r="B289" s="105">
        <f>B288/$I$288</f>
        <v>1.7561821453675654E-2</v>
      </c>
      <c r="C289" s="105">
        <f t="shared" ref="C289:I289" si="47">C288/$I$288</f>
        <v>1.9581415374642464E-2</v>
      </c>
      <c r="D289" s="105">
        <f t="shared" si="47"/>
        <v>0.24247767029500872</v>
      </c>
      <c r="E289" s="105">
        <f t="shared" si="47"/>
        <v>0.70988592137126716</v>
      </c>
      <c r="F289" s="105">
        <f t="shared" si="47"/>
        <v>0</v>
      </c>
      <c r="G289" s="105">
        <f t="shared" si="47"/>
        <v>1.0493171505405815E-2</v>
      </c>
      <c r="H289" s="105">
        <f t="shared" si="47"/>
        <v>0</v>
      </c>
      <c r="I289" s="105">
        <f t="shared" si="47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48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8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8"/>
        <v>0</v>
      </c>
    </row>
    <row r="297" spans="1:11" x14ac:dyDescent="0.25">
      <c r="A297" s="12" t="s">
        <v>15</v>
      </c>
      <c r="B297" s="49">
        <v>36.143430483778609</v>
      </c>
      <c r="C297" s="49">
        <v>103.08403151987763</v>
      </c>
      <c r="D297" s="49">
        <v>10.852568115254778</v>
      </c>
      <c r="E297" s="49">
        <v>0</v>
      </c>
      <c r="F297" s="372"/>
      <c r="G297" s="49">
        <v>0</v>
      </c>
      <c r="H297" s="58">
        <v>0</v>
      </c>
      <c r="I297" s="48">
        <f t="shared" si="48"/>
        <v>150.080030118911</v>
      </c>
    </row>
    <row r="298" spans="1:11" x14ac:dyDescent="0.25">
      <c r="A298" s="11" t="s">
        <v>67</v>
      </c>
      <c r="B298" s="52">
        <v>39.504203385785672</v>
      </c>
      <c r="C298" s="52">
        <v>36.158775202946707</v>
      </c>
      <c r="D298" s="52">
        <v>9.5240395729711658</v>
      </c>
      <c r="E298" s="52">
        <v>0.14316253984287328</v>
      </c>
      <c r="F298" s="372"/>
      <c r="G298" s="52">
        <v>0</v>
      </c>
      <c r="H298" s="53">
        <v>0</v>
      </c>
      <c r="I298" s="54">
        <f t="shared" si="48"/>
        <v>85.330180701546425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0.41452032653633791</v>
      </c>
      <c r="F299" s="372"/>
      <c r="G299" s="49">
        <v>0</v>
      </c>
      <c r="H299" s="58">
        <v>0</v>
      </c>
      <c r="I299" s="48">
        <f t="shared" si="48"/>
        <v>0.41452032653633791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48"/>
        <v>0</v>
      </c>
    </row>
    <row r="301" spans="1:11" x14ac:dyDescent="0.25">
      <c r="A301" s="12" t="s">
        <v>57</v>
      </c>
      <c r="B301" s="49">
        <v>0.44504809984125238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8"/>
        <v>0.44504809984125238</v>
      </c>
    </row>
    <row r="302" spans="1:11" x14ac:dyDescent="0.25">
      <c r="A302" s="11" t="s">
        <v>16</v>
      </c>
      <c r="B302" s="52">
        <v>5.3230541092254238E-2</v>
      </c>
      <c r="C302" s="52">
        <v>0.22782044810610474</v>
      </c>
      <c r="D302" s="52">
        <v>0.30928928396838978</v>
      </c>
      <c r="E302" s="52">
        <v>0.45336197567552239</v>
      </c>
      <c r="F302" s="372"/>
      <c r="G302" s="52">
        <v>0</v>
      </c>
      <c r="H302" s="53">
        <v>0</v>
      </c>
      <c r="I302" s="54">
        <f t="shared" si="48"/>
        <v>1.0437022488422711</v>
      </c>
    </row>
    <row r="303" spans="1:11" x14ac:dyDescent="0.25">
      <c r="A303" s="12" t="s">
        <v>139</v>
      </c>
      <c r="B303" s="49">
        <v>13.852299717850386</v>
      </c>
      <c r="C303" s="49">
        <v>181.24325901745803</v>
      </c>
      <c r="D303" s="49">
        <v>30.619979606564154</v>
      </c>
      <c r="E303" s="49">
        <v>0.3233792481323331</v>
      </c>
      <c r="F303" s="372"/>
      <c r="G303" s="49">
        <v>0</v>
      </c>
      <c r="H303" s="58">
        <v>0</v>
      </c>
      <c r="I303" s="48">
        <f t="shared" si="48"/>
        <v>226.03891759000493</v>
      </c>
    </row>
    <row r="304" spans="1:11" x14ac:dyDescent="0.25">
      <c r="A304" s="11" t="s">
        <v>24</v>
      </c>
      <c r="B304" s="52">
        <v>22.881369536791205</v>
      </c>
      <c r="C304" s="52">
        <v>2.3915147710551468</v>
      </c>
      <c r="D304" s="52">
        <v>7.7247148877616638</v>
      </c>
      <c r="E304" s="52">
        <v>191.05246078055683</v>
      </c>
      <c r="F304" s="372"/>
      <c r="G304" s="52">
        <v>14.558370573633416</v>
      </c>
      <c r="H304" s="53">
        <v>1.8001777627052597E-2</v>
      </c>
      <c r="I304" s="54">
        <f t="shared" si="48"/>
        <v>238.62643232742533</v>
      </c>
    </row>
    <row r="305" spans="1:11" x14ac:dyDescent="0.25">
      <c r="A305" s="12" t="s">
        <v>23</v>
      </c>
      <c r="B305" s="49">
        <v>0.29194468455211575</v>
      </c>
      <c r="C305" s="49">
        <v>0.61841190181559225</v>
      </c>
      <c r="D305" s="49">
        <v>1.7124113616734724</v>
      </c>
      <c r="E305" s="49">
        <v>0</v>
      </c>
      <c r="F305" s="372"/>
      <c r="G305" s="49">
        <v>0</v>
      </c>
      <c r="H305" s="58">
        <v>0</v>
      </c>
      <c r="I305" s="48">
        <f t="shared" si="48"/>
        <v>2.6227679480411803</v>
      </c>
    </row>
    <row r="306" spans="1:11" x14ac:dyDescent="0.25">
      <c r="A306" s="11" t="s">
        <v>58</v>
      </c>
      <c r="B306" s="52">
        <v>1.8322905547740826</v>
      </c>
      <c r="C306" s="52">
        <v>0</v>
      </c>
      <c r="D306" s="52">
        <v>0.85599432483132676</v>
      </c>
      <c r="E306" s="52">
        <v>0</v>
      </c>
      <c r="F306" s="372"/>
      <c r="G306" s="52">
        <v>0</v>
      </c>
      <c r="H306" s="53">
        <v>0</v>
      </c>
      <c r="I306" s="54">
        <f t="shared" si="48"/>
        <v>2.6882848796054093</v>
      </c>
    </row>
    <row r="307" spans="1:11" x14ac:dyDescent="0.25">
      <c r="A307" s="12" t="s">
        <v>21</v>
      </c>
      <c r="B307" s="49">
        <v>8.546100611325306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8"/>
        <v>8.546100611325306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8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8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48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48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48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123.54991761579089</v>
      </c>
      <c r="C314" s="75">
        <f t="shared" ref="C314:I314" si="49">SUM(C293:C309)</f>
        <v>323.7238128612592</v>
      </c>
      <c r="D314" s="75">
        <f t="shared" si="49"/>
        <v>61.598997153024953</v>
      </c>
      <c r="E314" s="75">
        <f t="shared" si="49"/>
        <v>192.3868848707439</v>
      </c>
      <c r="F314" s="75">
        <f t="shared" si="49"/>
        <v>0</v>
      </c>
      <c r="G314" s="75">
        <f t="shared" si="49"/>
        <v>14.558370573633416</v>
      </c>
      <c r="H314" s="76">
        <f t="shared" si="49"/>
        <v>1.8001777627052597E-2</v>
      </c>
      <c r="I314" s="48">
        <f t="shared" si="49"/>
        <v>715.83598485207949</v>
      </c>
    </row>
    <row r="315" spans="1:11" s="4" customFormat="1" ht="15" thickBot="1" x14ac:dyDescent="0.35">
      <c r="A315" s="18" t="s">
        <v>85</v>
      </c>
      <c r="B315" s="105">
        <f>B314/$I$314</f>
        <v>0.17259528751033837</v>
      </c>
      <c r="C315" s="105">
        <f t="shared" ref="C315:I315" si="50">C314/$I$314</f>
        <v>0.45223182364624148</v>
      </c>
      <c r="D315" s="105">
        <f t="shared" si="50"/>
        <v>8.6051830945260158E-2</v>
      </c>
      <c r="E315" s="105">
        <f t="shared" si="50"/>
        <v>0.26875833143607436</v>
      </c>
      <c r="F315" s="105">
        <f t="shared" si="50"/>
        <v>0</v>
      </c>
      <c r="G315" s="105">
        <f t="shared" si="50"/>
        <v>2.0337578553894245E-2</v>
      </c>
      <c r="H315" s="105">
        <f t="shared" si="50"/>
        <v>2.5147908191249267E-5</v>
      </c>
      <c r="I315" s="105">
        <f t="shared" si="50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1.2194178774455302E-8</v>
      </c>
      <c r="C319" s="46">
        <v>136.57480230438483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136.57480231657902</v>
      </c>
    </row>
    <row r="320" spans="1:11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51">SUM(B320:H320)</f>
        <v>0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51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51"/>
        <v>0</v>
      </c>
    </row>
    <row r="323" spans="1:9" x14ac:dyDescent="0.25">
      <c r="A323" s="12" t="s">
        <v>15</v>
      </c>
      <c r="B323" s="49">
        <v>19.15134961838201</v>
      </c>
      <c r="C323" s="49">
        <v>73.175128228862647</v>
      </c>
      <c r="D323" s="49">
        <v>28.288985683904531</v>
      </c>
      <c r="E323" s="49">
        <v>0</v>
      </c>
      <c r="F323" s="372"/>
      <c r="G323" s="49">
        <v>0</v>
      </c>
      <c r="H323" s="58">
        <v>0</v>
      </c>
      <c r="I323" s="48">
        <f t="shared" si="51"/>
        <v>120.61546353114919</v>
      </c>
    </row>
    <row r="324" spans="1:9" x14ac:dyDescent="0.25">
      <c r="A324" s="11" t="s">
        <v>67</v>
      </c>
      <c r="B324" s="52">
        <v>2.9154467283287455</v>
      </c>
      <c r="C324" s="52">
        <v>9.2451691631154298E-5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51"/>
        <v>2.9155391800203767</v>
      </c>
    </row>
    <row r="325" spans="1:9" x14ac:dyDescent="0.25">
      <c r="A325" s="12" t="s">
        <v>56</v>
      </c>
      <c r="B325" s="49">
        <v>3.6862614816231435E-8</v>
      </c>
      <c r="C325" s="49">
        <v>0.47842622837429116</v>
      </c>
      <c r="D325" s="49">
        <v>0</v>
      </c>
      <c r="E325" s="49">
        <v>1.3556809287371543</v>
      </c>
      <c r="F325" s="372"/>
      <c r="G325" s="49">
        <v>0</v>
      </c>
      <c r="H325" s="58">
        <v>0</v>
      </c>
      <c r="I325" s="48">
        <f t="shared" si="51"/>
        <v>1.8341071939740603</v>
      </c>
    </row>
    <row r="326" spans="1:9" x14ac:dyDescent="0.25">
      <c r="A326" s="11" t="s">
        <v>11</v>
      </c>
      <c r="B326" s="52">
        <v>1.035104527494346E-9</v>
      </c>
      <c r="C326" s="52">
        <v>0</v>
      </c>
      <c r="D326" s="52">
        <v>0</v>
      </c>
      <c r="E326" s="52">
        <v>2.9678480483003755E-2</v>
      </c>
      <c r="F326" s="372"/>
      <c r="G326" s="52">
        <v>0</v>
      </c>
      <c r="H326" s="53">
        <v>0</v>
      </c>
      <c r="I326" s="54">
        <f t="shared" si="51"/>
        <v>2.9678481518108282E-2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51"/>
        <v>0</v>
      </c>
    </row>
    <row r="328" spans="1:9" x14ac:dyDescent="0.25">
      <c r="A328" s="11" t="s">
        <v>16</v>
      </c>
      <c r="B328" s="52">
        <v>2.3868544949208334E-3</v>
      </c>
      <c r="C328" s="52">
        <v>0</v>
      </c>
      <c r="D328" s="52">
        <v>2.1633526587283613E-5</v>
      </c>
      <c r="E328" s="52">
        <v>0</v>
      </c>
      <c r="F328" s="372"/>
      <c r="G328" s="52">
        <v>0</v>
      </c>
      <c r="H328" s="53">
        <v>0</v>
      </c>
      <c r="I328" s="54">
        <f t="shared" si="51"/>
        <v>2.4084880215081168E-3</v>
      </c>
    </row>
    <row r="329" spans="1:9" x14ac:dyDescent="0.25">
      <c r="A329" s="12" t="s">
        <v>139</v>
      </c>
      <c r="B329" s="49">
        <v>59.34404779710087</v>
      </c>
      <c r="C329" s="49">
        <v>313.79291233206271</v>
      </c>
      <c r="D329" s="49">
        <v>73.992847058270627</v>
      </c>
      <c r="E329" s="49">
        <v>20.41246538556619</v>
      </c>
      <c r="F329" s="372"/>
      <c r="G329" s="49">
        <v>0</v>
      </c>
      <c r="H329" s="58">
        <v>0</v>
      </c>
      <c r="I329" s="48">
        <f t="shared" si="51"/>
        <v>467.54227257300039</v>
      </c>
    </row>
    <row r="330" spans="1:9" x14ac:dyDescent="0.25">
      <c r="A330" s="11" t="s">
        <v>24</v>
      </c>
      <c r="B330" s="52">
        <v>48.857072520208099</v>
      </c>
      <c r="C330" s="52">
        <v>5.9388904999598466</v>
      </c>
      <c r="D330" s="52">
        <v>13.710901719021868</v>
      </c>
      <c r="E330" s="52">
        <v>886.28601235206838</v>
      </c>
      <c r="F330" s="372"/>
      <c r="G330" s="52">
        <v>51.172344888137609</v>
      </c>
      <c r="H330" s="53">
        <v>0</v>
      </c>
      <c r="I330" s="54">
        <f t="shared" si="51"/>
        <v>1005.9652219793958</v>
      </c>
    </row>
    <row r="331" spans="1:9" x14ac:dyDescent="0.25">
      <c r="A331" s="12" t="s">
        <v>23</v>
      </c>
      <c r="B331" s="49">
        <v>6.2534113035647483</v>
      </c>
      <c r="C331" s="49">
        <v>0</v>
      </c>
      <c r="D331" s="49">
        <v>1.5796565731758245</v>
      </c>
      <c r="E331" s="49">
        <v>0</v>
      </c>
      <c r="F331" s="372"/>
      <c r="G331" s="49">
        <v>0</v>
      </c>
      <c r="H331" s="58">
        <v>0</v>
      </c>
      <c r="I331" s="48">
        <f t="shared" si="51"/>
        <v>7.8330678767405733</v>
      </c>
    </row>
    <row r="332" spans="1:9" x14ac:dyDescent="0.25">
      <c r="A332" s="11" t="s">
        <v>58</v>
      </c>
      <c r="B332" s="52">
        <v>2.8695226170319253E-2</v>
      </c>
      <c r="C332" s="52">
        <v>7.1738065425798123E-2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51"/>
        <v>0.10043329159611737</v>
      </c>
    </row>
    <row r="333" spans="1:9" x14ac:dyDescent="0.25">
      <c r="A333" s="12" t="s">
        <v>21</v>
      </c>
      <c r="B333" s="49">
        <v>15.476653653133896</v>
      </c>
      <c r="C333" s="49">
        <v>5894.4132240810513</v>
      </c>
      <c r="D333" s="49">
        <v>1.4601202808071216</v>
      </c>
      <c r="E333" s="49">
        <v>0</v>
      </c>
      <c r="F333" s="372"/>
      <c r="G333" s="49">
        <v>0</v>
      </c>
      <c r="H333" s="58">
        <v>0</v>
      </c>
      <c r="I333" s="48">
        <f t="shared" si="51"/>
        <v>5911.3499980149927</v>
      </c>
    </row>
    <row r="334" spans="1:9" x14ac:dyDescent="0.25">
      <c r="A334" s="11" t="s">
        <v>20</v>
      </c>
      <c r="B334" s="52">
        <v>35.819115810720156</v>
      </c>
      <c r="C334" s="52">
        <v>65.061494868885774</v>
      </c>
      <c r="D334" s="52">
        <v>20.256406238082672</v>
      </c>
      <c r="E334" s="52">
        <v>0</v>
      </c>
      <c r="F334" s="372"/>
      <c r="G334" s="52">
        <v>0</v>
      </c>
      <c r="H334" s="53">
        <v>0</v>
      </c>
      <c r="I334" s="54">
        <f t="shared" si="51"/>
        <v>121.1370169176886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51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51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51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51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187.84817956219567</v>
      </c>
      <c r="C340" s="75">
        <f t="shared" ref="C340:I340" si="52">SUM(C319:C335)</f>
        <v>6489.506709060699</v>
      </c>
      <c r="D340" s="75">
        <f t="shared" si="52"/>
        <v>139.28893918678921</v>
      </c>
      <c r="E340" s="75">
        <f t="shared" si="52"/>
        <v>908.08383714685476</v>
      </c>
      <c r="F340" s="75">
        <f t="shared" si="52"/>
        <v>0</v>
      </c>
      <c r="G340" s="75">
        <f t="shared" si="52"/>
        <v>51.172344888137609</v>
      </c>
      <c r="H340" s="76">
        <f t="shared" si="52"/>
        <v>0</v>
      </c>
      <c r="I340" s="48">
        <f t="shared" si="52"/>
        <v>7775.9000098446768</v>
      </c>
    </row>
    <row r="341" spans="1:11" s="4" customFormat="1" ht="15" thickBot="1" x14ac:dyDescent="0.35">
      <c r="A341" s="18" t="s">
        <v>85</v>
      </c>
      <c r="B341" s="105">
        <f>B340/$I$340</f>
        <v>2.4157741139208388E-2</v>
      </c>
      <c r="C341" s="105">
        <f t="shared" ref="C341:I341" si="53">C340/$I$340</f>
        <v>0.8345666354820227</v>
      </c>
      <c r="D341" s="105">
        <f t="shared" si="53"/>
        <v>1.7912902559246192E-2</v>
      </c>
      <c r="E341" s="105">
        <f t="shared" si="53"/>
        <v>0.11678183052729271</v>
      </c>
      <c r="F341" s="105">
        <f t="shared" si="53"/>
        <v>0</v>
      </c>
      <c r="G341" s="105">
        <f t="shared" si="53"/>
        <v>6.5808902922299501E-3</v>
      </c>
      <c r="H341" s="105">
        <f t="shared" si="53"/>
        <v>0</v>
      </c>
      <c r="I341" s="105">
        <f t="shared" si="53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4" si="54">SUM(B346:H346)</f>
        <v>0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4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4"/>
        <v>0</v>
      </c>
    </row>
    <row r="349" spans="1:11" x14ac:dyDescent="0.25">
      <c r="A349" s="12" t="s">
        <v>15</v>
      </c>
      <c r="B349" s="49">
        <v>35.696055618377159</v>
      </c>
      <c r="C349" s="49">
        <v>1.6026037952411964</v>
      </c>
      <c r="D349" s="49">
        <v>58.147552267347081</v>
      </c>
      <c r="E349" s="49">
        <v>5.1453483349906143E-9</v>
      </c>
      <c r="F349" s="372"/>
      <c r="G349" s="49">
        <v>0</v>
      </c>
      <c r="H349" s="58">
        <v>0</v>
      </c>
      <c r="I349" s="48">
        <f t="shared" si="54"/>
        <v>95.446211686110786</v>
      </c>
    </row>
    <row r="350" spans="1:11" x14ac:dyDescent="0.25">
      <c r="A350" s="11" t="s">
        <v>67</v>
      </c>
      <c r="B350" s="52">
        <v>5.2278928745353612</v>
      </c>
      <c r="C350" s="52">
        <v>2.2233935626385968E-9</v>
      </c>
      <c r="D350" s="52">
        <v>1.7757968744569435</v>
      </c>
      <c r="E350" s="52">
        <v>2.2233935626385968E-9</v>
      </c>
      <c r="F350" s="372"/>
      <c r="G350" s="52">
        <v>0</v>
      </c>
      <c r="H350" s="53">
        <v>0</v>
      </c>
      <c r="I350" s="54">
        <f t="shared" si="54"/>
        <v>7.0036897534390929</v>
      </c>
    </row>
    <row r="351" spans="1:11" x14ac:dyDescent="0.25">
      <c r="A351" s="12" t="s">
        <v>56</v>
      </c>
      <c r="B351" s="49">
        <v>2.8928857216007879E-9</v>
      </c>
      <c r="C351" s="49">
        <v>2.8928857216007879E-9</v>
      </c>
      <c r="D351" s="49">
        <v>0</v>
      </c>
      <c r="E351" s="49">
        <v>3.2716229756242967</v>
      </c>
      <c r="F351" s="372"/>
      <c r="G351" s="49">
        <v>0</v>
      </c>
      <c r="H351" s="58">
        <v>0</v>
      </c>
      <c r="I351" s="48">
        <f t="shared" si="54"/>
        <v>3.2716229814100681</v>
      </c>
    </row>
    <row r="352" spans="1:11" x14ac:dyDescent="0.25">
      <c r="A352" s="11" t="s">
        <v>11</v>
      </c>
      <c r="B352" s="52">
        <v>1.0286005527132295E-9</v>
      </c>
      <c r="C352" s="52">
        <v>1.0286005527132295E-9</v>
      </c>
      <c r="D352" s="52">
        <v>1.0286005527132295E-9</v>
      </c>
      <c r="E352" s="52">
        <v>4.0004913737161319E-3</v>
      </c>
      <c r="F352" s="372"/>
      <c r="G352" s="52">
        <v>0</v>
      </c>
      <c r="H352" s="53">
        <v>0</v>
      </c>
      <c r="I352" s="54">
        <f t="shared" si="54"/>
        <v>4.0004944595177904E-3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54"/>
        <v>0</v>
      </c>
    </row>
    <row r="354" spans="1:11" x14ac:dyDescent="0.25">
      <c r="A354" s="11" t="s">
        <v>16</v>
      </c>
      <c r="B354" s="52">
        <v>1.3367790653603682</v>
      </c>
      <c r="C354" s="52">
        <v>3.3419477202140304</v>
      </c>
      <c r="D354" s="52">
        <v>6.683895293382356E-9</v>
      </c>
      <c r="E354" s="52">
        <v>6.683895293382356E-9</v>
      </c>
      <c r="F354" s="372"/>
      <c r="G354" s="52">
        <v>0</v>
      </c>
      <c r="H354" s="53">
        <v>0</v>
      </c>
      <c r="I354" s="54">
        <f t="shared" si="54"/>
        <v>4.678726798942189</v>
      </c>
    </row>
    <row r="355" spans="1:11" x14ac:dyDescent="0.25">
      <c r="A355" s="12" t="s">
        <v>139</v>
      </c>
      <c r="B355" s="49">
        <v>3.1788589945439267</v>
      </c>
      <c r="C355" s="49">
        <v>105.64923468443956</v>
      </c>
      <c r="D355" s="49">
        <v>20.349176848539567</v>
      </c>
      <c r="E355" s="49">
        <v>4.9875394001036707E-9</v>
      </c>
      <c r="F355" s="372"/>
      <c r="G355" s="49">
        <v>0</v>
      </c>
      <c r="H355" s="58">
        <v>0</v>
      </c>
      <c r="I355" s="48">
        <f t="shared" si="54"/>
        <v>129.17727053251059</v>
      </c>
    </row>
    <row r="356" spans="1:11" x14ac:dyDescent="0.25">
      <c r="A356" s="11" t="s">
        <v>24</v>
      </c>
      <c r="B356" s="52">
        <v>4.0246052522794873</v>
      </c>
      <c r="C356" s="52">
        <v>1.5502327505118376</v>
      </c>
      <c r="D356" s="52">
        <v>24.208247075807595</v>
      </c>
      <c r="E356" s="52">
        <v>505.59181460797492</v>
      </c>
      <c r="F356" s="372"/>
      <c r="G356" s="52">
        <v>12.044983179347307</v>
      </c>
      <c r="H356" s="53">
        <v>8.2466398350029401E-3</v>
      </c>
      <c r="I356" s="54">
        <f t="shared" si="54"/>
        <v>547.42812950575615</v>
      </c>
    </row>
    <row r="357" spans="1:11" x14ac:dyDescent="0.25">
      <c r="A357" s="12" t="s">
        <v>23</v>
      </c>
      <c r="B357" s="49">
        <v>82.027168118397398</v>
      </c>
      <c r="C357" s="49">
        <v>0</v>
      </c>
      <c r="D357" s="49">
        <v>118.27107512482836</v>
      </c>
      <c r="E357" s="49">
        <v>0</v>
      </c>
      <c r="F357" s="372"/>
      <c r="G357" s="49">
        <v>0</v>
      </c>
      <c r="H357" s="58">
        <v>0</v>
      </c>
      <c r="I357" s="48">
        <f t="shared" si="54"/>
        <v>200.29824324322576</v>
      </c>
    </row>
    <row r="358" spans="1:11" x14ac:dyDescent="0.25">
      <c r="A358" s="11" t="s">
        <v>58</v>
      </c>
      <c r="B358" s="52">
        <v>8.3780557838047027</v>
      </c>
      <c r="C358" s="52">
        <v>14.208146116706802</v>
      </c>
      <c r="D358" s="52">
        <v>25.911512636828792</v>
      </c>
      <c r="E358" s="52">
        <v>4.6152796836543401E-8</v>
      </c>
      <c r="F358" s="372"/>
      <c r="G358" s="52">
        <v>0</v>
      </c>
      <c r="H358" s="53">
        <v>0</v>
      </c>
      <c r="I358" s="54">
        <f t="shared" si="54"/>
        <v>48.497714583493099</v>
      </c>
    </row>
    <row r="359" spans="1:11" x14ac:dyDescent="0.25">
      <c r="A359" s="12" t="s">
        <v>21</v>
      </c>
      <c r="B359" s="49">
        <v>88.679267923666856</v>
      </c>
      <c r="C359" s="49">
        <v>913.92808226560521</v>
      </c>
      <c r="D359" s="49">
        <v>429.9239559269954</v>
      </c>
      <c r="E359" s="49">
        <v>5.204466940382365E-9</v>
      </c>
      <c r="F359" s="372"/>
      <c r="G359" s="49">
        <v>0</v>
      </c>
      <c r="H359" s="58">
        <v>0</v>
      </c>
      <c r="I359" s="48">
        <f t="shared" si="54"/>
        <v>1432.5313061214717</v>
      </c>
    </row>
    <row r="360" spans="1:11" x14ac:dyDescent="0.25">
      <c r="A360" s="11" t="s">
        <v>20</v>
      </c>
      <c r="B360" s="52">
        <v>4.1395767997694097</v>
      </c>
      <c r="C360" s="52">
        <v>222.85331434342086</v>
      </c>
      <c r="D360" s="52">
        <v>69.383700505633371</v>
      </c>
      <c r="E360" s="52">
        <v>1.6935805111266801E-7</v>
      </c>
      <c r="F360" s="372"/>
      <c r="G360" s="52">
        <v>0</v>
      </c>
      <c r="H360" s="53">
        <v>0</v>
      </c>
      <c r="I360" s="54">
        <f t="shared" si="54"/>
        <v>296.37659181818168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54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54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54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54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232.68826043465617</v>
      </c>
      <c r="C366" s="75">
        <f t="shared" ref="C366:I366" si="55">SUM(C345:C361)</f>
        <v>1263.1335616822844</v>
      </c>
      <c r="D366" s="75">
        <f t="shared" si="55"/>
        <v>747.97101726814958</v>
      </c>
      <c r="E366" s="75">
        <f t="shared" si="55"/>
        <v>508.86743831472842</v>
      </c>
      <c r="F366" s="75">
        <f t="shared" si="55"/>
        <v>0</v>
      </c>
      <c r="G366" s="75">
        <f t="shared" si="55"/>
        <v>12.044983179347307</v>
      </c>
      <c r="H366" s="76">
        <f t="shared" si="55"/>
        <v>8.2466398350029401E-3</v>
      </c>
      <c r="I366" s="48">
        <f t="shared" si="55"/>
        <v>2764.7135075190008</v>
      </c>
    </row>
    <row r="367" spans="1:11" s="4" customFormat="1" ht="15" thickBot="1" x14ac:dyDescent="0.35">
      <c r="A367" s="18" t="s">
        <v>85</v>
      </c>
      <c r="B367" s="105">
        <f>B366/$I$366</f>
        <v>8.4163606754128387E-2</v>
      </c>
      <c r="C367" s="105">
        <f t="shared" ref="C367:I367" si="56">C366/$I$366</f>
        <v>0.45687683669466189</v>
      </c>
      <c r="D367" s="105">
        <f t="shared" si="56"/>
        <v>0.27054196220836058</v>
      </c>
      <c r="E367" s="105">
        <f t="shared" si="56"/>
        <v>0.18405792749621136</v>
      </c>
      <c r="F367" s="105">
        <f t="shared" si="56"/>
        <v>0</v>
      </c>
      <c r="G367" s="105">
        <f t="shared" si="56"/>
        <v>4.3566840276901735E-3</v>
      </c>
      <c r="H367" s="105">
        <f t="shared" si="56"/>
        <v>2.982818947632412E-6</v>
      </c>
      <c r="I367" s="105">
        <f t="shared" si="56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57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7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7"/>
        <v>0</v>
      </c>
    </row>
    <row r="375" spans="1:9" x14ac:dyDescent="0.25">
      <c r="A375" s="12" t="s">
        <v>15</v>
      </c>
      <c r="B375" s="49">
        <v>18.416562910371763</v>
      </c>
      <c r="C375" s="49">
        <v>0.3519781837436845</v>
      </c>
      <c r="D375" s="49">
        <v>6.166933214186642</v>
      </c>
      <c r="E375" s="49">
        <v>6.1417424385019294E-10</v>
      </c>
      <c r="F375" s="372"/>
      <c r="G375" s="49">
        <v>0</v>
      </c>
      <c r="H375" s="58">
        <v>0</v>
      </c>
      <c r="I375" s="48">
        <f t="shared" si="57"/>
        <v>24.935474308916266</v>
      </c>
    </row>
    <row r="376" spans="1:9" x14ac:dyDescent="0.25">
      <c r="A376" s="11" t="s">
        <v>67</v>
      </c>
      <c r="B376" s="52">
        <v>115.16724423341827</v>
      </c>
      <c r="C376" s="52">
        <v>0.40428090080865392</v>
      </c>
      <c r="D376" s="52">
        <v>3.0239506785220433E-8</v>
      </c>
      <c r="E376" s="52">
        <v>0.85057638198532726</v>
      </c>
      <c r="F376" s="372"/>
      <c r="G376" s="52">
        <v>0</v>
      </c>
      <c r="H376" s="53">
        <v>0</v>
      </c>
      <c r="I376" s="54">
        <f t="shared" si="57"/>
        <v>116.42210154645177</v>
      </c>
    </row>
    <row r="377" spans="1:9" x14ac:dyDescent="0.25">
      <c r="A377" s="12" t="s">
        <v>56</v>
      </c>
      <c r="B377" s="49">
        <v>6.1382816184385248E-9</v>
      </c>
      <c r="C377" s="49">
        <v>6.1382816184385248E-9</v>
      </c>
      <c r="D377" s="49">
        <v>6.1382816184385248E-9</v>
      </c>
      <c r="E377" s="49">
        <v>976.91213293920873</v>
      </c>
      <c r="F377" s="372"/>
      <c r="G377" s="49">
        <v>0</v>
      </c>
      <c r="H377" s="58">
        <v>0</v>
      </c>
      <c r="I377" s="48">
        <f t="shared" si="57"/>
        <v>976.91213295762361</v>
      </c>
    </row>
    <row r="378" spans="1:9" x14ac:dyDescent="0.25">
      <c r="A378" s="11" t="s">
        <v>11</v>
      </c>
      <c r="B378" s="52">
        <v>2.2866879299964473E-8</v>
      </c>
      <c r="C378" s="52">
        <v>2.2866879299964473E-8</v>
      </c>
      <c r="D378" s="52">
        <v>2.2866879299964473E-8</v>
      </c>
      <c r="E378" s="52">
        <v>6.549048804002064</v>
      </c>
      <c r="F378" s="372"/>
      <c r="G378" s="52">
        <v>0</v>
      </c>
      <c r="H378" s="53">
        <v>0</v>
      </c>
      <c r="I378" s="54">
        <f t="shared" si="57"/>
        <v>6.5490488726027021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57"/>
        <v>0</v>
      </c>
    </row>
    <row r="380" spans="1:9" x14ac:dyDescent="0.25">
      <c r="A380" s="11" t="s">
        <v>16</v>
      </c>
      <c r="B380" s="52">
        <v>6.4629210253783302</v>
      </c>
      <c r="C380" s="52">
        <v>1.6018949621723714E-9</v>
      </c>
      <c r="D380" s="52">
        <v>3.6981057352052376</v>
      </c>
      <c r="E380" s="52">
        <v>3.2948909424889847</v>
      </c>
      <c r="F380" s="372"/>
      <c r="G380" s="52">
        <v>0</v>
      </c>
      <c r="H380" s="53">
        <v>0</v>
      </c>
      <c r="I380" s="54">
        <f t="shared" si="57"/>
        <v>13.455917704674448</v>
      </c>
    </row>
    <row r="381" spans="1:9" x14ac:dyDescent="0.25">
      <c r="A381" s="12" t="s">
        <v>139</v>
      </c>
      <c r="B381" s="49">
        <v>44.374361643281937</v>
      </c>
      <c r="C381" s="49">
        <v>0.63864782739269077</v>
      </c>
      <c r="D381" s="49">
        <v>45.792631190852681</v>
      </c>
      <c r="E381" s="49">
        <v>1.5771911697568985E-2</v>
      </c>
      <c r="F381" s="372"/>
      <c r="G381" s="49">
        <v>0</v>
      </c>
      <c r="H381" s="58">
        <v>0</v>
      </c>
      <c r="I381" s="48">
        <f t="shared" si="57"/>
        <v>90.821412573224876</v>
      </c>
    </row>
    <row r="382" spans="1:9" x14ac:dyDescent="0.25">
      <c r="A382" s="11" t="s">
        <v>24</v>
      </c>
      <c r="B382" s="52">
        <v>12.406942603363721</v>
      </c>
      <c r="C382" s="52">
        <v>5.8065931980517144E-3</v>
      </c>
      <c r="D382" s="52">
        <v>3.6571554712312562</v>
      </c>
      <c r="E382" s="52">
        <v>47.136719051848949</v>
      </c>
      <c r="F382" s="372"/>
      <c r="G382" s="52">
        <v>47.935605779746034</v>
      </c>
      <c r="H382" s="53">
        <v>0</v>
      </c>
      <c r="I382" s="54">
        <f t="shared" si="57"/>
        <v>111.14222949938801</v>
      </c>
    </row>
    <row r="383" spans="1:9" x14ac:dyDescent="0.25">
      <c r="A383" s="12" t="s">
        <v>23</v>
      </c>
      <c r="B383" s="49">
        <v>13.869939002897638</v>
      </c>
      <c r="C383" s="49">
        <v>6.8287146637233543E-9</v>
      </c>
      <c r="D383" s="49">
        <v>6.8287146637233543E-9</v>
      </c>
      <c r="E383" s="49">
        <v>6.8287146637233543E-9</v>
      </c>
      <c r="F383" s="372"/>
      <c r="G383" s="49">
        <v>0</v>
      </c>
      <c r="H383" s="58">
        <v>0</v>
      </c>
      <c r="I383" s="48">
        <f t="shared" si="57"/>
        <v>13.869939023383784</v>
      </c>
    </row>
    <row r="384" spans="1:9" x14ac:dyDescent="0.25">
      <c r="A384" s="11" t="s">
        <v>58</v>
      </c>
      <c r="B384" s="52">
        <v>11.589060543020382</v>
      </c>
      <c r="C384" s="52">
        <v>1.1028716773336149E-8</v>
      </c>
      <c r="D384" s="52">
        <v>1.1028716773336149E-8</v>
      </c>
      <c r="E384" s="52">
        <v>1.1028716773336149E-8</v>
      </c>
      <c r="F384" s="372"/>
      <c r="G384" s="52">
        <v>0</v>
      </c>
      <c r="H384" s="53">
        <v>0</v>
      </c>
      <c r="I384" s="54">
        <f t="shared" si="57"/>
        <v>11.589060576106535</v>
      </c>
    </row>
    <row r="385" spans="1:11" x14ac:dyDescent="0.25">
      <c r="A385" s="12" t="s">
        <v>21</v>
      </c>
      <c r="B385" s="49">
        <v>26.446062886717723</v>
      </c>
      <c r="C385" s="49">
        <v>2.4041875351561566</v>
      </c>
      <c r="D385" s="49">
        <v>2.4041875351561566</v>
      </c>
      <c r="E385" s="49">
        <v>2.4041875351561566</v>
      </c>
      <c r="F385" s="372"/>
      <c r="G385" s="49">
        <v>0</v>
      </c>
      <c r="H385" s="58">
        <v>0</v>
      </c>
      <c r="I385" s="48">
        <f t="shared" si="57"/>
        <v>33.658625492186196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7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57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57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57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57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248.73309487745496</v>
      </c>
      <c r="C392" s="75">
        <f t="shared" ref="C392:I392" si="58">SUM(C371:C387)</f>
        <v>3.8049010887637249</v>
      </c>
      <c r="D392" s="75">
        <f t="shared" si="58"/>
        <v>61.719013223734073</v>
      </c>
      <c r="E392" s="75">
        <f t="shared" si="58"/>
        <v>1037.1633275848594</v>
      </c>
      <c r="F392" s="75">
        <f t="shared" si="58"/>
        <v>0</v>
      </c>
      <c r="G392" s="75">
        <f t="shared" si="58"/>
        <v>47.935605779746034</v>
      </c>
      <c r="H392" s="76">
        <f t="shared" si="58"/>
        <v>0</v>
      </c>
      <c r="I392" s="48">
        <f t="shared" si="58"/>
        <v>1399.3559425545582</v>
      </c>
    </row>
    <row r="393" spans="1:11" s="4" customFormat="1" ht="15" thickBot="1" x14ac:dyDescent="0.35">
      <c r="A393" s="18" t="s">
        <v>85</v>
      </c>
      <c r="B393" s="105">
        <f>B392/$I$392</f>
        <v>0.17774826783769301</v>
      </c>
      <c r="C393" s="105">
        <f t="shared" ref="C393:I393" si="59">C392/$I$392</f>
        <v>2.7190373607288119E-3</v>
      </c>
      <c r="D393" s="105">
        <f t="shared" si="59"/>
        <v>4.4105299693132059E-2</v>
      </c>
      <c r="E393" s="105">
        <f t="shared" si="59"/>
        <v>0.74117191776917934</v>
      </c>
      <c r="F393" s="105">
        <f t="shared" si="59"/>
        <v>0</v>
      </c>
      <c r="G393" s="105">
        <f t="shared" si="59"/>
        <v>3.4255477339266822E-2</v>
      </c>
      <c r="H393" s="105">
        <f t="shared" si="59"/>
        <v>0</v>
      </c>
      <c r="I393" s="105">
        <f t="shared" si="59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60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60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60"/>
        <v>0</v>
      </c>
    </row>
    <row r="401" spans="1:9" x14ac:dyDescent="0.25">
      <c r="A401" s="12" t="s">
        <v>15</v>
      </c>
      <c r="B401" s="49">
        <v>25.255332694940499</v>
      </c>
      <c r="C401" s="49">
        <v>16.263224730904245</v>
      </c>
      <c r="D401" s="49">
        <v>3.8582401144482002E-3</v>
      </c>
      <c r="E401" s="49">
        <v>0</v>
      </c>
      <c r="F401" s="372"/>
      <c r="G401" s="49">
        <v>0</v>
      </c>
      <c r="H401" s="58">
        <v>0</v>
      </c>
      <c r="I401" s="48">
        <f t="shared" si="60"/>
        <v>41.522415665959194</v>
      </c>
    </row>
    <row r="402" spans="1:9" x14ac:dyDescent="0.25">
      <c r="A402" s="11" t="s">
        <v>67</v>
      </c>
      <c r="B402" s="52">
        <v>2.7406938804668166</v>
      </c>
      <c r="C402" s="52">
        <v>1.4958858504226948</v>
      </c>
      <c r="D402" s="52">
        <v>1.1998010919837669</v>
      </c>
      <c r="E402" s="52">
        <v>0</v>
      </c>
      <c r="F402" s="372"/>
      <c r="G402" s="52">
        <v>0</v>
      </c>
      <c r="H402" s="53">
        <v>0</v>
      </c>
      <c r="I402" s="54">
        <f t="shared" si="60"/>
        <v>5.4363808228732786</v>
      </c>
    </row>
    <row r="403" spans="1:9" x14ac:dyDescent="0.25">
      <c r="A403" s="12" t="s">
        <v>56</v>
      </c>
      <c r="B403" s="49">
        <v>4.0868018808065289E-9</v>
      </c>
      <c r="C403" s="49">
        <v>0</v>
      </c>
      <c r="D403" s="49">
        <v>0</v>
      </c>
      <c r="E403" s="49">
        <v>6.5112800087389566E-2</v>
      </c>
      <c r="F403" s="372"/>
      <c r="G403" s="49">
        <v>0</v>
      </c>
      <c r="H403" s="58">
        <v>0</v>
      </c>
      <c r="I403" s="48">
        <f t="shared" si="60"/>
        <v>6.5112804174191449E-2</v>
      </c>
    </row>
    <row r="404" spans="1:9" x14ac:dyDescent="0.25">
      <c r="A404" s="11" t="s">
        <v>11</v>
      </c>
      <c r="B404" s="52">
        <v>2.3606385180062357E-9</v>
      </c>
      <c r="C404" s="52">
        <v>0</v>
      </c>
      <c r="D404" s="52">
        <v>0</v>
      </c>
      <c r="E404" s="52">
        <v>5.807308687389643E-2</v>
      </c>
      <c r="F404" s="372"/>
      <c r="G404" s="52">
        <v>0</v>
      </c>
      <c r="H404" s="53">
        <v>0</v>
      </c>
      <c r="I404" s="54">
        <f t="shared" si="60"/>
        <v>5.8073089234534948E-2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60"/>
        <v>0</v>
      </c>
    </row>
    <row r="406" spans="1:9" x14ac:dyDescent="0.25">
      <c r="A406" s="11" t="s">
        <v>16</v>
      </c>
      <c r="B406" s="52">
        <v>1.1871940369687459E-2</v>
      </c>
      <c r="C406" s="52">
        <v>0</v>
      </c>
      <c r="D406" s="52">
        <v>2.9679850924218647E-2</v>
      </c>
      <c r="E406" s="52">
        <v>0</v>
      </c>
      <c r="F406" s="372"/>
      <c r="G406" s="52">
        <v>0</v>
      </c>
      <c r="H406" s="53">
        <v>0</v>
      </c>
      <c r="I406" s="54">
        <f t="shared" si="60"/>
        <v>4.1551791293906105E-2</v>
      </c>
    </row>
    <row r="407" spans="1:9" x14ac:dyDescent="0.25">
      <c r="A407" s="12" t="s">
        <v>139</v>
      </c>
      <c r="B407" s="49">
        <v>2.2424855467306237</v>
      </c>
      <c r="C407" s="49">
        <v>11.667178658712647</v>
      </c>
      <c r="D407" s="49">
        <v>3.7522745858570237</v>
      </c>
      <c r="E407" s="49">
        <v>6.8716851395269687E-2</v>
      </c>
      <c r="F407" s="372"/>
      <c r="G407" s="49">
        <v>0</v>
      </c>
      <c r="H407" s="58">
        <v>0</v>
      </c>
      <c r="I407" s="48">
        <f t="shared" si="60"/>
        <v>17.730655642695563</v>
      </c>
    </row>
    <row r="408" spans="1:9" x14ac:dyDescent="0.25">
      <c r="A408" s="11" t="s">
        <v>24</v>
      </c>
      <c r="B408" s="52">
        <v>2.9133569320142878</v>
      </c>
      <c r="C408" s="52">
        <v>0.17083175805887482</v>
      </c>
      <c r="D408" s="52">
        <v>0.53643848156164398</v>
      </c>
      <c r="E408" s="52">
        <v>28.086187331362428</v>
      </c>
      <c r="F408" s="372"/>
      <c r="G408" s="52">
        <v>4.2776043187974011</v>
      </c>
      <c r="H408" s="53">
        <v>0</v>
      </c>
      <c r="I408" s="54">
        <f t="shared" si="60"/>
        <v>35.984418821794634</v>
      </c>
    </row>
    <row r="409" spans="1:9" x14ac:dyDescent="0.25">
      <c r="A409" s="12" t="s">
        <v>23</v>
      </c>
      <c r="B409" s="49">
        <v>0.37126947657132797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60"/>
        <v>0.37126947657132797</v>
      </c>
    </row>
    <row r="410" spans="1:9" x14ac:dyDescent="0.25">
      <c r="A410" s="11" t="s">
        <v>58</v>
      </c>
      <c r="B410" s="52">
        <v>0.12797909257516923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60"/>
        <v>0.12797909257516923</v>
      </c>
    </row>
    <row r="411" spans="1:9" x14ac:dyDescent="0.25">
      <c r="A411" s="12" t="s">
        <v>21</v>
      </c>
      <c r="B411" s="49">
        <v>0.28633066716956951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60"/>
        <v>0.28633066716956951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60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60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60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60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60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33.94932023728542</v>
      </c>
      <c r="C418" s="75">
        <f t="shared" ref="C418:I418" si="61">SUM(C397:C413)</f>
        <v>29.597120998098461</v>
      </c>
      <c r="D418" s="75">
        <f t="shared" si="61"/>
        <v>5.522052250441102</v>
      </c>
      <c r="E418" s="75">
        <f t="shared" si="61"/>
        <v>28.278090069718985</v>
      </c>
      <c r="F418" s="75">
        <f t="shared" si="61"/>
        <v>0</v>
      </c>
      <c r="G418" s="75">
        <f t="shared" si="61"/>
        <v>4.2776043187974011</v>
      </c>
      <c r="H418" s="76">
        <f t="shared" si="61"/>
        <v>0</v>
      </c>
      <c r="I418" s="48">
        <f t="shared" si="61"/>
        <v>101.62418787434137</v>
      </c>
    </row>
    <row r="419" spans="1:11" s="4" customFormat="1" ht="15" thickBot="1" x14ac:dyDescent="0.35">
      <c r="A419" s="18" t="s">
        <v>85</v>
      </c>
      <c r="B419" s="105">
        <f>B418/$I$418</f>
        <v>0.3340673214457946</v>
      </c>
      <c r="C419" s="105">
        <f t="shared" ref="C419:I419" si="62">C418/$I$418</f>
        <v>0.29124091042868056</v>
      </c>
      <c r="D419" s="105">
        <f t="shared" si="62"/>
        <v>5.4337971755987237E-2</v>
      </c>
      <c r="E419" s="105">
        <f t="shared" si="62"/>
        <v>0.2782614125751729</v>
      </c>
      <c r="F419" s="105">
        <f t="shared" si="62"/>
        <v>0</v>
      </c>
      <c r="G419" s="105">
        <f t="shared" si="62"/>
        <v>4.2092383794364703E-2</v>
      </c>
      <c r="H419" s="105">
        <f t="shared" si="62"/>
        <v>0</v>
      </c>
      <c r="I419" s="105">
        <f t="shared" si="62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63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3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3"/>
        <v>0</v>
      </c>
    </row>
    <row r="427" spans="1:11" x14ac:dyDescent="0.25">
      <c r="A427" s="12" t="s">
        <v>15</v>
      </c>
      <c r="B427" s="49">
        <v>43.866068990578434</v>
      </c>
      <c r="C427" s="49">
        <v>1.0231735515579126</v>
      </c>
      <c r="D427" s="49">
        <v>4.6249284745281551</v>
      </c>
      <c r="E427" s="49">
        <v>0</v>
      </c>
      <c r="F427" s="372"/>
      <c r="G427" s="49">
        <v>0</v>
      </c>
      <c r="H427" s="58">
        <v>0</v>
      </c>
      <c r="I427" s="48">
        <f t="shared" si="63"/>
        <v>49.514171016664498</v>
      </c>
    </row>
    <row r="428" spans="1:11" x14ac:dyDescent="0.25">
      <c r="A428" s="11" t="s">
        <v>67</v>
      </c>
      <c r="B428" s="52">
        <v>6.0446230849066627</v>
      </c>
      <c r="C428" s="52">
        <v>3.3617957541714096</v>
      </c>
      <c r="D428" s="52">
        <v>0.99014935148190231</v>
      </c>
      <c r="E428" s="52">
        <v>0</v>
      </c>
      <c r="F428" s="372"/>
      <c r="G428" s="52">
        <v>0</v>
      </c>
      <c r="H428" s="53">
        <v>0</v>
      </c>
      <c r="I428" s="54">
        <f t="shared" si="63"/>
        <v>10.396568190559973</v>
      </c>
    </row>
    <row r="429" spans="1:11" x14ac:dyDescent="0.25">
      <c r="A429" s="12" t="s">
        <v>56</v>
      </c>
      <c r="B429" s="49">
        <v>3.571365572714304E-9</v>
      </c>
      <c r="C429" s="49">
        <v>3.571365572714304E-9</v>
      </c>
      <c r="D429" s="49">
        <v>3.571365572714304E-9</v>
      </c>
      <c r="E429" s="49">
        <v>5.7701795054318328E-2</v>
      </c>
      <c r="F429" s="372"/>
      <c r="G429" s="49">
        <v>0</v>
      </c>
      <c r="H429" s="58">
        <v>0</v>
      </c>
      <c r="I429" s="48">
        <f t="shared" si="63"/>
        <v>5.7701805768415049E-2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63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3"/>
        <v>0</v>
      </c>
    </row>
    <row r="432" spans="1:11" x14ac:dyDescent="0.25">
      <c r="A432" s="11" t="s">
        <v>16</v>
      </c>
      <c r="B432" s="52">
        <v>2.5067610866378865E-2</v>
      </c>
      <c r="C432" s="52">
        <v>2.5067610866378865E-2</v>
      </c>
      <c r="D432" s="52">
        <v>2.5067610866378865E-2</v>
      </c>
      <c r="E432" s="52">
        <v>0.18800708149784148</v>
      </c>
      <c r="F432" s="372"/>
      <c r="G432" s="52">
        <v>0</v>
      </c>
      <c r="H432" s="53">
        <v>0</v>
      </c>
      <c r="I432" s="54">
        <f t="shared" si="63"/>
        <v>0.26320991409697808</v>
      </c>
    </row>
    <row r="433" spans="1:11" x14ac:dyDescent="0.25">
      <c r="A433" s="12" t="s">
        <v>139</v>
      </c>
      <c r="B433" s="49">
        <v>27.161670034266358</v>
      </c>
      <c r="C433" s="49">
        <v>41.177188116195637</v>
      </c>
      <c r="D433" s="49">
        <v>17.386594040138945</v>
      </c>
      <c r="E433" s="49">
        <v>1.3353711040998903</v>
      </c>
      <c r="F433" s="372"/>
      <c r="G433" s="49">
        <v>0</v>
      </c>
      <c r="H433" s="58">
        <v>0</v>
      </c>
      <c r="I433" s="48">
        <f t="shared" si="63"/>
        <v>87.060823294700825</v>
      </c>
    </row>
    <row r="434" spans="1:11" x14ac:dyDescent="0.25">
      <c r="A434" s="11" t="s">
        <v>24</v>
      </c>
      <c r="B434" s="52">
        <v>44.135334775141011</v>
      </c>
      <c r="C434" s="52">
        <v>7.6395540618156088E-3</v>
      </c>
      <c r="D434" s="52">
        <v>9.3700325553952108</v>
      </c>
      <c r="E434" s="52">
        <v>121.67664757220396</v>
      </c>
      <c r="F434" s="372"/>
      <c r="G434" s="52">
        <v>27.866853696811319</v>
      </c>
      <c r="H434" s="53">
        <v>2.1158936707289504E-2</v>
      </c>
      <c r="I434" s="54">
        <f t="shared" si="63"/>
        <v>203.0776670903206</v>
      </c>
    </row>
    <row r="435" spans="1:11" x14ac:dyDescent="0.25">
      <c r="A435" s="12" t="s">
        <v>23</v>
      </c>
      <c r="B435" s="49">
        <v>6.4727064072689648</v>
      </c>
      <c r="C435" s="49">
        <v>4.0010759287920908E-3</v>
      </c>
      <c r="D435" s="49">
        <v>0.32245757276372455</v>
      </c>
      <c r="E435" s="49">
        <v>0</v>
      </c>
      <c r="F435" s="372"/>
      <c r="G435" s="49">
        <v>0</v>
      </c>
      <c r="H435" s="58">
        <v>0</v>
      </c>
      <c r="I435" s="48">
        <f t="shared" si="63"/>
        <v>6.7991650559614811</v>
      </c>
    </row>
    <row r="436" spans="1:11" x14ac:dyDescent="0.25">
      <c r="A436" s="11" t="s">
        <v>58</v>
      </c>
      <c r="B436" s="52">
        <v>8.1154307434664794</v>
      </c>
      <c r="C436" s="52">
        <v>2.0209843022743708</v>
      </c>
      <c r="D436" s="52">
        <v>6.5402626730175042</v>
      </c>
      <c r="E436" s="52">
        <v>0</v>
      </c>
      <c r="F436" s="372"/>
      <c r="G436" s="52">
        <v>0</v>
      </c>
      <c r="H436" s="53">
        <v>0</v>
      </c>
      <c r="I436" s="54">
        <f t="shared" si="63"/>
        <v>16.676677718758356</v>
      </c>
    </row>
    <row r="437" spans="1:11" x14ac:dyDescent="0.25">
      <c r="A437" s="12" t="s">
        <v>21</v>
      </c>
      <c r="B437" s="49">
        <v>8.8719415459284523</v>
      </c>
      <c r="C437" s="49">
        <v>4.0587507759370647</v>
      </c>
      <c r="D437" s="49">
        <v>29.686190825473663</v>
      </c>
      <c r="E437" s="49">
        <v>0</v>
      </c>
      <c r="F437" s="372"/>
      <c r="G437" s="49">
        <v>0</v>
      </c>
      <c r="H437" s="58">
        <v>0</v>
      </c>
      <c r="I437" s="48">
        <f t="shared" si="63"/>
        <v>42.61688314733918</v>
      </c>
    </row>
    <row r="438" spans="1:11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63"/>
        <v>0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3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63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63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63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144.6928431959941</v>
      </c>
      <c r="C444" s="75">
        <f t="shared" ref="C444:I444" si="64">SUM(C423:C439)</f>
        <v>51.678600744564747</v>
      </c>
      <c r="D444" s="75">
        <f t="shared" si="64"/>
        <v>68.945683107236846</v>
      </c>
      <c r="E444" s="75">
        <f t="shared" si="64"/>
        <v>123.25772755285601</v>
      </c>
      <c r="F444" s="75">
        <f t="shared" si="64"/>
        <v>0</v>
      </c>
      <c r="G444" s="75">
        <f t="shared" si="64"/>
        <v>27.866853696811319</v>
      </c>
      <c r="H444" s="76">
        <f t="shared" si="64"/>
        <v>2.1158936707289504E-2</v>
      </c>
      <c r="I444" s="48">
        <f t="shared" si="64"/>
        <v>416.46286723417029</v>
      </c>
    </row>
    <row r="445" spans="1:11" s="4" customFormat="1" ht="15" thickBot="1" x14ac:dyDescent="0.35">
      <c r="A445" s="18" t="s">
        <v>85</v>
      </c>
      <c r="B445" s="105">
        <f>B444/$I$444</f>
        <v>0.34743275950851021</v>
      </c>
      <c r="C445" s="105">
        <f t="shared" ref="C445:I445" si="65">C444/$I$444</f>
        <v>0.12408933619406388</v>
      </c>
      <c r="D445" s="105">
        <f t="shared" si="65"/>
        <v>0.16555061334788779</v>
      </c>
      <c r="E445" s="105">
        <f t="shared" si="65"/>
        <v>0.29596330729661474</v>
      </c>
      <c r="F445" s="105">
        <f t="shared" si="65"/>
        <v>0</v>
      </c>
      <c r="G445" s="105">
        <f t="shared" si="65"/>
        <v>6.6913177354518474E-2</v>
      </c>
      <c r="H445" s="105">
        <f t="shared" si="65"/>
        <v>5.0806298404972032E-5</v>
      </c>
      <c r="I445" s="105">
        <f t="shared" si="65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0.37565188153218587</v>
      </c>
      <c r="G449" s="376"/>
      <c r="H449" s="378"/>
      <c r="I449" s="48">
        <f>F449</f>
        <v>0.37565188153218587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6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6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6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6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6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256.14222465652449</v>
      </c>
      <c r="G455" s="379"/>
      <c r="H455" s="381"/>
      <c r="I455" s="48">
        <f t="shared" si="66"/>
        <v>256.14222465652449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66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6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66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6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986.47999457757885</v>
      </c>
      <c r="G460" s="379"/>
      <c r="H460" s="381"/>
      <c r="I460" s="54">
        <f t="shared" si="66"/>
        <v>986.47999457757885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6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6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6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6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66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66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66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66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1242.9978711156355</v>
      </c>
      <c r="G470" s="75"/>
      <c r="H470" s="76"/>
      <c r="I470" s="48">
        <f>F470</f>
        <v>1242.9978711156355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67">C470/$I$470</f>
        <v>0</v>
      </c>
      <c r="D471" s="105">
        <f t="shared" si="67"/>
        <v>0</v>
      </c>
      <c r="E471" s="105">
        <f t="shared" si="67"/>
        <v>0</v>
      </c>
      <c r="F471" s="105">
        <f t="shared" si="67"/>
        <v>1</v>
      </c>
      <c r="G471" s="105">
        <f t="shared" si="67"/>
        <v>0</v>
      </c>
      <c r="H471" s="105">
        <f t="shared" si="67"/>
        <v>0</v>
      </c>
      <c r="I471" s="105">
        <f t="shared" si="67"/>
        <v>1</v>
      </c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8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8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8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8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68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15903.849239478368</v>
      </c>
      <c r="G481" s="379"/>
      <c r="H481" s="381"/>
      <c r="I481" s="48">
        <f t="shared" si="68"/>
        <v>15903.849239478368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6821.0685258310896</v>
      </c>
      <c r="G482" s="379"/>
      <c r="H482" s="381"/>
      <c r="I482" s="54">
        <f t="shared" si="68"/>
        <v>6821.0685258310896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8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35.466184900171193</v>
      </c>
      <c r="G484" s="379"/>
      <c r="H484" s="381"/>
      <c r="I484" s="54">
        <f t="shared" si="68"/>
        <v>35.466184900171193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</v>
      </c>
      <c r="G485" s="379"/>
      <c r="H485" s="381"/>
      <c r="I485" s="48">
        <f t="shared" si="68"/>
        <v>0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219.92122476761648</v>
      </c>
      <c r="G486" s="379"/>
      <c r="H486" s="381"/>
      <c r="I486" s="54">
        <f t="shared" si="68"/>
        <v>219.92122476761648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8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8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53.696860937558242</v>
      </c>
      <c r="G489" s="379"/>
      <c r="H489" s="381"/>
      <c r="I489" s="48">
        <f t="shared" si="68"/>
        <v>53.696860937558242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8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8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54">
        <f t="shared" si="68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8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8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49">
        <v>0</v>
      </c>
      <c r="G495" s="382"/>
      <c r="H495" s="384"/>
      <c r="I495" s="48">
        <f t="shared" si="68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127">
        <f>SUM(F475:F491)</f>
        <v>23034.002035914804</v>
      </c>
      <c r="G496" s="75"/>
      <c r="H496" s="76"/>
      <c r="I496" s="127">
        <f>SUM(I475:I491)</f>
        <v>23034.002035914804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69">C496/$I$496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5">
        <f t="shared" si="69"/>
        <v>1</v>
      </c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70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70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1138.3655340210598</v>
      </c>
      <c r="G511" s="379"/>
      <c r="H511" s="381"/>
      <c r="I511" s="48">
        <f t="shared" si="70"/>
        <v>1138.3655340210598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333.07111616766463</v>
      </c>
      <c r="G512" s="379"/>
      <c r="H512" s="381"/>
      <c r="I512" s="54">
        <f t="shared" si="70"/>
        <v>333.07111616766463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70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70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70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70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70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1471.4366501887243</v>
      </c>
      <c r="G522" s="75"/>
      <c r="H522" s="76"/>
      <c r="I522" s="48">
        <f>F522</f>
        <v>1471.4366501887243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71">C522/$I$522</f>
        <v>0</v>
      </c>
      <c r="D523" s="105">
        <f t="shared" si="71"/>
        <v>0</v>
      </c>
      <c r="E523" s="105">
        <f t="shared" si="71"/>
        <v>0</v>
      </c>
      <c r="F523" s="105">
        <f t="shared" si="71"/>
        <v>1</v>
      </c>
      <c r="G523" s="105">
        <f t="shared" si="71"/>
        <v>0</v>
      </c>
      <c r="H523" s="105">
        <f t="shared" si="71"/>
        <v>0</v>
      </c>
      <c r="I523" s="105">
        <f t="shared" si="71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2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2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2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2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72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8.0798440197939829</v>
      </c>
      <c r="G533" s="379"/>
      <c r="H533" s="381"/>
      <c r="I533" s="48">
        <f t="shared" si="72"/>
        <v>8.0798440197939829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0.96339096801167257</v>
      </c>
      <c r="G534" s="379"/>
      <c r="H534" s="381"/>
      <c r="I534" s="54">
        <f t="shared" si="72"/>
        <v>0.96339096801167257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2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72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2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2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2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2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2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2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2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72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72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72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72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9.0432349878056559</v>
      </c>
      <c r="G548" s="75"/>
      <c r="H548" s="76"/>
      <c r="I548" s="75">
        <f>SUM(I527:I543)</f>
        <v>9.0432349878056559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73">C548/$I$548</f>
        <v>0</v>
      </c>
      <c r="D549" s="105">
        <f t="shared" si="73"/>
        <v>0</v>
      </c>
      <c r="E549" s="105">
        <f t="shared" si="73"/>
        <v>0</v>
      </c>
      <c r="F549" s="105">
        <f t="shared" si="73"/>
        <v>1</v>
      </c>
      <c r="G549" s="105">
        <f t="shared" si="73"/>
        <v>0</v>
      </c>
      <c r="H549" s="105">
        <f t="shared" si="73"/>
        <v>0</v>
      </c>
      <c r="I549" s="105">
        <f t="shared" si="73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4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4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4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4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74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74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8.7113772297321539</v>
      </c>
      <c r="G560" s="379"/>
      <c r="H560" s="381"/>
      <c r="I560" s="54">
        <f t="shared" si="74"/>
        <v>8.7113772297321539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716.43748042946186</v>
      </c>
      <c r="G561" s="379"/>
      <c r="H561" s="381"/>
      <c r="I561" s="48">
        <f t="shared" si="74"/>
        <v>716.43748042946186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74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4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4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4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4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4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4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4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74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74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74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74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725.14885765919405</v>
      </c>
      <c r="G574" s="75"/>
      <c r="H574" s="76"/>
      <c r="I574" s="48">
        <f>F574</f>
        <v>725.14885765919405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75">C574/$I$574</f>
        <v>0</v>
      </c>
      <c r="D575" s="105">
        <f t="shared" si="75"/>
        <v>0</v>
      </c>
      <c r="E575" s="105">
        <f t="shared" si="75"/>
        <v>0</v>
      </c>
      <c r="F575" s="105">
        <f t="shared" si="75"/>
        <v>1</v>
      </c>
      <c r="G575" s="105">
        <f t="shared" si="75"/>
        <v>0</v>
      </c>
      <c r="H575" s="105">
        <f t="shared" si="75"/>
        <v>0</v>
      </c>
      <c r="I575" s="105">
        <f t="shared" si="75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28.519473526353973</v>
      </c>
      <c r="C579" s="46">
        <v>0</v>
      </c>
      <c r="D579" s="46">
        <v>5.437687630659207</v>
      </c>
      <c r="E579" s="46">
        <v>0</v>
      </c>
      <c r="F579" s="371"/>
      <c r="G579" s="46">
        <v>0</v>
      </c>
      <c r="H579" s="47">
        <v>0</v>
      </c>
      <c r="I579" s="48">
        <f>SUM(B579:H579)</f>
        <v>33.957161157013182</v>
      </c>
    </row>
    <row r="580" spans="1:9" x14ac:dyDescent="0.25">
      <c r="A580" s="11" t="s">
        <v>7</v>
      </c>
      <c r="B580" s="52">
        <v>37.290341187601541</v>
      </c>
      <c r="C580" s="52">
        <v>0</v>
      </c>
      <c r="D580" s="52">
        <v>9.1260975489877367</v>
      </c>
      <c r="E580" s="52">
        <v>0</v>
      </c>
      <c r="F580" s="372"/>
      <c r="G580" s="52">
        <v>0</v>
      </c>
      <c r="H580" s="53">
        <v>0</v>
      </c>
      <c r="I580" s="54">
        <f t="shared" ref="I580:I599" si="76">SUM(B580:H580)</f>
        <v>46.416438736589278</v>
      </c>
    </row>
    <row r="581" spans="1:9" x14ac:dyDescent="0.25">
      <c r="A581" s="12" t="s">
        <v>9</v>
      </c>
      <c r="B581" s="49">
        <v>12.251727987833259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76"/>
        <v>12.251727987833259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76"/>
        <v>0</v>
      </c>
    </row>
    <row r="583" spans="1:9" x14ac:dyDescent="0.25">
      <c r="A583" s="12" t="s">
        <v>15</v>
      </c>
      <c r="B583" s="49">
        <v>482.53405174442207</v>
      </c>
      <c r="C583" s="49">
        <v>58.446840031990085</v>
      </c>
      <c r="D583" s="49">
        <v>12.602419883129002</v>
      </c>
      <c r="E583" s="49">
        <v>28.10697475067423</v>
      </c>
      <c r="F583" s="372"/>
      <c r="G583" s="49">
        <v>0</v>
      </c>
      <c r="H583" s="58">
        <v>0</v>
      </c>
      <c r="I583" s="48">
        <f t="shared" si="76"/>
        <v>581.69028641021532</v>
      </c>
    </row>
    <row r="584" spans="1:9" x14ac:dyDescent="0.25">
      <c r="A584" s="11" t="s">
        <v>67</v>
      </c>
      <c r="B584" s="52">
        <v>2177.1194008019033</v>
      </c>
      <c r="C584" s="52">
        <v>33.039626382556683</v>
      </c>
      <c r="D584" s="52">
        <v>39.065973206542381</v>
      </c>
      <c r="E584" s="52">
        <v>0</v>
      </c>
      <c r="F584" s="372"/>
      <c r="G584" s="52">
        <v>0</v>
      </c>
      <c r="H584" s="53">
        <v>0</v>
      </c>
      <c r="I584" s="54">
        <f t="shared" si="76"/>
        <v>2249.2250003910026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0.18069635425805503</v>
      </c>
      <c r="E585" s="49">
        <v>84.292076442494235</v>
      </c>
      <c r="F585" s="372"/>
      <c r="G585" s="49">
        <v>0</v>
      </c>
      <c r="H585" s="58">
        <v>0</v>
      </c>
      <c r="I585" s="48">
        <f t="shared" si="76"/>
        <v>84.472772796752295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2.7597214950914151E-2</v>
      </c>
      <c r="E586" s="52">
        <v>0.80687382154404996</v>
      </c>
      <c r="F586" s="372"/>
      <c r="G586" s="52">
        <v>0</v>
      </c>
      <c r="H586" s="53">
        <v>0</v>
      </c>
      <c r="I586" s="54">
        <f t="shared" si="76"/>
        <v>0.83447103649496412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15.215948792845699</v>
      </c>
      <c r="F587" s="372"/>
      <c r="G587" s="49">
        <v>0</v>
      </c>
      <c r="H587" s="58">
        <v>0</v>
      </c>
      <c r="I587" s="48">
        <f t="shared" si="76"/>
        <v>15.215948792845699</v>
      </c>
    </row>
    <row r="588" spans="1:9" x14ac:dyDescent="0.25">
      <c r="A588" s="11" t="s">
        <v>16</v>
      </c>
      <c r="B588" s="52">
        <v>128.03595803946203</v>
      </c>
      <c r="C588" s="52">
        <v>0.69373655336987095</v>
      </c>
      <c r="D588" s="52">
        <v>16.249864148071552</v>
      </c>
      <c r="E588" s="52">
        <v>2.2151379527671691</v>
      </c>
      <c r="F588" s="372"/>
      <c r="G588" s="52">
        <v>0</v>
      </c>
      <c r="H588" s="53">
        <v>0</v>
      </c>
      <c r="I588" s="54">
        <f t="shared" si="76"/>
        <v>147.19469669367061</v>
      </c>
    </row>
    <row r="589" spans="1:9" x14ac:dyDescent="0.25">
      <c r="A589" s="12" t="s">
        <v>139</v>
      </c>
      <c r="B589" s="49">
        <v>938.93084378967899</v>
      </c>
      <c r="C589" s="49">
        <v>147.96309168620266</v>
      </c>
      <c r="D589" s="49">
        <v>28.857418921966556</v>
      </c>
      <c r="E589" s="49">
        <v>22.722892282819124</v>
      </c>
      <c r="F589" s="372"/>
      <c r="G589" s="49">
        <v>0</v>
      </c>
      <c r="H589" s="58">
        <v>0</v>
      </c>
      <c r="I589" s="48">
        <f t="shared" si="76"/>
        <v>1138.4742466806674</v>
      </c>
    </row>
    <row r="590" spans="1:9" x14ac:dyDescent="0.25">
      <c r="A590" s="11" t="s">
        <v>24</v>
      </c>
      <c r="B590" s="52">
        <v>469.65118405885443</v>
      </c>
      <c r="C590" s="52">
        <v>0</v>
      </c>
      <c r="D590" s="52">
        <v>1035.8295760556414</v>
      </c>
      <c r="E590" s="52">
        <v>228.25894136776844</v>
      </c>
      <c r="F590" s="372"/>
      <c r="G590" s="52">
        <v>709.66063497031041</v>
      </c>
      <c r="H590" s="53">
        <v>0.18474811616310818</v>
      </c>
      <c r="I590" s="54">
        <f t="shared" si="76"/>
        <v>2443.5850845687373</v>
      </c>
    </row>
    <row r="591" spans="1:9" x14ac:dyDescent="0.25">
      <c r="A591" s="12" t="s">
        <v>23</v>
      </c>
      <c r="B591" s="49">
        <v>1991.2602428600358</v>
      </c>
      <c r="C591" s="49">
        <v>12.62423459097662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76"/>
        <v>2003.8844774510123</v>
      </c>
    </row>
    <row r="592" spans="1:9" x14ac:dyDescent="0.25">
      <c r="A592" s="11" t="s">
        <v>58</v>
      </c>
      <c r="B592" s="52">
        <v>40.002500513512402</v>
      </c>
      <c r="C592" s="52">
        <v>0</v>
      </c>
      <c r="D592" s="52">
        <v>7.1112666035564178</v>
      </c>
      <c r="E592" s="52">
        <v>0</v>
      </c>
      <c r="F592" s="372"/>
      <c r="G592" s="52">
        <v>0</v>
      </c>
      <c r="H592" s="53">
        <v>0</v>
      </c>
      <c r="I592" s="54">
        <f t="shared" si="76"/>
        <v>47.113767117068818</v>
      </c>
    </row>
    <row r="593" spans="1:11" x14ac:dyDescent="0.25">
      <c r="A593" s="12" t="s">
        <v>21</v>
      </c>
      <c r="B593" s="49">
        <v>241.84682393965167</v>
      </c>
      <c r="C593" s="49">
        <v>0</v>
      </c>
      <c r="D593" s="49">
        <v>14.916923018964596</v>
      </c>
      <c r="E593" s="49">
        <v>0</v>
      </c>
      <c r="F593" s="372"/>
      <c r="G593" s="49">
        <v>0</v>
      </c>
      <c r="H593" s="58">
        <v>0</v>
      </c>
      <c r="I593" s="48">
        <f t="shared" si="76"/>
        <v>256.76374695861625</v>
      </c>
    </row>
    <row r="594" spans="1:11" x14ac:dyDescent="0.25">
      <c r="A594" s="11" t="s">
        <v>20</v>
      </c>
      <c r="B594" s="52">
        <v>50.143147913544198</v>
      </c>
      <c r="C594" s="52">
        <v>0</v>
      </c>
      <c r="D594" s="52">
        <v>0.92645771482232042</v>
      </c>
      <c r="E594" s="52">
        <v>0</v>
      </c>
      <c r="F594" s="372"/>
      <c r="G594" s="52">
        <v>0</v>
      </c>
      <c r="H594" s="53">
        <v>0</v>
      </c>
      <c r="I594" s="54">
        <f t="shared" si="76"/>
        <v>51.069605628366517</v>
      </c>
    </row>
    <row r="595" spans="1:11" x14ac:dyDescent="0.25">
      <c r="A595" s="13" t="s">
        <v>62</v>
      </c>
      <c r="B595" s="49">
        <v>250.26526944557983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76"/>
        <v>250.26526944557983</v>
      </c>
    </row>
    <row r="596" spans="1:11" ht="14.4" x14ac:dyDescent="0.3">
      <c r="A596" s="14" t="s">
        <v>22</v>
      </c>
      <c r="B596" s="59">
        <v>250.26526944557983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76"/>
        <v>250.26526944557983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76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76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76"/>
        <v>0</v>
      </c>
    </row>
    <row r="600" spans="1:11" x14ac:dyDescent="0.25">
      <c r="A600" s="17" t="s">
        <v>25</v>
      </c>
      <c r="B600" s="75">
        <f>SUM(B579:B595)</f>
        <v>6847.8509658084331</v>
      </c>
      <c r="C600" s="75">
        <f t="shared" ref="C600:I600" si="77">SUM(C579:C595)</f>
        <v>252.76752924509591</v>
      </c>
      <c r="D600" s="75">
        <f t="shared" si="77"/>
        <v>1170.3319783015502</v>
      </c>
      <c r="E600" s="75">
        <f t="shared" si="77"/>
        <v>381.61884541091297</v>
      </c>
      <c r="F600" s="75">
        <f t="shared" si="77"/>
        <v>0</v>
      </c>
      <c r="G600" s="75">
        <f t="shared" si="77"/>
        <v>709.66063497031041</v>
      </c>
      <c r="H600" s="76">
        <f t="shared" si="77"/>
        <v>0.18474811616310818</v>
      </c>
      <c r="I600" s="48">
        <f t="shared" si="77"/>
        <v>9362.4147018524654</v>
      </c>
    </row>
    <row r="601" spans="1:11" s="4" customFormat="1" ht="15" thickBot="1" x14ac:dyDescent="0.35">
      <c r="A601" s="19" t="s">
        <v>85</v>
      </c>
      <c r="B601" s="105">
        <f>B600/$I$600</f>
        <v>0.73141931690480488</v>
      </c>
      <c r="C601" s="105">
        <f t="shared" ref="C601:I601" si="78">C600/$I$600</f>
        <v>2.6998112911520874E-2</v>
      </c>
      <c r="D601" s="105">
        <f t="shared" si="78"/>
        <v>0.12500321931584446</v>
      </c>
      <c r="E601" s="105">
        <f t="shared" si="78"/>
        <v>4.0760728675627363E-2</v>
      </c>
      <c r="F601" s="105">
        <f t="shared" si="78"/>
        <v>0</v>
      </c>
      <c r="G601" s="105">
        <f t="shared" si="78"/>
        <v>7.5798889236330838E-2</v>
      </c>
      <c r="H601" s="105">
        <f t="shared" si="78"/>
        <v>1.9732955871582313E-5</v>
      </c>
      <c r="I601" s="105">
        <f t="shared" si="78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64.36196649185456</v>
      </c>
      <c r="C605" s="46">
        <v>0</v>
      </c>
      <c r="D605" s="46">
        <v>4.4008182216652694</v>
      </c>
      <c r="E605" s="46">
        <v>0</v>
      </c>
      <c r="F605" s="371"/>
      <c r="G605" s="46">
        <v>0</v>
      </c>
      <c r="H605" s="47">
        <v>0</v>
      </c>
      <c r="I605" s="48">
        <f>SUM(B605:H605)</f>
        <v>68.762784713519835</v>
      </c>
    </row>
    <row r="606" spans="1:11" x14ac:dyDescent="0.25">
      <c r="A606" s="11" t="s">
        <v>7</v>
      </c>
      <c r="B606" s="52">
        <v>150.18037909917206</v>
      </c>
      <c r="C606" s="52">
        <v>0</v>
      </c>
      <c r="D606" s="52">
        <v>10.268743870028858</v>
      </c>
      <c r="E606" s="52">
        <v>0</v>
      </c>
      <c r="F606" s="372"/>
      <c r="G606" s="52">
        <v>0</v>
      </c>
      <c r="H606" s="53">
        <v>0</v>
      </c>
      <c r="I606" s="54">
        <f t="shared" ref="I606:I625" si="79">SUM(B606:H606)</f>
        <v>160.44912296920091</v>
      </c>
    </row>
    <row r="607" spans="1:11" x14ac:dyDescent="0.25">
      <c r="A607" s="12" t="s">
        <v>9</v>
      </c>
      <c r="B607" s="49">
        <v>212.48518328512981</v>
      </c>
      <c r="C607" s="49">
        <v>0</v>
      </c>
      <c r="D607" s="49">
        <v>14.528901421205456</v>
      </c>
      <c r="E607" s="49">
        <v>0</v>
      </c>
      <c r="F607" s="372"/>
      <c r="G607" s="49">
        <v>0</v>
      </c>
      <c r="H607" s="58">
        <v>0</v>
      </c>
      <c r="I607" s="48">
        <f t="shared" si="79"/>
        <v>227.01408470633527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79"/>
        <v>0</v>
      </c>
    </row>
    <row r="609" spans="1:9" x14ac:dyDescent="0.25">
      <c r="A609" s="12" t="s">
        <v>15</v>
      </c>
      <c r="B609" s="49">
        <v>835.70876916364148</v>
      </c>
      <c r="C609" s="49">
        <v>0</v>
      </c>
      <c r="D609" s="49">
        <v>65.810938672001967</v>
      </c>
      <c r="E609" s="49">
        <v>0</v>
      </c>
      <c r="F609" s="372"/>
      <c r="G609" s="49">
        <v>0</v>
      </c>
      <c r="H609" s="58">
        <v>0</v>
      </c>
      <c r="I609" s="48">
        <f t="shared" si="79"/>
        <v>901.51970783564343</v>
      </c>
    </row>
    <row r="610" spans="1:9" x14ac:dyDescent="0.25">
      <c r="A610" s="11" t="s">
        <v>67</v>
      </c>
      <c r="B610" s="52">
        <v>5347.5575221739809</v>
      </c>
      <c r="C610" s="52">
        <v>0</v>
      </c>
      <c r="D610" s="52">
        <v>421.1129440331182</v>
      </c>
      <c r="E610" s="52">
        <v>0</v>
      </c>
      <c r="F610" s="372"/>
      <c r="G610" s="52">
        <v>0</v>
      </c>
      <c r="H610" s="53">
        <v>0</v>
      </c>
      <c r="I610" s="54">
        <f t="shared" si="79"/>
        <v>5768.6704662070988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79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79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79"/>
        <v>0</v>
      </c>
    </row>
    <row r="614" spans="1:9" x14ac:dyDescent="0.25">
      <c r="A614" s="11" t="s">
        <v>16</v>
      </c>
      <c r="B614" s="52">
        <v>88.696534674527811</v>
      </c>
      <c r="C614" s="52">
        <v>0</v>
      </c>
      <c r="D614" s="52">
        <v>6.9847325040350903</v>
      </c>
      <c r="E614" s="52">
        <v>0</v>
      </c>
      <c r="F614" s="372"/>
      <c r="G614" s="52">
        <v>0</v>
      </c>
      <c r="H614" s="53">
        <v>0</v>
      </c>
      <c r="I614" s="54">
        <f t="shared" si="79"/>
        <v>95.681267178562905</v>
      </c>
    </row>
    <row r="615" spans="1:9" x14ac:dyDescent="0.25">
      <c r="A615" s="12" t="s">
        <v>139</v>
      </c>
      <c r="B615" s="49">
        <v>649.18666743431299</v>
      </c>
      <c r="C615" s="49">
        <v>0</v>
      </c>
      <c r="D615" s="49">
        <v>205.0063160318883</v>
      </c>
      <c r="E615" s="49">
        <v>0</v>
      </c>
      <c r="F615" s="372"/>
      <c r="G615" s="49">
        <v>0</v>
      </c>
      <c r="H615" s="58">
        <v>0</v>
      </c>
      <c r="I615" s="48">
        <f t="shared" si="79"/>
        <v>854.19298346620133</v>
      </c>
    </row>
    <row r="616" spans="1:9" x14ac:dyDescent="0.25">
      <c r="A616" s="11" t="s">
        <v>24</v>
      </c>
      <c r="B616" s="52">
        <v>1481.2854552688073</v>
      </c>
      <c r="C616" s="52">
        <v>0</v>
      </c>
      <c r="D616" s="52">
        <v>1682.6252258878683</v>
      </c>
      <c r="E616" s="52">
        <v>1085.8794701983406</v>
      </c>
      <c r="F616" s="372"/>
      <c r="G616" s="52">
        <v>284.39700409956549</v>
      </c>
      <c r="H616" s="53">
        <v>0</v>
      </c>
      <c r="I616" s="54">
        <f t="shared" si="79"/>
        <v>4534.1871554545814</v>
      </c>
    </row>
    <row r="617" spans="1:9" x14ac:dyDescent="0.25">
      <c r="A617" s="12" t="s">
        <v>23</v>
      </c>
      <c r="B617" s="49">
        <v>797.77396770346991</v>
      </c>
      <c r="C617" s="49">
        <v>0</v>
      </c>
      <c r="D617" s="49">
        <v>185.67520352861823</v>
      </c>
      <c r="E617" s="49">
        <v>0</v>
      </c>
      <c r="F617" s="372"/>
      <c r="G617" s="49">
        <v>0</v>
      </c>
      <c r="H617" s="58">
        <v>0</v>
      </c>
      <c r="I617" s="48">
        <f t="shared" si="79"/>
        <v>983.44917123208813</v>
      </c>
    </row>
    <row r="618" spans="1:9" x14ac:dyDescent="0.25">
      <c r="A618" s="11" t="s">
        <v>58</v>
      </c>
      <c r="B618" s="52">
        <v>4731.9619109366795</v>
      </c>
      <c r="C618" s="52">
        <v>0</v>
      </c>
      <c r="D618" s="52">
        <v>496.72528346849123</v>
      </c>
      <c r="E618" s="52">
        <v>0</v>
      </c>
      <c r="F618" s="372"/>
      <c r="G618" s="52">
        <v>0</v>
      </c>
      <c r="H618" s="53">
        <v>0</v>
      </c>
      <c r="I618" s="54">
        <f t="shared" si="79"/>
        <v>5228.6871944051709</v>
      </c>
    </row>
    <row r="619" spans="1:9" x14ac:dyDescent="0.25">
      <c r="A619" s="12" t="s">
        <v>21</v>
      </c>
      <c r="B619" s="49">
        <v>428.50959113660616</v>
      </c>
      <c r="C619" s="49">
        <v>0</v>
      </c>
      <c r="D619" s="49">
        <v>44.981669787820543</v>
      </c>
      <c r="E619" s="49">
        <v>0</v>
      </c>
      <c r="F619" s="372"/>
      <c r="G619" s="49">
        <v>0</v>
      </c>
      <c r="H619" s="58">
        <v>0</v>
      </c>
      <c r="I619" s="48">
        <f t="shared" si="79"/>
        <v>473.49126092442668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79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269.26286350583757</v>
      </c>
      <c r="E621" s="49">
        <v>0</v>
      </c>
      <c r="F621" s="372"/>
      <c r="G621" s="49">
        <v>0</v>
      </c>
      <c r="H621" s="58">
        <v>0</v>
      </c>
      <c r="I621" s="48">
        <f t="shared" si="79"/>
        <v>411.4887739882754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269.26286350583757</v>
      </c>
      <c r="E622" s="59">
        <v>0</v>
      </c>
      <c r="F622" s="372"/>
      <c r="G622" s="59">
        <v>0</v>
      </c>
      <c r="H622" s="60">
        <v>0</v>
      </c>
      <c r="I622" s="61">
        <f t="shared" si="79"/>
        <v>411.4887739882754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79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79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79"/>
        <v>0</v>
      </c>
    </row>
    <row r="626" spans="1:11" x14ac:dyDescent="0.25">
      <c r="A626" s="17" t="s">
        <v>25</v>
      </c>
      <c r="B626" s="75">
        <f>SUM(B605:B621)</f>
        <v>14929.933857850619</v>
      </c>
      <c r="C626" s="75">
        <f t="shared" ref="C626:I626" si="80">SUM(C605:C621)</f>
        <v>0</v>
      </c>
      <c r="D626" s="75">
        <f t="shared" si="80"/>
        <v>3407.3836409325791</v>
      </c>
      <c r="E626" s="75">
        <f t="shared" si="80"/>
        <v>1085.8794701983406</v>
      </c>
      <c r="F626" s="75">
        <f t="shared" si="80"/>
        <v>0</v>
      </c>
      <c r="G626" s="75">
        <f t="shared" si="80"/>
        <v>284.39700409956549</v>
      </c>
      <c r="H626" s="76">
        <f t="shared" si="80"/>
        <v>0</v>
      </c>
      <c r="I626" s="48">
        <f t="shared" si="80"/>
        <v>19707.593973081108</v>
      </c>
    </row>
    <row r="627" spans="1:11" s="4" customFormat="1" ht="15" thickBot="1" x14ac:dyDescent="0.35">
      <c r="A627" s="19" t="s">
        <v>85</v>
      </c>
      <c r="B627" s="105">
        <f>B626/$I$626</f>
        <v>0.75757263307959544</v>
      </c>
      <c r="C627" s="105">
        <f t="shared" ref="C627:I627" si="81">C626/$I$626</f>
        <v>0</v>
      </c>
      <c r="D627" s="105">
        <f t="shared" si="81"/>
        <v>0.17289698811467166</v>
      </c>
      <c r="E627" s="105">
        <f t="shared" si="81"/>
        <v>5.5099545468693917E-2</v>
      </c>
      <c r="F627" s="105">
        <f t="shared" si="81"/>
        <v>0</v>
      </c>
      <c r="G627" s="105">
        <f t="shared" si="81"/>
        <v>1.4430833337038887E-2</v>
      </c>
      <c r="H627" s="105">
        <f t="shared" si="81"/>
        <v>0</v>
      </c>
      <c r="I627" s="105">
        <f t="shared" si="81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0.32870992549938299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0.32870992549938299</v>
      </c>
    </row>
    <row r="632" spans="1:11" x14ac:dyDescent="0.25">
      <c r="A632" s="11" t="s">
        <v>7</v>
      </c>
      <c r="B632" s="52">
        <v>3.6892510260218518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2">SUM(B632:H632)</f>
        <v>3.6892510260218518</v>
      </c>
    </row>
    <row r="633" spans="1:11" x14ac:dyDescent="0.25">
      <c r="A633" s="12" t="s">
        <v>9</v>
      </c>
      <c r="B633" s="49">
        <v>4.3529075593905437</v>
      </c>
      <c r="C633" s="49">
        <v>0</v>
      </c>
      <c r="D633" s="49">
        <v>1.3944301868586455E-2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2"/>
        <v>4.3668518612591303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2"/>
        <v>0</v>
      </c>
    </row>
    <row r="635" spans="1:11" x14ac:dyDescent="0.25">
      <c r="A635" s="12" t="s">
        <v>15</v>
      </c>
      <c r="B635" s="49">
        <v>216.14136593680053</v>
      </c>
      <c r="C635" s="49">
        <v>0.93417653083862529</v>
      </c>
      <c r="D635" s="49">
        <v>17.416612870569512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2"/>
        <v>234.49215533820865</v>
      </c>
    </row>
    <row r="636" spans="1:11" x14ac:dyDescent="0.25">
      <c r="A636" s="11" t="s">
        <v>67</v>
      </c>
      <c r="B636" s="52">
        <v>5.1386582726771746</v>
      </c>
      <c r="C636" s="52">
        <v>0.11596824495857071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82"/>
        <v>5.254626517635745</v>
      </c>
    </row>
    <row r="637" spans="1:11" x14ac:dyDescent="0.25">
      <c r="A637" s="12" t="s">
        <v>56</v>
      </c>
      <c r="B637" s="49">
        <v>0</v>
      </c>
      <c r="C637" s="49">
        <v>0.409781826084958</v>
      </c>
      <c r="D637" s="49">
        <v>0</v>
      </c>
      <c r="E637" s="49">
        <v>19.889031681131186</v>
      </c>
      <c r="F637" s="49">
        <v>785.47314563387397</v>
      </c>
      <c r="G637" s="49">
        <v>0</v>
      </c>
      <c r="H637" s="58">
        <v>0</v>
      </c>
      <c r="I637" s="48">
        <f t="shared" si="82"/>
        <v>805.77195914109006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19.955979813658757</v>
      </c>
      <c r="F638" s="52">
        <v>0</v>
      </c>
      <c r="G638" s="52">
        <v>0</v>
      </c>
      <c r="H638" s="53">
        <v>0</v>
      </c>
      <c r="I638" s="54">
        <f t="shared" si="82"/>
        <v>19.955979813658757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2"/>
        <v>0</v>
      </c>
    </row>
    <row r="640" spans="1:11" x14ac:dyDescent="0.25">
      <c r="A640" s="11" t="s">
        <v>16</v>
      </c>
      <c r="B640" s="52">
        <v>7.5722500249676887</v>
      </c>
      <c r="C640" s="52">
        <v>0</v>
      </c>
      <c r="D640" s="52">
        <v>3.6659017625187126E-2</v>
      </c>
      <c r="E640" s="52">
        <v>0.22305960955189846</v>
      </c>
      <c r="F640" s="52">
        <v>0</v>
      </c>
      <c r="G640" s="52">
        <v>0</v>
      </c>
      <c r="H640" s="53">
        <v>0</v>
      </c>
      <c r="I640" s="54">
        <f t="shared" si="82"/>
        <v>7.8319686521447744</v>
      </c>
    </row>
    <row r="641" spans="1:11" x14ac:dyDescent="0.25">
      <c r="A641" s="12" t="s">
        <v>139</v>
      </c>
      <c r="B641" s="49">
        <v>4.4448325624446419</v>
      </c>
      <c r="C641" s="49">
        <v>0</v>
      </c>
      <c r="D641" s="49">
        <v>1.1487951424105713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82"/>
        <v>5.593627704855213</v>
      </c>
    </row>
    <row r="642" spans="1:11" x14ac:dyDescent="0.25">
      <c r="A642" s="11" t="s">
        <v>24</v>
      </c>
      <c r="B642" s="52">
        <v>76.882352070024865</v>
      </c>
      <c r="C642" s="52">
        <v>9.9895044297581406E-2</v>
      </c>
      <c r="D642" s="52">
        <v>1.5902577284902579</v>
      </c>
      <c r="E642" s="52">
        <v>127.75439524440273</v>
      </c>
      <c r="F642" s="52">
        <v>0</v>
      </c>
      <c r="G642" s="52">
        <v>43.081369541729046</v>
      </c>
      <c r="H642" s="53">
        <v>0.6044312345362356</v>
      </c>
      <c r="I642" s="54">
        <f t="shared" si="82"/>
        <v>250.01270086348072</v>
      </c>
    </row>
    <row r="643" spans="1:11" x14ac:dyDescent="0.25">
      <c r="A643" s="12" t="s">
        <v>23</v>
      </c>
      <c r="B643" s="49">
        <v>13.776148331523803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2"/>
        <v>13.776148331523803</v>
      </c>
    </row>
    <row r="644" spans="1:11" x14ac:dyDescent="0.25">
      <c r="A644" s="11" t="s">
        <v>58</v>
      </c>
      <c r="B644" s="52">
        <v>204.13312522965728</v>
      </c>
      <c r="C644" s="52">
        <v>9.2465377509320081</v>
      </c>
      <c r="D644" s="52">
        <v>116.23495228699505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2"/>
        <v>329.61461526758433</v>
      </c>
    </row>
    <row r="645" spans="1:11" x14ac:dyDescent="0.25">
      <c r="A645" s="12" t="s">
        <v>21</v>
      </c>
      <c r="B645" s="49">
        <v>128.15516605663777</v>
      </c>
      <c r="C645" s="49">
        <v>0</v>
      </c>
      <c r="D645" s="49">
        <v>0</v>
      </c>
      <c r="E645" s="49">
        <v>0</v>
      </c>
      <c r="F645" s="49">
        <v>32.981558026351067</v>
      </c>
      <c r="G645" s="49">
        <v>0</v>
      </c>
      <c r="H645" s="58">
        <v>0</v>
      </c>
      <c r="I645" s="48">
        <f t="shared" si="82"/>
        <v>161.13672408298885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2"/>
        <v>0</v>
      </c>
    </row>
    <row r="647" spans="1:11" x14ac:dyDescent="0.25">
      <c r="A647" s="13" t="s">
        <v>62</v>
      </c>
      <c r="B647" s="49">
        <v>5.5562456813540226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2"/>
        <v>5.5562456813540226</v>
      </c>
    </row>
    <row r="648" spans="1:11" ht="14.4" x14ac:dyDescent="0.3">
      <c r="A648" s="14" t="s">
        <v>22</v>
      </c>
      <c r="B648" s="59">
        <v>5.5562456813540226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82"/>
        <v>5.5562456813540226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2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82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82"/>
        <v>0</v>
      </c>
    </row>
    <row r="652" spans="1:11" x14ac:dyDescent="0.25">
      <c r="A652" s="17" t="s">
        <v>25</v>
      </c>
      <c r="B652" s="75">
        <f>SUM(B631:B647)</f>
        <v>670.17101267699945</v>
      </c>
      <c r="C652" s="75">
        <f t="shared" ref="C652:I652" si="83">SUM(C631:C647)</f>
        <v>10.806359397111743</v>
      </c>
      <c r="D652" s="75">
        <f t="shared" si="83"/>
        <v>136.44122134795916</v>
      </c>
      <c r="E652" s="75">
        <f t="shared" si="83"/>
        <v>167.82246634874457</v>
      </c>
      <c r="F652" s="75">
        <f t="shared" si="83"/>
        <v>818.45470366022505</v>
      </c>
      <c r="G652" s="75">
        <f t="shared" si="83"/>
        <v>43.081369541729046</v>
      </c>
      <c r="H652" s="76">
        <f t="shared" si="83"/>
        <v>0.6044312345362356</v>
      </c>
      <c r="I652" s="48">
        <f t="shared" si="83"/>
        <v>1847.3815642073052</v>
      </c>
    </row>
    <row r="653" spans="1:11" s="4" customFormat="1" ht="15" thickBot="1" x14ac:dyDescent="0.35">
      <c r="A653" s="19" t="s">
        <v>85</v>
      </c>
      <c r="B653" s="105">
        <f>B652/$I$652</f>
        <v>0.36276805271928964</v>
      </c>
      <c r="C653" s="105">
        <f t="shared" ref="C653:I653" si="84">C652/$I$652</f>
        <v>5.8495546380255533E-3</v>
      </c>
      <c r="D653" s="105">
        <f t="shared" si="84"/>
        <v>7.3856545930458525E-2</v>
      </c>
      <c r="E653" s="105">
        <f t="shared" si="84"/>
        <v>9.0843423795211292E-2</v>
      </c>
      <c r="F653" s="105">
        <f t="shared" si="84"/>
        <v>0.4430350066914393</v>
      </c>
      <c r="G653" s="105">
        <f t="shared" si="84"/>
        <v>2.332023355457424E-2</v>
      </c>
      <c r="H653" s="105">
        <f t="shared" si="84"/>
        <v>3.2718267100147858E-4</v>
      </c>
      <c r="I653" s="105">
        <f t="shared" si="84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5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8000"/>
  </sheetPr>
  <dimension ref="A1:U654"/>
  <sheetViews>
    <sheetView topLeftCell="A27" zoomScale="55" zoomScaleNormal="55" workbookViewId="0">
      <selection activeCell="J213" sqref="J21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4.09765625" bestFit="1" customWidth="1"/>
    <col min="11" max="11" width="13" customWidth="1"/>
  </cols>
  <sheetData>
    <row r="1" spans="1:21" ht="15" customHeight="1" thickTop="1" x14ac:dyDescent="0.25">
      <c r="A1" s="388" t="s">
        <v>116</v>
      </c>
      <c r="B1" s="389"/>
      <c r="C1" s="389"/>
      <c r="D1" s="389"/>
      <c r="E1" s="389"/>
      <c r="F1" s="389"/>
      <c r="G1" s="389"/>
      <c r="H1" s="389"/>
      <c r="I1" s="390"/>
      <c r="U1" t="s">
        <v>97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36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2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21" ht="13.5" customHeight="1" x14ac:dyDescent="0.25">
      <c r="A7" s="10" t="s">
        <v>6</v>
      </c>
      <c r="B7" s="46">
        <f>B33+B85</f>
        <v>95.604533942913392</v>
      </c>
      <c r="C7" s="46">
        <f t="shared" ref="C7:E7" si="0">C33+C85</f>
        <v>287.98261900960171</v>
      </c>
      <c r="D7" s="46">
        <f t="shared" si="0"/>
        <v>735.20680159730091</v>
      </c>
      <c r="E7" s="46">
        <f t="shared" si="0"/>
        <v>0</v>
      </c>
      <c r="F7" s="46">
        <f>F59+F85</f>
        <v>0.48076623039579447</v>
      </c>
      <c r="G7" s="46">
        <f t="shared" ref="G7:H22" si="1">G33+G85</f>
        <v>0</v>
      </c>
      <c r="H7" s="47">
        <f t="shared" si="1"/>
        <v>0</v>
      </c>
      <c r="I7" s="48">
        <f>SUM(B7:H7)</f>
        <v>1119.274720780212</v>
      </c>
      <c r="J7" s="9"/>
      <c r="K7" s="273">
        <v>0</v>
      </c>
    </row>
    <row r="8" spans="1:21" ht="13.5" customHeight="1" x14ac:dyDescent="0.25">
      <c r="A8" s="11" t="s">
        <v>7</v>
      </c>
      <c r="B8" s="52">
        <f t="shared" ref="B8:E23" si="2">B34+B86</f>
        <v>191.3440411797024</v>
      </c>
      <c r="C8" s="52">
        <f t="shared" si="2"/>
        <v>0</v>
      </c>
      <c r="D8" s="52">
        <f t="shared" si="2"/>
        <v>15.982621548012707</v>
      </c>
      <c r="E8" s="52">
        <f t="shared" si="2"/>
        <v>0</v>
      </c>
      <c r="F8" s="52">
        <f t="shared" ref="F8:F27" si="3">F60+F86</f>
        <v>0</v>
      </c>
      <c r="G8" s="52">
        <f t="shared" si="1"/>
        <v>0</v>
      </c>
      <c r="H8" s="53">
        <f t="shared" si="1"/>
        <v>0</v>
      </c>
      <c r="I8" s="54">
        <f t="shared" ref="I8:I27" si="4">SUM(B8:H8)</f>
        <v>207.3266627277151</v>
      </c>
      <c r="J8" s="9"/>
      <c r="K8" s="273">
        <v>0</v>
      </c>
    </row>
    <row r="9" spans="1:21" ht="13.5" customHeight="1" x14ac:dyDescent="0.25">
      <c r="A9" s="12" t="s">
        <v>9</v>
      </c>
      <c r="B9" s="49">
        <f t="shared" si="2"/>
        <v>270.14167406682645</v>
      </c>
      <c r="C9" s="49">
        <f t="shared" si="2"/>
        <v>0</v>
      </c>
      <c r="D9" s="49">
        <f t="shared" si="2"/>
        <v>17.218363835008073</v>
      </c>
      <c r="E9" s="49">
        <f t="shared" si="2"/>
        <v>0</v>
      </c>
      <c r="F9" s="49">
        <f t="shared" si="3"/>
        <v>0</v>
      </c>
      <c r="G9" s="49">
        <f t="shared" si="1"/>
        <v>0</v>
      </c>
      <c r="H9" s="58">
        <f t="shared" si="1"/>
        <v>0</v>
      </c>
      <c r="I9" s="48">
        <f t="shared" si="4"/>
        <v>287.36003790183452</v>
      </c>
      <c r="J9" s="9"/>
      <c r="K9" s="273">
        <v>0</v>
      </c>
    </row>
    <row r="10" spans="1:21" ht="13.5" customHeight="1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1"/>
        <v>0</v>
      </c>
      <c r="H10" s="53">
        <f t="shared" si="1"/>
        <v>0</v>
      </c>
      <c r="I10" s="54">
        <f t="shared" si="4"/>
        <v>0</v>
      </c>
      <c r="J10" s="9"/>
      <c r="K10" s="273">
        <v>0</v>
      </c>
    </row>
    <row r="11" spans="1:21" ht="13.5" customHeight="1" x14ac:dyDescent="0.25">
      <c r="A11" s="12" t="s">
        <v>15</v>
      </c>
      <c r="B11" s="49">
        <f t="shared" si="2"/>
        <v>1867.867866709737</v>
      </c>
      <c r="C11" s="49">
        <f t="shared" si="2"/>
        <v>474.81695510697506</v>
      </c>
      <c r="D11" s="49">
        <f t="shared" si="2"/>
        <v>469.37870476036016</v>
      </c>
      <c r="E11" s="49">
        <f t="shared" si="2"/>
        <v>33.065044922872943</v>
      </c>
      <c r="F11" s="49">
        <f t="shared" si="3"/>
        <v>0</v>
      </c>
      <c r="G11" s="49">
        <f t="shared" si="1"/>
        <v>0</v>
      </c>
      <c r="H11" s="58">
        <f t="shared" si="1"/>
        <v>0</v>
      </c>
      <c r="I11" s="48">
        <f t="shared" si="4"/>
        <v>2845.1285714999449</v>
      </c>
      <c r="J11" s="9"/>
      <c r="K11" s="273">
        <v>0</v>
      </c>
    </row>
    <row r="12" spans="1:21" ht="13.5" customHeight="1" x14ac:dyDescent="0.25">
      <c r="A12" s="11" t="s">
        <v>67</v>
      </c>
      <c r="B12" s="52">
        <f t="shared" si="2"/>
        <v>6650.4293667069987</v>
      </c>
      <c r="C12" s="52">
        <f t="shared" si="2"/>
        <v>45.253591677951128</v>
      </c>
      <c r="D12" s="52">
        <f t="shared" si="2"/>
        <v>479.60700290221672</v>
      </c>
      <c r="E12" s="52">
        <f t="shared" si="2"/>
        <v>0.81011074301414887</v>
      </c>
      <c r="F12" s="52">
        <f t="shared" si="3"/>
        <v>0</v>
      </c>
      <c r="G12" s="52">
        <f t="shared" si="1"/>
        <v>0</v>
      </c>
      <c r="H12" s="53">
        <f t="shared" si="1"/>
        <v>0</v>
      </c>
      <c r="I12" s="54">
        <f t="shared" si="4"/>
        <v>7176.1000720301799</v>
      </c>
      <c r="J12" s="9"/>
      <c r="K12" s="273">
        <v>0</v>
      </c>
    </row>
    <row r="13" spans="1:21" ht="13.5" customHeight="1" x14ac:dyDescent="0.25">
      <c r="A13" s="12" t="s">
        <v>56</v>
      </c>
      <c r="B13" s="49">
        <f t="shared" si="2"/>
        <v>9.6859514068396791E-8</v>
      </c>
      <c r="C13" s="49">
        <f t="shared" si="2"/>
        <v>1.1425079868570178</v>
      </c>
      <c r="D13" s="49">
        <f t="shared" si="2"/>
        <v>0.16985282910285693</v>
      </c>
      <c r="E13" s="49">
        <f t="shared" si="2"/>
        <v>910.62041086415047</v>
      </c>
      <c r="F13" s="49">
        <f t="shared" si="3"/>
        <v>15672.607640431006</v>
      </c>
      <c r="G13" s="49">
        <f t="shared" si="1"/>
        <v>0</v>
      </c>
      <c r="H13" s="58">
        <f t="shared" si="1"/>
        <v>0</v>
      </c>
      <c r="I13" s="48">
        <f t="shared" si="4"/>
        <v>16584.540412207974</v>
      </c>
      <c r="J13" s="9"/>
      <c r="K13" s="273">
        <v>0</v>
      </c>
    </row>
    <row r="14" spans="1:21" ht="13.5" customHeight="1" x14ac:dyDescent="0.25">
      <c r="A14" s="11" t="s">
        <v>11</v>
      </c>
      <c r="B14" s="52">
        <f t="shared" si="2"/>
        <v>5.0150745775153167E-8</v>
      </c>
      <c r="C14" s="52">
        <f t="shared" si="2"/>
        <v>4.5109261722960809E-8</v>
      </c>
      <c r="D14" s="52">
        <f t="shared" si="2"/>
        <v>2.759726006017588E-2</v>
      </c>
      <c r="E14" s="52">
        <f t="shared" si="2"/>
        <v>27.867536713209443</v>
      </c>
      <c r="F14" s="52">
        <f t="shared" si="3"/>
        <v>6672.86673522617</v>
      </c>
      <c r="G14" s="52">
        <f t="shared" si="1"/>
        <v>0</v>
      </c>
      <c r="H14" s="53">
        <f t="shared" si="1"/>
        <v>0</v>
      </c>
      <c r="I14" s="54">
        <f t="shared" si="4"/>
        <v>6700.7618692946999</v>
      </c>
      <c r="J14" s="9"/>
      <c r="K14" s="273">
        <v>0</v>
      </c>
    </row>
    <row r="15" spans="1:21" ht="13.5" customHeight="1" x14ac:dyDescent="0.25">
      <c r="A15" s="12" t="s">
        <v>57</v>
      </c>
      <c r="B15" s="49">
        <f t="shared" si="2"/>
        <v>7.2379376821037743E-3</v>
      </c>
      <c r="C15" s="49">
        <f t="shared" si="2"/>
        <v>7.2379376821037743E-3</v>
      </c>
      <c r="D15" s="49">
        <f t="shared" si="2"/>
        <v>0.55532146543372196</v>
      </c>
      <c r="E15" s="49">
        <f t="shared" si="2"/>
        <v>14.448731622812499</v>
      </c>
      <c r="F15" s="49">
        <f t="shared" si="3"/>
        <v>696.00599276020944</v>
      </c>
      <c r="G15" s="49">
        <f t="shared" si="1"/>
        <v>0</v>
      </c>
      <c r="H15" s="58">
        <f t="shared" si="1"/>
        <v>0</v>
      </c>
      <c r="I15" s="48">
        <f t="shared" si="4"/>
        <v>711.02452172381982</v>
      </c>
      <c r="J15" s="9"/>
      <c r="K15" s="273">
        <v>0</v>
      </c>
    </row>
    <row r="16" spans="1:21" ht="13.5" customHeight="1" x14ac:dyDescent="0.25">
      <c r="A16" s="11" t="s">
        <v>16</v>
      </c>
      <c r="B16" s="52">
        <f t="shared" si="2"/>
        <v>396.67597521472101</v>
      </c>
      <c r="C16" s="52">
        <f t="shared" si="2"/>
        <v>12.303860105314177</v>
      </c>
      <c r="D16" s="52">
        <f t="shared" si="2"/>
        <v>125.63442878341567</v>
      </c>
      <c r="E16" s="52">
        <f t="shared" si="2"/>
        <v>13.442170096978248</v>
      </c>
      <c r="F16" s="52">
        <f t="shared" si="3"/>
        <v>30.832141893093564</v>
      </c>
      <c r="G16" s="52">
        <f t="shared" si="1"/>
        <v>0</v>
      </c>
      <c r="H16" s="53">
        <f t="shared" si="1"/>
        <v>0</v>
      </c>
      <c r="I16" s="54">
        <f t="shared" si="4"/>
        <v>578.8885760935226</v>
      </c>
      <c r="J16" s="9"/>
      <c r="K16" s="273">
        <v>0</v>
      </c>
    </row>
    <row r="17" spans="1:11" ht="13.5" customHeight="1" x14ac:dyDescent="0.25">
      <c r="A17" s="12" t="s">
        <v>139</v>
      </c>
      <c r="B17" s="49">
        <f t="shared" si="2"/>
        <v>2007.8480857299442</v>
      </c>
      <c r="C17" s="49">
        <f t="shared" si="2"/>
        <v>1419.0107976406207</v>
      </c>
      <c r="D17" s="49">
        <f t="shared" si="2"/>
        <v>2214.5203576389149</v>
      </c>
      <c r="E17" s="49">
        <f t="shared" si="2"/>
        <v>99.964949128836196</v>
      </c>
      <c r="F17" s="49">
        <f t="shared" si="3"/>
        <v>849.46089661599581</v>
      </c>
      <c r="G17" s="49">
        <f t="shared" si="1"/>
        <v>0</v>
      </c>
      <c r="H17" s="58">
        <f t="shared" si="1"/>
        <v>0</v>
      </c>
      <c r="I17" s="48">
        <f t="shared" si="4"/>
        <v>6590.8050867543116</v>
      </c>
      <c r="J17" s="9"/>
      <c r="K17" s="273">
        <v>0</v>
      </c>
    </row>
    <row r="18" spans="1:11" ht="13.5" customHeight="1" x14ac:dyDescent="0.25">
      <c r="A18" s="11" t="s">
        <v>24</v>
      </c>
      <c r="B18" s="52">
        <f t="shared" si="2"/>
        <v>2236.2938275854403</v>
      </c>
      <c r="C18" s="52">
        <f t="shared" si="2"/>
        <v>20.451947236267966</v>
      </c>
      <c r="D18" s="52">
        <f t="shared" si="2"/>
        <v>4026.0035742056339</v>
      </c>
      <c r="E18" s="52">
        <f t="shared" si="2"/>
        <v>5424.2537000083066</v>
      </c>
      <c r="F18" s="52">
        <f t="shared" si="3"/>
        <v>1517.9201794563035</v>
      </c>
      <c r="G18" s="52">
        <f t="shared" si="1"/>
        <v>1551.2045946920221</v>
      </c>
      <c r="H18" s="53">
        <f t="shared" si="1"/>
        <v>41.477935281536801</v>
      </c>
      <c r="I18" s="54">
        <f t="shared" si="4"/>
        <v>14817.605758465512</v>
      </c>
      <c r="J18" s="9"/>
      <c r="K18" s="273">
        <v>0</v>
      </c>
    </row>
    <row r="19" spans="1:11" ht="13.5" customHeight="1" x14ac:dyDescent="0.25">
      <c r="A19" s="12" t="s">
        <v>23</v>
      </c>
      <c r="B19" s="49">
        <f t="shared" si="2"/>
        <v>2006.5330804579585</v>
      </c>
      <c r="C19" s="49">
        <f t="shared" si="2"/>
        <v>7.2424397147681532</v>
      </c>
      <c r="D19" s="49">
        <f t="shared" si="2"/>
        <v>280.44108355152622</v>
      </c>
      <c r="E19" s="49">
        <f t="shared" si="2"/>
        <v>5.5401247937986869E-9</v>
      </c>
      <c r="F19" s="49">
        <f t="shared" si="3"/>
        <v>0</v>
      </c>
      <c r="G19" s="49">
        <f t="shared" si="1"/>
        <v>0</v>
      </c>
      <c r="H19" s="58">
        <f t="shared" si="1"/>
        <v>0</v>
      </c>
      <c r="I19" s="48">
        <f t="shared" si="4"/>
        <v>2294.216603729793</v>
      </c>
      <c r="J19" s="9"/>
      <c r="K19" s="273">
        <v>0</v>
      </c>
    </row>
    <row r="20" spans="1:11" ht="13.5" customHeight="1" x14ac:dyDescent="0.25">
      <c r="A20" s="11" t="s">
        <v>58</v>
      </c>
      <c r="B20" s="52">
        <f t="shared" si="2"/>
        <v>5054.0322531879483</v>
      </c>
      <c r="C20" s="52">
        <f t="shared" si="2"/>
        <v>30.36558132086752</v>
      </c>
      <c r="D20" s="52">
        <f t="shared" si="2"/>
        <v>665.04897603180973</v>
      </c>
      <c r="E20" s="52">
        <f t="shared" si="2"/>
        <v>1.0195715818567529E-7</v>
      </c>
      <c r="F20" s="52">
        <f t="shared" si="3"/>
        <v>0</v>
      </c>
      <c r="G20" s="52">
        <f t="shared" si="1"/>
        <v>0</v>
      </c>
      <c r="H20" s="53">
        <f t="shared" si="1"/>
        <v>0</v>
      </c>
      <c r="I20" s="54">
        <f t="shared" si="4"/>
        <v>5749.4468106425829</v>
      </c>
      <c r="J20" s="9"/>
      <c r="K20" s="273">
        <v>0</v>
      </c>
    </row>
    <row r="21" spans="1:11" ht="13.5" customHeight="1" x14ac:dyDescent="0.25">
      <c r="A21" s="12" t="s">
        <v>21</v>
      </c>
      <c r="B21" s="49">
        <f t="shared" si="2"/>
        <v>814.92614521371388</v>
      </c>
      <c r="C21" s="49">
        <f t="shared" si="2"/>
        <v>6190.3293039717728</v>
      </c>
      <c r="D21" s="49">
        <f t="shared" si="2"/>
        <v>522.50577380681318</v>
      </c>
      <c r="E21" s="49">
        <f t="shared" si="2"/>
        <v>2.5864111386615947</v>
      </c>
      <c r="F21" s="49">
        <f t="shared" si="3"/>
        <v>84.053948424558527</v>
      </c>
      <c r="G21" s="49">
        <f t="shared" si="1"/>
        <v>0</v>
      </c>
      <c r="H21" s="58">
        <f t="shared" si="1"/>
        <v>0</v>
      </c>
      <c r="I21" s="48">
        <f t="shared" si="4"/>
        <v>7614.4015825555198</v>
      </c>
      <c r="J21" s="9"/>
      <c r="K21" s="273">
        <v>0</v>
      </c>
    </row>
    <row r="22" spans="1:11" ht="13.5" customHeight="1" x14ac:dyDescent="0.25">
      <c r="A22" s="11" t="s">
        <v>20</v>
      </c>
      <c r="B22" s="52">
        <f t="shared" si="2"/>
        <v>156.70400216965911</v>
      </c>
      <c r="C22" s="52">
        <f t="shared" si="2"/>
        <v>220.95788426548145</v>
      </c>
      <c r="D22" s="52">
        <f t="shared" si="2"/>
        <v>425.37385269008558</v>
      </c>
      <c r="E22" s="52">
        <f t="shared" si="2"/>
        <v>1.2836570070462315E-7</v>
      </c>
      <c r="F22" s="52">
        <f t="shared" si="3"/>
        <v>0</v>
      </c>
      <c r="G22" s="52">
        <f t="shared" si="1"/>
        <v>0</v>
      </c>
      <c r="H22" s="53">
        <f t="shared" si="1"/>
        <v>0</v>
      </c>
      <c r="I22" s="54">
        <f t="shared" si="4"/>
        <v>803.03573925359194</v>
      </c>
      <c r="J22" s="9"/>
      <c r="K22" s="273">
        <v>0</v>
      </c>
    </row>
    <row r="23" spans="1:11" ht="13.5" customHeight="1" x14ac:dyDescent="0.25">
      <c r="A23" s="13" t="s">
        <v>62</v>
      </c>
      <c r="B23" s="49">
        <f t="shared" si="2"/>
        <v>445.91374917258167</v>
      </c>
      <c r="C23" s="49">
        <f t="shared" si="2"/>
        <v>4.8931539899922104E-9</v>
      </c>
      <c r="D23" s="49">
        <f t="shared" si="2"/>
        <v>228.0951013435909</v>
      </c>
      <c r="E23" s="49">
        <f t="shared" si="2"/>
        <v>0</v>
      </c>
      <c r="F23" s="49">
        <f t="shared" si="3"/>
        <v>0</v>
      </c>
      <c r="G23" s="49">
        <f t="shared" ref="G23:H27" si="5">G49+G101</f>
        <v>0</v>
      </c>
      <c r="H23" s="58">
        <f t="shared" si="5"/>
        <v>0</v>
      </c>
      <c r="I23" s="48">
        <f t="shared" si="4"/>
        <v>674.00885052106571</v>
      </c>
      <c r="J23" s="9"/>
      <c r="K23" s="273">
        <v>0</v>
      </c>
    </row>
    <row r="24" spans="1:11" ht="13.5" customHeight="1" x14ac:dyDescent="0.3">
      <c r="A24" s="14" t="s">
        <v>22</v>
      </c>
      <c r="B24" s="59">
        <f t="shared" ref="B24:E27" si="6">B50+B102</f>
        <v>445.91374915953327</v>
      </c>
      <c r="C24" s="59">
        <f t="shared" si="6"/>
        <v>4.8931539899922104E-9</v>
      </c>
      <c r="D24" s="59">
        <f t="shared" si="6"/>
        <v>228.0951013435909</v>
      </c>
      <c r="E24" s="59">
        <f t="shared" si="6"/>
        <v>0</v>
      </c>
      <c r="F24" s="52">
        <f t="shared" si="3"/>
        <v>0</v>
      </c>
      <c r="G24" s="59">
        <f t="shared" si="5"/>
        <v>0</v>
      </c>
      <c r="H24" s="60">
        <f t="shared" si="5"/>
        <v>0</v>
      </c>
      <c r="I24" s="54">
        <f t="shared" si="4"/>
        <v>674.0088505080173</v>
      </c>
      <c r="J24" s="9"/>
      <c r="K24" s="273">
        <v>0</v>
      </c>
    </row>
    <row r="25" spans="1:11" ht="13.5" customHeight="1" x14ac:dyDescent="0.3">
      <c r="A25" s="15" t="s">
        <v>18</v>
      </c>
      <c r="B25" s="65">
        <f t="shared" si="6"/>
        <v>0</v>
      </c>
      <c r="C25" s="65">
        <f t="shared" si="6"/>
        <v>0</v>
      </c>
      <c r="D25" s="65">
        <f t="shared" si="6"/>
        <v>0</v>
      </c>
      <c r="E25" s="65">
        <f t="shared" si="6"/>
        <v>0</v>
      </c>
      <c r="F25" s="49">
        <f t="shared" si="3"/>
        <v>0</v>
      </c>
      <c r="G25" s="65">
        <f t="shared" si="5"/>
        <v>0</v>
      </c>
      <c r="H25" s="66">
        <f t="shared" si="5"/>
        <v>0</v>
      </c>
      <c r="I25" s="48">
        <f t="shared" si="4"/>
        <v>0</v>
      </c>
      <c r="J25" s="9"/>
      <c r="K25" s="273">
        <v>0</v>
      </c>
    </row>
    <row r="26" spans="1:11" ht="13.5" customHeight="1" x14ac:dyDescent="0.3">
      <c r="A26" s="14" t="s">
        <v>19</v>
      </c>
      <c r="B26" s="59">
        <f t="shared" si="6"/>
        <v>0</v>
      </c>
      <c r="C26" s="59">
        <f t="shared" si="6"/>
        <v>0</v>
      </c>
      <c r="D26" s="59">
        <f t="shared" si="6"/>
        <v>0</v>
      </c>
      <c r="E26" s="59">
        <f t="shared" si="6"/>
        <v>0</v>
      </c>
      <c r="F26" s="52">
        <f t="shared" si="3"/>
        <v>0</v>
      </c>
      <c r="G26" s="59">
        <f t="shared" si="5"/>
        <v>0</v>
      </c>
      <c r="H26" s="60">
        <f t="shared" si="5"/>
        <v>0</v>
      </c>
      <c r="I26" s="54">
        <f t="shared" si="4"/>
        <v>0</v>
      </c>
      <c r="J26" s="9"/>
      <c r="K26" s="273">
        <v>0</v>
      </c>
    </row>
    <row r="27" spans="1:11" ht="13.5" customHeight="1" thickBot="1" x14ac:dyDescent="0.35">
      <c r="A27" s="16" t="s">
        <v>10</v>
      </c>
      <c r="B27" s="70">
        <f t="shared" si="6"/>
        <v>0</v>
      </c>
      <c r="C27" s="70">
        <f t="shared" si="6"/>
        <v>0</v>
      </c>
      <c r="D27" s="70">
        <f t="shared" si="6"/>
        <v>0</v>
      </c>
      <c r="E27" s="70">
        <f t="shared" si="6"/>
        <v>0</v>
      </c>
      <c r="F27" s="49">
        <f t="shared" si="3"/>
        <v>0</v>
      </c>
      <c r="G27" s="70">
        <f t="shared" si="5"/>
        <v>0</v>
      </c>
      <c r="H27" s="71">
        <f t="shared" si="5"/>
        <v>0</v>
      </c>
      <c r="I27" s="48">
        <f t="shared" si="4"/>
        <v>0</v>
      </c>
      <c r="J27" s="9"/>
      <c r="K27" s="273">
        <v>0</v>
      </c>
    </row>
    <row r="28" spans="1:11" ht="13.5" customHeight="1" x14ac:dyDescent="0.25">
      <c r="A28" s="17" t="s">
        <v>25</v>
      </c>
      <c r="B28" s="75">
        <f>SUM(B7:B23)</f>
        <v>22194.321839422839</v>
      </c>
      <c r="C28" s="75">
        <f t="shared" ref="C28:I28" si="7">SUM(C7:C23)</f>
        <v>8709.8647260241614</v>
      </c>
      <c r="D28" s="75">
        <f t="shared" si="7"/>
        <v>10205.769414249287</v>
      </c>
      <c r="E28" s="75">
        <f t="shared" si="7"/>
        <v>6527.0590654747048</v>
      </c>
      <c r="F28" s="127">
        <f t="shared" si="7"/>
        <v>25524.228301037736</v>
      </c>
      <c r="G28" s="75">
        <f t="shared" si="7"/>
        <v>1551.2045946920221</v>
      </c>
      <c r="H28" s="76">
        <f t="shared" si="7"/>
        <v>41.477935281536801</v>
      </c>
      <c r="I28" s="127">
        <f t="shared" si="7"/>
        <v>74753.925876182286</v>
      </c>
      <c r="J28" s="274">
        <v>0</v>
      </c>
      <c r="K28" s="273">
        <v>0</v>
      </c>
    </row>
    <row r="29" spans="1:11" s="4" customFormat="1" ht="13.5" customHeight="1" thickBot="1" x14ac:dyDescent="0.35">
      <c r="A29" s="18" t="s">
        <v>85</v>
      </c>
      <c r="B29" s="105">
        <f>B28/$I$28</f>
        <v>0.29689841141165108</v>
      </c>
      <c r="C29" s="105">
        <f t="shared" ref="C29:I29" si="8">C28/$I$28</f>
        <v>0.11651381013019484</v>
      </c>
      <c r="D29" s="105">
        <f t="shared" si="8"/>
        <v>0.13652486200060562</v>
      </c>
      <c r="E29" s="105">
        <f t="shared" si="8"/>
        <v>8.731393019124796E-2</v>
      </c>
      <c r="F29" s="105">
        <f t="shared" si="8"/>
        <v>0.34144331554324608</v>
      </c>
      <c r="G29" s="105">
        <f t="shared" si="8"/>
        <v>2.0750811098019656E-2</v>
      </c>
      <c r="H29" s="105">
        <f t="shared" si="8"/>
        <v>5.5485962503478748E-4</v>
      </c>
      <c r="I29" s="105">
        <f t="shared" si="8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3.8569100753327179E-8</v>
      </c>
      <c r="C33" s="46">
        <f t="shared" ref="C33:E33" si="9">C111+C137+C163+C189+C215+C241+C267+C293+C319+C345+C371+C397+C423</f>
        <v>287.98261900960171</v>
      </c>
      <c r="D33" s="46">
        <f t="shared" si="9"/>
        <v>725.84951361988112</v>
      </c>
      <c r="E33" s="46">
        <f t="shared" si="9"/>
        <v>0</v>
      </c>
      <c r="F33" s="371"/>
      <c r="G33" s="46">
        <f t="shared" ref="G33:H48" si="10">G111+G137+G163+G189+G215+G241+G267+G293+G319+G345+G371+G397+G423</f>
        <v>0</v>
      </c>
      <c r="H33" s="47">
        <f t="shared" si="10"/>
        <v>0</v>
      </c>
      <c r="I33" s="48">
        <f>SUM(B33:H33)</f>
        <v>1013.8321326680519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11">B112+B138+B164+B190+B216+B242+B268+B294+B320+B346+B372+B398+B424</f>
        <v>0</v>
      </c>
      <c r="C34" s="52">
        <f t="shared" si="11"/>
        <v>0</v>
      </c>
      <c r="D34" s="52">
        <f t="shared" si="11"/>
        <v>0</v>
      </c>
      <c r="E34" s="52">
        <f t="shared" si="11"/>
        <v>0</v>
      </c>
      <c r="F34" s="372"/>
      <c r="G34" s="52">
        <f t="shared" si="10"/>
        <v>0</v>
      </c>
      <c r="H34" s="53">
        <f t="shared" si="10"/>
        <v>0</v>
      </c>
      <c r="I34" s="54">
        <f t="shared" ref="I34:I53" si="12">SUM(B34:H34)</f>
        <v>0</v>
      </c>
      <c r="K34" s="273">
        <v>0</v>
      </c>
    </row>
    <row r="35" spans="1:11" ht="13.5" customHeight="1" x14ac:dyDescent="0.25">
      <c r="A35" s="12" t="s">
        <v>9</v>
      </c>
      <c r="B35" s="49">
        <f t="shared" si="11"/>
        <v>0</v>
      </c>
      <c r="C35" s="49">
        <f t="shared" si="11"/>
        <v>0</v>
      </c>
      <c r="D35" s="49">
        <f t="shared" si="11"/>
        <v>0.14099999999999999</v>
      </c>
      <c r="E35" s="49">
        <f t="shared" si="11"/>
        <v>0</v>
      </c>
      <c r="F35" s="372"/>
      <c r="G35" s="49">
        <f t="shared" si="10"/>
        <v>0</v>
      </c>
      <c r="H35" s="58">
        <f t="shared" si="10"/>
        <v>0</v>
      </c>
      <c r="I35" s="48">
        <f t="shared" si="12"/>
        <v>0.14099999999999999</v>
      </c>
      <c r="K35" s="273">
        <v>0</v>
      </c>
    </row>
    <row r="36" spans="1:11" ht="13.5" customHeight="1" x14ac:dyDescent="0.25">
      <c r="A36" s="11" t="s">
        <v>54</v>
      </c>
      <c r="B36" s="52">
        <f t="shared" si="11"/>
        <v>0</v>
      </c>
      <c r="C36" s="52">
        <f t="shared" si="11"/>
        <v>0</v>
      </c>
      <c r="D36" s="52">
        <f t="shared" si="11"/>
        <v>0</v>
      </c>
      <c r="E36" s="52">
        <f t="shared" si="11"/>
        <v>0</v>
      </c>
      <c r="F36" s="372"/>
      <c r="G36" s="52">
        <f t="shared" si="10"/>
        <v>0</v>
      </c>
      <c r="H36" s="53">
        <f t="shared" si="10"/>
        <v>0</v>
      </c>
      <c r="I36" s="54">
        <f t="shared" si="12"/>
        <v>0</v>
      </c>
      <c r="K36" s="273">
        <v>0</v>
      </c>
    </row>
    <row r="37" spans="1:11" ht="13.5" customHeight="1" x14ac:dyDescent="0.25">
      <c r="A37" s="12" t="s">
        <v>15</v>
      </c>
      <c r="B37" s="49">
        <f t="shared" si="11"/>
        <v>298.05223567677552</v>
      </c>
      <c r="C37" s="49">
        <f t="shared" si="11"/>
        <v>405.17004520205342</v>
      </c>
      <c r="D37" s="49">
        <f t="shared" si="11"/>
        <v>375.25719041880666</v>
      </c>
      <c r="E37" s="49">
        <f t="shared" si="11"/>
        <v>6.623409517807798E-9</v>
      </c>
      <c r="F37" s="372"/>
      <c r="G37" s="49">
        <f t="shared" si="10"/>
        <v>0</v>
      </c>
      <c r="H37" s="58">
        <f t="shared" si="10"/>
        <v>0</v>
      </c>
      <c r="I37" s="48">
        <f t="shared" si="12"/>
        <v>1078.4794713042591</v>
      </c>
      <c r="K37" s="273">
        <v>0</v>
      </c>
    </row>
    <row r="38" spans="1:11" ht="13.5" customHeight="1" x14ac:dyDescent="0.25">
      <c r="A38" s="11" t="s">
        <v>67</v>
      </c>
      <c r="B38" s="52">
        <f t="shared" si="11"/>
        <v>182.68801710555252</v>
      </c>
      <c r="C38" s="52">
        <f t="shared" si="11"/>
        <v>29.897363127566503</v>
      </c>
      <c r="D38" s="52">
        <f t="shared" si="11"/>
        <v>31.748126086158532</v>
      </c>
      <c r="E38" s="52">
        <f t="shared" si="11"/>
        <v>0.81011074301414887</v>
      </c>
      <c r="F38" s="372"/>
      <c r="G38" s="52">
        <f t="shared" si="10"/>
        <v>0</v>
      </c>
      <c r="H38" s="53">
        <f t="shared" si="10"/>
        <v>0</v>
      </c>
      <c r="I38" s="54">
        <f t="shared" si="12"/>
        <v>245.1436170622917</v>
      </c>
      <c r="K38" s="273">
        <v>0</v>
      </c>
    </row>
    <row r="39" spans="1:11" ht="13.5" customHeight="1" x14ac:dyDescent="0.25">
      <c r="A39" s="12" t="s">
        <v>56</v>
      </c>
      <c r="B39" s="49">
        <f t="shared" si="11"/>
        <v>9.6859514068396791E-8</v>
      </c>
      <c r="C39" s="49">
        <f t="shared" si="11"/>
        <v>0.73046865925238669</v>
      </c>
      <c r="D39" s="49">
        <f t="shared" si="11"/>
        <v>2.7723270705729412E-8</v>
      </c>
      <c r="E39" s="49">
        <f t="shared" si="11"/>
        <v>811.38808443417201</v>
      </c>
      <c r="F39" s="372"/>
      <c r="G39" s="49">
        <f t="shared" si="10"/>
        <v>0</v>
      </c>
      <c r="H39" s="58">
        <f t="shared" si="10"/>
        <v>0</v>
      </c>
      <c r="I39" s="48">
        <f t="shared" si="12"/>
        <v>812.11855321800715</v>
      </c>
      <c r="K39" s="273">
        <v>0</v>
      </c>
    </row>
    <row r="40" spans="1:11" ht="13.5" customHeight="1" x14ac:dyDescent="0.25">
      <c r="A40" s="11" t="s">
        <v>11</v>
      </c>
      <c r="B40" s="52">
        <f t="shared" si="11"/>
        <v>5.0150745775153167E-8</v>
      </c>
      <c r="C40" s="52">
        <f t="shared" si="11"/>
        <v>4.5109261722960809E-8</v>
      </c>
      <c r="D40" s="52">
        <f t="shared" si="11"/>
        <v>4.5109261722960809E-8</v>
      </c>
      <c r="E40" s="52">
        <f t="shared" si="11"/>
        <v>6.9974667418260355</v>
      </c>
      <c r="F40" s="372"/>
      <c r="G40" s="52">
        <f t="shared" si="10"/>
        <v>0</v>
      </c>
      <c r="H40" s="53">
        <f t="shared" si="10"/>
        <v>0</v>
      </c>
      <c r="I40" s="54">
        <f t="shared" si="12"/>
        <v>6.9974668821953045</v>
      </c>
      <c r="K40" s="273">
        <v>0</v>
      </c>
    </row>
    <row r="41" spans="1:11" ht="13.5" customHeight="1" x14ac:dyDescent="0.25">
      <c r="A41" s="12" t="s">
        <v>57</v>
      </c>
      <c r="B41" s="49">
        <f t="shared" si="11"/>
        <v>7.2379376821037743E-3</v>
      </c>
      <c r="C41" s="49">
        <f t="shared" si="11"/>
        <v>7.2379376821037743E-3</v>
      </c>
      <c r="D41" s="49">
        <f t="shared" si="11"/>
        <v>0.55532146543372196</v>
      </c>
      <c r="E41" s="49">
        <f t="shared" si="11"/>
        <v>0</v>
      </c>
      <c r="F41" s="372"/>
      <c r="G41" s="49">
        <f t="shared" si="10"/>
        <v>0</v>
      </c>
      <c r="H41" s="58">
        <f t="shared" si="10"/>
        <v>0</v>
      </c>
      <c r="I41" s="48">
        <f t="shared" si="12"/>
        <v>0.56979734079792954</v>
      </c>
      <c r="K41" s="273">
        <v>0</v>
      </c>
    </row>
    <row r="42" spans="1:11" ht="13.5" customHeight="1" x14ac:dyDescent="0.25">
      <c r="A42" s="11" t="s">
        <v>16</v>
      </c>
      <c r="B42" s="52">
        <f t="shared" si="11"/>
        <v>66.06889155364081</v>
      </c>
      <c r="C42" s="52">
        <f t="shared" si="11"/>
        <v>11.233689138511583</v>
      </c>
      <c r="D42" s="52">
        <f t="shared" si="11"/>
        <v>90.859658868317425</v>
      </c>
      <c r="E42" s="52">
        <f t="shared" si="11"/>
        <v>9.7166658132129466</v>
      </c>
      <c r="F42" s="372"/>
      <c r="G42" s="52">
        <f t="shared" si="10"/>
        <v>0</v>
      </c>
      <c r="H42" s="53">
        <f t="shared" si="10"/>
        <v>0</v>
      </c>
      <c r="I42" s="54">
        <f t="shared" si="12"/>
        <v>177.87890537368276</v>
      </c>
      <c r="K42" s="273">
        <v>0</v>
      </c>
    </row>
    <row r="43" spans="1:11" ht="13.5" customHeight="1" x14ac:dyDescent="0.25">
      <c r="A43" s="12" t="s">
        <v>139</v>
      </c>
      <c r="B43" s="49">
        <f t="shared" si="11"/>
        <v>559.82252630413689</v>
      </c>
      <c r="C43" s="49">
        <f t="shared" si="11"/>
        <v>1281.5609767984406</v>
      </c>
      <c r="D43" s="49">
        <f t="shared" si="11"/>
        <v>2006.173615170457</v>
      </c>
      <c r="E43" s="49">
        <f t="shared" si="11"/>
        <v>78.856594080988245</v>
      </c>
      <c r="F43" s="372"/>
      <c r="G43" s="49">
        <f t="shared" si="10"/>
        <v>0</v>
      </c>
      <c r="H43" s="58">
        <f t="shared" si="10"/>
        <v>0</v>
      </c>
      <c r="I43" s="48">
        <f t="shared" si="12"/>
        <v>3926.4137123540227</v>
      </c>
      <c r="K43" s="273">
        <v>0</v>
      </c>
    </row>
    <row r="44" spans="1:11" ht="13.5" customHeight="1" x14ac:dyDescent="0.25">
      <c r="A44" s="11" t="s">
        <v>24</v>
      </c>
      <c r="B44" s="52">
        <f t="shared" si="11"/>
        <v>335.21500859986031</v>
      </c>
      <c r="C44" s="52">
        <f t="shared" si="11"/>
        <v>20.352166184496394</v>
      </c>
      <c r="D44" s="52">
        <f t="shared" si="11"/>
        <v>1462.6790120145429</v>
      </c>
      <c r="E44" s="52">
        <f t="shared" si="11"/>
        <v>3827.1136977848</v>
      </c>
      <c r="F44" s="372"/>
      <c r="G44" s="52">
        <f t="shared" si="10"/>
        <v>490.04233092152583</v>
      </c>
      <c r="H44" s="53">
        <f>H122+H148+H174+H200+H226+H252+H278+H304+H330+H356+H382+H408+H434</f>
        <v>40.694172044483238</v>
      </c>
      <c r="I44" s="54">
        <f t="shared" si="12"/>
        <v>6176.0963875497082</v>
      </c>
      <c r="K44" s="273">
        <v>0</v>
      </c>
    </row>
    <row r="45" spans="1:11" ht="13.5" customHeight="1" x14ac:dyDescent="0.25">
      <c r="A45" s="12" t="s">
        <v>23</v>
      </c>
      <c r="B45" s="49">
        <f t="shared" si="11"/>
        <v>218.09824702734562</v>
      </c>
      <c r="C45" s="49">
        <f t="shared" si="11"/>
        <v>0.69555777759197079</v>
      </c>
      <c r="D45" s="49">
        <f t="shared" si="11"/>
        <v>107.52681744176176</v>
      </c>
      <c r="E45" s="49">
        <f t="shared" si="11"/>
        <v>5.5401247937986869E-9</v>
      </c>
      <c r="F45" s="372"/>
      <c r="G45" s="49">
        <f t="shared" si="10"/>
        <v>0</v>
      </c>
      <c r="H45" s="58">
        <f t="shared" si="10"/>
        <v>0</v>
      </c>
      <c r="I45" s="48">
        <f t="shared" si="12"/>
        <v>326.3206222522395</v>
      </c>
      <c r="K45" s="273">
        <v>0</v>
      </c>
    </row>
    <row r="46" spans="1:11" ht="13.5" customHeight="1" x14ac:dyDescent="0.25">
      <c r="A46" s="11" t="s">
        <v>58</v>
      </c>
      <c r="B46" s="52">
        <f t="shared" si="11"/>
        <v>23.284079537057963</v>
      </c>
      <c r="C46" s="52">
        <f t="shared" si="11"/>
        <v>21.00139963482091</v>
      </c>
      <c r="D46" s="52">
        <f t="shared" si="11"/>
        <v>38.627848457834133</v>
      </c>
      <c r="E46" s="52">
        <f t="shared" si="11"/>
        <v>1.0195715818567529E-7</v>
      </c>
      <c r="F46" s="372"/>
      <c r="G46" s="52">
        <f t="shared" si="10"/>
        <v>0</v>
      </c>
      <c r="H46" s="53">
        <f t="shared" si="10"/>
        <v>0</v>
      </c>
      <c r="I46" s="54">
        <f t="shared" si="12"/>
        <v>82.913327731670165</v>
      </c>
      <c r="K46" s="273">
        <v>0</v>
      </c>
    </row>
    <row r="47" spans="1:11" ht="13.5" customHeight="1" x14ac:dyDescent="0.25">
      <c r="A47" s="12" t="s">
        <v>21</v>
      </c>
      <c r="B47" s="49">
        <f t="shared" si="11"/>
        <v>190.9209451147708</v>
      </c>
      <c r="C47" s="49">
        <f t="shared" si="11"/>
        <v>6190.3293039717728</v>
      </c>
      <c r="D47" s="49">
        <f t="shared" si="11"/>
        <v>475.76388076482891</v>
      </c>
      <c r="E47" s="49">
        <f t="shared" si="11"/>
        <v>2.5864111386615947</v>
      </c>
      <c r="F47" s="372"/>
      <c r="G47" s="49">
        <f t="shared" si="10"/>
        <v>0</v>
      </c>
      <c r="H47" s="58">
        <f t="shared" si="10"/>
        <v>0</v>
      </c>
      <c r="I47" s="48">
        <f t="shared" si="12"/>
        <v>6859.6005409900345</v>
      </c>
      <c r="K47" s="273">
        <v>0</v>
      </c>
    </row>
    <row r="48" spans="1:11" ht="13.5" customHeight="1" x14ac:dyDescent="0.25">
      <c r="A48" s="11" t="s">
        <v>20</v>
      </c>
      <c r="B48" s="52">
        <f t="shared" si="11"/>
        <v>108.94862320437893</v>
      </c>
      <c r="C48" s="52">
        <f t="shared" si="11"/>
        <v>220.95788426548145</v>
      </c>
      <c r="D48" s="52">
        <f t="shared" si="11"/>
        <v>424.49151200930243</v>
      </c>
      <c r="E48" s="52">
        <f t="shared" si="11"/>
        <v>1.2836570070462315E-7</v>
      </c>
      <c r="F48" s="372"/>
      <c r="G48" s="52">
        <f t="shared" si="10"/>
        <v>0</v>
      </c>
      <c r="H48" s="53">
        <f t="shared" si="10"/>
        <v>0</v>
      </c>
      <c r="I48" s="54">
        <f t="shared" si="12"/>
        <v>754.39801960752857</v>
      </c>
      <c r="K48" s="273">
        <v>0</v>
      </c>
    </row>
    <row r="49" spans="1:11" ht="13.5" customHeight="1" x14ac:dyDescent="0.25">
      <c r="A49" s="13" t="s">
        <v>62</v>
      </c>
      <c r="B49" s="49">
        <f t="shared" si="11"/>
        <v>73.460215687914882</v>
      </c>
      <c r="C49" s="49">
        <f t="shared" si="11"/>
        <v>4.8931539899922104E-9</v>
      </c>
      <c r="D49" s="49">
        <f t="shared" si="11"/>
        <v>4.8931539899922104E-9</v>
      </c>
      <c r="E49" s="49">
        <f t="shared" si="11"/>
        <v>0</v>
      </c>
      <c r="F49" s="372"/>
      <c r="G49" s="49">
        <f t="shared" ref="G49:H53" si="13">G127+G153+G179+G205+G231+G257+G283+G309+G335+G361+G387+G413+G439</f>
        <v>0</v>
      </c>
      <c r="H49" s="58">
        <f t="shared" si="13"/>
        <v>0</v>
      </c>
      <c r="I49" s="48">
        <f t="shared" si="12"/>
        <v>73.460215697701187</v>
      </c>
      <c r="K49" s="273">
        <v>0</v>
      </c>
    </row>
    <row r="50" spans="1:11" ht="13.5" customHeight="1" x14ac:dyDescent="0.3">
      <c r="A50" s="14" t="s">
        <v>22</v>
      </c>
      <c r="B50" s="59">
        <f t="shared" ref="B50:E53" si="14">B128+B154+B180+B206+B232+B258+B284+B310+B336+B362+B388+B414+B440</f>
        <v>73.460215674866475</v>
      </c>
      <c r="C50" s="59">
        <f t="shared" si="14"/>
        <v>4.8931539899922104E-9</v>
      </c>
      <c r="D50" s="59">
        <f t="shared" si="14"/>
        <v>4.8931539899922104E-9</v>
      </c>
      <c r="E50" s="59">
        <f t="shared" si="14"/>
        <v>0</v>
      </c>
      <c r="F50" s="372"/>
      <c r="G50" s="59">
        <f t="shared" si="13"/>
        <v>0</v>
      </c>
      <c r="H50" s="60">
        <f t="shared" si="13"/>
        <v>0</v>
      </c>
      <c r="I50" s="61">
        <f t="shared" si="12"/>
        <v>73.460215684652781</v>
      </c>
      <c r="K50" s="273">
        <v>0</v>
      </c>
    </row>
    <row r="51" spans="1:11" ht="13.5" customHeight="1" x14ac:dyDescent="0.3">
      <c r="A51" s="15" t="s">
        <v>18</v>
      </c>
      <c r="B51" s="65">
        <f t="shared" si="14"/>
        <v>0</v>
      </c>
      <c r="C51" s="65">
        <f t="shared" si="14"/>
        <v>0</v>
      </c>
      <c r="D51" s="65">
        <f t="shared" si="14"/>
        <v>0</v>
      </c>
      <c r="E51" s="65">
        <f t="shared" si="14"/>
        <v>0</v>
      </c>
      <c r="F51" s="372"/>
      <c r="G51" s="65">
        <f t="shared" si="13"/>
        <v>0</v>
      </c>
      <c r="H51" s="66">
        <f t="shared" si="13"/>
        <v>0</v>
      </c>
      <c r="I51" s="67">
        <f t="shared" si="12"/>
        <v>0</v>
      </c>
      <c r="K51" s="273">
        <v>0</v>
      </c>
    </row>
    <row r="52" spans="1:11" ht="13.5" customHeight="1" x14ac:dyDescent="0.3">
      <c r="A52" s="14" t="s">
        <v>19</v>
      </c>
      <c r="B52" s="59">
        <f t="shared" si="14"/>
        <v>0</v>
      </c>
      <c r="C52" s="59">
        <f t="shared" si="14"/>
        <v>0</v>
      </c>
      <c r="D52" s="59">
        <f t="shared" si="14"/>
        <v>0</v>
      </c>
      <c r="E52" s="59">
        <f t="shared" si="14"/>
        <v>0</v>
      </c>
      <c r="F52" s="372"/>
      <c r="G52" s="59">
        <f t="shared" si="13"/>
        <v>0</v>
      </c>
      <c r="H52" s="60">
        <f t="shared" si="13"/>
        <v>0</v>
      </c>
      <c r="I52" s="61">
        <f t="shared" si="12"/>
        <v>0</v>
      </c>
      <c r="K52" s="273">
        <v>0</v>
      </c>
    </row>
    <row r="53" spans="1:11" ht="13.5" customHeight="1" thickBot="1" x14ac:dyDescent="0.35">
      <c r="A53" s="16" t="s">
        <v>10</v>
      </c>
      <c r="B53" s="70">
        <f t="shared" si="14"/>
        <v>0</v>
      </c>
      <c r="C53" s="70">
        <f t="shared" si="14"/>
        <v>0</v>
      </c>
      <c r="D53" s="70">
        <f t="shared" si="14"/>
        <v>0</v>
      </c>
      <c r="E53" s="70">
        <f t="shared" si="14"/>
        <v>0</v>
      </c>
      <c r="F53" s="373"/>
      <c r="G53" s="70">
        <f t="shared" si="13"/>
        <v>0</v>
      </c>
      <c r="H53" s="71">
        <f t="shared" si="13"/>
        <v>0</v>
      </c>
      <c r="I53" s="72">
        <f t="shared" si="12"/>
        <v>0</v>
      </c>
      <c r="K53" s="273">
        <v>0</v>
      </c>
    </row>
    <row r="54" spans="1:11" ht="13.5" customHeight="1" x14ac:dyDescent="0.25">
      <c r="A54" s="17" t="s">
        <v>25</v>
      </c>
      <c r="B54" s="75">
        <f>SUM(B33:B49)</f>
        <v>2056.5660279346957</v>
      </c>
      <c r="C54" s="75">
        <f t="shared" ref="C54:I54" si="15">SUM(C33:C49)</f>
        <v>8469.9187117572728</v>
      </c>
      <c r="D54" s="75">
        <f t="shared" si="15"/>
        <v>5739.6734963950512</v>
      </c>
      <c r="E54" s="75">
        <f t="shared" si="15"/>
        <v>4737.4690309791613</v>
      </c>
      <c r="F54" s="75">
        <f t="shared" si="15"/>
        <v>0</v>
      </c>
      <c r="G54" s="75">
        <f t="shared" si="15"/>
        <v>490.04233092152583</v>
      </c>
      <c r="H54" s="76">
        <f t="shared" si="15"/>
        <v>40.694172044483238</v>
      </c>
      <c r="I54" s="48">
        <f t="shared" si="15"/>
        <v>21534.363770032192</v>
      </c>
      <c r="K54" s="273">
        <v>0</v>
      </c>
    </row>
    <row r="55" spans="1:11" s="4" customFormat="1" ht="13.5" customHeight="1" thickBot="1" x14ac:dyDescent="0.35">
      <c r="A55" s="18" t="s">
        <v>85</v>
      </c>
      <c r="B55" s="105">
        <f>B54/$I$54</f>
        <v>9.5501592240986893E-2</v>
      </c>
      <c r="C55" s="105">
        <f t="shared" ref="C55:I55" si="16">C54/$I$54</f>
        <v>0.39332105662412198</v>
      </c>
      <c r="D55" s="105">
        <f t="shared" si="16"/>
        <v>0.26653555023448322</v>
      </c>
      <c r="E55" s="105">
        <f t="shared" si="16"/>
        <v>0.21999577426902914</v>
      </c>
      <c r="F55" s="105">
        <f t="shared" si="16"/>
        <v>0</v>
      </c>
      <c r="G55" s="105">
        <f t="shared" si="16"/>
        <v>2.2756294829730801E-2</v>
      </c>
      <c r="H55" s="105">
        <f t="shared" si="16"/>
        <v>1.8897318016478555E-3</v>
      </c>
      <c r="I55" s="105">
        <f t="shared" si="16"/>
        <v>1</v>
      </c>
      <c r="K55"/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F449+F475+F501+F527+F553</f>
        <v>0.48076623039579447</v>
      </c>
      <c r="G59" s="376"/>
      <c r="H59" s="378"/>
      <c r="I59" s="48">
        <f>SUM(B59:H59)</f>
        <v>0.48076623039579447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7">F450+F476+F502+F528+F554</f>
        <v>0</v>
      </c>
      <c r="G60" s="379"/>
      <c r="H60" s="381"/>
      <c r="I60" s="54">
        <f t="shared" ref="I60:I79" si="18">SUM(B60:H60)</f>
        <v>0</v>
      </c>
      <c r="K60" s="273">
        <v>0</v>
      </c>
    </row>
    <row r="61" spans="1:11" ht="13.5" customHeight="1" x14ac:dyDescent="0.25">
      <c r="A61" s="12" t="s">
        <v>9</v>
      </c>
      <c r="B61" s="379"/>
      <c r="C61" s="380"/>
      <c r="D61" s="380"/>
      <c r="E61" s="381"/>
      <c r="F61" s="49">
        <f t="shared" si="17"/>
        <v>0</v>
      </c>
      <c r="G61" s="379"/>
      <c r="H61" s="381"/>
      <c r="I61" s="48">
        <f t="shared" si="18"/>
        <v>0</v>
      </c>
      <c r="K61" s="273">
        <v>0</v>
      </c>
    </row>
    <row r="62" spans="1:11" ht="13.5" customHeight="1" x14ac:dyDescent="0.25">
      <c r="A62" s="11" t="s">
        <v>54</v>
      </c>
      <c r="B62" s="379"/>
      <c r="C62" s="380"/>
      <c r="D62" s="380"/>
      <c r="E62" s="381"/>
      <c r="F62" s="52">
        <f t="shared" si="17"/>
        <v>0</v>
      </c>
      <c r="G62" s="379"/>
      <c r="H62" s="381"/>
      <c r="I62" s="54">
        <f t="shared" si="18"/>
        <v>0</v>
      </c>
      <c r="K62" s="273">
        <v>0</v>
      </c>
    </row>
    <row r="63" spans="1:11" ht="13.5" customHeight="1" x14ac:dyDescent="0.25">
      <c r="A63" s="12" t="s">
        <v>15</v>
      </c>
      <c r="B63" s="379"/>
      <c r="C63" s="380"/>
      <c r="D63" s="380"/>
      <c r="E63" s="381"/>
      <c r="F63" s="49">
        <f t="shared" si="17"/>
        <v>0</v>
      </c>
      <c r="G63" s="379"/>
      <c r="H63" s="381"/>
      <c r="I63" s="48">
        <f t="shared" si="18"/>
        <v>0</v>
      </c>
      <c r="K63" s="273">
        <v>0</v>
      </c>
    </row>
    <row r="64" spans="1:11" ht="13.5" customHeight="1" x14ac:dyDescent="0.25">
      <c r="A64" s="11" t="s">
        <v>67</v>
      </c>
      <c r="B64" s="379"/>
      <c r="C64" s="380"/>
      <c r="D64" s="380"/>
      <c r="E64" s="381"/>
      <c r="F64" s="52">
        <f t="shared" si="17"/>
        <v>0</v>
      </c>
      <c r="G64" s="379"/>
      <c r="H64" s="381"/>
      <c r="I64" s="54">
        <f t="shared" si="18"/>
        <v>0</v>
      </c>
      <c r="K64" s="273">
        <v>0</v>
      </c>
    </row>
    <row r="65" spans="1:11" ht="13.5" customHeight="1" x14ac:dyDescent="0.25">
      <c r="A65" s="12" t="s">
        <v>56</v>
      </c>
      <c r="B65" s="379"/>
      <c r="C65" s="380"/>
      <c r="D65" s="380"/>
      <c r="E65" s="381"/>
      <c r="F65" s="49">
        <f t="shared" si="17"/>
        <v>14882.807297476373</v>
      </c>
      <c r="G65" s="379"/>
      <c r="H65" s="381"/>
      <c r="I65" s="48">
        <f t="shared" si="18"/>
        <v>14882.807297476373</v>
      </c>
      <c r="K65" s="273">
        <v>0</v>
      </c>
    </row>
    <row r="66" spans="1:11" ht="13.5" customHeight="1" x14ac:dyDescent="0.25">
      <c r="A66" s="11" t="s">
        <v>11</v>
      </c>
      <c r="B66" s="379"/>
      <c r="C66" s="380"/>
      <c r="D66" s="380"/>
      <c r="E66" s="381"/>
      <c r="F66" s="52">
        <f t="shared" si="17"/>
        <v>6672.86673522617</v>
      </c>
      <c r="G66" s="379"/>
      <c r="H66" s="381"/>
      <c r="I66" s="54">
        <f t="shared" si="18"/>
        <v>6672.86673522617</v>
      </c>
      <c r="K66" s="273">
        <v>0</v>
      </c>
    </row>
    <row r="67" spans="1:11" ht="13.5" customHeight="1" x14ac:dyDescent="0.25">
      <c r="A67" s="12" t="s">
        <v>57</v>
      </c>
      <c r="B67" s="379"/>
      <c r="C67" s="380"/>
      <c r="D67" s="380"/>
      <c r="E67" s="381"/>
      <c r="F67" s="49">
        <f t="shared" si="17"/>
        <v>696.00599276020944</v>
      </c>
      <c r="G67" s="379"/>
      <c r="H67" s="381"/>
      <c r="I67" s="48">
        <f t="shared" si="18"/>
        <v>696.00599276020944</v>
      </c>
      <c r="K67" s="273">
        <v>0</v>
      </c>
    </row>
    <row r="68" spans="1:11" ht="13.5" customHeight="1" x14ac:dyDescent="0.25">
      <c r="A68" s="11" t="s">
        <v>16</v>
      </c>
      <c r="B68" s="379"/>
      <c r="C68" s="380"/>
      <c r="D68" s="380"/>
      <c r="E68" s="381"/>
      <c r="F68" s="52">
        <f t="shared" si="17"/>
        <v>30.832141893093564</v>
      </c>
      <c r="G68" s="379"/>
      <c r="H68" s="381"/>
      <c r="I68" s="54">
        <f t="shared" si="18"/>
        <v>30.832141893093564</v>
      </c>
      <c r="K68" s="273">
        <v>0</v>
      </c>
    </row>
    <row r="69" spans="1:11" ht="13.5" customHeight="1" x14ac:dyDescent="0.25">
      <c r="A69" s="12" t="s">
        <v>139</v>
      </c>
      <c r="B69" s="379"/>
      <c r="C69" s="380"/>
      <c r="D69" s="380"/>
      <c r="E69" s="381"/>
      <c r="F69" s="49">
        <f t="shared" si="17"/>
        <v>849.46089661599581</v>
      </c>
      <c r="G69" s="379"/>
      <c r="H69" s="381"/>
      <c r="I69" s="48">
        <f t="shared" si="18"/>
        <v>849.46089661599581</v>
      </c>
      <c r="K69" s="273">
        <v>0</v>
      </c>
    </row>
    <row r="70" spans="1:11" ht="13.5" customHeight="1" x14ac:dyDescent="0.25">
      <c r="A70" s="11" t="s">
        <v>24</v>
      </c>
      <c r="B70" s="379"/>
      <c r="C70" s="380"/>
      <c r="D70" s="380"/>
      <c r="E70" s="381"/>
      <c r="F70" s="52">
        <f t="shared" si="17"/>
        <v>1517.9201794563035</v>
      </c>
      <c r="G70" s="379"/>
      <c r="H70" s="381"/>
      <c r="I70" s="54">
        <f t="shared" si="18"/>
        <v>1517.9201794563035</v>
      </c>
      <c r="K70" s="273">
        <v>0</v>
      </c>
    </row>
    <row r="71" spans="1:11" ht="13.5" customHeight="1" x14ac:dyDescent="0.25">
      <c r="A71" s="12" t="s">
        <v>23</v>
      </c>
      <c r="B71" s="379"/>
      <c r="C71" s="380"/>
      <c r="D71" s="380"/>
      <c r="E71" s="381"/>
      <c r="F71" s="49">
        <f t="shared" si="17"/>
        <v>0</v>
      </c>
      <c r="G71" s="379"/>
      <c r="H71" s="381"/>
      <c r="I71" s="48">
        <f t="shared" si="18"/>
        <v>0</v>
      </c>
      <c r="K71" s="273">
        <v>0</v>
      </c>
    </row>
    <row r="72" spans="1:11" ht="13.5" customHeight="1" x14ac:dyDescent="0.25">
      <c r="A72" s="11" t="s">
        <v>58</v>
      </c>
      <c r="B72" s="379"/>
      <c r="C72" s="380"/>
      <c r="D72" s="380"/>
      <c r="E72" s="381"/>
      <c r="F72" s="52">
        <f t="shared" si="17"/>
        <v>0</v>
      </c>
      <c r="G72" s="379"/>
      <c r="H72" s="381"/>
      <c r="I72" s="54">
        <f t="shared" si="18"/>
        <v>0</v>
      </c>
      <c r="K72" s="273">
        <v>0</v>
      </c>
    </row>
    <row r="73" spans="1:11" ht="13.5" customHeight="1" x14ac:dyDescent="0.25">
      <c r="A73" s="12" t="s">
        <v>21</v>
      </c>
      <c r="B73" s="379"/>
      <c r="C73" s="380"/>
      <c r="D73" s="380"/>
      <c r="E73" s="381"/>
      <c r="F73" s="110">
        <f t="shared" si="17"/>
        <v>51.679370735429579</v>
      </c>
      <c r="G73" s="379"/>
      <c r="H73" s="381"/>
      <c r="I73" s="48">
        <f t="shared" si="18"/>
        <v>51.679370735429579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7"/>
        <v>0</v>
      </c>
      <c r="G74" s="379"/>
      <c r="H74" s="381"/>
      <c r="I74" s="54">
        <f t="shared" si="18"/>
        <v>0</v>
      </c>
      <c r="K74" s="273">
        <v>0</v>
      </c>
    </row>
    <row r="75" spans="1:11" ht="13.5" customHeight="1" x14ac:dyDescent="0.25">
      <c r="A75" s="13" t="s">
        <v>62</v>
      </c>
      <c r="B75" s="379"/>
      <c r="C75" s="380"/>
      <c r="D75" s="380"/>
      <c r="E75" s="381"/>
      <c r="F75" s="49">
        <f t="shared" si="17"/>
        <v>0</v>
      </c>
      <c r="G75" s="379"/>
      <c r="H75" s="381"/>
      <c r="I75" s="48">
        <f t="shared" si="18"/>
        <v>0</v>
      </c>
      <c r="K75" s="273">
        <v>0</v>
      </c>
    </row>
    <row r="76" spans="1:11" ht="13.5" customHeight="1" x14ac:dyDescent="0.3">
      <c r="A76" s="14" t="s">
        <v>22</v>
      </c>
      <c r="B76" s="379"/>
      <c r="C76" s="380"/>
      <c r="D76" s="380"/>
      <c r="E76" s="381"/>
      <c r="F76" s="52">
        <f t="shared" si="17"/>
        <v>0</v>
      </c>
      <c r="G76" s="379"/>
      <c r="H76" s="381"/>
      <c r="I76" s="54">
        <f t="shared" si="18"/>
        <v>0</v>
      </c>
      <c r="K76" s="273">
        <v>0</v>
      </c>
    </row>
    <row r="77" spans="1:11" ht="13.5" customHeight="1" x14ac:dyDescent="0.3">
      <c r="A77" s="15" t="s">
        <v>18</v>
      </c>
      <c r="B77" s="379"/>
      <c r="C77" s="380"/>
      <c r="D77" s="380"/>
      <c r="E77" s="381"/>
      <c r="F77" s="49">
        <f t="shared" si="17"/>
        <v>0</v>
      </c>
      <c r="G77" s="379"/>
      <c r="H77" s="381"/>
      <c r="I77" s="48">
        <f t="shared" si="18"/>
        <v>0</v>
      </c>
      <c r="K77" s="273">
        <v>0</v>
      </c>
    </row>
    <row r="78" spans="1:11" ht="13.5" customHeight="1" x14ac:dyDescent="0.3">
      <c r="A78" s="14" t="s">
        <v>19</v>
      </c>
      <c r="B78" s="379"/>
      <c r="C78" s="380"/>
      <c r="D78" s="380"/>
      <c r="E78" s="381"/>
      <c r="F78" s="52">
        <f t="shared" si="17"/>
        <v>0</v>
      </c>
      <c r="G78" s="379"/>
      <c r="H78" s="381"/>
      <c r="I78" s="54">
        <f t="shared" si="18"/>
        <v>0</v>
      </c>
      <c r="K78" s="273">
        <v>0</v>
      </c>
    </row>
    <row r="79" spans="1:11" ht="13.5" customHeight="1" thickBot="1" x14ac:dyDescent="0.35">
      <c r="A79" s="16" t="s">
        <v>10</v>
      </c>
      <c r="B79" s="382"/>
      <c r="C79" s="383"/>
      <c r="D79" s="383"/>
      <c r="E79" s="384"/>
      <c r="F79" s="49">
        <f t="shared" si="17"/>
        <v>0</v>
      </c>
      <c r="G79" s="382"/>
      <c r="H79" s="384"/>
      <c r="I79" s="48">
        <f t="shared" si="18"/>
        <v>0</v>
      </c>
      <c r="K79" s="273">
        <v>0</v>
      </c>
    </row>
    <row r="80" spans="1:11" ht="13.5" customHeight="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24702.053380393969</v>
      </c>
      <c r="G80" s="75">
        <v>0</v>
      </c>
      <c r="H80" s="76">
        <v>0</v>
      </c>
      <c r="I80" s="129">
        <f t="shared" ref="I80" si="19">SUM(I59:I79)</f>
        <v>24702.053380393969</v>
      </c>
      <c r="K80" s="273">
        <v>0</v>
      </c>
    </row>
    <row r="81" spans="1:11" s="4" customFormat="1" ht="15" thickBot="1" x14ac:dyDescent="0.35">
      <c r="A81" s="18" t="s">
        <v>85</v>
      </c>
      <c r="B81" s="105">
        <f>B80/$I$80</f>
        <v>0</v>
      </c>
      <c r="C81" s="105">
        <f t="shared" ref="C81:I81" si="20">C80/$I$80</f>
        <v>0</v>
      </c>
      <c r="D81" s="105">
        <f t="shared" si="20"/>
        <v>0</v>
      </c>
      <c r="E81" s="105">
        <f t="shared" si="20"/>
        <v>0</v>
      </c>
      <c r="F81" s="105">
        <f t="shared" si="20"/>
        <v>1</v>
      </c>
      <c r="G81" s="105">
        <f t="shared" si="20"/>
        <v>0</v>
      </c>
      <c r="H81" s="105">
        <f t="shared" si="20"/>
        <v>0</v>
      </c>
      <c r="I81" s="105">
        <f t="shared" si="20"/>
        <v>1</v>
      </c>
      <c r="K81"/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-1.7053025658242404E-12</v>
      </c>
      <c r="G82" s="2"/>
      <c r="H82" s="2"/>
      <c r="I82" s="271">
        <f>+I80-I470-I496-I522-I548-I574</f>
        <v>-1.7053025658242404E-12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95.604533904344294</v>
      </c>
      <c r="C85" s="46">
        <f t="shared" ref="C85:H85" si="21">C579+C605+C631</f>
        <v>0</v>
      </c>
      <c r="D85" s="46">
        <f t="shared" si="21"/>
        <v>9.3572879774197606</v>
      </c>
      <c r="E85" s="46">
        <f t="shared" si="21"/>
        <v>0</v>
      </c>
      <c r="F85" s="46">
        <f t="shared" si="21"/>
        <v>0</v>
      </c>
      <c r="G85" s="46">
        <f t="shared" si="21"/>
        <v>0</v>
      </c>
      <c r="H85" s="47">
        <f t="shared" si="21"/>
        <v>0</v>
      </c>
      <c r="I85" s="48">
        <f>SUM(B85:H85)</f>
        <v>104.96182188176405</v>
      </c>
      <c r="K85" s="273">
        <v>0</v>
      </c>
    </row>
    <row r="86" spans="1:11" x14ac:dyDescent="0.25">
      <c r="A86" s="11" t="s">
        <v>7</v>
      </c>
      <c r="B86" s="52">
        <f t="shared" ref="B86:H101" si="22">B580+B606+B632</f>
        <v>191.3440411797024</v>
      </c>
      <c r="C86" s="52">
        <f t="shared" si="22"/>
        <v>0</v>
      </c>
      <c r="D86" s="52">
        <f t="shared" si="22"/>
        <v>15.982621548012707</v>
      </c>
      <c r="E86" s="52">
        <f t="shared" si="22"/>
        <v>0</v>
      </c>
      <c r="F86" s="52">
        <f t="shared" si="22"/>
        <v>0</v>
      </c>
      <c r="G86" s="52">
        <f t="shared" si="22"/>
        <v>0</v>
      </c>
      <c r="H86" s="53">
        <f t="shared" si="22"/>
        <v>0</v>
      </c>
      <c r="I86" s="54">
        <f t="shared" ref="I86:I105" si="23">SUM(B86:H86)</f>
        <v>207.3266627277151</v>
      </c>
      <c r="K86" s="273">
        <v>0</v>
      </c>
    </row>
    <row r="87" spans="1:11" x14ac:dyDescent="0.25">
      <c r="A87" s="12" t="s">
        <v>9</v>
      </c>
      <c r="B87" s="49">
        <f t="shared" si="22"/>
        <v>270.14167406682645</v>
      </c>
      <c r="C87" s="49">
        <f t="shared" si="22"/>
        <v>0</v>
      </c>
      <c r="D87" s="49">
        <f t="shared" si="22"/>
        <v>17.077363835008075</v>
      </c>
      <c r="E87" s="49">
        <f t="shared" si="22"/>
        <v>0</v>
      </c>
      <c r="F87" s="49">
        <f t="shared" si="22"/>
        <v>0</v>
      </c>
      <c r="G87" s="49">
        <f t="shared" si="22"/>
        <v>0</v>
      </c>
      <c r="H87" s="58">
        <f t="shared" si="22"/>
        <v>0</v>
      </c>
      <c r="I87" s="48">
        <f t="shared" si="23"/>
        <v>287.21903790183455</v>
      </c>
      <c r="K87" s="273">
        <v>0</v>
      </c>
    </row>
    <row r="88" spans="1:11" x14ac:dyDescent="0.25">
      <c r="A88" s="11" t="s">
        <v>54</v>
      </c>
      <c r="B88" s="52">
        <f t="shared" si="22"/>
        <v>0</v>
      </c>
      <c r="C88" s="52">
        <f t="shared" si="22"/>
        <v>0</v>
      </c>
      <c r="D88" s="52">
        <f t="shared" si="22"/>
        <v>0</v>
      </c>
      <c r="E88" s="52">
        <f t="shared" si="22"/>
        <v>0</v>
      </c>
      <c r="F88" s="52">
        <f t="shared" si="22"/>
        <v>0</v>
      </c>
      <c r="G88" s="52">
        <f t="shared" si="22"/>
        <v>0</v>
      </c>
      <c r="H88" s="53">
        <f t="shared" si="22"/>
        <v>0</v>
      </c>
      <c r="I88" s="54">
        <f t="shared" si="23"/>
        <v>0</v>
      </c>
      <c r="K88" s="273">
        <v>0</v>
      </c>
    </row>
    <row r="89" spans="1:11" x14ac:dyDescent="0.25">
      <c r="A89" s="12" t="s">
        <v>15</v>
      </c>
      <c r="B89" s="49">
        <f t="shared" si="22"/>
        <v>1569.8156310329614</v>
      </c>
      <c r="C89" s="49">
        <f t="shared" si="22"/>
        <v>69.646909904921642</v>
      </c>
      <c r="D89" s="49">
        <f t="shared" si="22"/>
        <v>94.121514341553478</v>
      </c>
      <c r="E89" s="49">
        <f t="shared" si="22"/>
        <v>33.065044916249533</v>
      </c>
      <c r="F89" s="49">
        <f t="shared" si="22"/>
        <v>0</v>
      </c>
      <c r="G89" s="49">
        <f t="shared" si="22"/>
        <v>0</v>
      </c>
      <c r="H89" s="58">
        <f t="shared" si="22"/>
        <v>0</v>
      </c>
      <c r="I89" s="48">
        <f t="shared" si="23"/>
        <v>1766.6491001956858</v>
      </c>
      <c r="K89" s="273">
        <v>0</v>
      </c>
    </row>
    <row r="90" spans="1:11" x14ac:dyDescent="0.25">
      <c r="A90" s="11" t="s">
        <v>67</v>
      </c>
      <c r="B90" s="52">
        <f t="shared" si="22"/>
        <v>6467.741349601446</v>
      </c>
      <c r="C90" s="52">
        <f t="shared" si="22"/>
        <v>15.356228550384625</v>
      </c>
      <c r="D90" s="52">
        <f t="shared" si="22"/>
        <v>447.85887681605817</v>
      </c>
      <c r="E90" s="52">
        <f t="shared" si="22"/>
        <v>0</v>
      </c>
      <c r="F90" s="52">
        <f t="shared" si="22"/>
        <v>0</v>
      </c>
      <c r="G90" s="52">
        <f t="shared" si="22"/>
        <v>0</v>
      </c>
      <c r="H90" s="53">
        <f t="shared" si="22"/>
        <v>0</v>
      </c>
      <c r="I90" s="54">
        <f t="shared" si="23"/>
        <v>6930.9564549678889</v>
      </c>
      <c r="K90" s="273">
        <v>0</v>
      </c>
    </row>
    <row r="91" spans="1:11" x14ac:dyDescent="0.25">
      <c r="A91" s="12" t="s">
        <v>56</v>
      </c>
      <c r="B91" s="49">
        <f t="shared" si="22"/>
        <v>0</v>
      </c>
      <c r="C91" s="49">
        <f t="shared" si="22"/>
        <v>0.41203932760463108</v>
      </c>
      <c r="D91" s="49">
        <f t="shared" si="22"/>
        <v>0.16985280137958622</v>
      </c>
      <c r="E91" s="49">
        <f t="shared" si="22"/>
        <v>99.232326429978428</v>
      </c>
      <c r="F91" s="49">
        <f t="shared" si="22"/>
        <v>789.80034295463372</v>
      </c>
      <c r="G91" s="49">
        <f t="shared" si="22"/>
        <v>0</v>
      </c>
      <c r="H91" s="58">
        <f t="shared" si="22"/>
        <v>0</v>
      </c>
      <c r="I91" s="48">
        <f t="shared" si="23"/>
        <v>889.61456151359641</v>
      </c>
      <c r="K91" s="273">
        <v>0</v>
      </c>
    </row>
    <row r="92" spans="1:11" x14ac:dyDescent="0.25">
      <c r="A92" s="11" t="s">
        <v>11</v>
      </c>
      <c r="B92" s="52">
        <f t="shared" si="22"/>
        <v>0</v>
      </c>
      <c r="C92" s="52">
        <f t="shared" si="22"/>
        <v>0</v>
      </c>
      <c r="D92" s="52">
        <f t="shared" si="22"/>
        <v>2.7597214950914158E-2</v>
      </c>
      <c r="E92" s="52">
        <f t="shared" si="22"/>
        <v>20.870069971383408</v>
      </c>
      <c r="F92" s="52">
        <f t="shared" si="22"/>
        <v>0</v>
      </c>
      <c r="G92" s="52">
        <f t="shared" si="22"/>
        <v>0</v>
      </c>
      <c r="H92" s="53">
        <f t="shared" si="22"/>
        <v>0</v>
      </c>
      <c r="I92" s="54">
        <f t="shared" si="23"/>
        <v>20.897667186334324</v>
      </c>
      <c r="K92" s="273">
        <v>0</v>
      </c>
    </row>
    <row r="93" spans="1:11" x14ac:dyDescent="0.25">
      <c r="A93" s="12" t="s">
        <v>57</v>
      </c>
      <c r="B93" s="49">
        <f t="shared" si="22"/>
        <v>0</v>
      </c>
      <c r="C93" s="49">
        <f t="shared" si="22"/>
        <v>0</v>
      </c>
      <c r="D93" s="49">
        <f t="shared" si="22"/>
        <v>0</v>
      </c>
      <c r="E93" s="49">
        <f t="shared" si="22"/>
        <v>14.448731622812499</v>
      </c>
      <c r="F93" s="49">
        <f t="shared" si="22"/>
        <v>0</v>
      </c>
      <c r="G93" s="49">
        <f t="shared" si="22"/>
        <v>0</v>
      </c>
      <c r="H93" s="58">
        <f t="shared" si="22"/>
        <v>0</v>
      </c>
      <c r="I93" s="48">
        <f t="shared" si="23"/>
        <v>14.448731622812499</v>
      </c>
      <c r="K93" s="273">
        <v>0</v>
      </c>
    </row>
    <row r="94" spans="1:11" x14ac:dyDescent="0.25">
      <c r="A94" s="11" t="s">
        <v>16</v>
      </c>
      <c r="B94" s="52">
        <f t="shared" si="22"/>
        <v>330.6070836610802</v>
      </c>
      <c r="C94" s="52">
        <f t="shared" si="22"/>
        <v>1.0701709668025945</v>
      </c>
      <c r="D94" s="52">
        <f t="shared" si="22"/>
        <v>34.77476991509824</v>
      </c>
      <c r="E94" s="52">
        <f t="shared" si="22"/>
        <v>3.725504283765301</v>
      </c>
      <c r="F94" s="52">
        <f t="shared" si="22"/>
        <v>0</v>
      </c>
      <c r="G94" s="52">
        <f t="shared" si="22"/>
        <v>0</v>
      </c>
      <c r="H94" s="53">
        <f t="shared" si="22"/>
        <v>0</v>
      </c>
      <c r="I94" s="54">
        <f t="shared" si="23"/>
        <v>370.17752882674637</v>
      </c>
      <c r="K94" s="273">
        <v>0</v>
      </c>
    </row>
    <row r="95" spans="1:11" x14ac:dyDescent="0.25">
      <c r="A95" s="12" t="s">
        <v>139</v>
      </c>
      <c r="B95" s="49">
        <f t="shared" si="22"/>
        <v>1448.0255594258074</v>
      </c>
      <c r="C95" s="49">
        <f t="shared" si="22"/>
        <v>137.44982084218006</v>
      </c>
      <c r="D95" s="49">
        <f t="shared" si="22"/>
        <v>208.34674246845799</v>
      </c>
      <c r="E95" s="49">
        <f t="shared" si="22"/>
        <v>21.108355047847947</v>
      </c>
      <c r="F95" s="49">
        <f t="shared" si="22"/>
        <v>0</v>
      </c>
      <c r="G95" s="49">
        <f t="shared" si="22"/>
        <v>0</v>
      </c>
      <c r="H95" s="58">
        <f t="shared" si="22"/>
        <v>0</v>
      </c>
      <c r="I95" s="48">
        <f t="shared" si="23"/>
        <v>1814.9304777842933</v>
      </c>
      <c r="K95" s="273">
        <v>0</v>
      </c>
    </row>
    <row r="96" spans="1:11" x14ac:dyDescent="0.25">
      <c r="A96" s="11" t="s">
        <v>24</v>
      </c>
      <c r="B96" s="52">
        <f t="shared" si="22"/>
        <v>1901.07881898558</v>
      </c>
      <c r="C96" s="52">
        <f t="shared" si="22"/>
        <v>9.9781051771571552E-2</v>
      </c>
      <c r="D96" s="52">
        <f t="shared" si="22"/>
        <v>2563.324562191091</v>
      </c>
      <c r="E96" s="52">
        <f t="shared" si="22"/>
        <v>1597.1400022235066</v>
      </c>
      <c r="F96" s="52">
        <f t="shared" si="22"/>
        <v>0</v>
      </c>
      <c r="G96" s="52">
        <f t="shared" si="22"/>
        <v>1061.1622637704961</v>
      </c>
      <c r="H96" s="53">
        <f t="shared" si="22"/>
        <v>0.78376323705356032</v>
      </c>
      <c r="I96" s="54">
        <f>SUM(B96:H96)</f>
        <v>7123.5891914594986</v>
      </c>
      <c r="K96" s="273">
        <v>0</v>
      </c>
    </row>
    <row r="97" spans="1:11" x14ac:dyDescent="0.25">
      <c r="A97" s="12" t="s">
        <v>23</v>
      </c>
      <c r="B97" s="49">
        <f t="shared" si="22"/>
        <v>1788.4348334306128</v>
      </c>
      <c r="C97" s="49">
        <f t="shared" si="22"/>
        <v>6.5468819371761828</v>
      </c>
      <c r="D97" s="49">
        <f t="shared" si="22"/>
        <v>172.91426610976444</v>
      </c>
      <c r="E97" s="49">
        <f t="shared" si="22"/>
        <v>0</v>
      </c>
      <c r="F97" s="49">
        <f t="shared" si="22"/>
        <v>0</v>
      </c>
      <c r="G97" s="49">
        <f t="shared" si="22"/>
        <v>0</v>
      </c>
      <c r="H97" s="58">
        <f t="shared" si="22"/>
        <v>0</v>
      </c>
      <c r="I97" s="48">
        <f t="shared" si="23"/>
        <v>1967.8959814775535</v>
      </c>
      <c r="K97" s="273">
        <v>0</v>
      </c>
    </row>
    <row r="98" spans="1:11" x14ac:dyDescent="0.25">
      <c r="A98" s="11" t="s">
        <v>58</v>
      </c>
      <c r="B98" s="52">
        <f t="shared" si="22"/>
        <v>5030.7481736508907</v>
      </c>
      <c r="C98" s="52">
        <f t="shared" si="22"/>
        <v>9.3641816860466101</v>
      </c>
      <c r="D98" s="52">
        <f t="shared" si="22"/>
        <v>626.42112757397558</v>
      </c>
      <c r="E98" s="52">
        <f t="shared" si="22"/>
        <v>0</v>
      </c>
      <c r="F98" s="52">
        <f t="shared" si="22"/>
        <v>0</v>
      </c>
      <c r="G98" s="52">
        <f t="shared" si="22"/>
        <v>0</v>
      </c>
      <c r="H98" s="53">
        <f t="shared" si="22"/>
        <v>0</v>
      </c>
      <c r="I98" s="54">
        <f t="shared" si="23"/>
        <v>5666.5334829109124</v>
      </c>
      <c r="K98" s="273">
        <v>0</v>
      </c>
    </row>
    <row r="99" spans="1:11" x14ac:dyDescent="0.25">
      <c r="A99" s="12" t="s">
        <v>21</v>
      </c>
      <c r="B99" s="49">
        <f t="shared" si="22"/>
        <v>624.00520009894308</v>
      </c>
      <c r="C99" s="49">
        <f t="shared" si="22"/>
        <v>0</v>
      </c>
      <c r="D99" s="49">
        <f t="shared" si="22"/>
        <v>46.741893041984255</v>
      </c>
      <c r="E99" s="49">
        <f t="shared" si="22"/>
        <v>0</v>
      </c>
      <c r="F99" s="49">
        <f t="shared" si="22"/>
        <v>32.374577689128948</v>
      </c>
      <c r="G99" s="49">
        <f t="shared" si="22"/>
        <v>0</v>
      </c>
      <c r="H99" s="58">
        <f t="shared" si="22"/>
        <v>0</v>
      </c>
      <c r="I99" s="48">
        <f t="shared" si="23"/>
        <v>703.12167083005625</v>
      </c>
      <c r="K99" s="273">
        <v>0</v>
      </c>
    </row>
    <row r="100" spans="1:11" x14ac:dyDescent="0.25">
      <c r="A100" s="11" t="s">
        <v>20</v>
      </c>
      <c r="B100" s="52">
        <f t="shared" si="22"/>
        <v>47.75537896528018</v>
      </c>
      <c r="C100" s="52">
        <f t="shared" si="22"/>
        <v>0</v>
      </c>
      <c r="D100" s="52">
        <f t="shared" si="22"/>
        <v>0.88234068078316208</v>
      </c>
      <c r="E100" s="52">
        <f t="shared" si="22"/>
        <v>0</v>
      </c>
      <c r="F100" s="52">
        <f t="shared" si="22"/>
        <v>0</v>
      </c>
      <c r="G100" s="52">
        <f t="shared" si="22"/>
        <v>0</v>
      </c>
      <c r="H100" s="53">
        <f t="shared" si="22"/>
        <v>0</v>
      </c>
      <c r="I100" s="54">
        <f t="shared" si="23"/>
        <v>48.637719646063339</v>
      </c>
      <c r="K100" s="273">
        <v>0</v>
      </c>
    </row>
    <row r="101" spans="1:11" x14ac:dyDescent="0.25">
      <c r="A101" s="13" t="s">
        <v>62</v>
      </c>
      <c r="B101" s="49">
        <f t="shared" si="22"/>
        <v>372.45353348466682</v>
      </c>
      <c r="C101" s="49">
        <f t="shared" si="22"/>
        <v>0</v>
      </c>
      <c r="D101" s="49">
        <f t="shared" si="22"/>
        <v>228.09510133869773</v>
      </c>
      <c r="E101" s="49">
        <f t="shared" si="22"/>
        <v>0</v>
      </c>
      <c r="F101" s="49">
        <f t="shared" si="22"/>
        <v>0</v>
      </c>
      <c r="G101" s="49">
        <f t="shared" si="22"/>
        <v>0</v>
      </c>
      <c r="H101" s="58">
        <f t="shared" si="22"/>
        <v>0</v>
      </c>
      <c r="I101" s="48">
        <f t="shared" si="23"/>
        <v>600.54863482336452</v>
      </c>
      <c r="K101" s="273">
        <v>0</v>
      </c>
    </row>
    <row r="102" spans="1:11" ht="14.4" x14ac:dyDescent="0.3">
      <c r="A102" s="14" t="s">
        <v>22</v>
      </c>
      <c r="B102" s="59">
        <f t="shared" ref="B102:H105" si="24">B596+B622+B648</f>
        <v>372.45353348466682</v>
      </c>
      <c r="C102" s="59">
        <f t="shared" si="24"/>
        <v>0</v>
      </c>
      <c r="D102" s="59">
        <f t="shared" si="24"/>
        <v>228.09510133869773</v>
      </c>
      <c r="E102" s="59">
        <f t="shared" si="24"/>
        <v>0</v>
      </c>
      <c r="F102" s="59">
        <f t="shared" si="24"/>
        <v>0</v>
      </c>
      <c r="G102" s="59">
        <f t="shared" si="24"/>
        <v>0</v>
      </c>
      <c r="H102" s="60">
        <f t="shared" si="24"/>
        <v>0</v>
      </c>
      <c r="I102" s="61">
        <f t="shared" si="23"/>
        <v>600.54863482336452</v>
      </c>
      <c r="K102" s="273">
        <v>0</v>
      </c>
    </row>
    <row r="103" spans="1:11" ht="14.4" x14ac:dyDescent="0.3">
      <c r="A103" s="15" t="s">
        <v>18</v>
      </c>
      <c r="B103" s="65">
        <f t="shared" si="24"/>
        <v>0</v>
      </c>
      <c r="C103" s="65">
        <f t="shared" si="24"/>
        <v>0</v>
      </c>
      <c r="D103" s="65">
        <f t="shared" si="24"/>
        <v>0</v>
      </c>
      <c r="E103" s="65">
        <f t="shared" si="24"/>
        <v>0</v>
      </c>
      <c r="F103" s="65">
        <f t="shared" si="24"/>
        <v>0</v>
      </c>
      <c r="G103" s="65">
        <f t="shared" si="24"/>
        <v>0</v>
      </c>
      <c r="H103" s="66">
        <f t="shared" si="24"/>
        <v>0</v>
      </c>
      <c r="I103" s="67">
        <f t="shared" si="23"/>
        <v>0</v>
      </c>
      <c r="K103" s="273">
        <v>0</v>
      </c>
    </row>
    <row r="104" spans="1:11" ht="14.4" x14ac:dyDescent="0.3">
      <c r="A104" s="14" t="s">
        <v>19</v>
      </c>
      <c r="B104" s="59">
        <f t="shared" si="24"/>
        <v>0</v>
      </c>
      <c r="C104" s="59">
        <f t="shared" si="24"/>
        <v>0</v>
      </c>
      <c r="D104" s="59">
        <f t="shared" si="24"/>
        <v>0</v>
      </c>
      <c r="E104" s="59">
        <f t="shared" si="24"/>
        <v>0</v>
      </c>
      <c r="F104" s="59">
        <f t="shared" si="24"/>
        <v>0</v>
      </c>
      <c r="G104" s="59">
        <f t="shared" si="24"/>
        <v>0</v>
      </c>
      <c r="H104" s="60">
        <f t="shared" si="24"/>
        <v>0</v>
      </c>
      <c r="I104" s="61">
        <f t="shared" si="23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24"/>
        <v>0</v>
      </c>
      <c r="C105" s="70">
        <f t="shared" si="24"/>
        <v>0</v>
      </c>
      <c r="D105" s="70">
        <f t="shared" si="24"/>
        <v>0</v>
      </c>
      <c r="E105" s="70">
        <f t="shared" si="24"/>
        <v>0</v>
      </c>
      <c r="F105" s="70">
        <f t="shared" si="24"/>
        <v>0</v>
      </c>
      <c r="G105" s="70">
        <f t="shared" si="24"/>
        <v>0</v>
      </c>
      <c r="H105" s="71">
        <f t="shared" si="24"/>
        <v>0</v>
      </c>
      <c r="I105" s="72">
        <f t="shared" si="23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20137.755811488139</v>
      </c>
      <c r="C106" s="75">
        <f t="shared" ref="C106:H106" si="25">SUM(C85:C101)</f>
        <v>239.94601426688791</v>
      </c>
      <c r="D106" s="75">
        <f t="shared" si="25"/>
        <v>4466.0959178542353</v>
      </c>
      <c r="E106" s="75">
        <f t="shared" si="25"/>
        <v>1789.5900344955437</v>
      </c>
      <c r="F106" s="75">
        <f t="shared" si="25"/>
        <v>822.17492064376268</v>
      </c>
      <c r="G106" s="75">
        <f>SUM(G85:G101)</f>
        <v>1061.1622637704961</v>
      </c>
      <c r="H106" s="76">
        <f t="shared" si="25"/>
        <v>0.78376323705356032</v>
      </c>
      <c r="I106" s="48">
        <f>SUM(I85:I101)</f>
        <v>28517.508725756124</v>
      </c>
      <c r="K106" s="273">
        <v>0</v>
      </c>
    </row>
    <row r="107" spans="1:11" s="4" customFormat="1" ht="13.5" customHeight="1" thickBot="1" x14ac:dyDescent="0.35">
      <c r="A107" s="19" t="s">
        <v>85</v>
      </c>
      <c r="B107" s="105">
        <f>B106/$I$106</f>
        <v>0.70615410361215547</v>
      </c>
      <c r="C107" s="105">
        <f t="shared" ref="C107:I107" si="26">C106/$I$106</f>
        <v>8.4139893345654051E-3</v>
      </c>
      <c r="D107" s="105">
        <f t="shared" si="26"/>
        <v>0.15660890861131208</v>
      </c>
      <c r="E107" s="105">
        <f t="shared" si="26"/>
        <v>6.2754080368852203E-2</v>
      </c>
      <c r="F107" s="105">
        <f t="shared" si="26"/>
        <v>2.8830531044992717E-2</v>
      </c>
      <c r="G107" s="105">
        <f t="shared" si="26"/>
        <v>3.7210903447960984E-2</v>
      </c>
      <c r="H107" s="105">
        <f t="shared" si="26"/>
        <v>2.7483580160902688E-5</v>
      </c>
      <c r="I107" s="105">
        <f t="shared" si="26"/>
        <v>1</v>
      </c>
      <c r="K107"/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7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7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7"/>
        <v>0</v>
      </c>
    </row>
    <row r="115" spans="1:9" x14ac:dyDescent="0.25">
      <c r="A115" s="12" t="s">
        <v>15</v>
      </c>
      <c r="B115" s="49">
        <v>0.67659559419205573</v>
      </c>
      <c r="C115" s="49">
        <v>76.499653964316622</v>
      </c>
      <c r="D115" s="49">
        <v>101.61413620674207</v>
      </c>
      <c r="E115" s="49">
        <v>0</v>
      </c>
      <c r="F115" s="372"/>
      <c r="G115" s="49">
        <v>0</v>
      </c>
      <c r="H115" s="58">
        <v>0</v>
      </c>
      <c r="I115" s="48">
        <f t="shared" si="27"/>
        <v>178.79038576525073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7"/>
        <v>0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7.3450740801236508E-2</v>
      </c>
      <c r="F117" s="372"/>
      <c r="G117" s="49">
        <v>0</v>
      </c>
      <c r="H117" s="58">
        <v>0</v>
      </c>
      <c r="I117" s="48">
        <f t="shared" si="27"/>
        <v>7.3450740801236508E-2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7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7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27"/>
        <v>0</v>
      </c>
    </row>
    <row r="121" spans="1:9" x14ac:dyDescent="0.25">
      <c r="A121" s="12" t="s">
        <v>139</v>
      </c>
      <c r="B121" s="49">
        <v>6.0281782228299887</v>
      </c>
      <c r="C121" s="49">
        <v>23.797462580539495</v>
      </c>
      <c r="D121" s="49">
        <v>144.6755496275558</v>
      </c>
      <c r="E121" s="49">
        <v>6.0836177459299206E-3</v>
      </c>
      <c r="F121" s="372"/>
      <c r="G121" s="49">
        <v>0</v>
      </c>
      <c r="H121" s="58">
        <v>0</v>
      </c>
      <c r="I121" s="48">
        <f t="shared" si="27"/>
        <v>174.50727404867121</v>
      </c>
    </row>
    <row r="122" spans="1:9" x14ac:dyDescent="0.25">
      <c r="A122" s="11" t="s">
        <v>24</v>
      </c>
      <c r="B122" s="52">
        <v>3.9767962940436172</v>
      </c>
      <c r="C122" s="52">
        <v>5.5834833664323402E-2</v>
      </c>
      <c r="D122" s="52">
        <v>40.731166475448326</v>
      </c>
      <c r="E122" s="52">
        <v>118.82782799028018</v>
      </c>
      <c r="F122" s="372"/>
      <c r="G122" s="52">
        <v>24.256482997315548</v>
      </c>
      <c r="H122" s="53">
        <v>0.14029140924800632</v>
      </c>
      <c r="I122" s="54">
        <f t="shared" si="27"/>
        <v>187.98839999999998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27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7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7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7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7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27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27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27"/>
        <v>0</v>
      </c>
    </row>
    <row r="131" spans="1:11" ht="15" thickBot="1" x14ac:dyDescent="0.35">
      <c r="A131" s="16"/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27"/>
        <v>0</v>
      </c>
    </row>
    <row r="132" spans="1:11" x14ac:dyDescent="0.25">
      <c r="A132" s="17" t="s">
        <v>25</v>
      </c>
      <c r="B132" s="75">
        <f>SUM(B111:B127)</f>
        <v>10.68157011106566</v>
      </c>
      <c r="C132" s="75">
        <f t="shared" ref="C132:I132" si="28">SUM(C111:C127)</f>
        <v>100.35295137852044</v>
      </c>
      <c r="D132" s="75">
        <f>SUM(D111:D127)</f>
        <v>287.0208523097462</v>
      </c>
      <c r="E132" s="75">
        <f t="shared" si="28"/>
        <v>118.90736234882735</v>
      </c>
      <c r="F132" s="75">
        <f t="shared" si="28"/>
        <v>0</v>
      </c>
      <c r="G132" s="75">
        <f t="shared" si="28"/>
        <v>24.256482997315548</v>
      </c>
      <c r="H132" s="76">
        <f t="shared" si="28"/>
        <v>0.14029140924800632</v>
      </c>
      <c r="I132" s="48">
        <f t="shared" si="28"/>
        <v>541.3595105547231</v>
      </c>
    </row>
    <row r="133" spans="1:11" s="4" customFormat="1" ht="15" thickBot="1" x14ac:dyDescent="0.35">
      <c r="A133" s="18" t="s">
        <v>85</v>
      </c>
      <c r="B133" s="105">
        <f>B132/$I$132</f>
        <v>1.9731010359678385E-2</v>
      </c>
      <c r="C133" s="105">
        <f t="shared" ref="C133:I133" si="29">C132/$I$132</f>
        <v>0.18537210379049268</v>
      </c>
      <c r="D133" s="105">
        <f t="shared" si="29"/>
        <v>0.53018529593327024</v>
      </c>
      <c r="E133" s="105">
        <f t="shared" si="29"/>
        <v>0.21964583614128202</v>
      </c>
      <c r="F133" s="105">
        <f t="shared" si="29"/>
        <v>0</v>
      </c>
      <c r="G133" s="105">
        <f t="shared" si="29"/>
        <v>4.4806607299574891E-2</v>
      </c>
      <c r="H133" s="105">
        <f t="shared" si="29"/>
        <v>2.591464757019818E-4</v>
      </c>
      <c r="I133" s="105">
        <f t="shared" si="29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30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30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30"/>
        <v>0</v>
      </c>
    </row>
    <row r="141" spans="1:11" x14ac:dyDescent="0.25">
      <c r="A141" s="12" t="s">
        <v>15</v>
      </c>
      <c r="B141" s="49">
        <v>14.113651762787827</v>
      </c>
      <c r="C141" s="49">
        <v>146.13654756794122</v>
      </c>
      <c r="D141" s="49">
        <v>12.168750828246981</v>
      </c>
      <c r="E141" s="49">
        <v>0</v>
      </c>
      <c r="F141" s="372"/>
      <c r="G141" s="49">
        <v>0</v>
      </c>
      <c r="H141" s="58">
        <v>0</v>
      </c>
      <c r="I141" s="48">
        <f t="shared" si="30"/>
        <v>172.41895015897603</v>
      </c>
    </row>
    <row r="142" spans="1:11" x14ac:dyDescent="0.25">
      <c r="A142" s="11" t="s">
        <v>67</v>
      </c>
      <c r="B142" s="52">
        <v>3.3496010121834314</v>
      </c>
      <c r="C142" s="52">
        <v>0.48427966441206233</v>
      </c>
      <c r="D142" s="52">
        <v>5.9404972167879659</v>
      </c>
      <c r="E142" s="52">
        <v>0</v>
      </c>
      <c r="F142" s="372"/>
      <c r="G142" s="52">
        <v>0</v>
      </c>
      <c r="H142" s="53">
        <v>0</v>
      </c>
      <c r="I142" s="54">
        <f t="shared" si="30"/>
        <v>9.7743778933834591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0.42883480505846666</v>
      </c>
      <c r="F143" s="372"/>
      <c r="G143" s="49">
        <v>0</v>
      </c>
      <c r="H143" s="58">
        <v>0</v>
      </c>
      <c r="I143" s="48">
        <f t="shared" si="30"/>
        <v>0.42883480505846666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30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30"/>
        <v>0</v>
      </c>
    </row>
    <row r="146" spans="1:11" x14ac:dyDescent="0.25">
      <c r="A146" s="11" t="s">
        <v>16</v>
      </c>
      <c r="B146" s="52">
        <v>0</v>
      </c>
      <c r="C146" s="52">
        <v>0.68472345856628047</v>
      </c>
      <c r="D146" s="52">
        <v>0.91296461142170737</v>
      </c>
      <c r="E146" s="52">
        <v>0</v>
      </c>
      <c r="F146" s="372"/>
      <c r="G146" s="52">
        <v>0</v>
      </c>
      <c r="H146" s="53">
        <v>0</v>
      </c>
      <c r="I146" s="54">
        <f t="shared" si="30"/>
        <v>1.5976880699879878</v>
      </c>
    </row>
    <row r="147" spans="1:11" x14ac:dyDescent="0.25">
      <c r="A147" s="12" t="s">
        <v>139</v>
      </c>
      <c r="B147" s="49">
        <v>71.940824450124211</v>
      </c>
      <c r="C147" s="49">
        <v>512.74800196275385</v>
      </c>
      <c r="D147" s="49">
        <v>111.12096987660756</v>
      </c>
      <c r="E147" s="49">
        <v>0</v>
      </c>
      <c r="F147" s="372"/>
      <c r="G147" s="49">
        <v>0</v>
      </c>
      <c r="H147" s="58">
        <v>0</v>
      </c>
      <c r="I147" s="48">
        <f t="shared" si="30"/>
        <v>695.80979628948558</v>
      </c>
    </row>
    <row r="148" spans="1:11" x14ac:dyDescent="0.25">
      <c r="A148" s="11" t="s">
        <v>24</v>
      </c>
      <c r="B148" s="52">
        <v>102.28279769821798</v>
      </c>
      <c r="C148" s="52">
        <v>4.2458987740867267</v>
      </c>
      <c r="D148" s="52">
        <v>11.090329956951058</v>
      </c>
      <c r="E148" s="52">
        <v>415.84815203788963</v>
      </c>
      <c r="F148" s="372"/>
      <c r="G148" s="52">
        <v>41.6998325973939</v>
      </c>
      <c r="H148" s="53">
        <v>25.585969500970585</v>
      </c>
      <c r="I148" s="54">
        <f t="shared" si="30"/>
        <v>600.7529805655098</v>
      </c>
    </row>
    <row r="149" spans="1:11" x14ac:dyDescent="0.25">
      <c r="A149" s="12" t="s">
        <v>23</v>
      </c>
      <c r="B149" s="49">
        <v>3.8627404509360761</v>
      </c>
      <c r="C149" s="49">
        <v>0</v>
      </c>
      <c r="D149" s="49">
        <v>6.6275850004390208E-2</v>
      </c>
      <c r="E149" s="49">
        <v>0</v>
      </c>
      <c r="F149" s="372"/>
      <c r="G149" s="49">
        <v>0</v>
      </c>
      <c r="H149" s="58">
        <v>0</v>
      </c>
      <c r="I149" s="48">
        <f t="shared" si="30"/>
        <v>3.9290163009404662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30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30"/>
        <v>0</v>
      </c>
    </row>
    <row r="152" spans="1:11" x14ac:dyDescent="0.25">
      <c r="A152" s="11" t="s">
        <v>20</v>
      </c>
      <c r="B152" s="52">
        <v>0</v>
      </c>
      <c r="C152" s="52">
        <v>1.9789751977874828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30"/>
        <v>1.9789751977874828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30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30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30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30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30"/>
        <v>0</v>
      </c>
    </row>
    <row r="158" spans="1:11" x14ac:dyDescent="0.25">
      <c r="A158" s="17" t="s">
        <v>25</v>
      </c>
      <c r="B158" s="75">
        <f>SUM(B137:B153)</f>
        <v>195.54961537424953</v>
      </c>
      <c r="C158" s="75">
        <f t="shared" ref="C158:I158" si="31">SUM(C137:C153)</f>
        <v>666.2784266255477</v>
      </c>
      <c r="D158" s="75">
        <f t="shared" si="31"/>
        <v>141.29978834001966</v>
      </c>
      <c r="E158" s="75">
        <f t="shared" si="31"/>
        <v>416.27698684294808</v>
      </c>
      <c r="F158" s="75">
        <f t="shared" si="31"/>
        <v>0</v>
      </c>
      <c r="G158" s="75">
        <f t="shared" si="31"/>
        <v>41.6998325973939</v>
      </c>
      <c r="H158" s="76">
        <f t="shared" si="31"/>
        <v>25.585969500970585</v>
      </c>
      <c r="I158" s="48">
        <f t="shared" si="31"/>
        <v>1486.6906192811296</v>
      </c>
    </row>
    <row r="159" spans="1:11" s="4" customFormat="1" ht="15" thickBot="1" x14ac:dyDescent="0.35">
      <c r="A159" s="18" t="s">
        <v>85</v>
      </c>
      <c r="B159" s="105">
        <f>B158/$I$158</f>
        <v>0.13153349650434001</v>
      </c>
      <c r="C159" s="105">
        <f t="shared" ref="C159:I159" si="32">C158/$I$158</f>
        <v>0.44816212464414296</v>
      </c>
      <c r="D159" s="105">
        <f t="shared" si="32"/>
        <v>9.5043169377327069E-2</v>
      </c>
      <c r="E159" s="105">
        <f t="shared" si="32"/>
        <v>0.28000243052870916</v>
      </c>
      <c r="F159" s="105">
        <f t="shared" si="32"/>
        <v>0</v>
      </c>
      <c r="G159" s="105">
        <f t="shared" si="32"/>
        <v>2.8048762840487504E-2</v>
      </c>
      <c r="H159" s="105">
        <f t="shared" si="32"/>
        <v>1.7210016104993221E-2</v>
      </c>
      <c r="I159" s="105">
        <f t="shared" si="32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33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33"/>
        <v>0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33"/>
        <v>0</v>
      </c>
    </row>
    <row r="167" spans="1:9" x14ac:dyDescent="0.25">
      <c r="A167" s="12" t="s">
        <v>15</v>
      </c>
      <c r="B167" s="49">
        <v>18.291670135205994</v>
      </c>
      <c r="C167" s="49">
        <v>0</v>
      </c>
      <c r="D167" s="49">
        <v>72.202049346718965</v>
      </c>
      <c r="E167" s="49">
        <v>0</v>
      </c>
      <c r="F167" s="372"/>
      <c r="G167" s="49">
        <v>0</v>
      </c>
      <c r="H167" s="58">
        <v>0</v>
      </c>
      <c r="I167" s="48">
        <f t="shared" si="33"/>
        <v>90.493719481924956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33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8.7891745981129102E-2</v>
      </c>
      <c r="F169" s="372"/>
      <c r="G169" s="49">
        <v>0</v>
      </c>
      <c r="H169" s="58">
        <v>0</v>
      </c>
      <c r="I169" s="48">
        <f t="shared" si="33"/>
        <v>8.7891745981129102E-2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33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33"/>
        <v>0</v>
      </c>
    </row>
    <row r="172" spans="1:9" x14ac:dyDescent="0.25">
      <c r="A172" s="11" t="s">
        <v>16</v>
      </c>
      <c r="B172" s="52">
        <v>8.645342124456222E-2</v>
      </c>
      <c r="C172" s="52">
        <v>0</v>
      </c>
      <c r="D172" s="52">
        <v>8.5741996041140709</v>
      </c>
      <c r="E172" s="52">
        <v>3.3094369652418416E-2</v>
      </c>
      <c r="F172" s="372"/>
      <c r="G172" s="52">
        <v>0</v>
      </c>
      <c r="H172" s="53">
        <v>0</v>
      </c>
      <c r="I172" s="54">
        <f t="shared" si="33"/>
        <v>8.6937473950110515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33"/>
        <v>0</v>
      </c>
    </row>
    <row r="174" spans="1:9" x14ac:dyDescent="0.25">
      <c r="A174" s="11" t="s">
        <v>24</v>
      </c>
      <c r="B174" s="52">
        <v>0.30886727209595499</v>
      </c>
      <c r="C174" s="52">
        <v>6.4360119882120967E-2</v>
      </c>
      <c r="D174" s="52">
        <v>16.349568480155586</v>
      </c>
      <c r="E174" s="52">
        <v>5.6046014790482683</v>
      </c>
      <c r="F174" s="372"/>
      <c r="G174" s="52">
        <v>0.59334432560199157</v>
      </c>
      <c r="H174" s="53">
        <v>1.390058323216073</v>
      </c>
      <c r="I174" s="54">
        <f t="shared" si="33"/>
        <v>24.310799999999993</v>
      </c>
    </row>
    <row r="175" spans="1:9" x14ac:dyDescent="0.25">
      <c r="A175" s="12" t="s">
        <v>23</v>
      </c>
      <c r="B175" s="49">
        <v>50.248800000000003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33"/>
        <v>50.248800000000003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33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33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33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33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33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33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33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33"/>
        <v>0</v>
      </c>
    </row>
    <row r="184" spans="1:11" x14ac:dyDescent="0.25">
      <c r="A184" s="17" t="s">
        <v>25</v>
      </c>
      <c r="B184" s="75">
        <f>SUM(B163:B179)</f>
        <v>68.935790828546516</v>
      </c>
      <c r="C184" s="75">
        <f t="shared" ref="C184:I184" si="34">SUM(C163:C179)</f>
        <v>6.4360119882120967E-2</v>
      </c>
      <c r="D184" s="75">
        <f t="shared" si="34"/>
        <v>97.125817430988619</v>
      </c>
      <c r="E184" s="75">
        <f t="shared" si="34"/>
        <v>5.7255875946818158</v>
      </c>
      <c r="F184" s="75">
        <f t="shared" si="34"/>
        <v>0</v>
      </c>
      <c r="G184" s="75">
        <f t="shared" si="34"/>
        <v>0.59334432560199157</v>
      </c>
      <c r="H184" s="76">
        <f t="shared" si="34"/>
        <v>1.390058323216073</v>
      </c>
      <c r="I184" s="48">
        <f t="shared" si="34"/>
        <v>173.83495862291716</v>
      </c>
    </row>
    <row r="185" spans="1:11" s="4" customFormat="1" ht="15" thickBot="1" x14ac:dyDescent="0.35">
      <c r="A185" s="18" t="s">
        <v>85</v>
      </c>
      <c r="B185" s="105">
        <f>B184/$I$184</f>
        <v>0.3965588473954888</v>
      </c>
      <c r="C185" s="105">
        <f t="shared" ref="C185:I185" si="35">C184/$I$184</f>
        <v>3.7023692122670768E-4</v>
      </c>
      <c r="D185" s="105">
        <f t="shared" si="35"/>
        <v>0.55872431069330519</v>
      </c>
      <c r="E185" s="105">
        <f t="shared" si="35"/>
        <v>3.2936916947193355E-2</v>
      </c>
      <c r="F185" s="105">
        <f t="shared" si="35"/>
        <v>0</v>
      </c>
      <c r="G185" s="105">
        <f t="shared" si="35"/>
        <v>3.4132623857844051E-3</v>
      </c>
      <c r="H185" s="105">
        <f t="shared" si="35"/>
        <v>7.9964256570014096E-3</v>
      </c>
      <c r="I185" s="105">
        <f t="shared" si="35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725.84951361988112</v>
      </c>
      <c r="E189" s="46">
        <v>0</v>
      </c>
      <c r="F189" s="371"/>
      <c r="G189" s="46">
        <v>0</v>
      </c>
      <c r="H189" s="47">
        <v>0</v>
      </c>
      <c r="I189" s="48">
        <f>SUM(B189:H189)</f>
        <v>725.84951361988112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6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0.14099999999999999</v>
      </c>
      <c r="E191" s="49">
        <v>0</v>
      </c>
      <c r="F191" s="372"/>
      <c r="G191" s="49">
        <v>0</v>
      </c>
      <c r="H191" s="58">
        <v>0</v>
      </c>
      <c r="I191" s="48">
        <f t="shared" si="36"/>
        <v>0.14099999999999999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36"/>
        <v>0</v>
      </c>
    </row>
    <row r="193" spans="1:9" x14ac:dyDescent="0.25">
      <c r="A193" s="12" t="s">
        <v>15</v>
      </c>
      <c r="B193" s="49">
        <v>29.876382323067158</v>
      </c>
      <c r="C193" s="49">
        <v>0.95569513243372861</v>
      </c>
      <c r="D193" s="49">
        <v>77.770998248270615</v>
      </c>
      <c r="E193" s="49">
        <v>0</v>
      </c>
      <c r="F193" s="372"/>
      <c r="G193" s="49">
        <v>0</v>
      </c>
      <c r="H193" s="58">
        <v>0</v>
      </c>
      <c r="I193" s="48">
        <f t="shared" si="36"/>
        <v>108.60307570377151</v>
      </c>
    </row>
    <row r="194" spans="1:9" x14ac:dyDescent="0.25">
      <c r="A194" s="11" t="s">
        <v>67</v>
      </c>
      <c r="B194" s="52">
        <v>1.4289223409996816</v>
      </c>
      <c r="C194" s="52">
        <v>0.82182718645037345</v>
      </c>
      <c r="D194" s="52">
        <v>7.0539061056575916</v>
      </c>
      <c r="E194" s="52">
        <v>0</v>
      </c>
      <c r="F194" s="372"/>
      <c r="G194" s="52">
        <v>0</v>
      </c>
      <c r="H194" s="53">
        <v>0</v>
      </c>
      <c r="I194" s="54">
        <f t="shared" si="36"/>
        <v>9.3046556331076467</v>
      </c>
    </row>
    <row r="195" spans="1:9" x14ac:dyDescent="0.25">
      <c r="A195" s="12" t="s">
        <v>56</v>
      </c>
      <c r="B195" s="49">
        <v>4.0725017630848925E-9</v>
      </c>
      <c r="C195" s="49">
        <v>4.0725017630848925E-9</v>
      </c>
      <c r="D195" s="49">
        <v>0</v>
      </c>
      <c r="E195" s="49">
        <v>1.8250711501577968</v>
      </c>
      <c r="F195" s="372"/>
      <c r="G195" s="49">
        <v>0</v>
      </c>
      <c r="H195" s="58">
        <v>0</v>
      </c>
      <c r="I195" s="48">
        <f t="shared" si="36"/>
        <v>1.8250711583028003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36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0.51913177702320312</v>
      </c>
      <c r="E197" s="49">
        <v>0</v>
      </c>
      <c r="F197" s="372"/>
      <c r="G197" s="49">
        <v>0</v>
      </c>
      <c r="H197" s="58">
        <v>0</v>
      </c>
      <c r="I197" s="48">
        <f t="shared" si="36"/>
        <v>0.51913177702320312</v>
      </c>
    </row>
    <row r="198" spans="1:9" x14ac:dyDescent="0.25">
      <c r="A198" s="11" t="s">
        <v>16</v>
      </c>
      <c r="B198" s="52">
        <v>29.795306118199278</v>
      </c>
      <c r="C198" s="52">
        <v>1.0376308465414895E-7</v>
      </c>
      <c r="D198" s="52">
        <v>42.83885352016965</v>
      </c>
      <c r="E198" s="52">
        <v>0</v>
      </c>
      <c r="F198" s="372"/>
      <c r="G198" s="52">
        <v>0</v>
      </c>
      <c r="H198" s="53">
        <v>0</v>
      </c>
      <c r="I198" s="54">
        <f t="shared" si="36"/>
        <v>72.634159742132013</v>
      </c>
    </row>
    <row r="199" spans="1:9" x14ac:dyDescent="0.25">
      <c r="A199" s="12" t="s">
        <v>139</v>
      </c>
      <c r="B199" s="49">
        <v>180.29397926744679</v>
      </c>
      <c r="C199" s="49">
        <v>110.712817926385</v>
      </c>
      <c r="D199" s="49">
        <v>1415.3076595046971</v>
      </c>
      <c r="E199" s="49">
        <v>45.263157253349846</v>
      </c>
      <c r="F199" s="372"/>
      <c r="G199" s="49">
        <v>0</v>
      </c>
      <c r="H199" s="58">
        <v>0</v>
      </c>
      <c r="I199" s="48">
        <f t="shared" si="36"/>
        <v>1751.5776139518787</v>
      </c>
    </row>
    <row r="200" spans="1:9" x14ac:dyDescent="0.25">
      <c r="A200" s="11" t="s">
        <v>24</v>
      </c>
      <c r="B200" s="52">
        <v>42.934802997004411</v>
      </c>
      <c r="C200" s="52">
        <v>0.88270804034923878</v>
      </c>
      <c r="D200" s="52">
        <v>787.48866440895529</v>
      </c>
      <c r="E200" s="52">
        <v>563.39704861530561</v>
      </c>
      <c r="F200" s="372"/>
      <c r="G200" s="52">
        <v>55.11984867094592</v>
      </c>
      <c r="H200" s="53">
        <v>1.1544672719205653</v>
      </c>
      <c r="I200" s="54">
        <f t="shared" si="36"/>
        <v>1450.9775400044809</v>
      </c>
    </row>
    <row r="201" spans="1:9" x14ac:dyDescent="0.25">
      <c r="A201" s="12" t="s">
        <v>23</v>
      </c>
      <c r="B201" s="49">
        <v>0.80873267545453853</v>
      </c>
      <c r="C201" s="49">
        <v>7.077368659203355E-2</v>
      </c>
      <c r="D201" s="49">
        <v>3.0614952091255946E-9</v>
      </c>
      <c r="E201" s="49">
        <v>0</v>
      </c>
      <c r="F201" s="372"/>
      <c r="G201" s="49">
        <v>0</v>
      </c>
      <c r="H201" s="58">
        <v>0</v>
      </c>
      <c r="I201" s="48">
        <f t="shared" si="36"/>
        <v>0.87950636510806723</v>
      </c>
    </row>
    <row r="202" spans="1:9" x14ac:dyDescent="0.25">
      <c r="A202" s="11" t="s">
        <v>58</v>
      </c>
      <c r="B202" s="52">
        <v>1.9078245517088117E-3</v>
      </c>
      <c r="C202" s="52">
        <v>2.4503339029056303E-3</v>
      </c>
      <c r="D202" s="52">
        <v>3.5393711930859105E-3</v>
      </c>
      <c r="E202" s="52">
        <v>0</v>
      </c>
      <c r="F202" s="372"/>
      <c r="G202" s="52">
        <v>0</v>
      </c>
      <c r="H202" s="53">
        <v>0</v>
      </c>
      <c r="I202" s="54">
        <f t="shared" si="36"/>
        <v>7.897529647700352E-3</v>
      </c>
    </row>
    <row r="203" spans="1:9" x14ac:dyDescent="0.25">
      <c r="A203" s="12" t="s">
        <v>21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6"/>
        <v>0</v>
      </c>
    </row>
    <row r="204" spans="1:9" x14ac:dyDescent="0.25">
      <c r="A204" s="11" t="s">
        <v>20</v>
      </c>
      <c r="B204" s="52">
        <v>75.99490383360407</v>
      </c>
      <c r="C204" s="52">
        <v>75.99490383360407</v>
      </c>
      <c r="D204" s="52">
        <v>379.97451916802032</v>
      </c>
      <c r="E204" s="52">
        <v>0</v>
      </c>
      <c r="F204" s="372"/>
      <c r="G204" s="52">
        <v>0</v>
      </c>
      <c r="H204" s="53">
        <v>0</v>
      </c>
      <c r="I204" s="54">
        <f t="shared" si="36"/>
        <v>531.96432683522846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6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36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36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36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36"/>
        <v>0</v>
      </c>
    </row>
    <row r="210" spans="1:11" x14ac:dyDescent="0.25">
      <c r="A210" s="17" t="s">
        <v>25</v>
      </c>
      <c r="B210" s="75">
        <f>SUM(B189:B205)</f>
        <v>361.13493738440013</v>
      </c>
      <c r="C210" s="75">
        <f t="shared" ref="C210:I210" si="37">SUM(C189:C205)</f>
        <v>189.44117624755293</v>
      </c>
      <c r="D210" s="75">
        <f t="shared" si="37"/>
        <v>3436.9477857269294</v>
      </c>
      <c r="E210" s="75">
        <f t="shared" si="37"/>
        <v>610.48527701881324</v>
      </c>
      <c r="F210" s="75">
        <f t="shared" si="37"/>
        <v>0</v>
      </c>
      <c r="G210" s="75">
        <f t="shared" si="37"/>
        <v>55.11984867094592</v>
      </c>
      <c r="H210" s="76">
        <f t="shared" si="37"/>
        <v>1.1544672719205653</v>
      </c>
      <c r="I210" s="48">
        <f t="shared" si="37"/>
        <v>4654.2834923205619</v>
      </c>
    </row>
    <row r="211" spans="1:11" s="4" customFormat="1" ht="15" thickBot="1" x14ac:dyDescent="0.35">
      <c r="A211" s="18" t="s">
        <v>85</v>
      </c>
      <c r="B211" s="105">
        <f>B210/$I$210</f>
        <v>7.7591951152151076E-2</v>
      </c>
      <c r="C211" s="105">
        <f t="shared" ref="C211:I211" si="38">C210/$I$210</f>
        <v>4.0702543487117965E-2</v>
      </c>
      <c r="D211" s="105">
        <f t="shared" si="38"/>
        <v>0.73844831140986522</v>
      </c>
      <c r="E211" s="105">
        <f t="shared" si="38"/>
        <v>0.13116632839965528</v>
      </c>
      <c r="F211" s="105">
        <f t="shared" si="38"/>
        <v>0</v>
      </c>
      <c r="G211" s="105">
        <f t="shared" si="38"/>
        <v>1.1842821513105537E-2</v>
      </c>
      <c r="H211" s="105">
        <f t="shared" si="38"/>
        <v>2.4804403810498526E-4</v>
      </c>
      <c r="I211" s="105">
        <f t="shared" si="38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9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9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9"/>
        <v>0</v>
      </c>
    </row>
    <row r="219" spans="1:11" x14ac:dyDescent="0.25">
      <c r="A219" s="12" t="s">
        <v>15</v>
      </c>
      <c r="B219" s="49">
        <v>0.5865059842671112</v>
      </c>
      <c r="C219" s="49">
        <v>0.30054147122646463</v>
      </c>
      <c r="D219" s="49">
        <v>0.80423752636819901</v>
      </c>
      <c r="E219" s="49">
        <v>0</v>
      </c>
      <c r="F219" s="372"/>
      <c r="G219" s="49">
        <v>0</v>
      </c>
      <c r="H219" s="58">
        <v>0</v>
      </c>
      <c r="I219" s="48">
        <f t="shared" si="39"/>
        <v>1.691284981861775</v>
      </c>
    </row>
    <row r="220" spans="1:11" x14ac:dyDescent="0.25">
      <c r="A220" s="11" t="s">
        <v>67</v>
      </c>
      <c r="B220" s="52">
        <v>5.7408087830139169E-2</v>
      </c>
      <c r="C220" s="52">
        <v>0</v>
      </c>
      <c r="D220" s="52">
        <v>5.6518642194095886E-2</v>
      </c>
      <c r="E220" s="52">
        <v>0</v>
      </c>
      <c r="F220" s="372"/>
      <c r="G220" s="52">
        <v>0</v>
      </c>
      <c r="H220" s="53">
        <v>0</v>
      </c>
      <c r="I220" s="54">
        <f t="shared" si="39"/>
        <v>0.11392673002423506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9.7213986946230205E-5</v>
      </c>
      <c r="F221" s="372"/>
      <c r="G221" s="49">
        <v>0</v>
      </c>
      <c r="H221" s="58">
        <v>0</v>
      </c>
      <c r="I221" s="48">
        <f t="shared" si="39"/>
        <v>9.7213986946230205E-5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3.1630112882527453E-3</v>
      </c>
      <c r="F222" s="372"/>
      <c r="G222" s="52">
        <v>0</v>
      </c>
      <c r="H222" s="53">
        <v>0</v>
      </c>
      <c r="I222" s="54">
        <f t="shared" si="39"/>
        <v>3.1630112882527453E-3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9"/>
        <v>0</v>
      </c>
    </row>
    <row r="224" spans="1:11" x14ac:dyDescent="0.25">
      <c r="A224" s="11" t="s">
        <v>16</v>
      </c>
      <c r="B224" s="52">
        <v>0</v>
      </c>
      <c r="C224" s="52">
        <v>0</v>
      </c>
      <c r="D224" s="52">
        <v>0</v>
      </c>
      <c r="E224" s="52">
        <v>0</v>
      </c>
      <c r="F224" s="372"/>
      <c r="G224" s="52">
        <v>0</v>
      </c>
      <c r="H224" s="53">
        <v>0</v>
      </c>
      <c r="I224" s="54">
        <f t="shared" si="39"/>
        <v>0</v>
      </c>
    </row>
    <row r="225" spans="1:11" x14ac:dyDescent="0.25">
      <c r="A225" s="12" t="s">
        <v>139</v>
      </c>
      <c r="B225" s="49">
        <v>0.3584665233245401</v>
      </c>
      <c r="C225" s="49">
        <v>1.7194654736947784E-3</v>
      </c>
      <c r="D225" s="49">
        <v>0.37408853269157483</v>
      </c>
      <c r="E225" s="49">
        <v>4.76159669638554E-4</v>
      </c>
      <c r="F225" s="372"/>
      <c r="G225" s="49">
        <v>0</v>
      </c>
      <c r="H225" s="58">
        <v>0</v>
      </c>
      <c r="I225" s="48">
        <f t="shared" si="39"/>
        <v>0.73475068115944819</v>
      </c>
    </row>
    <row r="226" spans="1:11" x14ac:dyDescent="0.25">
      <c r="A226" s="11" t="s">
        <v>24</v>
      </c>
      <c r="B226" s="52">
        <v>2.2181935726255948E-2</v>
      </c>
      <c r="C226" s="52">
        <v>3.6558817337748161E-4</v>
      </c>
      <c r="D226" s="52">
        <v>6.0793851088988833E-2</v>
      </c>
      <c r="E226" s="52">
        <v>0.14386504829876801</v>
      </c>
      <c r="F226" s="372"/>
      <c r="G226" s="52">
        <v>3.1606772409339526E-2</v>
      </c>
      <c r="H226" s="53">
        <v>3.5558301117928413E-3</v>
      </c>
      <c r="I226" s="54">
        <f t="shared" si="39"/>
        <v>0.26236902580852262</v>
      </c>
    </row>
    <row r="227" spans="1:11" x14ac:dyDescent="0.25">
      <c r="A227" s="12" t="s">
        <v>23</v>
      </c>
      <c r="B227" s="49">
        <v>8.0475631287170946E-2</v>
      </c>
      <c r="C227" s="49">
        <v>0</v>
      </c>
      <c r="D227" s="49">
        <v>1.132447123474588E-2</v>
      </c>
      <c r="E227" s="49">
        <v>0</v>
      </c>
      <c r="F227" s="372"/>
      <c r="G227" s="49">
        <v>0</v>
      </c>
      <c r="H227" s="58">
        <v>0</v>
      </c>
      <c r="I227" s="48">
        <f t="shared" si="39"/>
        <v>9.1800102521916824E-2</v>
      </c>
    </row>
    <row r="228" spans="1:11" x14ac:dyDescent="0.25">
      <c r="A228" s="11" t="s">
        <v>58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9"/>
        <v>0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9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9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9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39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39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39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39"/>
        <v>0</v>
      </c>
    </row>
    <row r="236" spans="1:11" x14ac:dyDescent="0.25">
      <c r="A236" s="17" t="s">
        <v>25</v>
      </c>
      <c r="B236" s="276">
        <f>SUM(B215:B231)</f>
        <v>1.1050381624352177</v>
      </c>
      <c r="C236" s="75">
        <f t="shared" ref="C236:I236" si="40">SUM(C215:C231)</f>
        <v>0.30262652487353692</v>
      </c>
      <c r="D236" s="75">
        <f t="shared" si="40"/>
        <v>1.3069630235776044</v>
      </c>
      <c r="E236" s="75">
        <f t="shared" si="40"/>
        <v>0.14760143324360553</v>
      </c>
      <c r="F236" s="75">
        <f t="shared" si="40"/>
        <v>0</v>
      </c>
      <c r="G236" s="75">
        <f t="shared" si="40"/>
        <v>3.1606772409339526E-2</v>
      </c>
      <c r="H236" s="76">
        <f t="shared" si="40"/>
        <v>3.5558301117928413E-3</v>
      </c>
      <c r="I236" s="48">
        <f t="shared" si="40"/>
        <v>2.8973917466510963</v>
      </c>
    </row>
    <row r="237" spans="1:11" s="4" customFormat="1" ht="15" thickBot="1" x14ac:dyDescent="0.35">
      <c r="A237" s="18" t="s">
        <v>85</v>
      </c>
      <c r="B237" s="105">
        <f>B236/$I$236</f>
        <v>0.38139066410762656</v>
      </c>
      <c r="C237" s="78">
        <f t="shared" ref="C237:I237" si="41">C236/$I$236</f>
        <v>0.10444791430890314</v>
      </c>
      <c r="D237" s="78">
        <f t="shared" si="41"/>
        <v>0.45108260734442851</v>
      </c>
      <c r="E237" s="78">
        <f t="shared" si="41"/>
        <v>5.0942863840972928E-2</v>
      </c>
      <c r="F237" s="78">
        <f t="shared" si="41"/>
        <v>0</v>
      </c>
      <c r="G237" s="78">
        <f t="shared" si="41"/>
        <v>1.0908698295931748E-2</v>
      </c>
      <c r="H237" s="78">
        <f t="shared" si="41"/>
        <v>1.2272521021373069E-3</v>
      </c>
      <c r="I237" s="78">
        <f t="shared" si="41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42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2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2"/>
        <v>0</v>
      </c>
    </row>
    <row r="245" spans="1:9" x14ac:dyDescent="0.25">
      <c r="A245" s="12" t="s">
        <v>15</v>
      </c>
      <c r="B245" s="49">
        <v>76.207155477474089</v>
      </c>
      <c r="C245" s="49">
        <v>0.28094361768802234</v>
      </c>
      <c r="D245" s="49">
        <v>9.0592332258900647</v>
      </c>
      <c r="E245" s="49">
        <v>0</v>
      </c>
      <c r="F245" s="372"/>
      <c r="G245" s="49">
        <v>0</v>
      </c>
      <c r="H245" s="58">
        <v>0</v>
      </c>
      <c r="I245" s="48">
        <f t="shared" si="42"/>
        <v>85.547332321052181</v>
      </c>
    </row>
    <row r="246" spans="1:9" x14ac:dyDescent="0.25">
      <c r="A246" s="11" t="s">
        <v>67</v>
      </c>
      <c r="B246" s="52">
        <v>27.917755078230844</v>
      </c>
      <c r="C246" s="52">
        <v>0.11101508454499058</v>
      </c>
      <c r="D246" s="52">
        <v>5.2618218747110719</v>
      </c>
      <c r="E246" s="52">
        <v>0</v>
      </c>
      <c r="F246" s="372"/>
      <c r="G246" s="52">
        <v>0</v>
      </c>
      <c r="H246" s="53">
        <v>0</v>
      </c>
      <c r="I246" s="54">
        <f t="shared" si="42"/>
        <v>33.29059203748691</v>
      </c>
    </row>
    <row r="247" spans="1:9" x14ac:dyDescent="0.25">
      <c r="A247" s="12" t="s">
        <v>56</v>
      </c>
      <c r="B247" s="49">
        <v>5.1160924471140229E-9</v>
      </c>
      <c r="C247" s="49">
        <v>5.1160924471140229E-9</v>
      </c>
      <c r="D247" s="49">
        <v>5.1160924471140229E-9</v>
      </c>
      <c r="E247" s="49">
        <v>0.51833288622161566</v>
      </c>
      <c r="F247" s="372"/>
      <c r="G247" s="49">
        <v>0</v>
      </c>
      <c r="H247" s="58">
        <v>0</v>
      </c>
      <c r="I247" s="48">
        <f t="shared" si="42"/>
        <v>0.51833290156989298</v>
      </c>
    </row>
    <row r="248" spans="1:9" x14ac:dyDescent="0.25">
      <c r="A248" s="11" t="s">
        <v>11</v>
      </c>
      <c r="B248" s="52">
        <v>7.0251902360297858E-9</v>
      </c>
      <c r="C248" s="52">
        <v>7.0251902360297858E-9</v>
      </c>
      <c r="D248" s="52">
        <v>7.0251902360297858E-9</v>
      </c>
      <c r="E248" s="52">
        <v>0.10306341976994923</v>
      </c>
      <c r="F248" s="372"/>
      <c r="G248" s="52">
        <v>0</v>
      </c>
      <c r="H248" s="53">
        <v>0</v>
      </c>
      <c r="I248" s="54">
        <f t="shared" si="42"/>
        <v>0.10306344084551994</v>
      </c>
    </row>
    <row r="249" spans="1:9" x14ac:dyDescent="0.25">
      <c r="A249" s="12" t="s">
        <v>57</v>
      </c>
      <c r="B249" s="49">
        <v>7.2379376821037743E-3</v>
      </c>
      <c r="C249" s="49">
        <v>7.2379376821037743E-3</v>
      </c>
      <c r="D249" s="49">
        <v>3.6189688410518873E-2</v>
      </c>
      <c r="E249" s="49">
        <v>0</v>
      </c>
      <c r="F249" s="372"/>
      <c r="G249" s="49">
        <v>0</v>
      </c>
      <c r="H249" s="58">
        <v>0</v>
      </c>
      <c r="I249" s="48">
        <f t="shared" si="42"/>
        <v>5.0665563774726419E-2</v>
      </c>
    </row>
    <row r="250" spans="1:9" x14ac:dyDescent="0.25">
      <c r="A250" s="11" t="s">
        <v>16</v>
      </c>
      <c r="B250" s="52">
        <v>29.002466631103722</v>
      </c>
      <c r="C250" s="52">
        <v>1.0431167251034792</v>
      </c>
      <c r="D250" s="52">
        <v>28.237179199171134</v>
      </c>
      <c r="E250" s="52">
        <v>0.43504677855896273</v>
      </c>
      <c r="F250" s="372"/>
      <c r="G250" s="52">
        <v>0</v>
      </c>
      <c r="H250" s="53">
        <v>0</v>
      </c>
      <c r="I250" s="54">
        <f t="shared" si="42"/>
        <v>58.717809333937304</v>
      </c>
    </row>
    <row r="251" spans="1:9" x14ac:dyDescent="0.25">
      <c r="A251" s="12" t="s">
        <v>139</v>
      </c>
      <c r="B251" s="49">
        <v>137.47113643093979</v>
      </c>
      <c r="C251" s="49">
        <v>6.1321190684714475</v>
      </c>
      <c r="D251" s="49">
        <v>106.90803797637007</v>
      </c>
      <c r="E251" s="49">
        <v>0.33637265455237475</v>
      </c>
      <c r="F251" s="372"/>
      <c r="G251" s="49">
        <v>0</v>
      </c>
      <c r="H251" s="58">
        <v>0</v>
      </c>
      <c r="I251" s="48">
        <f t="shared" si="42"/>
        <v>250.84766613033369</v>
      </c>
    </row>
    <row r="252" spans="1:9" x14ac:dyDescent="0.25">
      <c r="A252" s="11" t="s">
        <v>24</v>
      </c>
      <c r="B252" s="52">
        <v>80.738006733688351</v>
      </c>
      <c r="C252" s="52">
        <v>3.1916002800342071</v>
      </c>
      <c r="D252" s="52">
        <v>187.8947617100344</v>
      </c>
      <c r="E252" s="52">
        <v>431.07954948615219</v>
      </c>
      <c r="F252" s="372"/>
      <c r="G252" s="52">
        <v>219.31647098839588</v>
      </c>
      <c r="H252" s="53">
        <v>12.365932430166984</v>
      </c>
      <c r="I252" s="54">
        <f t="shared" si="42"/>
        <v>934.58632162847186</v>
      </c>
    </row>
    <row r="253" spans="1:9" x14ac:dyDescent="0.25">
      <c r="A253" s="12" t="s">
        <v>23</v>
      </c>
      <c r="B253" s="49">
        <v>27.260939694922236</v>
      </c>
      <c r="C253" s="49">
        <v>1.2922719093003026E-8</v>
      </c>
      <c r="D253" s="49">
        <v>0.49551026809342674</v>
      </c>
      <c r="E253" s="49">
        <v>0</v>
      </c>
      <c r="F253" s="372"/>
      <c r="G253" s="49">
        <v>0</v>
      </c>
      <c r="H253" s="58">
        <v>0</v>
      </c>
      <c r="I253" s="48">
        <f t="shared" si="42"/>
        <v>27.756449975938381</v>
      </c>
    </row>
    <row r="254" spans="1:9" x14ac:dyDescent="0.25">
      <c r="A254" s="11" t="s">
        <v>58</v>
      </c>
      <c r="B254" s="52">
        <v>1.0237360918354512</v>
      </c>
      <c r="C254" s="52">
        <v>1.3148458809829731</v>
      </c>
      <c r="D254" s="52">
        <v>1.8992218280865161</v>
      </c>
      <c r="E254" s="52">
        <v>0</v>
      </c>
      <c r="F254" s="372"/>
      <c r="G254" s="52">
        <v>0</v>
      </c>
      <c r="H254" s="53">
        <v>0</v>
      </c>
      <c r="I254" s="54">
        <f t="shared" si="42"/>
        <v>4.2378038009049401</v>
      </c>
    </row>
    <row r="255" spans="1:9" x14ac:dyDescent="0.25">
      <c r="A255" s="12" t="s">
        <v>21</v>
      </c>
      <c r="B255" s="49">
        <v>0.49514351077362129</v>
      </c>
      <c r="C255" s="49">
        <v>1.2099485687308651</v>
      </c>
      <c r="D255" s="49">
        <v>3.6769807057337687</v>
      </c>
      <c r="E255" s="49">
        <v>0</v>
      </c>
      <c r="F255" s="372"/>
      <c r="G255" s="49">
        <v>0</v>
      </c>
      <c r="H255" s="58">
        <v>0</v>
      </c>
      <c r="I255" s="48">
        <f t="shared" si="42"/>
        <v>5.3820727852382548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2"/>
        <v>0</v>
      </c>
    </row>
    <row r="257" spans="1:11" x14ac:dyDescent="0.25">
      <c r="A257" s="13" t="s">
        <v>62</v>
      </c>
      <c r="B257" s="49">
        <v>73.460215687914882</v>
      </c>
      <c r="C257" s="49">
        <v>4.8931539899922104E-9</v>
      </c>
      <c r="D257" s="49">
        <v>4.8931539899922104E-9</v>
      </c>
      <c r="E257" s="49">
        <v>0</v>
      </c>
      <c r="F257" s="372"/>
      <c r="G257" s="49">
        <v>0</v>
      </c>
      <c r="H257" s="58">
        <v>0</v>
      </c>
      <c r="I257" s="48">
        <f t="shared" si="42"/>
        <v>73.460215697701187</v>
      </c>
    </row>
    <row r="258" spans="1:11" ht="14.4" x14ac:dyDescent="0.3">
      <c r="A258" s="14" t="s">
        <v>22</v>
      </c>
      <c r="B258" s="59">
        <v>73.460215674866475</v>
      </c>
      <c r="C258" s="59">
        <v>4.8931539899922104E-9</v>
      </c>
      <c r="D258" s="59">
        <v>4.8931539899922104E-9</v>
      </c>
      <c r="E258" s="59">
        <v>0</v>
      </c>
      <c r="F258" s="372"/>
      <c r="G258" s="59">
        <v>0</v>
      </c>
      <c r="H258" s="60">
        <v>0</v>
      </c>
      <c r="I258" s="61">
        <f t="shared" si="42"/>
        <v>73.460215684652781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42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42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453.5837932867064</v>
      </c>
      <c r="C262" s="75">
        <f t="shared" ref="C262:I262" si="43">SUM(C241:C257)</f>
        <v>13.290827193195247</v>
      </c>
      <c r="D262" s="75">
        <f t="shared" si="43"/>
        <v>343.46893649353541</v>
      </c>
      <c r="E262" s="75">
        <f t="shared" si="43"/>
        <v>432.47236522525509</v>
      </c>
      <c r="F262" s="75">
        <f t="shared" si="43"/>
        <v>0</v>
      </c>
      <c r="G262" s="75">
        <f t="shared" si="43"/>
        <v>219.31647098839588</v>
      </c>
      <c r="H262" s="76">
        <f t="shared" si="43"/>
        <v>12.365932430166984</v>
      </c>
      <c r="I262" s="48">
        <f t="shared" si="43"/>
        <v>1474.498325617255</v>
      </c>
    </row>
    <row r="263" spans="1:11" s="4" customFormat="1" ht="15" thickBot="1" x14ac:dyDescent="0.35">
      <c r="A263" s="18" t="s">
        <v>85</v>
      </c>
      <c r="B263" s="105">
        <f>B262/$I$262</f>
        <v>0.30761906297643776</v>
      </c>
      <c r="C263" s="105">
        <f t="shared" ref="C263:I263" si="44">C262/$I$262</f>
        <v>9.0137960567920183E-3</v>
      </c>
      <c r="D263" s="105">
        <f t="shared" si="44"/>
        <v>0.23293952290502082</v>
      </c>
      <c r="E263" s="105">
        <f t="shared" si="44"/>
        <v>0.29330136068090368</v>
      </c>
      <c r="F263" s="105">
        <f t="shared" si="44"/>
        <v>0</v>
      </c>
      <c r="G263" s="105">
        <f t="shared" si="44"/>
        <v>0.14873972196379778</v>
      </c>
      <c r="H263" s="105">
        <f t="shared" si="44"/>
        <v>8.3865354170479332E-3</v>
      </c>
      <c r="I263" s="105">
        <f t="shared" si="44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45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5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5"/>
        <v>0</v>
      </c>
    </row>
    <row r="271" spans="1:11" x14ac:dyDescent="0.25">
      <c r="A271" s="12" t="s">
        <v>15</v>
      </c>
      <c r="B271" s="49">
        <v>5.4614499367440645</v>
      </c>
      <c r="C271" s="49">
        <v>13.21092642438162</v>
      </c>
      <c r="D271" s="49">
        <v>5.4054112802408429</v>
      </c>
      <c r="E271" s="49">
        <v>0</v>
      </c>
      <c r="F271" s="372"/>
      <c r="G271" s="49">
        <v>0</v>
      </c>
      <c r="H271" s="58">
        <v>0</v>
      </c>
      <c r="I271" s="48">
        <f t="shared" si="45"/>
        <v>24.077787641366527</v>
      </c>
    </row>
    <row r="272" spans="1:11" x14ac:dyDescent="0.25">
      <c r="A272" s="11" t="s">
        <v>67</v>
      </c>
      <c r="B272" s="52">
        <v>1.2898761745472258</v>
      </c>
      <c r="C272" s="52">
        <v>0.14774512448133276</v>
      </c>
      <c r="D272" s="52">
        <v>4.2395759252307084</v>
      </c>
      <c r="E272" s="52">
        <v>0.11559488121250959</v>
      </c>
      <c r="F272" s="372"/>
      <c r="G272" s="52">
        <v>0</v>
      </c>
      <c r="H272" s="53">
        <v>0</v>
      </c>
      <c r="I272" s="54">
        <f t="shared" si="45"/>
        <v>5.7927921054717766</v>
      </c>
    </row>
    <row r="273" spans="1:9" x14ac:dyDescent="0.25">
      <c r="A273" s="12" t="s">
        <v>56</v>
      </c>
      <c r="B273" s="49">
        <v>4.3430714420985665E-9</v>
      </c>
      <c r="C273" s="49">
        <v>4.3430714420985665E-9</v>
      </c>
      <c r="D273" s="49">
        <v>4.3430714420985665E-9</v>
      </c>
      <c r="E273" s="49">
        <v>10.309559203051075</v>
      </c>
      <c r="F273" s="372"/>
      <c r="G273" s="49">
        <v>0</v>
      </c>
      <c r="H273" s="58">
        <v>0</v>
      </c>
      <c r="I273" s="48">
        <f t="shared" si="45"/>
        <v>10.30955921608029</v>
      </c>
    </row>
    <row r="274" spans="1:9" x14ac:dyDescent="0.25">
      <c r="A274" s="11" t="s">
        <v>11</v>
      </c>
      <c r="B274" s="52">
        <v>1.7469058521339424E-9</v>
      </c>
      <c r="C274" s="52">
        <v>1.7469058521339424E-9</v>
      </c>
      <c r="D274" s="52">
        <v>1.7469058521339424E-9</v>
      </c>
      <c r="E274" s="52">
        <v>2.8993607076953074E-3</v>
      </c>
      <c r="F274" s="372"/>
      <c r="G274" s="52">
        <v>0</v>
      </c>
      <c r="H274" s="53">
        <v>0</v>
      </c>
      <c r="I274" s="54">
        <f t="shared" si="45"/>
        <v>2.899365948412864E-3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45"/>
        <v>0</v>
      </c>
    </row>
    <row r="276" spans="1:9" x14ac:dyDescent="0.25">
      <c r="A276" s="11" t="s">
        <v>16</v>
      </c>
      <c r="B276" s="52">
        <v>7.6284055273185989E-3</v>
      </c>
      <c r="C276" s="52">
        <v>5.9802244790804204E-3</v>
      </c>
      <c r="D276" s="52">
        <v>2.8252941347163919E-2</v>
      </c>
      <c r="E276" s="52">
        <v>0</v>
      </c>
      <c r="F276" s="372"/>
      <c r="G276" s="52">
        <v>0</v>
      </c>
      <c r="H276" s="53">
        <v>0</v>
      </c>
      <c r="I276" s="54">
        <f t="shared" si="45"/>
        <v>4.1861571353562943E-2</v>
      </c>
    </row>
    <row r="277" spans="1:9" x14ac:dyDescent="0.25">
      <c r="A277" s="12" t="s">
        <v>139</v>
      </c>
      <c r="B277" s="49">
        <v>5.5391873136096255</v>
      </c>
      <c r="C277" s="49">
        <v>9.4450079701882235</v>
      </c>
      <c r="D277" s="49">
        <v>21.214160671464327</v>
      </c>
      <c r="E277" s="49">
        <v>0</v>
      </c>
      <c r="F277" s="372"/>
      <c r="G277" s="49">
        <v>0</v>
      </c>
      <c r="H277" s="58">
        <v>0</v>
      </c>
      <c r="I277" s="48">
        <f t="shared" si="45"/>
        <v>36.198355955262173</v>
      </c>
    </row>
    <row r="278" spans="1:9" x14ac:dyDescent="0.25">
      <c r="A278" s="11" t="s">
        <v>24</v>
      </c>
      <c r="B278" s="52">
        <v>6.9490997313683796</v>
      </c>
      <c r="C278" s="52">
        <v>5.1627359474901312E-9</v>
      </c>
      <c r="D278" s="52">
        <v>365.67525217610648</v>
      </c>
      <c r="E278" s="52">
        <v>676.4916042013549</v>
      </c>
      <c r="F278" s="372"/>
      <c r="G278" s="52">
        <v>12.754954073603542</v>
      </c>
      <c r="H278" s="53">
        <v>0</v>
      </c>
      <c r="I278" s="54">
        <f t="shared" si="45"/>
        <v>1061.8709101875961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5"/>
        <v>0</v>
      </c>
    </row>
    <row r="280" spans="1:9" x14ac:dyDescent="0.25">
      <c r="A280" s="11" t="s">
        <v>58</v>
      </c>
      <c r="B280" s="52">
        <v>3.5121225596744361E-2</v>
      </c>
      <c r="C280" s="52">
        <v>7.0242451193488712E-3</v>
      </c>
      <c r="D280" s="52">
        <v>7.0242451193488712E-3</v>
      </c>
      <c r="E280" s="52">
        <v>0</v>
      </c>
      <c r="F280" s="372"/>
      <c r="G280" s="52">
        <v>0</v>
      </c>
      <c r="H280" s="53">
        <v>0</v>
      </c>
      <c r="I280" s="54">
        <f t="shared" si="45"/>
        <v>4.91697158354421E-2</v>
      </c>
    </row>
    <row r="281" spans="1:9" x14ac:dyDescent="0.25">
      <c r="A281" s="12" t="s">
        <v>20</v>
      </c>
      <c r="B281" s="49">
        <v>2.2027249503184616E-3</v>
      </c>
      <c r="C281" s="49">
        <v>4.4054499006369229E-4</v>
      </c>
      <c r="D281" s="49">
        <v>4.4054499006369229E-4</v>
      </c>
      <c r="E281" s="49">
        <v>0</v>
      </c>
      <c r="F281" s="372"/>
      <c r="G281" s="49">
        <v>0</v>
      </c>
      <c r="H281" s="58">
        <v>0</v>
      </c>
      <c r="I281" s="48">
        <f t="shared" si="45"/>
        <v>3.0838149304458461E-3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5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5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45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45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45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19.284565518433652</v>
      </c>
      <c r="C288" s="75">
        <f t="shared" ref="C288:I288" si="46">SUM(C267:C283)</f>
        <v>22.817124544892383</v>
      </c>
      <c r="D288" s="75">
        <f t="shared" si="46"/>
        <v>396.57011779058888</v>
      </c>
      <c r="E288" s="75">
        <f t="shared" si="46"/>
        <v>686.91965764632619</v>
      </c>
      <c r="F288" s="75">
        <f t="shared" si="46"/>
        <v>0</v>
      </c>
      <c r="G288" s="75">
        <f t="shared" si="46"/>
        <v>12.754954073603542</v>
      </c>
      <c r="H288" s="76">
        <f t="shared" si="46"/>
        <v>0</v>
      </c>
      <c r="I288" s="48">
        <f t="shared" si="46"/>
        <v>1138.3464195738447</v>
      </c>
    </row>
    <row r="289" spans="1:11" s="4" customFormat="1" ht="15" thickBot="1" x14ac:dyDescent="0.35">
      <c r="A289" s="18" t="s">
        <v>85</v>
      </c>
      <c r="B289" s="105">
        <f>B288/$I$288</f>
        <v>1.6940858412549924E-2</v>
      </c>
      <c r="C289" s="105">
        <f t="shared" ref="C289:I289" si="47">C288/$I$288</f>
        <v>2.0044095674701803E-2</v>
      </c>
      <c r="D289" s="105">
        <f t="shared" si="47"/>
        <v>0.34837384382431685</v>
      </c>
      <c r="E289" s="105">
        <f t="shared" si="47"/>
        <v>0.60343639320575526</v>
      </c>
      <c r="F289" s="105">
        <f t="shared" si="47"/>
        <v>0</v>
      </c>
      <c r="G289" s="105">
        <f t="shared" si="47"/>
        <v>1.1204808882676094E-2</v>
      </c>
      <c r="H289" s="105">
        <f t="shared" si="47"/>
        <v>0</v>
      </c>
      <c r="I289" s="105">
        <f t="shared" si="47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48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8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8"/>
        <v>0</v>
      </c>
    </row>
    <row r="297" spans="1:11" x14ac:dyDescent="0.25">
      <c r="A297" s="12" t="s">
        <v>15</v>
      </c>
      <c r="B297" s="49">
        <v>21.1864490143194</v>
      </c>
      <c r="C297" s="49">
        <v>65.934638918981619</v>
      </c>
      <c r="D297" s="49">
        <v>6.1382539863865491</v>
      </c>
      <c r="E297" s="49">
        <v>0</v>
      </c>
      <c r="F297" s="372"/>
      <c r="G297" s="49">
        <v>0</v>
      </c>
      <c r="H297" s="58">
        <v>0</v>
      </c>
      <c r="I297" s="48">
        <f t="shared" si="48"/>
        <v>93.259341919687571</v>
      </c>
    </row>
    <row r="298" spans="1:11" x14ac:dyDescent="0.25">
      <c r="A298" s="11" t="s">
        <v>67</v>
      </c>
      <c r="B298" s="52">
        <v>37.713453096723946</v>
      </c>
      <c r="C298" s="52">
        <v>25.269092403064867</v>
      </c>
      <c r="D298" s="52">
        <v>6.1842880214266573</v>
      </c>
      <c r="E298" s="52">
        <v>9.2960384454922718E-2</v>
      </c>
      <c r="F298" s="372"/>
      <c r="G298" s="52">
        <v>0</v>
      </c>
      <c r="H298" s="53">
        <v>0</v>
      </c>
      <c r="I298" s="54">
        <f t="shared" si="48"/>
        <v>69.259793905670392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0.34349902793115189</v>
      </c>
      <c r="F299" s="372"/>
      <c r="G299" s="49">
        <v>0</v>
      </c>
      <c r="H299" s="58">
        <v>0</v>
      </c>
      <c r="I299" s="48">
        <f t="shared" si="48"/>
        <v>0.34349902793115189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48"/>
        <v>0</v>
      </c>
    </row>
    <row r="301" spans="1:11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8"/>
        <v>0</v>
      </c>
    </row>
    <row r="302" spans="1:11" x14ac:dyDescent="0.25">
      <c r="A302" s="11" t="s">
        <v>16</v>
      </c>
      <c r="B302" s="52">
        <v>0.83625644408348232</v>
      </c>
      <c r="C302" s="52">
        <v>6.5419363637815451</v>
      </c>
      <c r="D302" s="52">
        <v>5.9092980778706368</v>
      </c>
      <c r="E302" s="52">
        <v>7.0765709950728963</v>
      </c>
      <c r="F302" s="372"/>
      <c r="G302" s="52">
        <v>0</v>
      </c>
      <c r="H302" s="53">
        <v>0</v>
      </c>
      <c r="I302" s="54">
        <f t="shared" si="48"/>
        <v>20.36406188080856</v>
      </c>
    </row>
    <row r="303" spans="1:11" x14ac:dyDescent="0.25">
      <c r="A303" s="12" t="s">
        <v>139</v>
      </c>
      <c r="B303" s="49">
        <v>13.529597182998872</v>
      </c>
      <c r="C303" s="49">
        <v>195.16506486198855</v>
      </c>
      <c r="D303" s="49">
        <v>29.413324237256322</v>
      </c>
      <c r="E303" s="49">
        <v>0.51206739775868737</v>
      </c>
      <c r="F303" s="372"/>
      <c r="G303" s="49">
        <v>0</v>
      </c>
      <c r="H303" s="58">
        <v>0</v>
      </c>
      <c r="I303" s="48">
        <f t="shared" si="48"/>
        <v>238.62005368000246</v>
      </c>
    </row>
    <row r="304" spans="1:11" x14ac:dyDescent="0.25">
      <c r="A304" s="11" t="s">
        <v>24</v>
      </c>
      <c r="B304" s="52">
        <v>16.713132326036817</v>
      </c>
      <c r="C304" s="52">
        <v>2.6677462826443352</v>
      </c>
      <c r="D304" s="52">
        <v>8.5014315538579392</v>
      </c>
      <c r="E304" s="52">
        <v>168.53680626879031</v>
      </c>
      <c r="F304" s="372"/>
      <c r="G304" s="52">
        <v>13.588372910394767</v>
      </c>
      <c r="H304" s="53">
        <v>2.3766872338191834E-2</v>
      </c>
      <c r="I304" s="54">
        <f t="shared" si="48"/>
        <v>210.03125621406238</v>
      </c>
    </row>
    <row r="305" spans="1:11" x14ac:dyDescent="0.25">
      <c r="A305" s="12" t="s">
        <v>23</v>
      </c>
      <c r="B305" s="49">
        <v>0.17063178693286546</v>
      </c>
      <c r="C305" s="49">
        <v>0.6085408083242535</v>
      </c>
      <c r="D305" s="49">
        <v>0.94142961443737505</v>
      </c>
      <c r="E305" s="49">
        <v>0</v>
      </c>
      <c r="F305" s="372"/>
      <c r="G305" s="49">
        <v>0</v>
      </c>
      <c r="H305" s="58">
        <v>0</v>
      </c>
      <c r="I305" s="48">
        <f t="shared" si="48"/>
        <v>1.720602209694494</v>
      </c>
    </row>
    <row r="306" spans="1:11" x14ac:dyDescent="0.25">
      <c r="A306" s="11" t="s">
        <v>58</v>
      </c>
      <c r="B306" s="52">
        <v>1.0695875542596216</v>
      </c>
      <c r="C306" s="52">
        <v>0</v>
      </c>
      <c r="D306" s="52">
        <v>0.36558650815340421</v>
      </c>
      <c r="E306" s="52">
        <v>0</v>
      </c>
      <c r="F306" s="372"/>
      <c r="G306" s="52">
        <v>0</v>
      </c>
      <c r="H306" s="53">
        <v>0</v>
      </c>
      <c r="I306" s="54">
        <f t="shared" si="48"/>
        <v>1.4351740624130258</v>
      </c>
    </row>
    <row r="307" spans="1:11" x14ac:dyDescent="0.25">
      <c r="A307" s="12" t="s">
        <v>21</v>
      </c>
      <c r="B307" s="49">
        <v>17.707805454124827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8"/>
        <v>17.707805454124827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8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8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48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48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48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108.92691285947983</v>
      </c>
      <c r="C314" s="75">
        <f t="shared" ref="C314:I314" si="49">SUM(C293:C309)</f>
        <v>296.18701963878516</v>
      </c>
      <c r="D314" s="75">
        <f t="shared" si="49"/>
        <v>57.453611999388883</v>
      </c>
      <c r="E314" s="75">
        <f t="shared" si="49"/>
        <v>176.56190407400797</v>
      </c>
      <c r="F314" s="75">
        <f t="shared" si="49"/>
        <v>0</v>
      </c>
      <c r="G314" s="75">
        <f t="shared" si="49"/>
        <v>13.588372910394767</v>
      </c>
      <c r="H314" s="76">
        <f t="shared" si="49"/>
        <v>2.3766872338191834E-2</v>
      </c>
      <c r="I314" s="48">
        <f t="shared" si="49"/>
        <v>652.74158835439482</v>
      </c>
    </row>
    <row r="315" spans="1:11" s="4" customFormat="1" ht="15" thickBot="1" x14ac:dyDescent="0.35">
      <c r="A315" s="18" t="s">
        <v>85</v>
      </c>
      <c r="B315" s="105">
        <f>B314/$I$314</f>
        <v>0.1668760115838365</v>
      </c>
      <c r="C315" s="105">
        <f t="shared" ref="C315:I315" si="50">C314/$I$314</f>
        <v>0.45375846264904374</v>
      </c>
      <c r="D315" s="105">
        <f t="shared" si="50"/>
        <v>8.8018923605332519E-2</v>
      </c>
      <c r="E315" s="105">
        <f t="shared" si="50"/>
        <v>0.27049280637860434</v>
      </c>
      <c r="F315" s="105">
        <f t="shared" si="50"/>
        <v>0</v>
      </c>
      <c r="G315" s="105">
        <f t="shared" si="50"/>
        <v>2.0817384938888243E-2</v>
      </c>
      <c r="H315" s="105">
        <f t="shared" si="50"/>
        <v>3.6410844294615434E-5</v>
      </c>
      <c r="I315" s="105">
        <f t="shared" si="50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3.8569100753327179E-8</v>
      </c>
      <c r="C319" s="46">
        <v>287.98261900960171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287.98261904817082</v>
      </c>
    </row>
    <row r="320" spans="1:11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51">SUM(B320:H320)</f>
        <v>0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51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51"/>
        <v>0</v>
      </c>
    </row>
    <row r="323" spans="1:9" x14ac:dyDescent="0.25">
      <c r="A323" s="12" t="s">
        <v>15</v>
      </c>
      <c r="B323" s="49">
        <v>17.584772112868951</v>
      </c>
      <c r="C323" s="49">
        <v>80.336027159051454</v>
      </c>
      <c r="D323" s="49">
        <v>25.521433850888418</v>
      </c>
      <c r="E323" s="49">
        <v>0</v>
      </c>
      <c r="F323" s="372"/>
      <c r="G323" s="49">
        <v>0</v>
      </c>
      <c r="H323" s="58">
        <v>0</v>
      </c>
      <c r="I323" s="48">
        <f t="shared" si="51"/>
        <v>123.44223312280882</v>
      </c>
    </row>
    <row r="324" spans="1:9" x14ac:dyDescent="0.25">
      <c r="A324" s="11" t="s">
        <v>67</v>
      </c>
      <c r="B324" s="52">
        <v>2.2681080427515337</v>
      </c>
      <c r="C324" s="52">
        <v>5.7538789764873152E-5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51"/>
        <v>2.2681655815412984</v>
      </c>
    </row>
    <row r="325" spans="1:9" x14ac:dyDescent="0.25">
      <c r="A325" s="12" t="s">
        <v>56</v>
      </c>
      <c r="B325" s="49">
        <v>5.6282415244609931E-8</v>
      </c>
      <c r="C325" s="49">
        <v>0.73046862745661423</v>
      </c>
      <c r="D325" s="49">
        <v>0</v>
      </c>
      <c r="E325" s="49">
        <v>1.1364269630472785</v>
      </c>
      <c r="F325" s="372"/>
      <c r="G325" s="49">
        <v>0</v>
      </c>
      <c r="H325" s="58">
        <v>0</v>
      </c>
      <c r="I325" s="48">
        <f t="shared" si="51"/>
        <v>1.866895646786308</v>
      </c>
    </row>
    <row r="326" spans="1:9" x14ac:dyDescent="0.25">
      <c r="A326" s="11" t="s">
        <v>11</v>
      </c>
      <c r="B326" s="52">
        <v>7.0877111880732824E-10</v>
      </c>
      <c r="C326" s="52">
        <v>0</v>
      </c>
      <c r="D326" s="52">
        <v>0</v>
      </c>
      <c r="E326" s="52">
        <v>1.3547906767466584E-2</v>
      </c>
      <c r="F326" s="372"/>
      <c r="G326" s="52">
        <v>0</v>
      </c>
      <c r="H326" s="53">
        <v>0</v>
      </c>
      <c r="I326" s="54">
        <f t="shared" si="51"/>
        <v>1.3547907476237702E-2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51"/>
        <v>0</v>
      </c>
    </row>
    <row r="328" spans="1:9" x14ac:dyDescent="0.25">
      <c r="A328" s="11" t="s">
        <v>16</v>
      </c>
      <c r="B328" s="52">
        <v>0</v>
      </c>
      <c r="C328" s="52">
        <v>0</v>
      </c>
      <c r="D328" s="52">
        <v>0</v>
      </c>
      <c r="E328" s="52">
        <v>0</v>
      </c>
      <c r="F328" s="372"/>
      <c r="G328" s="52">
        <v>0</v>
      </c>
      <c r="H328" s="53">
        <v>0</v>
      </c>
      <c r="I328" s="54">
        <f t="shared" si="51"/>
        <v>0</v>
      </c>
    </row>
    <row r="329" spans="1:9" x14ac:dyDescent="0.25">
      <c r="A329" s="12" t="s">
        <v>139</v>
      </c>
      <c r="B329" s="49">
        <v>74.91519457333159</v>
      </c>
      <c r="C329" s="49">
        <v>300.85400318941186</v>
      </c>
      <c r="D329" s="49">
        <v>76.371014327221474</v>
      </c>
      <c r="E329" s="49">
        <v>31.685048487199285</v>
      </c>
      <c r="F329" s="372"/>
      <c r="G329" s="49">
        <v>0</v>
      </c>
      <c r="H329" s="58">
        <v>0</v>
      </c>
      <c r="I329" s="48">
        <f t="shared" si="51"/>
        <v>483.82526057716422</v>
      </c>
    </row>
    <row r="330" spans="1:9" x14ac:dyDescent="0.25">
      <c r="A330" s="11" t="s">
        <v>24</v>
      </c>
      <c r="B330" s="52">
        <v>42.554027895599077</v>
      </c>
      <c r="C330" s="52">
        <v>7.1050989336696846</v>
      </c>
      <c r="D330" s="52">
        <v>16.782203212055002</v>
      </c>
      <c r="E330" s="52">
        <v>880.09092826593485</v>
      </c>
      <c r="F330" s="372"/>
      <c r="G330" s="52">
        <v>54.755809312459441</v>
      </c>
      <c r="H330" s="53">
        <v>0</v>
      </c>
      <c r="I330" s="54">
        <f t="shared" si="51"/>
        <v>1001.288067619718</v>
      </c>
    </row>
    <row r="331" spans="1:9" x14ac:dyDescent="0.25">
      <c r="A331" s="12" t="s">
        <v>23</v>
      </c>
      <c r="B331" s="49">
        <v>3.7976060974946262</v>
      </c>
      <c r="C331" s="49">
        <v>0</v>
      </c>
      <c r="D331" s="49">
        <v>1.6469723482556387</v>
      </c>
      <c r="E331" s="49">
        <v>0</v>
      </c>
      <c r="F331" s="372"/>
      <c r="G331" s="49">
        <v>0</v>
      </c>
      <c r="H331" s="58">
        <v>0</v>
      </c>
      <c r="I331" s="48">
        <f t="shared" si="51"/>
        <v>5.4445784457502651</v>
      </c>
    </row>
    <row r="332" spans="1:9" x14ac:dyDescent="0.25">
      <c r="A332" s="11" t="s">
        <v>58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51"/>
        <v>0</v>
      </c>
    </row>
    <row r="333" spans="1:9" x14ac:dyDescent="0.25">
      <c r="A333" s="12" t="s">
        <v>21</v>
      </c>
      <c r="B333" s="49">
        <v>20.753439868553944</v>
      </c>
      <c r="C333" s="49">
        <v>5261.8438492112273</v>
      </c>
      <c r="D333" s="49">
        <v>1.9579502861363498</v>
      </c>
      <c r="E333" s="49">
        <v>0</v>
      </c>
      <c r="F333" s="372"/>
      <c r="G333" s="49">
        <v>0</v>
      </c>
      <c r="H333" s="58">
        <v>0</v>
      </c>
      <c r="I333" s="48">
        <f t="shared" si="51"/>
        <v>5284.5552393659173</v>
      </c>
    </row>
    <row r="334" spans="1:9" x14ac:dyDescent="0.25">
      <c r="A334" s="11" t="s">
        <v>20</v>
      </c>
      <c r="B334" s="52">
        <v>30.861978693574592</v>
      </c>
      <c r="C334" s="52">
        <v>30.375553730412239</v>
      </c>
      <c r="D334" s="52">
        <v>9.4571997970521817</v>
      </c>
      <c r="E334" s="52">
        <v>0</v>
      </c>
      <c r="F334" s="372"/>
      <c r="G334" s="52">
        <v>0</v>
      </c>
      <c r="H334" s="53">
        <v>0</v>
      </c>
      <c r="I334" s="54">
        <f t="shared" si="51"/>
        <v>70.694732221039018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51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51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51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51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192.73512737973462</v>
      </c>
      <c r="C340" s="75">
        <f t="shared" ref="C340:I340" si="52">SUM(C319:C335)</f>
        <v>5969.2276773996209</v>
      </c>
      <c r="D340" s="75">
        <f t="shared" si="52"/>
        <v>131.73677382160906</v>
      </c>
      <c r="E340" s="75">
        <f t="shared" si="52"/>
        <v>912.9259516229489</v>
      </c>
      <c r="F340" s="75">
        <f t="shared" si="52"/>
        <v>0</v>
      </c>
      <c r="G340" s="75">
        <f t="shared" si="52"/>
        <v>54.755809312459441</v>
      </c>
      <c r="H340" s="76">
        <f t="shared" si="52"/>
        <v>0</v>
      </c>
      <c r="I340" s="48">
        <f t="shared" si="52"/>
        <v>7261.3813395363723</v>
      </c>
    </row>
    <row r="341" spans="1:11" s="4" customFormat="1" ht="15" thickBot="1" x14ac:dyDescent="0.35">
      <c r="A341" s="18" t="s">
        <v>85</v>
      </c>
      <c r="B341" s="105">
        <f>B340/$I$340</f>
        <v>2.6542488042921107E-2</v>
      </c>
      <c r="C341" s="105">
        <f t="shared" ref="C341:I341" si="53">C340/$I$340</f>
        <v>0.82205125970987036</v>
      </c>
      <c r="D341" s="105">
        <f t="shared" si="53"/>
        <v>1.8142109284956E-2</v>
      </c>
      <c r="E341" s="105">
        <f t="shared" si="53"/>
        <v>0.12572345521261907</v>
      </c>
      <c r="F341" s="105">
        <f t="shared" si="53"/>
        <v>0</v>
      </c>
      <c r="G341" s="105">
        <f t="shared" si="53"/>
        <v>7.5406877496335305E-3</v>
      </c>
      <c r="H341" s="105">
        <f t="shared" si="53"/>
        <v>0</v>
      </c>
      <c r="I341" s="105">
        <f t="shared" si="53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4" si="54">SUM(B346:H346)</f>
        <v>0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4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4"/>
        <v>0</v>
      </c>
    </row>
    <row r="349" spans="1:11" x14ac:dyDescent="0.25">
      <c r="A349" s="12" t="s">
        <v>15</v>
      </c>
      <c r="B349" s="49">
        <v>21.177187586680855</v>
      </c>
      <c r="C349" s="49">
        <v>1.7803126167746084</v>
      </c>
      <c r="D349" s="49">
        <v>47.729172480484912</v>
      </c>
      <c r="E349" s="49">
        <v>5.7159034476798787E-9</v>
      </c>
      <c r="F349" s="372"/>
      <c r="G349" s="49">
        <v>0</v>
      </c>
      <c r="H349" s="58">
        <v>0</v>
      </c>
      <c r="I349" s="48">
        <f t="shared" si="54"/>
        <v>70.686672689656277</v>
      </c>
    </row>
    <row r="350" spans="1:11" x14ac:dyDescent="0.25">
      <c r="A350" s="11" t="s">
        <v>67</v>
      </c>
      <c r="B350" s="52">
        <v>1.7288054641149664</v>
      </c>
      <c r="C350" s="52">
        <v>1.3264249881127628E-9</v>
      </c>
      <c r="D350" s="52">
        <v>1.0566870206489525</v>
      </c>
      <c r="E350" s="52">
        <v>1.3264249881127628E-9</v>
      </c>
      <c r="F350" s="372"/>
      <c r="G350" s="52">
        <v>0</v>
      </c>
      <c r="H350" s="53">
        <v>0</v>
      </c>
      <c r="I350" s="54">
        <f t="shared" si="54"/>
        <v>2.7854924874167688</v>
      </c>
    </row>
    <row r="351" spans="1:11" x14ac:dyDescent="0.25">
      <c r="A351" s="12" t="s">
        <v>56</v>
      </c>
      <c r="B351" s="49">
        <v>4.4199688519207358E-9</v>
      </c>
      <c r="C351" s="49">
        <v>4.4199688519207358E-9</v>
      </c>
      <c r="D351" s="49">
        <v>4.4199688519207358E-9</v>
      </c>
      <c r="E351" s="49">
        <v>3.3324214428398307</v>
      </c>
      <c r="F351" s="372"/>
      <c r="G351" s="49">
        <v>0</v>
      </c>
      <c r="H351" s="58">
        <v>0</v>
      </c>
      <c r="I351" s="48">
        <f t="shared" si="54"/>
        <v>3.3324214560997372</v>
      </c>
    </row>
    <row r="352" spans="1:11" x14ac:dyDescent="0.25">
      <c r="A352" s="11" t="s">
        <v>11</v>
      </c>
      <c r="B352" s="52">
        <v>7.1261811037300823E-10</v>
      </c>
      <c r="C352" s="52">
        <v>7.1261811037300823E-10</v>
      </c>
      <c r="D352" s="52">
        <v>7.1261811037300823E-10</v>
      </c>
      <c r="E352" s="52">
        <v>1.8477023604431453E-3</v>
      </c>
      <c r="F352" s="372"/>
      <c r="G352" s="52">
        <v>0</v>
      </c>
      <c r="H352" s="53">
        <v>0</v>
      </c>
      <c r="I352" s="54">
        <f t="shared" si="54"/>
        <v>1.8477044982974763E-3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54"/>
        <v>0</v>
      </c>
    </row>
    <row r="354" spans="1:11" x14ac:dyDescent="0.25">
      <c r="A354" s="11" t="s">
        <v>16</v>
      </c>
      <c r="B354" s="52">
        <v>2.1966787392082345</v>
      </c>
      <c r="C354" s="52">
        <v>2.9289050405279471</v>
      </c>
      <c r="D354" s="52">
        <v>1.0983393641124189E-8</v>
      </c>
      <c r="E354" s="52">
        <v>1.0983393641124189E-8</v>
      </c>
      <c r="F354" s="372"/>
      <c r="G354" s="52">
        <v>0</v>
      </c>
      <c r="H354" s="53">
        <v>0</v>
      </c>
      <c r="I354" s="54">
        <f t="shared" si="54"/>
        <v>5.1255838017029696</v>
      </c>
    </row>
    <row r="355" spans="1:11" x14ac:dyDescent="0.25">
      <c r="A355" s="12" t="s">
        <v>139</v>
      </c>
      <c r="B355" s="49">
        <v>2.7325322482012662</v>
      </c>
      <c r="C355" s="49">
        <v>88.369452186776712</v>
      </c>
      <c r="D355" s="49">
        <v>28.187296352734759</v>
      </c>
      <c r="E355" s="49">
        <v>6.9086456021317019E-9</v>
      </c>
      <c r="F355" s="372"/>
      <c r="G355" s="49">
        <v>0</v>
      </c>
      <c r="H355" s="58">
        <v>0</v>
      </c>
      <c r="I355" s="48">
        <f t="shared" si="54"/>
        <v>119.28928079462139</v>
      </c>
    </row>
    <row r="356" spans="1:11" x14ac:dyDescent="0.25">
      <c r="A356" s="11" t="s">
        <v>24</v>
      </c>
      <c r="B356" s="52">
        <v>3.1965491679134317</v>
      </c>
      <c r="C356" s="52">
        <v>1.917404499275617</v>
      </c>
      <c r="D356" s="52">
        <v>16.495614620965309</v>
      </c>
      <c r="E356" s="52">
        <v>420.70384535961949</v>
      </c>
      <c r="F356" s="372"/>
      <c r="G356" s="52">
        <v>9.0671677439929557</v>
      </c>
      <c r="H356" s="53">
        <v>1.0199851808265242E-2</v>
      </c>
      <c r="I356" s="54">
        <f t="shared" si="54"/>
        <v>451.39078124357508</v>
      </c>
    </row>
    <row r="357" spans="1:11" x14ac:dyDescent="0.25">
      <c r="A357" s="12" t="s">
        <v>23</v>
      </c>
      <c r="B357" s="49">
        <v>106.98898517111979</v>
      </c>
      <c r="C357" s="49">
        <v>0</v>
      </c>
      <c r="D357" s="49">
        <v>103.0562161147503</v>
      </c>
      <c r="E357" s="49">
        <v>0</v>
      </c>
      <c r="F357" s="372"/>
      <c r="G357" s="49">
        <v>0</v>
      </c>
      <c r="H357" s="58">
        <v>0</v>
      </c>
      <c r="I357" s="48">
        <f t="shared" si="54"/>
        <v>210.04520128587009</v>
      </c>
    </row>
    <row r="358" spans="1:11" x14ac:dyDescent="0.25">
      <c r="A358" s="11" t="s">
        <v>58</v>
      </c>
      <c r="B358" s="52">
        <v>11.053332926905913</v>
      </c>
      <c r="C358" s="52">
        <v>18.745085157844137</v>
      </c>
      <c r="D358" s="52">
        <v>34.185565562171973</v>
      </c>
      <c r="E358" s="52">
        <v>9.1335431812376679E-8</v>
      </c>
      <c r="F358" s="372"/>
      <c r="G358" s="52">
        <v>0</v>
      </c>
      <c r="H358" s="53">
        <v>0</v>
      </c>
      <c r="I358" s="54">
        <f t="shared" si="54"/>
        <v>63.983983738257457</v>
      </c>
    </row>
    <row r="359" spans="1:11" x14ac:dyDescent="0.25">
      <c r="A359" s="12" t="s">
        <v>21</v>
      </c>
      <c r="B359" s="49">
        <v>127.93015967445278</v>
      </c>
      <c r="C359" s="49">
        <v>920.05855180251456</v>
      </c>
      <c r="D359" s="49">
        <v>447.31998213997565</v>
      </c>
      <c r="E359" s="49">
        <v>8.1488110888568234E-9</v>
      </c>
      <c r="F359" s="372"/>
      <c r="G359" s="49">
        <v>0</v>
      </c>
      <c r="H359" s="58">
        <v>0</v>
      </c>
      <c r="I359" s="48">
        <f t="shared" si="54"/>
        <v>1495.3086936250918</v>
      </c>
    </row>
    <row r="360" spans="1:11" x14ac:dyDescent="0.25">
      <c r="A360" s="11" t="s">
        <v>20</v>
      </c>
      <c r="B360" s="52">
        <v>2.0917406772002627</v>
      </c>
      <c r="C360" s="52">
        <v>112.60845150367767</v>
      </c>
      <c r="D360" s="52">
        <v>35.059793044229949</v>
      </c>
      <c r="E360" s="52">
        <v>1.2836570070462315E-7</v>
      </c>
      <c r="F360" s="372"/>
      <c r="G360" s="52">
        <v>0</v>
      </c>
      <c r="H360" s="53">
        <v>0</v>
      </c>
      <c r="I360" s="54">
        <f t="shared" si="54"/>
        <v>149.75998535347358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54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54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54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54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279.0959716609301</v>
      </c>
      <c r="C366" s="75">
        <f t="shared" ref="C366:I366" si="55">SUM(C345:C361)</f>
        <v>1146.4081628138504</v>
      </c>
      <c r="D366" s="75">
        <f t="shared" si="55"/>
        <v>713.09032735207779</v>
      </c>
      <c r="E366" s="75">
        <f t="shared" si="55"/>
        <v>424.03811475760403</v>
      </c>
      <c r="F366" s="75">
        <f t="shared" si="55"/>
        <v>0</v>
      </c>
      <c r="G366" s="75">
        <f t="shared" si="55"/>
        <v>9.0671677439929557</v>
      </c>
      <c r="H366" s="76">
        <f t="shared" si="55"/>
        <v>1.0199851808265242E-2</v>
      </c>
      <c r="I366" s="48">
        <f t="shared" si="55"/>
        <v>2571.7099441802634</v>
      </c>
    </row>
    <row r="367" spans="1:11" s="4" customFormat="1" ht="15" thickBot="1" x14ac:dyDescent="0.35">
      <c r="A367" s="18" t="s">
        <v>85</v>
      </c>
      <c r="B367" s="105">
        <f>B366/$I$366</f>
        <v>0.10852544716114647</v>
      </c>
      <c r="C367" s="105">
        <f t="shared" ref="C367:I367" si="56">C366/$I$366</f>
        <v>0.44577661855224104</v>
      </c>
      <c r="D367" s="105">
        <f t="shared" si="56"/>
        <v>0.27728256406434532</v>
      </c>
      <c r="E367" s="105">
        <f t="shared" si="56"/>
        <v>0.16488566905346197</v>
      </c>
      <c r="F367" s="105">
        <f t="shared" si="56"/>
        <v>0</v>
      </c>
      <c r="G367" s="105">
        <f t="shared" si="56"/>
        <v>3.5257349937584544E-3</v>
      </c>
      <c r="H367" s="105">
        <f t="shared" si="56"/>
        <v>3.966175046819466E-6</v>
      </c>
      <c r="I367" s="105">
        <f t="shared" si="56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57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7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7"/>
        <v>0</v>
      </c>
    </row>
    <row r="375" spans="1:9" x14ac:dyDescent="0.25">
      <c r="A375" s="12" t="s">
        <v>15</v>
      </c>
      <c r="B375" s="49">
        <v>15.416209340918284</v>
      </c>
      <c r="C375" s="49">
        <v>0.27737825607731154</v>
      </c>
      <c r="D375" s="49">
        <v>8.8695767086959751</v>
      </c>
      <c r="E375" s="49">
        <v>9.0750607012791963E-10</v>
      </c>
      <c r="F375" s="372"/>
      <c r="G375" s="49">
        <v>0</v>
      </c>
      <c r="H375" s="58">
        <v>0</v>
      </c>
      <c r="I375" s="48">
        <f t="shared" si="57"/>
        <v>24.563164306599077</v>
      </c>
    </row>
    <row r="376" spans="1:9" x14ac:dyDescent="0.25">
      <c r="A376" s="11" t="s">
        <v>67</v>
      </c>
      <c r="B376" s="52">
        <v>102.03442476904249</v>
      </c>
      <c r="C376" s="52">
        <v>0.28592070416506948</v>
      </c>
      <c r="D376" s="52">
        <v>4.0099441798077592E-8</v>
      </c>
      <c r="E376" s="52">
        <v>0.60155547602029158</v>
      </c>
      <c r="F376" s="372"/>
      <c r="G376" s="52">
        <v>0</v>
      </c>
      <c r="H376" s="53">
        <v>0</v>
      </c>
      <c r="I376" s="54">
        <f t="shared" si="57"/>
        <v>102.92190098932728</v>
      </c>
    </row>
    <row r="377" spans="1:9" x14ac:dyDescent="0.25">
      <c r="A377" s="12" t="s">
        <v>56</v>
      </c>
      <c r="B377" s="49">
        <v>7.4756539619989529E-9</v>
      </c>
      <c r="C377" s="49">
        <v>7.4756539619989529E-9</v>
      </c>
      <c r="D377" s="49">
        <v>7.4756539619989529E-9</v>
      </c>
      <c r="E377" s="49">
        <v>793.17063102542875</v>
      </c>
      <c r="F377" s="372"/>
      <c r="G377" s="49">
        <v>0</v>
      </c>
      <c r="H377" s="58">
        <v>0</v>
      </c>
      <c r="I377" s="48">
        <f t="shared" si="57"/>
        <v>793.17063104785575</v>
      </c>
    </row>
    <row r="378" spans="1:9" x14ac:dyDescent="0.25">
      <c r="A378" s="11" t="s">
        <v>11</v>
      </c>
      <c r="B378" s="52">
        <v>3.5624547524424072E-8</v>
      </c>
      <c r="C378" s="52">
        <v>3.5624547524424072E-8</v>
      </c>
      <c r="D378" s="52">
        <v>3.5624547524424072E-8</v>
      </c>
      <c r="E378" s="52">
        <v>6.8018871625207797</v>
      </c>
      <c r="F378" s="372"/>
      <c r="G378" s="52">
        <v>0</v>
      </c>
      <c r="H378" s="53">
        <v>0</v>
      </c>
      <c r="I378" s="54">
        <f t="shared" si="57"/>
        <v>6.8018872693944221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57"/>
        <v>0</v>
      </c>
    </row>
    <row r="380" spans="1:9" x14ac:dyDescent="0.25">
      <c r="A380" s="11" t="s">
        <v>16</v>
      </c>
      <c r="B380" s="52">
        <v>4.1124857404380686</v>
      </c>
      <c r="C380" s="52">
        <v>1.8740647155414142E-9</v>
      </c>
      <c r="D380" s="52">
        <v>4.3264319049301827</v>
      </c>
      <c r="E380" s="52">
        <v>2.0558447772808748</v>
      </c>
      <c r="F380" s="372"/>
      <c r="G380" s="52">
        <v>0</v>
      </c>
      <c r="H380" s="53">
        <v>0</v>
      </c>
      <c r="I380" s="54">
        <f t="shared" si="57"/>
        <v>10.494762424523191</v>
      </c>
    </row>
    <row r="381" spans="1:9" x14ac:dyDescent="0.25">
      <c r="A381" s="12" t="s">
        <v>139</v>
      </c>
      <c r="B381" s="49">
        <v>50.409224175454334</v>
      </c>
      <c r="C381" s="49">
        <v>1.1837346346250366</v>
      </c>
      <c r="D381" s="49">
        <v>60.616526290548755</v>
      </c>
      <c r="E381" s="49">
        <v>1.5591086148434085E-2</v>
      </c>
      <c r="F381" s="372"/>
      <c r="G381" s="49">
        <v>0</v>
      </c>
      <c r="H381" s="58">
        <v>0</v>
      </c>
      <c r="I381" s="48">
        <f t="shared" si="57"/>
        <v>112.22507618677656</v>
      </c>
    </row>
    <row r="382" spans="1:9" x14ac:dyDescent="0.25">
      <c r="A382" s="11" t="s">
        <v>24</v>
      </c>
      <c r="B382" s="52">
        <v>9.9346495345994423</v>
      </c>
      <c r="C382" s="52">
        <v>6.1520647963094702E-3</v>
      </c>
      <c r="D382" s="52">
        <v>2.8809334267486539</v>
      </c>
      <c r="E382" s="52">
        <v>38.75105520060437</v>
      </c>
      <c r="F382" s="372"/>
      <c r="G382" s="52">
        <v>37.961963363226268</v>
      </c>
      <c r="H382" s="53">
        <v>0</v>
      </c>
      <c r="I382" s="54">
        <f t="shared" si="57"/>
        <v>89.534753589975054</v>
      </c>
    </row>
    <row r="383" spans="1:9" x14ac:dyDescent="0.25">
      <c r="A383" s="12" t="s">
        <v>23</v>
      </c>
      <c r="B383" s="49">
        <v>7.5017722158743814</v>
      </c>
      <c r="C383" s="49">
        <v>5.5401247937986869E-9</v>
      </c>
      <c r="D383" s="49">
        <v>5.5401247937986869E-9</v>
      </c>
      <c r="E383" s="49">
        <v>5.5401247937986869E-9</v>
      </c>
      <c r="F383" s="372"/>
      <c r="G383" s="49">
        <v>0</v>
      </c>
      <c r="H383" s="58">
        <v>0</v>
      </c>
      <c r="I383" s="48">
        <f t="shared" si="57"/>
        <v>7.5017722324947558</v>
      </c>
    </row>
    <row r="384" spans="1:9" x14ac:dyDescent="0.25">
      <c r="A384" s="11" t="s">
        <v>58</v>
      </c>
      <c r="B384" s="52">
        <v>7.4409279197040501</v>
      </c>
      <c r="C384" s="52">
        <v>1.0621726373298618E-8</v>
      </c>
      <c r="D384" s="52">
        <v>1.0621726373298618E-8</v>
      </c>
      <c r="E384" s="52">
        <v>1.0621726373298618E-8</v>
      </c>
      <c r="F384" s="372"/>
      <c r="G384" s="52">
        <v>0</v>
      </c>
      <c r="H384" s="53">
        <v>0</v>
      </c>
      <c r="I384" s="54">
        <f t="shared" si="57"/>
        <v>7.4409279515692299</v>
      </c>
    </row>
    <row r="385" spans="1:11" x14ac:dyDescent="0.25">
      <c r="A385" s="12" t="s">
        <v>21</v>
      </c>
      <c r="B385" s="49">
        <v>16.380603826580963</v>
      </c>
      <c r="C385" s="49">
        <v>2.5864111305127837</v>
      </c>
      <c r="D385" s="49">
        <v>2.5864111305127837</v>
      </c>
      <c r="E385" s="49">
        <v>2.5864111305127837</v>
      </c>
      <c r="F385" s="372"/>
      <c r="G385" s="49">
        <v>0</v>
      </c>
      <c r="H385" s="58">
        <v>0</v>
      </c>
      <c r="I385" s="48">
        <f t="shared" si="57"/>
        <v>24.139837218119311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7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57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57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57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57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213.23029756571222</v>
      </c>
      <c r="C392" s="75">
        <f t="shared" ref="C392:I392" si="58">SUM(C371:C387)</f>
        <v>4.3395968513126277</v>
      </c>
      <c r="D392" s="75">
        <f t="shared" si="58"/>
        <v>79.279879560797866</v>
      </c>
      <c r="E392" s="75">
        <f t="shared" si="58"/>
        <v>843.98297587558568</v>
      </c>
      <c r="F392" s="75">
        <f t="shared" si="58"/>
        <v>0</v>
      </c>
      <c r="G392" s="75">
        <f t="shared" si="58"/>
        <v>37.961963363226268</v>
      </c>
      <c r="H392" s="76">
        <f t="shared" si="58"/>
        <v>0</v>
      </c>
      <c r="I392" s="48">
        <f t="shared" si="58"/>
        <v>1178.7947132166344</v>
      </c>
    </row>
    <row r="393" spans="1:11" s="4" customFormat="1" ht="15" thickBot="1" x14ac:dyDescent="0.35">
      <c r="A393" s="18" t="s">
        <v>85</v>
      </c>
      <c r="B393" s="105">
        <f>B392/$I$392</f>
        <v>0.18088840675562615</v>
      </c>
      <c r="C393" s="105">
        <f t="shared" ref="C393:I393" si="59">C392/$I$392</f>
        <v>3.6813847251409527E-3</v>
      </c>
      <c r="D393" s="105">
        <f t="shared" si="59"/>
        <v>6.7255034885983681E-2</v>
      </c>
      <c r="E393" s="105">
        <f t="shared" si="59"/>
        <v>0.71597112407517371</v>
      </c>
      <c r="F393" s="105">
        <f t="shared" si="59"/>
        <v>0</v>
      </c>
      <c r="G393" s="105">
        <f t="shared" si="59"/>
        <v>3.220404955807582E-2</v>
      </c>
      <c r="H393" s="105">
        <f t="shared" si="59"/>
        <v>0</v>
      </c>
      <c r="I393" s="105">
        <f t="shared" si="59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60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60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60"/>
        <v>0</v>
      </c>
    </row>
    <row r="401" spans="1:9" x14ac:dyDescent="0.25">
      <c r="A401" s="12" t="s">
        <v>15</v>
      </c>
      <c r="B401" s="49">
        <v>22.591122353288466</v>
      </c>
      <c r="C401" s="49">
        <v>17.446894855925198</v>
      </c>
      <c r="D401" s="49">
        <v>5.581243843855976E-3</v>
      </c>
      <c r="E401" s="49">
        <v>0</v>
      </c>
      <c r="F401" s="372"/>
      <c r="G401" s="49">
        <v>0</v>
      </c>
      <c r="H401" s="58">
        <v>0</v>
      </c>
      <c r="I401" s="48">
        <f t="shared" si="60"/>
        <v>40.04359845305752</v>
      </c>
    </row>
    <row r="402" spans="1:9" x14ac:dyDescent="0.25">
      <c r="A402" s="11" t="s">
        <v>67</v>
      </c>
      <c r="B402" s="52">
        <v>1.8925905752310206</v>
      </c>
      <c r="C402" s="52">
        <v>0.93768789982391831</v>
      </c>
      <c r="D402" s="52">
        <v>1.1470295753345656</v>
      </c>
      <c r="E402" s="52">
        <v>0</v>
      </c>
      <c r="F402" s="372"/>
      <c r="G402" s="52">
        <v>0</v>
      </c>
      <c r="H402" s="53">
        <v>0</v>
      </c>
      <c r="I402" s="54">
        <f t="shared" si="60"/>
        <v>3.9773080503895044</v>
      </c>
    </row>
    <row r="403" spans="1:9" x14ac:dyDescent="0.25">
      <c r="A403" s="12" t="s">
        <v>56</v>
      </c>
      <c r="B403" s="49">
        <v>8.7813263549725681E-9</v>
      </c>
      <c r="C403" s="49">
        <v>0</v>
      </c>
      <c r="D403" s="49">
        <v>0</v>
      </c>
      <c r="E403" s="49">
        <v>9.3272073728360536E-2</v>
      </c>
      <c r="F403" s="372"/>
      <c r="G403" s="49">
        <v>0</v>
      </c>
      <c r="H403" s="58">
        <v>0</v>
      </c>
      <c r="I403" s="48">
        <f t="shared" si="60"/>
        <v>9.3272082509686896E-2</v>
      </c>
    </row>
    <row r="404" spans="1:9" x14ac:dyDescent="0.25">
      <c r="A404" s="11" t="s">
        <v>11</v>
      </c>
      <c r="B404" s="52">
        <v>4.3327129333850278E-9</v>
      </c>
      <c r="C404" s="52">
        <v>0</v>
      </c>
      <c r="D404" s="52">
        <v>0</v>
      </c>
      <c r="E404" s="52">
        <v>7.1058178411449083E-2</v>
      </c>
      <c r="F404" s="372"/>
      <c r="G404" s="52">
        <v>0</v>
      </c>
      <c r="H404" s="53">
        <v>0</v>
      </c>
      <c r="I404" s="54">
        <f t="shared" si="60"/>
        <v>7.1058182744162021E-2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60"/>
        <v>0</v>
      </c>
    </row>
    <row r="406" spans="1:9" x14ac:dyDescent="0.25">
      <c r="A406" s="11" t="s">
        <v>16</v>
      </c>
      <c r="B406" s="52">
        <v>2.5888334200380243E-3</v>
      </c>
      <c r="C406" s="52">
        <v>0</v>
      </c>
      <c r="D406" s="52">
        <v>3.4517778933840326E-3</v>
      </c>
      <c r="E406" s="52">
        <v>0</v>
      </c>
      <c r="F406" s="372"/>
      <c r="G406" s="52">
        <v>0</v>
      </c>
      <c r="H406" s="53">
        <v>0</v>
      </c>
      <c r="I406" s="54">
        <f t="shared" si="60"/>
        <v>6.040611313422057E-3</v>
      </c>
    </row>
    <row r="407" spans="1:9" x14ac:dyDescent="0.25">
      <c r="A407" s="12" t="s">
        <v>139</v>
      </c>
      <c r="B407" s="49">
        <v>3.4401962408996751</v>
      </c>
      <c r="C407" s="49">
        <v>15.615022886444061</v>
      </c>
      <c r="D407" s="49">
        <v>4.4539622309254261</v>
      </c>
      <c r="E407" s="49">
        <v>0.13746727188147997</v>
      </c>
      <c r="F407" s="372"/>
      <c r="G407" s="49">
        <v>0</v>
      </c>
      <c r="H407" s="58">
        <v>0</v>
      </c>
      <c r="I407" s="48">
        <f t="shared" si="60"/>
        <v>23.646648630150644</v>
      </c>
    </row>
    <row r="408" spans="1:9" x14ac:dyDescent="0.25">
      <c r="A408" s="11" t="s">
        <v>24</v>
      </c>
      <c r="B408" s="52">
        <v>2.4586149268014941</v>
      </c>
      <c r="C408" s="52">
        <v>0.20783785786029968</v>
      </c>
      <c r="D408" s="52">
        <v>0.42877457452280948</v>
      </c>
      <c r="E408" s="52">
        <v>28.033599621146724</v>
      </c>
      <c r="F408" s="372"/>
      <c r="G408" s="52">
        <v>4.4480513161398276</v>
      </c>
      <c r="H408" s="53">
        <v>0</v>
      </c>
      <c r="I408" s="54">
        <f t="shared" si="60"/>
        <v>35.576878296471151</v>
      </c>
    </row>
    <row r="409" spans="1:9" x14ac:dyDescent="0.25">
      <c r="A409" s="12" t="s">
        <v>23</v>
      </c>
      <c r="B409" s="49">
        <v>0.3010726915080133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60"/>
        <v>0.3010726915080133</v>
      </c>
    </row>
    <row r="410" spans="1:9" x14ac:dyDescent="0.25">
      <c r="A410" s="11" t="s">
        <v>58</v>
      </c>
      <c r="B410" s="52">
        <v>6.2131982602075579E-2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60"/>
        <v>6.2131982602075579E-2</v>
      </c>
    </row>
    <row r="411" spans="1:9" x14ac:dyDescent="0.25">
      <c r="A411" s="12" t="s">
        <v>21</v>
      </c>
      <c r="B411" s="49">
        <v>9.3089730030984322E-2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60"/>
        <v>9.3089730030984322E-2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60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60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60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60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60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30.84140734689581</v>
      </c>
      <c r="C418" s="75">
        <f t="shared" ref="C418:I418" si="61">SUM(C397:C413)</f>
        <v>34.207443500053472</v>
      </c>
      <c r="D418" s="75">
        <f t="shared" si="61"/>
        <v>6.0387994025200413</v>
      </c>
      <c r="E418" s="75">
        <f t="shared" si="61"/>
        <v>28.335397145168013</v>
      </c>
      <c r="F418" s="75">
        <f t="shared" si="61"/>
        <v>0</v>
      </c>
      <c r="G418" s="75">
        <f t="shared" si="61"/>
        <v>4.4480513161398276</v>
      </c>
      <c r="H418" s="76">
        <f t="shared" si="61"/>
        <v>0</v>
      </c>
      <c r="I418" s="48">
        <f t="shared" si="61"/>
        <v>103.87109871077716</v>
      </c>
    </row>
    <row r="419" spans="1:11" s="4" customFormat="1" ht="15" thickBot="1" x14ac:dyDescent="0.35">
      <c r="A419" s="18" t="s">
        <v>85</v>
      </c>
      <c r="B419" s="105">
        <f>B418/$I$418</f>
        <v>0.29692000690944703</v>
      </c>
      <c r="C419" s="105">
        <f t="shared" ref="C419:I419" si="62">C418/$I$418</f>
        <v>0.32932590416995633</v>
      </c>
      <c r="D419" s="105">
        <f t="shared" si="62"/>
        <v>5.8137436471474284E-2</v>
      </c>
      <c r="E419" s="105">
        <f t="shared" si="62"/>
        <v>0.27279385215772317</v>
      </c>
      <c r="F419" s="105">
        <f t="shared" si="62"/>
        <v>0</v>
      </c>
      <c r="G419" s="105">
        <f t="shared" si="62"/>
        <v>4.2822800291399239E-2</v>
      </c>
      <c r="H419" s="105">
        <f t="shared" si="62"/>
        <v>0</v>
      </c>
      <c r="I419" s="105">
        <f t="shared" si="62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63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3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3"/>
        <v>0</v>
      </c>
    </row>
    <row r="427" spans="1:11" x14ac:dyDescent="0.25">
      <c r="A427" s="12" t="s">
        <v>15</v>
      </c>
      <c r="B427" s="49">
        <v>54.883084054961273</v>
      </c>
      <c r="C427" s="49">
        <v>2.0104852172555048</v>
      </c>
      <c r="D427" s="49">
        <v>7.9683554860291981</v>
      </c>
      <c r="E427" s="49">
        <v>0</v>
      </c>
      <c r="F427" s="372"/>
      <c r="G427" s="49">
        <v>0</v>
      </c>
      <c r="H427" s="58">
        <v>0</v>
      </c>
      <c r="I427" s="48">
        <f t="shared" si="63"/>
        <v>64.861924758245976</v>
      </c>
    </row>
    <row r="428" spans="1:11" x14ac:dyDescent="0.25">
      <c r="A428" s="11" t="s">
        <v>67</v>
      </c>
      <c r="B428" s="52">
        <v>3.0070724638972215</v>
      </c>
      <c r="C428" s="52">
        <v>1.8397375205077051</v>
      </c>
      <c r="D428" s="52">
        <v>0.80780166406748777</v>
      </c>
      <c r="E428" s="52">
        <v>0</v>
      </c>
      <c r="F428" s="372"/>
      <c r="G428" s="52">
        <v>0</v>
      </c>
      <c r="H428" s="53">
        <v>0</v>
      </c>
      <c r="I428" s="54">
        <f t="shared" si="63"/>
        <v>5.6546116484724145</v>
      </c>
    </row>
    <row r="429" spans="1:11" x14ac:dyDescent="0.25">
      <c r="A429" s="12" t="s">
        <v>56</v>
      </c>
      <c r="B429" s="49">
        <v>6.3684840025971303E-9</v>
      </c>
      <c r="C429" s="49">
        <v>6.3684840025971303E-9</v>
      </c>
      <c r="D429" s="49">
        <v>6.3684840025971303E-9</v>
      </c>
      <c r="E429" s="49">
        <v>6.8596155938376147E-2</v>
      </c>
      <c r="F429" s="372"/>
      <c r="G429" s="49">
        <v>0</v>
      </c>
      <c r="H429" s="58">
        <v>0</v>
      </c>
      <c r="I429" s="48">
        <f t="shared" si="63"/>
        <v>6.8596175043828159E-2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63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3"/>
        <v>0</v>
      </c>
    </row>
    <row r="432" spans="1:11" x14ac:dyDescent="0.25">
      <c r="A432" s="11" t="s">
        <v>16</v>
      </c>
      <c r="B432" s="52">
        <v>2.9027220416100286E-2</v>
      </c>
      <c r="C432" s="52">
        <v>2.9027220416100286E-2</v>
      </c>
      <c r="D432" s="52">
        <v>2.9027220416100286E-2</v>
      </c>
      <c r="E432" s="52">
        <v>0.11610888166440116</v>
      </c>
      <c r="F432" s="372"/>
      <c r="G432" s="52">
        <v>0</v>
      </c>
      <c r="H432" s="53">
        <v>0</v>
      </c>
      <c r="I432" s="54">
        <f t="shared" si="63"/>
        <v>0.203190542912702</v>
      </c>
    </row>
    <row r="433" spans="1:11" x14ac:dyDescent="0.25">
      <c r="A433" s="12" t="s">
        <v>139</v>
      </c>
      <c r="B433" s="49">
        <v>13.164009674976247</v>
      </c>
      <c r="C433" s="49">
        <v>17.536570065382641</v>
      </c>
      <c r="D433" s="49">
        <v>7.5310255423838237</v>
      </c>
      <c r="E433" s="49">
        <v>0.90033014577392378</v>
      </c>
      <c r="F433" s="372"/>
      <c r="G433" s="49">
        <v>0</v>
      </c>
      <c r="H433" s="58">
        <v>0</v>
      </c>
      <c r="I433" s="48">
        <f t="shared" si="63"/>
        <v>39.131935428516634</v>
      </c>
    </row>
    <row r="434" spans="1:11" x14ac:dyDescent="0.25">
      <c r="A434" s="11" t="s">
        <v>24</v>
      </c>
      <c r="B434" s="52">
        <v>23.145482086765135</v>
      </c>
      <c r="C434" s="52">
        <v>7.1589048974186236E-3</v>
      </c>
      <c r="D434" s="52">
        <v>8.2995175676531971</v>
      </c>
      <c r="E434" s="52">
        <v>79.604814210375025</v>
      </c>
      <c r="F434" s="372"/>
      <c r="G434" s="52">
        <v>16.448425849646409</v>
      </c>
      <c r="H434" s="53">
        <v>1.9930554702770525E-2</v>
      </c>
      <c r="I434" s="54">
        <f t="shared" si="63"/>
        <v>127.52532917403995</v>
      </c>
    </row>
    <row r="435" spans="1:11" x14ac:dyDescent="0.25">
      <c r="A435" s="12" t="s">
        <v>23</v>
      </c>
      <c r="B435" s="49">
        <v>17.076490611815917</v>
      </c>
      <c r="C435" s="49">
        <v>1.6243264212839788E-2</v>
      </c>
      <c r="D435" s="49">
        <v>1.3090887663842585</v>
      </c>
      <c r="E435" s="49">
        <v>0</v>
      </c>
      <c r="F435" s="372"/>
      <c r="G435" s="49">
        <v>0</v>
      </c>
      <c r="H435" s="58">
        <v>0</v>
      </c>
      <c r="I435" s="48">
        <f t="shared" si="63"/>
        <v>18.401822642413016</v>
      </c>
    </row>
    <row r="436" spans="1:11" x14ac:dyDescent="0.25">
      <c r="A436" s="11" t="s">
        <v>58</v>
      </c>
      <c r="B436" s="52">
        <v>2.5973340116023977</v>
      </c>
      <c r="C436" s="52">
        <v>0.93199400634981888</v>
      </c>
      <c r="D436" s="52">
        <v>2.1669109324880815</v>
      </c>
      <c r="E436" s="52">
        <v>0</v>
      </c>
      <c r="F436" s="372"/>
      <c r="G436" s="52">
        <v>0</v>
      </c>
      <c r="H436" s="53">
        <v>0</v>
      </c>
      <c r="I436" s="54">
        <f t="shared" si="63"/>
        <v>5.6962389504402982</v>
      </c>
    </row>
    <row r="437" spans="1:11" x14ac:dyDescent="0.25">
      <c r="A437" s="12" t="s">
        <v>21</v>
      </c>
      <c r="B437" s="49">
        <v>7.5585003253033678</v>
      </c>
      <c r="C437" s="49">
        <v>4.6301027137972754</v>
      </c>
      <c r="D437" s="49">
        <v>20.22211595748028</v>
      </c>
      <c r="E437" s="49">
        <v>0</v>
      </c>
      <c r="F437" s="372"/>
      <c r="G437" s="49">
        <v>0</v>
      </c>
      <c r="H437" s="58">
        <v>0</v>
      </c>
      <c r="I437" s="48">
        <f t="shared" si="63"/>
        <v>32.410718996580925</v>
      </c>
    </row>
    <row r="438" spans="1:11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63"/>
        <v>0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3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63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63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63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121.46100045610613</v>
      </c>
      <c r="C444" s="75">
        <f t="shared" ref="C444:I444" si="64">SUM(C423:C439)</f>
        <v>27.001318919187788</v>
      </c>
      <c r="D444" s="75">
        <f t="shared" si="64"/>
        <v>48.333843143270911</v>
      </c>
      <c r="E444" s="75">
        <f t="shared" si="64"/>
        <v>80.689849393751729</v>
      </c>
      <c r="F444" s="75">
        <f t="shared" si="64"/>
        <v>0</v>
      </c>
      <c r="G444" s="75">
        <f t="shared" si="64"/>
        <v>16.448425849646409</v>
      </c>
      <c r="H444" s="76">
        <f t="shared" si="64"/>
        <v>1.9930554702770525E-2</v>
      </c>
      <c r="I444" s="48">
        <f t="shared" si="64"/>
        <v>293.95436831666575</v>
      </c>
    </row>
    <row r="445" spans="1:11" s="4" customFormat="1" ht="15" thickBot="1" x14ac:dyDescent="0.35">
      <c r="A445" s="18" t="s">
        <v>85</v>
      </c>
      <c r="B445" s="105">
        <f>B444/$I$444</f>
        <v>0.41319678680624627</v>
      </c>
      <c r="C445" s="105">
        <f t="shared" ref="C445:I445" si="65">C444/$I$444</f>
        <v>9.1855477684551046E-2</v>
      </c>
      <c r="D445" s="105">
        <f t="shared" si="65"/>
        <v>0.16442634759964758</v>
      </c>
      <c r="E445" s="105">
        <f t="shared" si="65"/>
        <v>0.27449787480901677</v>
      </c>
      <c r="F445" s="105">
        <f t="shared" si="65"/>
        <v>0</v>
      </c>
      <c r="G445" s="105">
        <f t="shared" si="65"/>
        <v>5.5955711574686144E-2</v>
      </c>
      <c r="H445" s="105">
        <f t="shared" si="65"/>
        <v>6.7801525852135338E-5</v>
      </c>
      <c r="I445" s="105">
        <f t="shared" si="65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0.48076623039579447</v>
      </c>
      <c r="G449" s="376"/>
      <c r="H449" s="378"/>
      <c r="I449" s="48">
        <f>F449</f>
        <v>0.48076623039579447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6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6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6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6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6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235.47099625605168</v>
      </c>
      <c r="G455" s="379"/>
      <c r="H455" s="381"/>
      <c r="I455" s="48">
        <f t="shared" si="66"/>
        <v>235.47099625605168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66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6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66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6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1022.0882828854678</v>
      </c>
      <c r="G460" s="379"/>
      <c r="H460" s="381"/>
      <c r="I460" s="54">
        <f t="shared" si="66"/>
        <v>1022.0882828854678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6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6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6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6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66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66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66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66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1258.0400453719153</v>
      </c>
      <c r="G470" s="75"/>
      <c r="H470" s="76"/>
      <c r="I470" s="48">
        <f>F470</f>
        <v>1258.0400453719153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67">C470/$I$470</f>
        <v>0</v>
      </c>
      <c r="D471" s="105">
        <f t="shared" si="67"/>
        <v>0</v>
      </c>
      <c r="E471" s="105">
        <f t="shared" si="67"/>
        <v>0</v>
      </c>
      <c r="F471" s="105">
        <f t="shared" si="67"/>
        <v>1</v>
      </c>
      <c r="G471" s="105">
        <f t="shared" si="67"/>
        <v>0</v>
      </c>
      <c r="H471" s="105">
        <f t="shared" si="67"/>
        <v>0</v>
      </c>
      <c r="I471" s="105">
        <f t="shared" si="67"/>
        <v>1</v>
      </c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8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8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8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8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68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14637.281151730082</v>
      </c>
      <c r="G481" s="379"/>
      <c r="H481" s="381"/>
      <c r="I481" s="48">
        <f t="shared" si="68"/>
        <v>14637.281151730082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6662.0075731070001</v>
      </c>
      <c r="G482" s="379"/>
      <c r="H482" s="381"/>
      <c r="I482" s="54">
        <f t="shared" si="68"/>
        <v>6662.0075731070001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8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30.832141893093564</v>
      </c>
      <c r="G484" s="379"/>
      <c r="H484" s="381"/>
      <c r="I484" s="54">
        <f t="shared" si="68"/>
        <v>30.832141893093564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</v>
      </c>
      <c r="G485" s="379"/>
      <c r="H485" s="381"/>
      <c r="I485" s="48">
        <f t="shared" si="68"/>
        <v>0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159.87123070257215</v>
      </c>
      <c r="G486" s="379"/>
      <c r="H486" s="381"/>
      <c r="I486" s="54">
        <f t="shared" si="68"/>
        <v>159.87123070257215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8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8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51.679370735429579</v>
      </c>
      <c r="G489" s="379"/>
      <c r="H489" s="381"/>
      <c r="I489" s="48">
        <f t="shared" si="68"/>
        <v>51.679370735429579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8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8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54">
        <f t="shared" si="68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8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8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49">
        <v>0</v>
      </c>
      <c r="G495" s="382"/>
      <c r="H495" s="384"/>
      <c r="I495" s="48">
        <f t="shared" si="68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127">
        <f>SUM(F475:F491)</f>
        <v>21541.671468168177</v>
      </c>
      <c r="G496" s="75"/>
      <c r="H496" s="76"/>
      <c r="I496" s="127">
        <f>SUM(I475:I491)</f>
        <v>21541.671468168177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69">C496/$I$496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5">
        <f t="shared" si="69"/>
        <v>1</v>
      </c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70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70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849.46089661599581</v>
      </c>
      <c r="G511" s="379"/>
      <c r="H511" s="381"/>
      <c r="I511" s="48">
        <f t="shared" si="70"/>
        <v>849.46089661599581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335.96066586826345</v>
      </c>
      <c r="G512" s="379"/>
      <c r="H512" s="381"/>
      <c r="I512" s="54">
        <f t="shared" si="70"/>
        <v>335.96066586826345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70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70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70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70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70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1185.4215624842593</v>
      </c>
      <c r="G522" s="75"/>
      <c r="H522" s="76"/>
      <c r="I522" s="48">
        <f>F522</f>
        <v>1185.4215624842593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71">C522/$I$522</f>
        <v>0</v>
      </c>
      <c r="D523" s="105">
        <f t="shared" si="71"/>
        <v>0</v>
      </c>
      <c r="E523" s="105">
        <f t="shared" si="71"/>
        <v>0</v>
      </c>
      <c r="F523" s="105">
        <f t="shared" si="71"/>
        <v>1</v>
      </c>
      <c r="G523" s="105">
        <f t="shared" si="71"/>
        <v>0</v>
      </c>
      <c r="H523" s="105">
        <f t="shared" si="71"/>
        <v>0</v>
      </c>
      <c r="I523" s="105">
        <f t="shared" si="71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2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2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2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2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72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10.055149490238794</v>
      </c>
      <c r="G533" s="379"/>
      <c r="H533" s="381"/>
      <c r="I533" s="48">
        <f t="shared" si="72"/>
        <v>10.055149490238794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0.97235607527356116</v>
      </c>
      <c r="G534" s="379"/>
      <c r="H534" s="381"/>
      <c r="I534" s="54">
        <f t="shared" si="72"/>
        <v>0.97235607527356116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2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72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2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2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2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2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2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2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2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72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72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72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72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11.027505565512355</v>
      </c>
      <c r="G548" s="75"/>
      <c r="H548" s="76"/>
      <c r="I548" s="75">
        <f>SUM(I527:I543)</f>
        <v>11.027505565512355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73">C548/$I$548</f>
        <v>0</v>
      </c>
      <c r="D549" s="105">
        <f t="shared" si="73"/>
        <v>0</v>
      </c>
      <c r="E549" s="105">
        <f t="shared" si="73"/>
        <v>0</v>
      </c>
      <c r="F549" s="105">
        <f t="shared" si="73"/>
        <v>1</v>
      </c>
      <c r="G549" s="105">
        <f t="shared" si="73"/>
        <v>0</v>
      </c>
      <c r="H549" s="105">
        <f t="shared" si="73"/>
        <v>0</v>
      </c>
      <c r="I549" s="105">
        <f t="shared" si="73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4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4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4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4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74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74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9.8868060438966943</v>
      </c>
      <c r="G560" s="379"/>
      <c r="H560" s="381"/>
      <c r="I560" s="54">
        <f t="shared" si="74"/>
        <v>9.8868060438966943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696.00599276020944</v>
      </c>
      <c r="G561" s="379"/>
      <c r="H561" s="381"/>
      <c r="I561" s="48">
        <f t="shared" si="74"/>
        <v>696.00599276020944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74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4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4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4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4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4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4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4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74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74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74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74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705.89279880410618</v>
      </c>
      <c r="G574" s="75"/>
      <c r="H574" s="76"/>
      <c r="I574" s="48">
        <f>F574</f>
        <v>705.89279880410618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75">C574/$I$574</f>
        <v>0</v>
      </c>
      <c r="D575" s="105">
        <f t="shared" si="75"/>
        <v>0</v>
      </c>
      <c r="E575" s="105">
        <f t="shared" si="75"/>
        <v>0</v>
      </c>
      <c r="F575" s="105">
        <f t="shared" si="75"/>
        <v>1</v>
      </c>
      <c r="G575" s="105">
        <f t="shared" si="75"/>
        <v>0</v>
      </c>
      <c r="H575" s="105">
        <f t="shared" si="75"/>
        <v>0</v>
      </c>
      <c r="I575" s="105">
        <f t="shared" si="75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23.298040724242803</v>
      </c>
      <c r="C579" s="46">
        <v>0</v>
      </c>
      <c r="D579" s="46">
        <v>4.4421390790310893</v>
      </c>
      <c r="E579" s="46">
        <v>0</v>
      </c>
      <c r="F579" s="371"/>
      <c r="G579" s="46">
        <v>0</v>
      </c>
      <c r="H579" s="47">
        <v>0</v>
      </c>
      <c r="I579" s="48">
        <f>SUM(B579:H579)</f>
        <v>27.740179803273893</v>
      </c>
    </row>
    <row r="580" spans="1:9" x14ac:dyDescent="0.25">
      <c r="A580" s="11" t="s">
        <v>7</v>
      </c>
      <c r="B580" s="52">
        <v>18.118537618947965</v>
      </c>
      <c r="C580" s="52">
        <v>0</v>
      </c>
      <c r="D580" s="52">
        <v>4.4746505444551072</v>
      </c>
      <c r="E580" s="52">
        <v>0</v>
      </c>
      <c r="F580" s="372"/>
      <c r="G580" s="52">
        <v>0</v>
      </c>
      <c r="H580" s="53">
        <v>0</v>
      </c>
      <c r="I580" s="54">
        <f t="shared" ref="I580:I599" si="76">SUM(B580:H580)</f>
        <v>22.59318816340307</v>
      </c>
    </row>
    <row r="581" spans="1:9" x14ac:dyDescent="0.25">
      <c r="A581" s="12" t="s">
        <v>9</v>
      </c>
      <c r="B581" s="49">
        <v>15.317449222658407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76"/>
        <v>15.317449222658407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76"/>
        <v>0</v>
      </c>
    </row>
    <row r="583" spans="1:9" x14ac:dyDescent="0.25">
      <c r="A583" s="12" t="s">
        <v>15</v>
      </c>
      <c r="B583" s="49">
        <v>567.65305537432346</v>
      </c>
      <c r="C583" s="49">
        <v>68.75686223841096</v>
      </c>
      <c r="D583" s="49">
        <v>14.825486669606832</v>
      </c>
      <c r="E583" s="49">
        <v>33.065044916249533</v>
      </c>
      <c r="F583" s="372"/>
      <c r="G583" s="49">
        <v>0</v>
      </c>
      <c r="H583" s="58">
        <v>0</v>
      </c>
      <c r="I583" s="48">
        <f t="shared" si="76"/>
        <v>684.30044919859074</v>
      </c>
    </row>
    <row r="584" spans="1:9" x14ac:dyDescent="0.25">
      <c r="A584" s="11" t="s">
        <v>67</v>
      </c>
      <c r="B584" s="52">
        <v>1004.1820547874362</v>
      </c>
      <c r="C584" s="52">
        <v>15.239311127366053</v>
      </c>
      <c r="D584" s="52">
        <v>18.018924103274824</v>
      </c>
      <c r="E584" s="52">
        <v>0</v>
      </c>
      <c r="F584" s="372"/>
      <c r="G584" s="52">
        <v>0</v>
      </c>
      <c r="H584" s="53">
        <v>0</v>
      </c>
      <c r="I584" s="54">
        <f t="shared" si="76"/>
        <v>1037.4402900180771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0.16985280137958622</v>
      </c>
      <c r="E585" s="49">
        <v>79.233725421007719</v>
      </c>
      <c r="F585" s="372"/>
      <c r="G585" s="49">
        <v>0</v>
      </c>
      <c r="H585" s="58">
        <v>0</v>
      </c>
      <c r="I585" s="48">
        <f t="shared" si="76"/>
        <v>79.40357822238731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2.7597214950914158E-2</v>
      </c>
      <c r="E586" s="52">
        <v>0.80687382154405018</v>
      </c>
      <c r="F586" s="372"/>
      <c r="G586" s="52">
        <v>0</v>
      </c>
      <c r="H586" s="53">
        <v>0</v>
      </c>
      <c r="I586" s="54">
        <f t="shared" si="76"/>
        <v>0.83447103649496435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14.448731622812499</v>
      </c>
      <c r="F587" s="372"/>
      <c r="G587" s="49">
        <v>0</v>
      </c>
      <c r="H587" s="58">
        <v>0</v>
      </c>
      <c r="I587" s="48">
        <f t="shared" si="76"/>
        <v>14.448731622812499</v>
      </c>
    </row>
    <row r="588" spans="1:9" x14ac:dyDescent="0.25">
      <c r="A588" s="11" t="s">
        <v>16</v>
      </c>
      <c r="B588" s="52">
        <v>197.51066068956879</v>
      </c>
      <c r="C588" s="52">
        <v>1.0701709668025945</v>
      </c>
      <c r="D588" s="52">
        <v>25.067343995755795</v>
      </c>
      <c r="E588" s="52">
        <v>3.4171131865529225</v>
      </c>
      <c r="F588" s="372"/>
      <c r="G588" s="52">
        <v>0</v>
      </c>
      <c r="H588" s="53">
        <v>0</v>
      </c>
      <c r="I588" s="54">
        <f t="shared" si="76"/>
        <v>227.06528883868012</v>
      </c>
    </row>
    <row r="589" spans="1:9" x14ac:dyDescent="0.25">
      <c r="A589" s="12" t="s">
        <v>139</v>
      </c>
      <c r="B589" s="49">
        <v>872.21667776304378</v>
      </c>
      <c r="C589" s="49">
        <v>137.44982084218006</v>
      </c>
      <c r="D589" s="49">
        <v>26.807003122129988</v>
      </c>
      <c r="E589" s="49">
        <v>21.108355047847947</v>
      </c>
      <c r="F589" s="372"/>
      <c r="G589" s="49">
        <v>0</v>
      </c>
      <c r="H589" s="58">
        <v>0</v>
      </c>
      <c r="I589" s="48">
        <f t="shared" si="76"/>
        <v>1057.5818567752017</v>
      </c>
    </row>
    <row r="590" spans="1:9" x14ac:dyDescent="0.25">
      <c r="A590" s="11" t="s">
        <v>24</v>
      </c>
      <c r="B590" s="52">
        <v>457.63616836991463</v>
      </c>
      <c r="C590" s="52">
        <v>0</v>
      </c>
      <c r="D590" s="52">
        <v>1009.3301036177804</v>
      </c>
      <c r="E590" s="52">
        <v>222.41942716070781</v>
      </c>
      <c r="F590" s="372"/>
      <c r="G590" s="52">
        <v>691.50549355386136</v>
      </c>
      <c r="H590" s="53">
        <v>0.18002173286089201</v>
      </c>
      <c r="I590" s="54">
        <f t="shared" si="76"/>
        <v>2381.0712144351251</v>
      </c>
    </row>
    <row r="591" spans="1:9" x14ac:dyDescent="0.25">
      <c r="A591" s="12" t="s">
        <v>23</v>
      </c>
      <c r="B591" s="49">
        <v>1032.6602870256795</v>
      </c>
      <c r="C591" s="49">
        <v>6.5468819371761828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76"/>
        <v>1039.2071689628558</v>
      </c>
    </row>
    <row r="592" spans="1:9" x14ac:dyDescent="0.25">
      <c r="A592" s="11" t="s">
        <v>58</v>
      </c>
      <c r="B592" s="52">
        <v>31.851074723738499</v>
      </c>
      <c r="C592" s="52">
        <v>0</v>
      </c>
      <c r="D592" s="52">
        <v>5.6621831401212495</v>
      </c>
      <c r="E592" s="52">
        <v>0</v>
      </c>
      <c r="F592" s="372"/>
      <c r="G592" s="52">
        <v>0</v>
      </c>
      <c r="H592" s="53">
        <v>0</v>
      </c>
      <c r="I592" s="54">
        <f t="shared" si="76"/>
        <v>37.513257863859749</v>
      </c>
    </row>
    <row r="593" spans="1:11" x14ac:dyDescent="0.25">
      <c r="A593" s="12" t="s">
        <v>21</v>
      </c>
      <c r="B593" s="49">
        <v>201.30783969551985</v>
      </c>
      <c r="C593" s="49">
        <v>0</v>
      </c>
      <c r="D593" s="49">
        <v>12.416510165134319</v>
      </c>
      <c r="E593" s="49">
        <v>0</v>
      </c>
      <c r="F593" s="372"/>
      <c r="G593" s="49">
        <v>0</v>
      </c>
      <c r="H593" s="58">
        <v>0</v>
      </c>
      <c r="I593" s="48">
        <f t="shared" si="76"/>
        <v>213.72434986065417</v>
      </c>
    </row>
    <row r="594" spans="1:11" x14ac:dyDescent="0.25">
      <c r="A594" s="11" t="s">
        <v>20</v>
      </c>
      <c r="B594" s="52">
        <v>47.75537896528018</v>
      </c>
      <c r="C594" s="52">
        <v>0</v>
      </c>
      <c r="D594" s="52">
        <v>0.88234068078316208</v>
      </c>
      <c r="E594" s="52">
        <v>0</v>
      </c>
      <c r="F594" s="372"/>
      <c r="G594" s="52">
        <v>0</v>
      </c>
      <c r="H594" s="53">
        <v>0</v>
      </c>
      <c r="I594" s="54">
        <f t="shared" si="76"/>
        <v>48.637719646063339</v>
      </c>
    </row>
    <row r="595" spans="1:11" x14ac:dyDescent="0.25">
      <c r="A595" s="13" t="s">
        <v>62</v>
      </c>
      <c r="B595" s="49">
        <v>225.22725688603339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76"/>
        <v>225.22725688603339</v>
      </c>
    </row>
    <row r="596" spans="1:11" ht="14.4" x14ac:dyDescent="0.3">
      <c r="A596" s="14" t="s">
        <v>22</v>
      </c>
      <c r="B596" s="59">
        <v>225.22725688603339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76"/>
        <v>225.22725688603339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76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76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76"/>
        <v>0</v>
      </c>
    </row>
    <row r="600" spans="1:11" x14ac:dyDescent="0.25">
      <c r="A600" s="17" t="s">
        <v>25</v>
      </c>
      <c r="B600" s="75">
        <f>SUM(B579:B595)</f>
        <v>4694.734481846388</v>
      </c>
      <c r="C600" s="75">
        <f t="shared" ref="C600:I600" si="77">SUM(C579:C595)</f>
        <v>229.06304711193584</v>
      </c>
      <c r="D600" s="75">
        <f t="shared" si="77"/>
        <v>1122.1241351344033</v>
      </c>
      <c r="E600" s="75">
        <f t="shared" si="77"/>
        <v>374.49927117672246</v>
      </c>
      <c r="F600" s="75">
        <f t="shared" si="77"/>
        <v>0</v>
      </c>
      <c r="G600" s="75">
        <f t="shared" si="77"/>
        <v>691.50549355386136</v>
      </c>
      <c r="H600" s="76">
        <f t="shared" si="77"/>
        <v>0.18002173286089201</v>
      </c>
      <c r="I600" s="48">
        <f t="shared" si="77"/>
        <v>7112.1064505561717</v>
      </c>
    </row>
    <row r="601" spans="1:11" s="4" customFormat="1" ht="15" thickBot="1" x14ac:dyDescent="0.35">
      <c r="A601" s="19" t="s">
        <v>85</v>
      </c>
      <c r="B601" s="105">
        <f>B600/$I$600</f>
        <v>0.66010464192071483</v>
      </c>
      <c r="C601" s="105">
        <f t="shared" ref="C601:I601" si="78">C600/$I$600</f>
        <v>3.2207482931308339E-2</v>
      </c>
      <c r="D601" s="105">
        <f t="shared" si="78"/>
        <v>0.15777662257103203</v>
      </c>
      <c r="E601" s="105">
        <f t="shared" si="78"/>
        <v>5.2656589686932535E-2</v>
      </c>
      <c r="F601" s="105">
        <f t="shared" si="78"/>
        <v>0</v>
      </c>
      <c r="G601" s="105">
        <f t="shared" si="78"/>
        <v>9.7229350876741324E-2</v>
      </c>
      <c r="H601" s="105">
        <f t="shared" si="78"/>
        <v>2.5312013270950715E-5</v>
      </c>
      <c r="I601" s="105">
        <f t="shared" si="78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71.884052638934307</v>
      </c>
      <c r="C605" s="46">
        <v>0</v>
      </c>
      <c r="D605" s="46">
        <v>4.9151488983886713</v>
      </c>
      <c r="E605" s="46">
        <v>0</v>
      </c>
      <c r="F605" s="371"/>
      <c r="G605" s="46">
        <v>0</v>
      </c>
      <c r="H605" s="47">
        <v>0</v>
      </c>
      <c r="I605" s="48">
        <f>SUM(B605:H605)</f>
        <v>76.799201537322972</v>
      </c>
    </row>
    <row r="606" spans="1:11" x14ac:dyDescent="0.25">
      <c r="A606" s="11" t="s">
        <v>7</v>
      </c>
      <c r="B606" s="52">
        <v>168.30407592702988</v>
      </c>
      <c r="C606" s="52">
        <v>0</v>
      </c>
      <c r="D606" s="52">
        <v>11.5079710035576</v>
      </c>
      <c r="E606" s="52">
        <v>0</v>
      </c>
      <c r="F606" s="372"/>
      <c r="G606" s="52">
        <v>0</v>
      </c>
      <c r="H606" s="53">
        <v>0</v>
      </c>
      <c r="I606" s="54">
        <f t="shared" ref="I606:I625" si="79">SUM(B606:H606)</f>
        <v>179.81204693058748</v>
      </c>
    </row>
    <row r="607" spans="1:11" x14ac:dyDescent="0.25">
      <c r="A607" s="12" t="s">
        <v>9</v>
      </c>
      <c r="B607" s="49">
        <v>249.50734835215871</v>
      </c>
      <c r="C607" s="49">
        <v>0</v>
      </c>
      <c r="D607" s="49">
        <v>17.060331511258717</v>
      </c>
      <c r="E607" s="49">
        <v>0</v>
      </c>
      <c r="F607" s="372"/>
      <c r="G607" s="49">
        <v>0</v>
      </c>
      <c r="H607" s="58">
        <v>0</v>
      </c>
      <c r="I607" s="48">
        <f t="shared" si="79"/>
        <v>266.56767986341742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79"/>
        <v>0</v>
      </c>
    </row>
    <row r="609" spans="1:9" x14ac:dyDescent="0.25">
      <c r="A609" s="12" t="s">
        <v>15</v>
      </c>
      <c r="B609" s="49">
        <v>796.23134955966884</v>
      </c>
      <c r="C609" s="49">
        <v>0</v>
      </c>
      <c r="D609" s="49">
        <v>62.702145110955577</v>
      </c>
      <c r="E609" s="49">
        <v>0</v>
      </c>
      <c r="F609" s="372"/>
      <c r="G609" s="49">
        <v>0</v>
      </c>
      <c r="H609" s="58">
        <v>0</v>
      </c>
      <c r="I609" s="48">
        <f t="shared" si="79"/>
        <v>858.93349467062444</v>
      </c>
    </row>
    <row r="610" spans="1:9" x14ac:dyDescent="0.25">
      <c r="A610" s="11" t="s">
        <v>67</v>
      </c>
      <c r="B610" s="52">
        <v>5458.3785775993183</v>
      </c>
      <c r="C610" s="52">
        <v>0</v>
      </c>
      <c r="D610" s="52">
        <v>429.83995271278337</v>
      </c>
      <c r="E610" s="52">
        <v>0</v>
      </c>
      <c r="F610" s="372"/>
      <c r="G610" s="52">
        <v>0</v>
      </c>
      <c r="H610" s="53">
        <v>0</v>
      </c>
      <c r="I610" s="54">
        <f t="shared" si="79"/>
        <v>5888.2185303121014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79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79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79"/>
        <v>0</v>
      </c>
    </row>
    <row r="614" spans="1:9" x14ac:dyDescent="0.25">
      <c r="A614" s="11" t="s">
        <v>16</v>
      </c>
      <c r="B614" s="52">
        <v>122.62740754439112</v>
      </c>
      <c r="C614" s="52">
        <v>0</v>
      </c>
      <c r="D614" s="52">
        <v>9.6567429889326331</v>
      </c>
      <c r="E614" s="52">
        <v>0</v>
      </c>
      <c r="F614" s="372"/>
      <c r="G614" s="52">
        <v>0</v>
      </c>
      <c r="H614" s="53">
        <v>0</v>
      </c>
      <c r="I614" s="54">
        <f t="shared" si="79"/>
        <v>132.28415053332375</v>
      </c>
    </row>
    <row r="615" spans="1:9" x14ac:dyDescent="0.25">
      <c r="A615" s="12" t="s">
        <v>139</v>
      </c>
      <c r="B615" s="49">
        <v>570.66971863431377</v>
      </c>
      <c r="C615" s="49">
        <v>0</v>
      </c>
      <c r="D615" s="49">
        <v>180.21149009504643</v>
      </c>
      <c r="E615" s="49">
        <v>0</v>
      </c>
      <c r="F615" s="372"/>
      <c r="G615" s="49">
        <v>0</v>
      </c>
      <c r="H615" s="58">
        <v>0</v>
      </c>
      <c r="I615" s="48">
        <f t="shared" si="79"/>
        <v>750.8812087293602</v>
      </c>
    </row>
    <row r="616" spans="1:9" x14ac:dyDescent="0.25">
      <c r="A616" s="11" t="s">
        <v>24</v>
      </c>
      <c r="B616" s="52">
        <v>1366.6480307607835</v>
      </c>
      <c r="C616" s="52">
        <v>0</v>
      </c>
      <c r="D616" s="52">
        <v>1552.4060155243849</v>
      </c>
      <c r="E616" s="52">
        <v>1247.1119632886891</v>
      </c>
      <c r="F616" s="372"/>
      <c r="G616" s="52">
        <v>326.62456181370436</v>
      </c>
      <c r="H616" s="53">
        <v>0</v>
      </c>
      <c r="I616" s="54">
        <f t="shared" si="79"/>
        <v>4492.7905713875625</v>
      </c>
    </row>
    <row r="617" spans="1:9" x14ac:dyDescent="0.25">
      <c r="A617" s="12" t="s">
        <v>23</v>
      </c>
      <c r="B617" s="49">
        <v>742.94519421737778</v>
      </c>
      <c r="C617" s="49">
        <v>0</v>
      </c>
      <c r="D617" s="49">
        <v>172.91426610976444</v>
      </c>
      <c r="E617" s="49">
        <v>0</v>
      </c>
      <c r="F617" s="372"/>
      <c r="G617" s="49">
        <v>0</v>
      </c>
      <c r="H617" s="58">
        <v>0</v>
      </c>
      <c r="I617" s="48">
        <f t="shared" si="79"/>
        <v>915.85946032714219</v>
      </c>
    </row>
    <row r="618" spans="1:9" x14ac:dyDescent="0.25">
      <c r="A618" s="11" t="s">
        <v>58</v>
      </c>
      <c r="B618" s="52">
        <v>4792.1667827503388</v>
      </c>
      <c r="C618" s="52">
        <v>0</v>
      </c>
      <c r="D618" s="52">
        <v>503.04513189091949</v>
      </c>
      <c r="E618" s="52">
        <v>0</v>
      </c>
      <c r="F618" s="372"/>
      <c r="G618" s="52">
        <v>0</v>
      </c>
      <c r="H618" s="53">
        <v>0</v>
      </c>
      <c r="I618" s="54">
        <f t="shared" si="79"/>
        <v>5295.2119146412588</v>
      </c>
    </row>
    <row r="619" spans="1:9" x14ac:dyDescent="0.25">
      <c r="A619" s="12" t="s">
        <v>21</v>
      </c>
      <c r="B619" s="49">
        <v>326.99443687946513</v>
      </c>
      <c r="C619" s="49">
        <v>0</v>
      </c>
      <c r="D619" s="49">
        <v>34.325382876849936</v>
      </c>
      <c r="E619" s="49">
        <v>0</v>
      </c>
      <c r="F619" s="372"/>
      <c r="G619" s="49">
        <v>0</v>
      </c>
      <c r="H619" s="58">
        <v>0</v>
      </c>
      <c r="I619" s="48">
        <f t="shared" si="79"/>
        <v>361.31981975631504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79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228.09510133869773</v>
      </c>
      <c r="E621" s="49">
        <v>0</v>
      </c>
      <c r="F621" s="372"/>
      <c r="G621" s="49">
        <v>0</v>
      </c>
      <c r="H621" s="58">
        <v>0</v>
      </c>
      <c r="I621" s="48">
        <f t="shared" si="79"/>
        <v>370.32101182113558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228.09510133869773</v>
      </c>
      <c r="E622" s="59">
        <v>0</v>
      </c>
      <c r="F622" s="372"/>
      <c r="G622" s="59">
        <v>0</v>
      </c>
      <c r="H622" s="60">
        <v>0</v>
      </c>
      <c r="I622" s="61">
        <f t="shared" si="79"/>
        <v>370.32101182113558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79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79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79"/>
        <v>0</v>
      </c>
    </row>
    <row r="626" spans="1:11" x14ac:dyDescent="0.25">
      <c r="A626" s="17" t="s">
        <v>25</v>
      </c>
      <c r="B626" s="75">
        <f>SUM(B605:B621)</f>
        <v>14808.582885346217</v>
      </c>
      <c r="C626" s="75">
        <f t="shared" ref="C626:I626" si="80">SUM(C605:C621)</f>
        <v>0</v>
      </c>
      <c r="D626" s="75">
        <f t="shared" si="80"/>
        <v>3206.6796800615389</v>
      </c>
      <c r="E626" s="75">
        <f t="shared" si="80"/>
        <v>1247.1119632886891</v>
      </c>
      <c r="F626" s="75">
        <f t="shared" si="80"/>
        <v>0</v>
      </c>
      <c r="G626" s="75">
        <f t="shared" si="80"/>
        <v>326.62456181370436</v>
      </c>
      <c r="H626" s="76">
        <f t="shared" si="80"/>
        <v>0</v>
      </c>
      <c r="I626" s="48">
        <f t="shared" si="80"/>
        <v>19588.999090510151</v>
      </c>
    </row>
    <row r="627" spans="1:11" s="4" customFormat="1" ht="15" thickBot="1" x14ac:dyDescent="0.35">
      <c r="A627" s="19" t="s">
        <v>85</v>
      </c>
      <c r="B627" s="105">
        <f>B626/$I$626</f>
        <v>0.75596424385563443</v>
      </c>
      <c r="C627" s="105">
        <f t="shared" ref="C627:I627" si="81">C626/$I$626</f>
        <v>0</v>
      </c>
      <c r="D627" s="105">
        <f t="shared" si="81"/>
        <v>0.1636979850397261</v>
      </c>
      <c r="E627" s="105">
        <f t="shared" si="81"/>
        <v>6.3663894082921765E-2</v>
      </c>
      <c r="F627" s="105">
        <f t="shared" si="81"/>
        <v>0</v>
      </c>
      <c r="G627" s="105">
        <f t="shared" si="81"/>
        <v>1.667387702171761E-2</v>
      </c>
      <c r="H627" s="105">
        <f t="shared" si="81"/>
        <v>0</v>
      </c>
      <c r="I627" s="105">
        <f t="shared" si="81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0.42244054116718732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0.42244054116718732</v>
      </c>
    </row>
    <row r="632" spans="1:11" x14ac:dyDescent="0.25">
      <c r="A632" s="11" t="s">
        <v>7</v>
      </c>
      <c r="B632" s="52">
        <v>4.9214276337245524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2">SUM(B632:H632)</f>
        <v>4.9214276337245524</v>
      </c>
    </row>
    <row r="633" spans="1:11" x14ac:dyDescent="0.25">
      <c r="A633" s="12" t="s">
        <v>9</v>
      </c>
      <c r="B633" s="49">
        <v>5.3168764920093299</v>
      </c>
      <c r="C633" s="49">
        <v>0</v>
      </c>
      <c r="D633" s="49">
        <v>1.7032323749358359E-2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2"/>
        <v>5.3339088157586882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2"/>
        <v>0</v>
      </c>
    </row>
    <row r="635" spans="1:11" x14ac:dyDescent="0.25">
      <c r="A635" s="12" t="s">
        <v>15</v>
      </c>
      <c r="B635" s="49">
        <v>205.93122609896898</v>
      </c>
      <c r="C635" s="49">
        <v>0.89004766651067591</v>
      </c>
      <c r="D635" s="49">
        <v>16.593882560991069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2"/>
        <v>223.41515632647071</v>
      </c>
    </row>
    <row r="636" spans="1:11" x14ac:dyDescent="0.25">
      <c r="A636" s="11" t="s">
        <v>67</v>
      </c>
      <c r="B636" s="52">
        <v>5.1807172146919429</v>
      </c>
      <c r="C636" s="52">
        <v>0.11691742301857154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82"/>
        <v>5.2976346377105141</v>
      </c>
    </row>
    <row r="637" spans="1:11" x14ac:dyDescent="0.25">
      <c r="A637" s="12" t="s">
        <v>56</v>
      </c>
      <c r="B637" s="49">
        <v>0</v>
      </c>
      <c r="C637" s="49">
        <v>0.41203932760463108</v>
      </c>
      <c r="D637" s="49">
        <v>0</v>
      </c>
      <c r="E637" s="49">
        <v>19.998601008970702</v>
      </c>
      <c r="F637" s="49">
        <v>789.80034295463372</v>
      </c>
      <c r="G637" s="49">
        <v>0</v>
      </c>
      <c r="H637" s="58">
        <v>0</v>
      </c>
      <c r="I637" s="48">
        <f t="shared" si="82"/>
        <v>810.210983291209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20.063196149839357</v>
      </c>
      <c r="F638" s="52">
        <v>0</v>
      </c>
      <c r="G638" s="52">
        <v>0</v>
      </c>
      <c r="H638" s="53">
        <v>0</v>
      </c>
      <c r="I638" s="54">
        <f t="shared" si="82"/>
        <v>20.063196149839357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2"/>
        <v>0</v>
      </c>
    </row>
    <row r="640" spans="1:11" x14ac:dyDescent="0.25">
      <c r="A640" s="11" t="s">
        <v>16</v>
      </c>
      <c r="B640" s="52">
        <v>10.46901542712026</v>
      </c>
      <c r="C640" s="52">
        <v>0</v>
      </c>
      <c r="D640" s="52">
        <v>5.068293040981503E-2</v>
      </c>
      <c r="E640" s="52">
        <v>0.30839109721237856</v>
      </c>
      <c r="F640" s="52">
        <v>0</v>
      </c>
      <c r="G640" s="52">
        <v>0</v>
      </c>
      <c r="H640" s="53">
        <v>0</v>
      </c>
      <c r="I640" s="54">
        <f t="shared" si="82"/>
        <v>10.828089454742454</v>
      </c>
    </row>
    <row r="641" spans="1:11" x14ac:dyDescent="0.25">
      <c r="A641" s="12" t="s">
        <v>139</v>
      </c>
      <c r="B641" s="49">
        <v>5.1391630284497358</v>
      </c>
      <c r="C641" s="49">
        <v>0</v>
      </c>
      <c r="D641" s="49">
        <v>1.3282492512815745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82"/>
        <v>6.4674122797313105</v>
      </c>
    </row>
    <row r="642" spans="1:11" x14ac:dyDescent="0.25">
      <c r="A642" s="11" t="s">
        <v>24</v>
      </c>
      <c r="B642" s="52">
        <v>76.794619854881802</v>
      </c>
      <c r="C642" s="52">
        <v>9.9781051771571552E-2</v>
      </c>
      <c r="D642" s="52">
        <v>1.5884430489258015</v>
      </c>
      <c r="E642" s="52">
        <v>127.60861177410976</v>
      </c>
      <c r="F642" s="52">
        <v>0</v>
      </c>
      <c r="G642" s="52">
        <v>43.032208402930252</v>
      </c>
      <c r="H642" s="53">
        <v>0.60374150419266825</v>
      </c>
      <c r="I642" s="54">
        <f t="shared" si="82"/>
        <v>249.72740563681185</v>
      </c>
    </row>
    <row r="643" spans="1:11" x14ac:dyDescent="0.25">
      <c r="A643" s="12" t="s">
        <v>23</v>
      </c>
      <c r="B643" s="49">
        <v>12.82935218755552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2"/>
        <v>12.82935218755552</v>
      </c>
    </row>
    <row r="644" spans="1:11" x14ac:dyDescent="0.25">
      <c r="A644" s="11" t="s">
        <v>58</v>
      </c>
      <c r="B644" s="52">
        <v>206.73031617681349</v>
      </c>
      <c r="C644" s="52">
        <v>9.3641816860466101</v>
      </c>
      <c r="D644" s="52">
        <v>117.71381254293485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2"/>
        <v>333.80831040579494</v>
      </c>
    </row>
    <row r="645" spans="1:11" x14ac:dyDescent="0.25">
      <c r="A645" s="12" t="s">
        <v>21</v>
      </c>
      <c r="B645" s="49">
        <v>95.702923523958134</v>
      </c>
      <c r="C645" s="49">
        <v>0</v>
      </c>
      <c r="D645" s="49">
        <v>0</v>
      </c>
      <c r="E645" s="49">
        <v>0</v>
      </c>
      <c r="F645" s="49">
        <v>32.374577689128948</v>
      </c>
      <c r="G645" s="49">
        <v>0</v>
      </c>
      <c r="H645" s="58">
        <v>0</v>
      </c>
      <c r="I645" s="48">
        <f t="shared" si="82"/>
        <v>128.07750121308709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2"/>
        <v>0</v>
      </c>
    </row>
    <row r="647" spans="1:11" x14ac:dyDescent="0.25">
      <c r="A647" s="13" t="s">
        <v>62</v>
      </c>
      <c r="B647" s="49">
        <v>5.0003661161955879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2"/>
        <v>5.0003661161955879</v>
      </c>
    </row>
    <row r="648" spans="1:11" ht="14.4" x14ac:dyDescent="0.3">
      <c r="A648" s="14" t="s">
        <v>22</v>
      </c>
      <c r="B648" s="59">
        <v>5.0003661161955879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82"/>
        <v>5.0003661161955879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2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82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82"/>
        <v>0</v>
      </c>
    </row>
    <row r="652" spans="1:11" x14ac:dyDescent="0.25">
      <c r="A652" s="17" t="s">
        <v>25</v>
      </c>
      <c r="B652" s="75">
        <f>SUM(B631:B647)</f>
        <v>634.43844429553656</v>
      </c>
      <c r="C652" s="75">
        <f t="shared" ref="C652:I652" si="83">SUM(C631:C647)</f>
        <v>10.882967154952061</v>
      </c>
      <c r="D652" s="75">
        <f t="shared" si="83"/>
        <v>137.29210265829246</v>
      </c>
      <c r="E652" s="75">
        <f t="shared" si="83"/>
        <v>167.97880003013219</v>
      </c>
      <c r="F652" s="75">
        <f t="shared" si="83"/>
        <v>822.17492064376268</v>
      </c>
      <c r="G652" s="75">
        <f t="shared" si="83"/>
        <v>43.032208402930252</v>
      </c>
      <c r="H652" s="76">
        <f t="shared" si="83"/>
        <v>0.60374150419266825</v>
      </c>
      <c r="I652" s="48">
        <f t="shared" si="83"/>
        <v>1816.4031846897985</v>
      </c>
    </row>
    <row r="653" spans="1:11" s="4" customFormat="1" ht="15" thickBot="1" x14ac:dyDescent="0.35">
      <c r="A653" s="19" t="s">
        <v>85</v>
      </c>
      <c r="B653" s="105">
        <f>B652/$I$652</f>
        <v>0.34928282973908381</v>
      </c>
      <c r="C653" s="105">
        <f t="shared" ref="C653:I653" si="84">C652/$I$652</f>
        <v>5.9914931038896136E-3</v>
      </c>
      <c r="D653" s="105">
        <f t="shared" si="84"/>
        <v>7.5584596974673832E-2</v>
      </c>
      <c r="E653" s="105">
        <f t="shared" si="84"/>
        <v>9.2478807263718404E-2</v>
      </c>
      <c r="F653" s="105">
        <f t="shared" si="84"/>
        <v>0.45263899974067262</v>
      </c>
      <c r="G653" s="105">
        <f t="shared" si="84"/>
        <v>2.3690890197530238E-2</v>
      </c>
      <c r="H653" s="105">
        <f t="shared" si="84"/>
        <v>3.3238298043161268E-4</v>
      </c>
      <c r="I653" s="105">
        <f t="shared" si="84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5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8000"/>
  </sheetPr>
  <dimension ref="A1:DJ654"/>
  <sheetViews>
    <sheetView topLeftCell="CW58" zoomScaleNormal="100" workbookViewId="0">
      <selection activeCell="DB62" sqref="DB62:DI8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4.09765625" bestFit="1" customWidth="1"/>
    <col min="11" max="11" width="13" customWidth="1"/>
    <col min="109" max="109" width="11.19921875" customWidth="1"/>
  </cols>
  <sheetData>
    <row r="1" spans="1:21" ht="15" customHeight="1" thickTop="1" x14ac:dyDescent="0.25">
      <c r="A1" s="388" t="s">
        <v>117</v>
      </c>
      <c r="B1" s="389"/>
      <c r="C1" s="389"/>
      <c r="D1" s="389"/>
      <c r="E1" s="389"/>
      <c r="F1" s="389"/>
      <c r="G1" s="389"/>
      <c r="H1" s="389"/>
      <c r="I1" s="390"/>
      <c r="U1" t="s">
        <v>97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36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2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21" ht="13.5" customHeight="1" x14ac:dyDescent="0.25">
      <c r="A7" s="10" t="s">
        <v>6</v>
      </c>
      <c r="B7" s="46">
        <f>B33+B85</f>
        <v>104.52480244854607</v>
      </c>
      <c r="C7" s="46">
        <f t="shared" ref="C7:E7" si="0">C33+C85</f>
        <v>96.196258018920489</v>
      </c>
      <c r="D7" s="46">
        <f t="shared" si="0"/>
        <v>849.8994208228487</v>
      </c>
      <c r="E7" s="46">
        <f t="shared" si="0"/>
        <v>0</v>
      </c>
      <c r="F7" s="46">
        <f>F59+F85</f>
        <v>0.43121867868394531</v>
      </c>
      <c r="G7" s="46">
        <f t="shared" ref="G7:H22" si="1">G33+G85</f>
        <v>0</v>
      </c>
      <c r="H7" s="47">
        <f t="shared" si="1"/>
        <v>0</v>
      </c>
      <c r="I7" s="48">
        <f>SUM(B7:H7)</f>
        <v>1051.0516999689992</v>
      </c>
      <c r="J7" s="9"/>
      <c r="K7" s="273">
        <v>0</v>
      </c>
    </row>
    <row r="8" spans="1:21" ht="13.5" customHeight="1" x14ac:dyDescent="0.25">
      <c r="A8" s="11" t="s">
        <v>7</v>
      </c>
      <c r="B8" s="52">
        <f t="shared" ref="B8:E23" si="2">B34+B86</f>
        <v>267.31874469400333</v>
      </c>
      <c r="C8" s="52">
        <f t="shared" si="2"/>
        <v>0</v>
      </c>
      <c r="D8" s="52">
        <f t="shared" si="2"/>
        <v>26.935161488962638</v>
      </c>
      <c r="E8" s="52">
        <f t="shared" si="2"/>
        <v>0</v>
      </c>
      <c r="F8" s="52">
        <f t="shared" ref="F8:F27" si="3">F60+F86</f>
        <v>0</v>
      </c>
      <c r="G8" s="52">
        <f t="shared" si="1"/>
        <v>0</v>
      </c>
      <c r="H8" s="53">
        <f t="shared" si="1"/>
        <v>0</v>
      </c>
      <c r="I8" s="54">
        <f t="shared" ref="I8:I27" si="4">SUM(B8:H8)</f>
        <v>294.25390618296598</v>
      </c>
      <c r="J8" s="9"/>
      <c r="K8" s="273">
        <v>0</v>
      </c>
    </row>
    <row r="9" spans="1:21" ht="13.5" customHeight="1" x14ac:dyDescent="0.25">
      <c r="A9" s="12" t="s">
        <v>9</v>
      </c>
      <c r="B9" s="49">
        <f t="shared" si="2"/>
        <v>321.56300194355288</v>
      </c>
      <c r="C9" s="49">
        <f t="shared" si="2"/>
        <v>0</v>
      </c>
      <c r="D9" s="49">
        <f t="shared" si="2"/>
        <v>20.562195335127729</v>
      </c>
      <c r="E9" s="49">
        <f t="shared" si="2"/>
        <v>0</v>
      </c>
      <c r="F9" s="49">
        <f t="shared" si="3"/>
        <v>0</v>
      </c>
      <c r="G9" s="49">
        <f t="shared" si="1"/>
        <v>0</v>
      </c>
      <c r="H9" s="58">
        <f t="shared" si="1"/>
        <v>0</v>
      </c>
      <c r="I9" s="48">
        <f t="shared" si="4"/>
        <v>342.12519727868062</v>
      </c>
      <c r="J9" s="9"/>
      <c r="K9" s="273">
        <v>0</v>
      </c>
    </row>
    <row r="10" spans="1:21" ht="13.5" customHeight="1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1"/>
        <v>0</v>
      </c>
      <c r="H10" s="53">
        <f t="shared" si="1"/>
        <v>0</v>
      </c>
      <c r="I10" s="54">
        <f t="shared" si="4"/>
        <v>0</v>
      </c>
      <c r="J10" s="9"/>
      <c r="K10" s="273">
        <v>0</v>
      </c>
    </row>
    <row r="11" spans="1:21" ht="13.5" customHeight="1" x14ac:dyDescent="0.25">
      <c r="A11" s="12" t="s">
        <v>15</v>
      </c>
      <c r="B11" s="49">
        <f t="shared" si="2"/>
        <v>2118.2016725447743</v>
      </c>
      <c r="C11" s="49">
        <f t="shared" si="2"/>
        <v>510.61516977538759</v>
      </c>
      <c r="D11" s="49">
        <f t="shared" si="2"/>
        <v>476.49768129498898</v>
      </c>
      <c r="E11" s="49">
        <f t="shared" si="2"/>
        <v>35.323362587922936</v>
      </c>
      <c r="F11" s="49">
        <f t="shared" si="3"/>
        <v>0</v>
      </c>
      <c r="G11" s="49">
        <f t="shared" si="1"/>
        <v>0</v>
      </c>
      <c r="H11" s="58">
        <f t="shared" si="1"/>
        <v>0</v>
      </c>
      <c r="I11" s="48">
        <f t="shared" si="4"/>
        <v>3140.6378862030738</v>
      </c>
      <c r="J11" s="9"/>
      <c r="K11" s="273">
        <v>0</v>
      </c>
    </row>
    <row r="12" spans="1:21" ht="13.5" customHeight="1" x14ac:dyDescent="0.25">
      <c r="A12" s="11" t="s">
        <v>67</v>
      </c>
      <c r="B12" s="52">
        <f t="shared" si="2"/>
        <v>6819.300948109817</v>
      </c>
      <c r="C12" s="52">
        <f t="shared" si="2"/>
        <v>75.838220993354923</v>
      </c>
      <c r="D12" s="52">
        <f t="shared" si="2"/>
        <v>503.88017207816591</v>
      </c>
      <c r="E12" s="52">
        <f t="shared" si="2"/>
        <v>0.73490361661162207</v>
      </c>
      <c r="F12" s="52">
        <f t="shared" si="3"/>
        <v>0</v>
      </c>
      <c r="G12" s="52">
        <f t="shared" si="1"/>
        <v>0</v>
      </c>
      <c r="H12" s="53">
        <f t="shared" si="1"/>
        <v>0</v>
      </c>
      <c r="I12" s="54">
        <f t="shared" si="4"/>
        <v>7399.7542447979495</v>
      </c>
      <c r="J12" s="9"/>
      <c r="K12" s="273">
        <v>0</v>
      </c>
    </row>
    <row r="13" spans="1:21" ht="13.5" customHeight="1" x14ac:dyDescent="0.25">
      <c r="A13" s="12" t="s">
        <v>56</v>
      </c>
      <c r="B13" s="49">
        <f t="shared" si="2"/>
        <v>1.4097968591445662E-7</v>
      </c>
      <c r="C13" s="49">
        <f t="shared" si="2"/>
        <v>1.4473397654033366</v>
      </c>
      <c r="D13" s="49">
        <f t="shared" si="2"/>
        <v>0.15306474593050293</v>
      </c>
      <c r="E13" s="49">
        <f t="shared" si="2"/>
        <v>772.97331051281242</v>
      </c>
      <c r="F13" s="49">
        <f t="shared" si="3"/>
        <v>14082.796412030337</v>
      </c>
      <c r="G13" s="49">
        <f t="shared" si="1"/>
        <v>0</v>
      </c>
      <c r="H13" s="58">
        <f t="shared" si="1"/>
        <v>0</v>
      </c>
      <c r="I13" s="48">
        <f t="shared" si="4"/>
        <v>14857.370127195463</v>
      </c>
      <c r="J13" s="9"/>
      <c r="K13" s="273">
        <v>0</v>
      </c>
    </row>
    <row r="14" spans="1:21" ht="13.5" customHeight="1" x14ac:dyDescent="0.25">
      <c r="A14" s="11" t="s">
        <v>11</v>
      </c>
      <c r="B14" s="52">
        <f t="shared" si="2"/>
        <v>4.3462387418632723E-8</v>
      </c>
      <c r="C14" s="52">
        <f t="shared" si="2"/>
        <v>3.5927030372833362E-8</v>
      </c>
      <c r="D14" s="52">
        <f t="shared" si="2"/>
        <v>2.6589584257769208E-2</v>
      </c>
      <c r="E14" s="52">
        <f t="shared" si="2"/>
        <v>24.328014940052768</v>
      </c>
      <c r="F14" s="52">
        <f t="shared" si="3"/>
        <v>6209.1583180657353</v>
      </c>
      <c r="G14" s="52">
        <f t="shared" si="1"/>
        <v>0</v>
      </c>
      <c r="H14" s="53">
        <f t="shared" si="1"/>
        <v>0</v>
      </c>
      <c r="I14" s="54">
        <f t="shared" si="4"/>
        <v>6233.5129226694353</v>
      </c>
      <c r="J14" s="9"/>
      <c r="K14" s="273">
        <v>0</v>
      </c>
    </row>
    <row r="15" spans="1:21" ht="13.5" customHeight="1" x14ac:dyDescent="0.25">
      <c r="A15" s="12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2.9727674023011494</v>
      </c>
      <c r="F15" s="49">
        <f t="shared" si="3"/>
        <v>660.30619324017482</v>
      </c>
      <c r="G15" s="49">
        <f t="shared" si="1"/>
        <v>0</v>
      </c>
      <c r="H15" s="58">
        <f t="shared" si="1"/>
        <v>0</v>
      </c>
      <c r="I15" s="48">
        <f t="shared" si="4"/>
        <v>663.27896064247602</v>
      </c>
      <c r="J15" s="9"/>
      <c r="K15" s="273">
        <v>0</v>
      </c>
    </row>
    <row r="16" spans="1:21" ht="13.5" customHeight="1" x14ac:dyDescent="0.25">
      <c r="A16" s="11" t="s">
        <v>16</v>
      </c>
      <c r="B16" s="52">
        <f t="shared" si="2"/>
        <v>326.82610358395266</v>
      </c>
      <c r="C16" s="52">
        <f t="shared" si="2"/>
        <v>11.708854186398076</v>
      </c>
      <c r="D16" s="52">
        <f t="shared" si="2"/>
        <v>135.20011198832839</v>
      </c>
      <c r="E16" s="52">
        <f t="shared" si="2"/>
        <v>9.3418873823691921</v>
      </c>
      <c r="F16" s="52">
        <f t="shared" si="3"/>
        <v>22.62480450358936</v>
      </c>
      <c r="G16" s="52">
        <f t="shared" si="1"/>
        <v>0</v>
      </c>
      <c r="H16" s="53">
        <f t="shared" si="1"/>
        <v>0</v>
      </c>
      <c r="I16" s="54">
        <f t="shared" si="4"/>
        <v>505.70176164463766</v>
      </c>
      <c r="J16" s="9"/>
      <c r="K16" s="273">
        <v>0</v>
      </c>
    </row>
    <row r="17" spans="1:11" ht="13.5" customHeight="1" x14ac:dyDescent="0.25">
      <c r="A17" s="12" t="s">
        <v>139</v>
      </c>
      <c r="B17" s="49">
        <f t="shared" si="2"/>
        <v>2700.6177402464032</v>
      </c>
      <c r="C17" s="49">
        <f t="shared" si="2"/>
        <v>1481.4170852168577</v>
      </c>
      <c r="D17" s="49">
        <f t="shared" si="2"/>
        <v>2143.5319340806941</v>
      </c>
      <c r="E17" s="49">
        <f t="shared" si="2"/>
        <v>142.82763669455159</v>
      </c>
      <c r="F17" s="49">
        <f t="shared" si="3"/>
        <v>1523.5732545402902</v>
      </c>
      <c r="G17" s="49">
        <f t="shared" si="1"/>
        <v>0</v>
      </c>
      <c r="H17" s="58">
        <f t="shared" si="1"/>
        <v>0</v>
      </c>
      <c r="I17" s="48">
        <f t="shared" si="4"/>
        <v>7991.9676507787972</v>
      </c>
      <c r="J17" s="9"/>
      <c r="K17" s="273">
        <v>0</v>
      </c>
    </row>
    <row r="18" spans="1:11" ht="13.5" customHeight="1" x14ac:dyDescent="0.25">
      <c r="A18" s="11" t="s">
        <v>24</v>
      </c>
      <c r="B18" s="52">
        <f t="shared" si="2"/>
        <v>2215.4912245569367</v>
      </c>
      <c r="C18" s="52">
        <f t="shared" si="2"/>
        <v>20.724852827938538</v>
      </c>
      <c r="D18" s="52">
        <f t="shared" si="2"/>
        <v>4165.2224921018451</v>
      </c>
      <c r="E18" s="52">
        <f t="shared" si="2"/>
        <v>5100.825233865864</v>
      </c>
      <c r="F18" s="52">
        <f t="shared" si="3"/>
        <v>1581.2328433443583</v>
      </c>
      <c r="G18" s="52">
        <f t="shared" si="1"/>
        <v>1585.8454886532916</v>
      </c>
      <c r="H18" s="53">
        <f t="shared" si="1"/>
        <v>52.119894270074383</v>
      </c>
      <c r="I18" s="54">
        <f t="shared" si="4"/>
        <v>14721.462029620307</v>
      </c>
      <c r="J18" s="9"/>
      <c r="K18" s="273">
        <v>0</v>
      </c>
    </row>
    <row r="19" spans="1:11" ht="13.5" customHeight="1" x14ac:dyDescent="0.25">
      <c r="A19" s="12" t="s">
        <v>23</v>
      </c>
      <c r="B19" s="49">
        <f t="shared" si="2"/>
        <v>2014.9658989838808</v>
      </c>
      <c r="C19" s="49">
        <f t="shared" si="2"/>
        <v>8.2940839445794499</v>
      </c>
      <c r="D19" s="49">
        <f t="shared" si="2"/>
        <v>184.32833501826582</v>
      </c>
      <c r="E19" s="49">
        <f t="shared" si="2"/>
        <v>7.6493207014255523E-9</v>
      </c>
      <c r="F19" s="49">
        <f t="shared" si="3"/>
        <v>0</v>
      </c>
      <c r="G19" s="49">
        <f t="shared" si="1"/>
        <v>0</v>
      </c>
      <c r="H19" s="58">
        <f t="shared" si="1"/>
        <v>0</v>
      </c>
      <c r="I19" s="48">
        <f t="shared" si="4"/>
        <v>2207.5883179543753</v>
      </c>
      <c r="J19" s="9"/>
      <c r="K19" s="273">
        <v>0</v>
      </c>
    </row>
    <row r="20" spans="1:11" ht="13.5" customHeight="1" x14ac:dyDescent="0.25">
      <c r="A20" s="11" t="s">
        <v>58</v>
      </c>
      <c r="B20" s="52">
        <f t="shared" si="2"/>
        <v>5353.2146527605855</v>
      </c>
      <c r="C20" s="52">
        <f t="shared" si="2"/>
        <v>29.461957817738863</v>
      </c>
      <c r="D20" s="52">
        <f t="shared" si="2"/>
        <v>698.85785249111848</v>
      </c>
      <c r="E20" s="52">
        <f t="shared" si="2"/>
        <v>1.2458918946601458E-7</v>
      </c>
      <c r="F20" s="52">
        <f t="shared" si="3"/>
        <v>0</v>
      </c>
      <c r="G20" s="52">
        <f t="shared" si="1"/>
        <v>0</v>
      </c>
      <c r="H20" s="53">
        <f t="shared" si="1"/>
        <v>0</v>
      </c>
      <c r="I20" s="54">
        <f t="shared" si="4"/>
        <v>6081.5344631940316</v>
      </c>
      <c r="J20" s="9"/>
      <c r="K20" s="273">
        <v>0</v>
      </c>
    </row>
    <row r="21" spans="1:11" ht="13.5" customHeight="1" x14ac:dyDescent="0.25">
      <c r="A21" s="12" t="s">
        <v>21</v>
      </c>
      <c r="B21" s="49">
        <f t="shared" si="2"/>
        <v>840.29557164573202</v>
      </c>
      <c r="C21" s="49">
        <f t="shared" si="2"/>
        <v>6357.8345976398941</v>
      </c>
      <c r="D21" s="49">
        <f t="shared" si="2"/>
        <v>517.97098923347528</v>
      </c>
      <c r="E21" s="49">
        <f t="shared" si="2"/>
        <v>3.6061013317211206</v>
      </c>
      <c r="F21" s="49">
        <f t="shared" si="3"/>
        <v>80.544944982098272</v>
      </c>
      <c r="G21" s="49">
        <f t="shared" si="1"/>
        <v>0</v>
      </c>
      <c r="H21" s="58">
        <f t="shared" si="1"/>
        <v>0</v>
      </c>
      <c r="I21" s="48">
        <f t="shared" si="4"/>
        <v>7800.2522048329201</v>
      </c>
      <c r="J21" s="9"/>
      <c r="K21" s="273">
        <v>0</v>
      </c>
    </row>
    <row r="22" spans="1:11" ht="13.5" customHeight="1" x14ac:dyDescent="0.25">
      <c r="A22" s="11" t="s">
        <v>20</v>
      </c>
      <c r="B22" s="52">
        <f t="shared" si="2"/>
        <v>234.48947280115254</v>
      </c>
      <c r="C22" s="52">
        <f t="shared" si="2"/>
        <v>230.97265038293938</v>
      </c>
      <c r="D22" s="52">
        <f t="shared" si="2"/>
        <v>428.6342316751203</v>
      </c>
      <c r="E22" s="52">
        <f t="shared" si="2"/>
        <v>1.0949108218537631E-7</v>
      </c>
      <c r="F22" s="52">
        <f t="shared" si="3"/>
        <v>0</v>
      </c>
      <c r="G22" s="52">
        <f t="shared" si="1"/>
        <v>0</v>
      </c>
      <c r="H22" s="53">
        <f t="shared" si="1"/>
        <v>0</v>
      </c>
      <c r="I22" s="54">
        <f t="shared" si="4"/>
        <v>894.09635496870328</v>
      </c>
      <c r="J22" s="9"/>
      <c r="K22" s="273">
        <v>0</v>
      </c>
    </row>
    <row r="23" spans="1:11" ht="13.5" customHeight="1" x14ac:dyDescent="0.25">
      <c r="A23" s="13" t="s">
        <v>62</v>
      </c>
      <c r="B23" s="49">
        <f t="shared" si="2"/>
        <v>438.58416032540947</v>
      </c>
      <c r="C23" s="49">
        <f t="shared" si="2"/>
        <v>6.3667418445487049E-9</v>
      </c>
      <c r="D23" s="49">
        <f t="shared" si="2"/>
        <v>219.15730268758099</v>
      </c>
      <c r="E23" s="49">
        <f t="shared" si="2"/>
        <v>0</v>
      </c>
      <c r="F23" s="49">
        <f t="shared" si="3"/>
        <v>0</v>
      </c>
      <c r="G23" s="49">
        <f t="shared" ref="G23:H27" si="5">G49+G101</f>
        <v>0</v>
      </c>
      <c r="H23" s="58">
        <f t="shared" si="5"/>
        <v>0</v>
      </c>
      <c r="I23" s="48">
        <f t="shared" si="4"/>
        <v>657.74146301935718</v>
      </c>
      <c r="J23" s="9"/>
      <c r="K23" s="273">
        <v>0</v>
      </c>
    </row>
    <row r="24" spans="1:11" ht="13.5" customHeight="1" x14ac:dyDescent="0.3">
      <c r="A24" s="14" t="s">
        <v>22</v>
      </c>
      <c r="B24" s="59">
        <f t="shared" ref="B24:E27" si="6">B50+B102</f>
        <v>438.58416031585938</v>
      </c>
      <c r="C24" s="59">
        <f t="shared" si="6"/>
        <v>6.3667418445487049E-9</v>
      </c>
      <c r="D24" s="59">
        <f t="shared" si="6"/>
        <v>219.15730268758099</v>
      </c>
      <c r="E24" s="59">
        <f t="shared" si="6"/>
        <v>0</v>
      </c>
      <c r="F24" s="52">
        <f t="shared" si="3"/>
        <v>0</v>
      </c>
      <c r="G24" s="59">
        <f t="shared" si="5"/>
        <v>0</v>
      </c>
      <c r="H24" s="60">
        <f t="shared" si="5"/>
        <v>0</v>
      </c>
      <c r="I24" s="54">
        <f t="shared" si="4"/>
        <v>657.74146300980715</v>
      </c>
      <c r="J24" s="9"/>
      <c r="K24" s="273">
        <v>0</v>
      </c>
    </row>
    <row r="25" spans="1:11" ht="13.5" customHeight="1" x14ac:dyDescent="0.3">
      <c r="A25" s="15" t="s">
        <v>18</v>
      </c>
      <c r="B25" s="65">
        <f t="shared" si="6"/>
        <v>0</v>
      </c>
      <c r="C25" s="65">
        <f t="shared" si="6"/>
        <v>0</v>
      </c>
      <c r="D25" s="65">
        <f t="shared" si="6"/>
        <v>0</v>
      </c>
      <c r="E25" s="65">
        <f t="shared" si="6"/>
        <v>0</v>
      </c>
      <c r="F25" s="49">
        <f t="shared" si="3"/>
        <v>0</v>
      </c>
      <c r="G25" s="65">
        <f t="shared" si="5"/>
        <v>0</v>
      </c>
      <c r="H25" s="66">
        <f t="shared" si="5"/>
        <v>0</v>
      </c>
      <c r="I25" s="48">
        <f t="shared" si="4"/>
        <v>0</v>
      </c>
      <c r="J25" s="9"/>
      <c r="K25" s="273">
        <v>0</v>
      </c>
    </row>
    <row r="26" spans="1:11" ht="13.5" customHeight="1" x14ac:dyDescent="0.3">
      <c r="A26" s="14" t="s">
        <v>19</v>
      </c>
      <c r="B26" s="59">
        <f t="shared" si="6"/>
        <v>0</v>
      </c>
      <c r="C26" s="59">
        <f t="shared" si="6"/>
        <v>0</v>
      </c>
      <c r="D26" s="59">
        <f t="shared" si="6"/>
        <v>0</v>
      </c>
      <c r="E26" s="59">
        <f t="shared" si="6"/>
        <v>0</v>
      </c>
      <c r="F26" s="52">
        <f t="shared" si="3"/>
        <v>0</v>
      </c>
      <c r="G26" s="59">
        <f t="shared" si="5"/>
        <v>0</v>
      </c>
      <c r="H26" s="60">
        <f t="shared" si="5"/>
        <v>0</v>
      </c>
      <c r="I26" s="54">
        <f t="shared" si="4"/>
        <v>0</v>
      </c>
      <c r="J26" s="9"/>
      <c r="K26" s="273">
        <v>0</v>
      </c>
    </row>
    <row r="27" spans="1:11" ht="13.5" customHeight="1" thickBot="1" x14ac:dyDescent="0.35">
      <c r="A27" s="16" t="s">
        <v>10</v>
      </c>
      <c r="B27" s="70">
        <f t="shared" si="6"/>
        <v>0</v>
      </c>
      <c r="C27" s="70">
        <f t="shared" si="6"/>
        <v>0</v>
      </c>
      <c r="D27" s="70">
        <f t="shared" si="6"/>
        <v>0</v>
      </c>
      <c r="E27" s="70">
        <f t="shared" si="6"/>
        <v>0</v>
      </c>
      <c r="F27" s="49">
        <f t="shared" si="3"/>
        <v>0</v>
      </c>
      <c r="G27" s="70">
        <f t="shared" si="5"/>
        <v>0</v>
      </c>
      <c r="H27" s="71">
        <f t="shared" si="5"/>
        <v>0</v>
      </c>
      <c r="I27" s="48">
        <f t="shared" si="4"/>
        <v>0</v>
      </c>
      <c r="J27" s="9"/>
      <c r="K27" s="273">
        <v>0</v>
      </c>
    </row>
    <row r="28" spans="1:11" ht="13.5" customHeight="1" x14ac:dyDescent="0.25">
      <c r="A28" s="17" t="s">
        <v>25</v>
      </c>
      <c r="B28" s="75">
        <f>SUM(B7:B23)</f>
        <v>23755.393994829188</v>
      </c>
      <c r="C28" s="75">
        <f t="shared" ref="C28:I28" si="7">SUM(C7:C23)</f>
        <v>8824.5110706117048</v>
      </c>
      <c r="D28" s="75">
        <f t="shared" si="7"/>
        <v>10370.857534626712</v>
      </c>
      <c r="E28" s="75">
        <f t="shared" si="7"/>
        <v>6092.9332185759367</v>
      </c>
      <c r="F28" s="127">
        <f t="shared" si="7"/>
        <v>24160.667989385271</v>
      </c>
      <c r="G28" s="75">
        <f t="shared" si="7"/>
        <v>1585.8454886532916</v>
      </c>
      <c r="H28" s="76">
        <f t="shared" si="7"/>
        <v>52.119894270074383</v>
      </c>
      <c r="I28" s="127">
        <f t="shared" si="7"/>
        <v>74842.329190952165</v>
      </c>
      <c r="J28" s="274">
        <v>0</v>
      </c>
      <c r="K28" s="273">
        <v>0</v>
      </c>
    </row>
    <row r="29" spans="1:11" s="4" customFormat="1" ht="13.5" customHeight="1" thickBot="1" x14ac:dyDescent="0.35">
      <c r="A29" s="18" t="s">
        <v>85</v>
      </c>
      <c r="B29" s="105">
        <f>B28/$I$28</f>
        <v>0.31740586178471081</v>
      </c>
      <c r="C29" s="105">
        <f t="shared" ref="C29:I29" si="8">C28/$I$28</f>
        <v>0.11790802298652295</v>
      </c>
      <c r="D29" s="105">
        <f t="shared" si="8"/>
        <v>0.13856941181195179</v>
      </c>
      <c r="E29" s="105">
        <f t="shared" si="8"/>
        <v>8.1410256527832958E-2</v>
      </c>
      <c r="F29" s="105">
        <f t="shared" si="8"/>
        <v>0.32282089895601618</v>
      </c>
      <c r="G29" s="105">
        <f t="shared" si="8"/>
        <v>2.1189151991878513E-2</v>
      </c>
      <c r="H29" s="105">
        <f t="shared" si="8"/>
        <v>6.9639594108697597E-4</v>
      </c>
      <c r="I29" s="105">
        <f t="shared" si="8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1.717790321536376E-8</v>
      </c>
      <c r="C33" s="46">
        <f t="shared" ref="C33:E33" si="9">C111+C137+C163+C189+C215+C241+C267+C293+C319+C345+C371+C397+C423</f>
        <v>96.196258018920489</v>
      </c>
      <c r="D33" s="46">
        <f t="shared" si="9"/>
        <v>841.09522108208569</v>
      </c>
      <c r="E33" s="46">
        <f t="shared" si="9"/>
        <v>0</v>
      </c>
      <c r="F33" s="371"/>
      <c r="G33" s="46">
        <f t="shared" ref="G33:H48" si="10">G111+G137+G163+G189+G215+G241+G267+G293+G319+G345+G371+G397+G423</f>
        <v>0</v>
      </c>
      <c r="H33" s="47">
        <f t="shared" si="10"/>
        <v>0</v>
      </c>
      <c r="I33" s="48">
        <f>SUM(B33:H33)</f>
        <v>937.29147911818404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11">B112+B138+B164+B190+B216+B242+B268+B294+B320+B346+B372+B398+B424</f>
        <v>0</v>
      </c>
      <c r="C34" s="52">
        <f t="shared" si="11"/>
        <v>0</v>
      </c>
      <c r="D34" s="52">
        <f t="shared" si="11"/>
        <v>0</v>
      </c>
      <c r="E34" s="52">
        <f t="shared" si="11"/>
        <v>0</v>
      </c>
      <c r="F34" s="372"/>
      <c r="G34" s="52">
        <f t="shared" si="10"/>
        <v>0</v>
      </c>
      <c r="H34" s="53">
        <f t="shared" si="10"/>
        <v>0</v>
      </c>
      <c r="I34" s="54">
        <f t="shared" ref="I34:I53" si="12">SUM(B34:H34)</f>
        <v>0</v>
      </c>
      <c r="K34" s="273">
        <v>0</v>
      </c>
    </row>
    <row r="35" spans="1:11" ht="13.5" customHeight="1" x14ac:dyDescent="0.25">
      <c r="A35" s="12" t="s">
        <v>9</v>
      </c>
      <c r="B35" s="49">
        <f t="shared" si="11"/>
        <v>0</v>
      </c>
      <c r="C35" s="49">
        <f t="shared" si="11"/>
        <v>0</v>
      </c>
      <c r="D35" s="49">
        <f t="shared" si="11"/>
        <v>6.5632216771706928E-2</v>
      </c>
      <c r="E35" s="49">
        <f t="shared" si="11"/>
        <v>0</v>
      </c>
      <c r="F35" s="372"/>
      <c r="G35" s="49">
        <f t="shared" si="10"/>
        <v>0</v>
      </c>
      <c r="H35" s="58">
        <f t="shared" si="10"/>
        <v>0</v>
      </c>
      <c r="I35" s="48">
        <f t="shared" si="12"/>
        <v>6.5632216771706928E-2</v>
      </c>
      <c r="K35" s="273">
        <v>0</v>
      </c>
    </row>
    <row r="36" spans="1:11" ht="13.5" customHeight="1" x14ac:dyDescent="0.25">
      <c r="A36" s="11" t="s">
        <v>54</v>
      </c>
      <c r="B36" s="52">
        <f t="shared" si="11"/>
        <v>0</v>
      </c>
      <c r="C36" s="52">
        <f t="shared" si="11"/>
        <v>0</v>
      </c>
      <c r="D36" s="52">
        <f t="shared" si="11"/>
        <v>0</v>
      </c>
      <c r="E36" s="52">
        <f t="shared" si="11"/>
        <v>0</v>
      </c>
      <c r="F36" s="372"/>
      <c r="G36" s="52">
        <f t="shared" si="10"/>
        <v>0</v>
      </c>
      <c r="H36" s="53">
        <f t="shared" si="10"/>
        <v>0</v>
      </c>
      <c r="I36" s="54">
        <f t="shared" si="12"/>
        <v>0</v>
      </c>
      <c r="K36" s="273">
        <v>0</v>
      </c>
    </row>
    <row r="37" spans="1:11" ht="13.5" customHeight="1" x14ac:dyDescent="0.25">
      <c r="A37" s="12" t="s">
        <v>15</v>
      </c>
      <c r="B37" s="49">
        <f t="shared" si="11"/>
        <v>309.4482848454744</v>
      </c>
      <c r="C37" s="49">
        <f t="shared" si="11"/>
        <v>436.09452913710817</v>
      </c>
      <c r="D37" s="49">
        <f t="shared" si="11"/>
        <v>365.52539883498258</v>
      </c>
      <c r="E37" s="49">
        <f t="shared" si="11"/>
        <v>6.4419814915286744E-9</v>
      </c>
      <c r="F37" s="372"/>
      <c r="G37" s="49">
        <f t="shared" si="10"/>
        <v>0</v>
      </c>
      <c r="H37" s="58">
        <f t="shared" si="10"/>
        <v>0</v>
      </c>
      <c r="I37" s="48">
        <f t="shared" si="12"/>
        <v>1111.0682128240071</v>
      </c>
      <c r="K37" s="273">
        <v>0</v>
      </c>
    </row>
    <row r="38" spans="1:11" ht="13.5" customHeight="1" x14ac:dyDescent="0.25">
      <c r="A38" s="11" t="s">
        <v>67</v>
      </c>
      <c r="B38" s="52">
        <f t="shared" si="11"/>
        <v>256.86065579238874</v>
      </c>
      <c r="C38" s="52">
        <f t="shared" si="11"/>
        <v>60.75753097771635</v>
      </c>
      <c r="D38" s="52">
        <f t="shared" si="11"/>
        <v>47.459385009149948</v>
      </c>
      <c r="E38" s="52">
        <f t="shared" si="11"/>
        <v>0.73490361661162207</v>
      </c>
      <c r="F38" s="372"/>
      <c r="G38" s="52">
        <f t="shared" si="10"/>
        <v>0</v>
      </c>
      <c r="H38" s="53">
        <f t="shared" si="10"/>
        <v>0</v>
      </c>
      <c r="I38" s="54">
        <f t="shared" si="12"/>
        <v>365.81247539586667</v>
      </c>
      <c r="K38" s="273">
        <v>0</v>
      </c>
    </row>
    <row r="39" spans="1:11" ht="13.5" customHeight="1" x14ac:dyDescent="0.25">
      <c r="A39" s="12" t="s">
        <v>56</v>
      </c>
      <c r="B39" s="49">
        <f t="shared" si="11"/>
        <v>1.4097968591445662E-7</v>
      </c>
      <c r="C39" s="49">
        <f t="shared" si="11"/>
        <v>1.0330431565514695</v>
      </c>
      <c r="D39" s="49">
        <f t="shared" si="11"/>
        <v>3.4827823911301704E-8</v>
      </c>
      <c r="E39" s="49">
        <f t="shared" si="11"/>
        <v>681.4628119438978</v>
      </c>
      <c r="F39" s="372"/>
      <c r="G39" s="49">
        <f t="shared" si="10"/>
        <v>0</v>
      </c>
      <c r="H39" s="58">
        <f t="shared" si="10"/>
        <v>0</v>
      </c>
      <c r="I39" s="48">
        <f t="shared" si="12"/>
        <v>682.49585527625675</v>
      </c>
      <c r="K39" s="273">
        <v>0</v>
      </c>
    </row>
    <row r="40" spans="1:11" ht="13.5" customHeight="1" x14ac:dyDescent="0.25">
      <c r="A40" s="11" t="s">
        <v>11</v>
      </c>
      <c r="B40" s="52">
        <f t="shared" si="11"/>
        <v>4.3462387418632723E-8</v>
      </c>
      <c r="C40" s="52">
        <f t="shared" si="11"/>
        <v>3.5927030372833362E-8</v>
      </c>
      <c r="D40" s="52">
        <f t="shared" si="11"/>
        <v>3.5927030372833362E-8</v>
      </c>
      <c r="E40" s="52">
        <f t="shared" si="11"/>
        <v>3.372676484348661</v>
      </c>
      <c r="F40" s="372"/>
      <c r="G40" s="52">
        <f t="shared" si="10"/>
        <v>0</v>
      </c>
      <c r="H40" s="53">
        <f t="shared" si="10"/>
        <v>0</v>
      </c>
      <c r="I40" s="54">
        <f t="shared" si="12"/>
        <v>3.3726765996651089</v>
      </c>
      <c r="K40" s="273">
        <v>0</v>
      </c>
    </row>
    <row r="41" spans="1:11" ht="13.5" customHeight="1" x14ac:dyDescent="0.25">
      <c r="A41" s="12" t="s">
        <v>57</v>
      </c>
      <c r="B41" s="49">
        <f t="shared" si="11"/>
        <v>0</v>
      </c>
      <c r="C41" s="49">
        <f t="shared" si="11"/>
        <v>0</v>
      </c>
      <c r="D41" s="49">
        <f t="shared" si="11"/>
        <v>0</v>
      </c>
      <c r="E41" s="49">
        <f t="shared" si="11"/>
        <v>0</v>
      </c>
      <c r="F41" s="372"/>
      <c r="G41" s="49">
        <f t="shared" si="10"/>
        <v>0</v>
      </c>
      <c r="H41" s="58">
        <f t="shared" si="10"/>
        <v>0</v>
      </c>
      <c r="I41" s="48">
        <f t="shared" si="12"/>
        <v>0</v>
      </c>
      <c r="K41" s="273">
        <v>0</v>
      </c>
    </row>
    <row r="42" spans="1:11" ht="13.5" customHeight="1" x14ac:dyDescent="0.25">
      <c r="A42" s="11" t="s">
        <v>16</v>
      </c>
      <c r="B42" s="52">
        <f t="shared" si="11"/>
        <v>60.682526188880196</v>
      </c>
      <c r="C42" s="52">
        <f t="shared" si="11"/>
        <v>11.149608490959936</v>
      </c>
      <c r="D42" s="52">
        <f t="shared" si="11"/>
        <v>110.21722782950361</v>
      </c>
      <c r="E42" s="52">
        <f t="shared" si="11"/>
        <v>7.1786707050120482</v>
      </c>
      <c r="F42" s="372"/>
      <c r="G42" s="52">
        <f t="shared" si="10"/>
        <v>0</v>
      </c>
      <c r="H42" s="53">
        <f t="shared" si="10"/>
        <v>0</v>
      </c>
      <c r="I42" s="54">
        <f t="shared" si="12"/>
        <v>189.2280332143558</v>
      </c>
      <c r="K42" s="273">
        <v>0</v>
      </c>
    </row>
    <row r="43" spans="1:11" ht="13.5" customHeight="1" x14ac:dyDescent="0.25">
      <c r="A43" s="12" t="s">
        <v>139</v>
      </c>
      <c r="B43" s="49">
        <f t="shared" si="11"/>
        <v>571.21345665096715</v>
      </c>
      <c r="C43" s="49">
        <f t="shared" si="11"/>
        <v>1233.3354189251352</v>
      </c>
      <c r="D43" s="49">
        <f t="shared" si="11"/>
        <v>1920.2105093082778</v>
      </c>
      <c r="E43" s="49">
        <f t="shared" si="11"/>
        <v>104.72939938247775</v>
      </c>
      <c r="F43" s="372"/>
      <c r="G43" s="49">
        <f t="shared" si="10"/>
        <v>0</v>
      </c>
      <c r="H43" s="58">
        <f t="shared" si="10"/>
        <v>0</v>
      </c>
      <c r="I43" s="48">
        <f t="shared" si="12"/>
        <v>3829.4887842668577</v>
      </c>
      <c r="K43" s="273">
        <v>0</v>
      </c>
    </row>
    <row r="44" spans="1:11" ht="13.5" customHeight="1" x14ac:dyDescent="0.25">
      <c r="A44" s="11" t="s">
        <v>24</v>
      </c>
      <c r="B44" s="52">
        <f t="shared" si="11"/>
        <v>272.98322086585586</v>
      </c>
      <c r="C44" s="52">
        <f t="shared" si="11"/>
        <v>20.628936139717741</v>
      </c>
      <c r="D44" s="52">
        <f t="shared" si="11"/>
        <v>1519.1424374623991</v>
      </c>
      <c r="E44" s="52">
        <f t="shared" si="11"/>
        <v>3583.4831923600204</v>
      </c>
      <c r="F44" s="372"/>
      <c r="G44" s="52">
        <f t="shared" si="10"/>
        <v>504.06722553078583</v>
      </c>
      <c r="H44" s="53">
        <f>H122+H148+H174+H200+H226+H252+H278+H304+H330+H356+H382+H408+H434</f>
        <v>51.347605122495743</v>
      </c>
      <c r="I44" s="54">
        <f t="shared" si="12"/>
        <v>5951.6526174812743</v>
      </c>
      <c r="K44" s="273">
        <v>0</v>
      </c>
    </row>
    <row r="45" spans="1:11" ht="13.5" customHeight="1" x14ac:dyDescent="0.25">
      <c r="A45" s="12" t="s">
        <v>23</v>
      </c>
      <c r="B45" s="49">
        <f t="shared" si="11"/>
        <v>105.84931429976507</v>
      </c>
      <c r="C45" s="49">
        <f t="shared" si="11"/>
        <v>0.89187139769273194</v>
      </c>
      <c r="D45" s="49">
        <f t="shared" si="11"/>
        <v>14.670273859817801</v>
      </c>
      <c r="E45" s="49">
        <f t="shared" si="11"/>
        <v>7.6493207014255523E-9</v>
      </c>
      <c r="F45" s="372"/>
      <c r="G45" s="49">
        <f t="shared" si="10"/>
        <v>0</v>
      </c>
      <c r="H45" s="58">
        <f t="shared" si="10"/>
        <v>0</v>
      </c>
      <c r="I45" s="48">
        <f t="shared" si="12"/>
        <v>121.41145956492491</v>
      </c>
      <c r="K45" s="273">
        <v>0</v>
      </c>
    </row>
    <row r="46" spans="1:11" ht="13.5" customHeight="1" x14ac:dyDescent="0.25">
      <c r="A46" s="11" t="s">
        <v>58</v>
      </c>
      <c r="B46" s="52">
        <f t="shared" si="11"/>
        <v>22.763522776285903</v>
      </c>
      <c r="C46" s="52">
        <f t="shared" si="11"/>
        <v>19.53805328343681</v>
      </c>
      <c r="D46" s="52">
        <f t="shared" si="11"/>
        <v>35.171349084126938</v>
      </c>
      <c r="E46" s="52">
        <f t="shared" si="11"/>
        <v>1.2458918946601458E-7</v>
      </c>
      <c r="F46" s="372"/>
      <c r="G46" s="52">
        <f t="shared" si="10"/>
        <v>0</v>
      </c>
      <c r="H46" s="53">
        <f t="shared" si="10"/>
        <v>0</v>
      </c>
      <c r="I46" s="54">
        <f t="shared" si="12"/>
        <v>77.472925268438843</v>
      </c>
      <c r="K46" s="273">
        <v>0</v>
      </c>
    </row>
    <row r="47" spans="1:11" ht="13.5" customHeight="1" x14ac:dyDescent="0.25">
      <c r="A47" s="12" t="s">
        <v>21</v>
      </c>
      <c r="B47" s="49">
        <f t="shared" si="11"/>
        <v>228.27719527900834</v>
      </c>
      <c r="C47" s="49">
        <f t="shared" si="11"/>
        <v>6357.8345976398941</v>
      </c>
      <c r="D47" s="49">
        <f t="shared" si="11"/>
        <v>472.26450926552218</v>
      </c>
      <c r="E47" s="49">
        <f t="shared" si="11"/>
        <v>3.6061013317211206</v>
      </c>
      <c r="F47" s="372"/>
      <c r="G47" s="49">
        <f t="shared" si="10"/>
        <v>0</v>
      </c>
      <c r="H47" s="58">
        <f t="shared" si="10"/>
        <v>0</v>
      </c>
      <c r="I47" s="48">
        <f t="shared" si="12"/>
        <v>7061.9824035161455</v>
      </c>
      <c r="K47" s="273">
        <v>0</v>
      </c>
    </row>
    <row r="48" spans="1:11" ht="13.5" customHeight="1" x14ac:dyDescent="0.25">
      <c r="A48" s="11" t="s">
        <v>20</v>
      </c>
      <c r="B48" s="52">
        <f t="shared" si="11"/>
        <v>185.98481873083665</v>
      </c>
      <c r="C48" s="52">
        <f t="shared" si="11"/>
        <v>230.97265038293938</v>
      </c>
      <c r="D48" s="52">
        <f t="shared" si="11"/>
        <v>427.73804719452664</v>
      </c>
      <c r="E48" s="52">
        <f t="shared" si="11"/>
        <v>1.0949108218537631E-7</v>
      </c>
      <c r="F48" s="372"/>
      <c r="G48" s="52">
        <f t="shared" si="10"/>
        <v>0</v>
      </c>
      <c r="H48" s="53">
        <f t="shared" si="10"/>
        <v>0</v>
      </c>
      <c r="I48" s="54">
        <f t="shared" si="12"/>
        <v>844.69551641779378</v>
      </c>
      <c r="K48" s="273">
        <v>0</v>
      </c>
    </row>
    <row r="49" spans="1:114" ht="13.5" customHeight="1" x14ac:dyDescent="0.25">
      <c r="A49" s="13" t="s">
        <v>62</v>
      </c>
      <c r="B49" s="49">
        <f t="shared" si="11"/>
        <v>71.687233336457354</v>
      </c>
      <c r="C49" s="49">
        <f t="shared" si="11"/>
        <v>6.3667418445487049E-9</v>
      </c>
      <c r="D49" s="49">
        <f t="shared" si="11"/>
        <v>6.3667418445487049E-9</v>
      </c>
      <c r="E49" s="49">
        <f t="shared" si="11"/>
        <v>0</v>
      </c>
      <c r="F49" s="372"/>
      <c r="G49" s="49">
        <f t="shared" ref="G49:H53" si="13">G127+G153+G179+G205+G231+G257+G283+G309+G335+G361+G387+G413+G439</f>
        <v>0</v>
      </c>
      <c r="H49" s="58">
        <f t="shared" si="13"/>
        <v>0</v>
      </c>
      <c r="I49" s="48">
        <f t="shared" si="12"/>
        <v>71.687233349190848</v>
      </c>
      <c r="K49" s="273">
        <v>0</v>
      </c>
    </row>
    <row r="50" spans="1:114" ht="13.5" customHeight="1" x14ac:dyDescent="0.3">
      <c r="A50" s="14" t="s">
        <v>22</v>
      </c>
      <c r="B50" s="59">
        <f t="shared" ref="B50:E53" si="14">B128+B154+B180+B206+B232+B258+B284+B310+B336+B362+B388+B414+B440</f>
        <v>71.687233326907247</v>
      </c>
      <c r="C50" s="59">
        <f t="shared" si="14"/>
        <v>6.3667418445487049E-9</v>
      </c>
      <c r="D50" s="59">
        <f t="shared" si="14"/>
        <v>6.3667418445487049E-9</v>
      </c>
      <c r="E50" s="59">
        <f t="shared" si="14"/>
        <v>0</v>
      </c>
      <c r="F50" s="372"/>
      <c r="G50" s="59">
        <f t="shared" si="13"/>
        <v>0</v>
      </c>
      <c r="H50" s="60">
        <f t="shared" si="13"/>
        <v>0</v>
      </c>
      <c r="I50" s="61">
        <f t="shared" si="12"/>
        <v>71.687233339640741</v>
      </c>
      <c r="K50" s="273">
        <v>0</v>
      </c>
    </row>
    <row r="51" spans="1:114" ht="13.5" customHeight="1" x14ac:dyDescent="0.3">
      <c r="A51" s="15" t="s">
        <v>18</v>
      </c>
      <c r="B51" s="65">
        <f t="shared" si="14"/>
        <v>0</v>
      </c>
      <c r="C51" s="65">
        <f t="shared" si="14"/>
        <v>0</v>
      </c>
      <c r="D51" s="65">
        <f t="shared" si="14"/>
        <v>0</v>
      </c>
      <c r="E51" s="65">
        <f t="shared" si="14"/>
        <v>0</v>
      </c>
      <c r="F51" s="372"/>
      <c r="G51" s="65">
        <f t="shared" si="13"/>
        <v>0</v>
      </c>
      <c r="H51" s="66">
        <f t="shared" si="13"/>
        <v>0</v>
      </c>
      <c r="I51" s="67">
        <f t="shared" si="12"/>
        <v>0</v>
      </c>
      <c r="K51" s="273">
        <v>0</v>
      </c>
    </row>
    <row r="52" spans="1:114" ht="13.5" customHeight="1" x14ac:dyDescent="0.3">
      <c r="A52" s="14" t="s">
        <v>19</v>
      </c>
      <c r="B52" s="59">
        <f t="shared" si="14"/>
        <v>0</v>
      </c>
      <c r="C52" s="59">
        <f t="shared" si="14"/>
        <v>0</v>
      </c>
      <c r="D52" s="59">
        <f t="shared" si="14"/>
        <v>0</v>
      </c>
      <c r="E52" s="59">
        <f t="shared" si="14"/>
        <v>0</v>
      </c>
      <c r="F52" s="372"/>
      <c r="G52" s="59">
        <f t="shared" si="13"/>
        <v>0</v>
      </c>
      <c r="H52" s="60">
        <f t="shared" si="13"/>
        <v>0</v>
      </c>
      <c r="I52" s="61">
        <f t="shared" si="12"/>
        <v>0</v>
      </c>
      <c r="K52" s="273">
        <v>0</v>
      </c>
    </row>
    <row r="53" spans="1:114" ht="13.5" customHeight="1" thickBot="1" x14ac:dyDescent="0.35">
      <c r="A53" s="16" t="s">
        <v>10</v>
      </c>
      <c r="B53" s="70">
        <f t="shared" si="14"/>
        <v>0</v>
      </c>
      <c r="C53" s="70">
        <f t="shared" si="14"/>
        <v>0</v>
      </c>
      <c r="D53" s="70">
        <f t="shared" si="14"/>
        <v>0</v>
      </c>
      <c r="E53" s="70">
        <f t="shared" si="14"/>
        <v>0</v>
      </c>
      <c r="F53" s="373"/>
      <c r="G53" s="70">
        <f t="shared" si="13"/>
        <v>0</v>
      </c>
      <c r="H53" s="71">
        <f t="shared" si="13"/>
        <v>0</v>
      </c>
      <c r="I53" s="72">
        <f t="shared" si="12"/>
        <v>0</v>
      </c>
      <c r="K53" s="273">
        <v>0</v>
      </c>
    </row>
    <row r="54" spans="1:114" ht="13.5" customHeight="1" x14ac:dyDescent="0.25">
      <c r="A54" s="17" t="s">
        <v>25</v>
      </c>
      <c r="B54" s="75">
        <f>SUM(B33:B49)</f>
        <v>2085.7502289675394</v>
      </c>
      <c r="C54" s="75">
        <f t="shared" ref="C54:I54" si="15">SUM(C33:C49)</f>
        <v>8468.4324975923646</v>
      </c>
      <c r="D54" s="75">
        <f t="shared" si="15"/>
        <v>5753.5599912242851</v>
      </c>
      <c r="E54" s="75">
        <f t="shared" si="15"/>
        <v>4384.5677560722615</v>
      </c>
      <c r="F54" s="75">
        <f t="shared" si="15"/>
        <v>0</v>
      </c>
      <c r="G54" s="75">
        <f t="shared" si="15"/>
        <v>504.06722553078583</v>
      </c>
      <c r="H54" s="76">
        <f t="shared" si="15"/>
        <v>51.347605122495743</v>
      </c>
      <c r="I54" s="48">
        <f t="shared" si="15"/>
        <v>21247.725304509731</v>
      </c>
      <c r="K54" s="273">
        <v>0</v>
      </c>
    </row>
    <row r="55" spans="1:114" s="4" customFormat="1" ht="13.5" customHeight="1" thickBot="1" x14ac:dyDescent="0.35">
      <c r="A55" s="18" t="s">
        <v>85</v>
      </c>
      <c r="B55" s="105">
        <f>B54/$I$54</f>
        <v>9.8163459809264789E-2</v>
      </c>
      <c r="C55" s="105">
        <f t="shared" ref="C55:I55" si="16">C54/$I$54</f>
        <v>0.39855713382151919</v>
      </c>
      <c r="D55" s="105">
        <f t="shared" si="16"/>
        <v>0.27078475030939519</v>
      </c>
      <c r="E55" s="105">
        <f t="shared" si="16"/>
        <v>0.20635468941899665</v>
      </c>
      <c r="F55" s="105">
        <f t="shared" si="16"/>
        <v>0</v>
      </c>
      <c r="G55" s="105">
        <f t="shared" si="16"/>
        <v>2.3723350067209308E-2</v>
      </c>
      <c r="H55" s="105">
        <f t="shared" si="16"/>
        <v>2.4166165736149389E-3</v>
      </c>
      <c r="I55" s="105">
        <f t="shared" si="16"/>
        <v>1</v>
      </c>
      <c r="K55"/>
    </row>
    <row r="56" spans="1:114" ht="14.4" thickBot="1" x14ac:dyDescent="0.3"/>
    <row r="57" spans="1:114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4" ht="13.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4" ht="13.5" customHeight="1" x14ac:dyDescent="0.25">
      <c r="A59" s="10" t="s">
        <v>6</v>
      </c>
      <c r="B59" s="376"/>
      <c r="C59" s="377"/>
      <c r="D59" s="377"/>
      <c r="E59" s="378"/>
      <c r="F59" s="46">
        <f>F449+F475+F501+F527+F553</f>
        <v>0.43121867868394531</v>
      </c>
      <c r="G59" s="376"/>
      <c r="H59" s="378"/>
      <c r="I59" s="48">
        <f>SUM(B59:H59)</f>
        <v>0.43121867868394531</v>
      </c>
      <c r="K59" s="273">
        <v>0</v>
      </c>
    </row>
    <row r="60" spans="1:114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7">F450+F476+F502+F528+F554</f>
        <v>0</v>
      </c>
      <c r="G60" s="379"/>
      <c r="H60" s="381"/>
      <c r="I60" s="54">
        <f t="shared" ref="I60:I79" si="18">SUM(B60:H60)</f>
        <v>0</v>
      </c>
      <c r="K60" s="273">
        <v>0</v>
      </c>
    </row>
    <row r="61" spans="1:114" ht="13.5" customHeight="1" x14ac:dyDescent="0.25">
      <c r="A61" s="12" t="s">
        <v>9</v>
      </c>
      <c r="B61" s="379"/>
      <c r="C61" s="380"/>
      <c r="D61" s="380"/>
      <c r="E61" s="381"/>
      <c r="F61" s="49">
        <f t="shared" si="17"/>
        <v>0</v>
      </c>
      <c r="G61" s="379"/>
      <c r="H61" s="381"/>
      <c r="I61" s="48">
        <f t="shared" si="18"/>
        <v>0</v>
      </c>
      <c r="K61" s="273">
        <v>0</v>
      </c>
    </row>
    <row r="62" spans="1:114" ht="13.5" customHeight="1" x14ac:dyDescent="0.25">
      <c r="A62" s="11" t="s">
        <v>54</v>
      </c>
      <c r="B62" s="379"/>
      <c r="C62" s="380"/>
      <c r="D62" s="380"/>
      <c r="E62" s="381"/>
      <c r="F62" s="52">
        <f t="shared" si="17"/>
        <v>0</v>
      </c>
      <c r="G62" s="379"/>
      <c r="H62" s="381"/>
      <c r="I62" s="54">
        <f t="shared" si="18"/>
        <v>0</v>
      </c>
      <c r="K62" s="273">
        <v>0</v>
      </c>
      <c r="DB62" s="441"/>
      <c r="DC62" s="440"/>
      <c r="DH62" s="436"/>
      <c r="DI62" s="437"/>
      <c r="DJ62" s="437"/>
    </row>
    <row r="63" spans="1:114" ht="13.5" customHeight="1" x14ac:dyDescent="0.25">
      <c r="A63" s="12" t="s">
        <v>15</v>
      </c>
      <c r="B63" s="379"/>
      <c r="C63" s="380"/>
      <c r="D63" s="380"/>
      <c r="E63" s="381"/>
      <c r="F63" s="49">
        <f t="shared" si="17"/>
        <v>0</v>
      </c>
      <c r="G63" s="379"/>
      <c r="H63" s="381"/>
      <c r="I63" s="48">
        <f t="shared" si="18"/>
        <v>0</v>
      </c>
      <c r="K63" s="273">
        <v>0</v>
      </c>
      <c r="DB63" s="441"/>
      <c r="DC63" s="441"/>
      <c r="DH63" s="436"/>
      <c r="DI63" s="437"/>
      <c r="DJ63" s="437"/>
    </row>
    <row r="64" spans="1:114" ht="13.5" customHeight="1" x14ac:dyDescent="0.25">
      <c r="A64" s="11" t="s">
        <v>67</v>
      </c>
      <c r="B64" s="379"/>
      <c r="C64" s="380"/>
      <c r="D64" s="380"/>
      <c r="E64" s="381"/>
      <c r="F64" s="52">
        <f t="shared" si="17"/>
        <v>0</v>
      </c>
      <c r="G64" s="379"/>
      <c r="H64" s="381"/>
      <c r="I64" s="54">
        <f t="shared" si="18"/>
        <v>0</v>
      </c>
      <c r="K64" s="273">
        <v>0</v>
      </c>
      <c r="DB64" s="441"/>
      <c r="DC64" s="441"/>
      <c r="DH64" s="436"/>
      <c r="DI64" s="437"/>
      <c r="DJ64" s="437"/>
    </row>
    <row r="65" spans="1:114" ht="13.5" customHeight="1" x14ac:dyDescent="0.25">
      <c r="A65" s="12" t="s">
        <v>56</v>
      </c>
      <c r="B65" s="379"/>
      <c r="C65" s="380"/>
      <c r="D65" s="380"/>
      <c r="E65" s="381"/>
      <c r="F65" s="49">
        <f t="shared" si="17"/>
        <v>13288.669293974946</v>
      </c>
      <c r="G65" s="379"/>
      <c r="H65" s="381"/>
      <c r="I65" s="48">
        <f t="shared" si="18"/>
        <v>13288.669293974946</v>
      </c>
      <c r="K65" s="273">
        <v>0</v>
      </c>
      <c r="DB65" s="441"/>
      <c r="DC65" s="441"/>
      <c r="DH65" s="436"/>
      <c r="DI65" s="437"/>
      <c r="DJ65" s="437"/>
    </row>
    <row r="66" spans="1:114" ht="13.5" customHeight="1" x14ac:dyDescent="0.25">
      <c r="A66" s="11" t="s">
        <v>11</v>
      </c>
      <c r="B66" s="379"/>
      <c r="C66" s="380"/>
      <c r="D66" s="380"/>
      <c r="E66" s="381"/>
      <c r="F66" s="52">
        <f t="shared" si="17"/>
        <v>6209.1583180657353</v>
      </c>
      <c r="G66" s="379"/>
      <c r="H66" s="381"/>
      <c r="I66" s="54">
        <f t="shared" si="18"/>
        <v>6209.1583180657353</v>
      </c>
      <c r="K66" s="273">
        <v>0</v>
      </c>
      <c r="DB66" s="441"/>
      <c r="DC66" s="441"/>
      <c r="DH66" s="436"/>
      <c r="DI66" s="437"/>
      <c r="DJ66" s="437"/>
    </row>
    <row r="67" spans="1:114" ht="13.5" customHeight="1" x14ac:dyDescent="0.25">
      <c r="A67" s="12" t="s">
        <v>57</v>
      </c>
      <c r="B67" s="379"/>
      <c r="C67" s="380"/>
      <c r="D67" s="380"/>
      <c r="E67" s="381"/>
      <c r="F67" s="49">
        <f t="shared" si="17"/>
        <v>660.30619324017482</v>
      </c>
      <c r="G67" s="379"/>
      <c r="H67" s="381"/>
      <c r="I67" s="48">
        <f t="shared" si="18"/>
        <v>660.30619324017482</v>
      </c>
      <c r="K67" s="273">
        <v>0</v>
      </c>
      <c r="DB67" s="441"/>
      <c r="DC67" s="441"/>
      <c r="DH67" s="436"/>
      <c r="DI67" s="437"/>
      <c r="DJ67" s="437"/>
    </row>
    <row r="68" spans="1:114" ht="13.5" customHeight="1" x14ac:dyDescent="0.25">
      <c r="A68" s="11" t="s">
        <v>16</v>
      </c>
      <c r="B68" s="379"/>
      <c r="C68" s="380"/>
      <c r="D68" s="380"/>
      <c r="E68" s="381"/>
      <c r="F68" s="52">
        <f t="shared" si="17"/>
        <v>22.62480450358936</v>
      </c>
      <c r="G68" s="379"/>
      <c r="H68" s="381"/>
      <c r="I68" s="54">
        <f t="shared" si="18"/>
        <v>22.62480450358936</v>
      </c>
      <c r="K68" s="273">
        <v>0</v>
      </c>
      <c r="DB68" s="441"/>
      <c r="DC68" s="441"/>
      <c r="DH68" s="436"/>
      <c r="DI68" s="437"/>
      <c r="DJ68" s="437"/>
    </row>
    <row r="69" spans="1:114" ht="13.5" customHeight="1" x14ac:dyDescent="0.25">
      <c r="A69" s="12" t="s">
        <v>139</v>
      </c>
      <c r="B69" s="379"/>
      <c r="C69" s="380"/>
      <c r="D69" s="380"/>
      <c r="E69" s="381"/>
      <c r="F69" s="49">
        <f t="shared" si="17"/>
        <v>1523.5732545402902</v>
      </c>
      <c r="G69" s="379"/>
      <c r="H69" s="381"/>
      <c r="I69" s="48">
        <f t="shared" si="18"/>
        <v>1523.5732545402902</v>
      </c>
      <c r="K69" s="273">
        <v>0</v>
      </c>
      <c r="DB69" s="441"/>
      <c r="DC69" s="441"/>
      <c r="DH69" s="436"/>
      <c r="DI69" s="437"/>
      <c r="DJ69" s="437"/>
    </row>
    <row r="70" spans="1:114" ht="13.5" customHeight="1" x14ac:dyDescent="0.25">
      <c r="A70" s="11" t="s">
        <v>24</v>
      </c>
      <c r="B70" s="379"/>
      <c r="C70" s="380"/>
      <c r="D70" s="380"/>
      <c r="E70" s="381"/>
      <c r="F70" s="52">
        <f t="shared" si="17"/>
        <v>1581.2328433443583</v>
      </c>
      <c r="G70" s="379"/>
      <c r="H70" s="381"/>
      <c r="I70" s="54">
        <f t="shared" si="18"/>
        <v>1581.2328433443583</v>
      </c>
      <c r="K70" s="273">
        <v>0</v>
      </c>
      <c r="DB70" s="441"/>
      <c r="DC70" s="441"/>
      <c r="DH70" s="436"/>
      <c r="DI70" s="437"/>
      <c r="DJ70" s="437"/>
    </row>
    <row r="71" spans="1:114" ht="13.5" customHeight="1" x14ac:dyDescent="0.25">
      <c r="A71" s="12" t="s">
        <v>23</v>
      </c>
      <c r="B71" s="379"/>
      <c r="C71" s="380"/>
      <c r="D71" s="380"/>
      <c r="E71" s="381"/>
      <c r="F71" s="49">
        <f t="shared" si="17"/>
        <v>0</v>
      </c>
      <c r="G71" s="379"/>
      <c r="H71" s="381"/>
      <c r="I71" s="48">
        <f t="shared" si="18"/>
        <v>0</v>
      </c>
      <c r="K71" s="273">
        <v>0</v>
      </c>
      <c r="DB71" s="441"/>
      <c r="DC71" s="441"/>
      <c r="DH71" s="436"/>
      <c r="DI71" s="437"/>
      <c r="DJ71" s="437"/>
    </row>
    <row r="72" spans="1:114" ht="13.5" customHeight="1" x14ac:dyDescent="0.25">
      <c r="A72" s="11" t="s">
        <v>58</v>
      </c>
      <c r="B72" s="379"/>
      <c r="C72" s="380"/>
      <c r="D72" s="380"/>
      <c r="E72" s="381"/>
      <c r="F72" s="52">
        <f t="shared" si="17"/>
        <v>0</v>
      </c>
      <c r="G72" s="379"/>
      <c r="H72" s="381"/>
      <c r="I72" s="54">
        <f t="shared" si="18"/>
        <v>0</v>
      </c>
      <c r="K72" s="273">
        <v>0</v>
      </c>
      <c r="DB72" s="441"/>
      <c r="DC72" s="441"/>
      <c r="DH72" s="436"/>
      <c r="DI72" s="437"/>
      <c r="DJ72" s="437"/>
    </row>
    <row r="73" spans="1:114" ht="13.5" customHeight="1" x14ac:dyDescent="0.25">
      <c r="A73" s="12" t="s">
        <v>21</v>
      </c>
      <c r="B73" s="379"/>
      <c r="C73" s="380"/>
      <c r="D73" s="380"/>
      <c r="E73" s="381"/>
      <c r="F73" s="110">
        <f t="shared" si="17"/>
        <v>49.800574147422431</v>
      </c>
      <c r="G73" s="379"/>
      <c r="H73" s="381"/>
      <c r="I73" s="48">
        <f t="shared" si="18"/>
        <v>49.800574147422431</v>
      </c>
      <c r="K73" s="273">
        <v>0</v>
      </c>
      <c r="DB73" s="441"/>
      <c r="DC73" s="441"/>
      <c r="DH73" s="436"/>
      <c r="DI73" s="437"/>
      <c r="DJ73" s="437"/>
    </row>
    <row r="74" spans="1:114" ht="13.5" customHeight="1" x14ac:dyDescent="0.25">
      <c r="A74" s="11" t="s">
        <v>20</v>
      </c>
      <c r="B74" s="379"/>
      <c r="C74" s="380"/>
      <c r="D74" s="380"/>
      <c r="E74" s="381"/>
      <c r="F74" s="52">
        <f t="shared" si="17"/>
        <v>0</v>
      </c>
      <c r="G74" s="379"/>
      <c r="H74" s="381"/>
      <c r="I74" s="54">
        <f t="shared" si="18"/>
        <v>0</v>
      </c>
      <c r="K74" s="273">
        <v>0</v>
      </c>
      <c r="DB74" s="441"/>
      <c r="DC74" s="441"/>
      <c r="DH74" s="436"/>
      <c r="DI74" s="437"/>
      <c r="DJ74" s="437"/>
    </row>
    <row r="75" spans="1:114" ht="13.5" customHeight="1" x14ac:dyDescent="0.25">
      <c r="A75" s="13" t="s">
        <v>62</v>
      </c>
      <c r="B75" s="379"/>
      <c r="C75" s="380"/>
      <c r="D75" s="380"/>
      <c r="E75" s="381"/>
      <c r="F75" s="49">
        <f t="shared" si="17"/>
        <v>0</v>
      </c>
      <c r="G75" s="379"/>
      <c r="H75" s="381"/>
      <c r="I75" s="48">
        <f t="shared" si="18"/>
        <v>0</v>
      </c>
      <c r="K75" s="273">
        <v>0</v>
      </c>
      <c r="DB75" s="441"/>
      <c r="DC75" s="441"/>
      <c r="DH75" s="436"/>
      <c r="DI75" s="437"/>
      <c r="DJ75" s="437"/>
    </row>
    <row r="76" spans="1:114" ht="13.5" customHeight="1" x14ac:dyDescent="0.3">
      <c r="A76" s="14" t="s">
        <v>22</v>
      </c>
      <c r="B76" s="379"/>
      <c r="C76" s="380"/>
      <c r="D76" s="380"/>
      <c r="E76" s="381"/>
      <c r="F76" s="52">
        <f t="shared" si="17"/>
        <v>0</v>
      </c>
      <c r="G76" s="379"/>
      <c r="H76" s="381"/>
      <c r="I76" s="54">
        <f t="shared" si="18"/>
        <v>0</v>
      </c>
      <c r="K76" s="273">
        <v>0</v>
      </c>
      <c r="DB76" s="441"/>
      <c r="DC76" s="441"/>
      <c r="DH76" s="436"/>
      <c r="DI76" s="437"/>
      <c r="DJ76" s="437"/>
    </row>
    <row r="77" spans="1:114" ht="13.5" customHeight="1" x14ac:dyDescent="0.3">
      <c r="A77" s="15" t="s">
        <v>18</v>
      </c>
      <c r="B77" s="379"/>
      <c r="C77" s="380"/>
      <c r="D77" s="380"/>
      <c r="E77" s="381"/>
      <c r="F77" s="49">
        <f t="shared" si="17"/>
        <v>0</v>
      </c>
      <c r="G77" s="379"/>
      <c r="H77" s="381"/>
      <c r="I77" s="48">
        <f t="shared" si="18"/>
        <v>0</v>
      </c>
      <c r="K77" s="273">
        <v>0</v>
      </c>
      <c r="DB77" s="441"/>
      <c r="DC77" s="441"/>
      <c r="DH77" s="436"/>
      <c r="DI77" s="437"/>
      <c r="DJ77" s="437"/>
    </row>
    <row r="78" spans="1:114" ht="13.5" customHeight="1" x14ac:dyDescent="0.3">
      <c r="A78" s="14" t="s">
        <v>19</v>
      </c>
      <c r="B78" s="379"/>
      <c r="C78" s="380"/>
      <c r="D78" s="380"/>
      <c r="E78" s="381"/>
      <c r="F78" s="52">
        <f t="shared" si="17"/>
        <v>0</v>
      </c>
      <c r="G78" s="379"/>
      <c r="H78" s="381"/>
      <c r="I78" s="54">
        <f t="shared" si="18"/>
        <v>0</v>
      </c>
      <c r="K78" s="273">
        <v>0</v>
      </c>
      <c r="DB78" s="441"/>
      <c r="DC78" s="441"/>
      <c r="DH78" s="436"/>
      <c r="DI78" s="437"/>
      <c r="DJ78" s="437"/>
    </row>
    <row r="79" spans="1:114" ht="13.5" customHeight="1" thickBot="1" x14ac:dyDescent="0.35">
      <c r="A79" s="16" t="s">
        <v>10</v>
      </c>
      <c r="B79" s="382"/>
      <c r="C79" s="383"/>
      <c r="D79" s="383"/>
      <c r="E79" s="384"/>
      <c r="F79" s="49">
        <f t="shared" si="17"/>
        <v>0</v>
      </c>
      <c r="G79" s="382"/>
      <c r="H79" s="384"/>
      <c r="I79" s="48">
        <f t="shared" si="18"/>
        <v>0</v>
      </c>
      <c r="K79" s="273">
        <v>0</v>
      </c>
      <c r="DB79" s="441"/>
      <c r="DC79" s="441"/>
      <c r="DH79" s="436"/>
      <c r="DI79" s="437"/>
      <c r="DJ79" s="437"/>
    </row>
    <row r="80" spans="1:114" ht="13.5" customHeight="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23335.796500495202</v>
      </c>
      <c r="G80" s="75">
        <v>0</v>
      </c>
      <c r="H80" s="76">
        <v>0</v>
      </c>
      <c r="I80" s="129">
        <f t="shared" ref="I80" si="19">SUM(I59:I79)</f>
        <v>23335.796500495202</v>
      </c>
      <c r="K80" s="273">
        <v>0</v>
      </c>
      <c r="DB80" s="441"/>
      <c r="DC80" s="441"/>
      <c r="DH80" s="436"/>
      <c r="DI80" s="437"/>
      <c r="DJ80" s="437"/>
    </row>
    <row r="81" spans="1:114" s="4" customFormat="1" ht="16.2" customHeight="1" thickBot="1" x14ac:dyDescent="0.35">
      <c r="A81" s="18" t="s">
        <v>85</v>
      </c>
      <c r="B81" s="105">
        <f>B80/$I$80</f>
        <v>0</v>
      </c>
      <c r="C81" s="105">
        <f t="shared" ref="C81:I81" si="20">C80/$I$80</f>
        <v>0</v>
      </c>
      <c r="D81" s="105">
        <f t="shared" si="20"/>
        <v>0</v>
      </c>
      <c r="E81" s="105">
        <f t="shared" si="20"/>
        <v>0</v>
      </c>
      <c r="F81" s="105">
        <f t="shared" si="20"/>
        <v>1</v>
      </c>
      <c r="G81" s="105">
        <f t="shared" si="20"/>
        <v>0</v>
      </c>
      <c r="H81" s="105">
        <f t="shared" si="20"/>
        <v>0</v>
      </c>
      <c r="I81" s="105">
        <f t="shared" si="20"/>
        <v>1</v>
      </c>
      <c r="K81"/>
      <c r="DB81" s="441"/>
      <c r="DC81" s="441"/>
      <c r="DH81" s="438"/>
      <c r="DI81" s="439"/>
      <c r="DJ81" s="439"/>
    </row>
    <row r="82" spans="1:114" ht="15.6" customHeight="1" thickBot="1" x14ac:dyDescent="0.3">
      <c r="A82" s="2"/>
      <c r="B82" s="2"/>
      <c r="C82" s="2"/>
      <c r="D82" s="2"/>
      <c r="E82" s="2"/>
      <c r="F82" s="32">
        <f>+F80-F470-F496-F522-F548-F574</f>
        <v>0</v>
      </c>
      <c r="G82" s="32"/>
      <c r="H82" s="32"/>
      <c r="I82" s="32">
        <f>+I80-I470-I496-I522-I548-I574</f>
        <v>0</v>
      </c>
      <c r="DB82" s="441"/>
      <c r="DC82" s="441"/>
      <c r="DH82" s="436"/>
      <c r="DI82" s="437"/>
      <c r="DJ82" s="437"/>
    </row>
    <row r="83" spans="1:114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  <c r="DH83" s="437"/>
      <c r="DI83" s="437"/>
      <c r="DJ83" s="437"/>
    </row>
    <row r="84" spans="1:114" ht="15" customHeight="1" x14ac:dyDescent="0.25">
      <c r="A84" s="426" t="s">
        <v>52</v>
      </c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4" x14ac:dyDescent="0.25">
      <c r="A85" s="10" t="s">
        <v>6</v>
      </c>
      <c r="B85" s="46">
        <f>B579+B605+B631</f>
        <v>104.52480243136817</v>
      </c>
      <c r="C85" s="46">
        <f t="shared" ref="C85:H85" si="21">C579+C605+C631</f>
        <v>0</v>
      </c>
      <c r="D85" s="46">
        <f t="shared" si="21"/>
        <v>8.8041997407629928</v>
      </c>
      <c r="E85" s="46">
        <f t="shared" si="21"/>
        <v>0</v>
      </c>
      <c r="F85" s="46">
        <f t="shared" si="21"/>
        <v>0</v>
      </c>
      <c r="G85" s="46">
        <f t="shared" si="21"/>
        <v>0</v>
      </c>
      <c r="H85" s="47">
        <f t="shared" si="21"/>
        <v>0</v>
      </c>
      <c r="I85" s="48">
        <f>SUM(B85:H85)</f>
        <v>113.32900217213117</v>
      </c>
      <c r="K85" s="273">
        <v>0</v>
      </c>
    </row>
    <row r="86" spans="1:114" x14ac:dyDescent="0.25">
      <c r="A86" s="11" t="s">
        <v>7</v>
      </c>
      <c r="B86" s="52">
        <f t="shared" ref="B86:H101" si="22">B580+B606+B632</f>
        <v>267.31874469400333</v>
      </c>
      <c r="C86" s="52">
        <f t="shared" si="22"/>
        <v>0</v>
      </c>
      <c r="D86" s="52">
        <f t="shared" si="22"/>
        <v>26.935161488962638</v>
      </c>
      <c r="E86" s="52">
        <f t="shared" si="22"/>
        <v>0</v>
      </c>
      <c r="F86" s="52">
        <f t="shared" si="22"/>
        <v>0</v>
      </c>
      <c r="G86" s="52">
        <f t="shared" si="22"/>
        <v>0</v>
      </c>
      <c r="H86" s="53">
        <f t="shared" si="22"/>
        <v>0</v>
      </c>
      <c r="I86" s="54">
        <f t="shared" ref="I86:I105" si="23">SUM(B86:H86)</f>
        <v>294.25390618296598</v>
      </c>
      <c r="K86" s="273">
        <v>0</v>
      </c>
    </row>
    <row r="87" spans="1:114" x14ac:dyDescent="0.25">
      <c r="A87" s="12" t="s">
        <v>9</v>
      </c>
      <c r="B87" s="49">
        <f t="shared" si="22"/>
        <v>321.56300194355288</v>
      </c>
      <c r="C87" s="49">
        <f t="shared" si="22"/>
        <v>0</v>
      </c>
      <c r="D87" s="49">
        <f t="shared" si="22"/>
        <v>20.496563118356022</v>
      </c>
      <c r="E87" s="49">
        <f t="shared" si="22"/>
        <v>0</v>
      </c>
      <c r="F87" s="49">
        <f t="shared" si="22"/>
        <v>0</v>
      </c>
      <c r="G87" s="49">
        <f t="shared" si="22"/>
        <v>0</v>
      </c>
      <c r="H87" s="58">
        <f t="shared" si="22"/>
        <v>0</v>
      </c>
      <c r="I87" s="48">
        <f t="shared" si="23"/>
        <v>342.05956506190887</v>
      </c>
      <c r="K87" s="273">
        <v>0</v>
      </c>
    </row>
    <row r="88" spans="1:114" x14ac:dyDescent="0.25">
      <c r="A88" s="11" t="s">
        <v>54</v>
      </c>
      <c r="B88" s="52">
        <f t="shared" si="22"/>
        <v>0</v>
      </c>
      <c r="C88" s="52">
        <f t="shared" si="22"/>
        <v>0</v>
      </c>
      <c r="D88" s="52">
        <f t="shared" si="22"/>
        <v>0</v>
      </c>
      <c r="E88" s="52">
        <f t="shared" si="22"/>
        <v>0</v>
      </c>
      <c r="F88" s="52">
        <f t="shared" si="22"/>
        <v>0</v>
      </c>
      <c r="G88" s="52">
        <f t="shared" si="22"/>
        <v>0</v>
      </c>
      <c r="H88" s="53">
        <f t="shared" si="22"/>
        <v>0</v>
      </c>
      <c r="I88" s="54">
        <f t="shared" si="23"/>
        <v>0</v>
      </c>
      <c r="K88" s="273">
        <v>0</v>
      </c>
    </row>
    <row r="89" spans="1:114" x14ac:dyDescent="0.25">
      <c r="A89" s="12" t="s">
        <v>15</v>
      </c>
      <c r="B89" s="49">
        <f t="shared" si="22"/>
        <v>1808.7533876993</v>
      </c>
      <c r="C89" s="49">
        <f t="shared" si="22"/>
        <v>74.520640638279431</v>
      </c>
      <c r="D89" s="49">
        <f t="shared" si="22"/>
        <v>110.9722824600064</v>
      </c>
      <c r="E89" s="49">
        <f t="shared" si="22"/>
        <v>35.323362581480957</v>
      </c>
      <c r="F89" s="49">
        <f t="shared" si="22"/>
        <v>0</v>
      </c>
      <c r="G89" s="49">
        <f t="shared" si="22"/>
        <v>0</v>
      </c>
      <c r="H89" s="58">
        <f t="shared" si="22"/>
        <v>0</v>
      </c>
      <c r="I89" s="48">
        <f t="shared" si="23"/>
        <v>2029.5696733790669</v>
      </c>
      <c r="K89" s="273">
        <v>0</v>
      </c>
    </row>
    <row r="90" spans="1:114" x14ac:dyDescent="0.25">
      <c r="A90" s="11" t="s">
        <v>67</v>
      </c>
      <c r="B90" s="52">
        <f t="shared" si="22"/>
        <v>6562.4402923174284</v>
      </c>
      <c r="C90" s="52">
        <f t="shared" si="22"/>
        <v>15.080690015638567</v>
      </c>
      <c r="D90" s="52">
        <f t="shared" si="22"/>
        <v>456.42078706901594</v>
      </c>
      <c r="E90" s="52">
        <f t="shared" si="22"/>
        <v>0</v>
      </c>
      <c r="F90" s="52">
        <f t="shared" si="22"/>
        <v>0</v>
      </c>
      <c r="G90" s="52">
        <f t="shared" si="22"/>
        <v>0</v>
      </c>
      <c r="H90" s="53">
        <f t="shared" si="22"/>
        <v>0</v>
      </c>
      <c r="I90" s="54">
        <f t="shared" si="23"/>
        <v>7033.9417694020831</v>
      </c>
      <c r="K90" s="273">
        <v>0</v>
      </c>
    </row>
    <row r="91" spans="1:114" x14ac:dyDescent="0.25">
      <c r="A91" s="12" t="s">
        <v>56</v>
      </c>
      <c r="B91" s="49">
        <f t="shared" si="22"/>
        <v>0</v>
      </c>
      <c r="C91" s="49">
        <f t="shared" si="22"/>
        <v>0.41429660885186703</v>
      </c>
      <c r="D91" s="49">
        <f t="shared" si="22"/>
        <v>0.15306471110267902</v>
      </c>
      <c r="E91" s="49">
        <f t="shared" si="22"/>
        <v>91.510498568914599</v>
      </c>
      <c r="F91" s="49">
        <f t="shared" si="22"/>
        <v>794.12711805538993</v>
      </c>
      <c r="G91" s="49">
        <f t="shared" si="22"/>
        <v>0</v>
      </c>
      <c r="H91" s="58">
        <f t="shared" si="22"/>
        <v>0</v>
      </c>
      <c r="I91" s="48">
        <f t="shared" si="23"/>
        <v>886.2049779442591</v>
      </c>
      <c r="K91" s="273">
        <v>0</v>
      </c>
    </row>
    <row r="92" spans="1:114" x14ac:dyDescent="0.25">
      <c r="A92" s="11" t="s">
        <v>11</v>
      </c>
      <c r="B92" s="52">
        <f t="shared" si="22"/>
        <v>0</v>
      </c>
      <c r="C92" s="52">
        <f t="shared" si="22"/>
        <v>0</v>
      </c>
      <c r="D92" s="52">
        <f t="shared" si="22"/>
        <v>2.6589548330738837E-2</v>
      </c>
      <c r="E92" s="52">
        <f t="shared" si="22"/>
        <v>20.955338455704108</v>
      </c>
      <c r="F92" s="52">
        <f t="shared" si="22"/>
        <v>0</v>
      </c>
      <c r="G92" s="52">
        <f t="shared" si="22"/>
        <v>0</v>
      </c>
      <c r="H92" s="53">
        <f t="shared" si="22"/>
        <v>0</v>
      </c>
      <c r="I92" s="54">
        <f t="shared" si="23"/>
        <v>20.981928004034849</v>
      </c>
      <c r="K92" s="273">
        <v>0</v>
      </c>
    </row>
    <row r="93" spans="1:114" x14ac:dyDescent="0.25">
      <c r="A93" s="12" t="s">
        <v>57</v>
      </c>
      <c r="B93" s="49">
        <f t="shared" si="22"/>
        <v>0</v>
      </c>
      <c r="C93" s="49">
        <f t="shared" si="22"/>
        <v>0</v>
      </c>
      <c r="D93" s="49">
        <f t="shared" si="22"/>
        <v>0</v>
      </c>
      <c r="E93" s="49">
        <f t="shared" si="22"/>
        <v>2.9727674023011494</v>
      </c>
      <c r="F93" s="49">
        <f t="shared" si="22"/>
        <v>0</v>
      </c>
      <c r="G93" s="49">
        <f t="shared" si="22"/>
        <v>0</v>
      </c>
      <c r="H93" s="58">
        <f t="shared" si="22"/>
        <v>0</v>
      </c>
      <c r="I93" s="48">
        <f t="shared" si="23"/>
        <v>2.9727674023011494</v>
      </c>
      <c r="K93" s="273">
        <v>0</v>
      </c>
    </row>
    <row r="94" spans="1:114" x14ac:dyDescent="0.25">
      <c r="A94" s="11" t="s">
        <v>16</v>
      </c>
      <c r="B94" s="52">
        <f t="shared" si="22"/>
        <v>266.14357739507244</v>
      </c>
      <c r="C94" s="52">
        <f t="shared" si="22"/>
        <v>0.55924569543813984</v>
      </c>
      <c r="D94" s="52">
        <f t="shared" si="22"/>
        <v>24.982884158824767</v>
      </c>
      <c r="E94" s="52">
        <f t="shared" si="22"/>
        <v>2.163216677357144</v>
      </c>
      <c r="F94" s="52">
        <f t="shared" si="22"/>
        <v>0</v>
      </c>
      <c r="G94" s="52">
        <f t="shared" si="22"/>
        <v>0</v>
      </c>
      <c r="H94" s="53">
        <f t="shared" si="22"/>
        <v>0</v>
      </c>
      <c r="I94" s="54">
        <f t="shared" si="23"/>
        <v>293.84892392669252</v>
      </c>
      <c r="K94" s="273">
        <v>0</v>
      </c>
    </row>
    <row r="95" spans="1:114" x14ac:dyDescent="0.25">
      <c r="A95" s="12" t="s">
        <v>139</v>
      </c>
      <c r="B95" s="49">
        <f t="shared" si="22"/>
        <v>2129.404283595436</v>
      </c>
      <c r="C95" s="49">
        <f t="shared" si="22"/>
        <v>248.08166629172243</v>
      </c>
      <c r="D95" s="49">
        <f t="shared" si="22"/>
        <v>223.32142477241652</v>
      </c>
      <c r="E95" s="49">
        <f t="shared" si="22"/>
        <v>38.098237312073842</v>
      </c>
      <c r="F95" s="49">
        <f t="shared" si="22"/>
        <v>0</v>
      </c>
      <c r="G95" s="49">
        <f t="shared" si="22"/>
        <v>0</v>
      </c>
      <c r="H95" s="58">
        <f t="shared" si="22"/>
        <v>0</v>
      </c>
      <c r="I95" s="48">
        <f t="shared" si="23"/>
        <v>2638.9056119716483</v>
      </c>
      <c r="K95" s="273">
        <v>0</v>
      </c>
    </row>
    <row r="96" spans="1:114" x14ac:dyDescent="0.25">
      <c r="A96" s="11" t="s">
        <v>24</v>
      </c>
      <c r="B96" s="52">
        <f t="shared" si="22"/>
        <v>1942.5080036910806</v>
      </c>
      <c r="C96" s="52">
        <f t="shared" si="22"/>
        <v>9.5916688220796603E-2</v>
      </c>
      <c r="D96" s="52">
        <f t="shared" si="22"/>
        <v>2646.0800546394457</v>
      </c>
      <c r="E96" s="52">
        <f t="shared" si="22"/>
        <v>1517.3420415058436</v>
      </c>
      <c r="F96" s="52">
        <f t="shared" si="22"/>
        <v>0</v>
      </c>
      <c r="G96" s="52">
        <f t="shared" si="22"/>
        <v>1081.7782631225057</v>
      </c>
      <c r="H96" s="53">
        <f t="shared" si="22"/>
        <v>0.77228914757864175</v>
      </c>
      <c r="I96" s="54">
        <f>SUM(B96:H96)</f>
        <v>7188.576568794675</v>
      </c>
      <c r="K96" s="273">
        <v>0</v>
      </c>
    </row>
    <row r="97" spans="1:11" x14ac:dyDescent="0.25">
      <c r="A97" s="12" t="s">
        <v>23</v>
      </c>
      <c r="B97" s="49">
        <f t="shared" si="22"/>
        <v>1909.1165846841157</v>
      </c>
      <c r="C97" s="49">
        <f t="shared" si="22"/>
        <v>7.4022125468867186</v>
      </c>
      <c r="D97" s="49">
        <f t="shared" si="22"/>
        <v>169.65806115844802</v>
      </c>
      <c r="E97" s="49">
        <f t="shared" si="22"/>
        <v>0</v>
      </c>
      <c r="F97" s="49">
        <f t="shared" si="22"/>
        <v>0</v>
      </c>
      <c r="G97" s="49">
        <f t="shared" si="22"/>
        <v>0</v>
      </c>
      <c r="H97" s="58">
        <f t="shared" si="22"/>
        <v>0</v>
      </c>
      <c r="I97" s="48">
        <f t="shared" si="23"/>
        <v>2086.1768583894504</v>
      </c>
      <c r="K97" s="273">
        <v>0</v>
      </c>
    </row>
    <row r="98" spans="1:11" x14ac:dyDescent="0.25">
      <c r="A98" s="11" t="s">
        <v>58</v>
      </c>
      <c r="B98" s="52">
        <f t="shared" si="22"/>
        <v>5330.4511299842998</v>
      </c>
      <c r="C98" s="52">
        <f t="shared" si="22"/>
        <v>9.9239045343020535</v>
      </c>
      <c r="D98" s="52">
        <f t="shared" si="22"/>
        <v>663.68650340699151</v>
      </c>
      <c r="E98" s="52">
        <f t="shared" si="22"/>
        <v>0</v>
      </c>
      <c r="F98" s="52">
        <f t="shared" si="22"/>
        <v>0</v>
      </c>
      <c r="G98" s="52">
        <f t="shared" si="22"/>
        <v>0</v>
      </c>
      <c r="H98" s="53">
        <f t="shared" si="22"/>
        <v>0</v>
      </c>
      <c r="I98" s="54">
        <f t="shared" si="23"/>
        <v>6004.0615379255933</v>
      </c>
      <c r="K98" s="273">
        <v>0</v>
      </c>
    </row>
    <row r="99" spans="1:11" x14ac:dyDescent="0.25">
      <c r="A99" s="12" t="s">
        <v>21</v>
      </c>
      <c r="B99" s="49">
        <f t="shared" si="22"/>
        <v>612.01837636672371</v>
      </c>
      <c r="C99" s="49">
        <f t="shared" si="22"/>
        <v>0</v>
      </c>
      <c r="D99" s="49">
        <f t="shared" si="22"/>
        <v>45.706479967953058</v>
      </c>
      <c r="E99" s="49">
        <f t="shared" si="22"/>
        <v>0</v>
      </c>
      <c r="F99" s="49">
        <f t="shared" si="22"/>
        <v>30.744370834675838</v>
      </c>
      <c r="G99" s="49">
        <f t="shared" si="22"/>
        <v>0</v>
      </c>
      <c r="H99" s="58">
        <f t="shared" si="22"/>
        <v>0</v>
      </c>
      <c r="I99" s="48">
        <f t="shared" si="23"/>
        <v>688.46922716935262</v>
      </c>
      <c r="K99" s="273">
        <v>0</v>
      </c>
    </row>
    <row r="100" spans="1:11" x14ac:dyDescent="0.25">
      <c r="A100" s="11" t="s">
        <v>20</v>
      </c>
      <c r="B100" s="52">
        <f t="shared" si="22"/>
        <v>48.504654070315887</v>
      </c>
      <c r="C100" s="52">
        <f t="shared" si="22"/>
        <v>0</v>
      </c>
      <c r="D100" s="52">
        <f t="shared" si="22"/>
        <v>0.89618448059368683</v>
      </c>
      <c r="E100" s="52">
        <f t="shared" si="22"/>
        <v>0</v>
      </c>
      <c r="F100" s="52">
        <f t="shared" si="22"/>
        <v>0</v>
      </c>
      <c r="G100" s="52">
        <f t="shared" si="22"/>
        <v>0</v>
      </c>
      <c r="H100" s="53">
        <f t="shared" si="22"/>
        <v>0</v>
      </c>
      <c r="I100" s="54">
        <f t="shared" si="23"/>
        <v>49.400838550909576</v>
      </c>
      <c r="K100" s="273">
        <v>0</v>
      </c>
    </row>
    <row r="101" spans="1:11" x14ac:dyDescent="0.25">
      <c r="A101" s="13" t="s">
        <v>62</v>
      </c>
      <c r="B101" s="49">
        <f t="shared" si="22"/>
        <v>366.89692698895215</v>
      </c>
      <c r="C101" s="49">
        <f t="shared" si="22"/>
        <v>0</v>
      </c>
      <c r="D101" s="49">
        <f t="shared" si="22"/>
        <v>219.15730268121425</v>
      </c>
      <c r="E101" s="49">
        <f t="shared" si="22"/>
        <v>0</v>
      </c>
      <c r="F101" s="49">
        <f t="shared" si="22"/>
        <v>0</v>
      </c>
      <c r="G101" s="49">
        <f t="shared" si="22"/>
        <v>0</v>
      </c>
      <c r="H101" s="58">
        <f t="shared" si="22"/>
        <v>0</v>
      </c>
      <c r="I101" s="48">
        <f t="shared" si="23"/>
        <v>586.05422967016636</v>
      </c>
      <c r="K101" s="273">
        <v>0</v>
      </c>
    </row>
    <row r="102" spans="1:11" ht="14.4" x14ac:dyDescent="0.3">
      <c r="A102" s="14" t="s">
        <v>22</v>
      </c>
      <c r="B102" s="59">
        <f t="shared" ref="B102:H105" si="24">B596+B622+B648</f>
        <v>366.89692698895215</v>
      </c>
      <c r="C102" s="59">
        <f t="shared" si="24"/>
        <v>0</v>
      </c>
      <c r="D102" s="59">
        <f t="shared" si="24"/>
        <v>219.15730268121425</v>
      </c>
      <c r="E102" s="59">
        <f t="shared" si="24"/>
        <v>0</v>
      </c>
      <c r="F102" s="59">
        <f t="shared" si="24"/>
        <v>0</v>
      </c>
      <c r="G102" s="59">
        <f t="shared" si="24"/>
        <v>0</v>
      </c>
      <c r="H102" s="60">
        <f t="shared" si="24"/>
        <v>0</v>
      </c>
      <c r="I102" s="61">
        <f t="shared" si="23"/>
        <v>586.05422967016636</v>
      </c>
      <c r="K102" s="273">
        <v>0</v>
      </c>
    </row>
    <row r="103" spans="1:11" ht="14.4" x14ac:dyDescent="0.3">
      <c r="A103" s="15" t="s">
        <v>18</v>
      </c>
      <c r="B103" s="65">
        <f t="shared" si="24"/>
        <v>0</v>
      </c>
      <c r="C103" s="65">
        <f t="shared" si="24"/>
        <v>0</v>
      </c>
      <c r="D103" s="65">
        <f t="shared" si="24"/>
        <v>0</v>
      </c>
      <c r="E103" s="65">
        <f t="shared" si="24"/>
        <v>0</v>
      </c>
      <c r="F103" s="65">
        <f t="shared" si="24"/>
        <v>0</v>
      </c>
      <c r="G103" s="65">
        <f t="shared" si="24"/>
        <v>0</v>
      </c>
      <c r="H103" s="66">
        <f t="shared" si="24"/>
        <v>0</v>
      </c>
      <c r="I103" s="67">
        <f t="shared" si="23"/>
        <v>0</v>
      </c>
      <c r="K103" s="273">
        <v>0</v>
      </c>
    </row>
    <row r="104" spans="1:11" ht="14.4" x14ac:dyDescent="0.3">
      <c r="A104" s="14" t="s">
        <v>19</v>
      </c>
      <c r="B104" s="59">
        <f t="shared" si="24"/>
        <v>0</v>
      </c>
      <c r="C104" s="59">
        <f t="shared" si="24"/>
        <v>0</v>
      </c>
      <c r="D104" s="59">
        <f t="shared" si="24"/>
        <v>0</v>
      </c>
      <c r="E104" s="59">
        <f t="shared" si="24"/>
        <v>0</v>
      </c>
      <c r="F104" s="59">
        <f t="shared" si="24"/>
        <v>0</v>
      </c>
      <c r="G104" s="59">
        <f t="shared" si="24"/>
        <v>0</v>
      </c>
      <c r="H104" s="60">
        <f t="shared" si="24"/>
        <v>0</v>
      </c>
      <c r="I104" s="61">
        <f t="shared" si="23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24"/>
        <v>0</v>
      </c>
      <c r="C105" s="70">
        <f t="shared" si="24"/>
        <v>0</v>
      </c>
      <c r="D105" s="70">
        <f t="shared" si="24"/>
        <v>0</v>
      </c>
      <c r="E105" s="70">
        <f t="shared" si="24"/>
        <v>0</v>
      </c>
      <c r="F105" s="70">
        <f t="shared" si="24"/>
        <v>0</v>
      </c>
      <c r="G105" s="70">
        <f t="shared" si="24"/>
        <v>0</v>
      </c>
      <c r="H105" s="71">
        <f t="shared" si="24"/>
        <v>0</v>
      </c>
      <c r="I105" s="72">
        <f t="shared" si="23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21669.643765861649</v>
      </c>
      <c r="C106" s="75">
        <f t="shared" ref="C106:H106" si="25">SUM(C85:C101)</f>
        <v>356.07857301934001</v>
      </c>
      <c r="D106" s="75">
        <f t="shared" si="25"/>
        <v>4617.2975434024238</v>
      </c>
      <c r="E106" s="75">
        <f t="shared" si="25"/>
        <v>1708.3654625036754</v>
      </c>
      <c r="F106" s="75">
        <f t="shared" si="25"/>
        <v>824.87148889006573</v>
      </c>
      <c r="G106" s="75">
        <f>SUM(G85:G101)</f>
        <v>1081.7782631225057</v>
      </c>
      <c r="H106" s="76">
        <f t="shared" si="25"/>
        <v>0.77228914757864175</v>
      </c>
      <c r="I106" s="48">
        <f>SUM(I85:I101)</f>
        <v>30258.807385947242</v>
      </c>
      <c r="K106" s="273">
        <v>0</v>
      </c>
    </row>
    <row r="107" spans="1:11" s="4" customFormat="1" ht="13.5" customHeight="1" thickBot="1" x14ac:dyDescent="0.35">
      <c r="A107" s="19" t="s">
        <v>85</v>
      </c>
      <c r="B107" s="105">
        <f>B106/$I$106</f>
        <v>0.71614335256073036</v>
      </c>
      <c r="C107" s="105">
        <f t="shared" ref="C107:I107" si="26">C106/$I$106</f>
        <v>1.176776627305905E-2</v>
      </c>
      <c r="D107" s="105">
        <f t="shared" si="26"/>
        <v>0.15259350722285187</v>
      </c>
      <c r="E107" s="105">
        <f t="shared" si="26"/>
        <v>5.6458453260027436E-2</v>
      </c>
      <c r="F107" s="105">
        <f t="shared" si="26"/>
        <v>2.7260541976057904E-2</v>
      </c>
      <c r="G107" s="105">
        <f t="shared" si="26"/>
        <v>3.5750855918561544E-2</v>
      </c>
      <c r="H107" s="105">
        <f t="shared" si="26"/>
        <v>2.5522788711669692E-5</v>
      </c>
      <c r="I107" s="105">
        <f t="shared" si="26"/>
        <v>1</v>
      </c>
      <c r="K107"/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7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7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7"/>
        <v>0</v>
      </c>
    </row>
    <row r="115" spans="1:9" x14ac:dyDescent="0.25">
      <c r="A115" s="12" t="s">
        <v>15</v>
      </c>
      <c r="B115" s="49">
        <v>0.51872420995823099</v>
      </c>
      <c r="C115" s="49">
        <v>104.26638017445164</v>
      </c>
      <c r="D115" s="49">
        <v>77.978725590873509</v>
      </c>
      <c r="E115" s="49">
        <v>0</v>
      </c>
      <c r="F115" s="372"/>
      <c r="G115" s="49">
        <v>0</v>
      </c>
      <c r="H115" s="58">
        <v>0</v>
      </c>
      <c r="I115" s="48">
        <f t="shared" si="27"/>
        <v>182.76382997528339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7"/>
        <v>0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5.6137386684331825E-2</v>
      </c>
      <c r="F117" s="372"/>
      <c r="G117" s="49">
        <v>0</v>
      </c>
      <c r="H117" s="58">
        <v>0</v>
      </c>
      <c r="I117" s="48">
        <f t="shared" si="27"/>
        <v>5.6137386684331825E-2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7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7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27"/>
        <v>0</v>
      </c>
    </row>
    <row r="121" spans="1:9" x14ac:dyDescent="0.25">
      <c r="A121" s="12" t="s">
        <v>139</v>
      </c>
      <c r="B121" s="49">
        <v>4.9139660164961523</v>
      </c>
      <c r="C121" s="49">
        <v>27.265781027594176</v>
      </c>
      <c r="D121" s="49">
        <v>128.31517961702059</v>
      </c>
      <c r="E121" s="49">
        <v>7.4605117079252631E-3</v>
      </c>
      <c r="F121" s="372"/>
      <c r="G121" s="49">
        <v>0</v>
      </c>
      <c r="H121" s="58">
        <v>0</v>
      </c>
      <c r="I121" s="48">
        <f t="shared" si="27"/>
        <v>160.50238717281886</v>
      </c>
    </row>
    <row r="122" spans="1:9" x14ac:dyDescent="0.25">
      <c r="A122" s="11" t="s">
        <v>24</v>
      </c>
      <c r="B122" s="52">
        <v>3.3467796917243779</v>
      </c>
      <c r="C122" s="52">
        <v>4.1487989806733724E-2</v>
      </c>
      <c r="D122" s="52">
        <v>30.265232448064676</v>
      </c>
      <c r="E122" s="52">
        <v>123.17375400744075</v>
      </c>
      <c r="F122" s="372"/>
      <c r="G122" s="52">
        <v>29.314502540741955</v>
      </c>
      <c r="H122" s="53">
        <v>0.1042433222214942</v>
      </c>
      <c r="I122" s="54">
        <f t="shared" si="27"/>
        <v>186.24599999999998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27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7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7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7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7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27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27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27"/>
        <v>0</v>
      </c>
    </row>
    <row r="131" spans="1:11" ht="15" thickBot="1" x14ac:dyDescent="0.35">
      <c r="A131" s="16"/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27"/>
        <v>0</v>
      </c>
    </row>
    <row r="132" spans="1:11" x14ac:dyDescent="0.25">
      <c r="A132" s="17" t="s">
        <v>25</v>
      </c>
      <c r="B132" s="75">
        <f>SUM(B111:B127)</f>
        <v>8.7794699181787621</v>
      </c>
      <c r="C132" s="75">
        <f t="shared" ref="C132:I132" si="28">SUM(C111:C127)</f>
        <v>131.57364919185255</v>
      </c>
      <c r="D132" s="75">
        <f>SUM(D111:D127)</f>
        <v>236.55913765595878</v>
      </c>
      <c r="E132" s="75">
        <f t="shared" si="28"/>
        <v>123.23735190583301</v>
      </c>
      <c r="F132" s="75">
        <f t="shared" si="28"/>
        <v>0</v>
      </c>
      <c r="G132" s="75">
        <f t="shared" si="28"/>
        <v>29.314502540741955</v>
      </c>
      <c r="H132" s="76">
        <f t="shared" si="28"/>
        <v>0.1042433222214942</v>
      </c>
      <c r="I132" s="48">
        <f t="shared" si="28"/>
        <v>529.56835453478652</v>
      </c>
    </row>
    <row r="133" spans="1:11" s="4" customFormat="1" ht="15" thickBot="1" x14ac:dyDescent="0.35">
      <c r="A133" s="18" t="s">
        <v>85</v>
      </c>
      <c r="B133" s="105">
        <f>B132/$I$132</f>
        <v>1.6578539565286755E-2</v>
      </c>
      <c r="C133" s="105">
        <f t="shared" ref="C133:I133" si="29">C132/$I$132</f>
        <v>0.2484545159565604</v>
      </c>
      <c r="D133" s="105">
        <f t="shared" si="29"/>
        <v>0.44670180087284572</v>
      </c>
      <c r="E133" s="105">
        <f t="shared" si="29"/>
        <v>0.23271283272599277</v>
      </c>
      <c r="F133" s="105">
        <f t="shared" si="29"/>
        <v>0</v>
      </c>
      <c r="G133" s="105">
        <f t="shared" si="29"/>
        <v>5.5355465049444018E-2</v>
      </c>
      <c r="H133" s="105">
        <f t="shared" si="29"/>
        <v>1.9684582987038478E-4</v>
      </c>
      <c r="I133" s="105">
        <f t="shared" si="29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30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30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30"/>
        <v>0</v>
      </c>
    </row>
    <row r="141" spans="1:11" x14ac:dyDescent="0.25">
      <c r="A141" s="12" t="s">
        <v>15</v>
      </c>
      <c r="B141" s="49">
        <v>13.620461042557009</v>
      </c>
      <c r="C141" s="49">
        <v>133.58877137788352</v>
      </c>
      <c r="D141" s="49">
        <v>10.293788901153906</v>
      </c>
      <c r="E141" s="49">
        <v>0</v>
      </c>
      <c r="F141" s="372"/>
      <c r="G141" s="49">
        <v>0</v>
      </c>
      <c r="H141" s="58">
        <v>0</v>
      </c>
      <c r="I141" s="48">
        <f t="shared" si="30"/>
        <v>157.50302132159442</v>
      </c>
    </row>
    <row r="142" spans="1:11" x14ac:dyDescent="0.25">
      <c r="A142" s="11" t="s">
        <v>67</v>
      </c>
      <c r="B142" s="52">
        <v>5.3493445747234132</v>
      </c>
      <c r="C142" s="52">
        <v>12.666560486975602</v>
      </c>
      <c r="D142" s="52">
        <v>2.7971271631686281</v>
      </c>
      <c r="E142" s="52">
        <v>0</v>
      </c>
      <c r="F142" s="372"/>
      <c r="G142" s="52">
        <v>0</v>
      </c>
      <c r="H142" s="53">
        <v>0</v>
      </c>
      <c r="I142" s="54">
        <f t="shared" si="30"/>
        <v>20.813032224867644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</v>
      </c>
      <c r="E143" s="49">
        <v>0.55832782242832113</v>
      </c>
      <c r="F143" s="372"/>
      <c r="G143" s="49">
        <v>0</v>
      </c>
      <c r="H143" s="58">
        <v>0</v>
      </c>
      <c r="I143" s="48">
        <f t="shared" si="30"/>
        <v>0.55832782242832113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30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30"/>
        <v>0</v>
      </c>
    </row>
    <row r="146" spans="1:11" x14ac:dyDescent="0.25">
      <c r="A146" s="11" t="s">
        <v>16</v>
      </c>
      <c r="B146" s="52">
        <v>0</v>
      </c>
      <c r="C146" s="52">
        <v>0</v>
      </c>
      <c r="D146" s="52">
        <v>1.8227723503498199</v>
      </c>
      <c r="E146" s="52">
        <v>0</v>
      </c>
      <c r="F146" s="372"/>
      <c r="G146" s="52">
        <v>0</v>
      </c>
      <c r="H146" s="53">
        <v>0</v>
      </c>
      <c r="I146" s="54">
        <f t="shared" si="30"/>
        <v>1.8227723503498199</v>
      </c>
    </row>
    <row r="147" spans="1:11" x14ac:dyDescent="0.25">
      <c r="A147" s="12" t="s">
        <v>139</v>
      </c>
      <c r="B147" s="49">
        <v>52.891696607211024</v>
      </c>
      <c r="C147" s="49">
        <v>487.71321360834145</v>
      </c>
      <c r="D147" s="49">
        <v>104.56698425449407</v>
      </c>
      <c r="E147" s="49">
        <v>0</v>
      </c>
      <c r="F147" s="372"/>
      <c r="G147" s="49">
        <v>0</v>
      </c>
      <c r="H147" s="58">
        <v>0</v>
      </c>
      <c r="I147" s="48">
        <f t="shared" si="30"/>
        <v>645.17189447004648</v>
      </c>
    </row>
    <row r="148" spans="1:11" x14ac:dyDescent="0.25">
      <c r="A148" s="11" t="s">
        <v>24</v>
      </c>
      <c r="B148" s="52">
        <v>85.609640553688777</v>
      </c>
      <c r="C148" s="52">
        <v>3.5048720549860399</v>
      </c>
      <c r="D148" s="52">
        <v>15.370651689022504</v>
      </c>
      <c r="E148" s="52">
        <v>480.85609303779103</v>
      </c>
      <c r="F148" s="372"/>
      <c r="G148" s="52">
        <v>36.987760738300601</v>
      </c>
      <c r="H148" s="53">
        <v>37.467498502934298</v>
      </c>
      <c r="I148" s="54">
        <f t="shared" si="30"/>
        <v>659.79651657672321</v>
      </c>
    </row>
    <row r="149" spans="1:11" x14ac:dyDescent="0.25">
      <c r="A149" s="12" t="s">
        <v>23</v>
      </c>
      <c r="B149" s="49">
        <v>3.8864761005323674</v>
      </c>
      <c r="C149" s="49">
        <v>0</v>
      </c>
      <c r="D149" s="49">
        <v>8.9422227182674716E-2</v>
      </c>
      <c r="E149" s="49">
        <v>0</v>
      </c>
      <c r="F149" s="372"/>
      <c r="G149" s="49">
        <v>0</v>
      </c>
      <c r="H149" s="58">
        <v>0</v>
      </c>
      <c r="I149" s="48">
        <f t="shared" si="30"/>
        <v>3.9758983277150421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30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30"/>
        <v>0</v>
      </c>
    </row>
    <row r="152" spans="1:11" x14ac:dyDescent="0.25">
      <c r="A152" s="11" t="s">
        <v>20</v>
      </c>
      <c r="B152" s="52">
        <v>0</v>
      </c>
      <c r="C152" s="52">
        <v>2.269789896921131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30"/>
        <v>2.269789896921131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30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30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30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30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30"/>
        <v>0</v>
      </c>
    </row>
    <row r="158" spans="1:11" x14ac:dyDescent="0.25">
      <c r="A158" s="17" t="s">
        <v>25</v>
      </c>
      <c r="B158" s="75">
        <f>SUM(B137:B153)</f>
        <v>161.3576188787126</v>
      </c>
      <c r="C158" s="75">
        <f t="shared" ref="C158:I158" si="31">SUM(C137:C153)</f>
        <v>639.74320742510781</v>
      </c>
      <c r="D158" s="75">
        <f t="shared" si="31"/>
        <v>134.94074658537158</v>
      </c>
      <c r="E158" s="75">
        <f t="shared" si="31"/>
        <v>481.41442086021937</v>
      </c>
      <c r="F158" s="75">
        <f t="shared" si="31"/>
        <v>0</v>
      </c>
      <c r="G158" s="75">
        <f t="shared" si="31"/>
        <v>36.987760738300601</v>
      </c>
      <c r="H158" s="76">
        <f t="shared" si="31"/>
        <v>37.467498502934298</v>
      </c>
      <c r="I158" s="48">
        <f t="shared" si="31"/>
        <v>1491.9112529906461</v>
      </c>
    </row>
    <row r="159" spans="1:11" s="4" customFormat="1" ht="15" thickBot="1" x14ac:dyDescent="0.35">
      <c r="A159" s="18" t="s">
        <v>85</v>
      </c>
      <c r="B159" s="105">
        <f>B158/$I$158</f>
        <v>0.10815497138670907</v>
      </c>
      <c r="C159" s="105">
        <f t="shared" ref="C159:I159" si="32">C158/$I$158</f>
        <v>0.42880781691450842</v>
      </c>
      <c r="D159" s="105">
        <f t="shared" si="32"/>
        <v>9.0448239675699815E-2</v>
      </c>
      <c r="E159" s="105">
        <f t="shared" si="32"/>
        <v>0.32268301475385258</v>
      </c>
      <c r="F159" s="105">
        <f t="shared" si="32"/>
        <v>0</v>
      </c>
      <c r="G159" s="105">
        <f t="shared" si="32"/>
        <v>2.479219904277544E-2</v>
      </c>
      <c r="H159" s="105">
        <f t="shared" si="32"/>
        <v>2.5113758226454782E-2</v>
      </c>
      <c r="I159" s="105">
        <f t="shared" si="32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33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33"/>
        <v>0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33"/>
        <v>0</v>
      </c>
    </row>
    <row r="167" spans="1:9" x14ac:dyDescent="0.25">
      <c r="A167" s="12" t="s">
        <v>15</v>
      </c>
      <c r="B167" s="49">
        <v>21.661965951380996</v>
      </c>
      <c r="C167" s="49">
        <v>0</v>
      </c>
      <c r="D167" s="49">
        <v>75.449750990303684</v>
      </c>
      <c r="E167" s="49">
        <v>0</v>
      </c>
      <c r="F167" s="372"/>
      <c r="G167" s="49">
        <v>0</v>
      </c>
      <c r="H167" s="58">
        <v>0</v>
      </c>
      <c r="I167" s="48">
        <f t="shared" si="33"/>
        <v>97.111716941684676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33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8.1152105970624236E-2</v>
      </c>
      <c r="F169" s="372"/>
      <c r="G169" s="49">
        <v>0</v>
      </c>
      <c r="H169" s="58">
        <v>0</v>
      </c>
      <c r="I169" s="48">
        <f t="shared" si="33"/>
        <v>8.1152105970624236E-2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33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33"/>
        <v>0</v>
      </c>
    </row>
    <row r="172" spans="1:9" x14ac:dyDescent="0.25">
      <c r="A172" s="11" t="s">
        <v>16</v>
      </c>
      <c r="B172" s="52">
        <v>6.4155791722147693E-2</v>
      </c>
      <c r="C172" s="52">
        <v>0</v>
      </c>
      <c r="D172" s="52">
        <v>8.5132853712066137</v>
      </c>
      <c r="E172" s="52">
        <v>2.4558837071238133E-2</v>
      </c>
      <c r="F172" s="372"/>
      <c r="G172" s="52">
        <v>0</v>
      </c>
      <c r="H172" s="53">
        <v>0</v>
      </c>
      <c r="I172" s="54">
        <f t="shared" si="33"/>
        <v>8.6019999999999985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33"/>
        <v>0</v>
      </c>
    </row>
    <row r="174" spans="1:9" x14ac:dyDescent="0.25">
      <c r="A174" s="11" t="s">
        <v>24</v>
      </c>
      <c r="B174" s="52">
        <v>0.30945057238624724</v>
      </c>
      <c r="C174" s="52">
        <v>4.5196472458313056E-2</v>
      </c>
      <c r="D174" s="52">
        <v>13.769362445936462</v>
      </c>
      <c r="E174" s="52">
        <v>6.3427722832038906</v>
      </c>
      <c r="F174" s="372"/>
      <c r="G174" s="52">
        <v>0.63194318885304257</v>
      </c>
      <c r="H174" s="53">
        <v>1.6640750371620403</v>
      </c>
      <c r="I174" s="54">
        <f t="shared" si="33"/>
        <v>22.762799999999995</v>
      </c>
    </row>
    <row r="175" spans="1:9" x14ac:dyDescent="0.25">
      <c r="A175" s="12" t="s">
        <v>23</v>
      </c>
      <c r="B175" s="49">
        <v>42.804000000000009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33"/>
        <v>42.804000000000009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33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33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33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33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33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33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33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33"/>
        <v>0</v>
      </c>
    </row>
    <row r="184" spans="1:11" x14ac:dyDescent="0.25">
      <c r="A184" s="17" t="s">
        <v>25</v>
      </c>
      <c r="B184" s="75">
        <f>SUM(B163:B179)</f>
        <v>64.839572315489391</v>
      </c>
      <c r="C184" s="75">
        <f t="shared" ref="C184:I184" si="34">SUM(C163:C179)</f>
        <v>4.5196472458313056E-2</v>
      </c>
      <c r="D184" s="75">
        <f t="shared" si="34"/>
        <v>97.732398807446756</v>
      </c>
      <c r="E184" s="75">
        <f t="shared" si="34"/>
        <v>6.4484832262457532</v>
      </c>
      <c r="F184" s="75">
        <f t="shared" si="34"/>
        <v>0</v>
      </c>
      <c r="G184" s="75">
        <f t="shared" si="34"/>
        <v>0.63194318885304257</v>
      </c>
      <c r="H184" s="76">
        <f t="shared" si="34"/>
        <v>1.6640750371620403</v>
      </c>
      <c r="I184" s="48">
        <f t="shared" si="34"/>
        <v>171.36166904765531</v>
      </c>
    </row>
    <row r="185" spans="1:11" s="4" customFormat="1" ht="15" thickBot="1" x14ac:dyDescent="0.35">
      <c r="A185" s="18" t="s">
        <v>85</v>
      </c>
      <c r="B185" s="105">
        <f>B184/$I$184</f>
        <v>0.37837850597415484</v>
      </c>
      <c r="C185" s="105">
        <f t="shared" ref="C185:I185" si="35">C184/$I$184</f>
        <v>2.6374902105875275E-4</v>
      </c>
      <c r="D185" s="105">
        <f t="shared" si="35"/>
        <v>0.57032823822617873</v>
      </c>
      <c r="E185" s="105">
        <f t="shared" si="35"/>
        <v>3.7630838110315347E-2</v>
      </c>
      <c r="F185" s="105">
        <f t="shared" si="35"/>
        <v>0</v>
      </c>
      <c r="G185" s="105">
        <f t="shared" si="35"/>
        <v>3.6877744735160146E-3</v>
      </c>
      <c r="H185" s="105">
        <f t="shared" si="35"/>
        <v>9.7108941947762224E-3</v>
      </c>
      <c r="I185" s="105">
        <f t="shared" si="35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841.09522108208569</v>
      </c>
      <c r="E189" s="46">
        <v>0</v>
      </c>
      <c r="F189" s="371"/>
      <c r="G189" s="46">
        <v>0</v>
      </c>
      <c r="H189" s="47">
        <v>0</v>
      </c>
      <c r="I189" s="48">
        <f>SUM(B189:H189)</f>
        <v>841.09522108208569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6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6.5632216771706928E-2</v>
      </c>
      <c r="E191" s="49">
        <v>0</v>
      </c>
      <c r="F191" s="372"/>
      <c r="G191" s="49">
        <v>0</v>
      </c>
      <c r="H191" s="58">
        <v>0</v>
      </c>
      <c r="I191" s="48">
        <f t="shared" si="36"/>
        <v>6.5632216771706928E-2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36"/>
        <v>0</v>
      </c>
    </row>
    <row r="193" spans="1:9" x14ac:dyDescent="0.25">
      <c r="A193" s="12" t="s">
        <v>15</v>
      </c>
      <c r="B193" s="49">
        <v>27.102538940925402</v>
      </c>
      <c r="C193" s="49">
        <v>1.4595358126674112</v>
      </c>
      <c r="D193" s="49">
        <v>95.831735293207984</v>
      </c>
      <c r="E193" s="49">
        <v>0</v>
      </c>
      <c r="F193" s="372"/>
      <c r="G193" s="49">
        <v>0</v>
      </c>
      <c r="H193" s="58">
        <v>0</v>
      </c>
      <c r="I193" s="48">
        <f t="shared" si="36"/>
        <v>124.39381004680079</v>
      </c>
    </row>
    <row r="194" spans="1:9" x14ac:dyDescent="0.25">
      <c r="A194" s="11" t="s">
        <v>67</v>
      </c>
      <c r="B194" s="52">
        <v>1.4749639067723395</v>
      </c>
      <c r="C194" s="52">
        <v>0.80129224737924309</v>
      </c>
      <c r="D194" s="52">
        <v>8.9866790807952679</v>
      </c>
      <c r="E194" s="52">
        <v>0</v>
      </c>
      <c r="F194" s="372"/>
      <c r="G194" s="52">
        <v>0</v>
      </c>
      <c r="H194" s="53">
        <v>0</v>
      </c>
      <c r="I194" s="54">
        <f t="shared" si="36"/>
        <v>11.26293523494685</v>
      </c>
    </row>
    <row r="195" spans="1:9" x14ac:dyDescent="0.25">
      <c r="A195" s="12" t="s">
        <v>56</v>
      </c>
      <c r="B195" s="49">
        <v>5.0211099799206367E-9</v>
      </c>
      <c r="C195" s="49">
        <v>5.0211099799206367E-9</v>
      </c>
      <c r="D195" s="49">
        <v>0</v>
      </c>
      <c r="E195" s="49">
        <v>1.6876388554738124</v>
      </c>
      <c r="F195" s="372"/>
      <c r="G195" s="49">
        <v>0</v>
      </c>
      <c r="H195" s="58">
        <v>0</v>
      </c>
      <c r="I195" s="48">
        <f t="shared" si="36"/>
        <v>1.6876388655160324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36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</v>
      </c>
      <c r="E197" s="49">
        <v>0</v>
      </c>
      <c r="F197" s="372"/>
      <c r="G197" s="49">
        <v>0</v>
      </c>
      <c r="H197" s="58">
        <v>0</v>
      </c>
      <c r="I197" s="48">
        <f t="shared" si="36"/>
        <v>0</v>
      </c>
    </row>
    <row r="198" spans="1:9" x14ac:dyDescent="0.25">
      <c r="A198" s="11" t="s">
        <v>16</v>
      </c>
      <c r="B198" s="52">
        <v>31.378089618119798</v>
      </c>
      <c r="C198" s="52">
        <v>1.7681892503756116E-7</v>
      </c>
      <c r="D198" s="52">
        <v>61.451846468647112</v>
      </c>
      <c r="E198" s="52">
        <v>0</v>
      </c>
      <c r="F198" s="372"/>
      <c r="G198" s="52">
        <v>0</v>
      </c>
      <c r="H198" s="53">
        <v>0</v>
      </c>
      <c r="I198" s="54">
        <f t="shared" si="36"/>
        <v>92.829936263585836</v>
      </c>
    </row>
    <row r="199" spans="1:9" x14ac:dyDescent="0.25">
      <c r="A199" s="12" t="s">
        <v>139</v>
      </c>
      <c r="B199" s="49">
        <v>189.29215429086733</v>
      </c>
      <c r="C199" s="49">
        <v>82.932376713619277</v>
      </c>
      <c r="D199" s="49">
        <v>1351.8771625193112</v>
      </c>
      <c r="E199" s="49">
        <v>57.955540960843173</v>
      </c>
      <c r="F199" s="372"/>
      <c r="G199" s="49">
        <v>0</v>
      </c>
      <c r="H199" s="58">
        <v>0</v>
      </c>
      <c r="I199" s="48">
        <f t="shared" si="36"/>
        <v>1682.057234484641</v>
      </c>
    </row>
    <row r="200" spans="1:9" x14ac:dyDescent="0.25">
      <c r="A200" s="11" t="s">
        <v>24</v>
      </c>
      <c r="B200" s="52">
        <v>32.840346383420474</v>
      </c>
      <c r="C200" s="52">
        <v>0.93177118085383326</v>
      </c>
      <c r="D200" s="52">
        <v>794.78122631383098</v>
      </c>
      <c r="E200" s="52">
        <v>562.66312399611684</v>
      </c>
      <c r="F200" s="372"/>
      <c r="G200" s="52">
        <v>52.267490268071064</v>
      </c>
      <c r="H200" s="53">
        <v>1.5329662939996171</v>
      </c>
      <c r="I200" s="54">
        <f t="shared" si="36"/>
        <v>1445.0169244362928</v>
      </c>
    </row>
    <row r="201" spans="1:9" x14ac:dyDescent="0.25">
      <c r="A201" s="12" t="s">
        <v>23</v>
      </c>
      <c r="B201" s="49">
        <v>0.83429363135285761</v>
      </c>
      <c r="C201" s="49">
        <v>5.3585588341059288E-2</v>
      </c>
      <c r="D201" s="49">
        <v>4.1208539969381206E-9</v>
      </c>
      <c r="E201" s="49">
        <v>0</v>
      </c>
      <c r="F201" s="372"/>
      <c r="G201" s="49">
        <v>0</v>
      </c>
      <c r="H201" s="58">
        <v>0</v>
      </c>
      <c r="I201" s="48">
        <f t="shared" si="36"/>
        <v>0.88787922381477091</v>
      </c>
    </row>
    <row r="202" spans="1:9" x14ac:dyDescent="0.25">
      <c r="A202" s="11" t="s">
        <v>58</v>
      </c>
      <c r="B202" s="52">
        <v>2.184435431381446E-3</v>
      </c>
      <c r="C202" s="52">
        <v>2.6099065838547479E-3</v>
      </c>
      <c r="D202" s="52">
        <v>3.4640005269678206E-3</v>
      </c>
      <c r="E202" s="52">
        <v>0</v>
      </c>
      <c r="F202" s="372"/>
      <c r="G202" s="52">
        <v>0</v>
      </c>
      <c r="H202" s="53">
        <v>0</v>
      </c>
      <c r="I202" s="54">
        <f t="shared" si="36"/>
        <v>8.2583425422040144E-3</v>
      </c>
    </row>
    <row r="203" spans="1:9" x14ac:dyDescent="0.25">
      <c r="A203" s="12" t="s">
        <v>21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6"/>
        <v>0</v>
      </c>
    </row>
    <row r="204" spans="1:9" x14ac:dyDescent="0.25">
      <c r="A204" s="11" t="s">
        <v>20</v>
      </c>
      <c r="B204" s="52">
        <v>121.32517329956782</v>
      </c>
      <c r="C204" s="52">
        <v>121.32517329956782</v>
      </c>
      <c r="D204" s="52">
        <v>394.30681322359538</v>
      </c>
      <c r="E204" s="52">
        <v>0</v>
      </c>
      <c r="F204" s="372"/>
      <c r="G204" s="52">
        <v>0</v>
      </c>
      <c r="H204" s="53">
        <v>0</v>
      </c>
      <c r="I204" s="54">
        <f t="shared" si="36"/>
        <v>636.957159822731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6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36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36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36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36"/>
        <v>0</v>
      </c>
    </row>
    <row r="210" spans="1:11" x14ac:dyDescent="0.25">
      <c r="A210" s="17" t="s">
        <v>25</v>
      </c>
      <c r="B210" s="75">
        <f>SUM(B189:B205)</f>
        <v>404.24974451147853</v>
      </c>
      <c r="C210" s="75">
        <f t="shared" ref="C210:I210" si="37">SUM(C189:C205)</f>
        <v>207.50634493085255</v>
      </c>
      <c r="D210" s="75">
        <f t="shared" si="37"/>
        <v>3548.399780202893</v>
      </c>
      <c r="E210" s="75">
        <f t="shared" si="37"/>
        <v>622.30630381243384</v>
      </c>
      <c r="F210" s="75">
        <f t="shared" si="37"/>
        <v>0</v>
      </c>
      <c r="G210" s="75">
        <f t="shared" si="37"/>
        <v>52.267490268071064</v>
      </c>
      <c r="H210" s="76">
        <f t="shared" si="37"/>
        <v>1.5329662939996171</v>
      </c>
      <c r="I210" s="48">
        <f t="shared" si="37"/>
        <v>4836.2626300197289</v>
      </c>
    </row>
    <row r="211" spans="1:11" s="4" customFormat="1" ht="15" thickBot="1" x14ac:dyDescent="0.35">
      <c r="A211" s="18" t="s">
        <v>85</v>
      </c>
      <c r="B211" s="105">
        <f>B210/$I$210</f>
        <v>8.3587219189093009E-2</v>
      </c>
      <c r="C211" s="105">
        <f t="shared" ref="C211:I211" si="38">C210/$I$210</f>
        <v>4.2906343349266386E-2</v>
      </c>
      <c r="D211" s="105">
        <f t="shared" si="38"/>
        <v>0.73370700717889215</v>
      </c>
      <c r="E211" s="105">
        <f t="shared" si="38"/>
        <v>0.12867504340017516</v>
      </c>
      <c r="F211" s="105">
        <f t="shared" si="38"/>
        <v>0</v>
      </c>
      <c r="G211" s="105">
        <f t="shared" si="38"/>
        <v>1.080741354773321E-2</v>
      </c>
      <c r="H211" s="105">
        <f t="shared" si="38"/>
        <v>3.1697333484004021E-4</v>
      </c>
      <c r="I211" s="105">
        <f t="shared" si="38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9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9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9"/>
        <v>0</v>
      </c>
    </row>
    <row r="219" spans="1:11" x14ac:dyDescent="0.25">
      <c r="A219" s="12" t="s">
        <v>15</v>
      </c>
      <c r="B219" s="49">
        <v>0.50409316774168833</v>
      </c>
      <c r="C219" s="49">
        <v>0.25831092321693733</v>
      </c>
      <c r="D219" s="49">
        <v>1.1757749488250251</v>
      </c>
      <c r="E219" s="49">
        <v>0</v>
      </c>
      <c r="F219" s="372"/>
      <c r="G219" s="49">
        <v>0</v>
      </c>
      <c r="H219" s="58">
        <v>0</v>
      </c>
      <c r="I219" s="48">
        <f t="shared" si="39"/>
        <v>1.9381790397836507</v>
      </c>
    </row>
    <row r="220" spans="1:11" x14ac:dyDescent="0.25">
      <c r="A220" s="11" t="s">
        <v>67</v>
      </c>
      <c r="B220" s="52">
        <v>9.5177706623465155E-2</v>
      </c>
      <c r="C220" s="52">
        <v>0</v>
      </c>
      <c r="D220" s="52">
        <v>9.3703081722957576E-2</v>
      </c>
      <c r="E220" s="52">
        <v>0</v>
      </c>
      <c r="F220" s="372"/>
      <c r="G220" s="52">
        <v>0</v>
      </c>
      <c r="H220" s="53">
        <v>0</v>
      </c>
      <c r="I220" s="54">
        <f t="shared" si="39"/>
        <v>0.18888078834642275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6.8271268145751436E-5</v>
      </c>
      <c r="F221" s="372"/>
      <c r="G221" s="49">
        <v>0</v>
      </c>
      <c r="H221" s="58">
        <v>0</v>
      </c>
      <c r="I221" s="48">
        <f t="shared" si="39"/>
        <v>6.8271268145751436E-5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8.6716081108934827E-3</v>
      </c>
      <c r="F222" s="372"/>
      <c r="G222" s="52">
        <v>0</v>
      </c>
      <c r="H222" s="53">
        <v>0</v>
      </c>
      <c r="I222" s="54">
        <f t="shared" si="39"/>
        <v>8.6716081108934827E-3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9"/>
        <v>0</v>
      </c>
    </row>
    <row r="224" spans="1:11" x14ac:dyDescent="0.25">
      <c r="A224" s="11" t="s">
        <v>16</v>
      </c>
      <c r="B224" s="52">
        <v>0</v>
      </c>
      <c r="C224" s="52">
        <v>0</v>
      </c>
      <c r="D224" s="52">
        <v>0</v>
      </c>
      <c r="E224" s="52">
        <v>0</v>
      </c>
      <c r="F224" s="372"/>
      <c r="G224" s="52">
        <v>0</v>
      </c>
      <c r="H224" s="53">
        <v>0</v>
      </c>
      <c r="I224" s="54">
        <f t="shared" si="39"/>
        <v>0</v>
      </c>
    </row>
    <row r="225" spans="1:11" x14ac:dyDescent="0.25">
      <c r="A225" s="12" t="s">
        <v>139</v>
      </c>
      <c r="B225" s="49">
        <v>0.46827215174740977</v>
      </c>
      <c r="C225" s="49">
        <v>1.3344380612356848E-3</v>
      </c>
      <c r="D225" s="49">
        <v>0.2903216051339334</v>
      </c>
      <c r="E225" s="49">
        <v>3.6953669388065113E-4</v>
      </c>
      <c r="F225" s="372"/>
      <c r="G225" s="49">
        <v>0</v>
      </c>
      <c r="H225" s="58">
        <v>0</v>
      </c>
      <c r="I225" s="48">
        <f t="shared" si="39"/>
        <v>0.76029773163645953</v>
      </c>
    </row>
    <row r="226" spans="1:11" x14ac:dyDescent="0.25">
      <c r="A226" s="11" t="s">
        <v>24</v>
      </c>
      <c r="B226" s="52">
        <v>2.6580555949153147E-2</v>
      </c>
      <c r="C226" s="52">
        <v>2.9739516433592399E-4</v>
      </c>
      <c r="D226" s="52">
        <v>8.0908022733932841E-2</v>
      </c>
      <c r="E226" s="52">
        <v>0.14032697461640589</v>
      </c>
      <c r="F226" s="372"/>
      <c r="G226" s="52">
        <v>3.2745129401893967E-2</v>
      </c>
      <c r="H226" s="53">
        <v>3.7145103779581828E-3</v>
      </c>
      <c r="I226" s="54">
        <f t="shared" si="39"/>
        <v>0.28457258824367992</v>
      </c>
    </row>
    <row r="227" spans="1:11" x14ac:dyDescent="0.25">
      <c r="A227" s="12" t="s">
        <v>23</v>
      </c>
      <c r="B227" s="49">
        <v>8.4099825379516532E-2</v>
      </c>
      <c r="C227" s="49">
        <v>0</v>
      </c>
      <c r="D227" s="49">
        <v>8.5742097461540979E-3</v>
      </c>
      <c r="E227" s="49">
        <v>0</v>
      </c>
      <c r="F227" s="372"/>
      <c r="G227" s="49">
        <v>0</v>
      </c>
      <c r="H227" s="58">
        <v>0</v>
      </c>
      <c r="I227" s="48">
        <f t="shared" si="39"/>
        <v>9.2674035125670629E-2</v>
      </c>
    </row>
    <row r="228" spans="1:11" x14ac:dyDescent="0.25">
      <c r="A228" s="11" t="s">
        <v>58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9"/>
        <v>0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9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9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9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39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39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39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39"/>
        <v>0</v>
      </c>
    </row>
    <row r="236" spans="1:11" x14ac:dyDescent="0.25">
      <c r="A236" s="17" t="s">
        <v>25</v>
      </c>
      <c r="B236" s="276">
        <f>SUM(B215:B231)</f>
        <v>1.178223407441233</v>
      </c>
      <c r="C236" s="75">
        <f t="shared" ref="C236:I236" si="40">SUM(C215:C231)</f>
        <v>0.25994275644250892</v>
      </c>
      <c r="D236" s="75">
        <f t="shared" si="40"/>
        <v>1.6492818681620032</v>
      </c>
      <c r="E236" s="75">
        <f t="shared" si="40"/>
        <v>0.14943639068932577</v>
      </c>
      <c r="F236" s="75">
        <f t="shared" si="40"/>
        <v>0</v>
      </c>
      <c r="G236" s="75">
        <f t="shared" si="40"/>
        <v>3.2745129401893967E-2</v>
      </c>
      <c r="H236" s="76">
        <f t="shared" si="40"/>
        <v>3.7145103779581828E-3</v>
      </c>
      <c r="I236" s="48">
        <f t="shared" si="40"/>
        <v>3.2733440625149224</v>
      </c>
    </row>
    <row r="237" spans="1:11" s="4" customFormat="1" ht="15" thickBot="1" x14ac:dyDescent="0.35">
      <c r="A237" s="18" t="s">
        <v>85</v>
      </c>
      <c r="B237" s="105">
        <f>B236/$I$236</f>
        <v>0.35994487134236647</v>
      </c>
      <c r="C237" s="78">
        <f t="shared" ref="C237:I237" si="41">C236/$I$236</f>
        <v>7.9411987092732908E-2</v>
      </c>
      <c r="D237" s="78">
        <f t="shared" si="41"/>
        <v>0.50385227970653768</v>
      </c>
      <c r="E237" s="78">
        <f t="shared" si="41"/>
        <v>4.5652515542320728E-2</v>
      </c>
      <c r="F237" s="78">
        <f t="shared" si="41"/>
        <v>0</v>
      </c>
      <c r="G237" s="78">
        <f t="shared" si="41"/>
        <v>1.0003570897687964E-2</v>
      </c>
      <c r="H237" s="78">
        <f t="shared" si="41"/>
        <v>1.1347754183543756E-3</v>
      </c>
      <c r="I237" s="78">
        <f t="shared" si="41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42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2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2"/>
        <v>0</v>
      </c>
    </row>
    <row r="245" spans="1:9" x14ac:dyDescent="0.25">
      <c r="A245" s="12" t="s">
        <v>15</v>
      </c>
      <c r="B245" s="49">
        <v>94.324880886500665</v>
      </c>
      <c r="C245" s="49">
        <v>0.26923215125770539</v>
      </c>
      <c r="D245" s="49">
        <v>14.670531911532224</v>
      </c>
      <c r="E245" s="49">
        <v>0</v>
      </c>
      <c r="F245" s="372"/>
      <c r="G245" s="49">
        <v>0</v>
      </c>
      <c r="H245" s="58">
        <v>0</v>
      </c>
      <c r="I245" s="48">
        <f t="shared" si="42"/>
        <v>109.2646449492906</v>
      </c>
    </row>
    <row r="246" spans="1:9" x14ac:dyDescent="0.25">
      <c r="A246" s="11" t="s">
        <v>67</v>
      </c>
      <c r="B246" s="52">
        <v>44.623954497178815</v>
      </c>
      <c r="C246" s="52">
        <v>0.1610429434975231</v>
      </c>
      <c r="D246" s="52">
        <v>11.567617096079399</v>
      </c>
      <c r="E246" s="52">
        <v>0</v>
      </c>
      <c r="F246" s="372"/>
      <c r="G246" s="52">
        <v>0</v>
      </c>
      <c r="H246" s="53">
        <v>0</v>
      </c>
      <c r="I246" s="54">
        <f t="shared" si="42"/>
        <v>56.352614536755738</v>
      </c>
    </row>
    <row r="247" spans="1:9" x14ac:dyDescent="0.25">
      <c r="A247" s="12" t="s">
        <v>56</v>
      </c>
      <c r="B247" s="49">
        <v>6.7264624454923706E-9</v>
      </c>
      <c r="C247" s="49">
        <v>6.7264624454923706E-9</v>
      </c>
      <c r="D247" s="49">
        <v>6.7264624454923706E-9</v>
      </c>
      <c r="E247" s="49">
        <v>0.51111468787867342</v>
      </c>
      <c r="F247" s="372"/>
      <c r="G247" s="49">
        <v>0</v>
      </c>
      <c r="H247" s="58">
        <v>0</v>
      </c>
      <c r="I247" s="48">
        <f t="shared" si="42"/>
        <v>0.51111470805806081</v>
      </c>
    </row>
    <row r="248" spans="1:9" x14ac:dyDescent="0.25">
      <c r="A248" s="11" t="s">
        <v>11</v>
      </c>
      <c r="B248" s="52">
        <v>9.9398829485377133E-9</v>
      </c>
      <c r="C248" s="52">
        <v>9.9398829485377133E-9</v>
      </c>
      <c r="D248" s="52">
        <v>9.9398829485377133E-9</v>
      </c>
      <c r="E248" s="52">
        <v>0.10936767096772797</v>
      </c>
      <c r="F248" s="372"/>
      <c r="G248" s="52">
        <v>0</v>
      </c>
      <c r="H248" s="53">
        <v>0</v>
      </c>
      <c r="I248" s="54">
        <f t="shared" si="42"/>
        <v>0.10936770078737681</v>
      </c>
    </row>
    <row r="249" spans="1:9" x14ac:dyDescent="0.25">
      <c r="A249" s="12" t="s">
        <v>57</v>
      </c>
      <c r="B249" s="49">
        <v>0</v>
      </c>
      <c r="C249" s="49">
        <v>0</v>
      </c>
      <c r="D249" s="49">
        <v>0</v>
      </c>
      <c r="E249" s="49">
        <v>0</v>
      </c>
      <c r="F249" s="372"/>
      <c r="G249" s="49">
        <v>0</v>
      </c>
      <c r="H249" s="58">
        <v>0</v>
      </c>
      <c r="I249" s="48">
        <f t="shared" si="42"/>
        <v>0</v>
      </c>
    </row>
    <row r="250" spans="1:9" x14ac:dyDescent="0.25">
      <c r="A250" s="11" t="s">
        <v>16</v>
      </c>
      <c r="B250" s="52">
        <v>22.576081047617606</v>
      </c>
      <c r="C250" s="52">
        <v>0.68019575321295433</v>
      </c>
      <c r="D250" s="52">
        <v>27.311604300382378</v>
      </c>
      <c r="E250" s="52">
        <v>0.48374578171950072</v>
      </c>
      <c r="F250" s="372"/>
      <c r="G250" s="52">
        <v>0</v>
      </c>
      <c r="H250" s="53">
        <v>0</v>
      </c>
      <c r="I250" s="54">
        <f t="shared" si="42"/>
        <v>51.051626882932432</v>
      </c>
    </row>
    <row r="251" spans="1:9" x14ac:dyDescent="0.25">
      <c r="A251" s="12" t="s">
        <v>139</v>
      </c>
      <c r="B251" s="49">
        <v>108.25345508277944</v>
      </c>
      <c r="C251" s="49">
        <v>5.4244769046950108</v>
      </c>
      <c r="D251" s="49">
        <v>87.624942236594208</v>
      </c>
      <c r="E251" s="49">
        <v>0.20265571250081835</v>
      </c>
      <c r="F251" s="372"/>
      <c r="G251" s="49">
        <v>0</v>
      </c>
      <c r="H251" s="58">
        <v>0</v>
      </c>
      <c r="I251" s="48">
        <f t="shared" si="42"/>
        <v>201.50552993656947</v>
      </c>
    </row>
    <row r="252" spans="1:9" x14ac:dyDescent="0.25">
      <c r="A252" s="11" t="s">
        <v>24</v>
      </c>
      <c r="B252" s="52">
        <v>58.489203056286165</v>
      </c>
      <c r="C252" s="52">
        <v>2.1452997192363172</v>
      </c>
      <c r="D252" s="52">
        <v>196.44243735963474</v>
      </c>
      <c r="E252" s="52">
        <v>333.05044356460786</v>
      </c>
      <c r="F252" s="372"/>
      <c r="G252" s="52">
        <v>232.68160634328618</v>
      </c>
      <c r="H252" s="53">
        <v>10.495469789037662</v>
      </c>
      <c r="I252" s="54">
        <f t="shared" si="42"/>
        <v>833.30445983208881</v>
      </c>
    </row>
    <row r="253" spans="1:9" x14ac:dyDescent="0.25">
      <c r="A253" s="12" t="s">
        <v>23</v>
      </c>
      <c r="B253" s="49">
        <v>16.781668067522496</v>
      </c>
      <c r="C253" s="49">
        <v>1.0606170475030325E-8</v>
      </c>
      <c r="D253" s="49">
        <v>0.30391805748483297</v>
      </c>
      <c r="E253" s="49">
        <v>0</v>
      </c>
      <c r="F253" s="372"/>
      <c r="G253" s="49">
        <v>0</v>
      </c>
      <c r="H253" s="58">
        <v>0</v>
      </c>
      <c r="I253" s="48">
        <f t="shared" si="42"/>
        <v>17.0855861356135</v>
      </c>
    </row>
    <row r="254" spans="1:9" x14ac:dyDescent="0.25">
      <c r="A254" s="11" t="s">
        <v>58</v>
      </c>
      <c r="B254" s="52">
        <v>1.1721651183209274</v>
      </c>
      <c r="C254" s="52">
        <v>1.4004723672404411</v>
      </c>
      <c r="D254" s="52">
        <v>1.8587780298862799</v>
      </c>
      <c r="E254" s="52">
        <v>0</v>
      </c>
      <c r="F254" s="372"/>
      <c r="G254" s="52">
        <v>0</v>
      </c>
      <c r="H254" s="53">
        <v>0</v>
      </c>
      <c r="I254" s="54">
        <f t="shared" si="42"/>
        <v>4.4314155154476484</v>
      </c>
    </row>
    <row r="255" spans="1:9" x14ac:dyDescent="0.25">
      <c r="A255" s="12" t="s">
        <v>21</v>
      </c>
      <c r="B255" s="49">
        <v>0.524786107316629</v>
      </c>
      <c r="C255" s="49">
        <v>1.3793950748152866</v>
      </c>
      <c r="D255" s="49">
        <v>2.6976702213799304</v>
      </c>
      <c r="E255" s="49">
        <v>0</v>
      </c>
      <c r="F255" s="372"/>
      <c r="G255" s="49">
        <v>0</v>
      </c>
      <c r="H255" s="58">
        <v>0</v>
      </c>
      <c r="I255" s="48">
        <f t="shared" si="42"/>
        <v>4.6018514035118461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2"/>
        <v>0</v>
      </c>
    </row>
    <row r="257" spans="1:11" x14ac:dyDescent="0.25">
      <c r="A257" s="13" t="s">
        <v>62</v>
      </c>
      <c r="B257" s="49">
        <v>71.687233336457354</v>
      </c>
      <c r="C257" s="49">
        <v>6.3667418445487049E-9</v>
      </c>
      <c r="D257" s="49">
        <v>6.3667418445487049E-9</v>
      </c>
      <c r="E257" s="49">
        <v>0</v>
      </c>
      <c r="F257" s="372"/>
      <c r="G257" s="49">
        <v>0</v>
      </c>
      <c r="H257" s="58">
        <v>0</v>
      </c>
      <c r="I257" s="48">
        <f t="shared" si="42"/>
        <v>71.687233349190848</v>
      </c>
    </row>
    <row r="258" spans="1:11" ht="14.4" x14ac:dyDescent="0.3">
      <c r="A258" s="14" t="s">
        <v>22</v>
      </c>
      <c r="B258" s="59">
        <v>71.687233326907247</v>
      </c>
      <c r="C258" s="59">
        <v>6.3667418445487049E-9</v>
      </c>
      <c r="D258" s="59">
        <v>6.3667418445487049E-9</v>
      </c>
      <c r="E258" s="59">
        <v>0</v>
      </c>
      <c r="F258" s="372"/>
      <c r="G258" s="59">
        <v>0</v>
      </c>
      <c r="H258" s="60">
        <v>0</v>
      </c>
      <c r="I258" s="61">
        <f t="shared" si="42"/>
        <v>71.687233339640741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42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42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418.43342721664646</v>
      </c>
      <c r="C262" s="75">
        <f t="shared" ref="C262:I262" si="43">SUM(C241:C257)</f>
        <v>11.460114947594498</v>
      </c>
      <c r="D262" s="75">
        <f t="shared" si="43"/>
        <v>342.47749923600708</v>
      </c>
      <c r="E262" s="75">
        <f t="shared" si="43"/>
        <v>334.35732741767458</v>
      </c>
      <c r="F262" s="75">
        <f t="shared" si="43"/>
        <v>0</v>
      </c>
      <c r="G262" s="75">
        <f t="shared" si="43"/>
        <v>232.68160634328618</v>
      </c>
      <c r="H262" s="76">
        <f t="shared" si="43"/>
        <v>10.495469789037662</v>
      </c>
      <c r="I262" s="48">
        <f t="shared" si="43"/>
        <v>1349.9054449502464</v>
      </c>
    </row>
    <row r="263" spans="1:11" s="4" customFormat="1" ht="15" thickBot="1" x14ac:dyDescent="0.35">
      <c r="A263" s="18" t="s">
        <v>85</v>
      </c>
      <c r="B263" s="105">
        <f>B262/$I$262</f>
        <v>0.30997239753490191</v>
      </c>
      <c r="C263" s="105">
        <f t="shared" ref="C263:I263" si="44">C262/$I$262</f>
        <v>8.4895686512449654E-3</v>
      </c>
      <c r="D263" s="105">
        <f t="shared" si="44"/>
        <v>0.25370480615301894</v>
      </c>
      <c r="E263" s="105">
        <f t="shared" si="44"/>
        <v>0.24768944274463461</v>
      </c>
      <c r="F263" s="105">
        <f t="shared" si="44"/>
        <v>0</v>
      </c>
      <c r="G263" s="105">
        <f t="shared" si="44"/>
        <v>0.17236881828553713</v>
      </c>
      <c r="H263" s="105">
        <f t="shared" si="44"/>
        <v>7.7749666306624124E-3</v>
      </c>
      <c r="I263" s="105">
        <f t="shared" si="44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45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5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5"/>
        <v>0</v>
      </c>
    </row>
    <row r="271" spans="1:11" x14ac:dyDescent="0.25">
      <c r="A271" s="12" t="s">
        <v>15</v>
      </c>
      <c r="B271" s="49">
        <v>7.2452473424408383</v>
      </c>
      <c r="C271" s="49">
        <v>14.228024449926917</v>
      </c>
      <c r="D271" s="49">
        <v>6.1193952219677588</v>
      </c>
      <c r="E271" s="49">
        <v>0</v>
      </c>
      <c r="F271" s="372"/>
      <c r="G271" s="49">
        <v>0</v>
      </c>
      <c r="H271" s="58">
        <v>0</v>
      </c>
      <c r="I271" s="48">
        <f t="shared" si="45"/>
        <v>27.592667014335511</v>
      </c>
    </row>
    <row r="272" spans="1:11" x14ac:dyDescent="0.25">
      <c r="A272" s="11" t="s">
        <v>67</v>
      </c>
      <c r="B272" s="52">
        <v>2.0700094966566542</v>
      </c>
      <c r="C272" s="52">
        <v>0.20305273605521021</v>
      </c>
      <c r="D272" s="52">
        <v>7.187157508168978</v>
      </c>
      <c r="E272" s="52">
        <v>0.14373483040976429</v>
      </c>
      <c r="F272" s="372"/>
      <c r="G272" s="52">
        <v>0</v>
      </c>
      <c r="H272" s="53">
        <v>0</v>
      </c>
      <c r="I272" s="54">
        <f t="shared" si="45"/>
        <v>9.6039545712906058</v>
      </c>
    </row>
    <row r="273" spans="1:9" x14ac:dyDescent="0.25">
      <c r="A273" s="12" t="s">
        <v>56</v>
      </c>
      <c r="B273" s="49">
        <v>6.1507918316621616E-9</v>
      </c>
      <c r="C273" s="49">
        <v>6.1507918316621616E-9</v>
      </c>
      <c r="D273" s="49">
        <v>6.1507918316621616E-9</v>
      </c>
      <c r="E273" s="49">
        <v>10.950536967821</v>
      </c>
      <c r="F273" s="372"/>
      <c r="G273" s="49">
        <v>0</v>
      </c>
      <c r="H273" s="58">
        <v>0</v>
      </c>
      <c r="I273" s="48">
        <f t="shared" si="45"/>
        <v>10.950536986273375</v>
      </c>
    </row>
    <row r="274" spans="1:9" x14ac:dyDescent="0.25">
      <c r="A274" s="11" t="s">
        <v>11</v>
      </c>
      <c r="B274" s="52">
        <v>2.7362076694142901E-9</v>
      </c>
      <c r="C274" s="52">
        <v>2.7362076694142901E-9</v>
      </c>
      <c r="D274" s="52">
        <v>2.7362076694142901E-9</v>
      </c>
      <c r="E274" s="52">
        <v>3.4059855952767509E-3</v>
      </c>
      <c r="F274" s="372"/>
      <c r="G274" s="52">
        <v>0</v>
      </c>
      <c r="H274" s="53">
        <v>0</v>
      </c>
      <c r="I274" s="54">
        <f t="shared" si="45"/>
        <v>3.4059938038997592E-3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45"/>
        <v>0</v>
      </c>
    </row>
    <row r="276" spans="1:9" x14ac:dyDescent="0.25">
      <c r="A276" s="11" t="s">
        <v>16</v>
      </c>
      <c r="B276" s="52">
        <v>7.8552948339152464E-3</v>
      </c>
      <c r="C276" s="52">
        <v>6.8009565913945786E-3</v>
      </c>
      <c r="D276" s="52">
        <v>2.1048770679511716E-2</v>
      </c>
      <c r="E276" s="52">
        <v>0</v>
      </c>
      <c r="F276" s="372"/>
      <c r="G276" s="52">
        <v>0</v>
      </c>
      <c r="H276" s="53">
        <v>0</v>
      </c>
      <c r="I276" s="54">
        <f t="shared" si="45"/>
        <v>3.5705022104821543E-2</v>
      </c>
    </row>
    <row r="277" spans="1:9" x14ac:dyDescent="0.25">
      <c r="A277" s="12" t="s">
        <v>139</v>
      </c>
      <c r="B277" s="49">
        <v>7.7133921956492486</v>
      </c>
      <c r="C277" s="49">
        <v>10.864360894329705</v>
      </c>
      <c r="D277" s="49">
        <v>20.358967798323196</v>
      </c>
      <c r="E277" s="49">
        <v>0</v>
      </c>
      <c r="F277" s="372"/>
      <c r="G277" s="49">
        <v>0</v>
      </c>
      <c r="H277" s="58">
        <v>0</v>
      </c>
      <c r="I277" s="48">
        <f t="shared" si="45"/>
        <v>38.936720888302148</v>
      </c>
    </row>
    <row r="278" spans="1:9" x14ac:dyDescent="0.25">
      <c r="A278" s="11" t="s">
        <v>24</v>
      </c>
      <c r="B278" s="52">
        <v>4.4434852759177055</v>
      </c>
      <c r="C278" s="52">
        <v>5.7819802378375834E-9</v>
      </c>
      <c r="D278" s="52">
        <v>409.03511695287068</v>
      </c>
      <c r="E278" s="52">
        <v>467.06583835880105</v>
      </c>
      <c r="F278" s="372"/>
      <c r="G278" s="52">
        <v>11.383310547588435</v>
      </c>
      <c r="H278" s="53">
        <v>0</v>
      </c>
      <c r="I278" s="54">
        <f t="shared" si="45"/>
        <v>891.9277511409598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5"/>
        <v>0</v>
      </c>
    </row>
    <row r="280" spans="1:9" x14ac:dyDescent="0.25">
      <c r="A280" s="11" t="s">
        <v>58</v>
      </c>
      <c r="B280" s="52">
        <v>3.1829028548077974E-2</v>
      </c>
      <c r="C280" s="52">
        <v>9.7935472455624537E-3</v>
      </c>
      <c r="D280" s="52">
        <v>9.7935472455624537E-3</v>
      </c>
      <c r="E280" s="52">
        <v>0</v>
      </c>
      <c r="F280" s="372"/>
      <c r="G280" s="52">
        <v>0</v>
      </c>
      <c r="H280" s="53">
        <v>0</v>
      </c>
      <c r="I280" s="54">
        <f t="shared" si="45"/>
        <v>5.1416123039202878E-2</v>
      </c>
    </row>
    <row r="281" spans="1:9" x14ac:dyDescent="0.25">
      <c r="A281" s="12" t="s">
        <v>20</v>
      </c>
      <c r="B281" s="49">
        <v>1.9962456929108136E-3</v>
      </c>
      <c r="C281" s="49">
        <v>6.1422944397255803E-4</v>
      </c>
      <c r="D281" s="49">
        <v>6.1422944397255803E-4</v>
      </c>
      <c r="E281" s="49">
        <v>0</v>
      </c>
      <c r="F281" s="372"/>
      <c r="G281" s="49">
        <v>0</v>
      </c>
      <c r="H281" s="58">
        <v>0</v>
      </c>
      <c r="I281" s="48">
        <f t="shared" si="45"/>
        <v>3.2247045808559294E-3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5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5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45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45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45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21.513814888626353</v>
      </c>
      <c r="C288" s="75">
        <f t="shared" ref="C288:I288" si="46">SUM(C267:C283)</f>
        <v>25.312646828261741</v>
      </c>
      <c r="D288" s="75">
        <f t="shared" si="46"/>
        <v>442.73209403758665</v>
      </c>
      <c r="E288" s="75">
        <f t="shared" si="46"/>
        <v>478.16351614262709</v>
      </c>
      <c r="F288" s="75">
        <f t="shared" si="46"/>
        <v>0</v>
      </c>
      <c r="G288" s="75">
        <f t="shared" si="46"/>
        <v>11.383310547588435</v>
      </c>
      <c r="H288" s="76">
        <f t="shared" si="46"/>
        <v>0</v>
      </c>
      <c r="I288" s="48">
        <f t="shared" si="46"/>
        <v>979.10538244469012</v>
      </c>
    </row>
    <row r="289" spans="1:11" s="4" customFormat="1" ht="15" thickBot="1" x14ac:dyDescent="0.35">
      <c r="A289" s="18" t="s">
        <v>85</v>
      </c>
      <c r="B289" s="105">
        <f>B288/$I$288</f>
        <v>2.1972930875846425E-2</v>
      </c>
      <c r="C289" s="105">
        <f t="shared" ref="C289:I289" si="47">C288/$I$288</f>
        <v>2.5852831862755752E-2</v>
      </c>
      <c r="D289" s="105">
        <f t="shared" si="47"/>
        <v>0.45218022694569004</v>
      </c>
      <c r="E289" s="105">
        <f t="shared" si="47"/>
        <v>0.48836777400683795</v>
      </c>
      <c r="F289" s="105">
        <f t="shared" si="47"/>
        <v>0</v>
      </c>
      <c r="G289" s="105">
        <f t="shared" si="47"/>
        <v>1.1626236308869929E-2</v>
      </c>
      <c r="H289" s="105">
        <f t="shared" si="47"/>
        <v>0</v>
      </c>
      <c r="I289" s="105">
        <f t="shared" si="47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48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8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8"/>
        <v>0</v>
      </c>
    </row>
    <row r="297" spans="1:11" x14ac:dyDescent="0.25">
      <c r="A297" s="12" t="s">
        <v>15</v>
      </c>
      <c r="B297" s="49">
        <v>26.599934733824902</v>
      </c>
      <c r="C297" s="49">
        <v>90.583174009500297</v>
      </c>
      <c r="D297" s="49">
        <v>7.3905170959912017</v>
      </c>
      <c r="E297" s="49">
        <v>0</v>
      </c>
      <c r="F297" s="372"/>
      <c r="G297" s="49">
        <v>0</v>
      </c>
      <c r="H297" s="58">
        <v>0</v>
      </c>
      <c r="I297" s="48">
        <f t="shared" si="48"/>
        <v>124.57362583931639</v>
      </c>
    </row>
    <row r="298" spans="1:11" x14ac:dyDescent="0.25">
      <c r="A298" s="11" t="s">
        <v>67</v>
      </c>
      <c r="B298" s="52">
        <v>85.070842086157455</v>
      </c>
      <c r="C298" s="52">
        <v>41.570106572129369</v>
      </c>
      <c r="D298" s="52">
        <v>9.099475959088517</v>
      </c>
      <c r="E298" s="52">
        <v>0.13678062544377684</v>
      </c>
      <c r="F298" s="372"/>
      <c r="G298" s="52">
        <v>0</v>
      </c>
      <c r="H298" s="53">
        <v>0</v>
      </c>
      <c r="I298" s="54">
        <f t="shared" si="48"/>
        <v>135.87720524281912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0.52695224058215884</v>
      </c>
      <c r="F299" s="372"/>
      <c r="G299" s="49">
        <v>0</v>
      </c>
      <c r="H299" s="58">
        <v>0</v>
      </c>
      <c r="I299" s="48">
        <f t="shared" si="48"/>
        <v>0.52695224058215884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48"/>
        <v>0</v>
      </c>
    </row>
    <row r="301" spans="1:11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8"/>
        <v>0</v>
      </c>
    </row>
    <row r="302" spans="1:11" x14ac:dyDescent="0.25">
      <c r="A302" s="11" t="s">
        <v>16</v>
      </c>
      <c r="B302" s="52">
        <v>0.60164655729983674</v>
      </c>
      <c r="C302" s="52">
        <v>8.1990779701036054</v>
      </c>
      <c r="D302" s="52">
        <v>5.4895414839698367</v>
      </c>
      <c r="E302" s="52">
        <v>5.037285446207858</v>
      </c>
      <c r="F302" s="372"/>
      <c r="G302" s="52">
        <v>0</v>
      </c>
      <c r="H302" s="53">
        <v>0</v>
      </c>
      <c r="I302" s="54">
        <f t="shared" si="48"/>
        <v>19.327551457581137</v>
      </c>
    </row>
    <row r="303" spans="1:11" x14ac:dyDescent="0.25">
      <c r="A303" s="12" t="s">
        <v>139</v>
      </c>
      <c r="B303" s="49">
        <v>14.574614975043989</v>
      </c>
      <c r="C303" s="49">
        <v>233.22293590027442</v>
      </c>
      <c r="D303" s="49">
        <v>31.060275054431763</v>
      </c>
      <c r="E303" s="49">
        <v>0.80017720623080979</v>
      </c>
      <c r="F303" s="372"/>
      <c r="G303" s="49">
        <v>0</v>
      </c>
      <c r="H303" s="58">
        <v>0</v>
      </c>
      <c r="I303" s="48">
        <f t="shared" si="48"/>
        <v>279.65800313598095</v>
      </c>
    </row>
    <row r="304" spans="1:11" x14ac:dyDescent="0.25">
      <c r="A304" s="11" t="s">
        <v>24</v>
      </c>
      <c r="B304" s="52">
        <v>12.881087963096054</v>
      </c>
      <c r="C304" s="52">
        <v>3.1319079754973722</v>
      </c>
      <c r="D304" s="52">
        <v>9.8922278356504059</v>
      </c>
      <c r="E304" s="52">
        <v>163.75729752831745</v>
      </c>
      <c r="F304" s="372"/>
      <c r="G304" s="52">
        <v>13.924342163831483</v>
      </c>
      <c r="H304" s="53">
        <v>3.0721479170572601E-2</v>
      </c>
      <c r="I304" s="54">
        <f t="shared" si="48"/>
        <v>203.61758494556335</v>
      </c>
    </row>
    <row r="305" spans="1:11" x14ac:dyDescent="0.25">
      <c r="A305" s="12" t="s">
        <v>23</v>
      </c>
      <c r="B305" s="49">
        <v>0.15116598782370813</v>
      </c>
      <c r="C305" s="49">
        <v>0.819112117114562</v>
      </c>
      <c r="D305" s="49">
        <v>0.76670415584368101</v>
      </c>
      <c r="E305" s="49">
        <v>0</v>
      </c>
      <c r="F305" s="372"/>
      <c r="G305" s="49">
        <v>0</v>
      </c>
      <c r="H305" s="58">
        <v>0</v>
      </c>
      <c r="I305" s="48">
        <f t="shared" si="48"/>
        <v>1.7369822607819512</v>
      </c>
    </row>
    <row r="306" spans="1:11" x14ac:dyDescent="0.25">
      <c r="A306" s="11" t="s">
        <v>58</v>
      </c>
      <c r="B306" s="52">
        <v>1.2140258388305989</v>
      </c>
      <c r="C306" s="52">
        <v>0</v>
      </c>
      <c r="D306" s="52">
        <v>0.28671674065999259</v>
      </c>
      <c r="E306" s="52">
        <v>0</v>
      </c>
      <c r="F306" s="372"/>
      <c r="G306" s="52">
        <v>0</v>
      </c>
      <c r="H306" s="53">
        <v>0</v>
      </c>
      <c r="I306" s="54">
        <f t="shared" si="48"/>
        <v>1.5007425794905915</v>
      </c>
    </row>
    <row r="307" spans="1:11" x14ac:dyDescent="0.25">
      <c r="A307" s="12" t="s">
        <v>21</v>
      </c>
      <c r="B307" s="49">
        <v>12.892773888198738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8"/>
        <v>12.892773888198738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8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8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48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48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48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153.98609203027527</v>
      </c>
      <c r="C314" s="75">
        <f t="shared" ref="C314:I314" si="49">SUM(C293:C309)</f>
        <v>377.52631454461965</v>
      </c>
      <c r="D314" s="75">
        <f t="shared" si="49"/>
        <v>63.985458325635399</v>
      </c>
      <c r="E314" s="75">
        <f t="shared" si="49"/>
        <v>170.25849304678206</v>
      </c>
      <c r="F314" s="75">
        <f t="shared" si="49"/>
        <v>0</v>
      </c>
      <c r="G314" s="75">
        <f t="shared" si="49"/>
        <v>13.924342163831483</v>
      </c>
      <c r="H314" s="76">
        <f t="shared" si="49"/>
        <v>3.0721479170572601E-2</v>
      </c>
      <c r="I314" s="48">
        <f t="shared" si="49"/>
        <v>779.71142159031422</v>
      </c>
    </row>
    <row r="315" spans="1:11" s="4" customFormat="1" ht="15" thickBot="1" x14ac:dyDescent="0.35">
      <c r="A315" s="18" t="s">
        <v>85</v>
      </c>
      <c r="B315" s="105">
        <f>B314/$I$314</f>
        <v>0.1974911329581428</v>
      </c>
      <c r="C315" s="105">
        <f t="shared" ref="C315:I315" si="50">C314/$I$314</f>
        <v>0.48418723144340992</v>
      </c>
      <c r="D315" s="105">
        <f t="shared" si="50"/>
        <v>8.2062999917494397E-2</v>
      </c>
      <c r="E315" s="105">
        <f t="shared" si="50"/>
        <v>0.2183609067820497</v>
      </c>
      <c r="F315" s="105">
        <f t="shared" si="50"/>
        <v>0</v>
      </c>
      <c r="G315" s="105">
        <f t="shared" si="50"/>
        <v>1.7858327809833964E-2</v>
      </c>
      <c r="H315" s="105">
        <f t="shared" si="50"/>
        <v>3.9401089069482256E-5</v>
      </c>
      <c r="I315" s="105">
        <f t="shared" si="50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1.717790321536376E-8</v>
      </c>
      <c r="C319" s="46">
        <v>96.196258018920489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96.196258036098385</v>
      </c>
    </row>
    <row r="320" spans="1:11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51">SUM(B320:H320)</f>
        <v>0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51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51"/>
        <v>0</v>
      </c>
    </row>
    <row r="323" spans="1:9" x14ac:dyDescent="0.25">
      <c r="A323" s="12" t="s">
        <v>15</v>
      </c>
      <c r="B323" s="49">
        <v>12.254082365791456</v>
      </c>
      <c r="C323" s="49">
        <v>67.515906874792762</v>
      </c>
      <c r="D323" s="49">
        <v>17.386948440023016</v>
      </c>
      <c r="E323" s="49">
        <v>0</v>
      </c>
      <c r="F323" s="372"/>
      <c r="G323" s="49">
        <v>0</v>
      </c>
      <c r="H323" s="58">
        <v>0</v>
      </c>
      <c r="I323" s="48">
        <f t="shared" si="51"/>
        <v>97.156937680607243</v>
      </c>
    </row>
    <row r="324" spans="1:9" x14ac:dyDescent="0.25">
      <c r="A324" s="11" t="s">
        <v>67</v>
      </c>
      <c r="B324" s="52">
        <v>3.7603532732979525</v>
      </c>
      <c r="C324" s="52">
        <v>7.1545799451387082E-5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51"/>
        <v>3.7604248190974041</v>
      </c>
    </row>
    <row r="325" spans="1:9" x14ac:dyDescent="0.25">
      <c r="A325" s="12" t="s">
        <v>56</v>
      </c>
      <c r="B325" s="49">
        <v>7.9595699404222519E-8</v>
      </c>
      <c r="C325" s="49">
        <v>1.0330431102247315</v>
      </c>
      <c r="D325" s="49">
        <v>0</v>
      </c>
      <c r="E325" s="49">
        <v>0.94710723649170325</v>
      </c>
      <c r="F325" s="372"/>
      <c r="G325" s="49">
        <v>0</v>
      </c>
      <c r="H325" s="58">
        <v>0</v>
      </c>
      <c r="I325" s="48">
        <f t="shared" si="51"/>
        <v>1.9801504263121341</v>
      </c>
    </row>
    <row r="326" spans="1:9" x14ac:dyDescent="0.25">
      <c r="A326" s="11" t="s">
        <v>11</v>
      </c>
      <c r="B326" s="52">
        <v>1.6280837417712151E-9</v>
      </c>
      <c r="C326" s="52">
        <v>0</v>
      </c>
      <c r="D326" s="52">
        <v>0</v>
      </c>
      <c r="E326" s="52">
        <v>2.3340178980078806E-2</v>
      </c>
      <c r="F326" s="372"/>
      <c r="G326" s="52">
        <v>0</v>
      </c>
      <c r="H326" s="53">
        <v>0</v>
      </c>
      <c r="I326" s="54">
        <f t="shared" si="51"/>
        <v>2.3340180608162547E-2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51"/>
        <v>0</v>
      </c>
    </row>
    <row r="328" spans="1:9" x14ac:dyDescent="0.25">
      <c r="A328" s="11" t="s">
        <v>16</v>
      </c>
      <c r="B328" s="52">
        <v>0</v>
      </c>
      <c r="C328" s="52">
        <v>0</v>
      </c>
      <c r="D328" s="52">
        <v>0</v>
      </c>
      <c r="E328" s="52">
        <v>0</v>
      </c>
      <c r="F328" s="372"/>
      <c r="G328" s="52">
        <v>0</v>
      </c>
      <c r="H328" s="53">
        <v>0</v>
      </c>
      <c r="I328" s="54">
        <f t="shared" si="51"/>
        <v>0</v>
      </c>
    </row>
    <row r="329" spans="1:9" x14ac:dyDescent="0.25">
      <c r="A329" s="12" t="s">
        <v>139</v>
      </c>
      <c r="B329" s="49">
        <v>86.700978610250374</v>
      </c>
      <c r="C329" s="49">
        <v>271.60294150430616</v>
      </c>
      <c r="D329" s="49">
        <v>74.691698406531472</v>
      </c>
      <c r="E329" s="49">
        <v>41.425586491712821</v>
      </c>
      <c r="F329" s="372"/>
      <c r="G329" s="49">
        <v>0</v>
      </c>
      <c r="H329" s="58">
        <v>0</v>
      </c>
      <c r="I329" s="48">
        <f t="shared" si="51"/>
        <v>474.42120501280084</v>
      </c>
    </row>
    <row r="330" spans="1:9" x14ac:dyDescent="0.25">
      <c r="A330" s="11" t="s">
        <v>24</v>
      </c>
      <c r="B330" s="52">
        <v>35.293511214434531</v>
      </c>
      <c r="C330" s="52">
        <v>8.0294120054291689</v>
      </c>
      <c r="D330" s="52">
        <v>19.270438859484141</v>
      </c>
      <c r="E330" s="52">
        <v>849.50293633295496</v>
      </c>
      <c r="F330" s="372"/>
      <c r="G330" s="52">
        <v>56.674898641796844</v>
      </c>
      <c r="H330" s="53">
        <v>0</v>
      </c>
      <c r="I330" s="54">
        <f t="shared" si="51"/>
        <v>968.77119705409962</v>
      </c>
    </row>
    <row r="331" spans="1:9" x14ac:dyDescent="0.25">
      <c r="A331" s="12" t="s">
        <v>23</v>
      </c>
      <c r="B331" s="49">
        <v>2.4124485730973402</v>
      </c>
      <c r="C331" s="49">
        <v>0</v>
      </c>
      <c r="D331" s="49">
        <v>1.6307403643428826</v>
      </c>
      <c r="E331" s="49">
        <v>0</v>
      </c>
      <c r="F331" s="372"/>
      <c r="G331" s="49">
        <v>0</v>
      </c>
      <c r="H331" s="58">
        <v>0</v>
      </c>
      <c r="I331" s="48">
        <f t="shared" si="51"/>
        <v>4.043188937440223</v>
      </c>
    </row>
    <row r="332" spans="1:9" x14ac:dyDescent="0.25">
      <c r="A332" s="11" t="s">
        <v>58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51"/>
        <v>0</v>
      </c>
    </row>
    <row r="333" spans="1:9" x14ac:dyDescent="0.25">
      <c r="A333" s="12" t="s">
        <v>21</v>
      </c>
      <c r="B333" s="49">
        <v>28.769795010426613</v>
      </c>
      <c r="C333" s="49">
        <v>5462.8667294335337</v>
      </c>
      <c r="D333" s="49">
        <v>2.7142405658784829</v>
      </c>
      <c r="E333" s="49">
        <v>0</v>
      </c>
      <c r="F333" s="372"/>
      <c r="G333" s="49">
        <v>0</v>
      </c>
      <c r="H333" s="58">
        <v>0</v>
      </c>
      <c r="I333" s="48">
        <f t="shared" si="51"/>
        <v>5494.3507650098391</v>
      </c>
    </row>
    <row r="334" spans="1:9" x14ac:dyDescent="0.25">
      <c r="A334" s="11" t="s">
        <v>20</v>
      </c>
      <c r="B334" s="52">
        <v>63.321513709376539</v>
      </c>
      <c r="C334" s="52">
        <v>35.33962829724841</v>
      </c>
      <c r="D334" s="52">
        <v>11.002727012874816</v>
      </c>
      <c r="E334" s="52">
        <v>0</v>
      </c>
      <c r="F334" s="372"/>
      <c r="G334" s="52">
        <v>0</v>
      </c>
      <c r="H334" s="53">
        <v>0</v>
      </c>
      <c r="I334" s="54">
        <f t="shared" si="51"/>
        <v>109.66386901949976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51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51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51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51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232.51268285507649</v>
      </c>
      <c r="C340" s="75">
        <f t="shared" ref="C340:I340" si="52">SUM(C319:C335)</f>
        <v>5942.5839907902546</v>
      </c>
      <c r="D340" s="75">
        <f t="shared" si="52"/>
        <v>126.69679364913482</v>
      </c>
      <c r="E340" s="75">
        <f t="shared" si="52"/>
        <v>891.89897024013953</v>
      </c>
      <c r="F340" s="75">
        <f t="shared" si="52"/>
        <v>0</v>
      </c>
      <c r="G340" s="75">
        <f t="shared" si="52"/>
        <v>56.674898641796844</v>
      </c>
      <c r="H340" s="76">
        <f t="shared" si="52"/>
        <v>0</v>
      </c>
      <c r="I340" s="48">
        <f t="shared" si="52"/>
        <v>7250.3673361764022</v>
      </c>
    </row>
    <row r="341" spans="1:11" s="4" customFormat="1" ht="15" thickBot="1" x14ac:dyDescent="0.35">
      <c r="A341" s="18" t="s">
        <v>85</v>
      </c>
      <c r="B341" s="105">
        <f>B340/$I$340</f>
        <v>3.2069090030091604E-2</v>
      </c>
      <c r="C341" s="105">
        <f t="shared" ref="C341:I341" si="53">C340/$I$340</f>
        <v>0.81962522935067894</v>
      </c>
      <c r="D341" s="105">
        <f t="shared" si="53"/>
        <v>1.7474534430410034E-2</v>
      </c>
      <c r="E341" s="105">
        <f t="shared" si="53"/>
        <v>0.12301431484580433</v>
      </c>
      <c r="F341" s="105">
        <f t="shared" si="53"/>
        <v>0</v>
      </c>
      <c r="G341" s="105">
        <f t="shared" si="53"/>
        <v>7.8168313430151334E-3</v>
      </c>
      <c r="H341" s="105">
        <f t="shared" si="53"/>
        <v>0</v>
      </c>
      <c r="I341" s="105">
        <f t="shared" si="53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4" si="54">SUM(B346:H346)</f>
        <v>0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4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4"/>
        <v>0</v>
      </c>
    </row>
    <row r="349" spans="1:11" x14ac:dyDescent="0.25">
      <c r="A349" s="12" t="s">
        <v>15</v>
      </c>
      <c r="B349" s="49">
        <v>10.9702417784896</v>
      </c>
      <c r="C349" s="49">
        <v>1.6359046985944103</v>
      </c>
      <c r="D349" s="49">
        <v>36.108609661382225</v>
      </c>
      <c r="E349" s="49">
        <v>5.2522648093749479E-9</v>
      </c>
      <c r="F349" s="372"/>
      <c r="G349" s="49">
        <v>0</v>
      </c>
      <c r="H349" s="58">
        <v>0</v>
      </c>
      <c r="I349" s="48">
        <f t="shared" si="54"/>
        <v>48.714756143718503</v>
      </c>
    </row>
    <row r="350" spans="1:11" x14ac:dyDescent="0.25">
      <c r="A350" s="11" t="s">
        <v>67</v>
      </c>
      <c r="B350" s="52">
        <v>2.2852438977766165</v>
      </c>
      <c r="C350" s="52">
        <v>2.9321324607355138E-9</v>
      </c>
      <c r="D350" s="52">
        <v>2.3328647425424802</v>
      </c>
      <c r="E350" s="52">
        <v>2.9321324607355138E-9</v>
      </c>
      <c r="F350" s="372"/>
      <c r="G350" s="52">
        <v>0</v>
      </c>
      <c r="H350" s="53">
        <v>0</v>
      </c>
      <c r="I350" s="54">
        <f t="shared" si="54"/>
        <v>4.6181086461833623</v>
      </c>
    </row>
    <row r="351" spans="1:11" x14ac:dyDescent="0.25">
      <c r="A351" s="12" t="s">
        <v>56</v>
      </c>
      <c r="B351" s="49">
        <v>6.4778038770467948E-9</v>
      </c>
      <c r="C351" s="49">
        <v>6.4778038770467948E-9</v>
      </c>
      <c r="D351" s="49">
        <v>0</v>
      </c>
      <c r="E351" s="49">
        <v>3.6629397075747896</v>
      </c>
      <c r="F351" s="372"/>
      <c r="G351" s="49">
        <v>0</v>
      </c>
      <c r="H351" s="58">
        <v>0</v>
      </c>
      <c r="I351" s="48">
        <f t="shared" si="54"/>
        <v>3.6629397205303973</v>
      </c>
    </row>
    <row r="352" spans="1:11" x14ac:dyDescent="0.25">
      <c r="A352" s="11" t="s">
        <v>11</v>
      </c>
      <c r="B352" s="52">
        <v>1.2338818581403401E-9</v>
      </c>
      <c r="C352" s="52">
        <v>1.2338818581403401E-9</v>
      </c>
      <c r="D352" s="52">
        <v>1.2338818581403401E-9</v>
      </c>
      <c r="E352" s="52">
        <v>2.3994396605855001E-3</v>
      </c>
      <c r="F352" s="372"/>
      <c r="G352" s="52">
        <v>0</v>
      </c>
      <c r="H352" s="53">
        <v>0</v>
      </c>
      <c r="I352" s="54">
        <f t="shared" si="54"/>
        <v>2.3994433622310744E-3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54"/>
        <v>0</v>
      </c>
    </row>
    <row r="354" spans="1:11" x14ac:dyDescent="0.25">
      <c r="A354" s="11" t="s">
        <v>16</v>
      </c>
      <c r="B354" s="52">
        <v>2.927300025920677</v>
      </c>
      <c r="C354" s="52">
        <v>2.1954750670091325</v>
      </c>
      <c r="D354" s="52">
        <v>1.4636500056420865E-8</v>
      </c>
      <c r="E354" s="52">
        <v>1.4636500056420865E-8</v>
      </c>
      <c r="F354" s="372"/>
      <c r="G354" s="52">
        <v>0</v>
      </c>
      <c r="H354" s="53">
        <v>0</v>
      </c>
      <c r="I354" s="54">
        <f t="shared" si="54"/>
        <v>5.1227751222028095</v>
      </c>
    </row>
    <row r="355" spans="1:11" x14ac:dyDescent="0.25">
      <c r="A355" s="12" t="s">
        <v>139</v>
      </c>
      <c r="B355" s="49">
        <v>1.253575705785565</v>
      </c>
      <c r="C355" s="49">
        <v>39.238043215020511</v>
      </c>
      <c r="D355" s="49">
        <v>18.625253198535713</v>
      </c>
      <c r="E355" s="49">
        <v>4.5650094279499403E-9</v>
      </c>
      <c r="F355" s="372"/>
      <c r="G355" s="49">
        <v>0</v>
      </c>
      <c r="H355" s="58">
        <v>0</v>
      </c>
      <c r="I355" s="48">
        <f t="shared" si="54"/>
        <v>59.116872123906802</v>
      </c>
    </row>
    <row r="356" spans="1:11" x14ac:dyDescent="0.25">
      <c r="A356" s="11" t="s">
        <v>24</v>
      </c>
      <c r="B356" s="52">
        <v>3.0172773129457968</v>
      </c>
      <c r="C356" s="52">
        <v>2.5089206161864404</v>
      </c>
      <c r="D356" s="52">
        <v>12.787226275910452</v>
      </c>
      <c r="E356" s="52">
        <v>416.60662971547117</v>
      </c>
      <c r="F356" s="372"/>
      <c r="G356" s="52">
        <v>8.0496676308216504</v>
      </c>
      <c r="H356" s="53">
        <v>1.3346489222003589E-2</v>
      </c>
      <c r="I356" s="54">
        <f t="shared" si="54"/>
        <v>442.9830680405575</v>
      </c>
    </row>
    <row r="357" spans="1:11" x14ac:dyDescent="0.25">
      <c r="A357" s="12" t="s">
        <v>23</v>
      </c>
      <c r="B357" s="49">
        <v>16.096071470153703</v>
      </c>
      <c r="C357" s="49">
        <v>0</v>
      </c>
      <c r="D357" s="49">
        <v>10.325656387191792</v>
      </c>
      <c r="E357" s="49">
        <v>0</v>
      </c>
      <c r="F357" s="372"/>
      <c r="G357" s="49">
        <v>0</v>
      </c>
      <c r="H357" s="58">
        <v>0</v>
      </c>
      <c r="I357" s="48">
        <f t="shared" si="54"/>
        <v>26.421727857345495</v>
      </c>
    </row>
    <row r="358" spans="1:11" x14ac:dyDescent="0.25">
      <c r="A358" s="11" t="s">
        <v>58</v>
      </c>
      <c r="B358" s="52">
        <v>9.9640957119621838</v>
      </c>
      <c r="C358" s="52">
        <v>16.897873579460192</v>
      </c>
      <c r="D358" s="52">
        <v>30.816790631993229</v>
      </c>
      <c r="E358" s="52">
        <v>1.0977985731731254E-7</v>
      </c>
      <c r="F358" s="372"/>
      <c r="G358" s="52">
        <v>0</v>
      </c>
      <c r="H358" s="53">
        <v>0</v>
      </c>
      <c r="I358" s="54">
        <f t="shared" si="54"/>
        <v>57.678760033195459</v>
      </c>
    </row>
    <row r="359" spans="1:11" x14ac:dyDescent="0.25">
      <c r="A359" s="12" t="s">
        <v>21</v>
      </c>
      <c r="B359" s="49">
        <v>162.81349774208456</v>
      </c>
      <c r="C359" s="49">
        <v>883.52591527695961</v>
      </c>
      <c r="D359" s="49">
        <v>444.56115143424682</v>
      </c>
      <c r="E359" s="49">
        <v>1.0833051488639488E-8</v>
      </c>
      <c r="F359" s="372"/>
      <c r="G359" s="49">
        <v>0</v>
      </c>
      <c r="H359" s="58">
        <v>0</v>
      </c>
      <c r="I359" s="48">
        <f t="shared" si="54"/>
        <v>1490.9005644641238</v>
      </c>
    </row>
    <row r="360" spans="1:11" x14ac:dyDescent="0.25">
      <c r="A360" s="11" t="s">
        <v>20</v>
      </c>
      <c r="B360" s="52">
        <v>1.3381317218922888</v>
      </c>
      <c r="C360" s="52">
        <v>72.038058889202048</v>
      </c>
      <c r="D360" s="52">
        <v>22.428506958056435</v>
      </c>
      <c r="E360" s="52">
        <v>1.0949108218537631E-7</v>
      </c>
      <c r="F360" s="372"/>
      <c r="G360" s="52">
        <v>0</v>
      </c>
      <c r="H360" s="53">
        <v>0</v>
      </c>
      <c r="I360" s="54">
        <f t="shared" si="54"/>
        <v>95.804697678641844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54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54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54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54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210.66543537472268</v>
      </c>
      <c r="C366" s="75">
        <f t="shared" ref="C366:I366" si="55">SUM(C345:C361)</f>
        <v>1018.0401913530761</v>
      </c>
      <c r="D366" s="75">
        <f t="shared" si="55"/>
        <v>577.98605930572955</v>
      </c>
      <c r="E366" s="75">
        <f t="shared" si="55"/>
        <v>420.27196912019645</v>
      </c>
      <c r="F366" s="75">
        <f t="shared" si="55"/>
        <v>0</v>
      </c>
      <c r="G366" s="75">
        <f t="shared" si="55"/>
        <v>8.0496676308216504</v>
      </c>
      <c r="H366" s="76">
        <f t="shared" si="55"/>
        <v>1.3346489222003589E-2</v>
      </c>
      <c r="I366" s="48">
        <f t="shared" si="55"/>
        <v>2235.0266692737682</v>
      </c>
    </row>
    <row r="367" spans="1:11" s="4" customFormat="1" ht="15" thickBot="1" x14ac:dyDescent="0.35">
      <c r="A367" s="18" t="s">
        <v>85</v>
      </c>
      <c r="B367" s="105">
        <f>B366/$I$366</f>
        <v>9.4256340772512853E-2</v>
      </c>
      <c r="C367" s="105">
        <f t="shared" ref="C367:I367" si="56">C366/$I$366</f>
        <v>0.45549353184401598</v>
      </c>
      <c r="D367" s="105">
        <f t="shared" si="56"/>
        <v>0.25860365214055175</v>
      </c>
      <c r="E367" s="105">
        <f t="shared" si="56"/>
        <v>0.18803890570878792</v>
      </c>
      <c r="F367" s="105">
        <f t="shared" si="56"/>
        <v>0</v>
      </c>
      <c r="G367" s="105">
        <f t="shared" si="56"/>
        <v>3.6015980218425067E-3</v>
      </c>
      <c r="H367" s="105">
        <f t="shared" si="56"/>
        <v>5.9715122890861478E-6</v>
      </c>
      <c r="I367" s="105">
        <f t="shared" si="56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57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7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7"/>
        <v>0</v>
      </c>
    </row>
    <row r="375" spans="1:9" x14ac:dyDescent="0.25">
      <c r="A375" s="12" t="s">
        <v>15</v>
      </c>
      <c r="B375" s="49">
        <v>12.478011509740494</v>
      </c>
      <c r="C375" s="49">
        <v>0.20454504052491157</v>
      </c>
      <c r="D375" s="49">
        <v>11.468692104593531</v>
      </c>
      <c r="E375" s="49">
        <v>1.189716682153726E-9</v>
      </c>
      <c r="F375" s="372"/>
      <c r="G375" s="49">
        <v>0</v>
      </c>
      <c r="H375" s="58">
        <v>0</v>
      </c>
      <c r="I375" s="48">
        <f t="shared" si="57"/>
        <v>24.151248656048651</v>
      </c>
    </row>
    <row r="376" spans="1:9" x14ac:dyDescent="0.25">
      <c r="A376" s="11" t="s">
        <v>67</v>
      </c>
      <c r="B376" s="52">
        <v>102.98644849485332</v>
      </c>
      <c r="C376" s="52">
        <v>0.21597175100991156</v>
      </c>
      <c r="D376" s="52">
        <v>5.384769250940416E-8</v>
      </c>
      <c r="E376" s="52">
        <v>0.45438815782594855</v>
      </c>
      <c r="F376" s="372"/>
      <c r="G376" s="52">
        <v>0</v>
      </c>
      <c r="H376" s="53">
        <v>0</v>
      </c>
      <c r="I376" s="54">
        <f t="shared" si="57"/>
        <v>103.65680845753687</v>
      </c>
    </row>
    <row r="377" spans="1:9" x14ac:dyDescent="0.25">
      <c r="A377" s="12" t="s">
        <v>56</v>
      </c>
      <c r="B377" s="49">
        <v>8.3223080783632669E-9</v>
      </c>
      <c r="C377" s="49">
        <v>8.3223080783632669E-9</v>
      </c>
      <c r="D377" s="49">
        <v>8.3223080783632669E-9</v>
      </c>
      <c r="E377" s="49">
        <v>662.25079273293341</v>
      </c>
      <c r="F377" s="372"/>
      <c r="G377" s="49">
        <v>0</v>
      </c>
      <c r="H377" s="58">
        <v>0</v>
      </c>
      <c r="I377" s="48">
        <f t="shared" si="57"/>
        <v>662.25079275790029</v>
      </c>
    </row>
    <row r="378" spans="1:9" x14ac:dyDescent="0.25">
      <c r="A378" s="11" t="s">
        <v>11</v>
      </c>
      <c r="B378" s="52">
        <v>2.2017057896741016E-8</v>
      </c>
      <c r="C378" s="52">
        <v>2.2017057896741016E-8</v>
      </c>
      <c r="D378" s="52">
        <v>2.2017057896741016E-8</v>
      </c>
      <c r="E378" s="52">
        <v>3.1528304165259602</v>
      </c>
      <c r="F378" s="372"/>
      <c r="G378" s="52">
        <v>0</v>
      </c>
      <c r="H378" s="53">
        <v>0</v>
      </c>
      <c r="I378" s="54">
        <f t="shared" si="57"/>
        <v>3.1528304825771341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57"/>
        <v>0</v>
      </c>
    </row>
    <row r="380" spans="1:9" x14ac:dyDescent="0.25">
      <c r="A380" s="11" t="s">
        <v>16</v>
      </c>
      <c r="B380" s="52">
        <v>3.0563951609792994</v>
      </c>
      <c r="C380" s="52">
        <v>2.398382478629468E-9</v>
      </c>
      <c r="D380" s="52">
        <v>5.5368624091352823</v>
      </c>
      <c r="E380" s="52">
        <v>1.479948854519479</v>
      </c>
      <c r="F380" s="372"/>
      <c r="G380" s="52">
        <v>0</v>
      </c>
      <c r="H380" s="53">
        <v>0</v>
      </c>
      <c r="I380" s="54">
        <f t="shared" si="57"/>
        <v>10.073206427032444</v>
      </c>
    </row>
    <row r="381" spans="1:9" x14ac:dyDescent="0.25">
      <c r="A381" s="12" t="s">
        <v>139</v>
      </c>
      <c r="B381" s="49">
        <v>52.495750581692519</v>
      </c>
      <c r="C381" s="49">
        <v>1.8017187563247228</v>
      </c>
      <c r="D381" s="49">
        <v>73.799414046582868</v>
      </c>
      <c r="E381" s="49">
        <v>1.334849165261567E-2</v>
      </c>
      <c r="F381" s="372"/>
      <c r="G381" s="49">
        <v>0</v>
      </c>
      <c r="H381" s="58">
        <v>0</v>
      </c>
      <c r="I381" s="48">
        <f t="shared" si="57"/>
        <v>128.11023187625273</v>
      </c>
    </row>
    <row r="382" spans="1:9" x14ac:dyDescent="0.25">
      <c r="A382" s="11" t="s">
        <v>24</v>
      </c>
      <c r="B382" s="52">
        <v>9.6371153362889892</v>
      </c>
      <c r="C382" s="52">
        <v>7.4431286485161629E-3</v>
      </c>
      <c r="D382" s="52">
        <v>2.7480399872270205</v>
      </c>
      <c r="E382" s="52">
        <v>38.579373280458569</v>
      </c>
      <c r="F382" s="372"/>
      <c r="G382" s="52">
        <v>36.411011725357987</v>
      </c>
      <c r="H382" s="53">
        <v>0</v>
      </c>
      <c r="I382" s="54">
        <f t="shared" si="57"/>
        <v>87.382983457981084</v>
      </c>
    </row>
    <row r="383" spans="1:9" x14ac:dyDescent="0.25">
      <c r="A383" s="12" t="s">
        <v>23</v>
      </c>
      <c r="B383" s="49">
        <v>7.7683441621370166</v>
      </c>
      <c r="C383" s="49">
        <v>7.6493207014255523E-9</v>
      </c>
      <c r="D383" s="49">
        <v>7.6493207014255523E-9</v>
      </c>
      <c r="E383" s="49">
        <v>7.6493207014255523E-9</v>
      </c>
      <c r="F383" s="372"/>
      <c r="G383" s="49">
        <v>0</v>
      </c>
      <c r="H383" s="58">
        <v>0</v>
      </c>
      <c r="I383" s="48">
        <f t="shared" si="57"/>
        <v>7.7683441850849775</v>
      </c>
    </row>
    <row r="384" spans="1:9" x14ac:dyDescent="0.25">
      <c r="A384" s="11" t="s">
        <v>58</v>
      </c>
      <c r="B384" s="52">
        <v>7.7808801291351903</v>
      </c>
      <c r="C384" s="52">
        <v>1.4809332148702054E-8</v>
      </c>
      <c r="D384" s="52">
        <v>1.4809332148702054E-8</v>
      </c>
      <c r="E384" s="52">
        <v>1.4809332148702054E-8</v>
      </c>
      <c r="F384" s="372"/>
      <c r="G384" s="52">
        <v>0</v>
      </c>
      <c r="H384" s="53">
        <v>0</v>
      </c>
      <c r="I384" s="54">
        <f t="shared" si="57"/>
        <v>7.7808801735631876</v>
      </c>
    </row>
    <row r="385" spans="1:11" x14ac:dyDescent="0.25">
      <c r="A385" s="12" t="s">
        <v>21</v>
      </c>
      <c r="B385" s="49">
        <v>14.424405283552277</v>
      </c>
      <c r="C385" s="49">
        <v>3.6061013208880692</v>
      </c>
      <c r="D385" s="49">
        <v>3.6061013208880692</v>
      </c>
      <c r="E385" s="49">
        <v>3.6061013208880692</v>
      </c>
      <c r="F385" s="372"/>
      <c r="G385" s="49">
        <v>0</v>
      </c>
      <c r="H385" s="58">
        <v>0</v>
      </c>
      <c r="I385" s="48">
        <f t="shared" si="57"/>
        <v>25.242709246216485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7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57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57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57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57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210.62735068871848</v>
      </c>
      <c r="C392" s="75">
        <f t="shared" ref="C392:I392" si="58">SUM(C371:C387)</f>
        <v>5.8357800525925327</v>
      </c>
      <c r="D392" s="75">
        <f t="shared" si="58"/>
        <v>97.159109975072482</v>
      </c>
      <c r="E392" s="75">
        <f t="shared" si="58"/>
        <v>709.5367832784525</v>
      </c>
      <c r="F392" s="75">
        <f t="shared" si="58"/>
        <v>0</v>
      </c>
      <c r="G392" s="75">
        <f t="shared" si="58"/>
        <v>36.411011725357987</v>
      </c>
      <c r="H392" s="76">
        <f t="shared" si="58"/>
        <v>0</v>
      </c>
      <c r="I392" s="48">
        <f t="shared" si="58"/>
        <v>1059.5700357201938</v>
      </c>
    </row>
    <row r="393" spans="1:11" s="4" customFormat="1" ht="15" thickBot="1" x14ac:dyDescent="0.35">
      <c r="A393" s="18" t="s">
        <v>85</v>
      </c>
      <c r="B393" s="105">
        <f>B392/$I$392</f>
        <v>0.19878568059501067</v>
      </c>
      <c r="C393" s="105">
        <f t="shared" ref="C393:I393" si="59">C392/$I$392</f>
        <v>5.5076869445689174E-3</v>
      </c>
      <c r="D393" s="105">
        <f t="shared" si="59"/>
        <v>9.1696732353357902E-2</v>
      </c>
      <c r="E393" s="105">
        <f t="shared" si="59"/>
        <v>0.66964595011048766</v>
      </c>
      <c r="F393" s="105">
        <f t="shared" si="59"/>
        <v>0</v>
      </c>
      <c r="G393" s="105">
        <f t="shared" si="59"/>
        <v>3.4363949996575056E-2</v>
      </c>
      <c r="H393" s="105">
        <f t="shared" si="59"/>
        <v>0</v>
      </c>
      <c r="I393" s="105">
        <f t="shared" si="59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60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60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60"/>
        <v>0</v>
      </c>
    </row>
    <row r="401" spans="1:9" x14ac:dyDescent="0.25">
      <c r="A401" s="12" t="s">
        <v>15</v>
      </c>
      <c r="B401" s="49">
        <v>20.517659914504218</v>
      </c>
      <c r="C401" s="49">
        <v>18.925023318245827</v>
      </c>
      <c r="D401" s="49">
        <v>7.331347481972254E-3</v>
      </c>
      <c r="E401" s="49">
        <v>0</v>
      </c>
      <c r="F401" s="372"/>
      <c r="G401" s="49">
        <v>0</v>
      </c>
      <c r="H401" s="58">
        <v>0</v>
      </c>
      <c r="I401" s="48">
        <f t="shared" si="60"/>
        <v>39.450014580232015</v>
      </c>
    </row>
    <row r="402" spans="1:9" x14ac:dyDescent="0.25">
      <c r="A402" s="11" t="s">
        <v>67</v>
      </c>
      <c r="B402" s="52">
        <v>4.4494711398418856</v>
      </c>
      <c r="C402" s="52">
        <v>1.9521270801763799</v>
      </c>
      <c r="D402" s="52">
        <v>3.5401362460258143</v>
      </c>
      <c r="E402" s="52">
        <v>0</v>
      </c>
      <c r="F402" s="372"/>
      <c r="G402" s="52">
        <v>0</v>
      </c>
      <c r="H402" s="53">
        <v>0</v>
      </c>
      <c r="I402" s="54">
        <f t="shared" si="60"/>
        <v>9.9417344660440801</v>
      </c>
    </row>
    <row r="403" spans="1:9" x14ac:dyDescent="0.25">
      <c r="A403" s="12" t="s">
        <v>56</v>
      </c>
      <c r="B403" s="49">
        <v>1.5057248741964966E-8</v>
      </c>
      <c r="C403" s="49">
        <v>0</v>
      </c>
      <c r="D403" s="49">
        <v>0</v>
      </c>
      <c r="E403" s="49">
        <v>0.11994948547300083</v>
      </c>
      <c r="F403" s="372"/>
      <c r="G403" s="49">
        <v>0</v>
      </c>
      <c r="H403" s="58">
        <v>0</v>
      </c>
      <c r="I403" s="48">
        <f t="shared" si="60"/>
        <v>0.11994950053024957</v>
      </c>
    </row>
    <row r="404" spans="1:9" x14ac:dyDescent="0.25">
      <c r="A404" s="11" t="s">
        <v>11</v>
      </c>
      <c r="B404" s="52">
        <v>5.9072733040281502E-9</v>
      </c>
      <c r="C404" s="52">
        <v>0</v>
      </c>
      <c r="D404" s="52">
        <v>0</v>
      </c>
      <c r="E404" s="52">
        <v>7.266118450813841E-2</v>
      </c>
      <c r="F404" s="372"/>
      <c r="G404" s="52">
        <v>0</v>
      </c>
      <c r="H404" s="53">
        <v>0</v>
      </c>
      <c r="I404" s="54">
        <f t="shared" si="60"/>
        <v>7.2661190415411719E-2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60"/>
        <v>0</v>
      </c>
    </row>
    <row r="406" spans="1:9" x14ac:dyDescent="0.25">
      <c r="A406" s="11" t="s">
        <v>16</v>
      </c>
      <c r="B406" s="52">
        <v>2.9441275613683207E-3</v>
      </c>
      <c r="C406" s="52">
        <v>0</v>
      </c>
      <c r="D406" s="52">
        <v>2.2080956710262404E-3</v>
      </c>
      <c r="E406" s="52">
        <v>0</v>
      </c>
      <c r="F406" s="372"/>
      <c r="G406" s="52">
        <v>0</v>
      </c>
      <c r="H406" s="53">
        <v>0</v>
      </c>
      <c r="I406" s="54">
        <f t="shared" si="60"/>
        <v>5.1522232323945611E-3</v>
      </c>
    </row>
    <row r="407" spans="1:9" x14ac:dyDescent="0.25">
      <c r="A407" s="12" t="s">
        <v>139</v>
      </c>
      <c r="B407" s="49">
        <v>4.0249244322508479</v>
      </c>
      <c r="C407" s="49">
        <v>16.214849099760801</v>
      </c>
      <c r="D407" s="49">
        <v>4.0393990251018677</v>
      </c>
      <c r="E407" s="49">
        <v>0.18966262101463444</v>
      </c>
      <c r="F407" s="372"/>
      <c r="G407" s="49">
        <v>0</v>
      </c>
      <c r="H407" s="58">
        <v>0</v>
      </c>
      <c r="I407" s="48">
        <f t="shared" si="60"/>
        <v>24.468835178128153</v>
      </c>
    </row>
    <row r="408" spans="1:9" x14ac:dyDescent="0.25">
      <c r="A408" s="11" t="s">
        <v>24</v>
      </c>
      <c r="B408" s="52">
        <v>2.2251019497266533</v>
      </c>
      <c r="C408" s="52">
        <v>0.26958436531414043</v>
      </c>
      <c r="D408" s="52">
        <v>0.35742246237742986</v>
      </c>
      <c r="E408" s="52">
        <v>30.91431716130046</v>
      </c>
      <c r="F408" s="372"/>
      <c r="G408" s="52">
        <v>5.0982323430845202</v>
      </c>
      <c r="H408" s="53">
        <v>0</v>
      </c>
      <c r="I408" s="54">
        <f t="shared" si="60"/>
        <v>38.864658281803202</v>
      </c>
    </row>
    <row r="409" spans="1:9" x14ac:dyDescent="0.25">
      <c r="A409" s="12" t="s">
        <v>23</v>
      </c>
      <c r="B409" s="49">
        <v>0.30393888919168083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60"/>
        <v>0.30393888919168083</v>
      </c>
    </row>
    <row r="410" spans="1:9" x14ac:dyDescent="0.25">
      <c r="A410" s="11" t="s">
        <v>58</v>
      </c>
      <c r="B410" s="52">
        <v>6.4970594355870506E-2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60"/>
        <v>6.4970594355870506E-2</v>
      </c>
    </row>
    <row r="411" spans="1:9" x14ac:dyDescent="0.25">
      <c r="A411" s="12" t="s">
        <v>21</v>
      </c>
      <c r="B411" s="49">
        <v>9.7342702345032464E-2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60"/>
        <v>9.7342702345032464E-2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60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60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60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60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60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31.68635377074208</v>
      </c>
      <c r="C418" s="75">
        <f t="shared" ref="C418:I418" si="61">SUM(C397:C413)</f>
        <v>37.361583863497145</v>
      </c>
      <c r="D418" s="75">
        <f t="shared" si="61"/>
        <v>7.9464971766581112</v>
      </c>
      <c r="E418" s="75">
        <f t="shared" si="61"/>
        <v>31.296590452296233</v>
      </c>
      <c r="F418" s="75">
        <f t="shared" si="61"/>
        <v>0</v>
      </c>
      <c r="G418" s="75">
        <f t="shared" si="61"/>
        <v>5.0982323430845202</v>
      </c>
      <c r="H418" s="76">
        <f t="shared" si="61"/>
        <v>0</v>
      </c>
      <c r="I418" s="48">
        <f t="shared" si="61"/>
        <v>113.38925760627808</v>
      </c>
    </row>
    <row r="419" spans="1:11" s="4" customFormat="1" ht="15" thickBot="1" x14ac:dyDescent="0.35">
      <c r="A419" s="18" t="s">
        <v>85</v>
      </c>
      <c r="B419" s="105">
        <f>B418/$I$418</f>
        <v>0.27944758118768814</v>
      </c>
      <c r="C419" s="105">
        <f t="shared" ref="C419:I419" si="62">C418/$I$418</f>
        <v>0.32949844325842492</v>
      </c>
      <c r="D419" s="105">
        <f t="shared" si="62"/>
        <v>7.0081569845450095E-2</v>
      </c>
      <c r="E419" s="105">
        <f t="shared" si="62"/>
        <v>0.27601018926296789</v>
      </c>
      <c r="F419" s="105">
        <f t="shared" si="62"/>
        <v>0</v>
      </c>
      <c r="G419" s="105">
        <f t="shared" si="62"/>
        <v>4.4962216445469029E-2</v>
      </c>
      <c r="H419" s="105">
        <f t="shared" si="62"/>
        <v>0</v>
      </c>
      <c r="I419" s="105">
        <f t="shared" si="62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63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3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3"/>
        <v>0</v>
      </c>
    </row>
    <row r="427" spans="1:11" x14ac:dyDescent="0.25">
      <c r="A427" s="12" t="s">
        <v>15</v>
      </c>
      <c r="B427" s="49">
        <v>61.650443001618882</v>
      </c>
      <c r="C427" s="49">
        <v>3.1597203060458159</v>
      </c>
      <c r="D427" s="49">
        <v>11.643597327646626</v>
      </c>
      <c r="E427" s="49">
        <v>0</v>
      </c>
      <c r="F427" s="372"/>
      <c r="G427" s="49">
        <v>0</v>
      </c>
      <c r="H427" s="58">
        <v>0</v>
      </c>
      <c r="I427" s="48">
        <f t="shared" si="63"/>
        <v>76.453760635311326</v>
      </c>
    </row>
    <row r="428" spans="1:11" x14ac:dyDescent="0.25">
      <c r="A428" s="11" t="s">
        <v>67</v>
      </c>
      <c r="B428" s="52">
        <v>4.6948467185068461</v>
      </c>
      <c r="C428" s="52">
        <v>3.1873056117615328</v>
      </c>
      <c r="D428" s="52">
        <v>1.854624077710207</v>
      </c>
      <c r="E428" s="52">
        <v>0</v>
      </c>
      <c r="F428" s="372"/>
      <c r="G428" s="52">
        <v>0</v>
      </c>
      <c r="H428" s="53">
        <v>0</v>
      </c>
      <c r="I428" s="54">
        <f t="shared" si="63"/>
        <v>9.7367764079785868</v>
      </c>
    </row>
    <row r="429" spans="1:11" x14ac:dyDescent="0.25">
      <c r="A429" s="12" t="s">
        <v>56</v>
      </c>
      <c r="B429" s="49">
        <v>1.3628261555783908E-8</v>
      </c>
      <c r="C429" s="49">
        <v>1.3628261555783908E-8</v>
      </c>
      <c r="D429" s="49">
        <v>1.3628261555783908E-8</v>
      </c>
      <c r="E429" s="49">
        <v>0.11009444331770218</v>
      </c>
      <c r="F429" s="372"/>
      <c r="G429" s="49">
        <v>0</v>
      </c>
      <c r="H429" s="58">
        <v>0</v>
      </c>
      <c r="I429" s="48">
        <f t="shared" si="63"/>
        <v>0.11009448420248685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63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3"/>
        <v>0</v>
      </c>
    </row>
    <row r="432" spans="1:11" x14ac:dyDescent="0.25">
      <c r="A432" s="11" t="s">
        <v>16</v>
      </c>
      <c r="B432" s="52">
        <v>6.8058564825543538E-2</v>
      </c>
      <c r="C432" s="52">
        <v>6.8058564825543538E-2</v>
      </c>
      <c r="D432" s="52">
        <v>6.8058564825543538E-2</v>
      </c>
      <c r="E432" s="52">
        <v>0.15313177085747295</v>
      </c>
      <c r="F432" s="372"/>
      <c r="G432" s="52">
        <v>0</v>
      </c>
      <c r="H432" s="53">
        <v>0</v>
      </c>
      <c r="I432" s="54">
        <f t="shared" si="63"/>
        <v>0.35730746533410357</v>
      </c>
    </row>
    <row r="433" spans="1:11" x14ac:dyDescent="0.25">
      <c r="A433" s="12" t="s">
        <v>139</v>
      </c>
      <c r="B433" s="49">
        <v>48.630676001193251</v>
      </c>
      <c r="C433" s="49">
        <v>57.05338686280755</v>
      </c>
      <c r="D433" s="49">
        <v>24.960911546216966</v>
      </c>
      <c r="E433" s="49">
        <v>4.1345978455560646</v>
      </c>
      <c r="F433" s="372"/>
      <c r="G433" s="49">
        <v>0</v>
      </c>
      <c r="H433" s="58">
        <v>0</v>
      </c>
      <c r="I433" s="48">
        <f t="shared" si="63"/>
        <v>134.77957225577384</v>
      </c>
    </row>
    <row r="434" spans="1:11" x14ac:dyDescent="0.25">
      <c r="A434" s="11" t="s">
        <v>24</v>
      </c>
      <c r="B434" s="52">
        <v>24.863640999990896</v>
      </c>
      <c r="C434" s="52">
        <v>1.2743230354547903E-2</v>
      </c>
      <c r="D434" s="52">
        <v>14.34214680965589</v>
      </c>
      <c r="E434" s="52">
        <v>110.83028611894012</v>
      </c>
      <c r="F434" s="372"/>
      <c r="G434" s="52">
        <v>20.609714269650166</v>
      </c>
      <c r="H434" s="53">
        <v>3.556969837009915E-2</v>
      </c>
      <c r="I434" s="54">
        <f t="shared" si="63"/>
        <v>170.69410112696173</v>
      </c>
    </row>
    <row r="435" spans="1:11" x14ac:dyDescent="0.25">
      <c r="A435" s="12" t="s">
        <v>23</v>
      </c>
      <c r="B435" s="49">
        <v>14.726807592574387</v>
      </c>
      <c r="C435" s="49">
        <v>1.9173673981619427E-2</v>
      </c>
      <c r="D435" s="49">
        <v>1.5452584462556078</v>
      </c>
      <c r="E435" s="49">
        <v>0</v>
      </c>
      <c r="F435" s="372"/>
      <c r="G435" s="49">
        <v>0</v>
      </c>
      <c r="H435" s="58">
        <v>0</v>
      </c>
      <c r="I435" s="48">
        <f t="shared" si="63"/>
        <v>16.291239712811613</v>
      </c>
    </row>
    <row r="436" spans="1:11" x14ac:dyDescent="0.25">
      <c r="A436" s="11" t="s">
        <v>58</v>
      </c>
      <c r="B436" s="52">
        <v>2.5333719197016711</v>
      </c>
      <c r="C436" s="52">
        <v>1.2273038680974313</v>
      </c>
      <c r="D436" s="52">
        <v>2.1958061190055722</v>
      </c>
      <c r="E436" s="52">
        <v>0</v>
      </c>
      <c r="F436" s="372"/>
      <c r="G436" s="52">
        <v>0</v>
      </c>
      <c r="H436" s="53">
        <v>0</v>
      </c>
      <c r="I436" s="54">
        <f t="shared" si="63"/>
        <v>5.9564819068046742</v>
      </c>
    </row>
    <row r="437" spans="1:11" x14ac:dyDescent="0.25">
      <c r="A437" s="12" t="s">
        <v>21</v>
      </c>
      <c r="B437" s="49">
        <v>8.7525982993915665</v>
      </c>
      <c r="C437" s="49">
        <v>6.4558423042532942</v>
      </c>
      <c r="D437" s="49">
        <v>18.684731493684932</v>
      </c>
      <c r="E437" s="49">
        <v>0</v>
      </c>
      <c r="F437" s="372"/>
      <c r="G437" s="49">
        <v>0</v>
      </c>
      <c r="H437" s="58">
        <v>0</v>
      </c>
      <c r="I437" s="48">
        <f t="shared" si="63"/>
        <v>33.893172097329796</v>
      </c>
    </row>
    <row r="438" spans="1:11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63"/>
        <v>0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3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63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63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63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165.9204431114313</v>
      </c>
      <c r="C444" s="75">
        <f t="shared" ref="C444:I444" si="64">SUM(C423:C439)</f>
        <v>71.18353443575559</v>
      </c>
      <c r="D444" s="75">
        <f t="shared" si="64"/>
        <v>75.295134398629614</v>
      </c>
      <c r="E444" s="75">
        <f t="shared" si="64"/>
        <v>115.22811017867136</v>
      </c>
      <c r="F444" s="75">
        <f t="shared" si="64"/>
        <v>0</v>
      </c>
      <c r="G444" s="75">
        <f t="shared" si="64"/>
        <v>20.609714269650166</v>
      </c>
      <c r="H444" s="76">
        <f t="shared" si="64"/>
        <v>3.556969837009915E-2</v>
      </c>
      <c r="I444" s="48">
        <f t="shared" si="64"/>
        <v>448.27250609250819</v>
      </c>
    </row>
    <row r="445" spans="1:11" s="4" customFormat="1" ht="15" thickBot="1" x14ac:dyDescent="0.35">
      <c r="A445" s="18" t="s">
        <v>85</v>
      </c>
      <c r="B445" s="105">
        <f>B444/$I$444</f>
        <v>0.37013299021553414</v>
      </c>
      <c r="C445" s="105">
        <f t="shared" ref="C445:I445" si="65">C444/$I$444</f>
        <v>0.15879522716270653</v>
      </c>
      <c r="D445" s="105">
        <f t="shared" si="65"/>
        <v>0.16796732651520516</v>
      </c>
      <c r="E445" s="105">
        <f t="shared" si="65"/>
        <v>0.25704924708206889</v>
      </c>
      <c r="F445" s="105">
        <f t="shared" si="65"/>
        <v>0</v>
      </c>
      <c r="G445" s="105">
        <f t="shared" si="65"/>
        <v>4.5975860641778957E-2</v>
      </c>
      <c r="H445" s="105">
        <f t="shared" si="65"/>
        <v>7.9348382706207667E-5</v>
      </c>
      <c r="I445" s="105">
        <f t="shared" si="65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0.43121867868394531</v>
      </c>
      <c r="G449" s="376"/>
      <c r="H449" s="378"/>
      <c r="I449" s="48">
        <f>F449</f>
        <v>0.43121867868394531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6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6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6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6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6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243.50710179648664</v>
      </c>
      <c r="G455" s="379"/>
      <c r="H455" s="381"/>
      <c r="I455" s="48">
        <f t="shared" si="66"/>
        <v>243.50710179648664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66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6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66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6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1084.4331790442097</v>
      </c>
      <c r="G460" s="379"/>
      <c r="H460" s="381"/>
      <c r="I460" s="54">
        <f t="shared" si="66"/>
        <v>1084.4331790442097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6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6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6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6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66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66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66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66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1328.3714995193802</v>
      </c>
      <c r="G470" s="75"/>
      <c r="H470" s="76"/>
      <c r="I470" s="75">
        <f>F470</f>
        <v>1328.3714995193802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67">C470/$I$470</f>
        <v>0</v>
      </c>
      <c r="D471" s="105">
        <f t="shared" si="67"/>
        <v>0</v>
      </c>
      <c r="E471" s="105">
        <f t="shared" si="67"/>
        <v>0</v>
      </c>
      <c r="F471" s="105">
        <f t="shared" si="67"/>
        <v>1</v>
      </c>
      <c r="G471" s="105">
        <f t="shared" si="67"/>
        <v>0</v>
      </c>
      <c r="H471" s="105">
        <f t="shared" si="67"/>
        <v>0</v>
      </c>
      <c r="I471" s="105">
        <f t="shared" si="67"/>
        <v>1</v>
      </c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8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8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8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8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68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13036.086522768745</v>
      </c>
      <c r="G481" s="379"/>
      <c r="H481" s="381"/>
      <c r="I481" s="48">
        <f t="shared" si="68"/>
        <v>13036.086522768745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6197.3790965850758</v>
      </c>
      <c r="G482" s="379"/>
      <c r="H482" s="381"/>
      <c r="I482" s="54">
        <f t="shared" si="68"/>
        <v>6197.3790965850758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8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22.62480450358936</v>
      </c>
      <c r="G484" s="379"/>
      <c r="H484" s="381"/>
      <c r="I484" s="54">
        <f t="shared" si="68"/>
        <v>22.62480450358936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</v>
      </c>
      <c r="G485" s="379"/>
      <c r="H485" s="381"/>
      <c r="I485" s="48">
        <f t="shared" si="68"/>
        <v>0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159.17549663547783</v>
      </c>
      <c r="G486" s="379"/>
      <c r="H486" s="381"/>
      <c r="I486" s="54">
        <f t="shared" si="68"/>
        <v>159.17549663547783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8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8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49.800574147422431</v>
      </c>
      <c r="G489" s="379"/>
      <c r="H489" s="381"/>
      <c r="I489" s="48">
        <f t="shared" si="68"/>
        <v>49.800574147422431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8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8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54">
        <f t="shared" si="68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8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8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49">
        <v>0</v>
      </c>
      <c r="G495" s="382"/>
      <c r="H495" s="384"/>
      <c r="I495" s="48">
        <f t="shared" si="68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127">
        <f>SUM(F475:F491)</f>
        <v>19465.066494640312</v>
      </c>
      <c r="G496" s="75"/>
      <c r="H496" s="76"/>
      <c r="I496" s="127">
        <f>SUM(I475:I491)</f>
        <v>19465.066494640312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69">C496/$I$496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5">
        <f t="shared" si="69"/>
        <v>1</v>
      </c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70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70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1523.5732545402902</v>
      </c>
      <c r="G511" s="379"/>
      <c r="H511" s="381"/>
      <c r="I511" s="48">
        <f t="shared" si="70"/>
        <v>1523.5732545402902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337.62416766467067</v>
      </c>
      <c r="G512" s="379"/>
      <c r="H512" s="381"/>
      <c r="I512" s="54">
        <f t="shared" si="70"/>
        <v>337.62416766467067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70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70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70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70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70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1861.197422204961</v>
      </c>
      <c r="G522" s="75"/>
      <c r="H522" s="76"/>
      <c r="I522" s="75">
        <f>F522</f>
        <v>1861.197422204961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71">C522/$I$522</f>
        <v>0</v>
      </c>
      <c r="D523" s="105">
        <f t="shared" si="71"/>
        <v>0</v>
      </c>
      <c r="E523" s="105">
        <f t="shared" si="71"/>
        <v>0</v>
      </c>
      <c r="F523" s="105">
        <f t="shared" si="71"/>
        <v>1</v>
      </c>
      <c r="G523" s="105">
        <f t="shared" si="71"/>
        <v>0</v>
      </c>
      <c r="H523" s="105">
        <f t="shared" si="71"/>
        <v>0</v>
      </c>
      <c r="I523" s="105">
        <f t="shared" si="71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2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2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2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2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72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9.0756694097139334</v>
      </c>
      <c r="G533" s="379"/>
      <c r="H533" s="381"/>
      <c r="I533" s="48">
        <f t="shared" si="72"/>
        <v>9.0756694097139334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0.97999416852359655</v>
      </c>
      <c r="G534" s="379"/>
      <c r="H534" s="381"/>
      <c r="I534" s="54">
        <f t="shared" si="72"/>
        <v>0.97999416852359655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2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72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2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2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2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2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2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2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2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72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72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72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72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10.05566357823753</v>
      </c>
      <c r="G548" s="75"/>
      <c r="H548" s="76"/>
      <c r="I548" s="75">
        <f>SUM(I527:I543)</f>
        <v>10.05566357823753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73">C548/$I$548</f>
        <v>0</v>
      </c>
      <c r="D549" s="105">
        <f t="shared" si="73"/>
        <v>0</v>
      </c>
      <c r="E549" s="105">
        <f t="shared" si="73"/>
        <v>0</v>
      </c>
      <c r="F549" s="105">
        <f t="shared" si="73"/>
        <v>1</v>
      </c>
      <c r="G549" s="105">
        <f t="shared" si="73"/>
        <v>0</v>
      </c>
      <c r="H549" s="105">
        <f t="shared" si="73"/>
        <v>0</v>
      </c>
      <c r="I549" s="105">
        <f t="shared" si="73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4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4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4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4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74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74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10.799227312136411</v>
      </c>
      <c r="G560" s="379"/>
      <c r="H560" s="381"/>
      <c r="I560" s="54">
        <f t="shared" si="74"/>
        <v>10.799227312136411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660.30619324017482</v>
      </c>
      <c r="G561" s="379"/>
      <c r="H561" s="381"/>
      <c r="I561" s="48">
        <f t="shared" si="74"/>
        <v>660.30619324017482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74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4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4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4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4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4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4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4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74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74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74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74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671.10542055231122</v>
      </c>
      <c r="G574" s="75"/>
      <c r="H574" s="76"/>
      <c r="I574" s="75">
        <f>F574</f>
        <v>671.10542055231122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75">C574/$I$574</f>
        <v>0</v>
      </c>
      <c r="D575" s="105">
        <f t="shared" si="75"/>
        <v>0</v>
      </c>
      <c r="E575" s="105">
        <f t="shared" si="75"/>
        <v>0</v>
      </c>
      <c r="F575" s="105">
        <f t="shared" si="75"/>
        <v>1</v>
      </c>
      <c r="G575" s="105">
        <f t="shared" si="75"/>
        <v>0</v>
      </c>
      <c r="H575" s="105">
        <f t="shared" si="75"/>
        <v>0</v>
      </c>
      <c r="I575" s="105">
        <f t="shared" si="75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13.870849641528178</v>
      </c>
      <c r="C579" s="46">
        <v>0</v>
      </c>
      <c r="D579" s="46">
        <v>2.6446963494179938</v>
      </c>
      <c r="E579" s="46">
        <v>0</v>
      </c>
      <c r="F579" s="371"/>
      <c r="G579" s="46">
        <v>0</v>
      </c>
      <c r="H579" s="47">
        <v>0</v>
      </c>
      <c r="I579" s="48">
        <f>SUM(B579:H579)</f>
        <v>16.515545990946173</v>
      </c>
    </row>
    <row r="580" spans="1:9" x14ac:dyDescent="0.25">
      <c r="A580" s="11" t="s">
        <v>7</v>
      </c>
      <c r="B580" s="52">
        <v>51.552588848817877</v>
      </c>
      <c r="C580" s="52">
        <v>0</v>
      </c>
      <c r="D580" s="52">
        <v>12.645487702246474</v>
      </c>
      <c r="E580" s="52">
        <v>0</v>
      </c>
      <c r="F580" s="372"/>
      <c r="G580" s="52">
        <v>0</v>
      </c>
      <c r="H580" s="53">
        <v>0</v>
      </c>
      <c r="I580" s="54">
        <f t="shared" ref="I580:I599" si="76">SUM(B580:H580)</f>
        <v>64.198076551064347</v>
      </c>
    </row>
    <row r="581" spans="1:9" x14ac:dyDescent="0.25">
      <c r="A581" s="12" t="s">
        <v>9</v>
      </c>
      <c r="B581" s="49">
        <v>14.779704502233182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76"/>
        <v>14.779704502233182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76"/>
        <v>0</v>
      </c>
    </row>
    <row r="583" spans="1:9" x14ac:dyDescent="0.25">
      <c r="A583" s="12" t="s">
        <v>15</v>
      </c>
      <c r="B583" s="49">
        <v>606.42333153518928</v>
      </c>
      <c r="C583" s="49">
        <v>73.452904145874953</v>
      </c>
      <c r="D583" s="49">
        <v>15.838056243500629</v>
      </c>
      <c r="E583" s="49">
        <v>35.323362581480957</v>
      </c>
      <c r="F583" s="372"/>
      <c r="G583" s="49">
        <v>0</v>
      </c>
      <c r="H583" s="58">
        <v>0</v>
      </c>
      <c r="I583" s="48">
        <f t="shared" si="76"/>
        <v>731.0376545060459</v>
      </c>
    </row>
    <row r="584" spans="1:9" x14ac:dyDescent="0.25">
      <c r="A584" s="11" t="s">
        <v>67</v>
      </c>
      <c r="B584" s="52">
        <v>985.96181865148583</v>
      </c>
      <c r="C584" s="52">
        <v>14.962803649497808</v>
      </c>
      <c r="D584" s="52">
        <v>17.69198233956552</v>
      </c>
      <c r="E584" s="52">
        <v>0</v>
      </c>
      <c r="F584" s="372"/>
      <c r="G584" s="52">
        <v>0</v>
      </c>
      <c r="H584" s="53">
        <v>0</v>
      </c>
      <c r="I584" s="54">
        <f t="shared" si="76"/>
        <v>1018.6166046405491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0.15306471110267902</v>
      </c>
      <c r="E585" s="49">
        <v>71.40233892317265</v>
      </c>
      <c r="F585" s="372"/>
      <c r="G585" s="49">
        <v>0</v>
      </c>
      <c r="H585" s="58">
        <v>0</v>
      </c>
      <c r="I585" s="48">
        <f t="shared" si="76"/>
        <v>71.555403634275322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2.6589548330738837E-2</v>
      </c>
      <c r="E586" s="52">
        <v>0.7774121596296365</v>
      </c>
      <c r="F586" s="372"/>
      <c r="G586" s="52">
        <v>0</v>
      </c>
      <c r="H586" s="53">
        <v>0</v>
      </c>
      <c r="I586" s="54">
        <f t="shared" si="76"/>
        <v>0.80400170796037529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2.9727674023011494</v>
      </c>
      <c r="F587" s="372"/>
      <c r="G587" s="49">
        <v>0</v>
      </c>
      <c r="H587" s="58">
        <v>0</v>
      </c>
      <c r="I587" s="48">
        <f t="shared" si="76"/>
        <v>2.9727674023011494</v>
      </c>
    </row>
    <row r="588" spans="1:9" x14ac:dyDescent="0.25">
      <c r="A588" s="11" t="s">
        <v>16</v>
      </c>
      <c r="B588" s="52">
        <v>103.2143369800084</v>
      </c>
      <c r="C588" s="52">
        <v>0.55924569543813984</v>
      </c>
      <c r="D588" s="52">
        <v>13.099593112283957</v>
      </c>
      <c r="E588" s="52">
        <v>1.7857014436807597</v>
      </c>
      <c r="F588" s="372"/>
      <c r="G588" s="52">
        <v>0</v>
      </c>
      <c r="H588" s="53">
        <v>0</v>
      </c>
      <c r="I588" s="54">
        <f t="shared" si="76"/>
        <v>118.65887723141125</v>
      </c>
    </row>
    <row r="589" spans="1:9" x14ac:dyDescent="0.25">
      <c r="A589" s="12" t="s">
        <v>139</v>
      </c>
      <c r="B589" s="49">
        <v>1574.2542657464423</v>
      </c>
      <c r="C589" s="49">
        <v>248.08166629172243</v>
      </c>
      <c r="D589" s="49">
        <v>48.38366439532372</v>
      </c>
      <c r="E589" s="49">
        <v>38.098237312073842</v>
      </c>
      <c r="F589" s="372"/>
      <c r="G589" s="49">
        <v>0</v>
      </c>
      <c r="H589" s="58">
        <v>0</v>
      </c>
      <c r="I589" s="48">
        <f t="shared" si="76"/>
        <v>1908.8178337455624</v>
      </c>
    </row>
    <row r="590" spans="1:9" x14ac:dyDescent="0.25">
      <c r="A590" s="11" t="s">
        <v>24</v>
      </c>
      <c r="B590" s="52">
        <v>487.90736185289876</v>
      </c>
      <c r="C590" s="52">
        <v>0</v>
      </c>
      <c r="D590" s="52">
        <v>1076.0941160944283</v>
      </c>
      <c r="E590" s="52">
        <v>237.13177286087102</v>
      </c>
      <c r="F590" s="372"/>
      <c r="G590" s="52">
        <v>737.24640748659738</v>
      </c>
      <c r="H590" s="53">
        <v>0.19192960440431697</v>
      </c>
      <c r="I590" s="54">
        <f t="shared" si="76"/>
        <v>2538.5715878991996</v>
      </c>
    </row>
    <row r="591" spans="1:9" x14ac:dyDescent="0.25">
      <c r="A591" s="12" t="s">
        <v>23</v>
      </c>
      <c r="B591" s="49">
        <v>1167.5742753030522</v>
      </c>
      <c r="C591" s="49">
        <v>7.4022125468867186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76"/>
        <v>1174.9764878499388</v>
      </c>
    </row>
    <row r="592" spans="1:9" x14ac:dyDescent="0.25">
      <c r="A592" s="11" t="s">
        <v>58</v>
      </c>
      <c r="B592" s="52">
        <v>32.756227238728911</v>
      </c>
      <c r="C592" s="52">
        <v>0</v>
      </c>
      <c r="D592" s="52">
        <v>5.8230926024885372</v>
      </c>
      <c r="E592" s="52">
        <v>0</v>
      </c>
      <c r="F592" s="372"/>
      <c r="G592" s="52">
        <v>0</v>
      </c>
      <c r="H592" s="53">
        <v>0</v>
      </c>
      <c r="I592" s="54">
        <f t="shared" si="76"/>
        <v>38.579319841217448</v>
      </c>
    </row>
    <row r="593" spans="1:11" x14ac:dyDescent="0.25">
      <c r="A593" s="12" t="s">
        <v>21</v>
      </c>
      <c r="B593" s="49">
        <v>204.23672897272985</v>
      </c>
      <c r="C593" s="49">
        <v>0</v>
      </c>
      <c r="D593" s="49">
        <v>12.597161765876921</v>
      </c>
      <c r="E593" s="49">
        <v>0</v>
      </c>
      <c r="F593" s="372"/>
      <c r="G593" s="49">
        <v>0</v>
      </c>
      <c r="H593" s="58">
        <v>0</v>
      </c>
      <c r="I593" s="48">
        <f t="shared" si="76"/>
        <v>216.83389073860678</v>
      </c>
    </row>
    <row r="594" spans="1:11" x14ac:dyDescent="0.25">
      <c r="A594" s="11" t="s">
        <v>20</v>
      </c>
      <c r="B594" s="52">
        <v>48.504654070315887</v>
      </c>
      <c r="C594" s="52">
        <v>0</v>
      </c>
      <c r="D594" s="52">
        <v>0.89618448059368683</v>
      </c>
      <c r="E594" s="52">
        <v>0</v>
      </c>
      <c r="F594" s="372"/>
      <c r="G594" s="52">
        <v>0</v>
      </c>
      <c r="H594" s="53">
        <v>0</v>
      </c>
      <c r="I594" s="54">
        <f t="shared" si="76"/>
        <v>49.400838550909576</v>
      </c>
    </row>
    <row r="595" spans="1:11" x14ac:dyDescent="0.25">
      <c r="A595" s="13" t="s">
        <v>62</v>
      </c>
      <c r="B595" s="49">
        <v>219.79133559081674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76"/>
        <v>219.79133559081674</v>
      </c>
    </row>
    <row r="596" spans="1:11" ht="14.4" x14ac:dyDescent="0.3">
      <c r="A596" s="14" t="s">
        <v>22</v>
      </c>
      <c r="B596" s="59">
        <v>219.79133559081674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76"/>
        <v>219.79133559081674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76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76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76"/>
        <v>0</v>
      </c>
    </row>
    <row r="600" spans="1:11" x14ac:dyDescent="0.25">
      <c r="A600" s="17" t="s">
        <v>25</v>
      </c>
      <c r="B600" s="75">
        <f>SUM(B579:B595)</f>
        <v>5510.8274789342468</v>
      </c>
      <c r="C600" s="75">
        <f t="shared" ref="C600:I600" si="77">SUM(C579:C595)</f>
        <v>344.45883232942003</v>
      </c>
      <c r="D600" s="75">
        <f t="shared" si="77"/>
        <v>1205.8936893451591</v>
      </c>
      <c r="E600" s="75">
        <f t="shared" si="77"/>
        <v>387.49159268321</v>
      </c>
      <c r="F600" s="75">
        <f t="shared" si="77"/>
        <v>0</v>
      </c>
      <c r="G600" s="75">
        <f t="shared" si="77"/>
        <v>737.24640748659738</v>
      </c>
      <c r="H600" s="76">
        <f t="shared" si="77"/>
        <v>0.19192960440431697</v>
      </c>
      <c r="I600" s="48">
        <f t="shared" si="77"/>
        <v>8186.1099303830388</v>
      </c>
    </row>
    <row r="601" spans="1:11" s="4" customFormat="1" ht="15" thickBot="1" x14ac:dyDescent="0.35">
      <c r="A601" s="19" t="s">
        <v>85</v>
      </c>
      <c r="B601" s="105">
        <f>B600/$I$600</f>
        <v>0.67319245964198626</v>
      </c>
      <c r="C601" s="105">
        <f t="shared" ref="C601:I601" si="78">C600/$I$600</f>
        <v>4.2078451823734833E-2</v>
      </c>
      <c r="D601" s="105">
        <f t="shared" si="78"/>
        <v>0.14730973558874916</v>
      </c>
      <c r="E601" s="105">
        <f t="shared" si="78"/>
        <v>4.7335253982483325E-2</v>
      </c>
      <c r="F601" s="105">
        <f t="shared" si="78"/>
        <v>0</v>
      </c>
      <c r="G601" s="105">
        <f t="shared" si="78"/>
        <v>9.006065319869222E-2</v>
      </c>
      <c r="H601" s="105">
        <f t="shared" si="78"/>
        <v>2.3445764354075361E-5</v>
      </c>
      <c r="I601" s="105">
        <f t="shared" si="78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90.082737098420608</v>
      </c>
      <c r="C605" s="46">
        <v>0</v>
      </c>
      <c r="D605" s="46">
        <v>6.159503391344999</v>
      </c>
      <c r="E605" s="46">
        <v>0</v>
      </c>
      <c r="F605" s="371"/>
      <c r="G605" s="46">
        <v>0</v>
      </c>
      <c r="H605" s="47">
        <v>0</v>
      </c>
      <c r="I605" s="48">
        <f>SUM(B605:H605)</f>
        <v>96.242240489765607</v>
      </c>
    </row>
    <row r="606" spans="1:11" x14ac:dyDescent="0.25">
      <c r="A606" s="11" t="s">
        <v>7</v>
      </c>
      <c r="B606" s="52">
        <v>208.98647913072389</v>
      </c>
      <c r="C606" s="52">
        <v>0</v>
      </c>
      <c r="D606" s="52">
        <v>14.289673786716165</v>
      </c>
      <c r="E606" s="52">
        <v>0</v>
      </c>
      <c r="F606" s="372"/>
      <c r="G606" s="52">
        <v>0</v>
      </c>
      <c r="H606" s="53">
        <v>0</v>
      </c>
      <c r="I606" s="54">
        <f t="shared" ref="I606:I625" si="79">SUM(B606:H606)</f>
        <v>223.27615291744007</v>
      </c>
    </row>
    <row r="607" spans="1:11" x14ac:dyDescent="0.25">
      <c r="A607" s="12" t="s">
        <v>9</v>
      </c>
      <c r="B607" s="49">
        <v>299.4171276833103</v>
      </c>
      <c r="C607" s="49">
        <v>0</v>
      </c>
      <c r="D607" s="49">
        <v>20.47296599544002</v>
      </c>
      <c r="E607" s="49">
        <v>0</v>
      </c>
      <c r="F607" s="372"/>
      <c r="G607" s="49">
        <v>0</v>
      </c>
      <c r="H607" s="58">
        <v>0</v>
      </c>
      <c r="I607" s="48">
        <f t="shared" si="79"/>
        <v>319.8900936787503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79"/>
        <v>0</v>
      </c>
    </row>
    <row r="609" spans="1:9" x14ac:dyDescent="0.25">
      <c r="A609" s="12" t="s">
        <v>15</v>
      </c>
      <c r="B609" s="49">
        <v>955.28678724180577</v>
      </c>
      <c r="C609" s="49">
        <v>0</v>
      </c>
      <c r="D609" s="49">
        <v>75.227546352375199</v>
      </c>
      <c r="E609" s="49">
        <v>0</v>
      </c>
      <c r="F609" s="372"/>
      <c r="G609" s="49">
        <v>0</v>
      </c>
      <c r="H609" s="58">
        <v>0</v>
      </c>
      <c r="I609" s="48">
        <f t="shared" si="79"/>
        <v>1030.5143335941809</v>
      </c>
    </row>
    <row r="610" spans="1:9" x14ac:dyDescent="0.25">
      <c r="A610" s="11" t="s">
        <v>67</v>
      </c>
      <c r="B610" s="52">
        <v>5571.2548217013773</v>
      </c>
      <c r="C610" s="52">
        <v>0</v>
      </c>
      <c r="D610" s="52">
        <v>438.72880472945042</v>
      </c>
      <c r="E610" s="52">
        <v>0</v>
      </c>
      <c r="F610" s="372"/>
      <c r="G610" s="52">
        <v>0</v>
      </c>
      <c r="H610" s="53">
        <v>0</v>
      </c>
      <c r="I610" s="54">
        <f t="shared" si="79"/>
        <v>6009.9836264308278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79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79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79"/>
        <v>0</v>
      </c>
    </row>
    <row r="614" spans="1:9" x14ac:dyDescent="0.25">
      <c r="A614" s="11" t="s">
        <v>16</v>
      </c>
      <c r="B614" s="52">
        <v>150.11365383991327</v>
      </c>
      <c r="C614" s="52">
        <v>0</v>
      </c>
      <c r="D614" s="52">
        <v>11.821247821266093</v>
      </c>
      <c r="E614" s="52">
        <v>0</v>
      </c>
      <c r="F614" s="372"/>
      <c r="G614" s="52">
        <v>0</v>
      </c>
      <c r="H614" s="53">
        <v>0</v>
      </c>
      <c r="I614" s="54">
        <f t="shared" si="79"/>
        <v>161.93490166117937</v>
      </c>
    </row>
    <row r="615" spans="1:9" x14ac:dyDescent="0.25">
      <c r="A615" s="12" t="s">
        <v>139</v>
      </c>
      <c r="B615" s="49">
        <v>548.64816575431576</v>
      </c>
      <c r="C615" s="49">
        <v>0</v>
      </c>
      <c r="D615" s="49">
        <v>173.25731550136285</v>
      </c>
      <c r="E615" s="49">
        <v>0</v>
      </c>
      <c r="F615" s="372"/>
      <c r="G615" s="49">
        <v>0</v>
      </c>
      <c r="H615" s="58">
        <v>0</v>
      </c>
      <c r="I615" s="48">
        <f t="shared" si="79"/>
        <v>721.90548125567864</v>
      </c>
    </row>
    <row r="616" spans="1:9" x14ac:dyDescent="0.25">
      <c r="A616" s="11" t="s">
        <v>24</v>
      </c>
      <c r="B616" s="52">
        <v>1380.7801570980732</v>
      </c>
      <c r="C616" s="52">
        <v>0</v>
      </c>
      <c r="D616" s="52">
        <v>1568.4590134026657</v>
      </c>
      <c r="E616" s="52">
        <v>1157.5437381513225</v>
      </c>
      <c r="F616" s="372"/>
      <c r="G616" s="52">
        <v>303.16621713487018</v>
      </c>
      <c r="H616" s="53">
        <v>0</v>
      </c>
      <c r="I616" s="54">
        <f t="shared" si="79"/>
        <v>4409.9491257869313</v>
      </c>
    </row>
    <row r="617" spans="1:9" x14ac:dyDescent="0.25">
      <c r="A617" s="12" t="s">
        <v>23</v>
      </c>
      <c r="B617" s="49">
        <v>728.95455090960297</v>
      </c>
      <c r="C617" s="49">
        <v>0</v>
      </c>
      <c r="D617" s="49">
        <v>169.65806115844802</v>
      </c>
      <c r="E617" s="49">
        <v>0</v>
      </c>
      <c r="F617" s="372"/>
      <c r="G617" s="49">
        <v>0</v>
      </c>
      <c r="H617" s="58">
        <v>0</v>
      </c>
      <c r="I617" s="48">
        <f t="shared" si="79"/>
        <v>898.61261206805102</v>
      </c>
    </row>
    <row r="618" spans="1:9" x14ac:dyDescent="0.25">
      <c r="A618" s="11" t="s">
        <v>58</v>
      </c>
      <c r="B618" s="52">
        <v>5078.6077480033919</v>
      </c>
      <c r="C618" s="52">
        <v>0</v>
      </c>
      <c r="D618" s="52">
        <v>533.11352050864332</v>
      </c>
      <c r="E618" s="52">
        <v>0</v>
      </c>
      <c r="F618" s="372"/>
      <c r="G618" s="52">
        <v>0</v>
      </c>
      <c r="H618" s="53">
        <v>0</v>
      </c>
      <c r="I618" s="54">
        <f t="shared" si="79"/>
        <v>5611.7212685120348</v>
      </c>
    </row>
    <row r="619" spans="1:9" x14ac:dyDescent="0.25">
      <c r="A619" s="12" t="s">
        <v>21</v>
      </c>
      <c r="B619" s="49">
        <v>315.40982076714636</v>
      </c>
      <c r="C619" s="49">
        <v>0</v>
      </c>
      <c r="D619" s="49">
        <v>33.109318202076139</v>
      </c>
      <c r="E619" s="49">
        <v>0</v>
      </c>
      <c r="F619" s="372"/>
      <c r="G619" s="49">
        <v>0</v>
      </c>
      <c r="H619" s="58">
        <v>0</v>
      </c>
      <c r="I619" s="48">
        <f t="shared" si="79"/>
        <v>348.51913896922247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79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219.15730268121425</v>
      </c>
      <c r="E621" s="49">
        <v>0</v>
      </c>
      <c r="F621" s="372"/>
      <c r="G621" s="49">
        <v>0</v>
      </c>
      <c r="H621" s="58">
        <v>0</v>
      </c>
      <c r="I621" s="48">
        <f t="shared" si="79"/>
        <v>361.3832131636521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219.15730268121425</v>
      </c>
      <c r="E622" s="59">
        <v>0</v>
      </c>
      <c r="F622" s="372"/>
      <c r="G622" s="59">
        <v>0</v>
      </c>
      <c r="H622" s="60">
        <v>0</v>
      </c>
      <c r="I622" s="61">
        <f t="shared" si="79"/>
        <v>361.3832131636521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79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79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79"/>
        <v>0</v>
      </c>
    </row>
    <row r="626" spans="1:11" x14ac:dyDescent="0.25">
      <c r="A626" s="17" t="s">
        <v>25</v>
      </c>
      <c r="B626" s="75">
        <f>SUM(B605:B621)</f>
        <v>15469.767959710518</v>
      </c>
      <c r="C626" s="75">
        <f t="shared" ref="C626:I626" si="80">SUM(C605:C621)</f>
        <v>0</v>
      </c>
      <c r="D626" s="75">
        <f t="shared" si="80"/>
        <v>3263.4542735310038</v>
      </c>
      <c r="E626" s="75">
        <f t="shared" si="80"/>
        <v>1157.5437381513225</v>
      </c>
      <c r="F626" s="75">
        <f t="shared" si="80"/>
        <v>0</v>
      </c>
      <c r="G626" s="75">
        <f t="shared" si="80"/>
        <v>303.16621713487018</v>
      </c>
      <c r="H626" s="76">
        <f t="shared" si="80"/>
        <v>0</v>
      </c>
      <c r="I626" s="48">
        <f t="shared" si="80"/>
        <v>20193.932188527713</v>
      </c>
    </row>
    <row r="627" spans="1:11" s="4" customFormat="1" ht="15" thickBot="1" x14ac:dyDescent="0.35">
      <c r="A627" s="19" t="s">
        <v>85</v>
      </c>
      <c r="B627" s="105">
        <f>B626/$I$626</f>
        <v>0.76606021131926849</v>
      </c>
      <c r="C627" s="105">
        <f t="shared" ref="C627:I627" si="81">C626/$I$626</f>
        <v>0</v>
      </c>
      <c r="D627" s="105">
        <f t="shared" si="81"/>
        <v>0.16160568645392354</v>
      </c>
      <c r="E627" s="105">
        <f t="shared" si="81"/>
        <v>5.7321364028791261E-2</v>
      </c>
      <c r="F627" s="105">
        <f t="shared" si="81"/>
        <v>0</v>
      </c>
      <c r="G627" s="105">
        <f t="shared" si="81"/>
        <v>1.501273819801676E-2</v>
      </c>
      <c r="H627" s="105">
        <f t="shared" si="81"/>
        <v>0</v>
      </c>
      <c r="I627" s="105">
        <f t="shared" si="81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0.57121569141938711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0.57121569141938711</v>
      </c>
    </row>
    <row r="632" spans="1:11" x14ac:dyDescent="0.25">
      <c r="A632" s="11" t="s">
        <v>7</v>
      </c>
      <c r="B632" s="52">
        <v>6.7796767144615639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2">SUM(B632:H632)</f>
        <v>6.7796767144615639</v>
      </c>
    </row>
    <row r="633" spans="1:11" x14ac:dyDescent="0.25">
      <c r="A633" s="12" t="s">
        <v>9</v>
      </c>
      <c r="B633" s="49">
        <v>7.3661697580093648</v>
      </c>
      <c r="C633" s="49">
        <v>0</v>
      </c>
      <c r="D633" s="49">
        <v>2.3597122916002477E-2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2"/>
        <v>7.3897668809253672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2"/>
        <v>0</v>
      </c>
    </row>
    <row r="635" spans="1:11" x14ac:dyDescent="0.25">
      <c r="A635" s="12" t="s">
        <v>15</v>
      </c>
      <c r="B635" s="49">
        <v>247.04326892230509</v>
      </c>
      <c r="C635" s="49">
        <v>1.0677364924044799</v>
      </c>
      <c r="D635" s="49">
        <v>19.90667986413057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2"/>
        <v>268.01768527884013</v>
      </c>
    </row>
    <row r="636" spans="1:11" x14ac:dyDescent="0.25">
      <c r="A636" s="11" t="s">
        <v>67</v>
      </c>
      <c r="B636" s="52">
        <v>5.223651964565569</v>
      </c>
      <c r="C636" s="52">
        <v>0.11788636614075849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82"/>
        <v>5.3415383307063271</v>
      </c>
    </row>
    <row r="637" spans="1:11" x14ac:dyDescent="0.25">
      <c r="A637" s="12" t="s">
        <v>56</v>
      </c>
      <c r="B637" s="49">
        <v>0</v>
      </c>
      <c r="C637" s="49">
        <v>0.41429660885186703</v>
      </c>
      <c r="D637" s="49">
        <v>0</v>
      </c>
      <c r="E637" s="49">
        <v>20.108159645741949</v>
      </c>
      <c r="F637" s="49">
        <v>794.12711805538993</v>
      </c>
      <c r="G637" s="49">
        <v>0</v>
      </c>
      <c r="H637" s="58">
        <v>0</v>
      </c>
      <c r="I637" s="48">
        <f t="shared" si="82"/>
        <v>814.64957430998379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20.177926296074471</v>
      </c>
      <c r="F638" s="52">
        <v>0</v>
      </c>
      <c r="G638" s="52">
        <v>0</v>
      </c>
      <c r="H638" s="53">
        <v>0</v>
      </c>
      <c r="I638" s="54">
        <f t="shared" si="82"/>
        <v>20.177926296074471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2"/>
        <v>0</v>
      </c>
    </row>
    <row r="640" spans="1:11" x14ac:dyDescent="0.25">
      <c r="A640" s="11" t="s">
        <v>16</v>
      </c>
      <c r="B640" s="52">
        <v>12.81558657515078</v>
      </c>
      <c r="C640" s="52">
        <v>0</v>
      </c>
      <c r="D640" s="52">
        <v>6.2043225274718609E-2</v>
      </c>
      <c r="E640" s="52">
        <v>0.3775152336763844</v>
      </c>
      <c r="F640" s="52">
        <v>0</v>
      </c>
      <c r="G640" s="52">
        <v>0</v>
      </c>
      <c r="H640" s="53">
        <v>0</v>
      </c>
      <c r="I640" s="54">
        <f t="shared" si="82"/>
        <v>13.255145034101883</v>
      </c>
    </row>
    <row r="641" spans="1:11" x14ac:dyDescent="0.25">
      <c r="A641" s="12" t="s">
        <v>139</v>
      </c>
      <c r="B641" s="49">
        <v>6.5018520946776581</v>
      </c>
      <c r="C641" s="49">
        <v>0</v>
      </c>
      <c r="D641" s="49">
        <v>1.6804448757299435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82"/>
        <v>8.1822969704076023</v>
      </c>
    </row>
    <row r="642" spans="1:11" x14ac:dyDescent="0.25">
      <c r="A642" s="11" t="s">
        <v>24</v>
      </c>
      <c r="B642" s="52">
        <v>73.820484740108697</v>
      </c>
      <c r="C642" s="52">
        <v>9.5916688220796603E-2</v>
      </c>
      <c r="D642" s="52">
        <v>1.5269251423516841</v>
      </c>
      <c r="E642" s="52">
        <v>122.66653049365009</v>
      </c>
      <c r="F642" s="52">
        <v>0</v>
      </c>
      <c r="G642" s="52">
        <v>41.365638501038177</v>
      </c>
      <c r="H642" s="53">
        <v>0.58035954317432481</v>
      </c>
      <c r="I642" s="54">
        <f t="shared" si="82"/>
        <v>240.05585510854377</v>
      </c>
    </row>
    <row r="643" spans="1:11" x14ac:dyDescent="0.25">
      <c r="A643" s="12" t="s">
        <v>23</v>
      </c>
      <c r="B643" s="49">
        <v>12.587758471460502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2"/>
        <v>12.587758471460502</v>
      </c>
    </row>
    <row r="644" spans="1:11" x14ac:dyDescent="0.25">
      <c r="A644" s="11" t="s">
        <v>58</v>
      </c>
      <c r="B644" s="52">
        <v>219.08715474217945</v>
      </c>
      <c r="C644" s="52">
        <v>9.9239045343020535</v>
      </c>
      <c r="D644" s="52">
        <v>124.74989029585969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2"/>
        <v>353.76094957234119</v>
      </c>
    </row>
    <row r="645" spans="1:11" x14ac:dyDescent="0.25">
      <c r="A645" s="12" t="s">
        <v>21</v>
      </c>
      <c r="B645" s="49">
        <v>92.371826626847422</v>
      </c>
      <c r="C645" s="49">
        <v>0</v>
      </c>
      <c r="D645" s="49">
        <v>0</v>
      </c>
      <c r="E645" s="49">
        <v>0</v>
      </c>
      <c r="F645" s="49">
        <v>30.744370834675838</v>
      </c>
      <c r="G645" s="49">
        <v>0</v>
      </c>
      <c r="H645" s="58">
        <v>0</v>
      </c>
      <c r="I645" s="48">
        <f t="shared" si="82"/>
        <v>123.11619746152326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2"/>
        <v>0</v>
      </c>
    </row>
    <row r="647" spans="1:11" x14ac:dyDescent="0.25">
      <c r="A647" s="13" t="s">
        <v>62</v>
      </c>
      <c r="B647" s="49">
        <v>4.8796809156975796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2"/>
        <v>4.8796809156975796</v>
      </c>
    </row>
    <row r="648" spans="1:11" ht="14.4" x14ac:dyDescent="0.3">
      <c r="A648" s="14" t="s">
        <v>22</v>
      </c>
      <c r="B648" s="59">
        <v>4.8796809156975796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82"/>
        <v>4.8796809156975796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2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82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82"/>
        <v>0</v>
      </c>
    </row>
    <row r="652" spans="1:11" x14ac:dyDescent="0.25">
      <c r="A652" s="17" t="s">
        <v>25</v>
      </c>
      <c r="B652" s="75">
        <f>SUM(B631:B647)</f>
        <v>689.04832721688319</v>
      </c>
      <c r="C652" s="75">
        <f t="shared" ref="C652:I652" si="83">SUM(C631:C647)</f>
        <v>11.619740689919956</v>
      </c>
      <c r="D652" s="75">
        <f t="shared" si="83"/>
        <v>147.94958052626259</v>
      </c>
      <c r="E652" s="75">
        <f t="shared" si="83"/>
        <v>163.3301316691429</v>
      </c>
      <c r="F652" s="75">
        <f t="shared" si="83"/>
        <v>824.87148889006573</v>
      </c>
      <c r="G652" s="75">
        <f t="shared" si="83"/>
        <v>41.365638501038177</v>
      </c>
      <c r="H652" s="76">
        <f t="shared" si="83"/>
        <v>0.58035954317432481</v>
      </c>
      <c r="I652" s="48">
        <f t="shared" si="83"/>
        <v>1878.7652670364866</v>
      </c>
    </row>
    <row r="653" spans="1:11" s="4" customFormat="1" ht="15" thickBot="1" x14ac:dyDescent="0.35">
      <c r="A653" s="19" t="s">
        <v>85</v>
      </c>
      <c r="B653" s="105">
        <f>B652/$I$652</f>
        <v>0.36675594301557923</v>
      </c>
      <c r="C653" s="105">
        <f t="shared" ref="C653:I653" si="84">C652/$I$652</f>
        <v>6.1847751253399632E-3</v>
      </c>
      <c r="D653" s="105">
        <f t="shared" si="84"/>
        <v>7.8748305135337232E-2</v>
      </c>
      <c r="E653" s="105">
        <f t="shared" si="84"/>
        <v>8.6934826044966981E-2</v>
      </c>
      <c r="F653" s="105">
        <f t="shared" si="84"/>
        <v>0.43904978624136248</v>
      </c>
      <c r="G653" s="105">
        <f t="shared" si="84"/>
        <v>2.2017459672483308E-2</v>
      </c>
      <c r="H653" s="105">
        <f t="shared" si="84"/>
        <v>3.0890476493094225E-4</v>
      </c>
      <c r="I653" s="105">
        <f t="shared" si="84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1">
    <tabColor rgb="FF008000"/>
  </sheetPr>
  <dimension ref="A1:U654"/>
  <sheetViews>
    <sheetView zoomScale="55" zoomScaleNormal="55" workbookViewId="0">
      <pane ySplit="5" topLeftCell="A52" activePane="bottomLeft" state="frozen"/>
      <selection activeCell="J213" sqref="J213"/>
      <selection pane="bottomLeft" activeCell="R27" sqref="R27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0" max="10" width="14.09765625" bestFit="1" customWidth="1"/>
    <col min="11" max="11" width="13" customWidth="1"/>
  </cols>
  <sheetData>
    <row r="1" spans="1:21" ht="15" customHeight="1" thickTop="1" x14ac:dyDescent="0.25">
      <c r="A1" s="388" t="s">
        <v>118</v>
      </c>
      <c r="B1" s="389"/>
      <c r="C1" s="389"/>
      <c r="D1" s="389"/>
      <c r="E1" s="389"/>
      <c r="F1" s="389"/>
      <c r="G1" s="389"/>
      <c r="H1" s="389"/>
      <c r="I1" s="390"/>
      <c r="U1" t="s">
        <v>97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36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2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21" ht="13.5" customHeight="1" x14ac:dyDescent="0.25">
      <c r="A7" s="10" t="s">
        <v>6</v>
      </c>
      <c r="B7" s="46">
        <f>B33+B85</f>
        <v>129.07344505717887</v>
      </c>
      <c r="C7" s="46">
        <f t="shared" ref="C7:E7" si="0">C33+C85</f>
        <v>59.662840161288763</v>
      </c>
      <c r="D7" s="46">
        <f t="shared" si="0"/>
        <v>1025.6898581071248</v>
      </c>
      <c r="E7" s="46">
        <f t="shared" si="0"/>
        <v>0</v>
      </c>
      <c r="F7" s="46">
        <f>F59+F85</f>
        <v>0.61493410510572732</v>
      </c>
      <c r="G7" s="46">
        <f t="shared" ref="G7:H22" si="1">G33+G85</f>
        <v>0</v>
      </c>
      <c r="H7" s="47">
        <f t="shared" si="1"/>
        <v>0</v>
      </c>
      <c r="I7" s="48">
        <f>SUM(B7:H7)</f>
        <v>1215.0410774306981</v>
      </c>
      <c r="J7" s="9"/>
      <c r="K7" s="273">
        <v>0</v>
      </c>
    </row>
    <row r="8" spans="1:21" ht="13.5" customHeight="1" x14ac:dyDescent="0.25">
      <c r="A8" s="11" t="s">
        <v>7</v>
      </c>
      <c r="B8" s="52">
        <f t="shared" ref="B8:E23" si="2">B34+B86</f>
        <v>271.23083156597147</v>
      </c>
      <c r="C8" s="52">
        <f t="shared" si="2"/>
        <v>0</v>
      </c>
      <c r="D8" s="52">
        <f t="shared" si="2"/>
        <v>25.568997913535508</v>
      </c>
      <c r="E8" s="52">
        <f t="shared" si="2"/>
        <v>0</v>
      </c>
      <c r="F8" s="52">
        <f t="shared" ref="F8:F27" si="3">F60+F86</f>
        <v>0</v>
      </c>
      <c r="G8" s="52">
        <f t="shared" si="1"/>
        <v>0</v>
      </c>
      <c r="H8" s="53">
        <f t="shared" si="1"/>
        <v>0</v>
      </c>
      <c r="I8" s="54">
        <f t="shared" ref="I8:I27" si="4">SUM(B8:H8)</f>
        <v>296.79982947950697</v>
      </c>
      <c r="J8" s="9"/>
      <c r="K8" s="273">
        <v>0</v>
      </c>
    </row>
    <row r="9" spans="1:21" ht="13.5" customHeight="1" x14ac:dyDescent="0.25">
      <c r="A9" s="12" t="s">
        <v>9</v>
      </c>
      <c r="B9" s="49">
        <f t="shared" si="2"/>
        <v>336.19896313198848</v>
      </c>
      <c r="C9" s="49">
        <f t="shared" si="2"/>
        <v>0</v>
      </c>
      <c r="D9" s="49">
        <f t="shared" si="2"/>
        <v>259.0947360788918</v>
      </c>
      <c r="E9" s="49">
        <f t="shared" si="2"/>
        <v>0</v>
      </c>
      <c r="F9" s="49">
        <f t="shared" si="3"/>
        <v>0</v>
      </c>
      <c r="G9" s="49">
        <f t="shared" si="1"/>
        <v>0</v>
      </c>
      <c r="H9" s="58">
        <f t="shared" si="1"/>
        <v>0</v>
      </c>
      <c r="I9" s="48">
        <f t="shared" si="4"/>
        <v>595.29369921088028</v>
      </c>
      <c r="J9" s="9"/>
      <c r="K9" s="273">
        <v>0</v>
      </c>
    </row>
    <row r="10" spans="1:21" ht="13.5" customHeight="1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1"/>
        <v>0</v>
      </c>
      <c r="H10" s="53">
        <f t="shared" si="1"/>
        <v>0</v>
      </c>
      <c r="I10" s="54">
        <f t="shared" si="4"/>
        <v>0</v>
      </c>
      <c r="J10" s="9"/>
      <c r="K10" s="273">
        <v>0</v>
      </c>
    </row>
    <row r="11" spans="1:21" ht="13.5" customHeight="1" x14ac:dyDescent="0.25">
      <c r="A11" s="12" t="s">
        <v>15</v>
      </c>
      <c r="B11" s="49">
        <f t="shared" si="2"/>
        <v>1858.3304339070255</v>
      </c>
      <c r="C11" s="49">
        <f t="shared" si="2"/>
        <v>475.41016328598312</v>
      </c>
      <c r="D11" s="49">
        <f t="shared" si="2"/>
        <v>529.00171521295556</v>
      </c>
      <c r="E11" s="49">
        <f t="shared" si="2"/>
        <v>18.531993339563613</v>
      </c>
      <c r="F11" s="49">
        <f t="shared" si="3"/>
        <v>0</v>
      </c>
      <c r="G11" s="49">
        <f t="shared" si="1"/>
        <v>0</v>
      </c>
      <c r="H11" s="58">
        <f t="shared" si="1"/>
        <v>0</v>
      </c>
      <c r="I11" s="48">
        <f t="shared" si="4"/>
        <v>2881.2743057455277</v>
      </c>
      <c r="J11" s="9"/>
      <c r="K11" s="273">
        <v>0</v>
      </c>
    </row>
    <row r="12" spans="1:21" ht="13.5" customHeight="1" x14ac:dyDescent="0.25">
      <c r="A12" s="11" t="s">
        <v>67</v>
      </c>
      <c r="B12" s="52">
        <f t="shared" si="2"/>
        <v>6622.7751309718378</v>
      </c>
      <c r="C12" s="52">
        <f t="shared" si="2"/>
        <v>17.796964905077015</v>
      </c>
      <c r="D12" s="52">
        <f t="shared" si="2"/>
        <v>521.1498679465974</v>
      </c>
      <c r="E12" s="52">
        <f t="shared" si="2"/>
        <v>0.11157294225147101</v>
      </c>
      <c r="F12" s="52">
        <f t="shared" si="3"/>
        <v>0</v>
      </c>
      <c r="G12" s="52">
        <f t="shared" si="1"/>
        <v>0</v>
      </c>
      <c r="H12" s="53">
        <f t="shared" si="1"/>
        <v>0</v>
      </c>
      <c r="I12" s="54">
        <f t="shared" si="4"/>
        <v>7161.8335367657646</v>
      </c>
      <c r="J12" s="9"/>
      <c r="K12" s="273">
        <v>0</v>
      </c>
    </row>
    <row r="13" spans="1:21" ht="13.5" customHeight="1" x14ac:dyDescent="0.25">
      <c r="A13" s="12" t="s">
        <v>56</v>
      </c>
      <c r="B13" s="49">
        <f t="shared" si="2"/>
        <v>2.0021812889303455E-7</v>
      </c>
      <c r="C13" s="49">
        <f t="shared" si="2"/>
        <v>2.0827441541129823</v>
      </c>
      <c r="D13" s="49">
        <f t="shared" si="2"/>
        <v>0.48635027311582124</v>
      </c>
      <c r="E13" s="49">
        <f t="shared" si="2"/>
        <v>704.71159674984438</v>
      </c>
      <c r="F13" s="49">
        <f t="shared" si="3"/>
        <v>12804.55087010536</v>
      </c>
      <c r="G13" s="49">
        <f t="shared" si="1"/>
        <v>0</v>
      </c>
      <c r="H13" s="58">
        <f t="shared" si="1"/>
        <v>0</v>
      </c>
      <c r="I13" s="48">
        <f t="shared" si="4"/>
        <v>13511.831561482652</v>
      </c>
      <c r="J13" s="9"/>
      <c r="K13" s="273">
        <v>0</v>
      </c>
    </row>
    <row r="14" spans="1:21" ht="13.5" customHeight="1" x14ac:dyDescent="0.25">
      <c r="A14" s="11" t="s">
        <v>11</v>
      </c>
      <c r="B14" s="52">
        <f t="shared" si="2"/>
        <v>3.6891152249924057E-8</v>
      </c>
      <c r="C14" s="52">
        <f t="shared" si="2"/>
        <v>2.566489081909871E-8</v>
      </c>
      <c r="D14" s="52">
        <f t="shared" si="2"/>
        <v>2.7964853301764937E-2</v>
      </c>
      <c r="E14" s="52">
        <f t="shared" si="2"/>
        <v>23.425643958990271</v>
      </c>
      <c r="F14" s="52">
        <f t="shared" si="3"/>
        <v>6164.6941710149804</v>
      </c>
      <c r="G14" s="52">
        <f t="shared" si="1"/>
        <v>0</v>
      </c>
      <c r="H14" s="53">
        <f t="shared" si="1"/>
        <v>0</v>
      </c>
      <c r="I14" s="54">
        <f t="shared" si="4"/>
        <v>6188.1477798898286</v>
      </c>
      <c r="J14" s="9"/>
      <c r="K14" s="273">
        <v>0</v>
      </c>
    </row>
    <row r="15" spans="1:21" ht="13.5" customHeight="1" x14ac:dyDescent="0.25">
      <c r="A15" s="12" t="s">
        <v>57</v>
      </c>
      <c r="B15" s="49">
        <f t="shared" si="2"/>
        <v>0</v>
      </c>
      <c r="C15" s="49">
        <f t="shared" si="2"/>
        <v>0</v>
      </c>
      <c r="D15" s="49">
        <f t="shared" si="2"/>
        <v>0</v>
      </c>
      <c r="E15" s="49">
        <f t="shared" si="2"/>
        <v>19.425120652070682</v>
      </c>
      <c r="F15" s="49">
        <f t="shared" si="3"/>
        <v>682.73414735241192</v>
      </c>
      <c r="G15" s="49">
        <f t="shared" si="1"/>
        <v>0</v>
      </c>
      <c r="H15" s="58">
        <f t="shared" si="1"/>
        <v>0</v>
      </c>
      <c r="I15" s="48">
        <f t="shared" si="4"/>
        <v>702.15926800448256</v>
      </c>
      <c r="J15" s="9"/>
      <c r="K15" s="273">
        <v>0</v>
      </c>
    </row>
    <row r="16" spans="1:21" ht="13.5" customHeight="1" x14ac:dyDescent="0.25">
      <c r="A16" s="11" t="s">
        <v>16</v>
      </c>
      <c r="B16" s="52">
        <f t="shared" si="2"/>
        <v>356.43433125948678</v>
      </c>
      <c r="C16" s="52">
        <f t="shared" si="2"/>
        <v>4.6267085544664566</v>
      </c>
      <c r="D16" s="52">
        <f t="shared" si="2"/>
        <v>185.05288567359923</v>
      </c>
      <c r="E16" s="52">
        <f t="shared" si="2"/>
        <v>11.116667392268988</v>
      </c>
      <c r="F16" s="52">
        <f t="shared" si="3"/>
        <v>21.036454888473532</v>
      </c>
      <c r="G16" s="52">
        <f t="shared" si="1"/>
        <v>0</v>
      </c>
      <c r="H16" s="53">
        <f t="shared" si="1"/>
        <v>0</v>
      </c>
      <c r="I16" s="54">
        <f t="shared" si="4"/>
        <v>578.2670477682949</v>
      </c>
      <c r="J16" s="9"/>
      <c r="K16" s="273">
        <v>0</v>
      </c>
    </row>
    <row r="17" spans="1:11" ht="13.5" customHeight="1" x14ac:dyDescent="0.25">
      <c r="A17" s="12" t="s">
        <v>139</v>
      </c>
      <c r="B17" s="49">
        <f t="shared" si="2"/>
        <v>2135.4579592665195</v>
      </c>
      <c r="C17" s="49">
        <f t="shared" si="2"/>
        <v>1286.3977195361706</v>
      </c>
      <c r="D17" s="49">
        <f t="shared" si="2"/>
        <v>1554.787660294146</v>
      </c>
      <c r="E17" s="49">
        <f t="shared" si="2"/>
        <v>128.70231788997901</v>
      </c>
      <c r="F17" s="49">
        <f t="shared" si="3"/>
        <v>1036.3156573338224</v>
      </c>
      <c r="G17" s="49">
        <f t="shared" si="1"/>
        <v>0</v>
      </c>
      <c r="H17" s="58">
        <f t="shared" si="1"/>
        <v>0</v>
      </c>
      <c r="I17" s="48">
        <f t="shared" si="4"/>
        <v>6141.6613143206378</v>
      </c>
      <c r="J17" s="9"/>
      <c r="K17" s="273">
        <v>0</v>
      </c>
    </row>
    <row r="18" spans="1:11" ht="13.5" customHeight="1" x14ac:dyDescent="0.25">
      <c r="A18" s="11" t="s">
        <v>24</v>
      </c>
      <c r="B18" s="52">
        <f t="shared" si="2"/>
        <v>2009.6628866993196</v>
      </c>
      <c r="C18" s="52">
        <f t="shared" si="2"/>
        <v>20.157534615863394</v>
      </c>
      <c r="D18" s="52">
        <f t="shared" si="2"/>
        <v>4214.2100300619413</v>
      </c>
      <c r="E18" s="52">
        <f t="shared" si="2"/>
        <v>4835.0573303300034</v>
      </c>
      <c r="F18" s="52">
        <f t="shared" si="3"/>
        <v>1632.6948976111398</v>
      </c>
      <c r="G18" s="52">
        <f t="shared" si="1"/>
        <v>1580.0455368333023</v>
      </c>
      <c r="H18" s="53">
        <f t="shared" si="1"/>
        <v>50.961029945820997</v>
      </c>
      <c r="I18" s="54">
        <f t="shared" si="4"/>
        <v>14342.789246097391</v>
      </c>
      <c r="J18" s="9"/>
      <c r="K18" s="273">
        <v>0</v>
      </c>
    </row>
    <row r="19" spans="1:11" ht="13.5" customHeight="1" x14ac:dyDescent="0.25">
      <c r="A19" s="12" t="s">
        <v>23</v>
      </c>
      <c r="B19" s="49">
        <f t="shared" si="2"/>
        <v>2929.6124025770678</v>
      </c>
      <c r="C19" s="49">
        <f t="shared" si="2"/>
        <v>14.362220837018929</v>
      </c>
      <c r="D19" s="49">
        <f t="shared" si="2"/>
        <v>173.13062634145268</v>
      </c>
      <c r="E19" s="49">
        <f t="shared" si="2"/>
        <v>1.2013093732433024E-8</v>
      </c>
      <c r="F19" s="49">
        <f t="shared" si="3"/>
        <v>0</v>
      </c>
      <c r="G19" s="49">
        <f t="shared" si="1"/>
        <v>0</v>
      </c>
      <c r="H19" s="58">
        <f t="shared" si="1"/>
        <v>0</v>
      </c>
      <c r="I19" s="48">
        <f t="shared" si="4"/>
        <v>3117.1052497675523</v>
      </c>
      <c r="J19" s="9"/>
      <c r="K19" s="273">
        <v>0</v>
      </c>
    </row>
    <row r="20" spans="1:11" ht="13.5" customHeight="1" x14ac:dyDescent="0.25">
      <c r="A20" s="11" t="s">
        <v>58</v>
      </c>
      <c r="B20" s="52">
        <f t="shared" si="2"/>
        <v>5127.5422128307982</v>
      </c>
      <c r="C20" s="52">
        <f t="shared" si="2"/>
        <v>27.526381913202233</v>
      </c>
      <c r="D20" s="52">
        <f t="shared" si="2"/>
        <v>666.88212411662585</v>
      </c>
      <c r="E20" s="52">
        <f t="shared" si="2"/>
        <v>1.4146909916812328E-7</v>
      </c>
      <c r="F20" s="52">
        <f t="shared" si="3"/>
        <v>0</v>
      </c>
      <c r="G20" s="52">
        <f t="shared" si="1"/>
        <v>0</v>
      </c>
      <c r="H20" s="53">
        <f t="shared" si="1"/>
        <v>0</v>
      </c>
      <c r="I20" s="54">
        <f t="shared" si="4"/>
        <v>5821.9507190020959</v>
      </c>
      <c r="J20" s="9"/>
      <c r="K20" s="273">
        <v>0</v>
      </c>
    </row>
    <row r="21" spans="1:11" ht="13.5" customHeight="1" x14ac:dyDescent="0.25">
      <c r="A21" s="12" t="s">
        <v>21</v>
      </c>
      <c r="B21" s="49">
        <f t="shared" si="2"/>
        <v>682.1725918416962</v>
      </c>
      <c r="C21" s="49">
        <f t="shared" si="2"/>
        <v>3786.8951388293967</v>
      </c>
      <c r="D21" s="49">
        <f t="shared" si="2"/>
        <v>408.82593106731264</v>
      </c>
      <c r="E21" s="49">
        <f t="shared" si="2"/>
        <v>6.6821723298763356</v>
      </c>
      <c r="F21" s="49">
        <f t="shared" si="3"/>
        <v>73.324547698555421</v>
      </c>
      <c r="G21" s="49">
        <f t="shared" si="1"/>
        <v>0</v>
      </c>
      <c r="H21" s="58">
        <f t="shared" si="1"/>
        <v>0</v>
      </c>
      <c r="I21" s="48">
        <f t="shared" si="4"/>
        <v>4957.9003817668381</v>
      </c>
      <c r="J21" s="9"/>
      <c r="K21" s="273">
        <v>0</v>
      </c>
    </row>
    <row r="22" spans="1:11" ht="13.5" customHeight="1" x14ac:dyDescent="0.25">
      <c r="A22" s="11" t="s">
        <v>20</v>
      </c>
      <c r="B22" s="52">
        <f t="shared" si="2"/>
        <v>145.74297549977319</v>
      </c>
      <c r="C22" s="52">
        <f t="shared" si="2"/>
        <v>207.97900762056616</v>
      </c>
      <c r="D22" s="52">
        <f t="shared" si="2"/>
        <v>255.05517367800815</v>
      </c>
      <c r="E22" s="52">
        <f t="shared" si="2"/>
        <v>2.0348428408641139E-7</v>
      </c>
      <c r="F22" s="52">
        <f t="shared" si="3"/>
        <v>0</v>
      </c>
      <c r="G22" s="52">
        <f t="shared" si="1"/>
        <v>0</v>
      </c>
      <c r="H22" s="53">
        <f t="shared" si="1"/>
        <v>0</v>
      </c>
      <c r="I22" s="54">
        <f t="shared" si="4"/>
        <v>608.77715700183182</v>
      </c>
      <c r="J22" s="9"/>
      <c r="K22" s="273">
        <v>0</v>
      </c>
    </row>
    <row r="23" spans="1:11" ht="13.5" customHeight="1" x14ac:dyDescent="0.25">
      <c r="A23" s="13" t="s">
        <v>62</v>
      </c>
      <c r="B23" s="49">
        <f t="shared" si="2"/>
        <v>434.12749099525649</v>
      </c>
      <c r="C23" s="49">
        <f t="shared" si="2"/>
        <v>7.8387475637406426E-9</v>
      </c>
      <c r="D23" s="49">
        <f t="shared" si="2"/>
        <v>213.7227805110509</v>
      </c>
      <c r="E23" s="49">
        <f t="shared" si="2"/>
        <v>0</v>
      </c>
      <c r="F23" s="49">
        <f t="shared" si="3"/>
        <v>0</v>
      </c>
      <c r="G23" s="49">
        <f t="shared" ref="G23:H27" si="5">G49+G101</f>
        <v>0</v>
      </c>
      <c r="H23" s="58">
        <f t="shared" si="5"/>
        <v>0</v>
      </c>
      <c r="I23" s="48">
        <f t="shared" si="4"/>
        <v>647.85027151414613</v>
      </c>
      <c r="J23" s="9"/>
      <c r="K23" s="273">
        <v>0</v>
      </c>
    </row>
    <row r="24" spans="1:11" ht="13.5" customHeight="1" x14ac:dyDescent="0.3">
      <c r="A24" s="14" t="s">
        <v>22</v>
      </c>
      <c r="B24" s="59">
        <f t="shared" ref="B24:E27" si="6">B50+B102</f>
        <v>434.12749098898553</v>
      </c>
      <c r="C24" s="59">
        <f t="shared" si="6"/>
        <v>7.8387475637406426E-9</v>
      </c>
      <c r="D24" s="59">
        <f t="shared" si="6"/>
        <v>213.7227805110509</v>
      </c>
      <c r="E24" s="59">
        <f t="shared" si="6"/>
        <v>0</v>
      </c>
      <c r="F24" s="52">
        <f t="shared" si="3"/>
        <v>0</v>
      </c>
      <c r="G24" s="59">
        <f t="shared" si="5"/>
        <v>0</v>
      </c>
      <c r="H24" s="60">
        <f t="shared" si="5"/>
        <v>0</v>
      </c>
      <c r="I24" s="54">
        <f t="shared" si="4"/>
        <v>647.85027150787516</v>
      </c>
      <c r="J24" s="9"/>
      <c r="K24" s="273">
        <v>0</v>
      </c>
    </row>
    <row r="25" spans="1:11" ht="13.5" customHeight="1" x14ac:dyDescent="0.3">
      <c r="A25" s="15" t="s">
        <v>18</v>
      </c>
      <c r="B25" s="65">
        <f t="shared" si="6"/>
        <v>0</v>
      </c>
      <c r="C25" s="65">
        <f t="shared" si="6"/>
        <v>0</v>
      </c>
      <c r="D25" s="65">
        <f t="shared" si="6"/>
        <v>0</v>
      </c>
      <c r="E25" s="65">
        <f t="shared" si="6"/>
        <v>0</v>
      </c>
      <c r="F25" s="49">
        <f t="shared" si="3"/>
        <v>0</v>
      </c>
      <c r="G25" s="65">
        <f t="shared" si="5"/>
        <v>0</v>
      </c>
      <c r="H25" s="66">
        <f t="shared" si="5"/>
        <v>0</v>
      </c>
      <c r="I25" s="48">
        <f t="shared" si="4"/>
        <v>0</v>
      </c>
      <c r="J25" s="9"/>
      <c r="K25" s="273">
        <v>0</v>
      </c>
    </row>
    <row r="26" spans="1:11" ht="13.5" customHeight="1" x14ac:dyDescent="0.3">
      <c r="A26" s="14" t="s">
        <v>19</v>
      </c>
      <c r="B26" s="59">
        <f t="shared" si="6"/>
        <v>0</v>
      </c>
      <c r="C26" s="59">
        <f t="shared" si="6"/>
        <v>0</v>
      </c>
      <c r="D26" s="59">
        <f t="shared" si="6"/>
        <v>0</v>
      </c>
      <c r="E26" s="59">
        <f t="shared" si="6"/>
        <v>0</v>
      </c>
      <c r="F26" s="52">
        <f t="shared" si="3"/>
        <v>0</v>
      </c>
      <c r="G26" s="59">
        <f t="shared" si="5"/>
        <v>0</v>
      </c>
      <c r="H26" s="60">
        <f t="shared" si="5"/>
        <v>0</v>
      </c>
      <c r="I26" s="54">
        <f t="shared" si="4"/>
        <v>0</v>
      </c>
      <c r="J26" s="9"/>
      <c r="K26" s="273">
        <v>0</v>
      </c>
    </row>
    <row r="27" spans="1:11" ht="13.5" customHeight="1" thickBot="1" x14ac:dyDescent="0.35">
      <c r="A27" s="16" t="s">
        <v>10</v>
      </c>
      <c r="B27" s="70">
        <f t="shared" si="6"/>
        <v>0</v>
      </c>
      <c r="C27" s="70">
        <f t="shared" si="6"/>
        <v>0</v>
      </c>
      <c r="D27" s="70">
        <f t="shared" si="6"/>
        <v>0</v>
      </c>
      <c r="E27" s="70">
        <f t="shared" si="6"/>
        <v>0</v>
      </c>
      <c r="F27" s="49">
        <f t="shared" si="3"/>
        <v>0</v>
      </c>
      <c r="G27" s="70">
        <f t="shared" si="5"/>
        <v>0</v>
      </c>
      <c r="H27" s="71">
        <f t="shared" si="5"/>
        <v>0</v>
      </c>
      <c r="I27" s="48">
        <f t="shared" si="4"/>
        <v>0</v>
      </c>
      <c r="J27" s="9"/>
      <c r="K27" s="273">
        <v>0</v>
      </c>
    </row>
    <row r="28" spans="1:11" ht="13.5" customHeight="1" x14ac:dyDescent="0.25">
      <c r="A28" s="17" t="s">
        <v>25</v>
      </c>
      <c r="B28" s="75">
        <f>SUM(B7:B23)</f>
        <v>23038.361655841025</v>
      </c>
      <c r="C28" s="75">
        <f t="shared" ref="C28:I28" si="7">SUM(C7:C23)</f>
        <v>5902.8974244466499</v>
      </c>
      <c r="D28" s="75">
        <f t="shared" si="7"/>
        <v>10032.686702129662</v>
      </c>
      <c r="E28" s="75">
        <f t="shared" si="7"/>
        <v>5747.7644159418151</v>
      </c>
      <c r="F28" s="127">
        <f t="shared" si="7"/>
        <v>22415.965680109846</v>
      </c>
      <c r="G28" s="75">
        <f t="shared" si="7"/>
        <v>1580.0455368333023</v>
      </c>
      <c r="H28" s="76">
        <f t="shared" si="7"/>
        <v>50.961029945820997</v>
      </c>
      <c r="I28" s="127">
        <f t="shared" si="7"/>
        <v>68768.682445248138</v>
      </c>
      <c r="J28" s="274">
        <v>0</v>
      </c>
      <c r="K28" s="273">
        <v>0</v>
      </c>
    </row>
    <row r="29" spans="1:11" s="4" customFormat="1" ht="13.5" customHeight="1" thickBot="1" x14ac:dyDescent="0.35">
      <c r="A29" s="18" t="s">
        <v>85</v>
      </c>
      <c r="B29" s="105">
        <f>B28/$I$28</f>
        <v>0.33501240443545766</v>
      </c>
      <c r="C29" s="105">
        <f t="shared" ref="C29:I29" si="8">C28/$I$28</f>
        <v>8.5837000427431268E-2</v>
      </c>
      <c r="D29" s="105">
        <f t="shared" si="8"/>
        <v>0.14589034347309809</v>
      </c>
      <c r="E29" s="105">
        <f t="shared" si="8"/>
        <v>8.358113332355957E-2</v>
      </c>
      <c r="F29" s="105">
        <f t="shared" si="8"/>
        <v>0.32596183150603275</v>
      </c>
      <c r="G29" s="105">
        <f t="shared" si="8"/>
        <v>2.2976236866124256E-2</v>
      </c>
      <c r="H29" s="105">
        <f t="shared" si="8"/>
        <v>7.4104996829617699E-4</v>
      </c>
      <c r="I29" s="105">
        <f t="shared" si="8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1.3317598249098599E-8</v>
      </c>
      <c r="C33" s="46">
        <f t="shared" ref="C33:E33" si="9">C111+C137+C163+C189+C215+C241+C267+C293+C319+C345+C371+C397+C423</f>
        <v>59.662840161288763</v>
      </c>
      <c r="D33" s="46">
        <f t="shared" si="9"/>
        <v>1014.5293963367582</v>
      </c>
      <c r="E33" s="46">
        <f t="shared" si="9"/>
        <v>0</v>
      </c>
      <c r="F33" s="371"/>
      <c r="G33" s="46">
        <f t="shared" ref="G33:H48" si="10">G111+G137+G163+G189+G215+G241+G267+G293+G319+G345+G371+G397+G423</f>
        <v>0</v>
      </c>
      <c r="H33" s="47">
        <f t="shared" si="10"/>
        <v>0</v>
      </c>
      <c r="I33" s="48">
        <f>SUM(B33:H33)</f>
        <v>1074.1922365113646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11">B112+B138+B164+B190+B216+B242+B268+B294+B320+B346+B372+B398+B424</f>
        <v>0</v>
      </c>
      <c r="C34" s="52">
        <f t="shared" si="11"/>
        <v>0</v>
      </c>
      <c r="D34" s="52">
        <f t="shared" si="11"/>
        <v>0</v>
      </c>
      <c r="E34" s="52">
        <f t="shared" si="11"/>
        <v>0</v>
      </c>
      <c r="F34" s="372"/>
      <c r="G34" s="52">
        <f t="shared" si="10"/>
        <v>0</v>
      </c>
      <c r="H34" s="53">
        <f t="shared" si="10"/>
        <v>0</v>
      </c>
      <c r="I34" s="54">
        <f t="shared" ref="I34:I53" si="12">SUM(B34:H34)</f>
        <v>0</v>
      </c>
      <c r="K34" s="273">
        <v>0</v>
      </c>
    </row>
    <row r="35" spans="1:11" ht="13.5" customHeight="1" x14ac:dyDescent="0.25">
      <c r="A35" s="12" t="s">
        <v>9</v>
      </c>
      <c r="B35" s="49">
        <f t="shared" si="11"/>
        <v>0</v>
      </c>
      <c r="C35" s="49">
        <f t="shared" si="11"/>
        <v>0</v>
      </c>
      <c r="D35" s="49">
        <f t="shared" si="11"/>
        <v>237.45718221594402</v>
      </c>
      <c r="E35" s="49">
        <f t="shared" si="11"/>
        <v>0</v>
      </c>
      <c r="F35" s="372"/>
      <c r="G35" s="49">
        <f t="shared" si="10"/>
        <v>0</v>
      </c>
      <c r="H35" s="58">
        <f t="shared" si="10"/>
        <v>0</v>
      </c>
      <c r="I35" s="48">
        <f t="shared" si="12"/>
        <v>237.45718221594402</v>
      </c>
      <c r="K35" s="273">
        <v>0</v>
      </c>
    </row>
    <row r="36" spans="1:11" ht="13.5" customHeight="1" x14ac:dyDescent="0.25">
      <c r="A36" s="11" t="s">
        <v>54</v>
      </c>
      <c r="B36" s="52">
        <f t="shared" si="11"/>
        <v>0</v>
      </c>
      <c r="C36" s="52">
        <f t="shared" si="11"/>
        <v>0</v>
      </c>
      <c r="D36" s="52">
        <f t="shared" si="11"/>
        <v>0</v>
      </c>
      <c r="E36" s="52">
        <f t="shared" si="11"/>
        <v>0</v>
      </c>
      <c r="F36" s="372"/>
      <c r="G36" s="52">
        <f t="shared" si="10"/>
        <v>0</v>
      </c>
      <c r="H36" s="53">
        <f t="shared" si="10"/>
        <v>0</v>
      </c>
      <c r="I36" s="54">
        <f t="shared" si="12"/>
        <v>0</v>
      </c>
      <c r="K36" s="273">
        <v>0</v>
      </c>
    </row>
    <row r="37" spans="1:11" ht="13.5" customHeight="1" x14ac:dyDescent="0.25">
      <c r="A37" s="12" t="s">
        <v>15</v>
      </c>
      <c r="B37" s="49">
        <f t="shared" si="11"/>
        <v>329.81957497555896</v>
      </c>
      <c r="C37" s="49">
        <f t="shared" si="11"/>
        <v>435.79899575636364</v>
      </c>
      <c r="D37" s="49">
        <f t="shared" si="11"/>
        <v>424.92299932177667</v>
      </c>
      <c r="E37" s="49">
        <f t="shared" si="11"/>
        <v>6.5981794164474118E-9</v>
      </c>
      <c r="F37" s="372"/>
      <c r="G37" s="49">
        <f t="shared" si="10"/>
        <v>0</v>
      </c>
      <c r="H37" s="58">
        <f t="shared" si="10"/>
        <v>0</v>
      </c>
      <c r="I37" s="48">
        <f t="shared" si="12"/>
        <v>1190.5415700602973</v>
      </c>
      <c r="K37" s="273">
        <v>0</v>
      </c>
    </row>
    <row r="38" spans="1:11" ht="13.5" customHeight="1" x14ac:dyDescent="0.25">
      <c r="A38" s="11" t="s">
        <v>67</v>
      </c>
      <c r="B38" s="52">
        <f t="shared" si="11"/>
        <v>76.543961757371477</v>
      </c>
      <c r="C38" s="52">
        <f t="shared" si="11"/>
        <v>4.6186371273800768</v>
      </c>
      <c r="D38" s="52">
        <f t="shared" si="11"/>
        <v>58.393677398134912</v>
      </c>
      <c r="E38" s="52">
        <f t="shared" si="11"/>
        <v>0.11157294225147101</v>
      </c>
      <c r="F38" s="372"/>
      <c r="G38" s="52">
        <f t="shared" si="10"/>
        <v>0</v>
      </c>
      <c r="H38" s="53">
        <f t="shared" si="10"/>
        <v>0</v>
      </c>
      <c r="I38" s="54">
        <f t="shared" si="12"/>
        <v>139.66784922513796</v>
      </c>
      <c r="K38" s="273">
        <v>0</v>
      </c>
    </row>
    <row r="39" spans="1:11" ht="13.5" customHeight="1" x14ac:dyDescent="0.25">
      <c r="A39" s="12" t="s">
        <v>56</v>
      </c>
      <c r="B39" s="49">
        <f t="shared" si="11"/>
        <v>2.0021812889303455E-7</v>
      </c>
      <c r="C39" s="49">
        <f t="shared" si="11"/>
        <v>1.6658709144712645</v>
      </c>
      <c r="D39" s="49">
        <f t="shared" si="11"/>
        <v>0.35093599376548318</v>
      </c>
      <c r="E39" s="49">
        <f t="shared" si="11"/>
        <v>621.30969526644219</v>
      </c>
      <c r="F39" s="372"/>
      <c r="G39" s="49">
        <f t="shared" si="10"/>
        <v>0</v>
      </c>
      <c r="H39" s="58">
        <f t="shared" si="10"/>
        <v>0</v>
      </c>
      <c r="I39" s="48">
        <f t="shared" si="12"/>
        <v>623.32650237489702</v>
      </c>
      <c r="K39" s="273">
        <v>0</v>
      </c>
    </row>
    <row r="40" spans="1:11" ht="13.5" customHeight="1" x14ac:dyDescent="0.25">
      <c r="A40" s="11" t="s">
        <v>11</v>
      </c>
      <c r="B40" s="52">
        <f t="shared" si="11"/>
        <v>3.6891152249924057E-8</v>
      </c>
      <c r="C40" s="52">
        <f t="shared" si="11"/>
        <v>2.566489081909871E-8</v>
      </c>
      <c r="D40" s="52">
        <f t="shared" si="11"/>
        <v>2.566489081909871E-8</v>
      </c>
      <c r="E40" s="52">
        <f t="shared" si="11"/>
        <v>2.3310930161793082</v>
      </c>
      <c r="F40" s="372"/>
      <c r="G40" s="52">
        <f t="shared" si="10"/>
        <v>0</v>
      </c>
      <c r="H40" s="53">
        <f t="shared" si="10"/>
        <v>0</v>
      </c>
      <c r="I40" s="54">
        <f t="shared" si="12"/>
        <v>2.3310931044002419</v>
      </c>
      <c r="K40" s="273">
        <v>0</v>
      </c>
    </row>
    <row r="41" spans="1:11" ht="13.5" customHeight="1" x14ac:dyDescent="0.25">
      <c r="A41" s="12" t="s">
        <v>57</v>
      </c>
      <c r="B41" s="49">
        <f t="shared" si="11"/>
        <v>0</v>
      </c>
      <c r="C41" s="49">
        <f t="shared" si="11"/>
        <v>0</v>
      </c>
      <c r="D41" s="49">
        <f t="shared" si="11"/>
        <v>0</v>
      </c>
      <c r="E41" s="49">
        <f t="shared" si="11"/>
        <v>0</v>
      </c>
      <c r="F41" s="372"/>
      <c r="G41" s="49">
        <f t="shared" si="10"/>
        <v>0</v>
      </c>
      <c r="H41" s="58">
        <f t="shared" si="10"/>
        <v>0</v>
      </c>
      <c r="I41" s="48">
        <f t="shared" si="12"/>
        <v>0</v>
      </c>
      <c r="K41" s="273">
        <v>0</v>
      </c>
    </row>
    <row r="42" spans="1:11" ht="13.5" customHeight="1" x14ac:dyDescent="0.25">
      <c r="A42" s="11" t="s">
        <v>16</v>
      </c>
      <c r="B42" s="52">
        <f t="shared" si="11"/>
        <v>62.395349431945043</v>
      </c>
      <c r="C42" s="52">
        <f t="shared" si="11"/>
        <v>4.2089499166989679</v>
      </c>
      <c r="D42" s="52">
        <f t="shared" si="11"/>
        <v>159.72992519209618</v>
      </c>
      <c r="E42" s="52">
        <f t="shared" si="11"/>
        <v>9.1665400901329566</v>
      </c>
      <c r="F42" s="372"/>
      <c r="G42" s="52">
        <f t="shared" si="10"/>
        <v>0</v>
      </c>
      <c r="H42" s="53">
        <f t="shared" si="10"/>
        <v>0</v>
      </c>
      <c r="I42" s="54">
        <f t="shared" si="12"/>
        <v>235.50076463087316</v>
      </c>
      <c r="K42" s="273">
        <v>0</v>
      </c>
    </row>
    <row r="43" spans="1:11" ht="13.5" customHeight="1" x14ac:dyDescent="0.25">
      <c r="A43" s="12" t="s">
        <v>139</v>
      </c>
      <c r="B43" s="49">
        <f t="shared" si="11"/>
        <v>470.32440487960861</v>
      </c>
      <c r="C43" s="49">
        <f t="shared" si="11"/>
        <v>1108.2158224775499</v>
      </c>
      <c r="D43" s="49">
        <f t="shared" si="11"/>
        <v>1351.6240438553389</v>
      </c>
      <c r="E43" s="49">
        <f t="shared" si="11"/>
        <v>101.33868275995593</v>
      </c>
      <c r="F43" s="372"/>
      <c r="G43" s="49">
        <f t="shared" si="10"/>
        <v>0</v>
      </c>
      <c r="H43" s="58">
        <f t="shared" si="10"/>
        <v>0</v>
      </c>
      <c r="I43" s="48">
        <f t="shared" si="12"/>
        <v>3031.5029539724537</v>
      </c>
      <c r="K43" s="273">
        <v>0</v>
      </c>
    </row>
    <row r="44" spans="1:11" ht="13.5" customHeight="1" x14ac:dyDescent="0.25">
      <c r="A44" s="11" t="s">
        <v>24</v>
      </c>
      <c r="B44" s="52">
        <f t="shared" si="11"/>
        <v>185.54642183485063</v>
      </c>
      <c r="C44" s="52">
        <f t="shared" si="11"/>
        <v>20.061594702823147</v>
      </c>
      <c r="D44" s="52">
        <f t="shared" si="11"/>
        <v>1706.4173777035385</v>
      </c>
      <c r="E44" s="52">
        <f t="shared" si="11"/>
        <v>3359.2596219224256</v>
      </c>
      <c r="F44" s="372"/>
      <c r="G44" s="52">
        <f t="shared" si="10"/>
        <v>514.04088188014839</v>
      </c>
      <c r="H44" s="53">
        <f>H122+H148+H174+H200+H226+H252+H278+H304+H330+H356+H382+H408+H434</f>
        <v>50.189991881187773</v>
      </c>
      <c r="I44" s="54">
        <f t="shared" si="12"/>
        <v>5835.5158899249736</v>
      </c>
      <c r="K44" s="273">
        <v>0</v>
      </c>
    </row>
    <row r="45" spans="1:11" ht="13.5" customHeight="1" x14ac:dyDescent="0.25">
      <c r="A45" s="12" t="s">
        <v>23</v>
      </c>
      <c r="B45" s="49">
        <f t="shared" si="11"/>
        <v>96.34420687040398</v>
      </c>
      <c r="C45" s="49">
        <f t="shared" si="11"/>
        <v>1.0108221520579355</v>
      </c>
      <c r="D45" s="49">
        <f t="shared" si="11"/>
        <v>6.7287701343210395</v>
      </c>
      <c r="E45" s="49">
        <f t="shared" si="11"/>
        <v>1.2013093732433024E-8</v>
      </c>
      <c r="F45" s="372"/>
      <c r="G45" s="49">
        <f t="shared" si="10"/>
        <v>0</v>
      </c>
      <c r="H45" s="58">
        <f t="shared" si="10"/>
        <v>0</v>
      </c>
      <c r="I45" s="48">
        <f t="shared" si="12"/>
        <v>104.08379916879605</v>
      </c>
      <c r="K45" s="273">
        <v>0</v>
      </c>
    </row>
    <row r="46" spans="1:11" ht="13.5" customHeight="1" x14ac:dyDescent="0.25">
      <c r="A46" s="11" t="s">
        <v>58</v>
      </c>
      <c r="B46" s="52">
        <f t="shared" si="11"/>
        <v>20.860726012977956</v>
      </c>
      <c r="C46" s="52">
        <f t="shared" si="11"/>
        <v>18.003184414727514</v>
      </c>
      <c r="D46" s="52">
        <f t="shared" si="11"/>
        <v>31.511536896980111</v>
      </c>
      <c r="E46" s="52">
        <f t="shared" si="11"/>
        <v>1.4146909916812328E-7</v>
      </c>
      <c r="F46" s="372"/>
      <c r="G46" s="52">
        <f t="shared" si="10"/>
        <v>0</v>
      </c>
      <c r="H46" s="53">
        <f t="shared" si="10"/>
        <v>0</v>
      </c>
      <c r="I46" s="54">
        <f t="shared" si="12"/>
        <v>70.375447466154682</v>
      </c>
      <c r="K46" s="273">
        <v>0</v>
      </c>
    </row>
    <row r="47" spans="1:11" ht="13.5" customHeight="1" x14ac:dyDescent="0.25">
      <c r="A47" s="12" t="s">
        <v>21</v>
      </c>
      <c r="B47" s="49">
        <f t="shared" si="11"/>
        <v>214.52783627681575</v>
      </c>
      <c r="C47" s="49">
        <f t="shared" si="11"/>
        <v>3786.8951388293967</v>
      </c>
      <c r="D47" s="49">
        <f t="shared" si="11"/>
        <v>374.14171376999525</v>
      </c>
      <c r="E47" s="49">
        <f t="shared" si="11"/>
        <v>6.6821723298763356</v>
      </c>
      <c r="F47" s="372"/>
      <c r="G47" s="49">
        <f t="shared" si="10"/>
        <v>0</v>
      </c>
      <c r="H47" s="58">
        <f t="shared" si="10"/>
        <v>0</v>
      </c>
      <c r="I47" s="48">
        <f t="shared" si="12"/>
        <v>4382.2468612060838</v>
      </c>
      <c r="K47" s="273">
        <v>0</v>
      </c>
    </row>
    <row r="48" spans="1:11" ht="13.5" customHeight="1" x14ac:dyDescent="0.25">
      <c r="A48" s="11" t="s">
        <v>20</v>
      </c>
      <c r="B48" s="52">
        <f t="shared" si="11"/>
        <v>102.40244115851293</v>
      </c>
      <c r="C48" s="52">
        <f t="shared" si="11"/>
        <v>207.97900762056616</v>
      </c>
      <c r="D48" s="52">
        <f t="shared" si="11"/>
        <v>254.25440280350674</v>
      </c>
      <c r="E48" s="52">
        <f t="shared" si="11"/>
        <v>2.0348428408641139E-7</v>
      </c>
      <c r="F48" s="372"/>
      <c r="G48" s="52">
        <f t="shared" si="10"/>
        <v>0</v>
      </c>
      <c r="H48" s="53">
        <f t="shared" si="10"/>
        <v>0</v>
      </c>
      <c r="I48" s="54">
        <f t="shared" si="12"/>
        <v>564.63585178607013</v>
      </c>
      <c r="K48" s="273">
        <v>0</v>
      </c>
    </row>
    <row r="49" spans="1:11" ht="13.5" customHeight="1" x14ac:dyDescent="0.25">
      <c r="A49" s="13" t="s">
        <v>62</v>
      </c>
      <c r="B49" s="49">
        <f t="shared" si="11"/>
        <v>70.609192502271526</v>
      </c>
      <c r="C49" s="49">
        <f t="shared" si="11"/>
        <v>7.8387475637406426E-9</v>
      </c>
      <c r="D49" s="49">
        <f t="shared" si="11"/>
        <v>7.8387475637406426E-9</v>
      </c>
      <c r="E49" s="49">
        <f t="shared" si="11"/>
        <v>0</v>
      </c>
      <c r="F49" s="372"/>
      <c r="G49" s="49">
        <f t="shared" ref="G49:H53" si="13">G127+G153+G179+G205+G231+G257+G283+G309+G335+G361+G387+G413+G439</f>
        <v>0</v>
      </c>
      <c r="H49" s="58">
        <f t="shared" si="13"/>
        <v>0</v>
      </c>
      <c r="I49" s="48">
        <f t="shared" si="12"/>
        <v>70.609192517949026</v>
      </c>
      <c r="K49" s="273">
        <v>0</v>
      </c>
    </row>
    <row r="50" spans="1:11" ht="13.5" customHeight="1" x14ac:dyDescent="0.3">
      <c r="A50" s="14" t="s">
        <v>22</v>
      </c>
      <c r="B50" s="59">
        <f t="shared" ref="B50:E53" si="14">B128+B154+B180+B206+B232+B258+B284+B310+B336+B362+B388+B414+B440</f>
        <v>70.609192496000531</v>
      </c>
      <c r="C50" s="59">
        <f t="shared" si="14"/>
        <v>7.8387475637406426E-9</v>
      </c>
      <c r="D50" s="59">
        <f t="shared" si="14"/>
        <v>7.8387475637406426E-9</v>
      </c>
      <c r="E50" s="59">
        <f t="shared" si="14"/>
        <v>0</v>
      </c>
      <c r="F50" s="372"/>
      <c r="G50" s="59">
        <f t="shared" si="13"/>
        <v>0</v>
      </c>
      <c r="H50" s="60">
        <f t="shared" si="13"/>
        <v>0</v>
      </c>
      <c r="I50" s="61">
        <f t="shared" si="12"/>
        <v>70.609192511678032</v>
      </c>
      <c r="K50" s="273">
        <v>0</v>
      </c>
    </row>
    <row r="51" spans="1:11" ht="13.5" customHeight="1" x14ac:dyDescent="0.3">
      <c r="A51" s="15" t="s">
        <v>18</v>
      </c>
      <c r="B51" s="65">
        <f t="shared" si="14"/>
        <v>0</v>
      </c>
      <c r="C51" s="65">
        <f t="shared" si="14"/>
        <v>0</v>
      </c>
      <c r="D51" s="65">
        <f t="shared" si="14"/>
        <v>0</v>
      </c>
      <c r="E51" s="65">
        <f t="shared" si="14"/>
        <v>0</v>
      </c>
      <c r="F51" s="372"/>
      <c r="G51" s="65">
        <f t="shared" si="13"/>
        <v>0</v>
      </c>
      <c r="H51" s="66">
        <f t="shared" si="13"/>
        <v>0</v>
      </c>
      <c r="I51" s="67">
        <f t="shared" si="12"/>
        <v>0</v>
      </c>
      <c r="K51" s="273">
        <v>0</v>
      </c>
    </row>
    <row r="52" spans="1:11" ht="13.5" customHeight="1" x14ac:dyDescent="0.3">
      <c r="A52" s="14" t="s">
        <v>19</v>
      </c>
      <c r="B52" s="59">
        <f t="shared" si="14"/>
        <v>0</v>
      </c>
      <c r="C52" s="59">
        <f t="shared" si="14"/>
        <v>0</v>
      </c>
      <c r="D52" s="59">
        <f t="shared" si="14"/>
        <v>0</v>
      </c>
      <c r="E52" s="59">
        <f t="shared" si="14"/>
        <v>0</v>
      </c>
      <c r="F52" s="372"/>
      <c r="G52" s="59">
        <f t="shared" si="13"/>
        <v>0</v>
      </c>
      <c r="H52" s="60">
        <f t="shared" si="13"/>
        <v>0</v>
      </c>
      <c r="I52" s="61">
        <f t="shared" si="12"/>
        <v>0</v>
      </c>
      <c r="K52" s="273">
        <v>0</v>
      </c>
    </row>
    <row r="53" spans="1:11" ht="13.5" customHeight="1" thickBot="1" x14ac:dyDescent="0.35">
      <c r="A53" s="16" t="s">
        <v>10</v>
      </c>
      <c r="B53" s="70">
        <f t="shared" si="14"/>
        <v>0</v>
      </c>
      <c r="C53" s="70">
        <f t="shared" si="14"/>
        <v>0</v>
      </c>
      <c r="D53" s="70">
        <f t="shared" si="14"/>
        <v>0</v>
      </c>
      <c r="E53" s="70">
        <f t="shared" si="14"/>
        <v>0</v>
      </c>
      <c r="F53" s="373"/>
      <c r="G53" s="70">
        <f t="shared" si="13"/>
        <v>0</v>
      </c>
      <c r="H53" s="71">
        <f t="shared" si="13"/>
        <v>0</v>
      </c>
      <c r="I53" s="72">
        <f t="shared" si="12"/>
        <v>0</v>
      </c>
      <c r="K53" s="273">
        <v>0</v>
      </c>
    </row>
    <row r="54" spans="1:11" ht="13.5" customHeight="1" x14ac:dyDescent="0.25">
      <c r="A54" s="17" t="s">
        <v>25</v>
      </c>
      <c r="B54" s="75">
        <f>SUM(B33:B49)</f>
        <v>1629.3741159507438</v>
      </c>
      <c r="C54" s="75">
        <f t="shared" ref="C54:I54" si="15">SUM(C33:C49)</f>
        <v>5648.1208641068279</v>
      </c>
      <c r="D54" s="75">
        <f t="shared" si="15"/>
        <v>5620.0619616556596</v>
      </c>
      <c r="E54" s="75">
        <f t="shared" si="15"/>
        <v>4100.1993786908288</v>
      </c>
      <c r="F54" s="75">
        <f t="shared" si="15"/>
        <v>0</v>
      </c>
      <c r="G54" s="75">
        <f t="shared" si="15"/>
        <v>514.04088188014839</v>
      </c>
      <c r="H54" s="76">
        <f t="shared" si="15"/>
        <v>50.189991881187773</v>
      </c>
      <c r="I54" s="48">
        <f t="shared" si="15"/>
        <v>17561.987194165398</v>
      </c>
      <c r="K54" s="273">
        <v>0</v>
      </c>
    </row>
    <row r="55" spans="1:11" s="4" customFormat="1" ht="13.5" customHeight="1" thickBot="1" x14ac:dyDescent="0.35">
      <c r="A55" s="18" t="s">
        <v>85</v>
      </c>
      <c r="B55" s="105">
        <f>B54/$I$54</f>
        <v>9.2778459404187996E-2</v>
      </c>
      <c r="C55" s="105">
        <f t="shared" ref="C55:I55" si="16">C54/$I$54</f>
        <v>0.3216105786697816</v>
      </c>
      <c r="D55" s="105">
        <f t="shared" si="16"/>
        <v>0.32001287209244789</v>
      </c>
      <c r="E55" s="105">
        <f t="shared" si="16"/>
        <v>0.23347012689162158</v>
      </c>
      <c r="F55" s="105">
        <f t="shared" si="16"/>
        <v>0</v>
      </c>
      <c r="G55" s="105">
        <f t="shared" si="16"/>
        <v>2.9270086363058487E-2</v>
      </c>
      <c r="H55" s="105">
        <f t="shared" si="16"/>
        <v>2.8578765789023207E-3</v>
      </c>
      <c r="I55" s="105">
        <f t="shared" si="16"/>
        <v>1</v>
      </c>
      <c r="K55"/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F449+F475+F501+F527+F553</f>
        <v>0.61493410510572732</v>
      </c>
      <c r="G59" s="376"/>
      <c r="H59" s="378"/>
      <c r="I59" s="48">
        <f>SUM(B59:H59)</f>
        <v>0.61493410510572732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7">F450+F476+F502+F528+F554</f>
        <v>0</v>
      </c>
      <c r="G60" s="379"/>
      <c r="H60" s="381"/>
      <c r="I60" s="54">
        <f t="shared" ref="I60:I79" si="18">SUM(B60:H60)</f>
        <v>0</v>
      </c>
      <c r="K60" s="273">
        <v>0</v>
      </c>
    </row>
    <row r="61" spans="1:11" ht="13.5" customHeight="1" x14ac:dyDescent="0.25">
      <c r="A61" s="12" t="s">
        <v>9</v>
      </c>
      <c r="B61" s="379"/>
      <c r="C61" s="380"/>
      <c r="D61" s="380"/>
      <c r="E61" s="381"/>
      <c r="F61" s="49">
        <f t="shared" si="17"/>
        <v>0</v>
      </c>
      <c r="G61" s="379"/>
      <c r="H61" s="381"/>
      <c r="I61" s="48">
        <f t="shared" si="18"/>
        <v>0</v>
      </c>
      <c r="K61" s="273">
        <v>0</v>
      </c>
    </row>
    <row r="62" spans="1:11" ht="13.5" customHeight="1" x14ac:dyDescent="0.25">
      <c r="A62" s="11" t="s">
        <v>54</v>
      </c>
      <c r="B62" s="379"/>
      <c r="C62" s="380"/>
      <c r="D62" s="380"/>
      <c r="E62" s="381"/>
      <c r="F62" s="52">
        <f t="shared" si="17"/>
        <v>0</v>
      </c>
      <c r="G62" s="379"/>
      <c r="H62" s="381"/>
      <c r="I62" s="54">
        <f t="shared" si="18"/>
        <v>0</v>
      </c>
      <c r="K62" s="273">
        <v>0</v>
      </c>
    </row>
    <row r="63" spans="1:11" ht="13.5" customHeight="1" x14ac:dyDescent="0.25">
      <c r="A63" s="12" t="s">
        <v>15</v>
      </c>
      <c r="B63" s="379"/>
      <c r="C63" s="380"/>
      <c r="D63" s="380"/>
      <c r="E63" s="381"/>
      <c r="F63" s="49">
        <f t="shared" si="17"/>
        <v>0</v>
      </c>
      <c r="G63" s="379"/>
      <c r="H63" s="381"/>
      <c r="I63" s="48">
        <f t="shared" si="18"/>
        <v>0</v>
      </c>
      <c r="K63" s="273">
        <v>0</v>
      </c>
    </row>
    <row r="64" spans="1:11" ht="13.5" customHeight="1" x14ac:dyDescent="0.25">
      <c r="A64" s="11" t="s">
        <v>67</v>
      </c>
      <c r="B64" s="379"/>
      <c r="C64" s="380"/>
      <c r="D64" s="380"/>
      <c r="E64" s="381"/>
      <c r="F64" s="52">
        <f t="shared" si="17"/>
        <v>0</v>
      </c>
      <c r="G64" s="379"/>
      <c r="H64" s="381"/>
      <c r="I64" s="54">
        <f t="shared" si="18"/>
        <v>0</v>
      </c>
      <c r="K64" s="273">
        <v>0</v>
      </c>
    </row>
    <row r="65" spans="1:11" ht="13.5" customHeight="1" x14ac:dyDescent="0.25">
      <c r="A65" s="12" t="s">
        <v>56</v>
      </c>
      <c r="B65" s="379"/>
      <c r="C65" s="380"/>
      <c r="D65" s="380"/>
      <c r="E65" s="381"/>
      <c r="F65" s="49">
        <f t="shared" si="17"/>
        <v>12005.484845141928</v>
      </c>
      <c r="G65" s="379"/>
      <c r="H65" s="381"/>
      <c r="I65" s="48">
        <f t="shared" si="18"/>
        <v>12005.484845141928</v>
      </c>
      <c r="K65" s="273">
        <v>0</v>
      </c>
    </row>
    <row r="66" spans="1:11" ht="13.5" customHeight="1" x14ac:dyDescent="0.25">
      <c r="A66" s="11" t="s">
        <v>11</v>
      </c>
      <c r="B66" s="379"/>
      <c r="C66" s="380"/>
      <c r="D66" s="380"/>
      <c r="E66" s="381"/>
      <c r="F66" s="52">
        <f t="shared" si="17"/>
        <v>6164.6941710149804</v>
      </c>
      <c r="G66" s="379"/>
      <c r="H66" s="381"/>
      <c r="I66" s="54">
        <f t="shared" si="18"/>
        <v>6164.6941710149804</v>
      </c>
      <c r="K66" s="273">
        <v>0</v>
      </c>
    </row>
    <row r="67" spans="1:11" ht="13.5" customHeight="1" x14ac:dyDescent="0.25">
      <c r="A67" s="12" t="s">
        <v>57</v>
      </c>
      <c r="B67" s="379"/>
      <c r="C67" s="380"/>
      <c r="D67" s="380"/>
      <c r="E67" s="381"/>
      <c r="F67" s="49">
        <f t="shared" si="17"/>
        <v>682.73414735241192</v>
      </c>
      <c r="G67" s="379"/>
      <c r="H67" s="381"/>
      <c r="I67" s="48">
        <f t="shared" si="18"/>
        <v>682.73414735241192</v>
      </c>
      <c r="K67" s="273">
        <v>0</v>
      </c>
    </row>
    <row r="68" spans="1:11" ht="13.5" customHeight="1" x14ac:dyDescent="0.25">
      <c r="A68" s="11" t="s">
        <v>16</v>
      </c>
      <c r="B68" s="379"/>
      <c r="C68" s="380"/>
      <c r="D68" s="380"/>
      <c r="E68" s="381"/>
      <c r="F68" s="52">
        <f t="shared" si="17"/>
        <v>21.036454888473532</v>
      </c>
      <c r="G68" s="379"/>
      <c r="H68" s="381"/>
      <c r="I68" s="54">
        <f t="shared" si="18"/>
        <v>21.036454888473532</v>
      </c>
      <c r="K68" s="273">
        <v>0</v>
      </c>
    </row>
    <row r="69" spans="1:11" ht="13.5" customHeight="1" x14ac:dyDescent="0.25">
      <c r="A69" s="12" t="s">
        <v>139</v>
      </c>
      <c r="B69" s="379"/>
      <c r="C69" s="380"/>
      <c r="D69" s="380"/>
      <c r="E69" s="381"/>
      <c r="F69" s="49">
        <f t="shared" si="17"/>
        <v>1036.3156573338224</v>
      </c>
      <c r="G69" s="379"/>
      <c r="H69" s="381"/>
      <c r="I69" s="48">
        <f t="shared" si="18"/>
        <v>1036.3156573338224</v>
      </c>
      <c r="K69" s="273">
        <v>0</v>
      </c>
    </row>
    <row r="70" spans="1:11" ht="13.5" customHeight="1" x14ac:dyDescent="0.25">
      <c r="A70" s="11" t="s">
        <v>24</v>
      </c>
      <c r="B70" s="379"/>
      <c r="C70" s="380"/>
      <c r="D70" s="380"/>
      <c r="E70" s="381"/>
      <c r="F70" s="52">
        <f t="shared" si="17"/>
        <v>1632.6948976111398</v>
      </c>
      <c r="G70" s="379"/>
      <c r="H70" s="381"/>
      <c r="I70" s="54">
        <f t="shared" si="18"/>
        <v>1632.6948976111398</v>
      </c>
      <c r="K70" s="273">
        <v>0</v>
      </c>
    </row>
    <row r="71" spans="1:11" ht="13.5" customHeight="1" x14ac:dyDescent="0.25">
      <c r="A71" s="12" t="s">
        <v>23</v>
      </c>
      <c r="B71" s="379"/>
      <c r="C71" s="380"/>
      <c r="D71" s="380"/>
      <c r="E71" s="381"/>
      <c r="F71" s="49">
        <f t="shared" si="17"/>
        <v>0</v>
      </c>
      <c r="G71" s="379"/>
      <c r="H71" s="381"/>
      <c r="I71" s="48">
        <f t="shared" si="18"/>
        <v>0</v>
      </c>
      <c r="K71" s="273">
        <v>0</v>
      </c>
    </row>
    <row r="72" spans="1:11" ht="13.5" customHeight="1" x14ac:dyDescent="0.25">
      <c r="A72" s="11" t="s">
        <v>58</v>
      </c>
      <c r="B72" s="379"/>
      <c r="C72" s="380"/>
      <c r="D72" s="380"/>
      <c r="E72" s="381"/>
      <c r="F72" s="52">
        <f t="shared" si="17"/>
        <v>0</v>
      </c>
      <c r="G72" s="379"/>
      <c r="H72" s="381"/>
      <c r="I72" s="54">
        <f t="shared" si="18"/>
        <v>0</v>
      </c>
      <c r="K72" s="273">
        <v>0</v>
      </c>
    </row>
    <row r="73" spans="1:11" ht="13.5" customHeight="1" x14ac:dyDescent="0.25">
      <c r="A73" s="12" t="s">
        <v>21</v>
      </c>
      <c r="B73" s="379"/>
      <c r="C73" s="380"/>
      <c r="D73" s="380"/>
      <c r="E73" s="381"/>
      <c r="F73" s="110">
        <f t="shared" si="17"/>
        <v>45.290856255024778</v>
      </c>
      <c r="G73" s="379"/>
      <c r="H73" s="381"/>
      <c r="I73" s="48">
        <f t="shared" si="18"/>
        <v>45.290856255024778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7"/>
        <v>0</v>
      </c>
      <c r="G74" s="379"/>
      <c r="H74" s="381"/>
      <c r="I74" s="54">
        <f t="shared" si="18"/>
        <v>0</v>
      </c>
      <c r="K74" s="273">
        <v>0</v>
      </c>
    </row>
    <row r="75" spans="1:11" ht="13.5" customHeight="1" x14ac:dyDescent="0.25">
      <c r="A75" s="13" t="s">
        <v>62</v>
      </c>
      <c r="B75" s="379"/>
      <c r="C75" s="380"/>
      <c r="D75" s="380"/>
      <c r="E75" s="381"/>
      <c r="F75" s="49">
        <f t="shared" si="17"/>
        <v>0</v>
      </c>
      <c r="G75" s="379"/>
      <c r="H75" s="381"/>
      <c r="I75" s="48">
        <f t="shared" si="18"/>
        <v>0</v>
      </c>
      <c r="K75" s="273">
        <v>0</v>
      </c>
    </row>
    <row r="76" spans="1:11" ht="13.5" customHeight="1" x14ac:dyDescent="0.3">
      <c r="A76" s="14" t="s">
        <v>22</v>
      </c>
      <c r="B76" s="379"/>
      <c r="C76" s="380"/>
      <c r="D76" s="380"/>
      <c r="E76" s="381"/>
      <c r="F76" s="52">
        <f t="shared" si="17"/>
        <v>0</v>
      </c>
      <c r="G76" s="379"/>
      <c r="H76" s="381"/>
      <c r="I76" s="54">
        <f t="shared" si="18"/>
        <v>0</v>
      </c>
      <c r="K76" s="273">
        <v>0</v>
      </c>
    </row>
    <row r="77" spans="1:11" ht="13.5" customHeight="1" x14ac:dyDescent="0.3">
      <c r="A77" s="15" t="s">
        <v>18</v>
      </c>
      <c r="B77" s="379"/>
      <c r="C77" s="380"/>
      <c r="D77" s="380"/>
      <c r="E77" s="381"/>
      <c r="F77" s="49">
        <f t="shared" si="17"/>
        <v>0</v>
      </c>
      <c r="G77" s="379"/>
      <c r="H77" s="381"/>
      <c r="I77" s="48">
        <f t="shared" si="18"/>
        <v>0</v>
      </c>
      <c r="K77" s="273">
        <v>0</v>
      </c>
    </row>
    <row r="78" spans="1:11" ht="13.5" customHeight="1" x14ac:dyDescent="0.3">
      <c r="A78" s="14" t="s">
        <v>19</v>
      </c>
      <c r="B78" s="379"/>
      <c r="C78" s="380"/>
      <c r="D78" s="380"/>
      <c r="E78" s="381"/>
      <c r="F78" s="52">
        <f t="shared" si="17"/>
        <v>0</v>
      </c>
      <c r="G78" s="379"/>
      <c r="H78" s="381"/>
      <c r="I78" s="54">
        <f t="shared" si="18"/>
        <v>0</v>
      </c>
      <c r="K78" s="273">
        <v>0</v>
      </c>
    </row>
    <row r="79" spans="1:11" ht="13.5" customHeight="1" thickBot="1" x14ac:dyDescent="0.35">
      <c r="A79" s="16" t="s">
        <v>10</v>
      </c>
      <c r="B79" s="382"/>
      <c r="C79" s="383"/>
      <c r="D79" s="383"/>
      <c r="E79" s="384"/>
      <c r="F79" s="49">
        <f t="shared" si="17"/>
        <v>0</v>
      </c>
      <c r="G79" s="382"/>
      <c r="H79" s="384"/>
      <c r="I79" s="48">
        <f t="shared" si="18"/>
        <v>0</v>
      </c>
      <c r="K79" s="273">
        <v>0</v>
      </c>
    </row>
    <row r="80" spans="1:11" ht="13.5" customHeight="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21588.865963702887</v>
      </c>
      <c r="G80" s="75">
        <v>0</v>
      </c>
      <c r="H80" s="76">
        <v>0</v>
      </c>
      <c r="I80" s="129">
        <f t="shared" ref="I80" si="19">SUM(I59:I79)</f>
        <v>21588.865963702887</v>
      </c>
      <c r="K80" s="273">
        <v>0</v>
      </c>
    </row>
    <row r="81" spans="1:11" s="4" customFormat="1" ht="15" thickBot="1" x14ac:dyDescent="0.35">
      <c r="A81" s="18" t="s">
        <v>85</v>
      </c>
      <c r="B81" s="105">
        <f>B80/$I$80</f>
        <v>0</v>
      </c>
      <c r="C81" s="105">
        <f t="shared" ref="C81:I81" si="20">C80/$I$80</f>
        <v>0</v>
      </c>
      <c r="D81" s="105">
        <f t="shared" si="20"/>
        <v>0</v>
      </c>
      <c r="E81" s="105">
        <f t="shared" si="20"/>
        <v>0</v>
      </c>
      <c r="F81" s="105">
        <f t="shared" si="20"/>
        <v>1</v>
      </c>
      <c r="G81" s="105">
        <f t="shared" si="20"/>
        <v>0</v>
      </c>
      <c r="H81" s="105">
        <f t="shared" si="20"/>
        <v>0</v>
      </c>
      <c r="I81" s="105">
        <f t="shared" si="20"/>
        <v>1</v>
      </c>
      <c r="K81"/>
    </row>
    <row r="82" spans="1:11" ht="14.4" thickBot="1" x14ac:dyDescent="0.3">
      <c r="A82" s="2"/>
      <c r="B82" s="2"/>
      <c r="C82" s="2"/>
      <c r="D82" s="2"/>
      <c r="E82" s="2"/>
      <c r="F82" s="32">
        <f>+F80-F470-F496-F522-F548-F574</f>
        <v>3.865352482534945E-12</v>
      </c>
      <c r="G82" s="32"/>
      <c r="H82" s="32"/>
      <c r="I82" s="32">
        <f>+I80-I470-I496-I522-I548-I574</f>
        <v>3.865352482534945E-12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129.07344504386128</v>
      </c>
      <c r="C85" s="46">
        <f t="shared" ref="C85:H85" si="21">C579+C605+C631</f>
        <v>0</v>
      </c>
      <c r="D85" s="46">
        <f t="shared" si="21"/>
        <v>11.160461770366656</v>
      </c>
      <c r="E85" s="46">
        <f t="shared" si="21"/>
        <v>0</v>
      </c>
      <c r="F85" s="46">
        <f t="shared" si="21"/>
        <v>0</v>
      </c>
      <c r="G85" s="46">
        <f t="shared" si="21"/>
        <v>0</v>
      </c>
      <c r="H85" s="47">
        <f t="shared" si="21"/>
        <v>0</v>
      </c>
      <c r="I85" s="48">
        <f>SUM(B85:H85)</f>
        <v>140.23390681422794</v>
      </c>
      <c r="K85" s="273">
        <v>0</v>
      </c>
    </row>
    <row r="86" spans="1:11" x14ac:dyDescent="0.25">
      <c r="A86" s="11" t="s">
        <v>7</v>
      </c>
      <c r="B86" s="52">
        <f t="shared" ref="B86:H101" si="22">B580+B606+B632</f>
        <v>271.23083156597147</v>
      </c>
      <c r="C86" s="52">
        <f t="shared" si="22"/>
        <v>0</v>
      </c>
      <c r="D86" s="52">
        <f t="shared" si="22"/>
        <v>25.568997913535508</v>
      </c>
      <c r="E86" s="52">
        <f t="shared" si="22"/>
        <v>0</v>
      </c>
      <c r="F86" s="52">
        <f t="shared" si="22"/>
        <v>0</v>
      </c>
      <c r="G86" s="52">
        <f t="shared" si="22"/>
        <v>0</v>
      </c>
      <c r="H86" s="53">
        <f t="shared" si="22"/>
        <v>0</v>
      </c>
      <c r="I86" s="54">
        <f t="shared" ref="I86:I105" si="23">SUM(B86:H86)</f>
        <v>296.79982947950697</v>
      </c>
      <c r="K86" s="273">
        <v>0</v>
      </c>
    </row>
    <row r="87" spans="1:11" x14ac:dyDescent="0.25">
      <c r="A87" s="12" t="s">
        <v>9</v>
      </c>
      <c r="B87" s="49">
        <f t="shared" si="22"/>
        <v>336.19896313198848</v>
      </c>
      <c r="C87" s="49">
        <f t="shared" si="22"/>
        <v>0</v>
      </c>
      <c r="D87" s="49">
        <f t="shared" si="22"/>
        <v>21.637553862947801</v>
      </c>
      <c r="E87" s="49">
        <f t="shared" si="22"/>
        <v>0</v>
      </c>
      <c r="F87" s="49">
        <f t="shared" si="22"/>
        <v>0</v>
      </c>
      <c r="G87" s="49">
        <f t="shared" si="22"/>
        <v>0</v>
      </c>
      <c r="H87" s="58">
        <f t="shared" si="22"/>
        <v>0</v>
      </c>
      <c r="I87" s="48">
        <f t="shared" si="23"/>
        <v>357.83651699493629</v>
      </c>
      <c r="K87" s="273">
        <v>0</v>
      </c>
    </row>
    <row r="88" spans="1:11" x14ac:dyDescent="0.25">
      <c r="A88" s="11" t="s">
        <v>54</v>
      </c>
      <c r="B88" s="52">
        <f t="shared" si="22"/>
        <v>0</v>
      </c>
      <c r="C88" s="52">
        <f t="shared" si="22"/>
        <v>0</v>
      </c>
      <c r="D88" s="52">
        <f t="shared" si="22"/>
        <v>0</v>
      </c>
      <c r="E88" s="52">
        <f t="shared" si="22"/>
        <v>0</v>
      </c>
      <c r="F88" s="52">
        <f t="shared" si="22"/>
        <v>0</v>
      </c>
      <c r="G88" s="52">
        <f t="shared" si="22"/>
        <v>0</v>
      </c>
      <c r="H88" s="53">
        <f t="shared" si="22"/>
        <v>0</v>
      </c>
      <c r="I88" s="54">
        <f t="shared" si="23"/>
        <v>0</v>
      </c>
      <c r="K88" s="273">
        <v>0</v>
      </c>
    </row>
    <row r="89" spans="1:11" x14ac:dyDescent="0.25">
      <c r="A89" s="12" t="s">
        <v>15</v>
      </c>
      <c r="B89" s="49">
        <f t="shared" si="22"/>
        <v>1528.5108589314666</v>
      </c>
      <c r="C89" s="49">
        <f t="shared" si="22"/>
        <v>39.611167529619486</v>
      </c>
      <c r="D89" s="49">
        <f t="shared" si="22"/>
        <v>104.07871589117883</v>
      </c>
      <c r="E89" s="49">
        <f t="shared" si="22"/>
        <v>18.531993332965435</v>
      </c>
      <c r="F89" s="49">
        <f t="shared" si="22"/>
        <v>0</v>
      </c>
      <c r="G89" s="49">
        <f t="shared" si="22"/>
        <v>0</v>
      </c>
      <c r="H89" s="58">
        <f t="shared" si="22"/>
        <v>0</v>
      </c>
      <c r="I89" s="48">
        <f t="shared" si="23"/>
        <v>1690.7327356852304</v>
      </c>
      <c r="K89" s="273">
        <v>0</v>
      </c>
    </row>
    <row r="90" spans="1:11" x14ac:dyDescent="0.25">
      <c r="A90" s="11" t="s">
        <v>67</v>
      </c>
      <c r="B90" s="52">
        <f t="shared" si="22"/>
        <v>6546.2311692144667</v>
      </c>
      <c r="C90" s="52">
        <f t="shared" si="22"/>
        <v>13.178327777696939</v>
      </c>
      <c r="D90" s="52">
        <f t="shared" si="22"/>
        <v>462.75619054846248</v>
      </c>
      <c r="E90" s="52">
        <f t="shared" si="22"/>
        <v>0</v>
      </c>
      <c r="F90" s="52">
        <f t="shared" si="22"/>
        <v>0</v>
      </c>
      <c r="G90" s="52">
        <f t="shared" si="22"/>
        <v>0</v>
      </c>
      <c r="H90" s="53">
        <f t="shared" si="22"/>
        <v>0</v>
      </c>
      <c r="I90" s="54">
        <f t="shared" si="23"/>
        <v>7022.1656875406261</v>
      </c>
      <c r="K90" s="273">
        <v>0</v>
      </c>
    </row>
    <row r="91" spans="1:11" x14ac:dyDescent="0.25">
      <c r="A91" s="12" t="s">
        <v>56</v>
      </c>
      <c r="B91" s="49">
        <f t="shared" si="22"/>
        <v>0</v>
      </c>
      <c r="C91" s="49">
        <f t="shared" si="22"/>
        <v>0.41687323964171796</v>
      </c>
      <c r="D91" s="49">
        <f t="shared" si="22"/>
        <v>0.13541427935033803</v>
      </c>
      <c r="E91" s="49">
        <f t="shared" si="22"/>
        <v>83.401901483402185</v>
      </c>
      <c r="F91" s="49">
        <f t="shared" si="22"/>
        <v>799.06602496343271</v>
      </c>
      <c r="G91" s="49">
        <f t="shared" si="22"/>
        <v>0</v>
      </c>
      <c r="H91" s="58">
        <f t="shared" si="22"/>
        <v>0</v>
      </c>
      <c r="I91" s="48">
        <f t="shared" si="23"/>
        <v>883.020213965827</v>
      </c>
      <c r="K91" s="273">
        <v>0</v>
      </c>
    </row>
    <row r="92" spans="1:11" x14ac:dyDescent="0.25">
      <c r="A92" s="11" t="s">
        <v>11</v>
      </c>
      <c r="B92" s="52">
        <f t="shared" si="22"/>
        <v>0</v>
      </c>
      <c r="C92" s="52">
        <f t="shared" si="22"/>
        <v>0</v>
      </c>
      <c r="D92" s="52">
        <f t="shared" si="22"/>
        <v>2.7964827636874117E-2</v>
      </c>
      <c r="E92" s="52">
        <f t="shared" si="22"/>
        <v>21.094550942810962</v>
      </c>
      <c r="F92" s="52">
        <f t="shared" si="22"/>
        <v>0</v>
      </c>
      <c r="G92" s="52">
        <f t="shared" si="22"/>
        <v>0</v>
      </c>
      <c r="H92" s="53">
        <f t="shared" si="22"/>
        <v>0</v>
      </c>
      <c r="I92" s="54">
        <f t="shared" si="23"/>
        <v>21.122515770447837</v>
      </c>
      <c r="K92" s="273">
        <v>0</v>
      </c>
    </row>
    <row r="93" spans="1:11" x14ac:dyDescent="0.25">
      <c r="A93" s="12" t="s">
        <v>57</v>
      </c>
      <c r="B93" s="49">
        <f t="shared" si="22"/>
        <v>0</v>
      </c>
      <c r="C93" s="49">
        <f t="shared" si="22"/>
        <v>0</v>
      </c>
      <c r="D93" s="49">
        <f t="shared" si="22"/>
        <v>0</v>
      </c>
      <c r="E93" s="49">
        <f t="shared" si="22"/>
        <v>19.425120652070682</v>
      </c>
      <c r="F93" s="49">
        <f t="shared" si="22"/>
        <v>0</v>
      </c>
      <c r="G93" s="49">
        <f t="shared" si="22"/>
        <v>0</v>
      </c>
      <c r="H93" s="58">
        <f t="shared" si="22"/>
        <v>0</v>
      </c>
      <c r="I93" s="48">
        <f t="shared" si="23"/>
        <v>19.425120652070682</v>
      </c>
      <c r="K93" s="273">
        <v>0</v>
      </c>
    </row>
    <row r="94" spans="1:11" x14ac:dyDescent="0.25">
      <c r="A94" s="11" t="s">
        <v>16</v>
      </c>
      <c r="B94" s="52">
        <f t="shared" si="22"/>
        <v>294.03898182754176</v>
      </c>
      <c r="C94" s="52">
        <f t="shared" si="22"/>
        <v>0.41775863776748901</v>
      </c>
      <c r="D94" s="52">
        <f t="shared" si="22"/>
        <v>25.32296048150307</v>
      </c>
      <c r="E94" s="52">
        <f t="shared" si="22"/>
        <v>1.9501273021360312</v>
      </c>
      <c r="F94" s="52">
        <f t="shared" si="22"/>
        <v>0</v>
      </c>
      <c r="G94" s="52">
        <f t="shared" si="22"/>
        <v>0</v>
      </c>
      <c r="H94" s="53">
        <f t="shared" si="22"/>
        <v>0</v>
      </c>
      <c r="I94" s="54">
        <f t="shared" si="23"/>
        <v>321.72982824894831</v>
      </c>
      <c r="K94" s="273">
        <v>0</v>
      </c>
    </row>
    <row r="95" spans="1:11" x14ac:dyDescent="0.25">
      <c r="A95" s="12" t="s">
        <v>139</v>
      </c>
      <c r="B95" s="49">
        <f t="shared" si="22"/>
        <v>1665.1335543869111</v>
      </c>
      <c r="C95" s="49">
        <f t="shared" si="22"/>
        <v>178.18189705862071</v>
      </c>
      <c r="D95" s="49">
        <f t="shared" si="22"/>
        <v>203.16361643880708</v>
      </c>
      <c r="E95" s="49">
        <f t="shared" si="22"/>
        <v>27.363635130023095</v>
      </c>
      <c r="F95" s="49">
        <f t="shared" si="22"/>
        <v>0</v>
      </c>
      <c r="G95" s="49">
        <f t="shared" si="22"/>
        <v>0</v>
      </c>
      <c r="H95" s="58">
        <f t="shared" si="22"/>
        <v>0</v>
      </c>
      <c r="I95" s="48">
        <f t="shared" si="23"/>
        <v>2073.8427030143621</v>
      </c>
      <c r="K95" s="273">
        <v>0</v>
      </c>
    </row>
    <row r="96" spans="1:11" x14ac:dyDescent="0.25">
      <c r="A96" s="11" t="s">
        <v>24</v>
      </c>
      <c r="B96" s="52">
        <f t="shared" si="22"/>
        <v>1824.116464864469</v>
      </c>
      <c r="C96" s="52">
        <f t="shared" si="22"/>
        <v>9.5939913040246724E-2</v>
      </c>
      <c r="D96" s="52">
        <f t="shared" si="22"/>
        <v>2507.7926523584028</v>
      </c>
      <c r="E96" s="52">
        <f t="shared" si="22"/>
        <v>1475.7977084075778</v>
      </c>
      <c r="F96" s="52">
        <f t="shared" si="22"/>
        <v>0</v>
      </c>
      <c r="G96" s="52">
        <f t="shared" si="22"/>
        <v>1066.0046549531539</v>
      </c>
      <c r="H96" s="53">
        <f t="shared" si="22"/>
        <v>0.7710380646332271</v>
      </c>
      <c r="I96" s="54">
        <f>SUM(B96:H96)</f>
        <v>6874.5784585612764</v>
      </c>
      <c r="K96" s="273">
        <v>0</v>
      </c>
    </row>
    <row r="97" spans="1:11" x14ac:dyDescent="0.25">
      <c r="A97" s="12" t="s">
        <v>23</v>
      </c>
      <c r="B97" s="49">
        <f t="shared" si="22"/>
        <v>2833.2681957066638</v>
      </c>
      <c r="C97" s="49">
        <f t="shared" si="22"/>
        <v>13.351398684960994</v>
      </c>
      <c r="D97" s="49">
        <f t="shared" si="22"/>
        <v>166.40185620713163</v>
      </c>
      <c r="E97" s="49">
        <f t="shared" si="22"/>
        <v>0</v>
      </c>
      <c r="F97" s="49">
        <f t="shared" si="22"/>
        <v>0</v>
      </c>
      <c r="G97" s="49">
        <f t="shared" si="22"/>
        <v>0</v>
      </c>
      <c r="H97" s="58">
        <f t="shared" si="22"/>
        <v>0</v>
      </c>
      <c r="I97" s="48">
        <f t="shared" si="23"/>
        <v>3013.0214505987565</v>
      </c>
      <c r="K97" s="273">
        <v>0</v>
      </c>
    </row>
    <row r="98" spans="1:11" x14ac:dyDescent="0.25">
      <c r="A98" s="11" t="s">
        <v>58</v>
      </c>
      <c r="B98" s="52">
        <f t="shared" si="22"/>
        <v>5106.6814868178199</v>
      </c>
      <c r="C98" s="52">
        <f t="shared" si="22"/>
        <v>9.523197498474719</v>
      </c>
      <c r="D98" s="52">
        <f t="shared" si="22"/>
        <v>635.3705872196457</v>
      </c>
      <c r="E98" s="52">
        <f t="shared" si="22"/>
        <v>0</v>
      </c>
      <c r="F98" s="52">
        <f t="shared" si="22"/>
        <v>0</v>
      </c>
      <c r="G98" s="52">
        <f t="shared" si="22"/>
        <v>0</v>
      </c>
      <c r="H98" s="53">
        <f t="shared" si="22"/>
        <v>0</v>
      </c>
      <c r="I98" s="54">
        <f t="shared" si="23"/>
        <v>5751.5752715359404</v>
      </c>
      <c r="K98" s="273">
        <v>0</v>
      </c>
    </row>
    <row r="99" spans="1:11" x14ac:dyDescent="0.25">
      <c r="A99" s="12" t="s">
        <v>21</v>
      </c>
      <c r="B99" s="49">
        <f t="shared" si="22"/>
        <v>467.64475556488048</v>
      </c>
      <c r="C99" s="49">
        <f t="shared" si="22"/>
        <v>0</v>
      </c>
      <c r="D99" s="49">
        <f t="shared" si="22"/>
        <v>34.684217297317382</v>
      </c>
      <c r="E99" s="49">
        <f t="shared" si="22"/>
        <v>0</v>
      </c>
      <c r="F99" s="49">
        <f t="shared" si="22"/>
        <v>28.03369144353065</v>
      </c>
      <c r="G99" s="49">
        <f t="shared" si="22"/>
        <v>0</v>
      </c>
      <c r="H99" s="58">
        <f t="shared" si="22"/>
        <v>0</v>
      </c>
      <c r="I99" s="48">
        <f t="shared" si="23"/>
        <v>530.36266430572857</v>
      </c>
      <c r="K99" s="273">
        <v>0</v>
      </c>
    </row>
    <row r="100" spans="1:11" x14ac:dyDescent="0.25">
      <c r="A100" s="11" t="s">
        <v>20</v>
      </c>
      <c r="B100" s="52">
        <f t="shared" si="22"/>
        <v>43.340534341260273</v>
      </c>
      <c r="C100" s="52">
        <f t="shared" si="22"/>
        <v>0</v>
      </c>
      <c r="D100" s="52">
        <f t="shared" si="22"/>
        <v>0.80077087450140927</v>
      </c>
      <c r="E100" s="52">
        <f t="shared" si="22"/>
        <v>0</v>
      </c>
      <c r="F100" s="52">
        <f t="shared" si="22"/>
        <v>0</v>
      </c>
      <c r="G100" s="52">
        <f t="shared" si="22"/>
        <v>0</v>
      </c>
      <c r="H100" s="53">
        <f t="shared" si="22"/>
        <v>0</v>
      </c>
      <c r="I100" s="54">
        <f t="shared" si="23"/>
        <v>44.141305215761683</v>
      </c>
      <c r="K100" s="273">
        <v>0</v>
      </c>
    </row>
    <row r="101" spans="1:11" x14ac:dyDescent="0.25">
      <c r="A101" s="13" t="s">
        <v>62</v>
      </c>
      <c r="B101" s="49">
        <f t="shared" si="22"/>
        <v>363.51829849298497</v>
      </c>
      <c r="C101" s="49">
        <f t="shared" si="22"/>
        <v>0</v>
      </c>
      <c r="D101" s="49">
        <f t="shared" si="22"/>
        <v>213.72278050321216</v>
      </c>
      <c r="E101" s="49">
        <f t="shared" si="22"/>
        <v>0</v>
      </c>
      <c r="F101" s="49">
        <f t="shared" si="22"/>
        <v>0</v>
      </c>
      <c r="G101" s="49">
        <f t="shared" si="22"/>
        <v>0</v>
      </c>
      <c r="H101" s="58">
        <f t="shared" si="22"/>
        <v>0</v>
      </c>
      <c r="I101" s="48">
        <f t="shared" si="23"/>
        <v>577.24107899619707</v>
      </c>
      <c r="K101" s="273">
        <v>0</v>
      </c>
    </row>
    <row r="102" spans="1:11" ht="14.4" x14ac:dyDescent="0.3">
      <c r="A102" s="14" t="s">
        <v>22</v>
      </c>
      <c r="B102" s="59">
        <f t="shared" ref="B102:H105" si="24">B596+B622+B648</f>
        <v>363.51829849298497</v>
      </c>
      <c r="C102" s="59">
        <f t="shared" si="24"/>
        <v>0</v>
      </c>
      <c r="D102" s="59">
        <f t="shared" si="24"/>
        <v>213.72278050321216</v>
      </c>
      <c r="E102" s="59">
        <f t="shared" si="24"/>
        <v>0</v>
      </c>
      <c r="F102" s="59">
        <f t="shared" si="24"/>
        <v>0</v>
      </c>
      <c r="G102" s="59">
        <f t="shared" si="24"/>
        <v>0</v>
      </c>
      <c r="H102" s="60">
        <f t="shared" si="24"/>
        <v>0</v>
      </c>
      <c r="I102" s="61">
        <f t="shared" si="23"/>
        <v>577.24107899619707</v>
      </c>
      <c r="K102" s="273">
        <v>0</v>
      </c>
    </row>
    <row r="103" spans="1:11" ht="14.4" x14ac:dyDescent="0.3">
      <c r="A103" s="15" t="s">
        <v>18</v>
      </c>
      <c r="B103" s="65">
        <f t="shared" si="24"/>
        <v>0</v>
      </c>
      <c r="C103" s="65">
        <f t="shared" si="24"/>
        <v>0</v>
      </c>
      <c r="D103" s="65">
        <f t="shared" si="24"/>
        <v>0</v>
      </c>
      <c r="E103" s="65">
        <f t="shared" si="24"/>
        <v>0</v>
      </c>
      <c r="F103" s="65">
        <f t="shared" si="24"/>
        <v>0</v>
      </c>
      <c r="G103" s="65">
        <f t="shared" si="24"/>
        <v>0</v>
      </c>
      <c r="H103" s="66">
        <f t="shared" si="24"/>
        <v>0</v>
      </c>
      <c r="I103" s="67">
        <f t="shared" si="23"/>
        <v>0</v>
      </c>
      <c r="K103" s="273">
        <v>0</v>
      </c>
    </row>
    <row r="104" spans="1:11" ht="14.4" x14ac:dyDescent="0.3">
      <c r="A104" s="14" t="s">
        <v>19</v>
      </c>
      <c r="B104" s="59">
        <f t="shared" si="24"/>
        <v>0</v>
      </c>
      <c r="C104" s="59">
        <f t="shared" si="24"/>
        <v>0</v>
      </c>
      <c r="D104" s="59">
        <f t="shared" si="24"/>
        <v>0</v>
      </c>
      <c r="E104" s="59">
        <f t="shared" si="24"/>
        <v>0</v>
      </c>
      <c r="F104" s="59">
        <f t="shared" si="24"/>
        <v>0</v>
      </c>
      <c r="G104" s="59">
        <f t="shared" si="24"/>
        <v>0</v>
      </c>
      <c r="H104" s="60">
        <f t="shared" si="24"/>
        <v>0</v>
      </c>
      <c r="I104" s="61">
        <f t="shared" si="23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24"/>
        <v>0</v>
      </c>
      <c r="C105" s="70">
        <f t="shared" si="24"/>
        <v>0</v>
      </c>
      <c r="D105" s="70">
        <f t="shared" si="24"/>
        <v>0</v>
      </c>
      <c r="E105" s="70">
        <f t="shared" si="24"/>
        <v>0</v>
      </c>
      <c r="F105" s="70">
        <f t="shared" si="24"/>
        <v>0</v>
      </c>
      <c r="G105" s="70">
        <f t="shared" si="24"/>
        <v>0</v>
      </c>
      <c r="H105" s="71">
        <f t="shared" si="24"/>
        <v>0</v>
      </c>
      <c r="I105" s="72">
        <f t="shared" si="23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21408.987539890284</v>
      </c>
      <c r="C106" s="75">
        <f t="shared" ref="C106:H106" si="25">SUM(C85:C101)</f>
        <v>254.77656033982231</v>
      </c>
      <c r="D106" s="75">
        <f t="shared" si="25"/>
        <v>4412.6247404740006</v>
      </c>
      <c r="E106" s="75">
        <f t="shared" si="25"/>
        <v>1647.5650372509863</v>
      </c>
      <c r="F106" s="75">
        <f t="shared" si="25"/>
        <v>827.09971640696335</v>
      </c>
      <c r="G106" s="75">
        <f>SUM(G85:G101)</f>
        <v>1066.0046549531539</v>
      </c>
      <c r="H106" s="76">
        <f t="shared" si="25"/>
        <v>0.7710380646332271</v>
      </c>
      <c r="I106" s="48">
        <f>SUM(I85:I101)</f>
        <v>29617.829287379845</v>
      </c>
      <c r="K106" s="273">
        <v>0</v>
      </c>
    </row>
    <row r="107" spans="1:11" s="4" customFormat="1" ht="13.5" customHeight="1" thickBot="1" x14ac:dyDescent="0.35">
      <c r="A107" s="19" t="s">
        <v>85</v>
      </c>
      <c r="B107" s="105">
        <f>B106/$I$106</f>
        <v>0.72284120933240203</v>
      </c>
      <c r="C107" s="105">
        <f t="shared" ref="C107:I107" si="26">C106/$I$106</f>
        <v>8.6021348110201512E-3</v>
      </c>
      <c r="D107" s="105">
        <f t="shared" si="26"/>
        <v>0.14898542015549465</v>
      </c>
      <c r="E107" s="105">
        <f t="shared" si="26"/>
        <v>5.5627474291406416E-2</v>
      </c>
      <c r="F107" s="105">
        <f t="shared" si="26"/>
        <v>2.7925737176133648E-2</v>
      </c>
      <c r="G107" s="105">
        <f t="shared" si="26"/>
        <v>3.5991991330957478E-2</v>
      </c>
      <c r="H107" s="105">
        <f t="shared" si="26"/>
        <v>2.6032902585530344E-5</v>
      </c>
      <c r="I107" s="105">
        <f t="shared" si="26"/>
        <v>1</v>
      </c>
      <c r="K107"/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7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7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7"/>
        <v>0</v>
      </c>
    </row>
    <row r="115" spans="1:9" x14ac:dyDescent="0.25">
      <c r="A115" s="12" t="s">
        <v>15</v>
      </c>
      <c r="B115" s="49">
        <v>0.31533328547976514</v>
      </c>
      <c r="C115" s="49">
        <v>118.84443937513861</v>
      </c>
      <c r="D115" s="49">
        <v>47.493868715437493</v>
      </c>
      <c r="E115" s="49">
        <v>0</v>
      </c>
      <c r="F115" s="372"/>
      <c r="G115" s="49">
        <v>0</v>
      </c>
      <c r="H115" s="58">
        <v>0</v>
      </c>
      <c r="I115" s="48">
        <f t="shared" si="27"/>
        <v>166.65364137605587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0.19443519023060632</v>
      </c>
      <c r="E116" s="52">
        <v>0</v>
      </c>
      <c r="F116" s="372"/>
      <c r="G116" s="52">
        <v>0</v>
      </c>
      <c r="H116" s="53">
        <v>0</v>
      </c>
      <c r="I116" s="54">
        <f t="shared" si="27"/>
        <v>0.19443519023060632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3.9523799903094625E-2</v>
      </c>
      <c r="F117" s="372"/>
      <c r="G117" s="49">
        <v>0</v>
      </c>
      <c r="H117" s="58">
        <v>0</v>
      </c>
      <c r="I117" s="48">
        <f t="shared" si="27"/>
        <v>3.9523799903094625E-2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7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7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27"/>
        <v>0</v>
      </c>
    </row>
    <row r="121" spans="1:9" x14ac:dyDescent="0.25">
      <c r="A121" s="12" t="s">
        <v>139</v>
      </c>
      <c r="B121" s="49">
        <v>2.7381063129620498</v>
      </c>
      <c r="C121" s="49">
        <v>20.866527243952309</v>
      </c>
      <c r="D121" s="49">
        <v>78.985097123466645</v>
      </c>
      <c r="E121" s="49">
        <v>5.9610979404834882E-3</v>
      </c>
      <c r="F121" s="372"/>
      <c r="G121" s="49">
        <v>0</v>
      </c>
      <c r="H121" s="58">
        <v>0</v>
      </c>
      <c r="I121" s="48">
        <f t="shared" si="27"/>
        <v>102.59569177832148</v>
      </c>
    </row>
    <row r="122" spans="1:9" x14ac:dyDescent="0.25">
      <c r="A122" s="11" t="s">
        <v>24</v>
      </c>
      <c r="B122" s="52">
        <v>3.0516323770726137</v>
      </c>
      <c r="C122" s="52">
        <v>3.0652007442792065E-2</v>
      </c>
      <c r="D122" s="52">
        <v>22.360450206853386</v>
      </c>
      <c r="E122" s="52">
        <v>142.54101736215907</v>
      </c>
      <c r="F122" s="372"/>
      <c r="G122" s="52">
        <v>38.341631369995866</v>
      </c>
      <c r="H122" s="53">
        <v>7.7016676476236556E-2</v>
      </c>
      <c r="I122" s="54">
        <f t="shared" si="27"/>
        <v>206.40239999999997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27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7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7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7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7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27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27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27"/>
        <v>0</v>
      </c>
    </row>
    <row r="131" spans="1:11" ht="15" thickBot="1" x14ac:dyDescent="0.35">
      <c r="A131" s="16"/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27"/>
        <v>0</v>
      </c>
    </row>
    <row r="132" spans="1:11" x14ac:dyDescent="0.25">
      <c r="A132" s="17" t="s">
        <v>25</v>
      </c>
      <c r="B132" s="75">
        <f>SUM(B111:B127)</f>
        <v>6.1050719755144289</v>
      </c>
      <c r="C132" s="75">
        <f t="shared" ref="C132:I132" si="28">SUM(C111:C127)</f>
        <v>139.74161862653372</v>
      </c>
      <c r="D132" s="75">
        <f>SUM(D111:D127)</f>
        <v>149.03385123598812</v>
      </c>
      <c r="E132" s="75">
        <f t="shared" si="28"/>
        <v>142.58650226000265</v>
      </c>
      <c r="F132" s="75">
        <f t="shared" si="28"/>
        <v>0</v>
      </c>
      <c r="G132" s="75">
        <f t="shared" si="28"/>
        <v>38.341631369995866</v>
      </c>
      <c r="H132" s="76">
        <f t="shared" si="28"/>
        <v>7.7016676476236556E-2</v>
      </c>
      <c r="I132" s="48">
        <f t="shared" si="28"/>
        <v>475.88569214451104</v>
      </c>
    </row>
    <row r="133" spans="1:11" s="4" customFormat="1" ht="15" thickBot="1" x14ac:dyDescent="0.35">
      <c r="A133" s="18" t="s">
        <v>85</v>
      </c>
      <c r="B133" s="105">
        <f>B132/$I$132</f>
        <v>1.282886221689665E-2</v>
      </c>
      <c r="C133" s="105">
        <f t="shared" ref="C133:I133" si="29">C132/$I$132</f>
        <v>0.29364534579051543</v>
      </c>
      <c r="D133" s="105">
        <f t="shared" si="29"/>
        <v>0.31317153193740355</v>
      </c>
      <c r="E133" s="105">
        <f t="shared" si="29"/>
        <v>0.29962342767116384</v>
      </c>
      <c r="F133" s="105">
        <f t="shared" si="29"/>
        <v>0</v>
      </c>
      <c r="G133" s="105">
        <f t="shared" si="29"/>
        <v>8.0568993779188386E-2</v>
      </c>
      <c r="H133" s="105">
        <f t="shared" si="29"/>
        <v>1.6183860483212235E-4</v>
      </c>
      <c r="I133" s="105">
        <f t="shared" si="29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30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30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30"/>
        <v>0</v>
      </c>
    </row>
    <row r="141" spans="1:11" x14ac:dyDescent="0.25">
      <c r="A141" s="12" t="s">
        <v>15</v>
      </c>
      <c r="B141" s="49">
        <v>16.335470683183189</v>
      </c>
      <c r="C141" s="49">
        <v>152.19836721538829</v>
      </c>
      <c r="D141" s="49">
        <v>10.783351901040776</v>
      </c>
      <c r="E141" s="49">
        <v>0</v>
      </c>
      <c r="F141" s="372"/>
      <c r="G141" s="49">
        <v>0</v>
      </c>
      <c r="H141" s="58">
        <v>0</v>
      </c>
      <c r="I141" s="48">
        <f t="shared" si="30"/>
        <v>179.31718979961227</v>
      </c>
    </row>
    <row r="142" spans="1:11" x14ac:dyDescent="0.25">
      <c r="A142" s="11" t="s">
        <v>67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30"/>
        <v>0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0.35093595406838995</v>
      </c>
      <c r="E143" s="49">
        <v>0</v>
      </c>
      <c r="F143" s="372"/>
      <c r="G143" s="49">
        <v>0</v>
      </c>
      <c r="H143" s="58">
        <v>0</v>
      </c>
      <c r="I143" s="48">
        <f t="shared" si="30"/>
        <v>0.35093595406838995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30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30"/>
        <v>0</v>
      </c>
    </row>
    <row r="146" spans="1:11" x14ac:dyDescent="0.25">
      <c r="A146" s="11" t="s">
        <v>16</v>
      </c>
      <c r="B146" s="52">
        <v>0</v>
      </c>
      <c r="C146" s="52">
        <v>0</v>
      </c>
      <c r="D146" s="52">
        <v>2.5142256003822765</v>
      </c>
      <c r="E146" s="52">
        <v>0</v>
      </c>
      <c r="F146" s="372"/>
      <c r="G146" s="52">
        <v>0</v>
      </c>
      <c r="H146" s="53">
        <v>0</v>
      </c>
      <c r="I146" s="54">
        <f t="shared" si="30"/>
        <v>2.5142256003822765</v>
      </c>
    </row>
    <row r="147" spans="1:11" x14ac:dyDescent="0.25">
      <c r="A147" s="12" t="s">
        <v>139</v>
      </c>
      <c r="B147" s="49">
        <v>45.334545402954042</v>
      </c>
      <c r="C147" s="49">
        <v>580.04350476687932</v>
      </c>
      <c r="D147" s="49">
        <v>123.08659306119333</v>
      </c>
      <c r="E147" s="49">
        <v>0</v>
      </c>
      <c r="F147" s="372"/>
      <c r="G147" s="49">
        <v>0</v>
      </c>
      <c r="H147" s="58">
        <v>0</v>
      </c>
      <c r="I147" s="48">
        <f t="shared" si="30"/>
        <v>748.46464323102668</v>
      </c>
    </row>
    <row r="148" spans="1:11" x14ac:dyDescent="0.25">
      <c r="A148" s="11" t="s">
        <v>24</v>
      </c>
      <c r="B148" s="52">
        <v>46.567802911496536</v>
      </c>
      <c r="C148" s="52">
        <v>1.8557470240417004</v>
      </c>
      <c r="D148" s="52">
        <v>14.678797802038146</v>
      </c>
      <c r="E148" s="52">
        <v>399.3697132117473</v>
      </c>
      <c r="F148" s="372"/>
      <c r="G148" s="52">
        <v>22.283794215653216</v>
      </c>
      <c r="H148" s="53">
        <v>37.038562397005471</v>
      </c>
      <c r="I148" s="54">
        <f t="shared" si="30"/>
        <v>521.7944175619823</v>
      </c>
    </row>
    <row r="149" spans="1:11" x14ac:dyDescent="0.25">
      <c r="A149" s="12" t="s">
        <v>23</v>
      </c>
      <c r="B149" s="49">
        <v>1.6278463661352707</v>
      </c>
      <c r="C149" s="49">
        <v>0</v>
      </c>
      <c r="D149" s="49">
        <v>4.7088867286692523E-2</v>
      </c>
      <c r="E149" s="49">
        <v>0</v>
      </c>
      <c r="F149" s="372"/>
      <c r="G149" s="49">
        <v>0</v>
      </c>
      <c r="H149" s="58">
        <v>0</v>
      </c>
      <c r="I149" s="48">
        <f t="shared" si="30"/>
        <v>1.6749352334219632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30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30"/>
        <v>0</v>
      </c>
    </row>
    <row r="152" spans="1:11" x14ac:dyDescent="0.25">
      <c r="A152" s="11" t="s">
        <v>20</v>
      </c>
      <c r="B152" s="52">
        <v>0</v>
      </c>
      <c r="C152" s="52">
        <v>0.46244201635377841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30"/>
        <v>0.46244201635377841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30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30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30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30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30"/>
        <v>0</v>
      </c>
    </row>
    <row r="158" spans="1:11" x14ac:dyDescent="0.25">
      <c r="A158" s="17" t="s">
        <v>25</v>
      </c>
      <c r="B158" s="75">
        <f>SUM(B137:B153)</f>
        <v>109.86566536376904</v>
      </c>
      <c r="C158" s="75">
        <f t="shared" ref="C158:I158" si="31">SUM(C137:C153)</f>
        <v>734.56006102266304</v>
      </c>
      <c r="D158" s="75">
        <f t="shared" si="31"/>
        <v>151.4609931860096</v>
      </c>
      <c r="E158" s="75">
        <f t="shared" si="31"/>
        <v>399.3697132117473</v>
      </c>
      <c r="F158" s="75">
        <f t="shared" si="31"/>
        <v>0</v>
      </c>
      <c r="G158" s="75">
        <f t="shared" si="31"/>
        <v>22.283794215653216</v>
      </c>
      <c r="H158" s="76">
        <f t="shared" si="31"/>
        <v>37.038562397005471</v>
      </c>
      <c r="I158" s="48">
        <f t="shared" si="31"/>
        <v>1454.5787893968477</v>
      </c>
    </row>
    <row r="159" spans="1:11" s="4" customFormat="1" ht="15" thickBot="1" x14ac:dyDescent="0.35">
      <c r="A159" s="18" t="s">
        <v>85</v>
      </c>
      <c r="B159" s="105">
        <f>B158/$I$158</f>
        <v>7.5530913941984315E-2</v>
      </c>
      <c r="C159" s="105">
        <f t="shared" ref="C159:I159" si="32">C158/$I$158</f>
        <v>0.50499846854446018</v>
      </c>
      <c r="D159" s="105">
        <f t="shared" si="32"/>
        <v>0.10412704646189298</v>
      </c>
      <c r="E159" s="105">
        <f t="shared" si="32"/>
        <v>0.27456038553769163</v>
      </c>
      <c r="F159" s="105">
        <f t="shared" si="32"/>
        <v>0</v>
      </c>
      <c r="G159" s="105">
        <f t="shared" si="32"/>
        <v>1.5319757429498449E-2</v>
      </c>
      <c r="H159" s="105">
        <f t="shared" si="32"/>
        <v>2.5463428084472342E-2</v>
      </c>
      <c r="I159" s="105">
        <f t="shared" si="32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33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33"/>
        <v>0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33"/>
        <v>0</v>
      </c>
    </row>
    <row r="167" spans="1:9" x14ac:dyDescent="0.25">
      <c r="A167" s="12" t="s">
        <v>15</v>
      </c>
      <c r="B167" s="49">
        <v>22.82634687314621</v>
      </c>
      <c r="C167" s="49">
        <v>0</v>
      </c>
      <c r="D167" s="49">
        <v>70.72704155179926</v>
      </c>
      <c r="E167" s="49">
        <v>0</v>
      </c>
      <c r="F167" s="372"/>
      <c r="G167" s="49">
        <v>0</v>
      </c>
      <c r="H167" s="58">
        <v>0</v>
      </c>
      <c r="I167" s="48">
        <f t="shared" si="33"/>
        <v>93.553388424945467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33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6.4192891986110237E-2</v>
      </c>
      <c r="F169" s="372"/>
      <c r="G169" s="49">
        <v>0</v>
      </c>
      <c r="H169" s="58">
        <v>0</v>
      </c>
      <c r="I169" s="48">
        <f t="shared" si="33"/>
        <v>6.4192891986110237E-2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33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33"/>
        <v>0</v>
      </c>
    </row>
    <row r="172" spans="1:9" x14ac:dyDescent="0.25">
      <c r="A172" s="11" t="s">
        <v>16</v>
      </c>
      <c r="B172" s="52">
        <v>5.5349868642618018E-2</v>
      </c>
      <c r="C172" s="52">
        <v>0</v>
      </c>
      <c r="D172" s="52">
        <v>11.055416713070596</v>
      </c>
      <c r="E172" s="52">
        <v>2.1187929716394178E-2</v>
      </c>
      <c r="F172" s="372"/>
      <c r="G172" s="52">
        <v>0</v>
      </c>
      <c r="H172" s="53">
        <v>0</v>
      </c>
      <c r="I172" s="54">
        <f t="shared" si="33"/>
        <v>11.131954511429608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33"/>
        <v>0</v>
      </c>
    </row>
    <row r="174" spans="1:9" x14ac:dyDescent="0.25">
      <c r="A174" s="11" t="s">
        <v>24</v>
      </c>
      <c r="B174" s="52">
        <v>0.33658401631643881</v>
      </c>
      <c r="C174" s="52">
        <v>3.0760001024662437E-2</v>
      </c>
      <c r="D174" s="52">
        <v>12.485541926888542</v>
      </c>
      <c r="E174" s="52">
        <v>7.5930914814465407</v>
      </c>
      <c r="F174" s="372"/>
      <c r="G174" s="52">
        <v>0.72311057052206629</v>
      </c>
      <c r="H174" s="53">
        <v>2.0689120038017483</v>
      </c>
      <c r="I174" s="54">
        <f t="shared" si="33"/>
        <v>23.238</v>
      </c>
    </row>
    <row r="175" spans="1:9" x14ac:dyDescent="0.25">
      <c r="A175" s="12" t="s">
        <v>23</v>
      </c>
      <c r="B175" s="49">
        <v>49.6188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33"/>
        <v>49.6188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33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33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33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33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33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33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33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33"/>
        <v>0</v>
      </c>
    </row>
    <row r="184" spans="1:11" x14ac:dyDescent="0.25">
      <c r="A184" s="17" t="s">
        <v>25</v>
      </c>
      <c r="B184" s="75">
        <f>SUM(B163:B179)</f>
        <v>72.837080758105273</v>
      </c>
      <c r="C184" s="75">
        <f t="shared" ref="C184:I184" si="34">SUM(C163:C179)</f>
        <v>3.0760001024662437E-2</v>
      </c>
      <c r="D184" s="75">
        <f t="shared" si="34"/>
        <v>94.268000191758404</v>
      </c>
      <c r="E184" s="75">
        <f t="shared" si="34"/>
        <v>7.6784723031490447</v>
      </c>
      <c r="F184" s="75">
        <f t="shared" si="34"/>
        <v>0</v>
      </c>
      <c r="G184" s="75">
        <f t="shared" si="34"/>
        <v>0.72311057052206629</v>
      </c>
      <c r="H184" s="76">
        <f t="shared" si="34"/>
        <v>2.0689120038017483</v>
      </c>
      <c r="I184" s="48">
        <f t="shared" si="34"/>
        <v>177.60633582836118</v>
      </c>
    </row>
    <row r="185" spans="1:11" s="4" customFormat="1" ht="15" thickBot="1" x14ac:dyDescent="0.35">
      <c r="A185" s="18" t="s">
        <v>85</v>
      </c>
      <c r="B185" s="105">
        <f>B184/$I$184</f>
        <v>0.41010406761893364</v>
      </c>
      <c r="C185" s="105">
        <f t="shared" ref="C185:I185" si="35">C184/$I$184</f>
        <v>1.7319202539254518E-4</v>
      </c>
      <c r="D185" s="105">
        <f t="shared" si="35"/>
        <v>0.53076935432561945</v>
      </c>
      <c r="E185" s="105">
        <f t="shared" si="35"/>
        <v>4.3233099018322875E-2</v>
      </c>
      <c r="F185" s="105">
        <f t="shared" si="35"/>
        <v>0</v>
      </c>
      <c r="G185" s="105">
        <f t="shared" si="35"/>
        <v>4.0714232808725954E-3</v>
      </c>
      <c r="H185" s="105">
        <f t="shared" si="35"/>
        <v>1.1648863730858935E-2</v>
      </c>
      <c r="I185" s="105">
        <f t="shared" si="35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1014.5293963367582</v>
      </c>
      <c r="E189" s="46">
        <v>0</v>
      </c>
      <c r="F189" s="371"/>
      <c r="G189" s="46">
        <v>0</v>
      </c>
      <c r="H189" s="47">
        <v>0</v>
      </c>
      <c r="I189" s="48">
        <f>SUM(B189:H189)</f>
        <v>1014.5293963367582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6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237.45718221594402</v>
      </c>
      <c r="E191" s="49">
        <v>0</v>
      </c>
      <c r="F191" s="372"/>
      <c r="G191" s="49">
        <v>0</v>
      </c>
      <c r="H191" s="58">
        <v>0</v>
      </c>
      <c r="I191" s="48">
        <f t="shared" si="36"/>
        <v>237.45718221594402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36"/>
        <v>0</v>
      </c>
    </row>
    <row r="193" spans="1:9" x14ac:dyDescent="0.25">
      <c r="A193" s="12" t="s">
        <v>15</v>
      </c>
      <c r="B193" s="49">
        <v>36.665189235472226</v>
      </c>
      <c r="C193" s="49">
        <v>3.3471934559820693</v>
      </c>
      <c r="D193" s="49">
        <v>188.20820269720048</v>
      </c>
      <c r="E193" s="49">
        <v>0</v>
      </c>
      <c r="F193" s="372"/>
      <c r="G193" s="49">
        <v>0</v>
      </c>
      <c r="H193" s="58">
        <v>0</v>
      </c>
      <c r="I193" s="48">
        <f t="shared" si="36"/>
        <v>228.22058538865477</v>
      </c>
    </row>
    <row r="194" spans="1:9" x14ac:dyDescent="0.25">
      <c r="A194" s="11" t="s">
        <v>67</v>
      </c>
      <c r="B194" s="52">
        <v>3.4485730809342638</v>
      </c>
      <c r="C194" s="52">
        <v>1.7176680768471135</v>
      </c>
      <c r="D194" s="52">
        <v>26.663615531696053</v>
      </c>
      <c r="E194" s="52">
        <v>0</v>
      </c>
      <c r="F194" s="372"/>
      <c r="G194" s="52">
        <v>0</v>
      </c>
      <c r="H194" s="53">
        <v>0</v>
      </c>
      <c r="I194" s="54">
        <f t="shared" si="36"/>
        <v>31.829856689477431</v>
      </c>
    </row>
    <row r="195" spans="1:9" x14ac:dyDescent="0.25">
      <c r="A195" s="12" t="s">
        <v>56</v>
      </c>
      <c r="B195" s="49">
        <v>0</v>
      </c>
      <c r="C195" s="49">
        <v>0</v>
      </c>
      <c r="D195" s="49">
        <v>0</v>
      </c>
      <c r="E195" s="49">
        <v>2.1474244193507004</v>
      </c>
      <c r="F195" s="372"/>
      <c r="G195" s="49">
        <v>0</v>
      </c>
      <c r="H195" s="58">
        <v>0</v>
      </c>
      <c r="I195" s="48">
        <f t="shared" si="36"/>
        <v>2.1474244193507004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36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</v>
      </c>
      <c r="E197" s="49">
        <v>0</v>
      </c>
      <c r="F197" s="372"/>
      <c r="G197" s="49">
        <v>0</v>
      </c>
      <c r="H197" s="58">
        <v>0</v>
      </c>
      <c r="I197" s="48">
        <f t="shared" si="36"/>
        <v>0</v>
      </c>
    </row>
    <row r="198" spans="1:9" x14ac:dyDescent="0.25">
      <c r="A198" s="11" t="s">
        <v>16</v>
      </c>
      <c r="B198" s="52">
        <v>21.766055314586374</v>
      </c>
      <c r="C198" s="52">
        <v>1.9495642765076515E-7</v>
      </c>
      <c r="D198" s="52">
        <v>60.115644649656552</v>
      </c>
      <c r="E198" s="52">
        <v>0</v>
      </c>
      <c r="F198" s="372"/>
      <c r="G198" s="52">
        <v>0</v>
      </c>
      <c r="H198" s="53">
        <v>0</v>
      </c>
      <c r="I198" s="54">
        <f t="shared" si="36"/>
        <v>81.881700159199355</v>
      </c>
    </row>
    <row r="199" spans="1:9" x14ac:dyDescent="0.25">
      <c r="A199" s="12" t="s">
        <v>139</v>
      </c>
      <c r="B199" s="49">
        <v>134.9714606603703</v>
      </c>
      <c r="C199" s="49">
        <v>39.119872080881422</v>
      </c>
      <c r="D199" s="49">
        <v>883.37172036040886</v>
      </c>
      <c r="E199" s="49">
        <v>47.593622339806537</v>
      </c>
      <c r="F199" s="372"/>
      <c r="G199" s="49">
        <v>0</v>
      </c>
      <c r="H199" s="58">
        <v>0</v>
      </c>
      <c r="I199" s="48">
        <f t="shared" si="36"/>
        <v>1105.0566754414672</v>
      </c>
    </row>
    <row r="200" spans="1:9" x14ac:dyDescent="0.25">
      <c r="A200" s="11" t="s">
        <v>24</v>
      </c>
      <c r="B200" s="52">
        <v>21.693179587355655</v>
      </c>
      <c r="C200" s="52">
        <v>0.9316739530452417</v>
      </c>
      <c r="D200" s="52">
        <v>762.12832918377319</v>
      </c>
      <c r="E200" s="52">
        <v>533.98902735775653</v>
      </c>
      <c r="F200" s="372"/>
      <c r="G200" s="52">
        <v>46.979795546899517</v>
      </c>
      <c r="H200" s="53">
        <v>1.8134612657012255</v>
      </c>
      <c r="I200" s="54">
        <f t="shared" si="36"/>
        <v>1367.5354668945315</v>
      </c>
    </row>
    <row r="201" spans="1:9" x14ac:dyDescent="0.25">
      <c r="A201" s="12" t="s">
        <v>23</v>
      </c>
      <c r="B201" s="49">
        <v>0.79699041652069424</v>
      </c>
      <c r="C201" s="49">
        <v>3.341111938006637E-2</v>
      </c>
      <c r="D201" s="49">
        <v>4.8176083755941574E-9</v>
      </c>
      <c r="E201" s="49">
        <v>0</v>
      </c>
      <c r="F201" s="372"/>
      <c r="G201" s="49">
        <v>0</v>
      </c>
      <c r="H201" s="58">
        <v>0</v>
      </c>
      <c r="I201" s="48">
        <f t="shared" si="36"/>
        <v>0.83040154071836902</v>
      </c>
    </row>
    <row r="202" spans="1:9" x14ac:dyDescent="0.25">
      <c r="A202" s="11" t="s">
        <v>58</v>
      </c>
      <c r="B202" s="52">
        <v>2.1564067879814063E-3</v>
      </c>
      <c r="C202" s="52">
        <v>2.4140686110032295E-3</v>
      </c>
      <c r="D202" s="52">
        <v>2.9313008631433337E-3</v>
      </c>
      <c r="E202" s="52">
        <v>0</v>
      </c>
      <c r="F202" s="372"/>
      <c r="G202" s="52">
        <v>0</v>
      </c>
      <c r="H202" s="53">
        <v>0</v>
      </c>
      <c r="I202" s="54">
        <f t="shared" si="36"/>
        <v>7.5017762621279703E-3</v>
      </c>
    </row>
    <row r="203" spans="1:9" x14ac:dyDescent="0.25">
      <c r="A203" s="12" t="s">
        <v>21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6"/>
        <v>0</v>
      </c>
    </row>
    <row r="204" spans="1:9" x14ac:dyDescent="0.25">
      <c r="A204" s="11" t="s">
        <v>20</v>
      </c>
      <c r="B204" s="52">
        <v>100.41295470707531</v>
      </c>
      <c r="C204" s="52">
        <v>100.41295470707531</v>
      </c>
      <c r="D204" s="52">
        <v>220.90850035556574</v>
      </c>
      <c r="E204" s="52">
        <v>0</v>
      </c>
      <c r="F204" s="372"/>
      <c r="G204" s="52">
        <v>0</v>
      </c>
      <c r="H204" s="53">
        <v>0</v>
      </c>
      <c r="I204" s="54">
        <f t="shared" si="36"/>
        <v>421.73440976971636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6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36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36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36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36"/>
        <v>0</v>
      </c>
    </row>
    <row r="210" spans="1:11" x14ac:dyDescent="0.25">
      <c r="A210" s="17" t="s">
        <v>25</v>
      </c>
      <c r="B210" s="75">
        <f>SUM(B189:B205)</f>
        <v>319.75655940910281</v>
      </c>
      <c r="C210" s="75">
        <f t="shared" ref="C210:I210" si="37">SUM(C189:C205)</f>
        <v>145.56518765677868</v>
      </c>
      <c r="D210" s="75">
        <f t="shared" si="37"/>
        <v>3393.3855226366836</v>
      </c>
      <c r="E210" s="75">
        <f t="shared" si="37"/>
        <v>583.73007411691378</v>
      </c>
      <c r="F210" s="75">
        <f t="shared" si="37"/>
        <v>0</v>
      </c>
      <c r="G210" s="75">
        <f t="shared" si="37"/>
        <v>46.979795546899517</v>
      </c>
      <c r="H210" s="76">
        <f t="shared" si="37"/>
        <v>1.8134612657012255</v>
      </c>
      <c r="I210" s="48">
        <f t="shared" si="37"/>
        <v>4491.2306006320805</v>
      </c>
    </row>
    <row r="211" spans="1:11" s="4" customFormat="1" ht="15" thickBot="1" x14ac:dyDescent="0.35">
      <c r="A211" s="18" t="s">
        <v>85</v>
      </c>
      <c r="B211" s="105">
        <f>B210/$I$210</f>
        <v>7.1195756317678577E-2</v>
      </c>
      <c r="C211" s="105">
        <f t="shared" ref="C211:I211" si="38">C210/$I$210</f>
        <v>3.2410980553145577E-2</v>
      </c>
      <c r="D211" s="105">
        <f t="shared" si="38"/>
        <v>0.75555806957654548</v>
      </c>
      <c r="E211" s="105">
        <f t="shared" si="38"/>
        <v>0.12997107608653219</v>
      </c>
      <c r="F211" s="105">
        <f t="shared" si="38"/>
        <v>0</v>
      </c>
      <c r="G211" s="105">
        <f t="shared" si="38"/>
        <v>1.0460339208654247E-2</v>
      </c>
      <c r="H211" s="105">
        <f t="shared" si="38"/>
        <v>4.0377825744374052E-4</v>
      </c>
      <c r="I211" s="105">
        <f t="shared" si="38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9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9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9"/>
        <v>0</v>
      </c>
    </row>
    <row r="219" spans="1:11" x14ac:dyDescent="0.25">
      <c r="A219" s="12" t="s">
        <v>15</v>
      </c>
      <c r="B219" s="49">
        <v>0.30203153991057086</v>
      </c>
      <c r="C219" s="49">
        <v>0.15476910005436034</v>
      </c>
      <c r="D219" s="49">
        <v>1.2851130700465643</v>
      </c>
      <c r="E219" s="49">
        <v>0</v>
      </c>
      <c r="F219" s="372"/>
      <c r="G219" s="49">
        <v>0</v>
      </c>
      <c r="H219" s="58">
        <v>0</v>
      </c>
      <c r="I219" s="48">
        <f t="shared" si="39"/>
        <v>1.7419137100114954</v>
      </c>
    </row>
    <row r="220" spans="1:11" x14ac:dyDescent="0.25">
      <c r="A220" s="11" t="s">
        <v>67</v>
      </c>
      <c r="B220" s="52">
        <v>0</v>
      </c>
      <c r="C220" s="52">
        <v>0</v>
      </c>
      <c r="D220" s="52">
        <v>0</v>
      </c>
      <c r="E220" s="52">
        <v>0</v>
      </c>
      <c r="F220" s="372"/>
      <c r="G220" s="52">
        <v>0</v>
      </c>
      <c r="H220" s="53">
        <v>0</v>
      </c>
      <c r="I220" s="54">
        <f t="shared" si="39"/>
        <v>0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4.4685350116679196E-5</v>
      </c>
      <c r="F221" s="372"/>
      <c r="G221" s="49">
        <v>0</v>
      </c>
      <c r="H221" s="58">
        <v>0</v>
      </c>
      <c r="I221" s="48">
        <f t="shared" si="39"/>
        <v>4.4685350116679196E-5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5.8470936508817455E-3</v>
      </c>
      <c r="F222" s="372"/>
      <c r="G222" s="52">
        <v>0</v>
      </c>
      <c r="H222" s="53">
        <v>0</v>
      </c>
      <c r="I222" s="54">
        <f t="shared" si="39"/>
        <v>5.8470936508817455E-3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9"/>
        <v>0</v>
      </c>
    </row>
    <row r="224" spans="1:11" x14ac:dyDescent="0.25">
      <c r="A224" s="11" t="s">
        <v>16</v>
      </c>
      <c r="B224" s="52">
        <v>0</v>
      </c>
      <c r="C224" s="52">
        <v>0</v>
      </c>
      <c r="D224" s="52">
        <v>0</v>
      </c>
      <c r="E224" s="52">
        <v>0</v>
      </c>
      <c r="F224" s="372"/>
      <c r="G224" s="52">
        <v>0</v>
      </c>
      <c r="H224" s="53">
        <v>0</v>
      </c>
      <c r="I224" s="54">
        <f t="shared" si="39"/>
        <v>0</v>
      </c>
    </row>
    <row r="225" spans="1:11" x14ac:dyDescent="0.25">
      <c r="A225" s="12" t="s">
        <v>139</v>
      </c>
      <c r="B225" s="49">
        <v>1.9962049449957019E-2</v>
      </c>
      <c r="C225" s="49">
        <v>7.877300163069438E-4</v>
      </c>
      <c r="D225" s="49">
        <v>0.65224730279072152</v>
      </c>
      <c r="E225" s="49">
        <v>2.1814061990038444E-4</v>
      </c>
      <c r="F225" s="372"/>
      <c r="G225" s="49">
        <v>0</v>
      </c>
      <c r="H225" s="58">
        <v>0</v>
      </c>
      <c r="I225" s="48">
        <f t="shared" si="39"/>
        <v>0.67321522287688584</v>
      </c>
    </row>
    <row r="226" spans="1:11" x14ac:dyDescent="0.25">
      <c r="A226" s="11" t="s">
        <v>24</v>
      </c>
      <c r="B226" s="52">
        <v>2.5084012231307812E-2</v>
      </c>
      <c r="C226" s="52">
        <v>1.7089017784544438E-4</v>
      </c>
      <c r="D226" s="52">
        <v>8.2640058070433758E-2</v>
      </c>
      <c r="E226" s="52">
        <v>0.10740915479365033</v>
      </c>
      <c r="F226" s="372"/>
      <c r="G226" s="52">
        <v>2.6899861187222134E-2</v>
      </c>
      <c r="H226" s="53">
        <v>3.0790646583761438E-3</v>
      </c>
      <c r="I226" s="54">
        <f t="shared" si="39"/>
        <v>0.24528304111883562</v>
      </c>
    </row>
    <row r="227" spans="1:11" x14ac:dyDescent="0.25">
      <c r="A227" s="12" t="s">
        <v>23</v>
      </c>
      <c r="B227" s="49">
        <v>8.1328595482010033E-2</v>
      </c>
      <c r="C227" s="49">
        <v>0</v>
      </c>
      <c r="D227" s="49">
        <v>5.3461002297569222E-3</v>
      </c>
      <c r="E227" s="49">
        <v>0</v>
      </c>
      <c r="F227" s="372"/>
      <c r="G227" s="49">
        <v>0</v>
      </c>
      <c r="H227" s="58">
        <v>0</v>
      </c>
      <c r="I227" s="48">
        <f t="shared" si="39"/>
        <v>8.6674695711766961E-2</v>
      </c>
    </row>
    <row r="228" spans="1:11" x14ac:dyDescent="0.25">
      <c r="A228" s="11" t="s">
        <v>58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9"/>
        <v>0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9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9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9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39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39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39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39"/>
        <v>0</v>
      </c>
    </row>
    <row r="236" spans="1:11" x14ac:dyDescent="0.25">
      <c r="A236" s="17" t="s">
        <v>25</v>
      </c>
      <c r="B236" s="276">
        <f>SUM(B215:B231)</f>
        <v>0.4284061970738457</v>
      </c>
      <c r="C236" s="75">
        <f t="shared" ref="C236:I236" si="40">SUM(C215:C231)</f>
        <v>0.15572772024851272</v>
      </c>
      <c r="D236" s="75">
        <f t="shared" si="40"/>
        <v>2.0253465311374765</v>
      </c>
      <c r="E236" s="75">
        <f t="shared" si="40"/>
        <v>0.11351907441454914</v>
      </c>
      <c r="F236" s="75">
        <f t="shared" si="40"/>
        <v>0</v>
      </c>
      <c r="G236" s="75">
        <f t="shared" si="40"/>
        <v>2.6899861187222134E-2</v>
      </c>
      <c r="H236" s="76">
        <f t="shared" si="40"/>
        <v>3.0790646583761438E-3</v>
      </c>
      <c r="I236" s="48">
        <f t="shared" si="40"/>
        <v>2.7529784487199818</v>
      </c>
    </row>
    <row r="237" spans="1:11" s="4" customFormat="1" ht="15" thickBot="1" x14ac:dyDescent="0.35">
      <c r="A237" s="18" t="s">
        <v>85</v>
      </c>
      <c r="B237" s="105">
        <f>B236/$I$236</f>
        <v>0.1556155288004657</v>
      </c>
      <c r="C237" s="78">
        <f t="shared" ref="C237:I237" si="41">C236/$I$236</f>
        <v>5.6566995764503539E-2</v>
      </c>
      <c r="D237" s="78">
        <f t="shared" si="41"/>
        <v>0.73569283917902695</v>
      </c>
      <c r="E237" s="78">
        <f t="shared" si="41"/>
        <v>4.1235002935577171E-2</v>
      </c>
      <c r="F237" s="78">
        <f t="shared" si="41"/>
        <v>0</v>
      </c>
      <c r="G237" s="78">
        <f t="shared" si="41"/>
        <v>9.7711848052168468E-3</v>
      </c>
      <c r="H237" s="78">
        <f t="shared" si="41"/>
        <v>1.1184485152100549E-3</v>
      </c>
      <c r="I237" s="78">
        <f t="shared" si="41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42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2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2"/>
        <v>0</v>
      </c>
    </row>
    <row r="245" spans="1:9" x14ac:dyDescent="0.25">
      <c r="A245" s="12" t="s">
        <v>15</v>
      </c>
      <c r="B245" s="49">
        <v>153.59477841619474</v>
      </c>
      <c r="C245" s="49">
        <v>0.30214639405531024</v>
      </c>
      <c r="D245" s="49">
        <v>29.89017296784607</v>
      </c>
      <c r="E245" s="49">
        <v>0</v>
      </c>
      <c r="F245" s="372"/>
      <c r="G245" s="49">
        <v>0</v>
      </c>
      <c r="H245" s="58">
        <v>0</v>
      </c>
      <c r="I245" s="48">
        <f t="shared" si="42"/>
        <v>183.78709777809613</v>
      </c>
    </row>
    <row r="246" spans="1:9" x14ac:dyDescent="0.25">
      <c r="A246" s="11" t="s">
        <v>67</v>
      </c>
      <c r="B246" s="52">
        <v>36.489981019328468</v>
      </c>
      <c r="C246" s="52">
        <v>0.11659127978754626</v>
      </c>
      <c r="D246" s="52">
        <v>12.364565363797331</v>
      </c>
      <c r="E246" s="52">
        <v>0</v>
      </c>
      <c r="F246" s="372"/>
      <c r="G246" s="52">
        <v>0</v>
      </c>
      <c r="H246" s="53">
        <v>0</v>
      </c>
      <c r="I246" s="54">
        <f t="shared" si="42"/>
        <v>48.97113766291335</v>
      </c>
    </row>
    <row r="247" spans="1:9" x14ac:dyDescent="0.25">
      <c r="A247" s="12" t="s">
        <v>56</v>
      </c>
      <c r="B247" s="49">
        <v>0</v>
      </c>
      <c r="C247" s="49">
        <v>0</v>
      </c>
      <c r="D247" s="49">
        <v>0</v>
      </c>
      <c r="E247" s="49">
        <v>0.54160196176055386</v>
      </c>
      <c r="F247" s="372"/>
      <c r="G247" s="49">
        <v>0</v>
      </c>
      <c r="H247" s="58">
        <v>0</v>
      </c>
      <c r="I247" s="48">
        <f t="shared" si="42"/>
        <v>0.54160196176055386</v>
      </c>
    </row>
    <row r="248" spans="1:9" x14ac:dyDescent="0.25">
      <c r="A248" s="11" t="s">
        <v>11</v>
      </c>
      <c r="B248" s="52">
        <v>0</v>
      </c>
      <c r="C248" s="52">
        <v>0</v>
      </c>
      <c r="D248" s="52">
        <v>0</v>
      </c>
      <c r="E248" s="52">
        <v>9.6587943616516694E-2</v>
      </c>
      <c r="F248" s="372"/>
      <c r="G248" s="52">
        <v>0</v>
      </c>
      <c r="H248" s="53">
        <v>0</v>
      </c>
      <c r="I248" s="54">
        <f t="shared" si="42"/>
        <v>9.6587943616516694E-2</v>
      </c>
    </row>
    <row r="249" spans="1:9" x14ac:dyDescent="0.25">
      <c r="A249" s="12" t="s">
        <v>57</v>
      </c>
      <c r="B249" s="49">
        <v>0</v>
      </c>
      <c r="C249" s="49">
        <v>0</v>
      </c>
      <c r="D249" s="49">
        <v>0</v>
      </c>
      <c r="E249" s="49">
        <v>0</v>
      </c>
      <c r="F249" s="372"/>
      <c r="G249" s="49">
        <v>0</v>
      </c>
      <c r="H249" s="58">
        <v>0</v>
      </c>
      <c r="I249" s="48">
        <f t="shared" si="42"/>
        <v>0</v>
      </c>
    </row>
    <row r="250" spans="1:9" x14ac:dyDescent="0.25">
      <c r="A250" s="11" t="s">
        <v>16</v>
      </c>
      <c r="B250" s="52">
        <v>20.394226125336267</v>
      </c>
      <c r="C250" s="52">
        <v>0.46388081858456787</v>
      </c>
      <c r="D250" s="52">
        <v>30.763498307665209</v>
      </c>
      <c r="E250" s="52">
        <v>0.60278051560020462</v>
      </c>
      <c r="F250" s="372"/>
      <c r="G250" s="52">
        <v>0</v>
      </c>
      <c r="H250" s="53">
        <v>0</v>
      </c>
      <c r="I250" s="54">
        <f t="shared" si="42"/>
        <v>52.224385767186249</v>
      </c>
    </row>
    <row r="251" spans="1:9" x14ac:dyDescent="0.25">
      <c r="A251" s="12" t="s">
        <v>139</v>
      </c>
      <c r="B251" s="49">
        <v>111.87737047408619</v>
      </c>
      <c r="C251" s="49">
        <v>6.246933808940768</v>
      </c>
      <c r="D251" s="49">
        <v>94.258078511299587</v>
      </c>
      <c r="E251" s="49">
        <v>0.1424919700982539</v>
      </c>
      <c r="F251" s="372"/>
      <c r="G251" s="49">
        <v>0</v>
      </c>
      <c r="H251" s="58">
        <v>0</v>
      </c>
      <c r="I251" s="48">
        <f t="shared" si="42"/>
        <v>212.52487476442479</v>
      </c>
    </row>
    <row r="252" spans="1:9" x14ac:dyDescent="0.25">
      <c r="A252" s="11" t="s">
        <v>24</v>
      </c>
      <c r="B252" s="52">
        <v>41.115315506176572</v>
      </c>
      <c r="C252" s="52">
        <v>1.3204368538006643</v>
      </c>
      <c r="D252" s="52">
        <v>205.94414860535852</v>
      </c>
      <c r="E252" s="52">
        <v>257.47336530234003</v>
      </c>
      <c r="F252" s="372"/>
      <c r="G252" s="52">
        <v>246.5767393080387</v>
      </c>
      <c r="H252" s="53">
        <v>9.1068769010990902</v>
      </c>
      <c r="I252" s="54">
        <f t="shared" si="42"/>
        <v>761.53688247681362</v>
      </c>
    </row>
    <row r="253" spans="1:9" x14ac:dyDescent="0.25">
      <c r="A253" s="12" t="s">
        <v>23</v>
      </c>
      <c r="B253" s="49">
        <v>16.150345893318161</v>
      </c>
      <c r="C253" s="49">
        <v>1.2758128664109302E-8</v>
      </c>
      <c r="D253" s="49">
        <v>0.29141178454810479</v>
      </c>
      <c r="E253" s="49">
        <v>0</v>
      </c>
      <c r="F253" s="372"/>
      <c r="G253" s="49">
        <v>0</v>
      </c>
      <c r="H253" s="58">
        <v>0</v>
      </c>
      <c r="I253" s="48">
        <f t="shared" si="42"/>
        <v>16.441757690624392</v>
      </c>
    </row>
    <row r="254" spans="1:9" x14ac:dyDescent="0.25">
      <c r="A254" s="11" t="s">
        <v>58</v>
      </c>
      <c r="B254" s="52">
        <v>1.1571249859208568</v>
      </c>
      <c r="C254" s="52">
        <v>1.2953859740600946</v>
      </c>
      <c r="D254" s="52">
        <v>1.5729321058062686</v>
      </c>
      <c r="E254" s="52">
        <v>0</v>
      </c>
      <c r="F254" s="372"/>
      <c r="G254" s="52">
        <v>0</v>
      </c>
      <c r="H254" s="53">
        <v>0</v>
      </c>
      <c r="I254" s="54">
        <f t="shared" si="42"/>
        <v>4.0254430657872202</v>
      </c>
    </row>
    <row r="255" spans="1:9" x14ac:dyDescent="0.25">
      <c r="A255" s="12" t="s">
        <v>21</v>
      </c>
      <c r="B255" s="49">
        <v>0.62420615386691691</v>
      </c>
      <c r="C255" s="49">
        <v>1.7187317432711775</v>
      </c>
      <c r="D255" s="49">
        <v>2.2442022076455697</v>
      </c>
      <c r="E255" s="49">
        <v>0</v>
      </c>
      <c r="F255" s="372"/>
      <c r="G255" s="49">
        <v>0</v>
      </c>
      <c r="H255" s="58">
        <v>0</v>
      </c>
      <c r="I255" s="48">
        <f t="shared" si="42"/>
        <v>4.5871401047836642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2"/>
        <v>0</v>
      </c>
    </row>
    <row r="257" spans="1:11" x14ac:dyDescent="0.25">
      <c r="A257" s="13" t="s">
        <v>62</v>
      </c>
      <c r="B257" s="49">
        <v>70.609192502271526</v>
      </c>
      <c r="C257" s="49">
        <v>7.8387475637406426E-9</v>
      </c>
      <c r="D257" s="49">
        <v>7.8387475637406426E-9</v>
      </c>
      <c r="E257" s="49">
        <v>0</v>
      </c>
      <c r="F257" s="372"/>
      <c r="G257" s="49">
        <v>0</v>
      </c>
      <c r="H257" s="58">
        <v>0</v>
      </c>
      <c r="I257" s="48">
        <f t="shared" si="42"/>
        <v>70.609192517949026</v>
      </c>
    </row>
    <row r="258" spans="1:11" ht="14.4" x14ac:dyDescent="0.3">
      <c r="A258" s="14" t="s">
        <v>22</v>
      </c>
      <c r="B258" s="59">
        <v>70.609192496000531</v>
      </c>
      <c r="C258" s="59">
        <v>7.8387475637406426E-9</v>
      </c>
      <c r="D258" s="59">
        <v>7.8387475637406426E-9</v>
      </c>
      <c r="E258" s="59">
        <v>0</v>
      </c>
      <c r="F258" s="372"/>
      <c r="G258" s="59">
        <v>0</v>
      </c>
      <c r="H258" s="60">
        <v>0</v>
      </c>
      <c r="I258" s="61">
        <f t="shared" si="42"/>
        <v>70.609192511678032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42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42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452.0125410764997</v>
      </c>
      <c r="C262" s="75">
        <f t="shared" ref="C262:I262" si="43">SUM(C241:C257)</f>
        <v>11.464106893097005</v>
      </c>
      <c r="D262" s="75">
        <f t="shared" si="43"/>
        <v>377.32900986180545</v>
      </c>
      <c r="E262" s="75">
        <f t="shared" si="43"/>
        <v>258.85682769341554</v>
      </c>
      <c r="F262" s="75">
        <f t="shared" si="43"/>
        <v>0</v>
      </c>
      <c r="G262" s="75">
        <f t="shared" si="43"/>
        <v>246.5767393080387</v>
      </c>
      <c r="H262" s="76">
        <f t="shared" si="43"/>
        <v>9.1068769010990902</v>
      </c>
      <c r="I262" s="48">
        <f t="shared" si="43"/>
        <v>1355.3461017339555</v>
      </c>
    </row>
    <row r="263" spans="1:11" s="4" customFormat="1" ht="15" thickBot="1" x14ac:dyDescent="0.35">
      <c r="A263" s="18" t="s">
        <v>85</v>
      </c>
      <c r="B263" s="105">
        <f>B262/$I$262</f>
        <v>0.33350340588150851</v>
      </c>
      <c r="C263" s="105">
        <f t="shared" ref="C263:I263" si="44">C262/$I$262</f>
        <v>8.4584349919407716E-3</v>
      </c>
      <c r="D263" s="105">
        <f t="shared" si="44"/>
        <v>0.27840048337400419</v>
      </c>
      <c r="E263" s="105">
        <f t="shared" si="44"/>
        <v>0.19098946561490701</v>
      </c>
      <c r="F263" s="105">
        <f t="shared" si="44"/>
        <v>0</v>
      </c>
      <c r="G263" s="105">
        <f t="shared" si="44"/>
        <v>0.18192898403779073</v>
      </c>
      <c r="H263" s="105">
        <f t="shared" si="44"/>
        <v>6.7192260998487777E-3</v>
      </c>
      <c r="I263" s="105">
        <f t="shared" si="44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45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5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5"/>
        <v>0</v>
      </c>
    </row>
    <row r="271" spans="1:11" x14ac:dyDescent="0.25">
      <c r="A271" s="12" t="s">
        <v>15</v>
      </c>
      <c r="B271" s="49">
        <v>7.3982086144431429</v>
      </c>
      <c r="C271" s="49">
        <v>11.968114894388593</v>
      </c>
      <c r="D271" s="49">
        <v>5.4322343031535514</v>
      </c>
      <c r="E271" s="49">
        <v>0</v>
      </c>
      <c r="F271" s="372"/>
      <c r="G271" s="49">
        <v>0</v>
      </c>
      <c r="H271" s="58">
        <v>0</v>
      </c>
      <c r="I271" s="48">
        <f t="shared" si="45"/>
        <v>24.79855781198529</v>
      </c>
    </row>
    <row r="272" spans="1:11" x14ac:dyDescent="0.25">
      <c r="A272" s="11" t="s">
        <v>67</v>
      </c>
      <c r="B272" s="52">
        <v>1.071875721935992</v>
      </c>
      <c r="C272" s="52">
        <v>8.6304610766857096E-2</v>
      </c>
      <c r="D272" s="52">
        <v>3.9337314990988159</v>
      </c>
      <c r="E272" s="52">
        <v>5.1316433382897264E-2</v>
      </c>
      <c r="F272" s="372"/>
      <c r="G272" s="52">
        <v>0</v>
      </c>
      <c r="H272" s="53">
        <v>0</v>
      </c>
      <c r="I272" s="54">
        <f t="shared" si="45"/>
        <v>5.1432282651845629</v>
      </c>
    </row>
    <row r="273" spans="1:9" x14ac:dyDescent="0.25">
      <c r="A273" s="12" t="s">
        <v>56</v>
      </c>
      <c r="B273" s="49">
        <v>8.8782940453205404E-9</v>
      </c>
      <c r="C273" s="49">
        <v>8.8782940453205404E-9</v>
      </c>
      <c r="D273" s="49">
        <v>8.8782940453205404E-9</v>
      </c>
      <c r="E273" s="49">
        <v>12.645147457346269</v>
      </c>
      <c r="F273" s="372"/>
      <c r="G273" s="49">
        <v>0</v>
      </c>
      <c r="H273" s="58">
        <v>0</v>
      </c>
      <c r="I273" s="48">
        <f t="shared" si="45"/>
        <v>12.645147483981152</v>
      </c>
    </row>
    <row r="274" spans="1:9" x14ac:dyDescent="0.25">
      <c r="A274" s="11" t="s">
        <v>11</v>
      </c>
      <c r="B274" s="52">
        <v>4.1012427059719597E-9</v>
      </c>
      <c r="C274" s="52">
        <v>4.1012427059719597E-9</v>
      </c>
      <c r="D274" s="52">
        <v>4.1012427059719597E-9</v>
      </c>
      <c r="E274" s="52">
        <v>4.0841242626516484E-3</v>
      </c>
      <c r="F274" s="372"/>
      <c r="G274" s="52">
        <v>0</v>
      </c>
      <c r="H274" s="53">
        <v>0</v>
      </c>
      <c r="I274" s="54">
        <f t="shared" si="45"/>
        <v>4.0841365663797664E-3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45"/>
        <v>0</v>
      </c>
    </row>
    <row r="276" spans="1:9" x14ac:dyDescent="0.25">
      <c r="A276" s="11" t="s">
        <v>16</v>
      </c>
      <c r="B276" s="52">
        <v>9.6722201709121859E-3</v>
      </c>
      <c r="C276" s="52">
        <v>8.9335779700375727E-3</v>
      </c>
      <c r="D276" s="52">
        <v>1.8915229333208043E-2</v>
      </c>
      <c r="E276" s="52">
        <v>0</v>
      </c>
      <c r="F276" s="372"/>
      <c r="G276" s="52">
        <v>0</v>
      </c>
      <c r="H276" s="53">
        <v>0</v>
      </c>
      <c r="I276" s="54">
        <f t="shared" si="45"/>
        <v>3.7521027474157802E-2</v>
      </c>
    </row>
    <row r="277" spans="1:9" x14ac:dyDescent="0.25">
      <c r="A277" s="12" t="s">
        <v>139</v>
      </c>
      <c r="B277" s="49">
        <v>8.8131103029822988</v>
      </c>
      <c r="C277" s="49">
        <v>10.768340637394884</v>
      </c>
      <c r="D277" s="49">
        <v>16.659907710017794</v>
      </c>
      <c r="E277" s="49">
        <v>0</v>
      </c>
      <c r="F277" s="372"/>
      <c r="G277" s="49">
        <v>0</v>
      </c>
      <c r="H277" s="58">
        <v>0</v>
      </c>
      <c r="I277" s="48">
        <f t="shared" si="45"/>
        <v>36.241358650394972</v>
      </c>
    </row>
    <row r="278" spans="1:9" x14ac:dyDescent="0.25">
      <c r="A278" s="11" t="s">
        <v>24</v>
      </c>
      <c r="B278" s="52">
        <v>3.7619535488430684</v>
      </c>
      <c r="C278" s="52">
        <v>8.9145265524921822E-9</v>
      </c>
      <c r="D278" s="52">
        <v>630.17760294827565</v>
      </c>
      <c r="E278" s="52">
        <v>451.31727724530418</v>
      </c>
      <c r="F278" s="372"/>
      <c r="G278" s="52">
        <v>14.866417230147375</v>
      </c>
      <c r="H278" s="53">
        <v>0</v>
      </c>
      <c r="I278" s="54">
        <f t="shared" si="45"/>
        <v>1100.1232509814847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5"/>
        <v>0</v>
      </c>
    </row>
    <row r="280" spans="1:9" x14ac:dyDescent="0.25">
      <c r="A280" s="11" t="s">
        <v>58</v>
      </c>
      <c r="B280" s="52">
        <v>2.4464927393317983E-2</v>
      </c>
      <c r="C280" s="52">
        <v>1.1120421542417266E-2</v>
      </c>
      <c r="D280" s="52">
        <v>1.1120421542417266E-2</v>
      </c>
      <c r="E280" s="52">
        <v>0</v>
      </c>
      <c r="F280" s="372"/>
      <c r="G280" s="52">
        <v>0</v>
      </c>
      <c r="H280" s="53">
        <v>0</v>
      </c>
      <c r="I280" s="54">
        <f t="shared" si="45"/>
        <v>4.6705770478152511E-2</v>
      </c>
    </row>
    <row r="281" spans="1:9" x14ac:dyDescent="0.25">
      <c r="A281" s="12" t="s">
        <v>20</v>
      </c>
      <c r="B281" s="49">
        <v>1.5343856901732533E-3</v>
      </c>
      <c r="C281" s="49">
        <v>6.9744804098784239E-4</v>
      </c>
      <c r="D281" s="49">
        <v>6.9744804098784239E-4</v>
      </c>
      <c r="E281" s="49">
        <v>0</v>
      </c>
      <c r="F281" s="372"/>
      <c r="G281" s="49">
        <v>0</v>
      </c>
      <c r="H281" s="58">
        <v>0</v>
      </c>
      <c r="I281" s="48">
        <f t="shared" si="45"/>
        <v>2.9292817721489378E-3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5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5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45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45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45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21.080819734438439</v>
      </c>
      <c r="C288" s="75">
        <f t="shared" ref="C288:I288" si="46">SUM(C267:C283)</f>
        <v>22.84351161199784</v>
      </c>
      <c r="D288" s="75">
        <f t="shared" si="46"/>
        <v>656.23420957244196</v>
      </c>
      <c r="E288" s="75">
        <f t="shared" si="46"/>
        <v>464.01782526029598</v>
      </c>
      <c r="F288" s="75">
        <f t="shared" si="46"/>
        <v>0</v>
      </c>
      <c r="G288" s="75">
        <f t="shared" si="46"/>
        <v>14.866417230147375</v>
      </c>
      <c r="H288" s="76">
        <f t="shared" si="46"/>
        <v>0</v>
      </c>
      <c r="I288" s="48">
        <f t="shared" si="46"/>
        <v>1179.0427834093216</v>
      </c>
    </row>
    <row r="289" spans="1:11" s="4" customFormat="1" ht="15" thickBot="1" x14ac:dyDescent="0.35">
      <c r="A289" s="18" t="s">
        <v>85</v>
      </c>
      <c r="B289" s="105">
        <f>B288/$I$288</f>
        <v>1.787960541472559E-2</v>
      </c>
      <c r="C289" s="105">
        <f t="shared" ref="C289:I289" si="47">C288/$I$288</f>
        <v>1.9374624851138576E-2</v>
      </c>
      <c r="D289" s="105">
        <f t="shared" si="47"/>
        <v>0.55658218582609387</v>
      </c>
      <c r="E289" s="105">
        <f t="shared" si="47"/>
        <v>0.39355469690297534</v>
      </c>
      <c r="F289" s="105">
        <f t="shared" si="47"/>
        <v>0</v>
      </c>
      <c r="G289" s="105">
        <f t="shared" si="47"/>
        <v>1.2608887005066622E-2</v>
      </c>
      <c r="H289" s="105">
        <f t="shared" si="47"/>
        <v>0</v>
      </c>
      <c r="I289" s="105">
        <f t="shared" si="47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48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8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8"/>
        <v>0</v>
      </c>
    </row>
    <row r="297" spans="1:11" x14ac:dyDescent="0.25">
      <c r="A297" s="12" t="s">
        <v>15</v>
      </c>
      <c r="B297" s="49">
        <v>21.867897657322967</v>
      </c>
      <c r="C297" s="49">
        <v>81.758046275448649</v>
      </c>
      <c r="D297" s="49">
        <v>5.7803516481831325</v>
      </c>
      <c r="E297" s="49">
        <v>0</v>
      </c>
      <c r="F297" s="372"/>
      <c r="G297" s="49">
        <v>0</v>
      </c>
      <c r="H297" s="58">
        <v>0</v>
      </c>
      <c r="I297" s="48">
        <f t="shared" si="48"/>
        <v>109.40629558095475</v>
      </c>
    </row>
    <row r="298" spans="1:11" x14ac:dyDescent="0.25">
      <c r="A298" s="11" t="s">
        <v>67</v>
      </c>
      <c r="B298" s="52">
        <v>5.8551982044940925</v>
      </c>
      <c r="C298" s="52">
        <v>2.0439804229933154</v>
      </c>
      <c r="D298" s="52">
        <v>0.36940359634218017</v>
      </c>
      <c r="E298" s="52">
        <v>5.5527653653941978E-3</v>
      </c>
      <c r="F298" s="372"/>
      <c r="G298" s="52">
        <v>0</v>
      </c>
      <c r="H298" s="53">
        <v>0</v>
      </c>
      <c r="I298" s="54">
        <f t="shared" si="48"/>
        <v>8.274134989194982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0.41170232726851497</v>
      </c>
      <c r="F299" s="372"/>
      <c r="G299" s="49">
        <v>0</v>
      </c>
      <c r="H299" s="58">
        <v>0</v>
      </c>
      <c r="I299" s="48">
        <f t="shared" si="48"/>
        <v>0.41170232726851497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48"/>
        <v>0</v>
      </c>
    </row>
    <row r="301" spans="1:11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8"/>
        <v>0</v>
      </c>
    </row>
    <row r="302" spans="1:11" x14ac:dyDescent="0.25">
      <c r="A302" s="11" t="s">
        <v>16</v>
      </c>
      <c r="B302" s="52">
        <v>9.7802549172658876E-2</v>
      </c>
      <c r="C302" s="52">
        <v>2.4329256944963817</v>
      </c>
      <c r="D302" s="52">
        <v>1.2823560234018061</v>
      </c>
      <c r="E302" s="52">
        <v>0.80185190006890028</v>
      </c>
      <c r="F302" s="372"/>
      <c r="G302" s="52">
        <v>0</v>
      </c>
      <c r="H302" s="53">
        <v>0</v>
      </c>
      <c r="I302" s="54">
        <f t="shared" si="48"/>
        <v>4.6149361671397475</v>
      </c>
    </row>
    <row r="303" spans="1:11" x14ac:dyDescent="0.25">
      <c r="A303" s="12" t="s">
        <v>139</v>
      </c>
      <c r="B303" s="49">
        <v>9.2319419217636867</v>
      </c>
      <c r="C303" s="49">
        <v>165.09548745914142</v>
      </c>
      <c r="D303" s="49">
        <v>19.202211179411456</v>
      </c>
      <c r="E303" s="49">
        <v>0.69466033839775765</v>
      </c>
      <c r="F303" s="372"/>
      <c r="G303" s="49">
        <v>0</v>
      </c>
      <c r="H303" s="58">
        <v>0</v>
      </c>
      <c r="I303" s="48">
        <f t="shared" si="48"/>
        <v>194.22430089871432</v>
      </c>
    </row>
    <row r="304" spans="1:11" x14ac:dyDescent="0.25">
      <c r="A304" s="11" t="s">
        <v>24</v>
      </c>
      <c r="B304" s="52">
        <v>8.2333400704929431</v>
      </c>
      <c r="C304" s="52">
        <v>3.1673914123830516</v>
      </c>
      <c r="D304" s="52">
        <v>9.9414520969174429</v>
      </c>
      <c r="E304" s="52">
        <v>141.35724556185008</v>
      </c>
      <c r="F304" s="372"/>
      <c r="G304" s="52">
        <v>12.639524393348877</v>
      </c>
      <c r="H304" s="53">
        <v>3.3074796295965353E-2</v>
      </c>
      <c r="I304" s="54">
        <f t="shared" si="48"/>
        <v>175.37202833128836</v>
      </c>
    </row>
    <row r="305" spans="1:11" x14ac:dyDescent="0.25">
      <c r="A305" s="12" t="s">
        <v>23</v>
      </c>
      <c r="B305" s="49">
        <v>0.12165520610977487</v>
      </c>
      <c r="C305" s="49">
        <v>0.95760767037460093</v>
      </c>
      <c r="D305" s="49">
        <v>0.54527423043943646</v>
      </c>
      <c r="E305" s="49">
        <v>0</v>
      </c>
      <c r="F305" s="372"/>
      <c r="G305" s="49">
        <v>0</v>
      </c>
      <c r="H305" s="58">
        <v>0</v>
      </c>
      <c r="I305" s="48">
        <f t="shared" si="48"/>
        <v>1.6245371069238121</v>
      </c>
    </row>
    <row r="306" spans="1:11" x14ac:dyDescent="0.25">
      <c r="A306" s="11" t="s">
        <v>58</v>
      </c>
      <c r="B306" s="52">
        <v>1.3632560045617317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8"/>
        <v>1.3632560045617317</v>
      </c>
    </row>
    <row r="307" spans="1:11" x14ac:dyDescent="0.25">
      <c r="A307" s="12" t="s">
        <v>21</v>
      </c>
      <c r="B307" s="49">
        <v>11.711636398368629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8"/>
        <v>11.711636398368629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8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8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48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48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48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58.482728012286486</v>
      </c>
      <c r="C314" s="75">
        <f t="shared" ref="C314:I314" si="49">SUM(C293:C309)</f>
        <v>255.45543893483742</v>
      </c>
      <c r="D314" s="75">
        <f t="shared" si="49"/>
        <v>37.12104877469546</v>
      </c>
      <c r="E314" s="75">
        <f t="shared" si="49"/>
        <v>143.27101289295064</v>
      </c>
      <c r="F314" s="75">
        <f t="shared" si="49"/>
        <v>0</v>
      </c>
      <c r="G314" s="75">
        <f t="shared" si="49"/>
        <v>12.639524393348877</v>
      </c>
      <c r="H314" s="76">
        <f t="shared" si="49"/>
        <v>3.3074796295965353E-2</v>
      </c>
      <c r="I314" s="48">
        <f t="shared" si="49"/>
        <v>507.00282780441484</v>
      </c>
    </row>
    <row r="315" spans="1:11" s="4" customFormat="1" ht="15" thickBot="1" x14ac:dyDescent="0.35">
      <c r="A315" s="18" t="s">
        <v>85</v>
      </c>
      <c r="B315" s="105">
        <f>B314/$I$314</f>
        <v>0.11534990498089927</v>
      </c>
      <c r="C315" s="105">
        <f t="shared" ref="C315:I315" si="50">C314/$I$314</f>
        <v>0.50385407127035553</v>
      </c>
      <c r="D315" s="105">
        <f t="shared" si="50"/>
        <v>7.3216650359621965E-2</v>
      </c>
      <c r="E315" s="105">
        <f t="shared" si="50"/>
        <v>0.28258424812616612</v>
      </c>
      <c r="F315" s="105">
        <f t="shared" si="50"/>
        <v>0</v>
      </c>
      <c r="G315" s="105">
        <f t="shared" si="50"/>
        <v>2.4929889342204602E-2</v>
      </c>
      <c r="H315" s="105">
        <f t="shared" si="50"/>
        <v>6.5235920752545641E-5</v>
      </c>
      <c r="I315" s="105">
        <f t="shared" si="50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1.3317598249098599E-8</v>
      </c>
      <c r="C319" s="46">
        <v>59.662840161288763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59.662840174606359</v>
      </c>
    </row>
    <row r="320" spans="1:11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51">SUM(B320:H320)</f>
        <v>0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51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51"/>
        <v>0</v>
      </c>
    </row>
    <row r="323" spans="1:9" x14ac:dyDescent="0.25">
      <c r="A323" s="12" t="s">
        <v>15</v>
      </c>
      <c r="B323" s="49">
        <v>6.9392488256600116</v>
      </c>
      <c r="C323" s="49">
        <v>46.706196031173533</v>
      </c>
      <c r="D323" s="49">
        <v>9.55359056065498</v>
      </c>
      <c r="E323" s="49">
        <v>0</v>
      </c>
      <c r="F323" s="372"/>
      <c r="G323" s="49">
        <v>0</v>
      </c>
      <c r="H323" s="58">
        <v>0</v>
      </c>
      <c r="I323" s="48">
        <f t="shared" si="51"/>
        <v>63.199035417488524</v>
      </c>
    </row>
    <row r="324" spans="1:9" x14ac:dyDescent="0.25">
      <c r="A324" s="11" t="s">
        <v>67</v>
      </c>
      <c r="B324" s="52">
        <v>1.6694412983702509</v>
      </c>
      <c r="C324" s="52">
        <v>2.1175449244796677E-5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51"/>
        <v>1.6694624738194956</v>
      </c>
    </row>
    <row r="325" spans="1:9" x14ac:dyDescent="0.25">
      <c r="A325" s="12" t="s">
        <v>56</v>
      </c>
      <c r="B325" s="49">
        <v>1.2835491125164661E-7</v>
      </c>
      <c r="C325" s="49">
        <v>1.6658708664476691</v>
      </c>
      <c r="D325" s="49">
        <v>0</v>
      </c>
      <c r="E325" s="49">
        <v>0.88865930406149107</v>
      </c>
      <c r="F325" s="372"/>
      <c r="G325" s="49">
        <v>0</v>
      </c>
      <c r="H325" s="58">
        <v>0</v>
      </c>
      <c r="I325" s="48">
        <f t="shared" si="51"/>
        <v>2.5545302988640715</v>
      </c>
    </row>
    <row r="326" spans="1:9" x14ac:dyDescent="0.25">
      <c r="A326" s="11" t="s">
        <v>11</v>
      </c>
      <c r="B326" s="52">
        <v>3.109804939254428E-9</v>
      </c>
      <c r="C326" s="52">
        <v>0</v>
      </c>
      <c r="D326" s="52">
        <v>0</v>
      </c>
      <c r="E326" s="52">
        <v>3.5665685122860433E-2</v>
      </c>
      <c r="F326" s="372"/>
      <c r="G326" s="52">
        <v>0</v>
      </c>
      <c r="H326" s="53">
        <v>0</v>
      </c>
      <c r="I326" s="54">
        <f t="shared" si="51"/>
        <v>3.5665688232665374E-2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51"/>
        <v>0</v>
      </c>
    </row>
    <row r="328" spans="1:9" x14ac:dyDescent="0.25">
      <c r="A328" s="11" t="s">
        <v>16</v>
      </c>
      <c r="B328" s="52">
        <v>0</v>
      </c>
      <c r="C328" s="52">
        <v>0</v>
      </c>
      <c r="D328" s="52">
        <v>0</v>
      </c>
      <c r="E328" s="52">
        <v>0</v>
      </c>
      <c r="F328" s="372"/>
      <c r="G328" s="52">
        <v>0</v>
      </c>
      <c r="H328" s="53">
        <v>0</v>
      </c>
      <c r="I328" s="54">
        <f t="shared" si="51"/>
        <v>0</v>
      </c>
    </row>
    <row r="329" spans="1:9" x14ac:dyDescent="0.25">
      <c r="A329" s="12" t="s">
        <v>139</v>
      </c>
      <c r="B329" s="49">
        <v>96.062257923043532</v>
      </c>
      <c r="C329" s="49">
        <v>238.56235171494077</v>
      </c>
      <c r="D329" s="49">
        <v>71.604205210300364</v>
      </c>
      <c r="E329" s="49">
        <v>49.771371281350788</v>
      </c>
      <c r="F329" s="372"/>
      <c r="G329" s="49">
        <v>0</v>
      </c>
      <c r="H329" s="58">
        <v>0</v>
      </c>
      <c r="I329" s="48">
        <f t="shared" si="51"/>
        <v>456.00018612963544</v>
      </c>
    </row>
    <row r="330" spans="1:9" x14ac:dyDescent="0.25">
      <c r="A330" s="11" t="s">
        <v>24</v>
      </c>
      <c r="B330" s="52">
        <v>30.823850656249835</v>
      </c>
      <c r="C330" s="52">
        <v>9.6243795181654246</v>
      </c>
      <c r="D330" s="52">
        <v>23.371975453079958</v>
      </c>
      <c r="E330" s="52">
        <v>888.08916717332454</v>
      </c>
      <c r="F330" s="372"/>
      <c r="G330" s="52">
        <v>63.263883044756021</v>
      </c>
      <c r="H330" s="53">
        <v>0</v>
      </c>
      <c r="I330" s="54">
        <f t="shared" si="51"/>
        <v>1015.1732558455757</v>
      </c>
    </row>
    <row r="331" spans="1:9" x14ac:dyDescent="0.25">
      <c r="A331" s="12" t="s">
        <v>23</v>
      </c>
      <c r="B331" s="49">
        <v>2.8985169162495623</v>
      </c>
      <c r="C331" s="49">
        <v>0</v>
      </c>
      <c r="D331" s="49">
        <v>2.9471858990292996</v>
      </c>
      <c r="E331" s="49">
        <v>0</v>
      </c>
      <c r="F331" s="372"/>
      <c r="G331" s="49">
        <v>0</v>
      </c>
      <c r="H331" s="58">
        <v>0</v>
      </c>
      <c r="I331" s="48">
        <f t="shared" si="51"/>
        <v>5.8457028152788624</v>
      </c>
    </row>
    <row r="332" spans="1:9" x14ac:dyDescent="0.25">
      <c r="A332" s="11" t="s">
        <v>58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51"/>
        <v>0</v>
      </c>
    </row>
    <row r="333" spans="1:9" x14ac:dyDescent="0.25">
      <c r="A333" s="12" t="s">
        <v>21</v>
      </c>
      <c r="B333" s="49">
        <v>20.440188372199355</v>
      </c>
      <c r="C333" s="49">
        <v>3100.5056534315422</v>
      </c>
      <c r="D333" s="49">
        <v>1.9283970717870778</v>
      </c>
      <c r="E333" s="49">
        <v>0</v>
      </c>
      <c r="F333" s="372"/>
      <c r="G333" s="49">
        <v>0</v>
      </c>
      <c r="H333" s="58">
        <v>0</v>
      </c>
      <c r="I333" s="48">
        <f t="shared" si="51"/>
        <v>3122.8742388755286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51"/>
        <v>0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51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51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51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51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158.83350413655486</v>
      </c>
      <c r="C340" s="75">
        <f t="shared" ref="C340:I340" si="52">SUM(C319:C335)</f>
        <v>3456.7273128990078</v>
      </c>
      <c r="D340" s="75">
        <f t="shared" si="52"/>
        <v>109.40535419485167</v>
      </c>
      <c r="E340" s="75">
        <f t="shared" si="52"/>
        <v>938.78486344385965</v>
      </c>
      <c r="F340" s="75">
        <f t="shared" si="52"/>
        <v>0</v>
      </c>
      <c r="G340" s="75">
        <f t="shared" si="52"/>
        <v>63.263883044756021</v>
      </c>
      <c r="H340" s="76">
        <f t="shared" si="52"/>
        <v>0</v>
      </c>
      <c r="I340" s="48">
        <f t="shared" si="52"/>
        <v>4727.0149177190297</v>
      </c>
    </row>
    <row r="341" spans="1:11" s="4" customFormat="1" ht="15" thickBot="1" x14ac:dyDescent="0.35">
      <c r="A341" s="18" t="s">
        <v>85</v>
      </c>
      <c r="B341" s="105">
        <f>B340/$I$340</f>
        <v>3.3601227603740728E-2</v>
      </c>
      <c r="C341" s="105">
        <f t="shared" ref="C341:I341" si="53">C340/$I$340</f>
        <v>0.73127065877063369</v>
      </c>
      <c r="D341" s="105">
        <f t="shared" si="53"/>
        <v>2.314470254467571E-2</v>
      </c>
      <c r="E341" s="105">
        <f t="shared" si="53"/>
        <v>0.19859993670103757</v>
      </c>
      <c r="F341" s="105">
        <f t="shared" si="53"/>
        <v>0</v>
      </c>
      <c r="G341" s="105">
        <f t="shared" si="53"/>
        <v>1.338347437991233E-2</v>
      </c>
      <c r="H341" s="105">
        <f t="shared" si="53"/>
        <v>0</v>
      </c>
      <c r="I341" s="105">
        <f t="shared" si="53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4" si="54">SUM(B346:H346)</f>
        <v>0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4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4"/>
        <v>0</v>
      </c>
    </row>
    <row r="349" spans="1:11" x14ac:dyDescent="0.25">
      <c r="A349" s="12" t="s">
        <v>15</v>
      </c>
      <c r="B349" s="49">
        <v>4.0922850269954267</v>
      </c>
      <c r="C349" s="49">
        <v>1.1391686399025254</v>
      </c>
      <c r="D349" s="49">
        <v>21.906715220140711</v>
      </c>
      <c r="E349" s="49">
        <v>3.6574351577108439E-9</v>
      </c>
      <c r="F349" s="372"/>
      <c r="G349" s="49">
        <v>0</v>
      </c>
      <c r="H349" s="58">
        <v>0</v>
      </c>
      <c r="I349" s="48">
        <f t="shared" si="54"/>
        <v>27.138168890696097</v>
      </c>
    </row>
    <row r="350" spans="1:11" x14ac:dyDescent="0.25">
      <c r="A350" s="11" t="s">
        <v>67</v>
      </c>
      <c r="B350" s="52">
        <v>7.7687002990544958</v>
      </c>
      <c r="C350" s="52">
        <v>1.6707137301052099E-8</v>
      </c>
      <c r="D350" s="52">
        <v>13.282292760416848</v>
      </c>
      <c r="E350" s="52">
        <v>1.6707137301052099E-8</v>
      </c>
      <c r="F350" s="372"/>
      <c r="G350" s="52">
        <v>0</v>
      </c>
      <c r="H350" s="53">
        <v>0</v>
      </c>
      <c r="I350" s="54">
        <f t="shared" si="54"/>
        <v>21.050993092885616</v>
      </c>
    </row>
    <row r="351" spans="1:11" x14ac:dyDescent="0.25">
      <c r="A351" s="12" t="s">
        <v>56</v>
      </c>
      <c r="B351" s="49">
        <v>8.3265022455100107E-9</v>
      </c>
      <c r="C351" s="49">
        <v>8.3265022455100107E-9</v>
      </c>
      <c r="D351" s="49">
        <v>0</v>
      </c>
      <c r="E351" s="49">
        <v>3.766643912316177</v>
      </c>
      <c r="F351" s="372"/>
      <c r="G351" s="49">
        <v>0</v>
      </c>
      <c r="H351" s="58">
        <v>0</v>
      </c>
      <c r="I351" s="48">
        <f t="shared" si="54"/>
        <v>3.7666439289691813</v>
      </c>
    </row>
    <row r="352" spans="1:11" x14ac:dyDescent="0.25">
      <c r="A352" s="11" t="s">
        <v>11</v>
      </c>
      <c r="B352" s="52">
        <v>3.1970728767953423E-9</v>
      </c>
      <c r="C352" s="52">
        <v>3.1970728767953423E-9</v>
      </c>
      <c r="D352" s="52">
        <v>3.1970728767953423E-9</v>
      </c>
      <c r="E352" s="52">
        <v>4.9736888173841694E-3</v>
      </c>
      <c r="F352" s="372"/>
      <c r="G352" s="52">
        <v>0</v>
      </c>
      <c r="H352" s="53">
        <v>0</v>
      </c>
      <c r="I352" s="54">
        <f t="shared" si="54"/>
        <v>4.9736984086027995E-3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54"/>
        <v>0</v>
      </c>
    </row>
    <row r="354" spans="1:11" x14ac:dyDescent="0.25">
      <c r="A354" s="11" t="s">
        <v>16</v>
      </c>
      <c r="B354" s="52">
        <v>3.14961791043349</v>
      </c>
      <c r="C354" s="52">
        <v>1.2598471988191928</v>
      </c>
      <c r="D354" s="52">
        <v>1.5748089473426982E-8</v>
      </c>
      <c r="E354" s="52">
        <v>1.5748089473426982E-8</v>
      </c>
      <c r="F354" s="372"/>
      <c r="G354" s="52">
        <v>0</v>
      </c>
      <c r="H354" s="53">
        <v>0</v>
      </c>
      <c r="I354" s="54">
        <f t="shared" si="54"/>
        <v>4.4094651407488605</v>
      </c>
    </row>
    <row r="355" spans="1:11" x14ac:dyDescent="0.25">
      <c r="A355" s="12" t="s">
        <v>139</v>
      </c>
      <c r="B355" s="49">
        <v>4.929956210201019E-2</v>
      </c>
      <c r="C355" s="49">
        <v>1.4829671835229661</v>
      </c>
      <c r="D355" s="49">
        <v>0.99548669988909999</v>
      </c>
      <c r="E355" s="49">
        <v>2.4399164521155551E-10</v>
      </c>
      <c r="F355" s="372"/>
      <c r="G355" s="49">
        <v>0</v>
      </c>
      <c r="H355" s="58">
        <v>0</v>
      </c>
      <c r="I355" s="48">
        <f t="shared" si="54"/>
        <v>2.5277534457580679</v>
      </c>
    </row>
    <row r="356" spans="1:11" x14ac:dyDescent="0.25">
      <c r="A356" s="11" t="s">
        <v>24</v>
      </c>
      <c r="B356" s="52">
        <v>2.5726687162969233</v>
      </c>
      <c r="C356" s="52">
        <v>2.7845215708884901</v>
      </c>
      <c r="D356" s="52">
        <v>8.333708994917286</v>
      </c>
      <c r="E356" s="52">
        <v>373.21586974431824</v>
      </c>
      <c r="F356" s="372"/>
      <c r="G356" s="52">
        <v>6.3936633764891919</v>
      </c>
      <c r="H356" s="53">
        <v>1.4812579917649367E-2</v>
      </c>
      <c r="I356" s="54">
        <f t="shared" si="54"/>
        <v>393.31524498282778</v>
      </c>
    </row>
    <row r="357" spans="1:11" x14ac:dyDescent="0.25">
      <c r="A357" s="12" t="s">
        <v>23</v>
      </c>
      <c r="B357" s="49">
        <v>3.1592591377971417</v>
      </c>
      <c r="C357" s="49">
        <v>0</v>
      </c>
      <c r="D357" s="49">
        <v>1.2964584945193978</v>
      </c>
      <c r="E357" s="49">
        <v>0</v>
      </c>
      <c r="F357" s="372"/>
      <c r="G357" s="49">
        <v>0</v>
      </c>
      <c r="H357" s="58">
        <v>0</v>
      </c>
      <c r="I357" s="48">
        <f t="shared" si="54"/>
        <v>4.4557176323165395</v>
      </c>
    </row>
    <row r="358" spans="1:11" x14ac:dyDescent="0.25">
      <c r="A358" s="11" t="s">
        <v>58</v>
      </c>
      <c r="B358" s="52">
        <v>9.0512613599141662</v>
      </c>
      <c r="C358" s="52">
        <v>15.349819435997736</v>
      </c>
      <c r="D358" s="52">
        <v>27.993591573913641</v>
      </c>
      <c r="E358" s="52">
        <v>1.2465333138491687E-7</v>
      </c>
      <c r="F358" s="372"/>
      <c r="G358" s="52">
        <v>0</v>
      </c>
      <c r="H358" s="53">
        <v>0</v>
      </c>
      <c r="I358" s="54">
        <f t="shared" si="54"/>
        <v>52.394672494478876</v>
      </c>
    </row>
    <row r="359" spans="1:11" x14ac:dyDescent="0.25">
      <c r="A359" s="12" t="s">
        <v>21</v>
      </c>
      <c r="B359" s="49">
        <v>156.52372559871353</v>
      </c>
      <c r="C359" s="49">
        <v>671.46169550647926</v>
      </c>
      <c r="D359" s="49">
        <v>350.16691433532708</v>
      </c>
      <c r="E359" s="49">
        <v>1.0700734522150498E-8</v>
      </c>
      <c r="F359" s="372"/>
      <c r="G359" s="49">
        <v>0</v>
      </c>
      <c r="H359" s="58">
        <v>0</v>
      </c>
      <c r="I359" s="48">
        <f t="shared" si="54"/>
        <v>1178.1523354512206</v>
      </c>
    </row>
    <row r="360" spans="1:11" x14ac:dyDescent="0.25">
      <c r="A360" s="11" t="s">
        <v>20</v>
      </c>
      <c r="B360" s="52">
        <v>1.9894864514376154</v>
      </c>
      <c r="C360" s="52">
        <v>107.10361089713709</v>
      </c>
      <c r="D360" s="52">
        <v>33.345902447941008</v>
      </c>
      <c r="E360" s="52">
        <v>2.0348428408641139E-7</v>
      </c>
      <c r="F360" s="372"/>
      <c r="G360" s="52">
        <v>0</v>
      </c>
      <c r="H360" s="53">
        <v>0</v>
      </c>
      <c r="I360" s="54">
        <f t="shared" si="54"/>
        <v>142.43899999999999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54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54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54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54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188.35630407426837</v>
      </c>
      <c r="C366" s="75">
        <f t="shared" ref="C366:I366" si="55">SUM(C345:C361)</f>
        <v>800.58163046097798</v>
      </c>
      <c r="D366" s="75">
        <f t="shared" si="55"/>
        <v>457.32107054601022</v>
      </c>
      <c r="E366" s="75">
        <f t="shared" si="55"/>
        <v>376.98748772064681</v>
      </c>
      <c r="F366" s="75">
        <f t="shared" si="55"/>
        <v>0</v>
      </c>
      <c r="G366" s="75">
        <f t="shared" si="55"/>
        <v>6.3936633764891919</v>
      </c>
      <c r="H366" s="76">
        <f t="shared" si="55"/>
        <v>1.4812579917649367E-2</v>
      </c>
      <c r="I366" s="48">
        <f t="shared" si="55"/>
        <v>1829.6549687583101</v>
      </c>
    </row>
    <row r="367" spans="1:11" s="4" customFormat="1" ht="15" thickBot="1" x14ac:dyDescent="0.35">
      <c r="A367" s="18" t="s">
        <v>85</v>
      </c>
      <c r="B367" s="105">
        <f>B366/$I$366</f>
        <v>0.10294635179336342</v>
      </c>
      <c r="C367" s="105">
        <f t="shared" ref="C367:I367" si="56">C366/$I$366</f>
        <v>0.43755879886156368</v>
      </c>
      <c r="D367" s="105">
        <f t="shared" si="56"/>
        <v>0.24994935020801753</v>
      </c>
      <c r="E367" s="105">
        <f t="shared" si="56"/>
        <v>0.20604293932887699</v>
      </c>
      <c r="F367" s="105">
        <f t="shared" si="56"/>
        <v>0</v>
      </c>
      <c r="G367" s="105">
        <f t="shared" si="56"/>
        <v>3.4944639758108234E-3</v>
      </c>
      <c r="H367" s="105">
        <f t="shared" si="56"/>
        <v>8.0958323676194977E-6</v>
      </c>
      <c r="I367" s="105">
        <f t="shared" si="56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57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7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7"/>
        <v>0</v>
      </c>
    </row>
    <row r="375" spans="1:9" x14ac:dyDescent="0.25">
      <c r="A375" s="12" t="s">
        <v>15</v>
      </c>
      <c r="B375" s="49">
        <v>19.375642589188235</v>
      </c>
      <c r="C375" s="49">
        <v>0.26965059974854089</v>
      </c>
      <c r="D375" s="49">
        <v>28.112393586472503</v>
      </c>
      <c r="E375" s="49">
        <v>2.9407442587365679E-9</v>
      </c>
      <c r="F375" s="372"/>
      <c r="G375" s="49">
        <v>0</v>
      </c>
      <c r="H375" s="58">
        <v>0</v>
      </c>
      <c r="I375" s="48">
        <f t="shared" si="57"/>
        <v>47.757686778350028</v>
      </c>
    </row>
    <row r="376" spans="1:9" x14ac:dyDescent="0.25">
      <c r="A376" s="11" t="s">
        <v>67</v>
      </c>
      <c r="B376" s="52">
        <v>18.638136526229779</v>
      </c>
      <c r="C376" s="52">
        <v>2.600081188696397E-2</v>
      </c>
      <c r="D376" s="52">
        <v>1.2155091564285304E-8</v>
      </c>
      <c r="E376" s="52">
        <v>5.4703726796042247E-2</v>
      </c>
      <c r="F376" s="372"/>
      <c r="G376" s="52">
        <v>0</v>
      </c>
      <c r="H376" s="53">
        <v>0</v>
      </c>
      <c r="I376" s="54">
        <f t="shared" si="57"/>
        <v>18.718841077067875</v>
      </c>
    </row>
    <row r="377" spans="1:9" x14ac:dyDescent="0.25">
      <c r="A377" s="12" t="s">
        <v>56</v>
      </c>
      <c r="B377" s="49">
        <v>9.4331099525746281E-9</v>
      </c>
      <c r="C377" s="49">
        <v>9.4331099525746281E-9</v>
      </c>
      <c r="D377" s="49">
        <v>9.4331099525746281E-9</v>
      </c>
      <c r="E377" s="49">
        <v>600.51461543098208</v>
      </c>
      <c r="F377" s="372"/>
      <c r="G377" s="49">
        <v>0</v>
      </c>
      <c r="H377" s="58">
        <v>0</v>
      </c>
      <c r="I377" s="48">
        <f t="shared" si="57"/>
        <v>600.51461545928146</v>
      </c>
    </row>
    <row r="378" spans="1:9" x14ac:dyDescent="0.25">
      <c r="A378" s="11" t="s">
        <v>11</v>
      </c>
      <c r="B378" s="52">
        <v>1.8366575236331409E-8</v>
      </c>
      <c r="C378" s="52">
        <v>1.8366575236331409E-8</v>
      </c>
      <c r="D378" s="52">
        <v>1.8366575236331409E-8</v>
      </c>
      <c r="E378" s="52">
        <v>2.1040666567100619</v>
      </c>
      <c r="F378" s="372"/>
      <c r="G378" s="52">
        <v>0</v>
      </c>
      <c r="H378" s="53">
        <v>0</v>
      </c>
      <c r="I378" s="54">
        <f t="shared" si="57"/>
        <v>2.1040667118097875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57"/>
        <v>0</v>
      </c>
    </row>
    <row r="380" spans="1:9" x14ac:dyDescent="0.25">
      <c r="A380" s="11" t="s">
        <v>16</v>
      </c>
      <c r="B380" s="52">
        <v>16.875395697789987</v>
      </c>
      <c r="C380" s="52">
        <v>2.3362809445987084E-8</v>
      </c>
      <c r="D380" s="52">
        <v>53.934959309407638</v>
      </c>
      <c r="E380" s="52">
        <v>7.688684838787907</v>
      </c>
      <c r="F380" s="372"/>
      <c r="G380" s="52">
        <v>0</v>
      </c>
      <c r="H380" s="53">
        <v>0</v>
      </c>
      <c r="I380" s="54">
        <f t="shared" si="57"/>
        <v>78.499039869348337</v>
      </c>
    </row>
    <row r="381" spans="1:9" x14ac:dyDescent="0.25">
      <c r="A381" s="12" t="s">
        <v>139</v>
      </c>
      <c r="B381" s="49">
        <v>27.963925856827959</v>
      </c>
      <c r="C381" s="49">
        <v>1.3273532226936553</v>
      </c>
      <c r="D381" s="49">
        <v>46.208059049569307</v>
      </c>
      <c r="E381" s="49">
        <v>5.2448338353523125E-3</v>
      </c>
      <c r="F381" s="372"/>
      <c r="G381" s="49">
        <v>0</v>
      </c>
      <c r="H381" s="58">
        <v>0</v>
      </c>
      <c r="I381" s="48">
        <f t="shared" si="57"/>
        <v>75.504582962926264</v>
      </c>
    </row>
    <row r="382" spans="1:9" x14ac:dyDescent="0.25">
      <c r="A382" s="11" t="s">
        <v>24</v>
      </c>
      <c r="B382" s="52">
        <v>11.289509951157905</v>
      </c>
      <c r="C382" s="52">
        <v>1.0468822098334551E-2</v>
      </c>
      <c r="D382" s="52">
        <v>3.1639488767351058</v>
      </c>
      <c r="E382" s="52">
        <v>46.366902740698706</v>
      </c>
      <c r="F382" s="372"/>
      <c r="G382" s="52">
        <v>42.163134654705608</v>
      </c>
      <c r="H382" s="53">
        <v>0</v>
      </c>
      <c r="I382" s="54">
        <f t="shared" si="57"/>
        <v>102.99396504539567</v>
      </c>
    </row>
    <row r="383" spans="1:9" x14ac:dyDescent="0.25">
      <c r="A383" s="12" t="s">
        <v>23</v>
      </c>
      <c r="B383" s="49">
        <v>9.7600140079617859</v>
      </c>
      <c r="C383" s="49">
        <v>1.2013093732433024E-8</v>
      </c>
      <c r="D383" s="49">
        <v>1.2013093732433024E-8</v>
      </c>
      <c r="E383" s="49">
        <v>1.2013093732433024E-8</v>
      </c>
      <c r="F383" s="372"/>
      <c r="G383" s="49">
        <v>0</v>
      </c>
      <c r="H383" s="58">
        <v>0</v>
      </c>
      <c r="I383" s="48">
        <f t="shared" si="57"/>
        <v>9.7600140440010694</v>
      </c>
    </row>
    <row r="384" spans="1:9" x14ac:dyDescent="0.25">
      <c r="A384" s="11" t="s">
        <v>58</v>
      </c>
      <c r="B384" s="52">
        <v>7.0680552991822605</v>
      </c>
      <c r="C384" s="52">
        <v>1.6815767783206402E-8</v>
      </c>
      <c r="D384" s="52">
        <v>1.6815767783206402E-8</v>
      </c>
      <c r="E384" s="52">
        <v>1.6815767783206402E-8</v>
      </c>
      <c r="F384" s="372"/>
      <c r="G384" s="52">
        <v>0</v>
      </c>
      <c r="H384" s="53">
        <v>0</v>
      </c>
      <c r="I384" s="54">
        <f t="shared" si="57"/>
        <v>7.0680553496295628</v>
      </c>
    </row>
    <row r="385" spans="1:11" x14ac:dyDescent="0.25">
      <c r="A385" s="12" t="s">
        <v>21</v>
      </c>
      <c r="B385" s="49">
        <v>17.373648029856561</v>
      </c>
      <c r="C385" s="49">
        <v>6.6821723191756011</v>
      </c>
      <c r="D385" s="49">
        <v>6.6821723191756011</v>
      </c>
      <c r="E385" s="49">
        <v>6.6821723191756011</v>
      </c>
      <c r="F385" s="372"/>
      <c r="G385" s="49">
        <v>0</v>
      </c>
      <c r="H385" s="58">
        <v>0</v>
      </c>
      <c r="I385" s="48">
        <f t="shared" si="57"/>
        <v>37.420164987383359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7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57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57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57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57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128.34432798599417</v>
      </c>
      <c r="C392" s="75">
        <f t="shared" ref="C392:I392" si="58">SUM(C371:C387)</f>
        <v>8.3156458555944521</v>
      </c>
      <c r="D392" s="75">
        <f t="shared" si="58"/>
        <v>138.10153321014377</v>
      </c>
      <c r="E392" s="75">
        <f t="shared" si="58"/>
        <v>663.41639057875534</v>
      </c>
      <c r="F392" s="75">
        <f t="shared" si="58"/>
        <v>0</v>
      </c>
      <c r="G392" s="75">
        <f t="shared" si="58"/>
        <v>42.163134654705608</v>
      </c>
      <c r="H392" s="76">
        <f t="shared" si="58"/>
        <v>0</v>
      </c>
      <c r="I392" s="48">
        <f t="shared" si="58"/>
        <v>980.34103228519348</v>
      </c>
    </row>
    <row r="393" spans="1:11" s="4" customFormat="1" ht="15" thickBot="1" x14ac:dyDescent="0.35">
      <c r="A393" s="18" t="s">
        <v>85</v>
      </c>
      <c r="B393" s="105">
        <f>B392/$I$392</f>
        <v>0.13091804153787293</v>
      </c>
      <c r="C393" s="105">
        <f t="shared" ref="C393:I393" si="59">C392/$I$392</f>
        <v>8.4824011050629242E-3</v>
      </c>
      <c r="D393" s="105">
        <f t="shared" si="59"/>
        <v>0.14087090987941869</v>
      </c>
      <c r="E393" s="105">
        <f t="shared" si="59"/>
        <v>0.67672000735531712</v>
      </c>
      <c r="F393" s="105">
        <f t="shared" si="59"/>
        <v>0</v>
      </c>
      <c r="G393" s="105">
        <f t="shared" si="59"/>
        <v>4.300864012232819E-2</v>
      </c>
      <c r="H393" s="105">
        <f t="shared" si="59"/>
        <v>0</v>
      </c>
      <c r="I393" s="105">
        <f t="shared" si="59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60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60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60"/>
        <v>0</v>
      </c>
    </row>
    <row r="401" spans="1:9" x14ac:dyDescent="0.25">
      <c r="A401" s="12" t="s">
        <v>15</v>
      </c>
      <c r="B401" s="49">
        <v>15.886001212345642</v>
      </c>
      <c r="C401" s="49">
        <v>17.478654744034316</v>
      </c>
      <c r="D401" s="49">
        <v>7.7523647429465449E-3</v>
      </c>
      <c r="E401" s="49">
        <v>0</v>
      </c>
      <c r="F401" s="372"/>
      <c r="G401" s="49">
        <v>0</v>
      </c>
      <c r="H401" s="58">
        <v>0</v>
      </c>
      <c r="I401" s="48">
        <f t="shared" si="60"/>
        <v>33.372408321122904</v>
      </c>
    </row>
    <row r="402" spans="1:9" x14ac:dyDescent="0.25">
      <c r="A402" s="11" t="s">
        <v>67</v>
      </c>
      <c r="B402" s="52">
        <v>1.5288578023352823</v>
      </c>
      <c r="C402" s="52">
        <v>0.5723396802080144</v>
      </c>
      <c r="D402" s="52">
        <v>1.5453431764533698</v>
      </c>
      <c r="E402" s="52">
        <v>0</v>
      </c>
      <c r="F402" s="372"/>
      <c r="G402" s="52">
        <v>0</v>
      </c>
      <c r="H402" s="53">
        <v>0</v>
      </c>
      <c r="I402" s="54">
        <f t="shared" si="60"/>
        <v>3.6465406589966669</v>
      </c>
    </row>
    <row r="403" spans="1:9" x14ac:dyDescent="0.25">
      <c r="A403" s="12" t="s">
        <v>56</v>
      </c>
      <c r="B403" s="49">
        <v>2.3839622198649547E-8</v>
      </c>
      <c r="C403" s="49">
        <v>0</v>
      </c>
      <c r="D403" s="49">
        <v>0</v>
      </c>
      <c r="E403" s="49">
        <v>0.15192949925250643</v>
      </c>
      <c r="F403" s="372"/>
      <c r="G403" s="49">
        <v>0</v>
      </c>
      <c r="H403" s="58">
        <v>0</v>
      </c>
      <c r="I403" s="48">
        <f t="shared" si="60"/>
        <v>0.15192952309212862</v>
      </c>
    </row>
    <row r="404" spans="1:9" x14ac:dyDescent="0.25">
      <c r="A404" s="11" t="s">
        <v>11</v>
      </c>
      <c r="B404" s="52">
        <v>8.1164564915709183E-9</v>
      </c>
      <c r="C404" s="52">
        <v>0</v>
      </c>
      <c r="D404" s="52">
        <v>0</v>
      </c>
      <c r="E404" s="52">
        <v>7.9867823998951412E-2</v>
      </c>
      <c r="F404" s="372"/>
      <c r="G404" s="52">
        <v>0</v>
      </c>
      <c r="H404" s="53">
        <v>0</v>
      </c>
      <c r="I404" s="54">
        <f t="shared" si="60"/>
        <v>7.9867832115407905E-2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60"/>
        <v>0</v>
      </c>
    </row>
    <row r="406" spans="1:9" x14ac:dyDescent="0.25">
      <c r="A406" s="11" t="s">
        <v>16</v>
      </c>
      <c r="B406" s="52">
        <v>3.867337303181811E-3</v>
      </c>
      <c r="C406" s="52">
        <v>0</v>
      </c>
      <c r="D406" s="52">
        <v>1.5469349212727244E-3</v>
      </c>
      <c r="E406" s="52">
        <v>0</v>
      </c>
      <c r="F406" s="372"/>
      <c r="G406" s="52">
        <v>0</v>
      </c>
      <c r="H406" s="53">
        <v>0</v>
      </c>
      <c r="I406" s="54">
        <f t="shared" si="60"/>
        <v>5.4142722244545352E-3</v>
      </c>
    </row>
    <row r="407" spans="1:9" x14ac:dyDescent="0.25">
      <c r="A407" s="12" t="s">
        <v>139</v>
      </c>
      <c r="B407" s="49">
        <v>3.9757608911797324</v>
      </c>
      <c r="C407" s="49">
        <v>14.408022761178916</v>
      </c>
      <c r="D407" s="49">
        <v>3.0725313471241313</v>
      </c>
      <c r="E407" s="49">
        <v>0.20992395209925824</v>
      </c>
      <c r="F407" s="372"/>
      <c r="G407" s="49">
        <v>0</v>
      </c>
      <c r="H407" s="58">
        <v>0</v>
      </c>
      <c r="I407" s="48">
        <f t="shared" si="60"/>
        <v>21.666238951582038</v>
      </c>
    </row>
    <row r="408" spans="1:9" x14ac:dyDescent="0.25">
      <c r="A408" s="11" t="s">
        <v>24</v>
      </c>
      <c r="B408" s="52">
        <v>1.6571840536612947</v>
      </c>
      <c r="C408" s="52">
        <v>0.29316059697226893</v>
      </c>
      <c r="D408" s="52">
        <v>0.23147287176548956</v>
      </c>
      <c r="E408" s="52">
        <v>29.308515254004426</v>
      </c>
      <c r="F408" s="372"/>
      <c r="G408" s="52">
        <v>5.0130797022657436</v>
      </c>
      <c r="H408" s="53">
        <v>0</v>
      </c>
      <c r="I408" s="54">
        <f t="shared" si="60"/>
        <v>36.503412478669226</v>
      </c>
    </row>
    <row r="409" spans="1:9" x14ac:dyDescent="0.25">
      <c r="A409" s="12" t="s">
        <v>23</v>
      </c>
      <c r="B409" s="49">
        <v>0.28426312396927433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60"/>
        <v>0.28426312396927433</v>
      </c>
    </row>
    <row r="410" spans="1:9" x14ac:dyDescent="0.25">
      <c r="A410" s="11" t="s">
        <v>58</v>
      </c>
      <c r="B410" s="52">
        <v>5.9018484639550603E-2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60"/>
        <v>5.9018484639550603E-2</v>
      </c>
    </row>
    <row r="411" spans="1:9" x14ac:dyDescent="0.25">
      <c r="A411" s="12" t="s">
        <v>21</v>
      </c>
      <c r="B411" s="49">
        <v>8.8424907299675115E-2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60"/>
        <v>8.8424907299675115E-2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60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60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60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60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60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23.483377844689709</v>
      </c>
      <c r="C418" s="75">
        <f t="shared" ref="C418:I418" si="61">SUM(C397:C413)</f>
        <v>32.752177782393517</v>
      </c>
      <c r="D418" s="75">
        <f t="shared" si="61"/>
        <v>4.8586466950072094</v>
      </c>
      <c r="E418" s="75">
        <f t="shared" si="61"/>
        <v>29.750236529355142</v>
      </c>
      <c r="F418" s="75">
        <f t="shared" si="61"/>
        <v>0</v>
      </c>
      <c r="G418" s="75">
        <f t="shared" si="61"/>
        <v>5.0130797022657436</v>
      </c>
      <c r="H418" s="76">
        <f t="shared" si="61"/>
        <v>0</v>
      </c>
      <c r="I418" s="48">
        <f t="shared" si="61"/>
        <v>95.85751855371133</v>
      </c>
    </row>
    <row r="419" spans="1:11" s="4" customFormat="1" ht="15" thickBot="1" x14ac:dyDescent="0.35">
      <c r="A419" s="18" t="s">
        <v>85</v>
      </c>
      <c r="B419" s="105">
        <f>B418/$I$418</f>
        <v>0.24498211719857316</v>
      </c>
      <c r="C419" s="105">
        <f t="shared" ref="C419:I419" si="62">C418/$I$418</f>
        <v>0.34167562729095335</v>
      </c>
      <c r="D419" s="105">
        <f t="shared" si="62"/>
        <v>5.068613050195734E-2</v>
      </c>
      <c r="E419" s="105">
        <f t="shared" si="62"/>
        <v>0.31035892622950961</v>
      </c>
      <c r="F419" s="105">
        <f t="shared" si="62"/>
        <v>0</v>
      </c>
      <c r="G419" s="105">
        <f t="shared" si="62"/>
        <v>5.2297198779006487E-2</v>
      </c>
      <c r="H419" s="105">
        <f t="shared" si="62"/>
        <v>0</v>
      </c>
      <c r="I419" s="105">
        <f t="shared" si="62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63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3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3"/>
        <v>0</v>
      </c>
    </row>
    <row r="427" spans="1:11" x14ac:dyDescent="0.25">
      <c r="A427" s="12" t="s">
        <v>15</v>
      </c>
      <c r="B427" s="49">
        <v>24.22114101621683</v>
      </c>
      <c r="C427" s="49">
        <v>1.6322490310489142</v>
      </c>
      <c r="D427" s="49">
        <v>5.7422107350581948</v>
      </c>
      <c r="E427" s="49">
        <v>0</v>
      </c>
      <c r="F427" s="372"/>
      <c r="G427" s="49">
        <v>0</v>
      </c>
      <c r="H427" s="58">
        <v>0</v>
      </c>
      <c r="I427" s="48">
        <f t="shared" si="63"/>
        <v>31.595600782323938</v>
      </c>
    </row>
    <row r="428" spans="1:11" x14ac:dyDescent="0.25">
      <c r="A428" s="11" t="s">
        <v>67</v>
      </c>
      <c r="B428" s="52">
        <v>7.3197804688854146E-2</v>
      </c>
      <c r="C428" s="52">
        <v>5.5731052733883471E-2</v>
      </c>
      <c r="D428" s="52">
        <v>4.0290267944605503E-2</v>
      </c>
      <c r="E428" s="52">
        <v>0</v>
      </c>
      <c r="F428" s="372"/>
      <c r="G428" s="52">
        <v>0</v>
      </c>
      <c r="H428" s="53">
        <v>0</v>
      </c>
      <c r="I428" s="54">
        <f t="shared" si="63"/>
        <v>0.16921912536734313</v>
      </c>
    </row>
    <row r="429" spans="1:11" x14ac:dyDescent="0.25">
      <c r="A429" s="12" t="s">
        <v>56</v>
      </c>
      <c r="B429" s="49">
        <v>2.1385689199333224E-8</v>
      </c>
      <c r="C429" s="49">
        <v>2.1385689199333224E-8</v>
      </c>
      <c r="D429" s="49">
        <v>2.1385689199333224E-8</v>
      </c>
      <c r="E429" s="49">
        <v>0.13820957686444899</v>
      </c>
      <c r="F429" s="372"/>
      <c r="G429" s="49">
        <v>0</v>
      </c>
      <c r="H429" s="58">
        <v>0</v>
      </c>
      <c r="I429" s="48">
        <f t="shared" si="63"/>
        <v>0.13820964102151659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63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3"/>
        <v>0</v>
      </c>
    </row>
    <row r="432" spans="1:11" x14ac:dyDescent="0.25">
      <c r="A432" s="11" t="s">
        <v>16</v>
      </c>
      <c r="B432" s="52">
        <v>4.33624085095504E-2</v>
      </c>
      <c r="C432" s="52">
        <v>4.33624085095504E-2</v>
      </c>
      <c r="D432" s="52">
        <v>4.33624085095504E-2</v>
      </c>
      <c r="E432" s="52">
        <v>5.2034890211460474E-2</v>
      </c>
      <c r="F432" s="372"/>
      <c r="G432" s="52">
        <v>0</v>
      </c>
      <c r="H432" s="53">
        <v>0</v>
      </c>
      <c r="I432" s="54">
        <f t="shared" si="63"/>
        <v>0.18212211574011167</v>
      </c>
    </row>
    <row r="433" spans="1:11" x14ac:dyDescent="0.25">
      <c r="A433" s="12" t="s">
        <v>139</v>
      </c>
      <c r="B433" s="49">
        <v>29.286663521886769</v>
      </c>
      <c r="C433" s="49">
        <v>30.293673868007179</v>
      </c>
      <c r="D433" s="49">
        <v>13.527906299867583</v>
      </c>
      <c r="E433" s="49">
        <v>2.915188805563623</v>
      </c>
      <c r="F433" s="372"/>
      <c r="G433" s="49">
        <v>0</v>
      </c>
      <c r="H433" s="58">
        <v>0</v>
      </c>
      <c r="I433" s="48">
        <f t="shared" si="63"/>
        <v>76.023432495325153</v>
      </c>
    </row>
    <row r="434" spans="1:11" x14ac:dyDescent="0.25">
      <c r="A434" s="11" t="s">
        <v>24</v>
      </c>
      <c r="B434" s="52">
        <v>14.418316427499535</v>
      </c>
      <c r="C434" s="52">
        <v>1.2232043868146098E-2</v>
      </c>
      <c r="D434" s="52">
        <v>13.51730867886566</v>
      </c>
      <c r="E434" s="52">
        <v>88.531020332682303</v>
      </c>
      <c r="F434" s="372"/>
      <c r="G434" s="52">
        <v>14.769208606138923</v>
      </c>
      <c r="H434" s="53">
        <v>3.4196196231999314E-2</v>
      </c>
      <c r="I434" s="54">
        <f t="shared" si="63"/>
        <v>131.28228228528656</v>
      </c>
    </row>
    <row r="435" spans="1:11" x14ac:dyDescent="0.25">
      <c r="A435" s="12" t="s">
        <v>23</v>
      </c>
      <c r="B435" s="49">
        <v>11.845187206860313</v>
      </c>
      <c r="C435" s="49">
        <v>1.98033375320457E-2</v>
      </c>
      <c r="D435" s="49">
        <v>1.5960047414376497</v>
      </c>
      <c r="E435" s="49">
        <v>0</v>
      </c>
      <c r="F435" s="372"/>
      <c r="G435" s="49">
        <v>0</v>
      </c>
      <c r="H435" s="58">
        <v>0</v>
      </c>
      <c r="I435" s="48">
        <f t="shared" si="63"/>
        <v>13.460995285830009</v>
      </c>
    </row>
    <row r="436" spans="1:11" x14ac:dyDescent="0.25">
      <c r="A436" s="11" t="s">
        <v>58</v>
      </c>
      <c r="B436" s="52">
        <v>2.1353885445780936</v>
      </c>
      <c r="C436" s="52">
        <v>1.344444497700495</v>
      </c>
      <c r="D436" s="52">
        <v>1.9309614780388737</v>
      </c>
      <c r="E436" s="52">
        <v>0</v>
      </c>
      <c r="F436" s="372"/>
      <c r="G436" s="52">
        <v>0</v>
      </c>
      <c r="H436" s="53">
        <v>0</v>
      </c>
      <c r="I436" s="54">
        <f t="shared" si="63"/>
        <v>5.410794520317463</v>
      </c>
    </row>
    <row r="437" spans="1:11" x14ac:dyDescent="0.25">
      <c r="A437" s="12" t="s">
        <v>21</v>
      </c>
      <c r="B437" s="49">
        <v>7.7644724308209216</v>
      </c>
      <c r="C437" s="49">
        <v>6.5261883808874428</v>
      </c>
      <c r="D437" s="49">
        <v>13.119330388018897</v>
      </c>
      <c r="E437" s="49">
        <v>0</v>
      </c>
      <c r="F437" s="372"/>
      <c r="G437" s="49">
        <v>0</v>
      </c>
      <c r="H437" s="58">
        <v>0</v>
      </c>
      <c r="I437" s="48">
        <f t="shared" si="63"/>
        <v>27.409991199727259</v>
      </c>
    </row>
    <row r="438" spans="1:11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63"/>
        <v>0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3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63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63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63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89.787729382446557</v>
      </c>
      <c r="C444" s="75">
        <f t="shared" ref="C444:I444" si="64">SUM(C423:C439)</f>
        <v>39.927684641673345</v>
      </c>
      <c r="D444" s="75">
        <f t="shared" si="64"/>
        <v>49.51737501912671</v>
      </c>
      <c r="E444" s="75">
        <f t="shared" si="64"/>
        <v>91.636453605321833</v>
      </c>
      <c r="F444" s="75">
        <f t="shared" si="64"/>
        <v>0</v>
      </c>
      <c r="G444" s="75">
        <f t="shared" si="64"/>
        <v>14.769208606138923</v>
      </c>
      <c r="H444" s="76">
        <f t="shared" si="64"/>
        <v>3.4196196231999314E-2</v>
      </c>
      <c r="I444" s="48">
        <f t="shared" si="64"/>
        <v>285.67264745093928</v>
      </c>
    </row>
    <row r="445" spans="1:11" s="4" customFormat="1" ht="15" thickBot="1" x14ac:dyDescent="0.35">
      <c r="A445" s="18" t="s">
        <v>85</v>
      </c>
      <c r="B445" s="105">
        <f>B444/$I$444</f>
        <v>0.31430285742658115</v>
      </c>
      <c r="C445" s="105">
        <f t="shared" ref="C445:I445" si="65">C444/$I$444</f>
        <v>0.13976726507752349</v>
      </c>
      <c r="D445" s="105">
        <f t="shared" si="65"/>
        <v>0.17333607351271074</v>
      </c>
      <c r="E445" s="105">
        <f t="shared" si="65"/>
        <v>0.32077433532049737</v>
      </c>
      <c r="F445" s="105">
        <f t="shared" si="65"/>
        <v>0</v>
      </c>
      <c r="G445" s="105">
        <f t="shared" si="65"/>
        <v>5.1699764530922933E-2</v>
      </c>
      <c r="H445" s="105">
        <f t="shared" si="65"/>
        <v>1.1970413176456484E-4</v>
      </c>
      <c r="I445" s="105">
        <f t="shared" si="65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0.61493410510572732</v>
      </c>
      <c r="G449" s="376"/>
      <c r="H449" s="378"/>
      <c r="I449" s="48">
        <f>F449</f>
        <v>0.61493410510572732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6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6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6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6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6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245.48734662657699</v>
      </c>
      <c r="G455" s="379"/>
      <c r="H455" s="381"/>
      <c r="I455" s="48">
        <f t="shared" si="66"/>
        <v>245.48734662657699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66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6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66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6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1145.5131573205263</v>
      </c>
      <c r="G460" s="379"/>
      <c r="H460" s="381"/>
      <c r="I460" s="54">
        <f t="shared" si="66"/>
        <v>1145.5131573205263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6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6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6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6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66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66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66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66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1391.6154380522089</v>
      </c>
      <c r="G470" s="75"/>
      <c r="H470" s="76"/>
      <c r="I470" s="75">
        <f>F470</f>
        <v>1391.6154380522089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67">C470/$I$470</f>
        <v>0</v>
      </c>
      <c r="D471" s="105">
        <f t="shared" si="67"/>
        <v>0</v>
      </c>
      <c r="E471" s="105">
        <f t="shared" si="67"/>
        <v>0</v>
      </c>
      <c r="F471" s="105">
        <f t="shared" si="67"/>
        <v>1</v>
      </c>
      <c r="G471" s="105">
        <f t="shared" si="67"/>
        <v>0</v>
      </c>
      <c r="H471" s="105">
        <f t="shared" si="67"/>
        <v>0</v>
      </c>
      <c r="I471" s="105">
        <f t="shared" si="67"/>
        <v>1</v>
      </c>
      <c r="J471"/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8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8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8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8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68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11751.301146269683</v>
      </c>
      <c r="G481" s="379"/>
      <c r="H481" s="381"/>
      <c r="I481" s="48">
        <f t="shared" si="68"/>
        <v>11751.301146269683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6156.1499103742099</v>
      </c>
      <c r="G482" s="379"/>
      <c r="H482" s="381"/>
      <c r="I482" s="54">
        <f t="shared" si="68"/>
        <v>6156.1499103742099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8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21.036454888473532</v>
      </c>
      <c r="G484" s="379"/>
      <c r="H484" s="381"/>
      <c r="I484" s="54">
        <f t="shared" si="68"/>
        <v>21.036454888473532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</v>
      </c>
      <c r="G485" s="379"/>
      <c r="H485" s="381"/>
      <c r="I485" s="48">
        <f t="shared" si="68"/>
        <v>0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152.93165645827821</v>
      </c>
      <c r="G486" s="379"/>
      <c r="H486" s="381"/>
      <c r="I486" s="54">
        <f t="shared" si="68"/>
        <v>152.93165645827821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8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8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45.290856255024778</v>
      </c>
      <c r="G489" s="379"/>
      <c r="H489" s="381"/>
      <c r="I489" s="48">
        <f t="shared" si="68"/>
        <v>45.290856255024778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8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8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54">
        <f t="shared" si="68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8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8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49">
        <v>0</v>
      </c>
      <c r="G495" s="382"/>
      <c r="H495" s="384"/>
      <c r="I495" s="48">
        <f t="shared" si="68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127">
        <f>SUM(F475:F491)</f>
        <v>18126.710024245665</v>
      </c>
      <c r="G496" s="75"/>
      <c r="H496" s="76"/>
      <c r="I496" s="127">
        <f>SUM(I475:I491)</f>
        <v>18126.710024245665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69">C496/$I$496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5">
        <f t="shared" si="69"/>
        <v>1</v>
      </c>
      <c r="J497"/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70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70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1036.3156573338224</v>
      </c>
      <c r="G511" s="379"/>
      <c r="H511" s="381"/>
      <c r="I511" s="48">
        <f t="shared" si="70"/>
        <v>1036.3156573338224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334.25008383233535</v>
      </c>
      <c r="G512" s="379"/>
      <c r="H512" s="381"/>
      <c r="I512" s="54">
        <f t="shared" si="70"/>
        <v>334.25008383233535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70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70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70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70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70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1370.5657411661577</v>
      </c>
      <c r="G522" s="75"/>
      <c r="H522" s="76"/>
      <c r="I522" s="75">
        <f>F522</f>
        <v>1370.5657411661577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71">C522/$I$522</f>
        <v>0</v>
      </c>
      <c r="D523" s="105">
        <f t="shared" si="71"/>
        <v>0</v>
      </c>
      <c r="E523" s="105">
        <f t="shared" si="71"/>
        <v>0</v>
      </c>
      <c r="F523" s="105">
        <f t="shared" si="71"/>
        <v>1</v>
      </c>
      <c r="G523" s="105">
        <f t="shared" si="71"/>
        <v>0</v>
      </c>
      <c r="H523" s="105">
        <f t="shared" si="71"/>
        <v>0</v>
      </c>
      <c r="I523" s="105">
        <f t="shared" si="71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2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2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2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2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72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8.696352245668816</v>
      </c>
      <c r="G533" s="379"/>
      <c r="H533" s="381"/>
      <c r="I533" s="48">
        <f t="shared" si="72"/>
        <v>8.696352245668816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0.98440851435544829</v>
      </c>
      <c r="G534" s="379"/>
      <c r="H534" s="381"/>
      <c r="I534" s="54">
        <f t="shared" si="72"/>
        <v>0.98440851435544829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2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72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2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2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2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2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2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2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2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72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72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72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72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9.6807607600242651</v>
      </c>
      <c r="G548" s="75"/>
      <c r="H548" s="76"/>
      <c r="I548" s="75">
        <f>SUM(I527:I543)</f>
        <v>9.6807607600242651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73">C548/$I$548</f>
        <v>0</v>
      </c>
      <c r="D549" s="105">
        <f t="shared" si="73"/>
        <v>0</v>
      </c>
      <c r="E549" s="105">
        <f t="shared" si="73"/>
        <v>0</v>
      </c>
      <c r="F549" s="105">
        <f t="shared" si="73"/>
        <v>1</v>
      </c>
      <c r="G549" s="105">
        <f t="shared" si="73"/>
        <v>0</v>
      </c>
      <c r="H549" s="105">
        <f t="shared" si="73"/>
        <v>0</v>
      </c>
      <c r="I549" s="105">
        <f t="shared" si="73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4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4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4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4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74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74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7.5598521264142544</v>
      </c>
      <c r="G560" s="379"/>
      <c r="H560" s="381"/>
      <c r="I560" s="54">
        <f t="shared" si="74"/>
        <v>7.5598521264142544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682.73414735241192</v>
      </c>
      <c r="G561" s="379"/>
      <c r="H561" s="381"/>
      <c r="I561" s="48">
        <f t="shared" si="74"/>
        <v>682.73414735241192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74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4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4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4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4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4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4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4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74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74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74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74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690.29399947882621</v>
      </c>
      <c r="G574" s="75"/>
      <c r="H574" s="76"/>
      <c r="I574" s="48">
        <f>F574</f>
        <v>690.29399947882621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75">C574/$I$574</f>
        <v>0</v>
      </c>
      <c r="D575" s="105">
        <f t="shared" si="75"/>
        <v>0</v>
      </c>
      <c r="E575" s="105">
        <f t="shared" si="75"/>
        <v>0</v>
      </c>
      <c r="F575" s="105">
        <f t="shared" si="75"/>
        <v>1</v>
      </c>
      <c r="G575" s="105">
        <f t="shared" si="75"/>
        <v>0</v>
      </c>
      <c r="H575" s="105">
        <f t="shared" si="75"/>
        <v>0</v>
      </c>
      <c r="I575" s="105">
        <f t="shared" si="75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19.496338345706597</v>
      </c>
      <c r="C579" s="46">
        <v>0</v>
      </c>
      <c r="D579" s="46">
        <v>3.7172845342895391</v>
      </c>
      <c r="E579" s="46">
        <v>0</v>
      </c>
      <c r="F579" s="371"/>
      <c r="G579" s="46">
        <v>0</v>
      </c>
      <c r="H579" s="47">
        <v>0</v>
      </c>
      <c r="I579" s="48">
        <f>SUM(B579:H579)</f>
        <v>23.213622879996137</v>
      </c>
    </row>
    <row r="580" spans="1:9" x14ac:dyDescent="0.25">
      <c r="A580" s="11" t="s">
        <v>7</v>
      </c>
      <c r="B580" s="52">
        <v>42.649021692734145</v>
      </c>
      <c r="C580" s="52">
        <v>0</v>
      </c>
      <c r="D580" s="52">
        <v>10.462025560568975</v>
      </c>
      <c r="E580" s="52">
        <v>0</v>
      </c>
      <c r="F580" s="372"/>
      <c r="G580" s="52">
        <v>0</v>
      </c>
      <c r="H580" s="53">
        <v>0</v>
      </c>
      <c r="I580" s="54">
        <f t="shared" ref="I580:I599" si="76">SUM(B580:H580)</f>
        <v>53.11104725330312</v>
      </c>
    </row>
    <row r="581" spans="1:9" x14ac:dyDescent="0.25">
      <c r="A581" s="12" t="s">
        <v>9</v>
      </c>
      <c r="B581" s="49">
        <v>12.337831667733992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76"/>
        <v>12.337831667733992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76"/>
        <v>0</v>
      </c>
    </row>
    <row r="583" spans="1:9" x14ac:dyDescent="0.25">
      <c r="A583" s="12" t="s">
        <v>15</v>
      </c>
      <c r="B583" s="49">
        <v>318.15298192637823</v>
      </c>
      <c r="C583" s="49">
        <v>38.536215989582992</v>
      </c>
      <c r="D583" s="49">
        <v>8.3092528927459668</v>
      </c>
      <c r="E583" s="49">
        <v>18.531993332965435</v>
      </c>
      <c r="F583" s="372"/>
      <c r="G583" s="49">
        <v>0</v>
      </c>
      <c r="H583" s="58">
        <v>0</v>
      </c>
      <c r="I583" s="48">
        <f t="shared" si="76"/>
        <v>383.53044414167266</v>
      </c>
    </row>
    <row r="584" spans="1:9" x14ac:dyDescent="0.25">
      <c r="A584" s="11" t="s">
        <v>67</v>
      </c>
      <c r="B584" s="52">
        <v>861.92043087259913</v>
      </c>
      <c r="C584" s="52">
        <v>13.080370785834599</v>
      </c>
      <c r="D584" s="52">
        <v>15.466198338151788</v>
      </c>
      <c r="E584" s="52">
        <v>0</v>
      </c>
      <c r="F584" s="372"/>
      <c r="G584" s="52">
        <v>0</v>
      </c>
      <c r="H584" s="53">
        <v>0</v>
      </c>
      <c r="I584" s="54">
        <f t="shared" si="76"/>
        <v>890.46699999658551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0.13541427935033803</v>
      </c>
      <c r="E585" s="49">
        <v>63.16868335983672</v>
      </c>
      <c r="F585" s="372"/>
      <c r="G585" s="49">
        <v>0</v>
      </c>
      <c r="H585" s="58">
        <v>0</v>
      </c>
      <c r="I585" s="48">
        <f t="shared" si="76"/>
        <v>63.304097639187056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2.7964827636874117E-2</v>
      </c>
      <c r="E586" s="52">
        <v>0.81762190077219565</v>
      </c>
      <c r="F586" s="372"/>
      <c r="G586" s="52">
        <v>0</v>
      </c>
      <c r="H586" s="53">
        <v>0</v>
      </c>
      <c r="I586" s="54">
        <f t="shared" si="76"/>
        <v>0.84558672840906979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19.425120652070682</v>
      </c>
      <c r="F587" s="372"/>
      <c r="G587" s="49">
        <v>0</v>
      </c>
      <c r="H587" s="58">
        <v>0</v>
      </c>
      <c r="I587" s="48">
        <f t="shared" si="76"/>
        <v>19.425120652070682</v>
      </c>
    </row>
    <row r="588" spans="1:9" x14ac:dyDescent="0.25">
      <c r="A588" s="11" t="s">
        <v>16</v>
      </c>
      <c r="B588" s="52">
        <v>77.101497904354247</v>
      </c>
      <c r="C588" s="52">
        <v>0.41775863776748901</v>
      </c>
      <c r="D588" s="52">
        <v>9.7854453213247048</v>
      </c>
      <c r="E588" s="52">
        <v>1.3339256942998312</v>
      </c>
      <c r="F588" s="372"/>
      <c r="G588" s="52">
        <v>0</v>
      </c>
      <c r="H588" s="53">
        <v>0</v>
      </c>
      <c r="I588" s="54">
        <f t="shared" si="76"/>
        <v>88.638627557746275</v>
      </c>
    </row>
    <row r="589" spans="1:9" x14ac:dyDescent="0.25">
      <c r="A589" s="12" t="s">
        <v>139</v>
      </c>
      <c r="B589" s="49">
        <v>1130.6906137653853</v>
      </c>
      <c r="C589" s="49">
        <v>178.18189705862071</v>
      </c>
      <c r="D589" s="49">
        <v>34.751028713539711</v>
      </c>
      <c r="E589" s="49">
        <v>27.363635130023095</v>
      </c>
      <c r="F589" s="372"/>
      <c r="G589" s="49">
        <v>0</v>
      </c>
      <c r="H589" s="58">
        <v>0</v>
      </c>
      <c r="I589" s="48">
        <f t="shared" si="76"/>
        <v>1370.9871746675688</v>
      </c>
    </row>
    <row r="590" spans="1:9" x14ac:dyDescent="0.25">
      <c r="A590" s="11" t="s">
        <v>24</v>
      </c>
      <c r="B590" s="52">
        <v>484.36973130831529</v>
      </c>
      <c r="C590" s="52">
        <v>0</v>
      </c>
      <c r="D590" s="52">
        <v>1068.291767305336</v>
      </c>
      <c r="E590" s="52">
        <v>235.41242064700393</v>
      </c>
      <c r="F590" s="372"/>
      <c r="G590" s="52">
        <v>731.9009144403268</v>
      </c>
      <c r="H590" s="53">
        <v>0.19053799590640044</v>
      </c>
      <c r="I590" s="54">
        <f t="shared" si="76"/>
        <v>2520.1653716968881</v>
      </c>
    </row>
    <row r="591" spans="1:9" x14ac:dyDescent="0.25">
      <c r="A591" s="12" t="s">
        <v>23</v>
      </c>
      <c r="B591" s="49">
        <v>2105.9581233494705</v>
      </c>
      <c r="C591" s="49">
        <v>13.351398684960994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76"/>
        <v>2119.3095220344317</v>
      </c>
    </row>
    <row r="592" spans="1:9" x14ac:dyDescent="0.25">
      <c r="A592" s="11" t="s">
        <v>58</v>
      </c>
      <c r="B592" s="52">
        <v>22.896705220553081</v>
      </c>
      <c r="C592" s="52">
        <v>0</v>
      </c>
      <c r="D592" s="52">
        <v>4.0703599294097792</v>
      </c>
      <c r="E592" s="52">
        <v>0</v>
      </c>
      <c r="F592" s="372"/>
      <c r="G592" s="52">
        <v>0</v>
      </c>
      <c r="H592" s="53">
        <v>0</v>
      </c>
      <c r="I592" s="54">
        <f t="shared" si="76"/>
        <v>26.96706514996286</v>
      </c>
    </row>
    <row r="593" spans="1:11" x14ac:dyDescent="0.25">
      <c r="A593" s="12" t="s">
        <v>21</v>
      </c>
      <c r="B593" s="49">
        <v>195.79548872460578</v>
      </c>
      <c r="C593" s="49">
        <v>0</v>
      </c>
      <c r="D593" s="49">
        <v>12.07651266693621</v>
      </c>
      <c r="E593" s="49">
        <v>0</v>
      </c>
      <c r="F593" s="372"/>
      <c r="G593" s="49">
        <v>0</v>
      </c>
      <c r="H593" s="58">
        <v>0</v>
      </c>
      <c r="I593" s="48">
        <f t="shared" si="76"/>
        <v>207.87200139154197</v>
      </c>
    </row>
    <row r="594" spans="1:11" x14ac:dyDescent="0.25">
      <c r="A594" s="11" t="s">
        <v>20</v>
      </c>
      <c r="B594" s="52">
        <v>43.340534341260273</v>
      </c>
      <c r="C594" s="52">
        <v>0</v>
      </c>
      <c r="D594" s="52">
        <v>0.80077087450140927</v>
      </c>
      <c r="E594" s="52">
        <v>0</v>
      </c>
      <c r="F594" s="372"/>
      <c r="G594" s="52">
        <v>0</v>
      </c>
      <c r="H594" s="53">
        <v>0</v>
      </c>
      <c r="I594" s="54">
        <f t="shared" si="76"/>
        <v>44.141305215761683</v>
      </c>
    </row>
    <row r="595" spans="1:11" x14ac:dyDescent="0.25">
      <c r="A595" s="13" t="s">
        <v>62</v>
      </c>
      <c r="B595" s="49">
        <v>216.4860882957243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76"/>
        <v>216.4860882957243</v>
      </c>
    </row>
    <row r="596" spans="1:11" ht="14.4" x14ac:dyDescent="0.3">
      <c r="A596" s="14" t="s">
        <v>22</v>
      </c>
      <c r="B596" s="59">
        <v>216.4860882957243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76"/>
        <v>216.4860882957243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76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76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76"/>
        <v>0</v>
      </c>
    </row>
    <row r="600" spans="1:11" x14ac:dyDescent="0.25">
      <c r="A600" s="17" t="s">
        <v>25</v>
      </c>
      <c r="B600" s="75">
        <f>SUM(B579:B595)</f>
        <v>5531.1953874148221</v>
      </c>
      <c r="C600" s="75">
        <f t="shared" ref="C600:I600" si="77">SUM(C579:C595)</f>
        <v>243.5676411567668</v>
      </c>
      <c r="D600" s="75">
        <f t="shared" si="77"/>
        <v>1167.8940252437912</v>
      </c>
      <c r="E600" s="75">
        <f t="shared" si="77"/>
        <v>366.05340071697185</v>
      </c>
      <c r="F600" s="75">
        <f t="shared" si="77"/>
        <v>0</v>
      </c>
      <c r="G600" s="75">
        <f t="shared" si="77"/>
        <v>731.9009144403268</v>
      </c>
      <c r="H600" s="76">
        <f t="shared" si="77"/>
        <v>0.19053799590640044</v>
      </c>
      <c r="I600" s="48">
        <f t="shared" si="77"/>
        <v>8040.8019069685834</v>
      </c>
    </row>
    <row r="601" spans="1:11" s="4" customFormat="1" ht="15" thickBot="1" x14ac:dyDescent="0.35">
      <c r="A601" s="19" t="s">
        <v>85</v>
      </c>
      <c r="B601" s="105">
        <f>B600/$I$600</f>
        <v>0.68789101527562768</v>
      </c>
      <c r="C601" s="105">
        <f t="shared" ref="C601:I601" si="78">C600/$I$600</f>
        <v>3.0291461470488189E-2</v>
      </c>
      <c r="D601" s="105">
        <f t="shared" si="78"/>
        <v>0.14524596411604576</v>
      </c>
      <c r="E601" s="105">
        <f t="shared" si="78"/>
        <v>4.5524489342254615E-2</v>
      </c>
      <c r="F601" s="105">
        <f t="shared" si="78"/>
        <v>0</v>
      </c>
      <c r="G601" s="105">
        <f t="shared" si="78"/>
        <v>9.1023373403344612E-2</v>
      </c>
      <c r="H601" s="105">
        <f t="shared" si="78"/>
        <v>2.3696392239344955E-5</v>
      </c>
      <c r="I601" s="105">
        <f t="shared" si="78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108.85646707762783</v>
      </c>
      <c r="C605" s="46">
        <v>0</v>
      </c>
      <c r="D605" s="46">
        <v>7.4431772360771173</v>
      </c>
      <c r="E605" s="46">
        <v>0</v>
      </c>
      <c r="F605" s="371"/>
      <c r="G605" s="46">
        <v>0</v>
      </c>
      <c r="H605" s="47">
        <v>0</v>
      </c>
      <c r="I605" s="48">
        <f>SUM(B605:H605)</f>
        <v>116.29964431370495</v>
      </c>
    </row>
    <row r="606" spans="1:11" x14ac:dyDescent="0.25">
      <c r="A606" s="11" t="s">
        <v>7</v>
      </c>
      <c r="B606" s="52">
        <v>220.93947066213553</v>
      </c>
      <c r="C606" s="52">
        <v>0</v>
      </c>
      <c r="D606" s="52">
        <v>15.106972352966533</v>
      </c>
      <c r="E606" s="52">
        <v>0</v>
      </c>
      <c r="F606" s="372"/>
      <c r="G606" s="52">
        <v>0</v>
      </c>
      <c r="H606" s="53">
        <v>0</v>
      </c>
      <c r="I606" s="54">
        <f t="shared" ref="I606:I625" si="79">SUM(B606:H606)</f>
        <v>236.04644301510206</v>
      </c>
    </row>
    <row r="607" spans="1:11" x14ac:dyDescent="0.25">
      <c r="A607" s="12" t="s">
        <v>9</v>
      </c>
      <c r="B607" s="49">
        <v>316.08490605601497</v>
      </c>
      <c r="C607" s="49">
        <v>0</v>
      </c>
      <c r="D607" s="49">
        <v>21.61264314912923</v>
      </c>
      <c r="E607" s="49">
        <v>0</v>
      </c>
      <c r="F607" s="372"/>
      <c r="G607" s="49">
        <v>0</v>
      </c>
      <c r="H607" s="58">
        <v>0</v>
      </c>
      <c r="I607" s="48">
        <f t="shared" si="79"/>
        <v>337.69754920514418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79"/>
        <v>0</v>
      </c>
    </row>
    <row r="609" spans="1:9" x14ac:dyDescent="0.25">
      <c r="A609" s="12" t="s">
        <v>15</v>
      </c>
      <c r="B609" s="49">
        <v>961.64525523671784</v>
      </c>
      <c r="C609" s="49">
        <v>0</v>
      </c>
      <c r="D609" s="49">
        <v>75.728267132988549</v>
      </c>
      <c r="E609" s="49">
        <v>0</v>
      </c>
      <c r="F609" s="372"/>
      <c r="G609" s="49">
        <v>0</v>
      </c>
      <c r="H609" s="58">
        <v>0</v>
      </c>
      <c r="I609" s="48">
        <f t="shared" si="79"/>
        <v>1037.3735223697063</v>
      </c>
    </row>
    <row r="610" spans="1:9" x14ac:dyDescent="0.25">
      <c r="A610" s="11" t="s">
        <v>67</v>
      </c>
      <c r="B610" s="52">
        <v>5679.9701750542208</v>
      </c>
      <c r="C610" s="52">
        <v>0</v>
      </c>
      <c r="D610" s="52">
        <v>447.28999221031069</v>
      </c>
      <c r="E610" s="52">
        <v>0</v>
      </c>
      <c r="F610" s="372"/>
      <c r="G610" s="52">
        <v>0</v>
      </c>
      <c r="H610" s="53">
        <v>0</v>
      </c>
      <c r="I610" s="54">
        <f t="shared" si="79"/>
        <v>6127.2601672645314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79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79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79"/>
        <v>0</v>
      </c>
    </row>
    <row r="614" spans="1:9" x14ac:dyDescent="0.25">
      <c r="A614" s="11" t="s">
        <v>16</v>
      </c>
      <c r="B614" s="52">
        <v>196.01916236019218</v>
      </c>
      <c r="C614" s="52">
        <v>0</v>
      </c>
      <c r="D614" s="52">
        <v>15.436244716606286</v>
      </c>
      <c r="E614" s="52">
        <v>0</v>
      </c>
      <c r="F614" s="372"/>
      <c r="G614" s="52">
        <v>0</v>
      </c>
      <c r="H614" s="53">
        <v>0</v>
      </c>
      <c r="I614" s="54">
        <f t="shared" si="79"/>
        <v>211.45540707679848</v>
      </c>
    </row>
    <row r="615" spans="1:9" x14ac:dyDescent="0.25">
      <c r="A615" s="12" t="s">
        <v>139</v>
      </c>
      <c r="B615" s="49">
        <v>528.18360739403249</v>
      </c>
      <c r="C615" s="49">
        <v>0</v>
      </c>
      <c r="D615" s="49">
        <v>166.79482338758922</v>
      </c>
      <c r="E615" s="49">
        <v>0</v>
      </c>
      <c r="F615" s="372"/>
      <c r="G615" s="49">
        <v>0</v>
      </c>
      <c r="H615" s="58">
        <v>0</v>
      </c>
      <c r="I615" s="48">
        <f t="shared" si="79"/>
        <v>694.97843078162168</v>
      </c>
    </row>
    <row r="616" spans="1:9" x14ac:dyDescent="0.25">
      <c r="A616" s="11" t="s">
        <v>24</v>
      </c>
      <c r="B616" s="52">
        <v>1265.9083742682305</v>
      </c>
      <c r="C616" s="52">
        <v>0</v>
      </c>
      <c r="D616" s="52">
        <v>1437.9735901881843</v>
      </c>
      <c r="E616" s="52">
        <v>1117.6890553654493</v>
      </c>
      <c r="F616" s="372"/>
      <c r="G616" s="52">
        <v>292.72808592904624</v>
      </c>
      <c r="H616" s="53">
        <v>0</v>
      </c>
      <c r="I616" s="54">
        <f t="shared" si="79"/>
        <v>4114.2991057509098</v>
      </c>
    </row>
    <row r="617" spans="1:9" x14ac:dyDescent="0.25">
      <c r="A617" s="12" t="s">
        <v>23</v>
      </c>
      <c r="B617" s="49">
        <v>714.96390760182817</v>
      </c>
      <c r="C617" s="49">
        <v>0</v>
      </c>
      <c r="D617" s="49">
        <v>166.40185620713163</v>
      </c>
      <c r="E617" s="49">
        <v>0</v>
      </c>
      <c r="F617" s="372"/>
      <c r="G617" s="49">
        <v>0</v>
      </c>
      <c r="H617" s="58">
        <v>0</v>
      </c>
      <c r="I617" s="48">
        <f t="shared" si="79"/>
        <v>881.36576380895985</v>
      </c>
    </row>
    <row r="618" spans="1:9" x14ac:dyDescent="0.25">
      <c r="A618" s="11" t="s">
        <v>58</v>
      </c>
      <c r="B618" s="52">
        <v>4873.5439195679137</v>
      </c>
      <c r="C618" s="52">
        <v>0</v>
      </c>
      <c r="D618" s="52">
        <v>511.58748326955998</v>
      </c>
      <c r="E618" s="52">
        <v>0</v>
      </c>
      <c r="F618" s="372"/>
      <c r="G618" s="52">
        <v>0</v>
      </c>
      <c r="H618" s="53">
        <v>0</v>
      </c>
      <c r="I618" s="54">
        <f t="shared" si="79"/>
        <v>5385.1314028374736</v>
      </c>
    </row>
    <row r="619" spans="1:9" x14ac:dyDescent="0.25">
      <c r="A619" s="12" t="s">
        <v>21</v>
      </c>
      <c r="B619" s="49">
        <v>215.36813358415745</v>
      </c>
      <c r="C619" s="49">
        <v>0</v>
      </c>
      <c r="D619" s="49">
        <v>22.607704630381171</v>
      </c>
      <c r="E619" s="49">
        <v>0</v>
      </c>
      <c r="F619" s="372"/>
      <c r="G619" s="49">
        <v>0</v>
      </c>
      <c r="H619" s="58">
        <v>0</v>
      </c>
      <c r="I619" s="48">
        <f t="shared" si="79"/>
        <v>237.97583821453861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79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213.72278050321216</v>
      </c>
      <c r="E621" s="49">
        <v>0</v>
      </c>
      <c r="F621" s="372"/>
      <c r="G621" s="49">
        <v>0</v>
      </c>
      <c r="H621" s="58">
        <v>0</v>
      </c>
      <c r="I621" s="48">
        <f t="shared" si="79"/>
        <v>355.94869098565005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213.72278050321216</v>
      </c>
      <c r="E622" s="59">
        <v>0</v>
      </c>
      <c r="F622" s="372"/>
      <c r="G622" s="59">
        <v>0</v>
      </c>
      <c r="H622" s="60">
        <v>0</v>
      </c>
      <c r="I622" s="61">
        <f t="shared" si="79"/>
        <v>355.94869098565005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79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79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79"/>
        <v>0</v>
      </c>
    </row>
    <row r="626" spans="1:11" x14ac:dyDescent="0.25">
      <c r="A626" s="17" t="s">
        <v>25</v>
      </c>
      <c r="B626" s="75">
        <f>SUM(B605:B621)</f>
        <v>15223.709289345508</v>
      </c>
      <c r="C626" s="75">
        <f t="shared" ref="C626:I626" si="80">SUM(C605:C621)</f>
        <v>0</v>
      </c>
      <c r="D626" s="75">
        <f t="shared" si="80"/>
        <v>3101.7055349841366</v>
      </c>
      <c r="E626" s="75">
        <f t="shared" si="80"/>
        <v>1117.6890553654493</v>
      </c>
      <c r="F626" s="75">
        <f t="shared" si="80"/>
        <v>0</v>
      </c>
      <c r="G626" s="75">
        <f t="shared" si="80"/>
        <v>292.72808592904624</v>
      </c>
      <c r="H626" s="76">
        <f t="shared" si="80"/>
        <v>0</v>
      </c>
      <c r="I626" s="48">
        <f t="shared" si="80"/>
        <v>19735.83196562414</v>
      </c>
    </row>
    <row r="627" spans="1:11" s="4" customFormat="1" ht="15" thickBot="1" x14ac:dyDescent="0.35">
      <c r="A627" s="19" t="s">
        <v>85</v>
      </c>
      <c r="B627" s="105">
        <f>B626/$I$626</f>
        <v>0.77137408323409706</v>
      </c>
      <c r="C627" s="105">
        <f t="shared" ref="C627:I627" si="81">C626/$I$626</f>
        <v>0</v>
      </c>
      <c r="D627" s="105">
        <f t="shared" si="81"/>
        <v>0.15716112400970406</v>
      </c>
      <c r="E627" s="105">
        <f t="shared" si="81"/>
        <v>5.6632477278497274E-2</v>
      </c>
      <c r="F627" s="105">
        <f t="shared" si="81"/>
        <v>0</v>
      </c>
      <c r="G627" s="105">
        <f t="shared" si="81"/>
        <v>1.4832315477701667E-2</v>
      </c>
      <c r="H627" s="105">
        <f t="shared" si="81"/>
        <v>0</v>
      </c>
      <c r="I627" s="105">
        <f t="shared" si="81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0.72063962052685659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0.72063962052685659</v>
      </c>
    </row>
    <row r="632" spans="1:11" x14ac:dyDescent="0.25">
      <c r="A632" s="11" t="s">
        <v>7</v>
      </c>
      <c r="B632" s="52">
        <v>7.6423392111017945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2">SUM(B632:H632)</f>
        <v>7.6423392111017945</v>
      </c>
    </row>
    <row r="633" spans="1:11" x14ac:dyDescent="0.25">
      <c r="A633" s="12" t="s">
        <v>9</v>
      </c>
      <c r="B633" s="49">
        <v>7.7762254082395019</v>
      </c>
      <c r="C633" s="49">
        <v>0</v>
      </c>
      <c r="D633" s="49">
        <v>2.4910713818569016E-2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2"/>
        <v>7.8011361220580708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2"/>
        <v>0</v>
      </c>
    </row>
    <row r="635" spans="1:11" x14ac:dyDescent="0.25">
      <c r="A635" s="12" t="s">
        <v>15</v>
      </c>
      <c r="B635" s="49">
        <v>248.71262176837061</v>
      </c>
      <c r="C635" s="49">
        <v>1.0749515400364962</v>
      </c>
      <c r="D635" s="49">
        <v>20.041195865444301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2"/>
        <v>269.82876917385141</v>
      </c>
    </row>
    <row r="636" spans="1:11" x14ac:dyDescent="0.25">
      <c r="A636" s="11" t="s">
        <v>67</v>
      </c>
      <c r="B636" s="52">
        <v>4.3405632876466225</v>
      </c>
      <c r="C636" s="52">
        <v>9.7956991862339679E-2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82"/>
        <v>4.4385202795089622</v>
      </c>
    </row>
    <row r="637" spans="1:11" x14ac:dyDescent="0.25">
      <c r="A637" s="12" t="s">
        <v>56</v>
      </c>
      <c r="B637" s="49">
        <v>0</v>
      </c>
      <c r="C637" s="49">
        <v>0.41687323964171796</v>
      </c>
      <c r="D637" s="49">
        <v>0</v>
      </c>
      <c r="E637" s="49">
        <v>20.233218123565468</v>
      </c>
      <c r="F637" s="49">
        <v>799.06602496343271</v>
      </c>
      <c r="G637" s="49">
        <v>0</v>
      </c>
      <c r="H637" s="58">
        <v>0</v>
      </c>
      <c r="I637" s="48">
        <f t="shared" si="82"/>
        <v>819.71611632663985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20.276929042038766</v>
      </c>
      <c r="F638" s="52">
        <v>0</v>
      </c>
      <c r="G638" s="52">
        <v>0</v>
      </c>
      <c r="H638" s="53">
        <v>0</v>
      </c>
      <c r="I638" s="54">
        <f t="shared" si="82"/>
        <v>20.276929042038766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2"/>
        <v>0</v>
      </c>
    </row>
    <row r="640" spans="1:11" x14ac:dyDescent="0.25">
      <c r="A640" s="11" t="s">
        <v>16</v>
      </c>
      <c r="B640" s="52">
        <v>20.918321562995324</v>
      </c>
      <c r="C640" s="52">
        <v>0</v>
      </c>
      <c r="D640" s="52">
        <v>0.10127044357208079</v>
      </c>
      <c r="E640" s="52">
        <v>0.61620160783620004</v>
      </c>
      <c r="F640" s="52">
        <v>0</v>
      </c>
      <c r="G640" s="52">
        <v>0</v>
      </c>
      <c r="H640" s="53">
        <v>0</v>
      </c>
      <c r="I640" s="54">
        <f t="shared" si="82"/>
        <v>21.635793614403603</v>
      </c>
    </row>
    <row r="641" spans="1:11" x14ac:dyDescent="0.25">
      <c r="A641" s="12" t="s">
        <v>139</v>
      </c>
      <c r="B641" s="49">
        <v>6.2593332274933937</v>
      </c>
      <c r="C641" s="49">
        <v>0</v>
      </c>
      <c r="D641" s="49">
        <v>1.6177643376781421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82"/>
        <v>7.8770975651715354</v>
      </c>
    </row>
    <row r="642" spans="1:11" x14ac:dyDescent="0.25">
      <c r="A642" s="11" t="s">
        <v>24</v>
      </c>
      <c r="B642" s="52">
        <v>73.838359287923168</v>
      </c>
      <c r="C642" s="52">
        <v>9.5939913040246724E-2</v>
      </c>
      <c r="D642" s="52">
        <v>1.5272948648827966</v>
      </c>
      <c r="E642" s="52">
        <v>122.69623239512453</v>
      </c>
      <c r="F642" s="52">
        <v>0</v>
      </c>
      <c r="G642" s="52">
        <v>41.375654583780886</v>
      </c>
      <c r="H642" s="53">
        <v>0.58050006872682669</v>
      </c>
      <c r="I642" s="54">
        <f t="shared" si="82"/>
        <v>240.11398111347845</v>
      </c>
    </row>
    <row r="643" spans="1:11" x14ac:dyDescent="0.25">
      <c r="A643" s="12" t="s">
        <v>23</v>
      </c>
      <c r="B643" s="49">
        <v>12.346164755365489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2"/>
        <v>12.346164755365489</v>
      </c>
    </row>
    <row r="644" spans="1:11" x14ac:dyDescent="0.25">
      <c r="A644" s="11" t="s">
        <v>58</v>
      </c>
      <c r="B644" s="52">
        <v>210.24086202935285</v>
      </c>
      <c r="C644" s="52">
        <v>9.523197498474719</v>
      </c>
      <c r="D644" s="52">
        <v>119.71274402067591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2"/>
        <v>339.47680354850348</v>
      </c>
    </row>
    <row r="645" spans="1:11" x14ac:dyDescent="0.25">
      <c r="A645" s="12" t="s">
        <v>21</v>
      </c>
      <c r="B645" s="49">
        <v>56.481133256117218</v>
      </c>
      <c r="C645" s="49">
        <v>0</v>
      </c>
      <c r="D645" s="49">
        <v>0</v>
      </c>
      <c r="E645" s="49">
        <v>0</v>
      </c>
      <c r="F645" s="49">
        <v>28.03369144353065</v>
      </c>
      <c r="G645" s="49">
        <v>0</v>
      </c>
      <c r="H645" s="58">
        <v>0</v>
      </c>
      <c r="I645" s="48">
        <f t="shared" si="82"/>
        <v>84.514824699647875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2"/>
        <v>0</v>
      </c>
    </row>
    <row r="647" spans="1:11" x14ac:dyDescent="0.25">
      <c r="A647" s="13" t="s">
        <v>62</v>
      </c>
      <c r="B647" s="49">
        <v>4.806299714822809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2"/>
        <v>4.806299714822809</v>
      </c>
    </row>
    <row r="648" spans="1:11" ht="14.4" x14ac:dyDescent="0.3">
      <c r="A648" s="14" t="s">
        <v>22</v>
      </c>
      <c r="B648" s="59">
        <v>4.806299714822809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82"/>
        <v>4.806299714822809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2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82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82"/>
        <v>0</v>
      </c>
    </row>
    <row r="652" spans="1:11" x14ac:dyDescent="0.25">
      <c r="A652" s="17" t="s">
        <v>25</v>
      </c>
      <c r="B652" s="75">
        <f>SUM(B631:B647)</f>
        <v>654.08286312995563</v>
      </c>
      <c r="C652" s="75">
        <f t="shared" ref="C652:I652" si="83">SUM(C631:C647)</f>
        <v>11.208919183055519</v>
      </c>
      <c r="D652" s="75">
        <f t="shared" si="83"/>
        <v>143.02518024607181</v>
      </c>
      <c r="E652" s="75">
        <f t="shared" si="83"/>
        <v>163.82258116856497</v>
      </c>
      <c r="F652" s="75">
        <f t="shared" si="83"/>
        <v>827.09971640696335</v>
      </c>
      <c r="G652" s="75">
        <f t="shared" si="83"/>
        <v>41.375654583780886</v>
      </c>
      <c r="H652" s="76">
        <f t="shared" si="83"/>
        <v>0.58050006872682669</v>
      </c>
      <c r="I652" s="48">
        <f t="shared" si="83"/>
        <v>1841.195414787119</v>
      </c>
    </row>
    <row r="653" spans="1:11" s="4" customFormat="1" ht="15" thickBot="1" x14ac:dyDescent="0.35">
      <c r="A653" s="19" t="s">
        <v>85</v>
      </c>
      <c r="B653" s="105">
        <f>B652/$I$652</f>
        <v>0.3552490180438459</v>
      </c>
      <c r="C653" s="105">
        <f t="shared" ref="C653:I653" si="84">C652/$I$652</f>
        <v>6.087848738397769E-3</v>
      </c>
      <c r="D653" s="105">
        <f t="shared" si="84"/>
        <v>7.7680608531500467E-2</v>
      </c>
      <c r="E653" s="105">
        <f t="shared" si="84"/>
        <v>8.8976205270153957E-2</v>
      </c>
      <c r="F653" s="105">
        <f t="shared" si="84"/>
        <v>0.44921886604991002</v>
      </c>
      <c r="G653" s="105">
        <f t="shared" si="84"/>
        <v>2.2472169032945796E-2</v>
      </c>
      <c r="H653" s="105">
        <f t="shared" si="84"/>
        <v>3.1528433324604207E-4</v>
      </c>
      <c r="I653" s="105">
        <f t="shared" si="84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Tabelle2">
    <tabColor rgb="FF008000"/>
  </sheetPr>
  <dimension ref="A1:U654"/>
  <sheetViews>
    <sheetView topLeftCell="A47" zoomScale="55" zoomScaleNormal="55" workbookViewId="0">
      <selection activeCell="B57" sqref="B57"/>
    </sheetView>
  </sheetViews>
  <sheetFormatPr defaultColWidth="11" defaultRowHeight="13.8" x14ac:dyDescent="0.25"/>
  <cols>
    <col min="1" max="1" width="42.59765625" customWidth="1"/>
    <col min="2" max="9" width="16.59765625" style="8" customWidth="1"/>
    <col min="10" max="10" width="13.59765625" bestFit="1" customWidth="1"/>
    <col min="11" max="11" width="13" customWidth="1"/>
    <col min="12" max="16384" width="11" style="8"/>
  </cols>
  <sheetData>
    <row r="1" spans="1:21" ht="15" customHeight="1" thickTop="1" x14ac:dyDescent="0.25">
      <c r="A1" s="388" t="s">
        <v>119</v>
      </c>
      <c r="B1" s="389"/>
      <c r="C1" s="389"/>
      <c r="D1" s="389"/>
      <c r="E1" s="389"/>
      <c r="F1" s="389"/>
      <c r="G1" s="389"/>
      <c r="H1" s="389"/>
      <c r="I1" s="390"/>
      <c r="U1" s="8" t="s">
        <v>97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36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100.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  <c r="L5" s="131"/>
    </row>
    <row r="6" spans="1:2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21" ht="13.5" customHeight="1" x14ac:dyDescent="0.25">
      <c r="A7" s="10" t="s">
        <v>6</v>
      </c>
      <c r="B7" s="46">
        <f>B33+B85</f>
        <v>142.20048404705588</v>
      </c>
      <c r="C7" s="46">
        <f t="shared" ref="C7:E7" si="0">C33+C85</f>
        <v>57.922797167917444</v>
      </c>
      <c r="D7" s="46">
        <f t="shared" si="0"/>
        <v>720.8050403347346</v>
      </c>
      <c r="E7" s="46">
        <f t="shared" si="0"/>
        <v>0</v>
      </c>
      <c r="F7" s="46">
        <f>F59+F85</f>
        <v>0.61256684278763329</v>
      </c>
      <c r="G7" s="46">
        <f t="shared" ref="G7:H22" si="1">G33+G85</f>
        <v>0</v>
      </c>
      <c r="H7" s="47">
        <f t="shared" si="1"/>
        <v>0</v>
      </c>
      <c r="I7" s="48">
        <f>SUM(B7:H7)</f>
        <v>921.5408883924955</v>
      </c>
      <c r="J7" s="8"/>
      <c r="K7" s="273">
        <v>0</v>
      </c>
    </row>
    <row r="8" spans="1:21" ht="13.5" customHeight="1" x14ac:dyDescent="0.25">
      <c r="A8" s="11" t="s">
        <v>7</v>
      </c>
      <c r="B8" s="52">
        <f t="shared" ref="B8:E23" si="2">B34+B86</f>
        <v>312.70806978522626</v>
      </c>
      <c r="C8" s="52">
        <f t="shared" si="2"/>
        <v>0.19458953931947634</v>
      </c>
      <c r="D8" s="52">
        <f t="shared" si="2"/>
        <v>23.70683014374411</v>
      </c>
      <c r="E8" s="52">
        <f t="shared" si="2"/>
        <v>0.18299479906753816</v>
      </c>
      <c r="F8" s="52">
        <f t="shared" ref="F8:F27" si="3">F60+F86</f>
        <v>0</v>
      </c>
      <c r="G8" s="52">
        <f t="shared" si="1"/>
        <v>0</v>
      </c>
      <c r="H8" s="53">
        <f t="shared" si="1"/>
        <v>0</v>
      </c>
      <c r="I8" s="54">
        <f t="shared" ref="I8:I27" si="4">SUM(B8:H8)</f>
        <v>336.79248426735739</v>
      </c>
      <c r="J8" s="8"/>
      <c r="K8" s="273">
        <v>0</v>
      </c>
    </row>
    <row r="9" spans="1:21" ht="13.5" customHeight="1" x14ac:dyDescent="0.25">
      <c r="A9" s="12" t="s">
        <v>9</v>
      </c>
      <c r="B9" s="49">
        <f t="shared" si="2"/>
        <v>414.36929172428825</v>
      </c>
      <c r="C9" s="49">
        <f t="shared" si="2"/>
        <v>0</v>
      </c>
      <c r="D9" s="49">
        <f t="shared" si="2"/>
        <v>271.75374159355908</v>
      </c>
      <c r="E9" s="49">
        <f t="shared" si="2"/>
        <v>0</v>
      </c>
      <c r="F9" s="49">
        <f t="shared" si="3"/>
        <v>0</v>
      </c>
      <c r="G9" s="49">
        <f t="shared" si="1"/>
        <v>0</v>
      </c>
      <c r="H9" s="58">
        <f t="shared" si="1"/>
        <v>0</v>
      </c>
      <c r="I9" s="48">
        <f t="shared" si="4"/>
        <v>686.12303331784733</v>
      </c>
      <c r="J9" s="8"/>
      <c r="K9" s="273">
        <v>0</v>
      </c>
    </row>
    <row r="10" spans="1:21" ht="13.5" customHeight="1" x14ac:dyDescent="0.25">
      <c r="A10" s="11" t="s">
        <v>54</v>
      </c>
      <c r="B10" s="52">
        <f t="shared" si="2"/>
        <v>0</v>
      </c>
      <c r="C10" s="52">
        <f t="shared" si="2"/>
        <v>0</v>
      </c>
      <c r="D10" s="52">
        <f t="shared" si="2"/>
        <v>0</v>
      </c>
      <c r="E10" s="52">
        <f t="shared" si="2"/>
        <v>0</v>
      </c>
      <c r="F10" s="52">
        <f t="shared" si="3"/>
        <v>0</v>
      </c>
      <c r="G10" s="52">
        <f t="shared" si="1"/>
        <v>0</v>
      </c>
      <c r="H10" s="53">
        <f t="shared" si="1"/>
        <v>0</v>
      </c>
      <c r="I10" s="54">
        <f t="shared" si="4"/>
        <v>0</v>
      </c>
      <c r="J10" s="8"/>
      <c r="K10" s="273">
        <v>0</v>
      </c>
    </row>
    <row r="11" spans="1:21" ht="13.5" customHeight="1" x14ac:dyDescent="0.25">
      <c r="A11" s="12" t="s">
        <v>15</v>
      </c>
      <c r="B11" s="49">
        <f t="shared" si="2"/>
        <v>2076.8355289715137</v>
      </c>
      <c r="C11" s="49">
        <f t="shared" si="2"/>
        <v>528.33825898322345</v>
      </c>
      <c r="D11" s="49">
        <f t="shared" si="2"/>
        <v>593.88938788775249</v>
      </c>
      <c r="E11" s="49">
        <f t="shared" si="2"/>
        <v>27.508520746998993</v>
      </c>
      <c r="F11" s="49">
        <f t="shared" si="3"/>
        <v>0</v>
      </c>
      <c r="G11" s="49">
        <f t="shared" si="1"/>
        <v>0</v>
      </c>
      <c r="H11" s="58">
        <f t="shared" si="1"/>
        <v>0</v>
      </c>
      <c r="I11" s="48">
        <f t="shared" si="4"/>
        <v>3226.5716965894885</v>
      </c>
      <c r="J11" s="8"/>
      <c r="K11" s="273">
        <v>0</v>
      </c>
    </row>
    <row r="12" spans="1:21" ht="13.5" customHeight="1" x14ac:dyDescent="0.25">
      <c r="A12" s="11" t="s">
        <v>67</v>
      </c>
      <c r="B12" s="52">
        <f t="shared" si="2"/>
        <v>7260.6878745998883</v>
      </c>
      <c r="C12" s="52">
        <f t="shared" si="2"/>
        <v>24.452421704396727</v>
      </c>
      <c r="D12" s="52">
        <f t="shared" si="2"/>
        <v>505.05177835791534</v>
      </c>
      <c r="E12" s="52">
        <f t="shared" si="2"/>
        <v>2.7946560920275358E-2</v>
      </c>
      <c r="F12" s="52">
        <f t="shared" si="3"/>
        <v>0</v>
      </c>
      <c r="G12" s="52">
        <f t="shared" si="1"/>
        <v>0</v>
      </c>
      <c r="H12" s="53">
        <f t="shared" si="1"/>
        <v>0</v>
      </c>
      <c r="I12" s="54">
        <f t="shared" si="4"/>
        <v>7790.2200212231201</v>
      </c>
      <c r="J12" s="8"/>
      <c r="K12" s="273">
        <v>0</v>
      </c>
    </row>
    <row r="13" spans="1:21" ht="13.5" customHeight="1" x14ac:dyDescent="0.25">
      <c r="A13" s="12" t="s">
        <v>56</v>
      </c>
      <c r="B13" s="49">
        <f t="shared" si="2"/>
        <v>2.5949500215320252E-7</v>
      </c>
      <c r="C13" s="49">
        <f t="shared" si="2"/>
        <v>2.1038292626240604</v>
      </c>
      <c r="D13" s="49">
        <f t="shared" si="2"/>
        <v>2.3150851812778761</v>
      </c>
      <c r="E13" s="49">
        <f t="shared" si="2"/>
        <v>539.10564911123322</v>
      </c>
      <c r="F13" s="49">
        <f t="shared" si="3"/>
        <v>11733.681365454257</v>
      </c>
      <c r="G13" s="49">
        <f t="shared" si="1"/>
        <v>0</v>
      </c>
      <c r="H13" s="58">
        <f t="shared" si="1"/>
        <v>0</v>
      </c>
      <c r="I13" s="48">
        <f t="shared" si="4"/>
        <v>12277.205929268886</v>
      </c>
      <c r="J13" s="8"/>
      <c r="K13" s="273">
        <v>0</v>
      </c>
    </row>
    <row r="14" spans="1:21" ht="13.5" customHeight="1" x14ac:dyDescent="0.25">
      <c r="A14" s="11" t="s">
        <v>11</v>
      </c>
      <c r="B14" s="52">
        <f t="shared" si="2"/>
        <v>5.4788312931784676E-8</v>
      </c>
      <c r="C14" s="52">
        <f t="shared" si="2"/>
        <v>4.0782002722669672E-8</v>
      </c>
      <c r="D14" s="52">
        <f t="shared" si="2"/>
        <v>3.1013230723417176E-2</v>
      </c>
      <c r="E14" s="52">
        <f t="shared" si="2"/>
        <v>23.235902098387726</v>
      </c>
      <c r="F14" s="52">
        <f t="shared" si="3"/>
        <v>6393.2130644143335</v>
      </c>
      <c r="G14" s="52">
        <f t="shared" si="1"/>
        <v>0</v>
      </c>
      <c r="H14" s="53">
        <f t="shared" si="1"/>
        <v>0</v>
      </c>
      <c r="I14" s="54">
        <f t="shared" si="4"/>
        <v>6416.479979839015</v>
      </c>
      <c r="J14" s="8"/>
      <c r="K14" s="273">
        <v>0</v>
      </c>
    </row>
    <row r="15" spans="1:21" ht="13.5" customHeight="1" x14ac:dyDescent="0.25">
      <c r="A15" s="12" t="s">
        <v>57</v>
      </c>
      <c r="B15" s="49">
        <f t="shared" si="2"/>
        <v>11.510400000000001</v>
      </c>
      <c r="C15" s="49">
        <f t="shared" si="2"/>
        <v>11.510400000000001</v>
      </c>
      <c r="D15" s="49">
        <f t="shared" si="2"/>
        <v>17.265599999999999</v>
      </c>
      <c r="E15" s="49">
        <f t="shared" si="2"/>
        <v>53.644906292105553</v>
      </c>
      <c r="F15" s="49">
        <f t="shared" si="3"/>
        <v>629.47004249595034</v>
      </c>
      <c r="G15" s="49">
        <f t="shared" si="1"/>
        <v>0</v>
      </c>
      <c r="H15" s="58">
        <f t="shared" si="1"/>
        <v>0</v>
      </c>
      <c r="I15" s="48">
        <f t="shared" si="4"/>
        <v>723.40134878805588</v>
      </c>
      <c r="J15" s="8"/>
      <c r="K15" s="273">
        <v>0</v>
      </c>
    </row>
    <row r="16" spans="1:21" ht="13.5" customHeight="1" x14ac:dyDescent="0.25">
      <c r="A16" s="11" t="s">
        <v>16</v>
      </c>
      <c r="B16" s="52">
        <f t="shared" si="2"/>
        <v>322.46454240995217</v>
      </c>
      <c r="C16" s="52">
        <f t="shared" si="2"/>
        <v>38.052783584241496</v>
      </c>
      <c r="D16" s="52">
        <f t="shared" si="2"/>
        <v>84.396052985760477</v>
      </c>
      <c r="E16" s="52">
        <f t="shared" si="2"/>
        <v>9.0001409088693762</v>
      </c>
      <c r="F16" s="52">
        <f t="shared" si="3"/>
        <v>19.470648867730013</v>
      </c>
      <c r="G16" s="52">
        <f t="shared" si="1"/>
        <v>0</v>
      </c>
      <c r="H16" s="53">
        <f t="shared" si="1"/>
        <v>0</v>
      </c>
      <c r="I16" s="54">
        <f t="shared" si="4"/>
        <v>473.38416875655355</v>
      </c>
      <c r="J16" s="8"/>
      <c r="K16" s="273">
        <v>0</v>
      </c>
    </row>
    <row r="17" spans="1:11" ht="13.5" customHeight="1" x14ac:dyDescent="0.25">
      <c r="A17" s="12" t="s">
        <v>139</v>
      </c>
      <c r="B17" s="49">
        <f t="shared" si="2"/>
        <v>2035.7409075476298</v>
      </c>
      <c r="C17" s="49">
        <f t="shared" si="2"/>
        <v>1138.6559892357416</v>
      </c>
      <c r="D17" s="49">
        <f t="shared" si="2"/>
        <v>1670.2372375420168</v>
      </c>
      <c r="E17" s="49">
        <f t="shared" si="2"/>
        <v>149.51152461946222</v>
      </c>
      <c r="F17" s="49">
        <f t="shared" si="3"/>
        <v>1381.6470816414669</v>
      </c>
      <c r="G17" s="49">
        <f t="shared" si="1"/>
        <v>0</v>
      </c>
      <c r="H17" s="58">
        <f t="shared" si="1"/>
        <v>0</v>
      </c>
      <c r="I17" s="48">
        <f t="shared" si="4"/>
        <v>6375.7927405863165</v>
      </c>
      <c r="J17" s="8"/>
      <c r="K17" s="273">
        <v>0</v>
      </c>
    </row>
    <row r="18" spans="1:11" ht="13.5" customHeight="1" x14ac:dyDescent="0.25">
      <c r="A18" s="11" t="s">
        <v>24</v>
      </c>
      <c r="B18" s="52">
        <f t="shared" si="2"/>
        <v>2073.2915004714241</v>
      </c>
      <c r="C18" s="52">
        <f t="shared" si="2"/>
        <v>20.602684471240053</v>
      </c>
      <c r="D18" s="52">
        <f t="shared" si="2"/>
        <v>4463.479432801475</v>
      </c>
      <c r="E18" s="52">
        <f t="shared" si="2"/>
        <v>4330.4679517930745</v>
      </c>
      <c r="F18" s="52">
        <f t="shared" si="3"/>
        <v>1567.0363250100099</v>
      </c>
      <c r="G18" s="52">
        <f t="shared" si="1"/>
        <v>1618.8991875212951</v>
      </c>
      <c r="H18" s="53">
        <f t="shared" si="1"/>
        <v>38.533330332421805</v>
      </c>
      <c r="I18" s="54">
        <f t="shared" si="4"/>
        <v>14112.310412400941</v>
      </c>
      <c r="J18" s="8"/>
      <c r="K18" s="273">
        <v>0</v>
      </c>
    </row>
    <row r="19" spans="1:11" ht="13.5" customHeight="1" x14ac:dyDescent="0.25">
      <c r="A19" s="12" t="s">
        <v>23</v>
      </c>
      <c r="B19" s="49">
        <f t="shared" si="2"/>
        <v>1826.5240316751149</v>
      </c>
      <c r="C19" s="49">
        <f t="shared" si="2"/>
        <v>7.4466283409235352</v>
      </c>
      <c r="D19" s="49">
        <f t="shared" si="2"/>
        <v>189.04485018876673</v>
      </c>
      <c r="E19" s="49">
        <f t="shared" si="2"/>
        <v>1.147470239761411E-8</v>
      </c>
      <c r="F19" s="49">
        <f t="shared" si="3"/>
        <v>0</v>
      </c>
      <c r="G19" s="49">
        <f t="shared" si="1"/>
        <v>0</v>
      </c>
      <c r="H19" s="58">
        <f t="shared" si="1"/>
        <v>0</v>
      </c>
      <c r="I19" s="48">
        <f t="shared" si="4"/>
        <v>2023.0155102162798</v>
      </c>
      <c r="J19" s="8"/>
      <c r="K19" s="273">
        <v>0</v>
      </c>
    </row>
    <row r="20" spans="1:11" ht="13.5" customHeight="1" x14ac:dyDescent="0.25">
      <c r="A20" s="11" t="s">
        <v>58</v>
      </c>
      <c r="B20" s="52">
        <f t="shared" si="2"/>
        <v>5998.7370586294919</v>
      </c>
      <c r="C20" s="52">
        <f t="shared" si="2"/>
        <v>278.47984408919666</v>
      </c>
      <c r="D20" s="52">
        <f t="shared" si="2"/>
        <v>1211.5335172586497</v>
      </c>
      <c r="E20" s="52">
        <f t="shared" si="2"/>
        <v>2.5987474877400055E-6</v>
      </c>
      <c r="F20" s="52">
        <f t="shared" si="3"/>
        <v>0</v>
      </c>
      <c r="G20" s="52">
        <f t="shared" si="1"/>
        <v>0</v>
      </c>
      <c r="H20" s="53">
        <f t="shared" si="1"/>
        <v>0</v>
      </c>
      <c r="I20" s="54">
        <f t="shared" si="4"/>
        <v>7488.7504225760849</v>
      </c>
      <c r="J20" s="8"/>
      <c r="K20" s="273">
        <v>0</v>
      </c>
    </row>
    <row r="21" spans="1:11" ht="13.5" customHeight="1" x14ac:dyDescent="0.25">
      <c r="A21" s="12" t="s">
        <v>21</v>
      </c>
      <c r="B21" s="49">
        <f t="shared" si="2"/>
        <v>566.59866283665781</v>
      </c>
      <c r="C21" s="49">
        <f t="shared" si="2"/>
        <v>4635.8042516796595</v>
      </c>
      <c r="D21" s="49">
        <f t="shared" si="2"/>
        <v>230.78498009991932</v>
      </c>
      <c r="E21" s="49">
        <f t="shared" si="2"/>
        <v>4.6263987565627165</v>
      </c>
      <c r="F21" s="49">
        <f t="shared" si="3"/>
        <v>66.213137475795236</v>
      </c>
      <c r="G21" s="49">
        <f t="shared" si="1"/>
        <v>0</v>
      </c>
      <c r="H21" s="58">
        <f t="shared" si="1"/>
        <v>0</v>
      </c>
      <c r="I21" s="48">
        <f t="shared" si="4"/>
        <v>5504.027430848595</v>
      </c>
      <c r="J21" s="8"/>
      <c r="K21" s="273">
        <v>0</v>
      </c>
    </row>
    <row r="22" spans="1:11" ht="13.5" customHeight="1" x14ac:dyDescent="0.25">
      <c r="A22" s="11" t="s">
        <v>20</v>
      </c>
      <c r="B22" s="52">
        <f t="shared" si="2"/>
        <v>267.49704138299205</v>
      </c>
      <c r="C22" s="52">
        <f t="shared" si="2"/>
        <v>458.05003990803812</v>
      </c>
      <c r="D22" s="52">
        <f t="shared" si="2"/>
        <v>257.3184487519303</v>
      </c>
      <c r="E22" s="52">
        <f t="shared" si="2"/>
        <v>7.9231576540867681E-7</v>
      </c>
      <c r="F22" s="52">
        <f t="shared" si="3"/>
        <v>0</v>
      </c>
      <c r="G22" s="52">
        <f t="shared" si="1"/>
        <v>0</v>
      </c>
      <c r="H22" s="53">
        <f t="shared" si="1"/>
        <v>0</v>
      </c>
      <c r="I22" s="54">
        <f t="shared" si="4"/>
        <v>982.86553083527622</v>
      </c>
      <c r="J22" s="8"/>
      <c r="K22" s="273">
        <v>0</v>
      </c>
    </row>
    <row r="23" spans="1:11" ht="13.5" customHeight="1" x14ac:dyDescent="0.25">
      <c r="A23" s="13" t="s">
        <v>62</v>
      </c>
      <c r="B23" s="49">
        <f t="shared" si="2"/>
        <v>420.21576728664223</v>
      </c>
      <c r="C23" s="49">
        <f t="shared" si="2"/>
        <v>8.9581932744469568E-9</v>
      </c>
      <c r="D23" s="49">
        <f t="shared" si="2"/>
        <v>196.75863857887614</v>
      </c>
      <c r="E23" s="49">
        <f t="shared" si="2"/>
        <v>0</v>
      </c>
      <c r="F23" s="49">
        <f t="shared" si="3"/>
        <v>0</v>
      </c>
      <c r="G23" s="49">
        <f t="shared" ref="G23:H27" si="5">G49+G101</f>
        <v>0</v>
      </c>
      <c r="H23" s="58">
        <f t="shared" si="5"/>
        <v>0</v>
      </c>
      <c r="I23" s="48">
        <f t="shared" si="4"/>
        <v>616.97440587447659</v>
      </c>
      <c r="J23" s="8"/>
      <c r="K23" s="273">
        <v>0</v>
      </c>
    </row>
    <row r="24" spans="1:11" ht="13.5" customHeight="1" x14ac:dyDescent="0.3">
      <c r="A24" s="14" t="s">
        <v>22</v>
      </c>
      <c r="B24" s="59">
        <f t="shared" ref="B24:E27" si="6">B50+B102</f>
        <v>420.21576728365619</v>
      </c>
      <c r="C24" s="59">
        <f t="shared" si="6"/>
        <v>8.9581932744469568E-9</v>
      </c>
      <c r="D24" s="59">
        <f t="shared" si="6"/>
        <v>196.75863857887614</v>
      </c>
      <c r="E24" s="59">
        <f t="shared" si="6"/>
        <v>0</v>
      </c>
      <c r="F24" s="52">
        <f t="shared" si="3"/>
        <v>0</v>
      </c>
      <c r="G24" s="59">
        <f t="shared" si="5"/>
        <v>0</v>
      </c>
      <c r="H24" s="60">
        <f t="shared" si="5"/>
        <v>0</v>
      </c>
      <c r="I24" s="54">
        <f t="shared" si="4"/>
        <v>616.97440587149049</v>
      </c>
      <c r="J24" s="8"/>
      <c r="K24" s="273">
        <v>0</v>
      </c>
    </row>
    <row r="25" spans="1:11" ht="13.5" customHeight="1" x14ac:dyDescent="0.3">
      <c r="A25" s="15" t="s">
        <v>18</v>
      </c>
      <c r="B25" s="65">
        <f t="shared" si="6"/>
        <v>0</v>
      </c>
      <c r="C25" s="65">
        <f t="shared" si="6"/>
        <v>0</v>
      </c>
      <c r="D25" s="65">
        <f t="shared" si="6"/>
        <v>0</v>
      </c>
      <c r="E25" s="65">
        <f t="shared" si="6"/>
        <v>0</v>
      </c>
      <c r="F25" s="49">
        <f t="shared" si="3"/>
        <v>0</v>
      </c>
      <c r="G25" s="65">
        <f t="shared" si="5"/>
        <v>0</v>
      </c>
      <c r="H25" s="66">
        <f t="shared" si="5"/>
        <v>0</v>
      </c>
      <c r="I25" s="48">
        <f t="shared" si="4"/>
        <v>0</v>
      </c>
      <c r="J25" s="8"/>
      <c r="K25" s="273">
        <v>0</v>
      </c>
    </row>
    <row r="26" spans="1:11" ht="13.5" customHeight="1" x14ac:dyDescent="0.3">
      <c r="A26" s="14" t="s">
        <v>19</v>
      </c>
      <c r="B26" s="59">
        <f t="shared" si="6"/>
        <v>0</v>
      </c>
      <c r="C26" s="59">
        <f t="shared" si="6"/>
        <v>0</v>
      </c>
      <c r="D26" s="59">
        <f t="shared" si="6"/>
        <v>0</v>
      </c>
      <c r="E26" s="59">
        <f t="shared" si="6"/>
        <v>0</v>
      </c>
      <c r="F26" s="52">
        <f t="shared" si="3"/>
        <v>0</v>
      </c>
      <c r="G26" s="59">
        <f t="shared" si="5"/>
        <v>0</v>
      </c>
      <c r="H26" s="60">
        <f t="shared" si="5"/>
        <v>0</v>
      </c>
      <c r="I26" s="54">
        <f t="shared" si="4"/>
        <v>0</v>
      </c>
      <c r="J26" s="8"/>
      <c r="K26" s="273">
        <v>0</v>
      </c>
    </row>
    <row r="27" spans="1:11" ht="13.5" customHeight="1" thickBot="1" x14ac:dyDescent="0.35">
      <c r="A27" s="16" t="s">
        <v>10</v>
      </c>
      <c r="B27" s="70">
        <f t="shared" si="6"/>
        <v>0</v>
      </c>
      <c r="C27" s="70">
        <f t="shared" si="6"/>
        <v>0</v>
      </c>
      <c r="D27" s="70">
        <f t="shared" si="6"/>
        <v>0</v>
      </c>
      <c r="E27" s="70">
        <f t="shared" si="6"/>
        <v>0</v>
      </c>
      <c r="F27" s="70">
        <f t="shared" si="3"/>
        <v>0</v>
      </c>
      <c r="G27" s="70">
        <f t="shared" si="5"/>
        <v>0</v>
      </c>
      <c r="H27" s="71">
        <f t="shared" si="5"/>
        <v>0</v>
      </c>
      <c r="I27" s="48">
        <f t="shared" si="4"/>
        <v>0</v>
      </c>
      <c r="J27" s="8"/>
      <c r="K27" s="273">
        <v>0</v>
      </c>
    </row>
    <row r="28" spans="1:11" ht="13.5" customHeight="1" x14ac:dyDescent="0.25">
      <c r="A28" s="17" t="s">
        <v>25</v>
      </c>
      <c r="B28" s="75">
        <f>SUM(B7:B23)</f>
        <v>23729.381161682162</v>
      </c>
      <c r="C28" s="75">
        <f t="shared" ref="C28:I28" si="7">SUM(C7:C23)</f>
        <v>7201.614518016263</v>
      </c>
      <c r="D28" s="75">
        <f t="shared" si="7"/>
        <v>10438.371634937101</v>
      </c>
      <c r="E28" s="75">
        <f t="shared" si="7"/>
        <v>5137.3119390892198</v>
      </c>
      <c r="F28" s="75">
        <f t="shared" si="7"/>
        <v>21791.344232202329</v>
      </c>
      <c r="G28" s="75">
        <f t="shared" si="7"/>
        <v>1618.8991875212951</v>
      </c>
      <c r="H28" s="75">
        <f t="shared" si="7"/>
        <v>38.533330332421805</v>
      </c>
      <c r="I28" s="127">
        <f t="shared" si="7"/>
        <v>69955.456003780797</v>
      </c>
      <c r="J28" s="274">
        <v>0</v>
      </c>
      <c r="K28" s="273">
        <v>0</v>
      </c>
    </row>
    <row r="29" spans="1:11" s="4" customFormat="1" ht="13.5" customHeight="1" thickBot="1" x14ac:dyDescent="0.35">
      <c r="A29" s="18" t="s">
        <v>85</v>
      </c>
      <c r="B29" s="105">
        <f>B28/$I$28</f>
        <v>0.33920701139307402</v>
      </c>
      <c r="C29" s="105">
        <f t="shared" ref="C29:I29" si="8">C28/$I$28</f>
        <v>0.10294571616582766</v>
      </c>
      <c r="D29" s="105">
        <f t="shared" si="8"/>
        <v>0.14921454638753195</v>
      </c>
      <c r="E29" s="105">
        <f t="shared" si="8"/>
        <v>7.3436901602236287E-2</v>
      </c>
      <c r="F29" s="105">
        <f t="shared" si="8"/>
        <v>0.31150314038442689</v>
      </c>
      <c r="G29" s="105">
        <f t="shared" si="8"/>
        <v>2.3141857404714802E-2</v>
      </c>
      <c r="H29" s="105">
        <f t="shared" si="8"/>
        <v>5.5082666218828221E-4</v>
      </c>
      <c r="I29" s="105">
        <f t="shared" si="8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 t="s">
        <v>66</v>
      </c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1.551503495499954E-8</v>
      </c>
      <c r="C33" s="46">
        <f t="shared" ref="C33:E33" si="9">C111+C137+C163+C189+C215+C241+C267+C293+C319+C345+C371+C397+C423</f>
        <v>57.922797167917444</v>
      </c>
      <c r="D33" s="46">
        <f t="shared" si="9"/>
        <v>706.7793145620833</v>
      </c>
      <c r="E33" s="46">
        <f t="shared" si="9"/>
        <v>0</v>
      </c>
      <c r="F33" s="371"/>
      <c r="G33" s="46">
        <f t="shared" ref="G33:H48" si="10">G111+G137+G163+G189+G215+G241+G267+G293+G319+G345+G371+G397+G423</f>
        <v>0</v>
      </c>
      <c r="H33" s="47">
        <f t="shared" si="10"/>
        <v>0</v>
      </c>
      <c r="I33" s="48">
        <f>SUM(B33:H33)</f>
        <v>764.70211174551582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11">B112+B138+B164+B190+B216+B242+B268+B294+B320+B346+B372+B398+B424</f>
        <v>0.25256324057916729</v>
      </c>
      <c r="C34" s="52">
        <f t="shared" si="11"/>
        <v>0.19458953931947634</v>
      </c>
      <c r="D34" s="52">
        <f t="shared" si="11"/>
        <v>0.30499133177923032</v>
      </c>
      <c r="E34" s="52">
        <f t="shared" si="11"/>
        <v>0.18299479906753816</v>
      </c>
      <c r="F34" s="372"/>
      <c r="G34" s="52">
        <f t="shared" si="10"/>
        <v>0</v>
      </c>
      <c r="H34" s="53">
        <f t="shared" si="10"/>
        <v>0</v>
      </c>
      <c r="I34" s="54">
        <f t="shared" ref="I34:I53" si="12">SUM(B34:H34)</f>
        <v>0.93513891074541211</v>
      </c>
      <c r="K34" s="273">
        <v>0</v>
      </c>
    </row>
    <row r="35" spans="1:11" ht="13.5" customHeight="1" x14ac:dyDescent="0.25">
      <c r="A35" s="12" t="s">
        <v>9</v>
      </c>
      <c r="B35" s="49">
        <f t="shared" si="11"/>
        <v>0</v>
      </c>
      <c r="C35" s="49">
        <f t="shared" si="11"/>
        <v>0</v>
      </c>
      <c r="D35" s="49">
        <f t="shared" si="11"/>
        <v>244.93289072376314</v>
      </c>
      <c r="E35" s="49">
        <f t="shared" si="11"/>
        <v>0</v>
      </c>
      <c r="F35" s="372"/>
      <c r="G35" s="49">
        <f t="shared" si="10"/>
        <v>0</v>
      </c>
      <c r="H35" s="58">
        <f t="shared" si="10"/>
        <v>0</v>
      </c>
      <c r="I35" s="48">
        <f t="shared" si="12"/>
        <v>244.93289072376314</v>
      </c>
      <c r="K35" s="273">
        <v>0</v>
      </c>
    </row>
    <row r="36" spans="1:11" ht="13.5" customHeight="1" x14ac:dyDescent="0.25">
      <c r="A36" s="11" t="s">
        <v>54</v>
      </c>
      <c r="B36" s="52">
        <f t="shared" si="11"/>
        <v>0</v>
      </c>
      <c r="C36" s="52">
        <f t="shared" si="11"/>
        <v>0</v>
      </c>
      <c r="D36" s="52">
        <f t="shared" si="11"/>
        <v>0</v>
      </c>
      <c r="E36" s="52">
        <f t="shared" si="11"/>
        <v>0</v>
      </c>
      <c r="F36" s="372"/>
      <c r="G36" s="52">
        <f t="shared" si="10"/>
        <v>0</v>
      </c>
      <c r="H36" s="53">
        <f t="shared" si="10"/>
        <v>0</v>
      </c>
      <c r="I36" s="54">
        <f t="shared" si="12"/>
        <v>0</v>
      </c>
      <c r="K36" s="273">
        <v>0</v>
      </c>
    </row>
    <row r="37" spans="1:11" ht="13.5" customHeight="1" x14ac:dyDescent="0.25">
      <c r="A37" s="12" t="s">
        <v>15</v>
      </c>
      <c r="B37" s="49">
        <f t="shared" si="11"/>
        <v>276.49016999608671</v>
      </c>
      <c r="C37" s="49">
        <f t="shared" si="11"/>
        <v>469.9176453609287</v>
      </c>
      <c r="D37" s="49">
        <f t="shared" si="11"/>
        <v>476.4542512599898</v>
      </c>
      <c r="E37" s="49">
        <f t="shared" si="11"/>
        <v>2.1377767897717337E-8</v>
      </c>
      <c r="F37" s="372"/>
      <c r="G37" s="49">
        <f t="shared" si="10"/>
        <v>0</v>
      </c>
      <c r="H37" s="58">
        <f t="shared" si="10"/>
        <v>0</v>
      </c>
      <c r="I37" s="48">
        <f t="shared" si="12"/>
        <v>1222.8620666383829</v>
      </c>
      <c r="K37" s="273">
        <v>0</v>
      </c>
    </row>
    <row r="38" spans="1:11" ht="13.5" customHeight="1" x14ac:dyDescent="0.25">
      <c r="A38" s="11" t="s">
        <v>67</v>
      </c>
      <c r="B38" s="52">
        <f t="shared" si="11"/>
        <v>58.178861706933745</v>
      </c>
      <c r="C38" s="52">
        <f t="shared" si="11"/>
        <v>3.0411029440362203</v>
      </c>
      <c r="D38" s="52">
        <f t="shared" si="11"/>
        <v>23.594767267198165</v>
      </c>
      <c r="E38" s="52">
        <f t="shared" si="11"/>
        <v>2.7946560920275358E-2</v>
      </c>
      <c r="F38" s="372"/>
      <c r="G38" s="52">
        <f t="shared" si="10"/>
        <v>0</v>
      </c>
      <c r="H38" s="53">
        <f t="shared" si="10"/>
        <v>0</v>
      </c>
      <c r="I38" s="54">
        <f t="shared" si="12"/>
        <v>84.842678479088391</v>
      </c>
      <c r="K38" s="273">
        <v>0</v>
      </c>
    </row>
    <row r="39" spans="1:11" ht="13.5" customHeight="1" x14ac:dyDescent="0.25">
      <c r="A39" s="12" t="s">
        <v>56</v>
      </c>
      <c r="B39" s="49">
        <f t="shared" si="11"/>
        <v>2.5949500215320252E-7</v>
      </c>
      <c r="C39" s="49">
        <f t="shared" si="11"/>
        <v>1.6843793921924914</v>
      </c>
      <c r="D39" s="49">
        <f t="shared" si="11"/>
        <v>2.1875000493533889</v>
      </c>
      <c r="E39" s="49">
        <f t="shared" si="11"/>
        <v>459.23086628445549</v>
      </c>
      <c r="F39" s="372"/>
      <c r="G39" s="49">
        <f t="shared" si="10"/>
        <v>0</v>
      </c>
      <c r="H39" s="58">
        <f t="shared" si="10"/>
        <v>0</v>
      </c>
      <c r="I39" s="48">
        <f t="shared" si="12"/>
        <v>463.10274598549637</v>
      </c>
      <c r="K39" s="273">
        <v>0</v>
      </c>
    </row>
    <row r="40" spans="1:11" ht="13.5" customHeight="1" x14ac:dyDescent="0.25">
      <c r="A40" s="11" t="s">
        <v>11</v>
      </c>
      <c r="B40" s="52">
        <f t="shared" si="11"/>
        <v>5.4788312931784676E-8</v>
      </c>
      <c r="C40" s="52">
        <f t="shared" si="11"/>
        <v>4.0782002722669672E-8</v>
      </c>
      <c r="D40" s="52">
        <f t="shared" si="11"/>
        <v>4.0782002722669672E-8</v>
      </c>
      <c r="E40" s="52">
        <f t="shared" si="11"/>
        <v>1.9409094391062509</v>
      </c>
      <c r="F40" s="372"/>
      <c r="G40" s="52">
        <f t="shared" si="10"/>
        <v>0</v>
      </c>
      <c r="H40" s="53">
        <f t="shared" si="10"/>
        <v>0</v>
      </c>
      <c r="I40" s="54">
        <f t="shared" si="12"/>
        <v>1.9409095754585692</v>
      </c>
      <c r="K40" s="273">
        <v>0</v>
      </c>
    </row>
    <row r="41" spans="1:11" ht="13.5" customHeight="1" x14ac:dyDescent="0.25">
      <c r="A41" s="12" t="s">
        <v>57</v>
      </c>
      <c r="B41" s="49">
        <f t="shared" si="11"/>
        <v>11.510400000000001</v>
      </c>
      <c r="C41" s="49">
        <f t="shared" si="11"/>
        <v>11.510400000000001</v>
      </c>
      <c r="D41" s="49">
        <f t="shared" si="11"/>
        <v>17.265599999999999</v>
      </c>
      <c r="E41" s="49">
        <f t="shared" si="11"/>
        <v>0</v>
      </c>
      <c r="F41" s="372"/>
      <c r="G41" s="49">
        <f t="shared" si="10"/>
        <v>0</v>
      </c>
      <c r="H41" s="58">
        <f t="shared" si="10"/>
        <v>0</v>
      </c>
      <c r="I41" s="48">
        <f t="shared" si="12"/>
        <v>40.2864</v>
      </c>
      <c r="K41" s="273">
        <v>0</v>
      </c>
    </row>
    <row r="42" spans="1:11" ht="13.5" customHeight="1" x14ac:dyDescent="0.25">
      <c r="A42" s="11" t="s">
        <v>16</v>
      </c>
      <c r="B42" s="52">
        <f t="shared" si="11"/>
        <v>17.359163577533224</v>
      </c>
      <c r="C42" s="52">
        <f t="shared" si="11"/>
        <v>37.421294810832045</v>
      </c>
      <c r="D42" s="52">
        <f t="shared" si="11"/>
        <v>56.09935332038232</v>
      </c>
      <c r="E42" s="52">
        <f t="shared" si="11"/>
        <v>6.448172929067872</v>
      </c>
      <c r="F42" s="372"/>
      <c r="G42" s="52">
        <f t="shared" si="10"/>
        <v>0</v>
      </c>
      <c r="H42" s="53">
        <f t="shared" si="10"/>
        <v>0</v>
      </c>
      <c r="I42" s="54">
        <f t="shared" si="12"/>
        <v>117.32798463781545</v>
      </c>
      <c r="K42" s="273">
        <v>0</v>
      </c>
    </row>
    <row r="43" spans="1:11" ht="13.5" customHeight="1" x14ac:dyDescent="0.25">
      <c r="A43" s="12" t="s">
        <v>139</v>
      </c>
      <c r="B43" s="49">
        <f t="shared" si="11"/>
        <v>452.87696401364661</v>
      </c>
      <c r="C43" s="49">
        <f t="shared" si="11"/>
        <v>983.40669546243521</v>
      </c>
      <c r="D43" s="49">
        <f t="shared" si="11"/>
        <v>1451.6137095148138</v>
      </c>
      <c r="E43" s="49">
        <f t="shared" si="11"/>
        <v>125.6696804190444</v>
      </c>
      <c r="F43" s="372"/>
      <c r="G43" s="49">
        <f t="shared" si="10"/>
        <v>0</v>
      </c>
      <c r="H43" s="58">
        <f t="shared" si="10"/>
        <v>0</v>
      </c>
      <c r="I43" s="48">
        <f t="shared" si="12"/>
        <v>3013.5670494099395</v>
      </c>
      <c r="K43" s="273">
        <v>0</v>
      </c>
    </row>
    <row r="44" spans="1:11" ht="13.5" customHeight="1" x14ac:dyDescent="0.25">
      <c r="A44" s="11" t="s">
        <v>24</v>
      </c>
      <c r="B44" s="52">
        <f t="shared" si="11"/>
        <v>107.06349104215687</v>
      </c>
      <c r="C44" s="52">
        <f t="shared" si="11"/>
        <v>20.503641666058087</v>
      </c>
      <c r="D44" s="52">
        <f t="shared" si="11"/>
        <v>1729.4263034487115</v>
      </c>
      <c r="E44" s="52">
        <f t="shared" si="11"/>
        <v>2958.8404907799049</v>
      </c>
      <c r="F44" s="372"/>
      <c r="G44" s="52">
        <f t="shared" si="10"/>
        <v>492.55889623826619</v>
      </c>
      <c r="H44" s="53">
        <f>H122+H148+H174+H200+H226+H252+H278+H304+H330+H356+H382+H408+H434</f>
        <v>37.718694453391223</v>
      </c>
      <c r="I44" s="54">
        <f t="shared" si="12"/>
        <v>5346.1115176284893</v>
      </c>
      <c r="K44" s="273">
        <v>0</v>
      </c>
    </row>
    <row r="45" spans="1:11" ht="13.5" customHeight="1" x14ac:dyDescent="0.25">
      <c r="A45" s="12" t="s">
        <v>23</v>
      </c>
      <c r="B45" s="49">
        <f t="shared" si="11"/>
        <v>44.730574316866551</v>
      </c>
      <c r="C45" s="49">
        <f t="shared" si="11"/>
        <v>1.2056022971854161</v>
      </c>
      <c r="D45" s="49">
        <f t="shared" si="11"/>
        <v>6.6123749781631602</v>
      </c>
      <c r="E45" s="49">
        <f t="shared" si="11"/>
        <v>1.147470239761411E-8</v>
      </c>
      <c r="F45" s="372"/>
      <c r="G45" s="49">
        <f t="shared" si="10"/>
        <v>0</v>
      </c>
      <c r="H45" s="58">
        <f t="shared" si="10"/>
        <v>0</v>
      </c>
      <c r="I45" s="48">
        <f t="shared" si="12"/>
        <v>52.54855160368983</v>
      </c>
      <c r="K45" s="273">
        <v>0</v>
      </c>
    </row>
    <row r="46" spans="1:11" ht="13.5" customHeight="1" x14ac:dyDescent="0.25">
      <c r="A46" s="11" t="s">
        <v>58</v>
      </c>
      <c r="B46" s="52">
        <f t="shared" si="11"/>
        <v>169.12456795757419</v>
      </c>
      <c r="C46" s="52">
        <f t="shared" si="11"/>
        <v>267.62146170946016</v>
      </c>
      <c r="D46" s="52">
        <f t="shared" si="11"/>
        <v>485.84508818250367</v>
      </c>
      <c r="E46" s="52">
        <f t="shared" si="11"/>
        <v>2.5987474877400055E-6</v>
      </c>
      <c r="F46" s="372"/>
      <c r="G46" s="52">
        <f t="shared" si="10"/>
        <v>0</v>
      </c>
      <c r="H46" s="53">
        <f t="shared" si="10"/>
        <v>0</v>
      </c>
      <c r="I46" s="54">
        <f t="shared" si="12"/>
        <v>922.59112044828555</v>
      </c>
      <c r="K46" s="273">
        <v>0</v>
      </c>
    </row>
    <row r="47" spans="1:11" ht="13.5" customHeight="1" x14ac:dyDescent="0.25">
      <c r="A47" s="12" t="s">
        <v>21</v>
      </c>
      <c r="B47" s="49">
        <f t="shared" si="11"/>
        <v>156.60777667195558</v>
      </c>
      <c r="C47" s="49">
        <f t="shared" si="11"/>
        <v>4635.8042516796595</v>
      </c>
      <c r="D47" s="49">
        <f t="shared" si="11"/>
        <v>200.20146759585694</v>
      </c>
      <c r="E47" s="49">
        <f t="shared" si="11"/>
        <v>4.6263987565627165</v>
      </c>
      <c r="F47" s="372"/>
      <c r="G47" s="49">
        <f t="shared" si="10"/>
        <v>0</v>
      </c>
      <c r="H47" s="58">
        <f t="shared" si="10"/>
        <v>0</v>
      </c>
      <c r="I47" s="48">
        <f t="shared" si="12"/>
        <v>4997.2398947040347</v>
      </c>
      <c r="K47" s="273">
        <v>0</v>
      </c>
    </row>
    <row r="48" spans="1:11" ht="13.5" customHeight="1" x14ac:dyDescent="0.25">
      <c r="A48" s="11" t="s">
        <v>20</v>
      </c>
      <c r="B48" s="52">
        <f t="shared" si="11"/>
        <v>219.20034634071757</v>
      </c>
      <c r="C48" s="52">
        <f t="shared" si="11"/>
        <v>458.05003990803812</v>
      </c>
      <c r="D48" s="52">
        <f t="shared" si="11"/>
        <v>256.42610657589694</v>
      </c>
      <c r="E48" s="52">
        <f t="shared" si="11"/>
        <v>7.9231576540867681E-7</v>
      </c>
      <c r="F48" s="372"/>
      <c r="G48" s="52">
        <f t="shared" si="10"/>
        <v>0</v>
      </c>
      <c r="H48" s="53">
        <f t="shared" si="10"/>
        <v>0</v>
      </c>
      <c r="I48" s="54">
        <f t="shared" si="12"/>
        <v>933.6764936169684</v>
      </c>
      <c r="K48" s="273">
        <v>0</v>
      </c>
    </row>
    <row r="49" spans="1:11" ht="13.5" customHeight="1" x14ac:dyDescent="0.25">
      <c r="A49" s="13" t="s">
        <v>62</v>
      </c>
      <c r="B49" s="49">
        <f t="shared" si="11"/>
        <v>67.244032312610898</v>
      </c>
      <c r="C49" s="49">
        <f t="shared" si="11"/>
        <v>8.9581932744469568E-9</v>
      </c>
      <c r="D49" s="49">
        <f t="shared" si="11"/>
        <v>8.9581932744469568E-9</v>
      </c>
      <c r="E49" s="49">
        <f t="shared" si="11"/>
        <v>0</v>
      </c>
      <c r="F49" s="372"/>
      <c r="G49" s="49">
        <f t="shared" ref="G49:H53" si="13">G127+G153+G179+G205+G231+G257+G283+G309+G335+G361+G387+G413+G439</f>
        <v>0</v>
      </c>
      <c r="H49" s="58">
        <f t="shared" si="13"/>
        <v>0</v>
      </c>
      <c r="I49" s="48">
        <f t="shared" si="12"/>
        <v>67.24403233052729</v>
      </c>
      <c r="K49" s="273">
        <v>0</v>
      </c>
    </row>
    <row r="50" spans="1:11" ht="13.5" customHeight="1" x14ac:dyDescent="0.3">
      <c r="A50" s="14" t="s">
        <v>22</v>
      </c>
      <c r="B50" s="59">
        <f t="shared" ref="B50:E53" si="14">B128+B154+B180+B206+B232+B258+B284+B310+B336+B362+B388+B414+B440</f>
        <v>67.244032309624842</v>
      </c>
      <c r="C50" s="59">
        <f t="shared" si="14"/>
        <v>8.9581932744469568E-9</v>
      </c>
      <c r="D50" s="59">
        <f t="shared" si="14"/>
        <v>8.9581932744469568E-9</v>
      </c>
      <c r="E50" s="59">
        <f t="shared" si="14"/>
        <v>0</v>
      </c>
      <c r="F50" s="372"/>
      <c r="G50" s="59">
        <f t="shared" si="13"/>
        <v>0</v>
      </c>
      <c r="H50" s="60">
        <f t="shared" si="13"/>
        <v>0</v>
      </c>
      <c r="I50" s="61">
        <f t="shared" si="12"/>
        <v>67.244032327541234</v>
      </c>
      <c r="K50" s="273">
        <v>0</v>
      </c>
    </row>
    <row r="51" spans="1:11" ht="13.5" customHeight="1" x14ac:dyDescent="0.3">
      <c r="A51" s="15" t="s">
        <v>18</v>
      </c>
      <c r="B51" s="65">
        <f t="shared" si="14"/>
        <v>0</v>
      </c>
      <c r="C51" s="65">
        <f t="shared" si="14"/>
        <v>0</v>
      </c>
      <c r="D51" s="65">
        <f t="shared" si="14"/>
        <v>0</v>
      </c>
      <c r="E51" s="65">
        <f t="shared" si="14"/>
        <v>0</v>
      </c>
      <c r="F51" s="372"/>
      <c r="G51" s="65">
        <f t="shared" si="13"/>
        <v>0</v>
      </c>
      <c r="H51" s="66">
        <f t="shared" si="13"/>
        <v>0</v>
      </c>
      <c r="I51" s="67">
        <f t="shared" si="12"/>
        <v>0</v>
      </c>
      <c r="K51" s="273">
        <v>0</v>
      </c>
    </row>
    <row r="52" spans="1:11" ht="13.5" customHeight="1" x14ac:dyDescent="0.3">
      <c r="A52" s="14" t="s">
        <v>19</v>
      </c>
      <c r="B52" s="59">
        <f t="shared" si="14"/>
        <v>0</v>
      </c>
      <c r="C52" s="59">
        <f t="shared" si="14"/>
        <v>0</v>
      </c>
      <c r="D52" s="59">
        <f t="shared" si="14"/>
        <v>0</v>
      </c>
      <c r="E52" s="59">
        <f t="shared" si="14"/>
        <v>0</v>
      </c>
      <c r="F52" s="372"/>
      <c r="G52" s="59">
        <f t="shared" si="13"/>
        <v>0</v>
      </c>
      <c r="H52" s="60">
        <f t="shared" si="13"/>
        <v>0</v>
      </c>
      <c r="I52" s="61">
        <f t="shared" si="12"/>
        <v>0</v>
      </c>
      <c r="K52" s="273">
        <v>0</v>
      </c>
    </row>
    <row r="53" spans="1:11" ht="13.5" customHeight="1" thickBot="1" x14ac:dyDescent="0.35">
      <c r="A53" s="16" t="s">
        <v>10</v>
      </c>
      <c r="B53" s="70">
        <f t="shared" si="14"/>
        <v>0</v>
      </c>
      <c r="C53" s="70">
        <f t="shared" si="14"/>
        <v>0</v>
      </c>
      <c r="D53" s="70">
        <f t="shared" si="14"/>
        <v>0</v>
      </c>
      <c r="E53" s="70">
        <f t="shared" si="14"/>
        <v>0</v>
      </c>
      <c r="F53" s="373"/>
      <c r="G53" s="70">
        <f t="shared" si="13"/>
        <v>0</v>
      </c>
      <c r="H53" s="71">
        <f t="shared" si="13"/>
        <v>0</v>
      </c>
      <c r="I53" s="72">
        <f t="shared" si="12"/>
        <v>0</v>
      </c>
      <c r="K53" s="273">
        <v>0</v>
      </c>
    </row>
    <row r="54" spans="1:11" ht="13.5" customHeight="1" x14ac:dyDescent="0.25">
      <c r="A54" s="17" t="s">
        <v>25</v>
      </c>
      <c r="B54" s="75">
        <f>SUM(B33:B49)</f>
        <v>1580.6389115064594</v>
      </c>
      <c r="C54" s="75">
        <f t="shared" ref="C54:I54" si="15">SUM(C33:C49)</f>
        <v>6948.2839019878038</v>
      </c>
      <c r="D54" s="75">
        <f t="shared" si="15"/>
        <v>5657.7437188602362</v>
      </c>
      <c r="E54" s="75">
        <f t="shared" si="15"/>
        <v>3556.9674633920449</v>
      </c>
      <c r="F54" s="75">
        <f t="shared" si="15"/>
        <v>0</v>
      </c>
      <c r="G54" s="75">
        <f t="shared" si="15"/>
        <v>492.55889623826619</v>
      </c>
      <c r="H54" s="75">
        <f t="shared" si="15"/>
        <v>37.718694453391223</v>
      </c>
      <c r="I54" s="48">
        <f t="shared" si="15"/>
        <v>18273.9115864382</v>
      </c>
      <c r="K54" s="273">
        <v>0</v>
      </c>
    </row>
    <row r="55" spans="1:11" s="4" customFormat="1" ht="13.5" customHeight="1" thickBot="1" x14ac:dyDescent="0.35">
      <c r="A55" s="18" t="s">
        <v>85</v>
      </c>
      <c r="B55" s="105">
        <f>B54/$I$54</f>
        <v>8.6497020850178283E-2</v>
      </c>
      <c r="C55" s="105">
        <f t="shared" ref="C55:I55" si="16">C54/$I$54</f>
        <v>0.38022969899582981</v>
      </c>
      <c r="D55" s="105">
        <f t="shared" si="16"/>
        <v>0.30960769904671498</v>
      </c>
      <c r="E55" s="105">
        <f t="shared" si="16"/>
        <v>0.19464729522013297</v>
      </c>
      <c r="F55" s="105">
        <f t="shared" si="16"/>
        <v>0</v>
      </c>
      <c r="G55" s="105">
        <f t="shared" si="16"/>
        <v>2.6954212507179571E-2</v>
      </c>
      <c r="H55" s="105">
        <f t="shared" si="16"/>
        <v>2.064073379964461E-3</v>
      </c>
      <c r="I55" s="105">
        <f t="shared" si="16"/>
        <v>1</v>
      </c>
      <c r="K55"/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 t="s">
        <v>66</v>
      </c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F449+F475+F501+F527+F553</f>
        <v>0.61256684278763329</v>
      </c>
      <c r="G59" s="376"/>
      <c r="H59" s="378"/>
      <c r="I59" s="48">
        <f>SUM(B59:H59)</f>
        <v>0.61256684278763329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7">F450+F476+F502+F528+F554</f>
        <v>0</v>
      </c>
      <c r="G60" s="379"/>
      <c r="H60" s="381"/>
      <c r="I60" s="54">
        <f t="shared" ref="I60:I79" si="18">SUM(B60:H60)</f>
        <v>0</v>
      </c>
      <c r="K60" s="273">
        <v>0</v>
      </c>
    </row>
    <row r="61" spans="1:11" ht="13.5" customHeight="1" x14ac:dyDescent="0.25">
      <c r="A61" s="12" t="s">
        <v>9</v>
      </c>
      <c r="B61" s="379"/>
      <c r="C61" s="380"/>
      <c r="D61" s="380"/>
      <c r="E61" s="381"/>
      <c r="F61" s="49">
        <f t="shared" si="17"/>
        <v>0</v>
      </c>
      <c r="G61" s="379"/>
      <c r="H61" s="381"/>
      <c r="I61" s="48">
        <f t="shared" si="18"/>
        <v>0</v>
      </c>
      <c r="K61" s="273">
        <v>0</v>
      </c>
    </row>
    <row r="62" spans="1:11" ht="13.5" customHeight="1" x14ac:dyDescent="0.25">
      <c r="A62" s="11" t="s">
        <v>54</v>
      </c>
      <c r="B62" s="379"/>
      <c r="C62" s="380"/>
      <c r="D62" s="380"/>
      <c r="E62" s="381"/>
      <c r="F62" s="52">
        <f t="shared" si="17"/>
        <v>0</v>
      </c>
      <c r="G62" s="379"/>
      <c r="H62" s="381"/>
      <c r="I62" s="54">
        <f t="shared" si="18"/>
        <v>0</v>
      </c>
      <c r="K62" s="273">
        <v>0</v>
      </c>
    </row>
    <row r="63" spans="1:11" ht="13.5" customHeight="1" x14ac:dyDescent="0.25">
      <c r="A63" s="12" t="s">
        <v>15</v>
      </c>
      <c r="B63" s="379"/>
      <c r="C63" s="380"/>
      <c r="D63" s="380"/>
      <c r="E63" s="381"/>
      <c r="F63" s="49">
        <f t="shared" si="17"/>
        <v>0</v>
      </c>
      <c r="G63" s="379"/>
      <c r="H63" s="381"/>
      <c r="I63" s="48">
        <f t="shared" si="18"/>
        <v>0</v>
      </c>
      <c r="K63" s="273">
        <v>0</v>
      </c>
    </row>
    <row r="64" spans="1:11" ht="13.5" customHeight="1" x14ac:dyDescent="0.25">
      <c r="A64" s="11" t="s">
        <v>67</v>
      </c>
      <c r="B64" s="379"/>
      <c r="C64" s="380"/>
      <c r="D64" s="380"/>
      <c r="E64" s="381"/>
      <c r="F64" s="52">
        <f t="shared" si="17"/>
        <v>0</v>
      </c>
      <c r="G64" s="379"/>
      <c r="H64" s="381"/>
      <c r="I64" s="54">
        <f t="shared" si="18"/>
        <v>0</v>
      </c>
      <c r="K64" s="273">
        <v>0</v>
      </c>
    </row>
    <row r="65" spans="1:11" ht="13.5" customHeight="1" x14ac:dyDescent="0.25">
      <c r="A65" s="12" t="s">
        <v>56</v>
      </c>
      <c r="B65" s="379"/>
      <c r="C65" s="380"/>
      <c r="D65" s="380"/>
      <c r="E65" s="381"/>
      <c r="F65" s="49">
        <f t="shared" si="17"/>
        <v>10929.676433582781</v>
      </c>
      <c r="G65" s="379"/>
      <c r="H65" s="381"/>
      <c r="I65" s="48">
        <f t="shared" si="18"/>
        <v>10929.676433582781</v>
      </c>
      <c r="K65" s="273">
        <v>0</v>
      </c>
    </row>
    <row r="66" spans="1:11" ht="13.5" customHeight="1" x14ac:dyDescent="0.25">
      <c r="A66" s="11" t="s">
        <v>11</v>
      </c>
      <c r="B66" s="379"/>
      <c r="C66" s="380"/>
      <c r="D66" s="380"/>
      <c r="E66" s="381"/>
      <c r="F66" s="52">
        <f t="shared" si="17"/>
        <v>6393.2130644143335</v>
      </c>
      <c r="G66" s="379"/>
      <c r="H66" s="381"/>
      <c r="I66" s="54">
        <f t="shared" si="18"/>
        <v>6393.2130644143335</v>
      </c>
      <c r="K66" s="273">
        <v>0</v>
      </c>
    </row>
    <row r="67" spans="1:11" ht="13.5" customHeight="1" x14ac:dyDescent="0.25">
      <c r="A67" s="12" t="s">
        <v>57</v>
      </c>
      <c r="B67" s="379"/>
      <c r="C67" s="380"/>
      <c r="D67" s="380"/>
      <c r="E67" s="381"/>
      <c r="F67" s="49">
        <f t="shared" si="17"/>
        <v>629.47004249595034</v>
      </c>
      <c r="G67" s="379"/>
      <c r="H67" s="381"/>
      <c r="I67" s="48">
        <f t="shared" si="18"/>
        <v>629.47004249595034</v>
      </c>
      <c r="K67" s="273">
        <v>0</v>
      </c>
    </row>
    <row r="68" spans="1:11" ht="13.5" customHeight="1" x14ac:dyDescent="0.25">
      <c r="A68" s="11" t="s">
        <v>16</v>
      </c>
      <c r="B68" s="379"/>
      <c r="C68" s="380"/>
      <c r="D68" s="380"/>
      <c r="E68" s="381"/>
      <c r="F68" s="52">
        <f t="shared" si="17"/>
        <v>19.470648867730013</v>
      </c>
      <c r="G68" s="379"/>
      <c r="H68" s="381"/>
      <c r="I68" s="54">
        <f t="shared" si="18"/>
        <v>19.470648867730013</v>
      </c>
      <c r="K68" s="273">
        <v>0</v>
      </c>
    </row>
    <row r="69" spans="1:11" ht="13.5" customHeight="1" x14ac:dyDescent="0.25">
      <c r="A69" s="12" t="s">
        <v>139</v>
      </c>
      <c r="B69" s="379"/>
      <c r="C69" s="380"/>
      <c r="D69" s="380"/>
      <c r="E69" s="381"/>
      <c r="F69" s="49">
        <f t="shared" si="17"/>
        <v>1381.6470816414669</v>
      </c>
      <c r="G69" s="379"/>
      <c r="H69" s="381"/>
      <c r="I69" s="48">
        <f t="shared" si="18"/>
        <v>1381.6470816414669</v>
      </c>
      <c r="K69" s="273">
        <v>0</v>
      </c>
    </row>
    <row r="70" spans="1:11" ht="13.5" customHeight="1" x14ac:dyDescent="0.25">
      <c r="A70" s="11" t="s">
        <v>24</v>
      </c>
      <c r="B70" s="379"/>
      <c r="C70" s="380"/>
      <c r="D70" s="380"/>
      <c r="E70" s="381"/>
      <c r="F70" s="52">
        <f t="shared" si="17"/>
        <v>1567.0363250100099</v>
      </c>
      <c r="G70" s="379"/>
      <c r="H70" s="381"/>
      <c r="I70" s="54">
        <f t="shared" si="18"/>
        <v>1567.0363250100099</v>
      </c>
      <c r="K70" s="273">
        <v>0</v>
      </c>
    </row>
    <row r="71" spans="1:11" ht="13.5" customHeight="1" x14ac:dyDescent="0.25">
      <c r="A71" s="12" t="s">
        <v>23</v>
      </c>
      <c r="B71" s="379"/>
      <c r="C71" s="380"/>
      <c r="D71" s="380"/>
      <c r="E71" s="381"/>
      <c r="F71" s="49">
        <f t="shared" si="17"/>
        <v>0</v>
      </c>
      <c r="G71" s="379"/>
      <c r="H71" s="381"/>
      <c r="I71" s="48">
        <f t="shared" si="18"/>
        <v>0</v>
      </c>
      <c r="K71" s="273">
        <v>0</v>
      </c>
    </row>
    <row r="72" spans="1:11" ht="13.5" customHeight="1" x14ac:dyDescent="0.25">
      <c r="A72" s="11" t="s">
        <v>58</v>
      </c>
      <c r="B72" s="379"/>
      <c r="C72" s="380"/>
      <c r="D72" s="380"/>
      <c r="E72" s="381"/>
      <c r="F72" s="52">
        <f t="shared" si="17"/>
        <v>0</v>
      </c>
      <c r="G72" s="379"/>
      <c r="H72" s="381"/>
      <c r="I72" s="54">
        <f t="shared" si="18"/>
        <v>0</v>
      </c>
      <c r="K72" s="273">
        <v>0</v>
      </c>
    </row>
    <row r="73" spans="1:11" ht="13.5" customHeight="1" x14ac:dyDescent="0.25">
      <c r="A73" s="12" t="s">
        <v>21</v>
      </c>
      <c r="B73" s="379"/>
      <c r="C73" s="380"/>
      <c r="D73" s="380"/>
      <c r="E73" s="381"/>
      <c r="F73" s="110">
        <f t="shared" si="17"/>
        <v>41.173505686387038</v>
      </c>
      <c r="G73" s="379"/>
      <c r="H73" s="381"/>
      <c r="I73" s="48">
        <f t="shared" si="18"/>
        <v>41.173505686387038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7"/>
        <v>0</v>
      </c>
      <c r="G74" s="379"/>
      <c r="H74" s="381"/>
      <c r="I74" s="54">
        <f t="shared" si="18"/>
        <v>0</v>
      </c>
      <c r="K74" s="273">
        <v>0</v>
      </c>
    </row>
    <row r="75" spans="1:11" ht="13.5" customHeight="1" x14ac:dyDescent="0.25">
      <c r="A75" s="13" t="s">
        <v>62</v>
      </c>
      <c r="B75" s="379"/>
      <c r="C75" s="380"/>
      <c r="D75" s="380"/>
      <c r="E75" s="381"/>
      <c r="F75" s="49">
        <f t="shared" si="17"/>
        <v>0</v>
      </c>
      <c r="G75" s="379"/>
      <c r="H75" s="381"/>
      <c r="I75" s="48">
        <f t="shared" si="18"/>
        <v>0</v>
      </c>
      <c r="K75" s="273">
        <v>0</v>
      </c>
    </row>
    <row r="76" spans="1:11" ht="13.5" customHeight="1" x14ac:dyDescent="0.3">
      <c r="A76" s="14" t="s">
        <v>22</v>
      </c>
      <c r="B76" s="379"/>
      <c r="C76" s="380"/>
      <c r="D76" s="380"/>
      <c r="E76" s="381"/>
      <c r="F76" s="52">
        <f t="shared" si="17"/>
        <v>0</v>
      </c>
      <c r="G76" s="379"/>
      <c r="H76" s="381"/>
      <c r="I76" s="54">
        <f t="shared" si="18"/>
        <v>0</v>
      </c>
      <c r="K76" s="273">
        <v>0</v>
      </c>
    </row>
    <row r="77" spans="1:11" ht="13.5" customHeight="1" x14ac:dyDescent="0.3">
      <c r="A77" s="15" t="s">
        <v>18</v>
      </c>
      <c r="B77" s="379"/>
      <c r="C77" s="380"/>
      <c r="D77" s="380"/>
      <c r="E77" s="381"/>
      <c r="F77" s="49">
        <f t="shared" si="17"/>
        <v>0</v>
      </c>
      <c r="G77" s="379"/>
      <c r="H77" s="381"/>
      <c r="I77" s="48">
        <f t="shared" si="18"/>
        <v>0</v>
      </c>
      <c r="K77" s="273">
        <v>0</v>
      </c>
    </row>
    <row r="78" spans="1:11" ht="13.5" customHeight="1" x14ac:dyDescent="0.3">
      <c r="A78" s="14" t="s">
        <v>19</v>
      </c>
      <c r="B78" s="379"/>
      <c r="C78" s="380"/>
      <c r="D78" s="380"/>
      <c r="E78" s="381"/>
      <c r="F78" s="52">
        <f t="shared" si="17"/>
        <v>0</v>
      </c>
      <c r="G78" s="379"/>
      <c r="H78" s="381"/>
      <c r="I78" s="54">
        <f t="shared" si="18"/>
        <v>0</v>
      </c>
      <c r="K78" s="273">
        <v>0</v>
      </c>
    </row>
    <row r="79" spans="1:11" ht="13.5" customHeight="1" thickBot="1" x14ac:dyDescent="0.35">
      <c r="A79" s="16" t="s">
        <v>10</v>
      </c>
      <c r="B79" s="382"/>
      <c r="C79" s="383"/>
      <c r="D79" s="383"/>
      <c r="E79" s="384"/>
      <c r="F79" s="49">
        <f t="shared" si="17"/>
        <v>0</v>
      </c>
      <c r="G79" s="382"/>
      <c r="H79" s="384"/>
      <c r="I79" s="48">
        <f t="shared" si="18"/>
        <v>0</v>
      </c>
      <c r="K79" s="273">
        <v>0</v>
      </c>
    </row>
    <row r="80" spans="1:11" ht="13.5" customHeight="1" x14ac:dyDescent="0.25">
      <c r="A80" s="17" t="s">
        <v>25</v>
      </c>
      <c r="B80" s="75">
        <v>0</v>
      </c>
      <c r="C80" s="75">
        <v>0</v>
      </c>
      <c r="D80" s="75">
        <v>0</v>
      </c>
      <c r="E80" s="75">
        <v>0</v>
      </c>
      <c r="F80" s="127">
        <f>SUM(F59:F75)</f>
        <v>20962.299668541447</v>
      </c>
      <c r="G80" s="75">
        <v>0</v>
      </c>
      <c r="H80" s="76">
        <v>0</v>
      </c>
      <c r="I80" s="129">
        <f t="shared" ref="I80" si="19">SUM(I59:I79)</f>
        <v>20962.299668541447</v>
      </c>
      <c r="K80" s="273">
        <v>0</v>
      </c>
    </row>
    <row r="81" spans="1:11" s="4" customFormat="1" ht="15" thickBot="1" x14ac:dyDescent="0.35">
      <c r="A81" s="18" t="s">
        <v>85</v>
      </c>
      <c r="B81" s="105">
        <f>B80/$I$80</f>
        <v>0</v>
      </c>
      <c r="C81" s="105">
        <f t="shared" ref="C81:I81" si="20">C80/$I$80</f>
        <v>0</v>
      </c>
      <c r="D81" s="105">
        <f t="shared" si="20"/>
        <v>0</v>
      </c>
      <c r="E81" s="105">
        <f t="shared" si="20"/>
        <v>0</v>
      </c>
      <c r="F81" s="105">
        <f t="shared" si="20"/>
        <v>1</v>
      </c>
      <c r="G81" s="105">
        <f t="shared" si="20"/>
        <v>0</v>
      </c>
      <c r="H81" s="105">
        <f t="shared" si="20"/>
        <v>0</v>
      </c>
      <c r="I81" s="105">
        <f t="shared" si="20"/>
        <v>1</v>
      </c>
      <c r="K81"/>
    </row>
    <row r="82" spans="1:11" ht="14.4" thickBot="1" x14ac:dyDescent="0.3">
      <c r="A82" s="2"/>
      <c r="B82" s="2"/>
      <c r="C82" s="2"/>
      <c r="D82" s="2"/>
      <c r="E82" s="2"/>
      <c r="F82" s="32">
        <f>+F80-F470-F496-F522-F548-F574</f>
        <v>1.9326762412674725E-12</v>
      </c>
      <c r="G82" s="32"/>
      <c r="H82" s="32"/>
      <c r="I82" s="32">
        <f>+I80-I470-I496-I522-I548-I574</f>
        <v>1.9326762412674725E-12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 t="s">
        <v>66</v>
      </c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142.20048403154084</v>
      </c>
      <c r="C85" s="46">
        <f t="shared" ref="C85:H85" si="21">C579+C605+C631</f>
        <v>0</v>
      </c>
      <c r="D85" s="46">
        <f t="shared" si="21"/>
        <v>14.025725772651334</v>
      </c>
      <c r="E85" s="46">
        <f t="shared" si="21"/>
        <v>0</v>
      </c>
      <c r="F85" s="46">
        <f t="shared" si="21"/>
        <v>0</v>
      </c>
      <c r="G85" s="46">
        <f t="shared" si="21"/>
        <v>0</v>
      </c>
      <c r="H85" s="47">
        <f t="shared" si="21"/>
        <v>0</v>
      </c>
      <c r="I85" s="48">
        <f>SUM(B85:H85)</f>
        <v>156.22620980419217</v>
      </c>
      <c r="K85" s="273">
        <v>0</v>
      </c>
    </row>
    <row r="86" spans="1:11" x14ac:dyDescent="0.25">
      <c r="A86" s="11" t="s">
        <v>7</v>
      </c>
      <c r="B86" s="52">
        <f t="shared" ref="B86:H101" si="22">B580+B606+B632</f>
        <v>312.45550654464711</v>
      </c>
      <c r="C86" s="52">
        <f t="shared" si="22"/>
        <v>0</v>
      </c>
      <c r="D86" s="52">
        <f t="shared" si="22"/>
        <v>23.401838811964879</v>
      </c>
      <c r="E86" s="52">
        <f t="shared" si="22"/>
        <v>0</v>
      </c>
      <c r="F86" s="52">
        <f t="shared" si="22"/>
        <v>0</v>
      </c>
      <c r="G86" s="52">
        <f t="shared" si="22"/>
        <v>0</v>
      </c>
      <c r="H86" s="53">
        <f t="shared" si="22"/>
        <v>0</v>
      </c>
      <c r="I86" s="54">
        <f t="shared" ref="I86:I105" si="23">SUM(B86:H86)</f>
        <v>335.85734535661197</v>
      </c>
      <c r="K86" s="273">
        <v>0</v>
      </c>
    </row>
    <row r="87" spans="1:11" x14ac:dyDescent="0.25">
      <c r="A87" s="12" t="s">
        <v>9</v>
      </c>
      <c r="B87" s="49">
        <f t="shared" si="22"/>
        <v>414.36929172428825</v>
      </c>
      <c r="C87" s="49">
        <f t="shared" si="22"/>
        <v>0</v>
      </c>
      <c r="D87" s="49">
        <f t="shared" si="22"/>
        <v>26.82085086979593</v>
      </c>
      <c r="E87" s="49">
        <f t="shared" si="22"/>
        <v>0</v>
      </c>
      <c r="F87" s="49">
        <f t="shared" si="22"/>
        <v>0</v>
      </c>
      <c r="G87" s="49">
        <f t="shared" si="22"/>
        <v>0</v>
      </c>
      <c r="H87" s="58">
        <f t="shared" si="22"/>
        <v>0</v>
      </c>
      <c r="I87" s="48">
        <f t="shared" si="23"/>
        <v>441.19014259408419</v>
      </c>
      <c r="K87" s="273">
        <v>0</v>
      </c>
    </row>
    <row r="88" spans="1:11" x14ac:dyDescent="0.25">
      <c r="A88" s="11" t="s">
        <v>54</v>
      </c>
      <c r="B88" s="52">
        <f t="shared" si="22"/>
        <v>0</v>
      </c>
      <c r="C88" s="52">
        <f t="shared" si="22"/>
        <v>0</v>
      </c>
      <c r="D88" s="52">
        <f t="shared" si="22"/>
        <v>0</v>
      </c>
      <c r="E88" s="52">
        <f t="shared" si="22"/>
        <v>0</v>
      </c>
      <c r="F88" s="52">
        <f t="shared" si="22"/>
        <v>0</v>
      </c>
      <c r="G88" s="52">
        <f t="shared" si="22"/>
        <v>0</v>
      </c>
      <c r="H88" s="53">
        <f t="shared" si="22"/>
        <v>0</v>
      </c>
      <c r="I88" s="54">
        <f t="shared" si="23"/>
        <v>0</v>
      </c>
      <c r="K88" s="273">
        <v>0</v>
      </c>
    </row>
    <row r="89" spans="1:11" x14ac:dyDescent="0.25">
      <c r="A89" s="12" t="s">
        <v>15</v>
      </c>
      <c r="B89" s="49">
        <f t="shared" si="22"/>
        <v>1800.3453589754272</v>
      </c>
      <c r="C89" s="49">
        <f t="shared" si="22"/>
        <v>58.420613622294759</v>
      </c>
      <c r="D89" s="49">
        <f t="shared" si="22"/>
        <v>117.4351366277627</v>
      </c>
      <c r="E89" s="49">
        <f t="shared" si="22"/>
        <v>27.508520725621224</v>
      </c>
      <c r="F89" s="49">
        <f t="shared" si="22"/>
        <v>0</v>
      </c>
      <c r="G89" s="49">
        <f t="shared" si="22"/>
        <v>0</v>
      </c>
      <c r="H89" s="58">
        <f t="shared" si="22"/>
        <v>0</v>
      </c>
      <c r="I89" s="48">
        <f t="shared" si="23"/>
        <v>2003.7096299511059</v>
      </c>
      <c r="K89" s="273">
        <v>0</v>
      </c>
    </row>
    <row r="90" spans="1:11" x14ac:dyDescent="0.25">
      <c r="A90" s="11" t="s">
        <v>67</v>
      </c>
      <c r="B90" s="52">
        <f t="shared" si="22"/>
        <v>7202.5090128929542</v>
      </c>
      <c r="C90" s="52">
        <f t="shared" si="22"/>
        <v>21.411318760360508</v>
      </c>
      <c r="D90" s="52">
        <f t="shared" si="22"/>
        <v>481.45701109071717</v>
      </c>
      <c r="E90" s="52">
        <f t="shared" si="22"/>
        <v>0</v>
      </c>
      <c r="F90" s="52">
        <f t="shared" si="22"/>
        <v>0</v>
      </c>
      <c r="G90" s="52">
        <f t="shared" si="22"/>
        <v>0</v>
      </c>
      <c r="H90" s="53">
        <f t="shared" si="22"/>
        <v>0</v>
      </c>
      <c r="I90" s="54">
        <f t="shared" si="23"/>
        <v>7705.3773427440319</v>
      </c>
      <c r="K90" s="273">
        <v>0</v>
      </c>
    </row>
    <row r="91" spans="1:11" x14ac:dyDescent="0.25">
      <c r="A91" s="12" t="s">
        <v>56</v>
      </c>
      <c r="B91" s="49">
        <f t="shared" si="22"/>
        <v>0</v>
      </c>
      <c r="C91" s="49">
        <f t="shared" si="22"/>
        <v>0.41944987043156901</v>
      </c>
      <c r="D91" s="49">
        <f t="shared" si="22"/>
        <v>0.1275851319244872</v>
      </c>
      <c r="E91" s="49">
        <f t="shared" si="22"/>
        <v>79.874782826777732</v>
      </c>
      <c r="F91" s="49">
        <f t="shared" si="22"/>
        <v>804.00493187147538</v>
      </c>
      <c r="G91" s="49">
        <f t="shared" si="22"/>
        <v>0</v>
      </c>
      <c r="H91" s="58">
        <f t="shared" si="22"/>
        <v>0</v>
      </c>
      <c r="I91" s="48">
        <f t="shared" si="23"/>
        <v>884.42674970060921</v>
      </c>
      <c r="K91" s="273">
        <v>0</v>
      </c>
    </row>
    <row r="92" spans="1:11" x14ac:dyDescent="0.25">
      <c r="A92" s="11" t="s">
        <v>11</v>
      </c>
      <c r="B92" s="52">
        <f t="shared" si="22"/>
        <v>0</v>
      </c>
      <c r="C92" s="52">
        <f t="shared" si="22"/>
        <v>0</v>
      </c>
      <c r="D92" s="52">
        <f t="shared" si="22"/>
        <v>3.1013189941414453E-2</v>
      </c>
      <c r="E92" s="52">
        <f t="shared" si="22"/>
        <v>21.294992659281476</v>
      </c>
      <c r="F92" s="52">
        <f t="shared" si="22"/>
        <v>0</v>
      </c>
      <c r="G92" s="52">
        <f t="shared" si="22"/>
        <v>0</v>
      </c>
      <c r="H92" s="53">
        <f t="shared" si="22"/>
        <v>0</v>
      </c>
      <c r="I92" s="54">
        <f t="shared" si="23"/>
        <v>21.326005849222891</v>
      </c>
      <c r="K92" s="273">
        <v>0</v>
      </c>
    </row>
    <row r="93" spans="1:11" x14ac:dyDescent="0.25">
      <c r="A93" s="12" t="s">
        <v>57</v>
      </c>
      <c r="B93" s="49">
        <f t="shared" si="22"/>
        <v>0</v>
      </c>
      <c r="C93" s="49">
        <f t="shared" si="22"/>
        <v>0</v>
      </c>
      <c r="D93" s="49">
        <f t="shared" si="22"/>
        <v>0</v>
      </c>
      <c r="E93" s="49">
        <f t="shared" si="22"/>
        <v>53.644906292105553</v>
      </c>
      <c r="F93" s="49">
        <f t="shared" si="22"/>
        <v>0</v>
      </c>
      <c r="G93" s="49">
        <f t="shared" si="22"/>
        <v>0</v>
      </c>
      <c r="H93" s="58">
        <f t="shared" si="22"/>
        <v>0</v>
      </c>
      <c r="I93" s="48">
        <f t="shared" si="23"/>
        <v>53.644906292105553</v>
      </c>
      <c r="K93" s="273">
        <v>0</v>
      </c>
    </row>
    <row r="94" spans="1:11" x14ac:dyDescent="0.25">
      <c r="A94" s="11" t="s">
        <v>16</v>
      </c>
      <c r="B94" s="52">
        <f t="shared" si="22"/>
        <v>305.10537883241892</v>
      </c>
      <c r="C94" s="52">
        <f t="shared" si="22"/>
        <v>0.63148877340945142</v>
      </c>
      <c r="D94" s="52">
        <f t="shared" si="22"/>
        <v>28.296699665378153</v>
      </c>
      <c r="E94" s="52">
        <f t="shared" si="22"/>
        <v>2.5519679798015042</v>
      </c>
      <c r="F94" s="52">
        <f t="shared" si="22"/>
        <v>0</v>
      </c>
      <c r="G94" s="52">
        <f t="shared" si="22"/>
        <v>0</v>
      </c>
      <c r="H94" s="53">
        <f t="shared" si="22"/>
        <v>0</v>
      </c>
      <c r="I94" s="54">
        <f t="shared" si="23"/>
        <v>336.58553525100803</v>
      </c>
      <c r="K94" s="273">
        <v>0</v>
      </c>
    </row>
    <row r="95" spans="1:11" x14ac:dyDescent="0.25">
      <c r="A95" s="12" t="s">
        <v>139</v>
      </c>
      <c r="B95" s="49">
        <f t="shared" si="22"/>
        <v>1582.8639435339833</v>
      </c>
      <c r="C95" s="49">
        <f t="shared" si="22"/>
        <v>155.24929377330636</v>
      </c>
      <c r="D95" s="49">
        <f t="shared" si="22"/>
        <v>218.62352802720306</v>
      </c>
      <c r="E95" s="49">
        <f t="shared" si="22"/>
        <v>23.841844200417828</v>
      </c>
      <c r="F95" s="49">
        <f t="shared" si="22"/>
        <v>0</v>
      </c>
      <c r="G95" s="49">
        <f t="shared" si="22"/>
        <v>0</v>
      </c>
      <c r="H95" s="58">
        <f t="shared" si="22"/>
        <v>0</v>
      </c>
      <c r="I95" s="48">
        <f t="shared" si="23"/>
        <v>1980.5786095349106</v>
      </c>
      <c r="K95" s="273">
        <v>0</v>
      </c>
    </row>
    <row r="96" spans="1:11" x14ac:dyDescent="0.25">
      <c r="A96" s="11" t="s">
        <v>24</v>
      </c>
      <c r="B96" s="52">
        <f t="shared" si="22"/>
        <v>1966.2280094292671</v>
      </c>
      <c r="C96" s="52">
        <f t="shared" si="22"/>
        <v>9.9042805181967619E-2</v>
      </c>
      <c r="D96" s="52">
        <f t="shared" si="22"/>
        <v>2734.0531293527638</v>
      </c>
      <c r="E96" s="52">
        <f t="shared" si="22"/>
        <v>1371.6274610131691</v>
      </c>
      <c r="F96" s="52">
        <f t="shared" si="22"/>
        <v>0</v>
      </c>
      <c r="G96" s="52">
        <f t="shared" si="22"/>
        <v>1126.3402912830288</v>
      </c>
      <c r="H96" s="53">
        <f t="shared" si="22"/>
        <v>0.81463587903058043</v>
      </c>
      <c r="I96" s="54">
        <f>SUM(B96:H96)</f>
        <v>7199.1625697624413</v>
      </c>
      <c r="K96" s="273">
        <v>0</v>
      </c>
    </row>
    <row r="97" spans="1:11" x14ac:dyDescent="0.25">
      <c r="A97" s="12" t="s">
        <v>23</v>
      </c>
      <c r="B97" s="49">
        <f t="shared" si="22"/>
        <v>1781.7934573582484</v>
      </c>
      <c r="C97" s="49">
        <f t="shared" si="22"/>
        <v>6.2410260437381195</v>
      </c>
      <c r="D97" s="49">
        <f t="shared" si="22"/>
        <v>182.43247521060357</v>
      </c>
      <c r="E97" s="49">
        <f t="shared" si="22"/>
        <v>0</v>
      </c>
      <c r="F97" s="49">
        <f t="shared" si="22"/>
        <v>0</v>
      </c>
      <c r="G97" s="49">
        <f t="shared" si="22"/>
        <v>0</v>
      </c>
      <c r="H97" s="58">
        <f t="shared" si="22"/>
        <v>0</v>
      </c>
      <c r="I97" s="48">
        <f t="shared" si="23"/>
        <v>1970.4669586125901</v>
      </c>
      <c r="K97" s="273">
        <v>0</v>
      </c>
    </row>
    <row r="98" spans="1:11" x14ac:dyDescent="0.25">
      <c r="A98" s="11" t="s">
        <v>58</v>
      </c>
      <c r="B98" s="52">
        <f t="shared" si="22"/>
        <v>5829.6124906719178</v>
      </c>
      <c r="C98" s="52">
        <f t="shared" si="22"/>
        <v>10.858382379736479</v>
      </c>
      <c r="D98" s="52">
        <f t="shared" si="22"/>
        <v>725.68842907614612</v>
      </c>
      <c r="E98" s="52">
        <f t="shared" si="22"/>
        <v>0</v>
      </c>
      <c r="F98" s="52">
        <f t="shared" si="22"/>
        <v>0</v>
      </c>
      <c r="G98" s="52">
        <f t="shared" si="22"/>
        <v>0</v>
      </c>
      <c r="H98" s="53">
        <f t="shared" si="22"/>
        <v>0</v>
      </c>
      <c r="I98" s="54">
        <f t="shared" si="23"/>
        <v>6566.1593021278004</v>
      </c>
      <c r="K98" s="273">
        <v>0</v>
      </c>
    </row>
    <row r="99" spans="1:11" x14ac:dyDescent="0.25">
      <c r="A99" s="12" t="s">
        <v>21</v>
      </c>
      <c r="B99" s="49">
        <f t="shared" si="22"/>
        <v>409.99088616470226</v>
      </c>
      <c r="C99" s="49">
        <f t="shared" si="22"/>
        <v>0</v>
      </c>
      <c r="D99" s="49">
        <f t="shared" si="22"/>
        <v>30.583512504062377</v>
      </c>
      <c r="E99" s="49">
        <f t="shared" si="22"/>
        <v>0</v>
      </c>
      <c r="F99" s="49">
        <f t="shared" si="22"/>
        <v>25.03963178940819</v>
      </c>
      <c r="G99" s="49">
        <f t="shared" si="22"/>
        <v>0</v>
      </c>
      <c r="H99" s="58">
        <f t="shared" si="22"/>
        <v>0</v>
      </c>
      <c r="I99" s="48">
        <f t="shared" si="23"/>
        <v>465.61403045817281</v>
      </c>
      <c r="K99" s="273">
        <v>0</v>
      </c>
    </row>
    <row r="100" spans="1:11" x14ac:dyDescent="0.25">
      <c r="A100" s="11" t="s">
        <v>20</v>
      </c>
      <c r="B100" s="52">
        <f t="shared" si="22"/>
        <v>48.296695042274472</v>
      </c>
      <c r="C100" s="52">
        <f t="shared" si="22"/>
        <v>0</v>
      </c>
      <c r="D100" s="52">
        <f t="shared" si="22"/>
        <v>0.89234217603338861</v>
      </c>
      <c r="E100" s="52">
        <f t="shared" si="22"/>
        <v>0</v>
      </c>
      <c r="F100" s="52">
        <f t="shared" si="22"/>
        <v>0</v>
      </c>
      <c r="G100" s="52">
        <f t="shared" si="22"/>
        <v>0</v>
      </c>
      <c r="H100" s="53">
        <f t="shared" si="22"/>
        <v>0</v>
      </c>
      <c r="I100" s="54">
        <f t="shared" si="23"/>
        <v>49.18903721830786</v>
      </c>
      <c r="K100" s="273">
        <v>0</v>
      </c>
    </row>
    <row r="101" spans="1:11" x14ac:dyDescent="0.25">
      <c r="A101" s="13" t="s">
        <v>62</v>
      </c>
      <c r="B101" s="49">
        <f t="shared" si="22"/>
        <v>352.97173497403134</v>
      </c>
      <c r="C101" s="49">
        <f t="shared" si="22"/>
        <v>0</v>
      </c>
      <c r="D101" s="49">
        <f t="shared" si="22"/>
        <v>196.75863856991796</v>
      </c>
      <c r="E101" s="49">
        <f t="shared" si="22"/>
        <v>0</v>
      </c>
      <c r="F101" s="49">
        <f t="shared" si="22"/>
        <v>0</v>
      </c>
      <c r="G101" s="49">
        <f t="shared" si="22"/>
        <v>0</v>
      </c>
      <c r="H101" s="58">
        <f t="shared" si="22"/>
        <v>0</v>
      </c>
      <c r="I101" s="48">
        <f t="shared" si="23"/>
        <v>549.73037354394933</v>
      </c>
      <c r="K101" s="273">
        <v>0</v>
      </c>
    </row>
    <row r="102" spans="1:11" ht="14.4" x14ac:dyDescent="0.3">
      <c r="A102" s="14" t="s">
        <v>22</v>
      </c>
      <c r="B102" s="59">
        <f t="shared" ref="B102:H105" si="24">B596+B622+B648</f>
        <v>352.97173497403134</v>
      </c>
      <c r="C102" s="59">
        <f t="shared" si="24"/>
        <v>0</v>
      </c>
      <c r="D102" s="59">
        <f t="shared" si="24"/>
        <v>196.75863856991796</v>
      </c>
      <c r="E102" s="59">
        <f t="shared" si="24"/>
        <v>0</v>
      </c>
      <c r="F102" s="59">
        <f t="shared" si="24"/>
        <v>0</v>
      </c>
      <c r="G102" s="59">
        <f t="shared" si="24"/>
        <v>0</v>
      </c>
      <c r="H102" s="60">
        <f t="shared" si="24"/>
        <v>0</v>
      </c>
      <c r="I102" s="61">
        <f t="shared" si="23"/>
        <v>549.73037354394933</v>
      </c>
      <c r="K102" s="273">
        <v>0</v>
      </c>
    </row>
    <row r="103" spans="1:11" ht="14.4" x14ac:dyDescent="0.3">
      <c r="A103" s="15" t="s">
        <v>18</v>
      </c>
      <c r="B103" s="65">
        <f t="shared" si="24"/>
        <v>0</v>
      </c>
      <c r="C103" s="65">
        <f t="shared" si="24"/>
        <v>0</v>
      </c>
      <c r="D103" s="65">
        <f t="shared" si="24"/>
        <v>0</v>
      </c>
      <c r="E103" s="65">
        <f t="shared" si="24"/>
        <v>0</v>
      </c>
      <c r="F103" s="65">
        <f t="shared" si="24"/>
        <v>0</v>
      </c>
      <c r="G103" s="65">
        <f t="shared" si="24"/>
        <v>0</v>
      </c>
      <c r="H103" s="66">
        <f t="shared" si="24"/>
        <v>0</v>
      </c>
      <c r="I103" s="67">
        <f t="shared" si="23"/>
        <v>0</v>
      </c>
      <c r="K103" s="273">
        <v>0</v>
      </c>
    </row>
    <row r="104" spans="1:11" ht="14.4" x14ac:dyDescent="0.3">
      <c r="A104" s="14" t="s">
        <v>19</v>
      </c>
      <c r="B104" s="59">
        <f t="shared" si="24"/>
        <v>0</v>
      </c>
      <c r="C104" s="59">
        <f t="shared" si="24"/>
        <v>0</v>
      </c>
      <c r="D104" s="59">
        <f t="shared" si="24"/>
        <v>0</v>
      </c>
      <c r="E104" s="59">
        <f t="shared" si="24"/>
        <v>0</v>
      </c>
      <c r="F104" s="59">
        <f t="shared" si="24"/>
        <v>0</v>
      </c>
      <c r="G104" s="59">
        <f t="shared" si="24"/>
        <v>0</v>
      </c>
      <c r="H104" s="60">
        <f t="shared" si="24"/>
        <v>0</v>
      </c>
      <c r="I104" s="61">
        <f t="shared" si="23"/>
        <v>0</v>
      </c>
      <c r="K104" s="273">
        <v>0</v>
      </c>
    </row>
    <row r="105" spans="1:11" ht="15" thickBot="1" x14ac:dyDescent="0.35">
      <c r="A105" s="16" t="s">
        <v>10</v>
      </c>
      <c r="B105" s="70">
        <f t="shared" si="24"/>
        <v>0</v>
      </c>
      <c r="C105" s="70">
        <f t="shared" si="24"/>
        <v>0</v>
      </c>
      <c r="D105" s="70">
        <f t="shared" si="24"/>
        <v>0</v>
      </c>
      <c r="E105" s="70">
        <f t="shared" si="24"/>
        <v>0</v>
      </c>
      <c r="F105" s="70">
        <f t="shared" si="24"/>
        <v>0</v>
      </c>
      <c r="G105" s="70">
        <f t="shared" si="24"/>
        <v>0</v>
      </c>
      <c r="H105" s="71">
        <f t="shared" si="24"/>
        <v>0</v>
      </c>
      <c r="I105" s="72">
        <f t="shared" si="23"/>
        <v>0</v>
      </c>
      <c r="K105" s="273">
        <v>0</v>
      </c>
    </row>
    <row r="106" spans="1:11" x14ac:dyDescent="0.25">
      <c r="A106" s="17" t="s">
        <v>25</v>
      </c>
      <c r="B106" s="75">
        <f>SUM(B85:B101)</f>
        <v>22148.742250175699</v>
      </c>
      <c r="C106" s="75">
        <f t="shared" ref="C106:H106" si="25">SUM(C85:C101)</f>
        <v>253.33061602845919</v>
      </c>
      <c r="D106" s="75">
        <f t="shared" si="25"/>
        <v>4780.6279160768663</v>
      </c>
      <c r="E106" s="75">
        <f t="shared" si="25"/>
        <v>1580.3444756971744</v>
      </c>
      <c r="F106" s="75">
        <f t="shared" si="25"/>
        <v>829.04456366088357</v>
      </c>
      <c r="G106" s="75">
        <f>SUM(G85:G101)</f>
        <v>1126.3402912830288</v>
      </c>
      <c r="H106" s="75">
        <f t="shared" si="25"/>
        <v>0.81463587903058043</v>
      </c>
      <c r="I106" s="48">
        <f>SUM(I85:I101)</f>
        <v>30719.244748801142</v>
      </c>
      <c r="K106" s="273">
        <v>0</v>
      </c>
    </row>
    <row r="107" spans="1:11" s="4" customFormat="1" ht="13.5" customHeight="1" thickBot="1" x14ac:dyDescent="0.35">
      <c r="A107" s="19" t="s">
        <v>85</v>
      </c>
      <c r="B107" s="105">
        <f>B106/$I$106</f>
        <v>0.72100542937469458</v>
      </c>
      <c r="C107" s="105">
        <f t="shared" ref="C107:I107" si="26">C106/$I$106</f>
        <v>8.2466420675379962E-3</v>
      </c>
      <c r="D107" s="105">
        <f t="shared" si="26"/>
        <v>0.15562322430675762</v>
      </c>
      <c r="E107" s="105">
        <f t="shared" si="26"/>
        <v>5.1444769837931947E-2</v>
      </c>
      <c r="F107" s="105">
        <f t="shared" si="26"/>
        <v>2.698779121818215E-2</v>
      </c>
      <c r="G107" s="105">
        <f t="shared" si="26"/>
        <v>3.6665624447911785E-2</v>
      </c>
      <c r="H107" s="105">
        <f t="shared" si="26"/>
        <v>2.6518746983920322E-5</v>
      </c>
      <c r="I107" s="105">
        <f t="shared" si="26"/>
        <v>1</v>
      </c>
      <c r="K107"/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7">SUM(B112:H112)</f>
        <v>0</v>
      </c>
    </row>
    <row r="113" spans="1:9" x14ac:dyDescent="0.25">
      <c r="A113" s="12" t="s">
        <v>9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7"/>
        <v>0</v>
      </c>
    </row>
    <row r="114" spans="1:9" x14ac:dyDescent="0.25">
      <c r="A114" s="11" t="s">
        <v>54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7"/>
        <v>0</v>
      </c>
    </row>
    <row r="115" spans="1:9" x14ac:dyDescent="0.25">
      <c r="A115" s="12" t="s">
        <v>15</v>
      </c>
      <c r="B115" s="49">
        <v>0.16399828398454311</v>
      </c>
      <c r="C115" s="49">
        <v>148.34045132133178</v>
      </c>
      <c r="D115" s="49">
        <v>24.841736566345741</v>
      </c>
      <c r="E115" s="49">
        <v>0</v>
      </c>
      <c r="F115" s="372"/>
      <c r="G115" s="49">
        <v>0</v>
      </c>
      <c r="H115" s="58">
        <v>0</v>
      </c>
      <c r="I115" s="48">
        <f t="shared" si="27"/>
        <v>173.34618617166205</v>
      </c>
    </row>
    <row r="116" spans="1:9" x14ac:dyDescent="0.25">
      <c r="A116" s="11" t="s">
        <v>67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7"/>
        <v>0</v>
      </c>
    </row>
    <row r="117" spans="1:9" x14ac:dyDescent="0.25">
      <c r="A117" s="12" t="s">
        <v>56</v>
      </c>
      <c r="B117" s="49">
        <v>0</v>
      </c>
      <c r="C117" s="49">
        <v>0</v>
      </c>
      <c r="D117" s="49">
        <v>0</v>
      </c>
      <c r="E117" s="49">
        <v>1.9674358918654593E-2</v>
      </c>
      <c r="F117" s="372"/>
      <c r="G117" s="49">
        <v>0</v>
      </c>
      <c r="H117" s="58">
        <v>0</v>
      </c>
      <c r="I117" s="48">
        <f t="shared" si="27"/>
        <v>1.9674358918654593E-2</v>
      </c>
    </row>
    <row r="118" spans="1:9" x14ac:dyDescent="0.25">
      <c r="A118" s="11" t="s">
        <v>11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7"/>
        <v>0</v>
      </c>
    </row>
    <row r="119" spans="1:9" x14ac:dyDescent="0.25">
      <c r="A119" s="12" t="s">
        <v>57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7"/>
        <v>0</v>
      </c>
    </row>
    <row r="120" spans="1:9" x14ac:dyDescent="0.25">
      <c r="A120" s="11" t="s">
        <v>16</v>
      </c>
      <c r="B120" s="52">
        <v>0</v>
      </c>
      <c r="C120" s="52">
        <v>0</v>
      </c>
      <c r="D120" s="52">
        <v>0</v>
      </c>
      <c r="E120" s="52">
        <v>0</v>
      </c>
      <c r="F120" s="372"/>
      <c r="G120" s="52">
        <v>0</v>
      </c>
      <c r="H120" s="53">
        <v>0</v>
      </c>
      <c r="I120" s="54">
        <f t="shared" si="27"/>
        <v>0</v>
      </c>
    </row>
    <row r="121" spans="1:9" x14ac:dyDescent="0.25">
      <c r="A121" s="12" t="s">
        <v>139</v>
      </c>
      <c r="B121" s="49">
        <v>2.2496521253575219</v>
      </c>
      <c r="C121" s="49">
        <v>23.414696905731773</v>
      </c>
      <c r="D121" s="49">
        <v>73.16904399113939</v>
      </c>
      <c r="E121" s="49">
        <v>6.8914778719180014E-3</v>
      </c>
      <c r="F121" s="372"/>
      <c r="G121" s="49">
        <v>0</v>
      </c>
      <c r="H121" s="58">
        <v>0</v>
      </c>
      <c r="I121" s="48">
        <f t="shared" si="27"/>
        <v>98.840284500100594</v>
      </c>
    </row>
    <row r="122" spans="1:9" x14ac:dyDescent="0.25">
      <c r="A122" s="11" t="s">
        <v>24</v>
      </c>
      <c r="B122" s="52">
        <v>2.1166591252267195</v>
      </c>
      <c r="C122" s="52">
        <v>1.3548920790851491E-2</v>
      </c>
      <c r="D122" s="52">
        <v>9.8838540759808389</v>
      </c>
      <c r="E122" s="52">
        <v>131.34993005660326</v>
      </c>
      <c r="F122" s="372"/>
      <c r="G122" s="52">
        <v>39.071564607390279</v>
      </c>
      <c r="H122" s="53">
        <v>3.4043214008045199E-2</v>
      </c>
      <c r="I122" s="54">
        <f t="shared" si="27"/>
        <v>182.46960000000001</v>
      </c>
    </row>
    <row r="123" spans="1:9" x14ac:dyDescent="0.25">
      <c r="A123" s="12" t="s">
        <v>23</v>
      </c>
      <c r="B123" s="49">
        <v>0</v>
      </c>
      <c r="C123" s="49">
        <v>0</v>
      </c>
      <c r="D123" s="49">
        <v>0</v>
      </c>
      <c r="E123" s="49">
        <v>0</v>
      </c>
      <c r="F123" s="372"/>
      <c r="G123" s="49">
        <v>0</v>
      </c>
      <c r="H123" s="58">
        <v>0</v>
      </c>
      <c r="I123" s="48">
        <f t="shared" si="27"/>
        <v>0</v>
      </c>
    </row>
    <row r="124" spans="1:9" x14ac:dyDescent="0.25">
      <c r="A124" s="11" t="s">
        <v>58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7"/>
        <v>0</v>
      </c>
    </row>
    <row r="125" spans="1:9" x14ac:dyDescent="0.25">
      <c r="A125" s="12" t="s">
        <v>21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7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7"/>
        <v>0</v>
      </c>
    </row>
    <row r="127" spans="1:9" x14ac:dyDescent="0.25">
      <c r="A127" s="13" t="s">
        <v>62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7"/>
        <v>0</v>
      </c>
    </row>
    <row r="128" spans="1:9" ht="14.4" x14ac:dyDescent="0.3">
      <c r="A128" s="14" t="s">
        <v>22</v>
      </c>
      <c r="B128" s="59">
        <v>0</v>
      </c>
      <c r="C128" s="59">
        <v>0</v>
      </c>
      <c r="D128" s="59">
        <v>0</v>
      </c>
      <c r="E128" s="59">
        <v>0</v>
      </c>
      <c r="F128" s="372"/>
      <c r="G128" s="59">
        <v>0</v>
      </c>
      <c r="H128" s="60">
        <v>0</v>
      </c>
      <c r="I128" s="61">
        <f t="shared" si="27"/>
        <v>0</v>
      </c>
    </row>
    <row r="129" spans="1:11" ht="14.4" x14ac:dyDescent="0.3">
      <c r="A129" s="15" t="s">
        <v>18</v>
      </c>
      <c r="B129" s="65">
        <v>0</v>
      </c>
      <c r="C129" s="65">
        <v>0</v>
      </c>
      <c r="D129" s="65">
        <v>0</v>
      </c>
      <c r="E129" s="65">
        <v>0</v>
      </c>
      <c r="F129" s="372"/>
      <c r="G129" s="65">
        <v>0</v>
      </c>
      <c r="H129" s="66">
        <v>0</v>
      </c>
      <c r="I129" s="67">
        <f t="shared" si="27"/>
        <v>0</v>
      </c>
    </row>
    <row r="130" spans="1:11" ht="14.4" x14ac:dyDescent="0.3">
      <c r="A130" s="14" t="s">
        <v>19</v>
      </c>
      <c r="B130" s="59">
        <v>0</v>
      </c>
      <c r="C130" s="59">
        <v>0</v>
      </c>
      <c r="D130" s="59">
        <v>0</v>
      </c>
      <c r="E130" s="59">
        <v>0</v>
      </c>
      <c r="F130" s="372"/>
      <c r="G130" s="59">
        <v>0</v>
      </c>
      <c r="H130" s="60">
        <v>0</v>
      </c>
      <c r="I130" s="61">
        <f t="shared" si="27"/>
        <v>0</v>
      </c>
    </row>
    <row r="131" spans="1:11" ht="15" thickBot="1" x14ac:dyDescent="0.35">
      <c r="A131" s="16"/>
      <c r="B131" s="70">
        <v>0</v>
      </c>
      <c r="C131" s="70">
        <v>0</v>
      </c>
      <c r="D131" s="70">
        <v>0</v>
      </c>
      <c r="E131" s="70">
        <v>0</v>
      </c>
      <c r="F131" s="373"/>
      <c r="G131" s="70">
        <v>0</v>
      </c>
      <c r="H131" s="71">
        <v>0</v>
      </c>
      <c r="I131" s="72">
        <f t="shared" si="27"/>
        <v>0</v>
      </c>
    </row>
    <row r="132" spans="1:11" x14ac:dyDescent="0.25">
      <c r="A132" s="17" t="s">
        <v>25</v>
      </c>
      <c r="B132" s="75">
        <f>SUM(B111:B127)</f>
        <v>4.5303095345687847</v>
      </c>
      <c r="C132" s="75">
        <f t="shared" ref="C132:I132" si="28">SUM(C111:C127)</f>
        <v>171.7686971478544</v>
      </c>
      <c r="D132" s="75">
        <f>SUM(D111:D127)</f>
        <v>107.89463463346597</v>
      </c>
      <c r="E132" s="75">
        <f t="shared" si="28"/>
        <v>131.37649589339384</v>
      </c>
      <c r="F132" s="75">
        <f t="shared" si="28"/>
        <v>0</v>
      </c>
      <c r="G132" s="75">
        <f t="shared" si="28"/>
        <v>39.071564607390279</v>
      </c>
      <c r="H132" s="76">
        <f t="shared" si="28"/>
        <v>3.4043214008045199E-2</v>
      </c>
      <c r="I132" s="48">
        <f t="shared" si="28"/>
        <v>454.6757450306813</v>
      </c>
    </row>
    <row r="133" spans="1:11" s="4" customFormat="1" ht="15" thickBot="1" x14ac:dyDescent="0.35">
      <c r="A133" s="18" t="s">
        <v>85</v>
      </c>
      <c r="B133" s="105">
        <f>B132/$I$132</f>
        <v>9.9638249545576305E-3</v>
      </c>
      <c r="C133" s="105">
        <f t="shared" ref="C133:I133" si="29">C132/$I$132</f>
        <v>0.37778284640246979</v>
      </c>
      <c r="D133" s="105">
        <f t="shared" si="29"/>
        <v>0.23730017669226075</v>
      </c>
      <c r="E133" s="105">
        <f t="shared" si="29"/>
        <v>0.28894546790598785</v>
      </c>
      <c r="F133" s="105">
        <f t="shared" si="29"/>
        <v>0</v>
      </c>
      <c r="G133" s="105">
        <f t="shared" si="29"/>
        <v>8.5932810435607798E-2</v>
      </c>
      <c r="H133" s="105">
        <f t="shared" si="29"/>
        <v>7.4873609116202097E-5</v>
      </c>
      <c r="I133" s="105">
        <f t="shared" si="29"/>
        <v>1</v>
      </c>
      <c r="K133"/>
    </row>
    <row r="134" spans="1:11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11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11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11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11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30">SUM(B138:H138)</f>
        <v>0</v>
      </c>
    </row>
    <row r="139" spans="1:11" x14ac:dyDescent="0.25">
      <c r="A139" s="12" t="s">
        <v>9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30"/>
        <v>0</v>
      </c>
    </row>
    <row r="140" spans="1:11" x14ac:dyDescent="0.25">
      <c r="A140" s="11" t="s">
        <v>54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30"/>
        <v>0</v>
      </c>
    </row>
    <row r="141" spans="1:11" x14ac:dyDescent="0.25">
      <c r="A141" s="12" t="s">
        <v>15</v>
      </c>
      <c r="B141" s="49">
        <v>10.346139899433339</v>
      </c>
      <c r="C141" s="49">
        <v>91.806925608849255</v>
      </c>
      <c r="D141" s="49">
        <v>5.9357080556533059</v>
      </c>
      <c r="E141" s="49">
        <v>0</v>
      </c>
      <c r="F141" s="372"/>
      <c r="G141" s="49">
        <v>0</v>
      </c>
      <c r="H141" s="58">
        <v>0</v>
      </c>
      <c r="I141" s="48">
        <f t="shared" si="30"/>
        <v>108.0887735639359</v>
      </c>
    </row>
    <row r="142" spans="1:11" x14ac:dyDescent="0.25">
      <c r="A142" s="11" t="s">
        <v>67</v>
      </c>
      <c r="B142" s="52">
        <v>0.87019636835122838</v>
      </c>
      <c r="C142" s="52">
        <v>1.1432402474507051E-2</v>
      </c>
      <c r="D142" s="52">
        <v>4.1347188949467165E-2</v>
      </c>
      <c r="E142" s="52">
        <v>0</v>
      </c>
      <c r="F142" s="372"/>
      <c r="G142" s="52">
        <v>0</v>
      </c>
      <c r="H142" s="53">
        <v>0</v>
      </c>
      <c r="I142" s="54">
        <f t="shared" si="30"/>
        <v>0.92297595977520264</v>
      </c>
    </row>
    <row r="143" spans="1:11" x14ac:dyDescent="0.25">
      <c r="A143" s="12" t="s">
        <v>56</v>
      </c>
      <c r="B143" s="49">
        <v>0</v>
      </c>
      <c r="C143" s="49">
        <v>0</v>
      </c>
      <c r="D143" s="49">
        <v>0.40350000000000003</v>
      </c>
      <c r="E143" s="49">
        <v>1.5312462315925091E-4</v>
      </c>
      <c r="F143" s="372"/>
      <c r="G143" s="49">
        <v>0</v>
      </c>
      <c r="H143" s="58">
        <v>0</v>
      </c>
      <c r="I143" s="48">
        <f t="shared" si="30"/>
        <v>0.40365312462315928</v>
      </c>
    </row>
    <row r="144" spans="1:11" x14ac:dyDescent="0.25">
      <c r="A144" s="11" t="s">
        <v>11</v>
      </c>
      <c r="B144" s="52">
        <v>0</v>
      </c>
      <c r="C144" s="52">
        <v>0</v>
      </c>
      <c r="D144" s="52">
        <v>0</v>
      </c>
      <c r="E144" s="52">
        <v>0</v>
      </c>
      <c r="F144" s="372"/>
      <c r="G144" s="52">
        <v>0</v>
      </c>
      <c r="H144" s="53">
        <v>0</v>
      </c>
      <c r="I144" s="54">
        <f t="shared" si="30"/>
        <v>0</v>
      </c>
    </row>
    <row r="145" spans="1:11" x14ac:dyDescent="0.25">
      <c r="A145" s="12" t="s">
        <v>57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30"/>
        <v>0</v>
      </c>
    </row>
    <row r="146" spans="1:11" x14ac:dyDescent="0.25">
      <c r="A146" s="11" t="s">
        <v>16</v>
      </c>
      <c r="B146" s="52">
        <v>0</v>
      </c>
      <c r="C146" s="52">
        <v>0</v>
      </c>
      <c r="D146" s="52">
        <v>2.8814908857729833</v>
      </c>
      <c r="E146" s="52">
        <v>0</v>
      </c>
      <c r="F146" s="372"/>
      <c r="G146" s="52">
        <v>0</v>
      </c>
      <c r="H146" s="53">
        <v>0</v>
      </c>
      <c r="I146" s="54">
        <f t="shared" si="30"/>
        <v>2.8814908857729833</v>
      </c>
    </row>
    <row r="147" spans="1:11" x14ac:dyDescent="0.25">
      <c r="A147" s="12" t="s">
        <v>139</v>
      </c>
      <c r="B147" s="49">
        <v>27.617224278662668</v>
      </c>
      <c r="C147" s="49">
        <v>559.97955584533031</v>
      </c>
      <c r="D147" s="49">
        <v>117.65594962763086</v>
      </c>
      <c r="E147" s="49">
        <v>0</v>
      </c>
      <c r="F147" s="372"/>
      <c r="G147" s="49">
        <v>0</v>
      </c>
      <c r="H147" s="58">
        <v>0</v>
      </c>
      <c r="I147" s="48">
        <f t="shared" si="30"/>
        <v>705.25272975162386</v>
      </c>
    </row>
    <row r="148" spans="1:11" x14ac:dyDescent="0.25">
      <c r="A148" s="11" t="s">
        <v>24</v>
      </c>
      <c r="B148" s="52">
        <v>14.891563779593849</v>
      </c>
      <c r="C148" s="52">
        <v>0.55023465932253679</v>
      </c>
      <c r="D148" s="52">
        <v>10.072462091308676</v>
      </c>
      <c r="E148" s="52">
        <v>245.02644030086003</v>
      </c>
      <c r="F148" s="372"/>
      <c r="G148" s="52">
        <v>8.9682918740256117</v>
      </c>
      <c r="H148" s="53">
        <v>26.025310269996908</v>
      </c>
      <c r="I148" s="54">
        <f t="shared" si="30"/>
        <v>305.53430297510761</v>
      </c>
    </row>
    <row r="149" spans="1:11" x14ac:dyDescent="0.25">
      <c r="A149" s="12" t="s">
        <v>23</v>
      </c>
      <c r="B149" s="49">
        <v>2.230756661391526</v>
      </c>
      <c r="C149" s="49">
        <v>0</v>
      </c>
      <c r="D149" s="49">
        <v>7.7885775018366563E-2</v>
      </c>
      <c r="E149" s="49">
        <v>0</v>
      </c>
      <c r="F149" s="372"/>
      <c r="G149" s="49">
        <v>0</v>
      </c>
      <c r="H149" s="58">
        <v>0</v>
      </c>
      <c r="I149" s="48">
        <f t="shared" si="30"/>
        <v>2.3086424364098925</v>
      </c>
    </row>
    <row r="150" spans="1:11" x14ac:dyDescent="0.25">
      <c r="A150" s="11" t="s">
        <v>58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30"/>
        <v>0</v>
      </c>
    </row>
    <row r="151" spans="1:11" x14ac:dyDescent="0.25">
      <c r="A151" s="12" t="s">
        <v>21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30"/>
        <v>0</v>
      </c>
    </row>
    <row r="152" spans="1:11" x14ac:dyDescent="0.25">
      <c r="A152" s="11" t="s">
        <v>20</v>
      </c>
      <c r="B152" s="52">
        <v>0</v>
      </c>
      <c r="C152" s="52">
        <v>0.11594329891712378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30"/>
        <v>0.11594329891712378</v>
      </c>
    </row>
    <row r="153" spans="1:11" x14ac:dyDescent="0.25">
      <c r="A153" s="13" t="s">
        <v>62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30"/>
        <v>0</v>
      </c>
    </row>
    <row r="154" spans="1:11" ht="14.4" x14ac:dyDescent="0.3">
      <c r="A154" s="14" t="s">
        <v>22</v>
      </c>
      <c r="B154" s="59">
        <v>0</v>
      </c>
      <c r="C154" s="59">
        <v>0</v>
      </c>
      <c r="D154" s="59">
        <v>0</v>
      </c>
      <c r="E154" s="59">
        <v>0</v>
      </c>
      <c r="F154" s="372"/>
      <c r="G154" s="59">
        <v>0</v>
      </c>
      <c r="H154" s="60">
        <v>0</v>
      </c>
      <c r="I154" s="61">
        <f t="shared" si="30"/>
        <v>0</v>
      </c>
    </row>
    <row r="155" spans="1:11" ht="14.4" x14ac:dyDescent="0.3">
      <c r="A155" s="15" t="s">
        <v>18</v>
      </c>
      <c r="B155" s="65">
        <v>0</v>
      </c>
      <c r="C155" s="65">
        <v>0</v>
      </c>
      <c r="D155" s="65">
        <v>0</v>
      </c>
      <c r="E155" s="65">
        <v>0</v>
      </c>
      <c r="F155" s="372"/>
      <c r="G155" s="65">
        <v>0</v>
      </c>
      <c r="H155" s="66">
        <v>0</v>
      </c>
      <c r="I155" s="67">
        <f t="shared" si="30"/>
        <v>0</v>
      </c>
    </row>
    <row r="156" spans="1:11" ht="14.4" x14ac:dyDescent="0.3">
      <c r="A156" s="14" t="s">
        <v>19</v>
      </c>
      <c r="B156" s="59">
        <v>0</v>
      </c>
      <c r="C156" s="59">
        <v>0</v>
      </c>
      <c r="D156" s="59">
        <v>0</v>
      </c>
      <c r="E156" s="59">
        <v>0</v>
      </c>
      <c r="F156" s="372"/>
      <c r="G156" s="59">
        <v>0</v>
      </c>
      <c r="H156" s="60">
        <v>0</v>
      </c>
      <c r="I156" s="61">
        <f t="shared" si="30"/>
        <v>0</v>
      </c>
    </row>
    <row r="157" spans="1:11" ht="15" thickBot="1" x14ac:dyDescent="0.35">
      <c r="A157" s="16" t="s">
        <v>10</v>
      </c>
      <c r="B157" s="70">
        <v>0</v>
      </c>
      <c r="C157" s="70">
        <v>0</v>
      </c>
      <c r="D157" s="70">
        <v>0</v>
      </c>
      <c r="E157" s="70">
        <v>0</v>
      </c>
      <c r="F157" s="373"/>
      <c r="G157" s="70">
        <v>0</v>
      </c>
      <c r="H157" s="71">
        <v>0</v>
      </c>
      <c r="I157" s="72">
        <f t="shared" si="30"/>
        <v>0</v>
      </c>
    </row>
    <row r="158" spans="1:11" x14ac:dyDescent="0.25">
      <c r="A158" s="17" t="s">
        <v>25</v>
      </c>
      <c r="B158" s="75">
        <f>SUM(B137:B153)</f>
        <v>55.955880987432607</v>
      </c>
      <c r="C158" s="75">
        <f t="shared" ref="C158:I158" si="31">SUM(C137:C153)</f>
        <v>652.46409181489378</v>
      </c>
      <c r="D158" s="75">
        <f t="shared" si="31"/>
        <v>137.06834362433364</v>
      </c>
      <c r="E158" s="75">
        <f t="shared" si="31"/>
        <v>245.02659342548318</v>
      </c>
      <c r="F158" s="75">
        <f t="shared" si="31"/>
        <v>0</v>
      </c>
      <c r="G158" s="75">
        <f t="shared" si="31"/>
        <v>8.9682918740256117</v>
      </c>
      <c r="H158" s="76">
        <f t="shared" si="31"/>
        <v>26.025310269996908</v>
      </c>
      <c r="I158" s="48">
        <f t="shared" si="31"/>
        <v>1125.5085119961657</v>
      </c>
    </row>
    <row r="159" spans="1:11" s="4" customFormat="1" ht="15" thickBot="1" x14ac:dyDescent="0.35">
      <c r="A159" s="18" t="s">
        <v>85</v>
      </c>
      <c r="B159" s="105">
        <f>B158/$I$158</f>
        <v>4.9716088675501049E-2</v>
      </c>
      <c r="C159" s="105">
        <f t="shared" ref="C159:I159" si="32">C158/$I$158</f>
        <v>0.57970604829785288</v>
      </c>
      <c r="D159" s="105">
        <f t="shared" si="32"/>
        <v>0.12178348023439968</v>
      </c>
      <c r="E159" s="105">
        <f t="shared" si="32"/>
        <v>0.21770301229522637</v>
      </c>
      <c r="F159" s="105">
        <f t="shared" si="32"/>
        <v>0</v>
      </c>
      <c r="G159" s="105">
        <f t="shared" si="32"/>
        <v>7.9682132817634026E-3</v>
      </c>
      <c r="H159" s="105">
        <f t="shared" si="32"/>
        <v>2.3123157215256644E-2</v>
      </c>
      <c r="I159" s="105">
        <f t="shared" si="32"/>
        <v>1</v>
      </c>
      <c r="K159"/>
    </row>
    <row r="160" spans="1:11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33">SUM(B164:H164)</f>
        <v>0</v>
      </c>
    </row>
    <row r="165" spans="1:9" x14ac:dyDescent="0.25">
      <c r="A165" s="12" t="s">
        <v>9</v>
      </c>
      <c r="B165" s="49">
        <v>0</v>
      </c>
      <c r="C165" s="49">
        <v>0</v>
      </c>
      <c r="D165" s="49">
        <v>48.203756367393325</v>
      </c>
      <c r="E165" s="49">
        <v>0</v>
      </c>
      <c r="F165" s="372"/>
      <c r="G165" s="49">
        <v>0</v>
      </c>
      <c r="H165" s="58">
        <v>0</v>
      </c>
      <c r="I165" s="48">
        <f t="shared" si="33"/>
        <v>48.203756367393325</v>
      </c>
    </row>
    <row r="166" spans="1:9" x14ac:dyDescent="0.25">
      <c r="A166" s="11" t="s">
        <v>54</v>
      </c>
      <c r="B166" s="52">
        <v>0</v>
      </c>
      <c r="C166" s="52">
        <v>0</v>
      </c>
      <c r="D166" s="52">
        <v>0</v>
      </c>
      <c r="E166" s="52">
        <v>0</v>
      </c>
      <c r="F166" s="372"/>
      <c r="G166" s="52">
        <v>0</v>
      </c>
      <c r="H166" s="53">
        <v>0</v>
      </c>
      <c r="I166" s="54">
        <f t="shared" si="33"/>
        <v>0</v>
      </c>
    </row>
    <row r="167" spans="1:9" x14ac:dyDescent="0.25">
      <c r="A167" s="12" t="s">
        <v>15</v>
      </c>
      <c r="B167" s="49">
        <v>23.659848897160465</v>
      </c>
      <c r="C167" s="49">
        <v>0</v>
      </c>
      <c r="D167" s="49">
        <v>65.648504620056869</v>
      </c>
      <c r="E167" s="49">
        <v>0</v>
      </c>
      <c r="F167" s="372"/>
      <c r="G167" s="49">
        <v>0</v>
      </c>
      <c r="H167" s="58">
        <v>0</v>
      </c>
      <c r="I167" s="48">
        <f t="shared" si="33"/>
        <v>89.308353517217341</v>
      </c>
    </row>
    <row r="168" spans="1:9" x14ac:dyDescent="0.25">
      <c r="A168" s="11" t="s">
        <v>67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33"/>
        <v>0</v>
      </c>
    </row>
    <row r="169" spans="1:9" x14ac:dyDescent="0.25">
      <c r="A169" s="12" t="s">
        <v>56</v>
      </c>
      <c r="B169" s="49">
        <v>0</v>
      </c>
      <c r="C169" s="49">
        <v>0</v>
      </c>
      <c r="D169" s="49">
        <v>0</v>
      </c>
      <c r="E169" s="49">
        <v>4.6248844271349274E-2</v>
      </c>
      <c r="F169" s="372"/>
      <c r="G169" s="49">
        <v>0</v>
      </c>
      <c r="H169" s="58">
        <v>0</v>
      </c>
      <c r="I169" s="48">
        <f t="shared" si="33"/>
        <v>4.6248844271349274E-2</v>
      </c>
    </row>
    <row r="170" spans="1:9" x14ac:dyDescent="0.25">
      <c r="A170" s="11" t="s">
        <v>11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33"/>
        <v>0</v>
      </c>
    </row>
    <row r="171" spans="1:9" x14ac:dyDescent="0.25">
      <c r="A171" s="12" t="s">
        <v>57</v>
      </c>
      <c r="B171" s="49">
        <v>0</v>
      </c>
      <c r="C171" s="49">
        <v>0</v>
      </c>
      <c r="D171" s="49">
        <v>0</v>
      </c>
      <c r="E171" s="49">
        <v>0</v>
      </c>
      <c r="F171" s="372"/>
      <c r="G171" s="49">
        <v>0</v>
      </c>
      <c r="H171" s="58">
        <v>0</v>
      </c>
      <c r="I171" s="48">
        <f t="shared" si="33"/>
        <v>0</v>
      </c>
    </row>
    <row r="172" spans="1:9" x14ac:dyDescent="0.25">
      <c r="A172" s="11" t="s">
        <v>16</v>
      </c>
      <c r="B172" s="52">
        <v>1.9441088630179355E-2</v>
      </c>
      <c r="C172" s="52">
        <v>0</v>
      </c>
      <c r="D172" s="52">
        <v>7.7930925768100794</v>
      </c>
      <c r="E172" s="52">
        <v>7.4420487276326561E-3</v>
      </c>
      <c r="F172" s="372"/>
      <c r="G172" s="52">
        <v>0</v>
      </c>
      <c r="H172" s="53">
        <v>0</v>
      </c>
      <c r="I172" s="54">
        <f t="shared" si="33"/>
        <v>7.8199757141678914</v>
      </c>
    </row>
    <row r="173" spans="1:9" x14ac:dyDescent="0.25">
      <c r="A173" s="12" t="s">
        <v>139</v>
      </c>
      <c r="B173" s="49">
        <v>0</v>
      </c>
      <c r="C173" s="49">
        <v>0</v>
      </c>
      <c r="D173" s="49">
        <v>0</v>
      </c>
      <c r="E173" s="49">
        <v>0</v>
      </c>
      <c r="F173" s="372"/>
      <c r="G173" s="49">
        <v>0</v>
      </c>
      <c r="H173" s="58">
        <v>0</v>
      </c>
      <c r="I173" s="48">
        <f t="shared" si="33"/>
        <v>0</v>
      </c>
    </row>
    <row r="174" spans="1:9" x14ac:dyDescent="0.25">
      <c r="A174" s="11" t="s">
        <v>24</v>
      </c>
      <c r="B174" s="52">
        <v>0.25481219130754723</v>
      </c>
      <c r="C174" s="52">
        <v>1.0969716864256065E-2</v>
      </c>
      <c r="D174" s="52">
        <v>7.7845543996294913</v>
      </c>
      <c r="E174" s="52">
        <v>6.213080461445637</v>
      </c>
      <c r="F174" s="372"/>
      <c r="G174" s="52">
        <v>0.57137059432811321</v>
      </c>
      <c r="H174" s="53">
        <v>1.7396126364249505</v>
      </c>
      <c r="I174" s="54">
        <f t="shared" si="33"/>
        <v>16.574399999999997</v>
      </c>
    </row>
    <row r="175" spans="1:9" x14ac:dyDescent="0.25">
      <c r="A175" s="12" t="s">
        <v>23</v>
      </c>
      <c r="B175" s="49">
        <v>0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33"/>
        <v>0</v>
      </c>
    </row>
    <row r="176" spans="1:9" x14ac:dyDescent="0.25">
      <c r="A176" s="11" t="s">
        <v>58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33"/>
        <v>0</v>
      </c>
    </row>
    <row r="177" spans="1:11" x14ac:dyDescent="0.25">
      <c r="A177" s="12" t="s">
        <v>21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33"/>
        <v>0</v>
      </c>
    </row>
    <row r="178" spans="1:1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33"/>
        <v>0</v>
      </c>
    </row>
    <row r="179" spans="1:11" x14ac:dyDescent="0.25">
      <c r="A179" s="13" t="s">
        <v>62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33"/>
        <v>0</v>
      </c>
    </row>
    <row r="180" spans="1:11" ht="14.4" x14ac:dyDescent="0.3">
      <c r="A180" s="14" t="s">
        <v>22</v>
      </c>
      <c r="B180" s="59">
        <v>0</v>
      </c>
      <c r="C180" s="59">
        <v>0</v>
      </c>
      <c r="D180" s="59">
        <v>0</v>
      </c>
      <c r="E180" s="59">
        <v>0</v>
      </c>
      <c r="F180" s="372"/>
      <c r="G180" s="59">
        <v>0</v>
      </c>
      <c r="H180" s="60">
        <v>0</v>
      </c>
      <c r="I180" s="61">
        <f t="shared" si="33"/>
        <v>0</v>
      </c>
    </row>
    <row r="181" spans="1:11" ht="14.4" x14ac:dyDescent="0.3">
      <c r="A181" s="15" t="s">
        <v>18</v>
      </c>
      <c r="B181" s="65">
        <v>0</v>
      </c>
      <c r="C181" s="65">
        <v>0</v>
      </c>
      <c r="D181" s="65">
        <v>0</v>
      </c>
      <c r="E181" s="65">
        <v>0</v>
      </c>
      <c r="F181" s="372"/>
      <c r="G181" s="65">
        <v>0</v>
      </c>
      <c r="H181" s="66">
        <v>0</v>
      </c>
      <c r="I181" s="67">
        <f t="shared" si="33"/>
        <v>0</v>
      </c>
    </row>
    <row r="182" spans="1:11" ht="14.4" x14ac:dyDescent="0.3">
      <c r="A182" s="14" t="s">
        <v>19</v>
      </c>
      <c r="B182" s="59">
        <v>0</v>
      </c>
      <c r="C182" s="59">
        <v>0</v>
      </c>
      <c r="D182" s="59">
        <v>0</v>
      </c>
      <c r="E182" s="59">
        <v>0</v>
      </c>
      <c r="F182" s="372"/>
      <c r="G182" s="59">
        <v>0</v>
      </c>
      <c r="H182" s="60">
        <v>0</v>
      </c>
      <c r="I182" s="61">
        <f t="shared" si="33"/>
        <v>0</v>
      </c>
    </row>
    <row r="183" spans="1:11" ht="15" thickBot="1" x14ac:dyDescent="0.35">
      <c r="A183" s="16" t="s">
        <v>10</v>
      </c>
      <c r="B183" s="70">
        <v>0</v>
      </c>
      <c r="C183" s="70">
        <v>0</v>
      </c>
      <c r="D183" s="70">
        <v>0</v>
      </c>
      <c r="E183" s="70">
        <v>0</v>
      </c>
      <c r="F183" s="373"/>
      <c r="G183" s="70">
        <v>0</v>
      </c>
      <c r="H183" s="71">
        <v>0</v>
      </c>
      <c r="I183" s="72">
        <f t="shared" si="33"/>
        <v>0</v>
      </c>
    </row>
    <row r="184" spans="1:11" x14ac:dyDescent="0.25">
      <c r="A184" s="17" t="s">
        <v>25</v>
      </c>
      <c r="B184" s="75">
        <f>SUM(B163:B179)</f>
        <v>23.934102177098193</v>
      </c>
      <c r="C184" s="75">
        <f t="shared" ref="C184:I184" si="34">SUM(C163:C179)</f>
        <v>1.0969716864256065E-2</v>
      </c>
      <c r="D184" s="75">
        <f t="shared" si="34"/>
        <v>129.42990796388978</v>
      </c>
      <c r="E184" s="75">
        <f t="shared" si="34"/>
        <v>6.2667713544446189</v>
      </c>
      <c r="F184" s="75">
        <f t="shared" si="34"/>
        <v>0</v>
      </c>
      <c r="G184" s="75">
        <f t="shared" si="34"/>
        <v>0.57137059432811321</v>
      </c>
      <c r="H184" s="76">
        <f t="shared" si="34"/>
        <v>1.7396126364249505</v>
      </c>
      <c r="I184" s="48">
        <f t="shared" si="34"/>
        <v>161.95273444304991</v>
      </c>
    </row>
    <row r="185" spans="1:11" s="4" customFormat="1" ht="15" thickBot="1" x14ac:dyDescent="0.35">
      <c r="A185" s="18" t="s">
        <v>85</v>
      </c>
      <c r="B185" s="105">
        <f>B184/$I$184</f>
        <v>0.14778448946482303</v>
      </c>
      <c r="C185" s="105">
        <f t="shared" ref="C185:I185" si="35">C184/$I$184</f>
        <v>6.7734063904388887E-5</v>
      </c>
      <c r="D185" s="105">
        <f t="shared" si="35"/>
        <v>0.79918322101195105</v>
      </c>
      <c r="E185" s="105">
        <f t="shared" si="35"/>
        <v>3.8695063568984112E-2</v>
      </c>
      <c r="F185" s="105">
        <f t="shared" si="35"/>
        <v>0</v>
      </c>
      <c r="G185" s="105">
        <f t="shared" si="35"/>
        <v>3.5280083185568788E-3</v>
      </c>
      <c r="H185" s="105">
        <f t="shared" si="35"/>
        <v>1.0741483571780499E-2</v>
      </c>
      <c r="I185" s="105">
        <f t="shared" si="35"/>
        <v>1</v>
      </c>
      <c r="K185"/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706.7793145620833</v>
      </c>
      <c r="E189" s="46">
        <v>0</v>
      </c>
      <c r="F189" s="371"/>
      <c r="G189" s="46">
        <v>0</v>
      </c>
      <c r="H189" s="47">
        <v>0</v>
      </c>
      <c r="I189" s="48">
        <f>SUM(B189:H189)</f>
        <v>706.7793145620833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6">SUM(B190:H190)</f>
        <v>0</v>
      </c>
    </row>
    <row r="191" spans="1:11" x14ac:dyDescent="0.25">
      <c r="A191" s="12" t="s">
        <v>9</v>
      </c>
      <c r="B191" s="49">
        <v>0</v>
      </c>
      <c r="C191" s="49">
        <v>0</v>
      </c>
      <c r="D191" s="49">
        <v>196.7291343563698</v>
      </c>
      <c r="E191" s="49">
        <v>0</v>
      </c>
      <c r="F191" s="372"/>
      <c r="G191" s="49">
        <v>0</v>
      </c>
      <c r="H191" s="58">
        <v>0</v>
      </c>
      <c r="I191" s="48">
        <f t="shared" si="36"/>
        <v>196.7291343563698</v>
      </c>
    </row>
    <row r="192" spans="1:11" x14ac:dyDescent="0.25">
      <c r="A192" s="11" t="s">
        <v>54</v>
      </c>
      <c r="B192" s="52">
        <v>0</v>
      </c>
      <c r="C192" s="52">
        <v>0</v>
      </c>
      <c r="D192" s="52">
        <v>0</v>
      </c>
      <c r="E192" s="52">
        <v>0</v>
      </c>
      <c r="F192" s="372"/>
      <c r="G192" s="52">
        <v>0</v>
      </c>
      <c r="H192" s="53">
        <v>0</v>
      </c>
      <c r="I192" s="54">
        <f t="shared" si="36"/>
        <v>0</v>
      </c>
    </row>
    <row r="193" spans="1:9" x14ac:dyDescent="0.25">
      <c r="A193" s="12" t="s">
        <v>15</v>
      </c>
      <c r="B193" s="49">
        <v>22.876470006389326</v>
      </c>
      <c r="C193" s="49">
        <v>3.8924373365473239</v>
      </c>
      <c r="D193" s="49">
        <v>194.39506659963718</v>
      </c>
      <c r="E193" s="49">
        <v>0</v>
      </c>
      <c r="F193" s="372"/>
      <c r="G193" s="49">
        <v>0</v>
      </c>
      <c r="H193" s="58">
        <v>0</v>
      </c>
      <c r="I193" s="48">
        <f t="shared" si="36"/>
        <v>221.16397394257382</v>
      </c>
    </row>
    <row r="194" spans="1:9" x14ac:dyDescent="0.25">
      <c r="A194" s="11" t="s">
        <v>67</v>
      </c>
      <c r="B194" s="52">
        <v>0.20077869014164129</v>
      </c>
      <c r="C194" s="52">
        <v>8.6146930875807853E-2</v>
      </c>
      <c r="D194" s="52">
        <v>2.0550462813887247</v>
      </c>
      <c r="E194" s="52">
        <v>0</v>
      </c>
      <c r="F194" s="372"/>
      <c r="G194" s="52">
        <v>0</v>
      </c>
      <c r="H194" s="53">
        <v>0</v>
      </c>
      <c r="I194" s="54">
        <f t="shared" si="36"/>
        <v>2.3419719024061738</v>
      </c>
    </row>
    <row r="195" spans="1:9" x14ac:dyDescent="0.25">
      <c r="A195" s="12" t="s">
        <v>56</v>
      </c>
      <c r="B195" s="49">
        <v>7.9639981392179369E-9</v>
      </c>
      <c r="C195" s="49">
        <v>7.9639981392179369E-9</v>
      </c>
      <c r="D195" s="49">
        <v>1.784</v>
      </c>
      <c r="E195" s="49">
        <v>5.1281601412720324E-4</v>
      </c>
      <c r="F195" s="372"/>
      <c r="G195" s="49">
        <v>0</v>
      </c>
      <c r="H195" s="58">
        <v>0</v>
      </c>
      <c r="I195" s="48">
        <f t="shared" si="36"/>
        <v>1.7845128319421235</v>
      </c>
    </row>
    <row r="196" spans="1:9" x14ac:dyDescent="0.25">
      <c r="A196" s="11" t="s">
        <v>11</v>
      </c>
      <c r="B196" s="52">
        <v>0</v>
      </c>
      <c r="C196" s="52">
        <v>0</v>
      </c>
      <c r="D196" s="52">
        <v>0</v>
      </c>
      <c r="E196" s="52">
        <v>0</v>
      </c>
      <c r="F196" s="372"/>
      <c r="G196" s="52">
        <v>0</v>
      </c>
      <c r="H196" s="53">
        <v>0</v>
      </c>
      <c r="I196" s="54">
        <f t="shared" si="36"/>
        <v>0</v>
      </c>
    </row>
    <row r="197" spans="1:9" x14ac:dyDescent="0.25">
      <c r="A197" s="12" t="s">
        <v>57</v>
      </c>
      <c r="B197" s="49">
        <v>0</v>
      </c>
      <c r="C197" s="49">
        <v>0</v>
      </c>
      <c r="D197" s="49">
        <v>0</v>
      </c>
      <c r="E197" s="49">
        <v>0</v>
      </c>
      <c r="F197" s="372"/>
      <c r="G197" s="49">
        <v>0</v>
      </c>
      <c r="H197" s="58">
        <v>0</v>
      </c>
      <c r="I197" s="48">
        <f t="shared" si="36"/>
        <v>0</v>
      </c>
    </row>
    <row r="198" spans="1:9" x14ac:dyDescent="0.25">
      <c r="A198" s="11" t="s">
        <v>16</v>
      </c>
      <c r="B198" s="52">
        <v>0.33884765647925291</v>
      </c>
      <c r="C198" s="52">
        <v>4.9999422112051895E-9</v>
      </c>
      <c r="D198" s="52">
        <v>1.4111321241091532</v>
      </c>
      <c r="E198" s="52">
        <v>0</v>
      </c>
      <c r="F198" s="372"/>
      <c r="G198" s="52">
        <v>0</v>
      </c>
      <c r="H198" s="53">
        <v>0</v>
      </c>
      <c r="I198" s="54">
        <f t="shared" si="36"/>
        <v>1.7499797855883483</v>
      </c>
    </row>
    <row r="199" spans="1:9" x14ac:dyDescent="0.25">
      <c r="A199" s="12" t="s">
        <v>139</v>
      </c>
      <c r="B199" s="49">
        <v>170.01976436285727</v>
      </c>
      <c r="C199" s="49">
        <v>27.743192214809486</v>
      </c>
      <c r="D199" s="49">
        <v>1026.0738340119592</v>
      </c>
      <c r="E199" s="49">
        <v>66.698382070916253</v>
      </c>
      <c r="F199" s="372"/>
      <c r="G199" s="49">
        <v>0</v>
      </c>
      <c r="H199" s="58">
        <v>0</v>
      </c>
      <c r="I199" s="48">
        <f t="shared" si="36"/>
        <v>1290.5351726605422</v>
      </c>
    </row>
    <row r="200" spans="1:9" x14ac:dyDescent="0.25">
      <c r="A200" s="11" t="s">
        <v>24</v>
      </c>
      <c r="B200" s="52">
        <v>11.890989992116689</v>
      </c>
      <c r="C200" s="52">
        <v>0.94836680049583111</v>
      </c>
      <c r="D200" s="52">
        <v>745.99842974416697</v>
      </c>
      <c r="E200" s="52">
        <v>517.38797859876638</v>
      </c>
      <c r="F200" s="372"/>
      <c r="G200" s="52">
        <v>42.990964944046773</v>
      </c>
      <c r="H200" s="53">
        <v>2.1026099878276616</v>
      </c>
      <c r="I200" s="54">
        <f t="shared" si="36"/>
        <v>1321.3193400674202</v>
      </c>
    </row>
    <row r="201" spans="1:9" x14ac:dyDescent="0.25">
      <c r="A201" s="12" t="s">
        <v>23</v>
      </c>
      <c r="B201" s="49">
        <v>0.82441854551554772</v>
      </c>
      <c r="C201" s="49">
        <v>1.6925702569418707E-2</v>
      </c>
      <c r="D201" s="49">
        <v>5.8573115667062624E-9</v>
      </c>
      <c r="E201" s="49">
        <v>0</v>
      </c>
      <c r="F201" s="372"/>
      <c r="G201" s="49">
        <v>0</v>
      </c>
      <c r="H201" s="58">
        <v>0</v>
      </c>
      <c r="I201" s="48">
        <f t="shared" si="36"/>
        <v>0.84134425394227796</v>
      </c>
    </row>
    <row r="202" spans="1:9" x14ac:dyDescent="0.25">
      <c r="A202" s="11" t="s">
        <v>58</v>
      </c>
      <c r="B202" s="52">
        <v>2.6308739864895027E-3</v>
      </c>
      <c r="C202" s="52">
        <v>2.7764346373813399E-3</v>
      </c>
      <c r="D202" s="52">
        <v>3.0686341662086577E-3</v>
      </c>
      <c r="E202" s="52">
        <v>0</v>
      </c>
      <c r="F202" s="372"/>
      <c r="G202" s="52">
        <v>0</v>
      </c>
      <c r="H202" s="53">
        <v>0</v>
      </c>
      <c r="I202" s="54">
        <f t="shared" si="36"/>
        <v>8.4759427900795003E-3</v>
      </c>
    </row>
    <row r="203" spans="1:9" x14ac:dyDescent="0.25">
      <c r="A203" s="12" t="s">
        <v>21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6"/>
        <v>0</v>
      </c>
    </row>
    <row r="204" spans="1:9" x14ac:dyDescent="0.25">
      <c r="A204" s="11" t="s">
        <v>20</v>
      </c>
      <c r="B204" s="52">
        <v>95.781814323480816</v>
      </c>
      <c r="C204" s="52">
        <v>95.781814323480816</v>
      </c>
      <c r="D204" s="52">
        <v>143.67272148522122</v>
      </c>
      <c r="E204" s="52">
        <v>0</v>
      </c>
      <c r="F204" s="372"/>
      <c r="G204" s="52">
        <v>0</v>
      </c>
      <c r="H204" s="53">
        <v>0</v>
      </c>
      <c r="I204" s="54">
        <f t="shared" si="36"/>
        <v>335.23635013218285</v>
      </c>
    </row>
    <row r="205" spans="1:9" x14ac:dyDescent="0.25">
      <c r="A205" s="13" t="s">
        <v>62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6"/>
        <v>0</v>
      </c>
    </row>
    <row r="206" spans="1:9" ht="14.4" x14ac:dyDescent="0.3">
      <c r="A206" s="14" t="s">
        <v>22</v>
      </c>
      <c r="B206" s="59">
        <v>0</v>
      </c>
      <c r="C206" s="59">
        <v>0</v>
      </c>
      <c r="D206" s="59">
        <v>0</v>
      </c>
      <c r="E206" s="59">
        <v>0</v>
      </c>
      <c r="F206" s="372"/>
      <c r="G206" s="59">
        <v>0</v>
      </c>
      <c r="H206" s="60">
        <v>0</v>
      </c>
      <c r="I206" s="61">
        <f t="shared" si="36"/>
        <v>0</v>
      </c>
    </row>
    <row r="207" spans="1:9" ht="14.4" x14ac:dyDescent="0.3">
      <c r="A207" s="15" t="s">
        <v>18</v>
      </c>
      <c r="B207" s="65">
        <v>0</v>
      </c>
      <c r="C207" s="65">
        <v>0</v>
      </c>
      <c r="D207" s="65">
        <v>0</v>
      </c>
      <c r="E207" s="65">
        <v>0</v>
      </c>
      <c r="F207" s="372"/>
      <c r="G207" s="65">
        <v>0</v>
      </c>
      <c r="H207" s="66">
        <v>0</v>
      </c>
      <c r="I207" s="67">
        <f t="shared" si="36"/>
        <v>0</v>
      </c>
    </row>
    <row r="208" spans="1:9" ht="14.4" x14ac:dyDescent="0.3">
      <c r="A208" s="14" t="s">
        <v>19</v>
      </c>
      <c r="B208" s="59">
        <v>0</v>
      </c>
      <c r="C208" s="59">
        <v>0</v>
      </c>
      <c r="D208" s="59">
        <v>0</v>
      </c>
      <c r="E208" s="59">
        <v>0</v>
      </c>
      <c r="F208" s="372"/>
      <c r="G208" s="59">
        <v>0</v>
      </c>
      <c r="H208" s="60">
        <v>0</v>
      </c>
      <c r="I208" s="61">
        <f t="shared" si="36"/>
        <v>0</v>
      </c>
    </row>
    <row r="209" spans="1:11" ht="15" thickBot="1" x14ac:dyDescent="0.35">
      <c r="A209" s="16" t="s">
        <v>10</v>
      </c>
      <c r="B209" s="70">
        <v>0</v>
      </c>
      <c r="C209" s="70">
        <v>0</v>
      </c>
      <c r="D209" s="70">
        <v>0</v>
      </c>
      <c r="E209" s="70">
        <v>0</v>
      </c>
      <c r="F209" s="373"/>
      <c r="G209" s="70">
        <v>0</v>
      </c>
      <c r="H209" s="71">
        <v>0</v>
      </c>
      <c r="I209" s="72">
        <f t="shared" si="36"/>
        <v>0</v>
      </c>
    </row>
    <row r="210" spans="1:11" x14ac:dyDescent="0.25">
      <c r="A210" s="17" t="s">
        <v>25</v>
      </c>
      <c r="B210" s="75">
        <f>SUM(B189:B205)</f>
        <v>301.93571445893105</v>
      </c>
      <c r="C210" s="75">
        <f t="shared" ref="C210:I210" si="37">SUM(C189:C205)</f>
        <v>128.47165975638001</v>
      </c>
      <c r="D210" s="75">
        <f t="shared" si="37"/>
        <v>3018.9017478049586</v>
      </c>
      <c r="E210" s="75">
        <f t="shared" si="37"/>
        <v>584.08687348569674</v>
      </c>
      <c r="F210" s="75">
        <f t="shared" si="37"/>
        <v>0</v>
      </c>
      <c r="G210" s="75">
        <f t="shared" si="37"/>
        <v>42.990964944046773</v>
      </c>
      <c r="H210" s="76">
        <f t="shared" si="37"/>
        <v>2.1026099878276616</v>
      </c>
      <c r="I210" s="48">
        <f t="shared" si="37"/>
        <v>4078.4895704378409</v>
      </c>
    </row>
    <row r="211" spans="1:11" s="4" customFormat="1" ht="15" thickBot="1" x14ac:dyDescent="0.35">
      <c r="A211" s="18" t="s">
        <v>85</v>
      </c>
      <c r="B211" s="105">
        <f>B210/$I$210</f>
        <v>7.4031258200941558E-2</v>
      </c>
      <c r="C211" s="105">
        <f t="shared" ref="C211:I211" si="38">C210/$I$210</f>
        <v>3.1499813236640958E-2</v>
      </c>
      <c r="D211" s="105">
        <f t="shared" si="38"/>
        <v>0.74020092381427083</v>
      </c>
      <c r="E211" s="105">
        <f t="shared" si="38"/>
        <v>0.143211564820305</v>
      </c>
      <c r="F211" s="105">
        <f t="shared" si="38"/>
        <v>0</v>
      </c>
      <c r="G211" s="105">
        <f t="shared" si="38"/>
        <v>1.0540903489286485E-2</v>
      </c>
      <c r="H211" s="105">
        <f t="shared" si="38"/>
        <v>5.1553643855510427E-4</v>
      </c>
      <c r="I211" s="105">
        <f t="shared" si="38"/>
        <v>1</v>
      </c>
      <c r="K211"/>
    </row>
    <row r="212" spans="1:11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11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11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11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9">SUM(B216:H216)</f>
        <v>0</v>
      </c>
    </row>
    <row r="217" spans="1:11" x14ac:dyDescent="0.25">
      <c r="A217" s="12" t="s">
        <v>9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9"/>
        <v>0</v>
      </c>
    </row>
    <row r="218" spans="1:11" x14ac:dyDescent="0.25">
      <c r="A218" s="11" t="s">
        <v>54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9"/>
        <v>0</v>
      </c>
    </row>
    <row r="219" spans="1:11" x14ac:dyDescent="0.25">
      <c r="A219" s="12" t="s">
        <v>15</v>
      </c>
      <c r="B219" s="49">
        <v>0.18422821257020969</v>
      </c>
      <c r="C219" s="49">
        <v>9.4403500616383224E-2</v>
      </c>
      <c r="D219" s="49">
        <v>1.8463758230593184</v>
      </c>
      <c r="E219" s="49">
        <v>0</v>
      </c>
      <c r="F219" s="372"/>
      <c r="G219" s="49">
        <v>0</v>
      </c>
      <c r="H219" s="58">
        <v>0</v>
      </c>
      <c r="I219" s="48">
        <f t="shared" si="39"/>
        <v>2.1250075362459113</v>
      </c>
    </row>
    <row r="220" spans="1:11" x14ac:dyDescent="0.25">
      <c r="A220" s="11" t="s">
        <v>67</v>
      </c>
      <c r="B220" s="52">
        <v>2.8401355950509737E-2</v>
      </c>
      <c r="C220" s="52">
        <v>0</v>
      </c>
      <c r="D220" s="52">
        <v>2.1663621924151626E-3</v>
      </c>
      <c r="E220" s="52">
        <v>0</v>
      </c>
      <c r="F220" s="372"/>
      <c r="G220" s="52">
        <v>0</v>
      </c>
      <c r="H220" s="53">
        <v>0</v>
      </c>
      <c r="I220" s="54">
        <f t="shared" si="39"/>
        <v>3.0567718142924898E-2</v>
      </c>
    </row>
    <row r="221" spans="1:11" x14ac:dyDescent="0.25">
      <c r="A221" s="12" t="s">
        <v>56</v>
      </c>
      <c r="B221" s="49">
        <v>0</v>
      </c>
      <c r="C221" s="49">
        <v>0</v>
      </c>
      <c r="D221" s="49">
        <v>0</v>
      </c>
      <c r="E221" s="49">
        <v>2.4675119853903274E-5</v>
      </c>
      <c r="F221" s="372"/>
      <c r="G221" s="49">
        <v>0</v>
      </c>
      <c r="H221" s="58">
        <v>0</v>
      </c>
      <c r="I221" s="48">
        <f t="shared" si="39"/>
        <v>2.4675119853903274E-5</v>
      </c>
    </row>
    <row r="222" spans="1:11" x14ac:dyDescent="0.25">
      <c r="A222" s="11" t="s">
        <v>11</v>
      </c>
      <c r="B222" s="52">
        <v>0</v>
      </c>
      <c r="C222" s="52">
        <v>0</v>
      </c>
      <c r="D222" s="52">
        <v>0</v>
      </c>
      <c r="E222" s="52">
        <v>7.556177408546293E-3</v>
      </c>
      <c r="F222" s="372"/>
      <c r="G222" s="52">
        <v>0</v>
      </c>
      <c r="H222" s="53">
        <v>0</v>
      </c>
      <c r="I222" s="54">
        <f t="shared" si="39"/>
        <v>7.556177408546293E-3</v>
      </c>
    </row>
    <row r="223" spans="1:11" x14ac:dyDescent="0.25">
      <c r="A223" s="12" t="s">
        <v>57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9"/>
        <v>0</v>
      </c>
    </row>
    <row r="224" spans="1:11" x14ac:dyDescent="0.25">
      <c r="A224" s="11" t="s">
        <v>16</v>
      </c>
      <c r="B224" s="52">
        <v>0</v>
      </c>
      <c r="C224" s="52">
        <v>0</v>
      </c>
      <c r="D224" s="52">
        <v>0</v>
      </c>
      <c r="E224" s="52">
        <v>0</v>
      </c>
      <c r="F224" s="372"/>
      <c r="G224" s="52">
        <v>0</v>
      </c>
      <c r="H224" s="53">
        <v>0</v>
      </c>
      <c r="I224" s="54">
        <f t="shared" si="39"/>
        <v>0</v>
      </c>
    </row>
    <row r="225" spans="1:11" x14ac:dyDescent="0.25">
      <c r="A225" s="12" t="s">
        <v>139</v>
      </c>
      <c r="B225" s="49">
        <v>0.57467268678728289</v>
      </c>
      <c r="C225" s="49">
        <v>0</v>
      </c>
      <c r="D225" s="49">
        <v>8.4272457701516118E-2</v>
      </c>
      <c r="E225" s="49">
        <v>1.0677565622521984E-4</v>
      </c>
      <c r="F225" s="372"/>
      <c r="G225" s="49">
        <v>0</v>
      </c>
      <c r="H225" s="58">
        <v>0</v>
      </c>
      <c r="I225" s="48">
        <f t="shared" si="39"/>
        <v>0.65905192014502423</v>
      </c>
    </row>
    <row r="226" spans="1:11" x14ac:dyDescent="0.25">
      <c r="A226" s="11" t="s">
        <v>24</v>
      </c>
      <c r="B226" s="52">
        <v>2.739194257155286E-2</v>
      </c>
      <c r="C226" s="52">
        <v>8.5867110555535344E-5</v>
      </c>
      <c r="D226" s="52">
        <v>9.6014563436613506E-2</v>
      </c>
      <c r="E226" s="52">
        <v>9.4329206193856388E-2</v>
      </c>
      <c r="F226" s="372"/>
      <c r="G226" s="52">
        <v>2.5701873181815223E-2</v>
      </c>
      <c r="H226" s="53">
        <v>2.9710655018079998E-3</v>
      </c>
      <c r="I226" s="54">
        <f t="shared" si="39"/>
        <v>0.24649451799620151</v>
      </c>
    </row>
    <row r="227" spans="1:11" x14ac:dyDescent="0.25">
      <c r="A227" s="12" t="s">
        <v>23</v>
      </c>
      <c r="B227" s="49">
        <v>8.5108587086072177E-2</v>
      </c>
      <c r="C227" s="49">
        <v>0</v>
      </c>
      <c r="D227" s="49">
        <v>2.7082745447548177E-3</v>
      </c>
      <c r="E227" s="49">
        <v>0</v>
      </c>
      <c r="F227" s="372"/>
      <c r="G227" s="49">
        <v>0</v>
      </c>
      <c r="H227" s="58">
        <v>0</v>
      </c>
      <c r="I227" s="48">
        <f t="shared" si="39"/>
        <v>8.7816861630826998E-2</v>
      </c>
    </row>
    <row r="228" spans="1:11" x14ac:dyDescent="0.25">
      <c r="A228" s="11" t="s">
        <v>58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9"/>
        <v>0</v>
      </c>
    </row>
    <row r="229" spans="1:11" x14ac:dyDescent="0.25">
      <c r="A229" s="12" t="s">
        <v>21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9"/>
        <v>0</v>
      </c>
    </row>
    <row r="230" spans="1:11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9"/>
        <v>0</v>
      </c>
    </row>
    <row r="231" spans="1:11" x14ac:dyDescent="0.25">
      <c r="A231" s="13" t="s">
        <v>62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9"/>
        <v>0</v>
      </c>
    </row>
    <row r="232" spans="1:11" ht="14.4" x14ac:dyDescent="0.3">
      <c r="A232" s="14" t="s">
        <v>22</v>
      </c>
      <c r="B232" s="59">
        <v>0</v>
      </c>
      <c r="C232" s="59">
        <v>0</v>
      </c>
      <c r="D232" s="59">
        <v>0</v>
      </c>
      <c r="E232" s="59">
        <v>0</v>
      </c>
      <c r="F232" s="372"/>
      <c r="G232" s="59">
        <v>0</v>
      </c>
      <c r="H232" s="60">
        <v>0</v>
      </c>
      <c r="I232" s="61">
        <f t="shared" si="39"/>
        <v>0</v>
      </c>
    </row>
    <row r="233" spans="1:11" ht="14.4" x14ac:dyDescent="0.3">
      <c r="A233" s="15" t="s">
        <v>18</v>
      </c>
      <c r="B233" s="65">
        <v>0</v>
      </c>
      <c r="C233" s="65">
        <v>0</v>
      </c>
      <c r="D233" s="65">
        <v>0</v>
      </c>
      <c r="E233" s="65">
        <v>0</v>
      </c>
      <c r="F233" s="372"/>
      <c r="G233" s="65">
        <v>0</v>
      </c>
      <c r="H233" s="66">
        <v>0</v>
      </c>
      <c r="I233" s="67">
        <f t="shared" si="39"/>
        <v>0</v>
      </c>
    </row>
    <row r="234" spans="1:11" ht="14.4" x14ac:dyDescent="0.3">
      <c r="A234" s="14" t="s">
        <v>19</v>
      </c>
      <c r="B234" s="59">
        <v>0</v>
      </c>
      <c r="C234" s="59">
        <v>0</v>
      </c>
      <c r="D234" s="59">
        <v>0</v>
      </c>
      <c r="E234" s="59">
        <v>0</v>
      </c>
      <c r="F234" s="372"/>
      <c r="G234" s="59">
        <v>0</v>
      </c>
      <c r="H234" s="60">
        <v>0</v>
      </c>
      <c r="I234" s="61">
        <f t="shared" si="39"/>
        <v>0</v>
      </c>
    </row>
    <row r="235" spans="1:11" ht="15" thickBot="1" x14ac:dyDescent="0.35">
      <c r="A235" s="16" t="s">
        <v>10</v>
      </c>
      <c r="B235" s="70">
        <v>0</v>
      </c>
      <c r="C235" s="70">
        <v>0</v>
      </c>
      <c r="D235" s="70">
        <v>0</v>
      </c>
      <c r="E235" s="70">
        <v>0</v>
      </c>
      <c r="F235" s="373"/>
      <c r="G235" s="70">
        <v>0</v>
      </c>
      <c r="H235" s="71">
        <v>0</v>
      </c>
      <c r="I235" s="72">
        <f t="shared" si="39"/>
        <v>0</v>
      </c>
    </row>
    <row r="236" spans="1:11" x14ac:dyDescent="0.25">
      <c r="A236" s="17" t="s">
        <v>25</v>
      </c>
      <c r="B236" s="276">
        <f>SUM(B215:B231)</f>
        <v>0.89980278496562738</v>
      </c>
      <c r="C236" s="75">
        <f t="shared" ref="C236:I236" si="40">SUM(C215:C231)</f>
        <v>9.4489367726938764E-2</v>
      </c>
      <c r="D236" s="75">
        <f t="shared" si="40"/>
        <v>2.0315374809346176</v>
      </c>
      <c r="E236" s="75">
        <f t="shared" si="40"/>
        <v>0.1020168343784818</v>
      </c>
      <c r="F236" s="75">
        <f t="shared" si="40"/>
        <v>0</v>
      </c>
      <c r="G236" s="75">
        <f t="shared" si="40"/>
        <v>2.5701873181815223E-2</v>
      </c>
      <c r="H236" s="76">
        <f t="shared" si="40"/>
        <v>2.9710655018079998E-3</v>
      </c>
      <c r="I236" s="48">
        <f t="shared" si="40"/>
        <v>3.1565194066892892</v>
      </c>
    </row>
    <row r="237" spans="1:11" s="4" customFormat="1" ht="15" thickBot="1" x14ac:dyDescent="0.35">
      <c r="A237" s="18" t="s">
        <v>85</v>
      </c>
      <c r="B237" s="105">
        <f>B236/$I$236</f>
        <v>0.28506169898995937</v>
      </c>
      <c r="C237" s="78">
        <f t="shared" ref="C237:I237" si="41">C236/$I$236</f>
        <v>2.9934670297510953E-2</v>
      </c>
      <c r="D237" s="78">
        <f t="shared" si="41"/>
        <v>0.64360050396946322</v>
      </c>
      <c r="E237" s="78">
        <f t="shared" si="41"/>
        <v>3.2319406673783774E-2</v>
      </c>
      <c r="F237" s="78">
        <f t="shared" si="41"/>
        <v>0</v>
      </c>
      <c r="G237" s="78">
        <f t="shared" si="41"/>
        <v>8.1424727271905469E-3</v>
      </c>
      <c r="H237" s="78">
        <f t="shared" si="41"/>
        <v>9.4124734209196498E-4</v>
      </c>
      <c r="I237" s="78">
        <f t="shared" si="41"/>
        <v>1</v>
      </c>
      <c r="K237"/>
    </row>
    <row r="238" spans="1:11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11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0" si="42">SUM(B242:H242)</f>
        <v>0</v>
      </c>
    </row>
    <row r="243" spans="1:9" x14ac:dyDescent="0.25">
      <c r="A243" s="12" t="s">
        <v>9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2"/>
        <v>0</v>
      </c>
    </row>
    <row r="244" spans="1:9" x14ac:dyDescent="0.25">
      <c r="A244" s="11" t="s">
        <v>54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2"/>
        <v>0</v>
      </c>
    </row>
    <row r="245" spans="1:9" x14ac:dyDescent="0.25">
      <c r="A245" s="12" t="s">
        <v>15</v>
      </c>
      <c r="B245" s="49">
        <v>105.01852264061884</v>
      </c>
      <c r="C245" s="49">
        <v>0.10707097090369178</v>
      </c>
      <c r="D245" s="49">
        <v>24.820078081020494</v>
      </c>
      <c r="E245" s="49">
        <v>0</v>
      </c>
      <c r="F245" s="372"/>
      <c r="G245" s="49">
        <v>0</v>
      </c>
      <c r="H245" s="58">
        <v>0</v>
      </c>
      <c r="I245" s="48">
        <f t="shared" si="42"/>
        <v>129.94567169254302</v>
      </c>
    </row>
    <row r="246" spans="1:9" x14ac:dyDescent="0.25">
      <c r="A246" s="11" t="s">
        <v>67</v>
      </c>
      <c r="B246" s="52">
        <v>33.292730911959957</v>
      </c>
      <c r="C246" s="52">
        <v>9.0757720009999265E-2</v>
      </c>
      <c r="D246" s="52">
        <v>14.28688301539958</v>
      </c>
      <c r="E246" s="52">
        <v>0</v>
      </c>
      <c r="F246" s="372"/>
      <c r="G246" s="52">
        <v>0</v>
      </c>
      <c r="H246" s="53">
        <v>0</v>
      </c>
      <c r="I246" s="54">
        <f t="shared" si="42"/>
        <v>47.670371647369535</v>
      </c>
    </row>
    <row r="247" spans="1:9" x14ac:dyDescent="0.25">
      <c r="A247" s="12" t="s">
        <v>56</v>
      </c>
      <c r="B247" s="49">
        <v>7.5581980343269325E-9</v>
      </c>
      <c r="C247" s="49">
        <v>7.5581980343269325E-9</v>
      </c>
      <c r="D247" s="49">
        <v>7.5581980343269325E-9</v>
      </c>
      <c r="E247" s="49">
        <v>0.38287643609448924</v>
      </c>
      <c r="F247" s="372"/>
      <c r="G247" s="49">
        <v>0</v>
      </c>
      <c r="H247" s="58">
        <v>0</v>
      </c>
      <c r="I247" s="48">
        <f t="shared" si="42"/>
        <v>0.38287645876908333</v>
      </c>
    </row>
    <row r="248" spans="1:9" x14ac:dyDescent="0.25">
      <c r="A248" s="11" t="s">
        <v>11</v>
      </c>
      <c r="B248" s="52">
        <v>1.3728434684205498E-8</v>
      </c>
      <c r="C248" s="52">
        <v>1.3728434684205498E-8</v>
      </c>
      <c r="D248" s="52">
        <v>1.3728434684205498E-8</v>
      </c>
      <c r="E248" s="52">
        <v>0.10070183794109051</v>
      </c>
      <c r="F248" s="372"/>
      <c r="G248" s="52">
        <v>0</v>
      </c>
      <c r="H248" s="53">
        <v>0</v>
      </c>
      <c r="I248" s="54">
        <f t="shared" si="42"/>
        <v>0.10070187912639457</v>
      </c>
    </row>
    <row r="249" spans="1:9" x14ac:dyDescent="0.25">
      <c r="A249" s="12" t="s">
        <v>57</v>
      </c>
      <c r="B249" s="49">
        <v>11.510400000000001</v>
      </c>
      <c r="C249" s="49">
        <v>11.510400000000001</v>
      </c>
      <c r="D249" s="49">
        <v>17.265599999999999</v>
      </c>
      <c r="E249" s="49">
        <v>0</v>
      </c>
      <c r="F249" s="372"/>
      <c r="G249" s="49">
        <v>0</v>
      </c>
      <c r="H249" s="58">
        <v>0</v>
      </c>
      <c r="I249" s="48">
        <f t="shared" si="42"/>
        <v>40.2864</v>
      </c>
    </row>
    <row r="250" spans="1:9" x14ac:dyDescent="0.25">
      <c r="A250" s="11" t="s">
        <v>16</v>
      </c>
      <c r="B250" s="52">
        <v>2.7283836976563483</v>
      </c>
      <c r="C250" s="52">
        <v>3.5765303418836172E-2</v>
      </c>
      <c r="D250" s="52">
        <v>5.1792812448890109</v>
      </c>
      <c r="E250" s="52">
        <v>0.10959062612761394</v>
      </c>
      <c r="F250" s="372"/>
      <c r="G250" s="52">
        <v>0</v>
      </c>
      <c r="H250" s="53">
        <v>0</v>
      </c>
      <c r="I250" s="54">
        <f t="shared" si="42"/>
        <v>8.0530208720918104</v>
      </c>
    </row>
    <row r="251" spans="1:9" x14ac:dyDescent="0.25">
      <c r="A251" s="12" t="s">
        <v>139</v>
      </c>
      <c r="B251" s="49">
        <v>103.30087351354898</v>
      </c>
      <c r="C251" s="49">
        <v>6.3845783962649723</v>
      </c>
      <c r="D251" s="49">
        <v>90.591583172674177</v>
      </c>
      <c r="E251" s="49">
        <v>6.7162583803113671E-2</v>
      </c>
      <c r="F251" s="372"/>
      <c r="G251" s="49">
        <v>0</v>
      </c>
      <c r="H251" s="58">
        <v>0</v>
      </c>
      <c r="I251" s="48">
        <f t="shared" si="42"/>
        <v>200.34419766629122</v>
      </c>
    </row>
    <row r="252" spans="1:9" x14ac:dyDescent="0.25">
      <c r="A252" s="11" t="s">
        <v>24</v>
      </c>
      <c r="B252" s="52">
        <v>25.77596754716285</v>
      </c>
      <c r="C252" s="52">
        <v>0.60934937291143165</v>
      </c>
      <c r="D252" s="52">
        <v>208.11928454499679</v>
      </c>
      <c r="E252" s="52">
        <v>188.60793788142601</v>
      </c>
      <c r="F252" s="372"/>
      <c r="G252" s="52">
        <v>251.24267318723372</v>
      </c>
      <c r="H252" s="53">
        <v>7.722552595582397</v>
      </c>
      <c r="I252" s="54">
        <f t="shared" si="42"/>
        <v>682.07776512931321</v>
      </c>
    </row>
    <row r="253" spans="1:9" x14ac:dyDescent="0.25">
      <c r="A253" s="12" t="s">
        <v>23</v>
      </c>
      <c r="B253" s="49">
        <v>15.963268161133032</v>
      </c>
      <c r="C253" s="49">
        <v>1.5131426291488775E-8</v>
      </c>
      <c r="D253" s="49">
        <v>0.2869758281769898</v>
      </c>
      <c r="E253" s="49">
        <v>0</v>
      </c>
      <c r="F253" s="372"/>
      <c r="G253" s="49">
        <v>0</v>
      </c>
      <c r="H253" s="58">
        <v>0</v>
      </c>
      <c r="I253" s="48">
        <f t="shared" si="42"/>
        <v>16.250244004441448</v>
      </c>
    </row>
    <row r="254" spans="1:9" x14ac:dyDescent="0.25">
      <c r="A254" s="11" t="s">
        <v>58</v>
      </c>
      <c r="B254" s="52">
        <v>1.411723447330598</v>
      </c>
      <c r="C254" s="52">
        <v>1.4898310970804469</v>
      </c>
      <c r="D254" s="52">
        <v>1.6466249717634762</v>
      </c>
      <c r="E254" s="52">
        <v>0</v>
      </c>
      <c r="F254" s="372"/>
      <c r="G254" s="52">
        <v>0</v>
      </c>
      <c r="H254" s="53">
        <v>0</v>
      </c>
      <c r="I254" s="54">
        <f t="shared" si="42"/>
        <v>4.5481795161745211</v>
      </c>
    </row>
    <row r="255" spans="1:9" x14ac:dyDescent="0.25">
      <c r="A255" s="12" t="s">
        <v>21</v>
      </c>
      <c r="B255" s="49">
        <v>0.78070436812797916</v>
      </c>
      <c r="C255" s="49">
        <v>2.2200153216132508</v>
      </c>
      <c r="D255" s="49">
        <v>1.9367976370486939</v>
      </c>
      <c r="E255" s="49">
        <v>0</v>
      </c>
      <c r="F255" s="372"/>
      <c r="G255" s="49">
        <v>0</v>
      </c>
      <c r="H255" s="58">
        <v>0</v>
      </c>
      <c r="I255" s="48">
        <f t="shared" si="42"/>
        <v>4.9375173267899237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2"/>
        <v>0</v>
      </c>
    </row>
    <row r="257" spans="1:11" x14ac:dyDescent="0.25">
      <c r="A257" s="13" t="s">
        <v>62</v>
      </c>
      <c r="B257" s="49">
        <v>67.244032312610898</v>
      </c>
      <c r="C257" s="49">
        <v>8.9581932744469568E-9</v>
      </c>
      <c r="D257" s="49">
        <v>8.9581932744469568E-9</v>
      </c>
      <c r="E257" s="49">
        <v>0</v>
      </c>
      <c r="F257" s="372"/>
      <c r="G257" s="49">
        <v>0</v>
      </c>
      <c r="H257" s="58">
        <v>0</v>
      </c>
      <c r="I257" s="48">
        <f t="shared" si="42"/>
        <v>67.24403233052729</v>
      </c>
    </row>
    <row r="258" spans="1:11" ht="14.4" x14ac:dyDescent="0.3">
      <c r="A258" s="14" t="s">
        <v>22</v>
      </c>
      <c r="B258" s="59">
        <v>67.244032309624842</v>
      </c>
      <c r="C258" s="59">
        <v>8.9581932744469568E-9</v>
      </c>
      <c r="D258" s="59">
        <v>8.9581932744469568E-9</v>
      </c>
      <c r="E258" s="59">
        <v>0</v>
      </c>
      <c r="F258" s="372"/>
      <c r="G258" s="59">
        <v>0</v>
      </c>
      <c r="H258" s="60">
        <v>0</v>
      </c>
      <c r="I258" s="61">
        <f t="shared" si="42"/>
        <v>67.244032327541234</v>
      </c>
    </row>
    <row r="259" spans="1:11" ht="14.4" x14ac:dyDescent="0.3">
      <c r="A259" s="15" t="s">
        <v>18</v>
      </c>
      <c r="B259" s="65">
        <v>0</v>
      </c>
      <c r="C259" s="65">
        <v>0</v>
      </c>
      <c r="D259" s="65">
        <v>0</v>
      </c>
      <c r="E259" s="65">
        <v>0</v>
      </c>
      <c r="F259" s="372"/>
      <c r="G259" s="65">
        <v>0</v>
      </c>
      <c r="H259" s="66">
        <v>0</v>
      </c>
      <c r="I259" s="67">
        <f t="shared" si="42"/>
        <v>0</v>
      </c>
    </row>
    <row r="260" spans="1:11" ht="14.4" x14ac:dyDescent="0.3">
      <c r="A260" s="14" t="s">
        <v>19</v>
      </c>
      <c r="B260" s="59">
        <v>0</v>
      </c>
      <c r="C260" s="59">
        <v>0</v>
      </c>
      <c r="D260" s="59">
        <v>0</v>
      </c>
      <c r="E260" s="59">
        <v>0</v>
      </c>
      <c r="F260" s="372"/>
      <c r="G260" s="59">
        <v>0</v>
      </c>
      <c r="H260" s="60">
        <v>0</v>
      </c>
      <c r="I260" s="61">
        <f t="shared" si="42"/>
        <v>0</v>
      </c>
    </row>
    <row r="261" spans="1:11" ht="15" thickBot="1" x14ac:dyDescent="0.35">
      <c r="A261" s="16" t="s">
        <v>10</v>
      </c>
      <c r="B261" s="70">
        <v>0</v>
      </c>
      <c r="C261" s="70">
        <v>0</v>
      </c>
      <c r="D261" s="70">
        <v>0</v>
      </c>
      <c r="E261" s="70">
        <v>0</v>
      </c>
      <c r="F261" s="373"/>
      <c r="G261" s="70">
        <v>0</v>
      </c>
      <c r="H261" s="71">
        <v>0</v>
      </c>
      <c r="I261" s="72">
        <f>SUM(B261:H261)</f>
        <v>0</v>
      </c>
    </row>
    <row r="262" spans="1:11" x14ac:dyDescent="0.25">
      <c r="A262" s="17" t="s">
        <v>25</v>
      </c>
      <c r="B262" s="75">
        <f>SUM(B241:B257)</f>
        <v>367.02660662143609</v>
      </c>
      <c r="C262" s="75">
        <f t="shared" ref="C262:I262" si="43">SUM(C241:C257)</f>
        <v>22.44776822757888</v>
      </c>
      <c r="D262" s="75">
        <f t="shared" si="43"/>
        <v>364.13310852621402</v>
      </c>
      <c r="E262" s="75">
        <f t="shared" si="43"/>
        <v>189.26826936539231</v>
      </c>
      <c r="F262" s="75">
        <f t="shared" si="43"/>
        <v>0</v>
      </c>
      <c r="G262" s="75">
        <f t="shared" si="43"/>
        <v>251.24267318723372</v>
      </c>
      <c r="H262" s="76">
        <f t="shared" si="43"/>
        <v>7.722552595582397</v>
      </c>
      <c r="I262" s="48">
        <f t="shared" si="43"/>
        <v>1201.8409785234373</v>
      </c>
    </row>
    <row r="263" spans="1:11" s="4" customFormat="1" ht="15" thickBot="1" x14ac:dyDescent="0.35">
      <c r="A263" s="18" t="s">
        <v>85</v>
      </c>
      <c r="B263" s="105">
        <f>B262/$I$262</f>
        <v>0.30538699643305484</v>
      </c>
      <c r="C263" s="105">
        <f t="shared" ref="C263:I263" si="44">C262/$I$262</f>
        <v>1.8677818969992061E-2</v>
      </c>
      <c r="D263" s="105">
        <f t="shared" si="44"/>
        <v>0.30297944156770401</v>
      </c>
      <c r="E263" s="105">
        <f t="shared" si="44"/>
        <v>0.15748195705385606</v>
      </c>
      <c r="F263" s="105">
        <f t="shared" si="44"/>
        <v>0</v>
      </c>
      <c r="G263" s="105">
        <f t="shared" si="44"/>
        <v>0.20904818330949779</v>
      </c>
      <c r="H263" s="105">
        <f t="shared" si="44"/>
        <v>6.425602665895285E-3</v>
      </c>
      <c r="I263" s="105">
        <f t="shared" si="44"/>
        <v>1</v>
      </c>
      <c r="K263"/>
    </row>
    <row r="264" spans="1:11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11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11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11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6" si="45">SUM(B268:H268)</f>
        <v>0</v>
      </c>
    </row>
    <row r="269" spans="1:11" x14ac:dyDescent="0.25">
      <c r="A269" s="12" t="s">
        <v>9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5"/>
        <v>0</v>
      </c>
    </row>
    <row r="270" spans="1:11" x14ac:dyDescent="0.25">
      <c r="A270" s="11" t="s">
        <v>54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5"/>
        <v>0</v>
      </c>
    </row>
    <row r="271" spans="1:11" x14ac:dyDescent="0.25">
      <c r="A271" s="12" t="s">
        <v>15</v>
      </c>
      <c r="B271" s="49">
        <v>10.106904157085404</v>
      </c>
      <c r="C271" s="49">
        <v>13.600934393991844</v>
      </c>
      <c r="D271" s="49">
        <v>6.54459125392777</v>
      </c>
      <c r="E271" s="49">
        <v>0</v>
      </c>
      <c r="F271" s="372"/>
      <c r="G271" s="49">
        <v>0</v>
      </c>
      <c r="H271" s="58">
        <v>0</v>
      </c>
      <c r="I271" s="48">
        <f t="shared" si="45"/>
        <v>30.252429805005018</v>
      </c>
    </row>
    <row r="272" spans="1:11" x14ac:dyDescent="0.25">
      <c r="A272" s="11" t="s">
        <v>67</v>
      </c>
      <c r="B272" s="52">
        <v>0.31283220153663466</v>
      </c>
      <c r="C272" s="52">
        <v>1.9300664755063361E-2</v>
      </c>
      <c r="D272" s="52">
        <v>1.2143792504540798</v>
      </c>
      <c r="E272" s="52">
        <v>7.753825083273303E-3</v>
      </c>
      <c r="F272" s="372"/>
      <c r="G272" s="52">
        <v>0</v>
      </c>
      <c r="H272" s="53">
        <v>0</v>
      </c>
      <c r="I272" s="54">
        <f t="shared" si="45"/>
        <v>1.5542659418290512</v>
      </c>
    </row>
    <row r="273" spans="1:9" x14ac:dyDescent="0.25">
      <c r="A273" s="12" t="s">
        <v>56</v>
      </c>
      <c r="B273" s="49">
        <v>8.152975221561221E-9</v>
      </c>
      <c r="C273" s="49">
        <v>8.152975221561221E-9</v>
      </c>
      <c r="D273" s="49">
        <v>8.152975221561221E-9</v>
      </c>
      <c r="E273" s="49">
        <v>9.6767439520695984</v>
      </c>
      <c r="F273" s="372"/>
      <c r="G273" s="49">
        <v>0</v>
      </c>
      <c r="H273" s="58">
        <v>0</v>
      </c>
      <c r="I273" s="48">
        <f t="shared" si="45"/>
        <v>9.6767439765285239</v>
      </c>
    </row>
    <row r="274" spans="1:9" x14ac:dyDescent="0.25">
      <c r="A274" s="11" t="s">
        <v>11</v>
      </c>
      <c r="B274" s="52">
        <v>9.2558711279665999E-9</v>
      </c>
      <c r="C274" s="52">
        <v>9.2558711279665999E-9</v>
      </c>
      <c r="D274" s="52">
        <v>9.2558711279665999E-9</v>
      </c>
      <c r="E274" s="52">
        <v>7.6810265772851317E-3</v>
      </c>
      <c r="F274" s="372"/>
      <c r="G274" s="52">
        <v>0</v>
      </c>
      <c r="H274" s="53">
        <v>0</v>
      </c>
      <c r="I274" s="54">
        <f t="shared" si="45"/>
        <v>7.6810543448985157E-3</v>
      </c>
    </row>
    <row r="275" spans="1:9" x14ac:dyDescent="0.25">
      <c r="A275" s="12" t="s">
        <v>57</v>
      </c>
      <c r="B275" s="49">
        <v>0</v>
      </c>
      <c r="C275" s="49">
        <v>0</v>
      </c>
      <c r="D275" s="49">
        <v>0</v>
      </c>
      <c r="E275" s="49">
        <v>0</v>
      </c>
      <c r="F275" s="372"/>
      <c r="G275" s="49">
        <v>0</v>
      </c>
      <c r="H275" s="58">
        <v>0</v>
      </c>
      <c r="I275" s="48">
        <f t="shared" si="45"/>
        <v>0</v>
      </c>
    </row>
    <row r="276" spans="1:9" x14ac:dyDescent="0.25">
      <c r="A276" s="11" t="s">
        <v>16</v>
      </c>
      <c r="B276" s="52">
        <v>1.0819667918817761E-2</v>
      </c>
      <c r="C276" s="52">
        <v>1.0459336944023651E-2</v>
      </c>
      <c r="D276" s="52">
        <v>1.5328674441241363E-2</v>
      </c>
      <c r="E276" s="52">
        <v>0</v>
      </c>
      <c r="F276" s="372"/>
      <c r="G276" s="52">
        <v>0</v>
      </c>
      <c r="H276" s="53">
        <v>0</v>
      </c>
      <c r="I276" s="54">
        <f t="shared" si="45"/>
        <v>3.6607679304082777E-2</v>
      </c>
    </row>
    <row r="277" spans="1:9" x14ac:dyDescent="0.25">
      <c r="A277" s="12" t="s">
        <v>139</v>
      </c>
      <c r="B277" s="49">
        <v>5.5058984094875658</v>
      </c>
      <c r="C277" s="49">
        <v>6.0211432000653202</v>
      </c>
      <c r="D277" s="49">
        <v>7.5736964665940807</v>
      </c>
      <c r="E277" s="49">
        <v>0</v>
      </c>
      <c r="F277" s="372"/>
      <c r="G277" s="49">
        <v>0</v>
      </c>
      <c r="H277" s="58">
        <v>0</v>
      </c>
      <c r="I277" s="48">
        <f t="shared" si="45"/>
        <v>19.100738076146968</v>
      </c>
    </row>
    <row r="278" spans="1:9" x14ac:dyDescent="0.25">
      <c r="A278" s="11" t="s">
        <v>24</v>
      </c>
      <c r="B278" s="52">
        <v>1.8629728927393063</v>
      </c>
      <c r="C278" s="52">
        <v>9.7537589374493764E-9</v>
      </c>
      <c r="D278" s="52">
        <v>689.1657633888434</v>
      </c>
      <c r="E278" s="52">
        <v>297.73914248861678</v>
      </c>
      <c r="F278" s="372"/>
      <c r="G278" s="52">
        <v>14.30810515594264</v>
      </c>
      <c r="H278" s="53">
        <v>0</v>
      </c>
      <c r="I278" s="54">
        <f t="shared" si="45"/>
        <v>1003.0759839358958</v>
      </c>
    </row>
    <row r="279" spans="1:9" x14ac:dyDescent="0.25">
      <c r="A279" s="12" t="s">
        <v>23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5"/>
        <v>0</v>
      </c>
    </row>
    <row r="280" spans="1:9" x14ac:dyDescent="0.25">
      <c r="A280" s="11" t="s">
        <v>58</v>
      </c>
      <c r="B280" s="52">
        <v>2.2616097348529433E-2</v>
      </c>
      <c r="C280" s="52">
        <v>1.5077398232352957E-2</v>
      </c>
      <c r="D280" s="52">
        <v>1.5077398232352957E-2</v>
      </c>
      <c r="E280" s="52">
        <v>0</v>
      </c>
      <c r="F280" s="372"/>
      <c r="G280" s="52">
        <v>0</v>
      </c>
      <c r="H280" s="53">
        <v>0</v>
      </c>
      <c r="I280" s="54">
        <f t="shared" si="45"/>
        <v>5.2770893813235346E-2</v>
      </c>
    </row>
    <row r="281" spans="1:9" x14ac:dyDescent="0.25">
      <c r="A281" s="12" t="s">
        <v>20</v>
      </c>
      <c r="B281" s="49">
        <v>1.1820259938255802E-3</v>
      </c>
      <c r="C281" s="49">
        <v>7.8801732921705337E-4</v>
      </c>
      <c r="D281" s="49">
        <v>7.8801732921705337E-4</v>
      </c>
      <c r="E281" s="49">
        <v>0</v>
      </c>
      <c r="F281" s="372"/>
      <c r="G281" s="49">
        <v>0</v>
      </c>
      <c r="H281" s="58">
        <v>0</v>
      </c>
      <c r="I281" s="48">
        <f t="shared" si="45"/>
        <v>2.7580606522596869E-3</v>
      </c>
    </row>
    <row r="282" spans="1:9" x14ac:dyDescent="0.25">
      <c r="A282" s="11" t="s">
        <v>21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5"/>
        <v>0</v>
      </c>
    </row>
    <row r="283" spans="1:9" x14ac:dyDescent="0.25">
      <c r="A283" s="13" t="s">
        <v>62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5"/>
        <v>0</v>
      </c>
    </row>
    <row r="284" spans="1:9" ht="14.4" x14ac:dyDescent="0.3">
      <c r="A284" s="14" t="s">
        <v>22</v>
      </c>
      <c r="B284" s="59">
        <v>0</v>
      </c>
      <c r="C284" s="59">
        <v>0</v>
      </c>
      <c r="D284" s="59">
        <v>0</v>
      </c>
      <c r="E284" s="59">
        <v>0</v>
      </c>
      <c r="F284" s="372"/>
      <c r="G284" s="59">
        <v>0</v>
      </c>
      <c r="H284" s="60">
        <v>0</v>
      </c>
      <c r="I284" s="61">
        <f t="shared" si="45"/>
        <v>0</v>
      </c>
    </row>
    <row r="285" spans="1:9" ht="14.4" x14ac:dyDescent="0.3">
      <c r="A285" s="15" t="s">
        <v>18</v>
      </c>
      <c r="B285" s="65">
        <v>0</v>
      </c>
      <c r="C285" s="65">
        <v>0</v>
      </c>
      <c r="D285" s="65">
        <v>0</v>
      </c>
      <c r="E285" s="65">
        <v>0</v>
      </c>
      <c r="F285" s="372"/>
      <c r="G285" s="65">
        <v>0</v>
      </c>
      <c r="H285" s="66">
        <v>0</v>
      </c>
      <c r="I285" s="67">
        <f t="shared" si="45"/>
        <v>0</v>
      </c>
    </row>
    <row r="286" spans="1:9" ht="14.4" x14ac:dyDescent="0.3">
      <c r="A286" s="14" t="s">
        <v>19</v>
      </c>
      <c r="B286" s="59">
        <v>0</v>
      </c>
      <c r="C286" s="59">
        <v>0</v>
      </c>
      <c r="D286" s="59">
        <v>0</v>
      </c>
      <c r="E286" s="59">
        <v>0</v>
      </c>
      <c r="F286" s="372"/>
      <c r="G286" s="59">
        <v>0</v>
      </c>
      <c r="H286" s="60">
        <v>0</v>
      </c>
      <c r="I286" s="61">
        <f t="shared" si="45"/>
        <v>0</v>
      </c>
    </row>
    <row r="287" spans="1:9" ht="15" thickBot="1" x14ac:dyDescent="0.35">
      <c r="A287" s="16" t="s">
        <v>10</v>
      </c>
      <c r="B287" s="70">
        <v>0</v>
      </c>
      <c r="C287" s="70">
        <v>0</v>
      </c>
      <c r="D287" s="70">
        <v>0</v>
      </c>
      <c r="E287" s="70">
        <v>0</v>
      </c>
      <c r="F287" s="373"/>
      <c r="G287" s="70">
        <v>0</v>
      </c>
      <c r="H287" s="71">
        <v>0</v>
      </c>
      <c r="I287" s="72">
        <f>SUM(B287:H287)</f>
        <v>0</v>
      </c>
    </row>
    <row r="288" spans="1:9" x14ac:dyDescent="0.25">
      <c r="A288" s="17" t="s">
        <v>25</v>
      </c>
      <c r="B288" s="75">
        <f>SUM(B267:B283)</f>
        <v>17.823225469518928</v>
      </c>
      <c r="C288" s="75">
        <f t="shared" ref="C288:I288" si="46">SUM(C267:C283)</f>
        <v>19.667703038480425</v>
      </c>
      <c r="D288" s="75">
        <f t="shared" si="46"/>
        <v>704.52962446723109</v>
      </c>
      <c r="E288" s="75">
        <f t="shared" si="46"/>
        <v>307.43132129234692</v>
      </c>
      <c r="F288" s="75">
        <f t="shared" si="46"/>
        <v>0</v>
      </c>
      <c r="G288" s="75">
        <f t="shared" si="46"/>
        <v>14.30810515594264</v>
      </c>
      <c r="H288" s="76">
        <f t="shared" si="46"/>
        <v>0</v>
      </c>
      <c r="I288" s="48">
        <f t="shared" si="46"/>
        <v>1063.7599794235198</v>
      </c>
    </row>
    <row r="289" spans="1:11" s="4" customFormat="1" ht="15" thickBot="1" x14ac:dyDescent="0.35">
      <c r="A289" s="18" t="s">
        <v>85</v>
      </c>
      <c r="B289" s="105">
        <f>B288/$I$288</f>
        <v>1.6754931388918967E-2</v>
      </c>
      <c r="C289" s="105">
        <f t="shared" ref="C289:I289" si="47">C288/$I$288</f>
        <v>1.8488854082608829E-2</v>
      </c>
      <c r="D289" s="105">
        <f t="shared" si="47"/>
        <v>0.66230130677508159</v>
      </c>
      <c r="E289" s="105">
        <f t="shared" si="47"/>
        <v>0.28900440629375079</v>
      </c>
      <c r="F289" s="105">
        <f t="shared" si="47"/>
        <v>0</v>
      </c>
      <c r="G289" s="105">
        <f t="shared" si="47"/>
        <v>1.3450501459639972E-2</v>
      </c>
      <c r="H289" s="105">
        <f t="shared" si="47"/>
        <v>0</v>
      </c>
      <c r="I289" s="105">
        <f t="shared" si="47"/>
        <v>1</v>
      </c>
      <c r="K289"/>
    </row>
    <row r="290" spans="1:11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11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11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11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2" si="48">SUM(B294:H294)</f>
        <v>0</v>
      </c>
    </row>
    <row r="295" spans="1:11" x14ac:dyDescent="0.25">
      <c r="A295" s="12" t="s">
        <v>9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8"/>
        <v>0</v>
      </c>
    </row>
    <row r="296" spans="1:11" x14ac:dyDescent="0.25">
      <c r="A296" s="11" t="s">
        <v>54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8"/>
        <v>0</v>
      </c>
    </row>
    <row r="297" spans="1:11" x14ac:dyDescent="0.25">
      <c r="A297" s="12" t="s">
        <v>15</v>
      </c>
      <c r="B297" s="49">
        <v>27.242071224569685</v>
      </c>
      <c r="C297" s="49">
        <v>112.26247852268226</v>
      </c>
      <c r="D297" s="49">
        <v>6.7789415353824678</v>
      </c>
      <c r="E297" s="49">
        <v>0</v>
      </c>
      <c r="F297" s="372"/>
      <c r="G297" s="49">
        <v>0</v>
      </c>
      <c r="H297" s="58">
        <v>0</v>
      </c>
      <c r="I297" s="48">
        <f t="shared" si="48"/>
        <v>146.2834912826344</v>
      </c>
    </row>
    <row r="298" spans="1:11" x14ac:dyDescent="0.25">
      <c r="A298" s="11" t="s">
        <v>67</v>
      </c>
      <c r="B298" s="52">
        <v>9.219142470423785</v>
      </c>
      <c r="C298" s="52">
        <v>2.197578505909358</v>
      </c>
      <c r="D298" s="52">
        <v>0.26076151659747343</v>
      </c>
      <c r="E298" s="52">
        <v>3.9196898252416446E-3</v>
      </c>
      <c r="F298" s="372"/>
      <c r="G298" s="52">
        <v>0</v>
      </c>
      <c r="H298" s="53">
        <v>0</v>
      </c>
      <c r="I298" s="54">
        <f t="shared" si="48"/>
        <v>11.681402182755857</v>
      </c>
    </row>
    <row r="299" spans="1:11" x14ac:dyDescent="0.25">
      <c r="A299" s="12" t="s">
        <v>56</v>
      </c>
      <c r="B299" s="49">
        <v>0</v>
      </c>
      <c r="C299" s="49">
        <v>0</v>
      </c>
      <c r="D299" s="49">
        <v>0</v>
      </c>
      <c r="E299" s="49">
        <v>0.39167674855672313</v>
      </c>
      <c r="F299" s="372"/>
      <c r="G299" s="49">
        <v>0</v>
      </c>
      <c r="H299" s="58">
        <v>0</v>
      </c>
      <c r="I299" s="48">
        <f t="shared" si="48"/>
        <v>0.39167674855672313</v>
      </c>
    </row>
    <row r="300" spans="1:11" x14ac:dyDescent="0.25">
      <c r="A300" s="11" t="s">
        <v>11</v>
      </c>
      <c r="B300" s="52">
        <v>0</v>
      </c>
      <c r="C300" s="52">
        <v>0</v>
      </c>
      <c r="D300" s="52">
        <v>0</v>
      </c>
      <c r="E300" s="52">
        <v>0</v>
      </c>
      <c r="F300" s="372"/>
      <c r="G300" s="52">
        <v>0</v>
      </c>
      <c r="H300" s="53">
        <v>0</v>
      </c>
      <c r="I300" s="54">
        <f t="shared" si="48"/>
        <v>0</v>
      </c>
    </row>
    <row r="301" spans="1:11" x14ac:dyDescent="0.25">
      <c r="A301" s="12" t="s">
        <v>57</v>
      </c>
      <c r="B301" s="49">
        <v>0</v>
      </c>
      <c r="C301" s="49">
        <v>0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8"/>
        <v>0</v>
      </c>
    </row>
    <row r="302" spans="1:11" x14ac:dyDescent="0.25">
      <c r="A302" s="11" t="s">
        <v>16</v>
      </c>
      <c r="B302" s="52">
        <v>0.63700386069636894</v>
      </c>
      <c r="C302" s="52">
        <v>35.661031556313894</v>
      </c>
      <c r="D302" s="52">
        <v>15.376631126117534</v>
      </c>
      <c r="E302" s="52">
        <v>4.9163893083174388</v>
      </c>
      <c r="F302" s="372"/>
      <c r="G302" s="52">
        <v>0</v>
      </c>
      <c r="H302" s="53">
        <v>0</v>
      </c>
      <c r="I302" s="54">
        <f t="shared" si="48"/>
        <v>56.59105585144524</v>
      </c>
    </row>
    <row r="303" spans="1:11" x14ac:dyDescent="0.25">
      <c r="A303" s="12" t="s">
        <v>139</v>
      </c>
      <c r="B303" s="49">
        <v>6.8216762749721758</v>
      </c>
      <c r="C303" s="49">
        <v>137.56349042238199</v>
      </c>
      <c r="D303" s="49">
        <v>13.76554613992181</v>
      </c>
      <c r="E303" s="49">
        <v>0.68169372905464998</v>
      </c>
      <c r="F303" s="372"/>
      <c r="G303" s="49">
        <v>0</v>
      </c>
      <c r="H303" s="58">
        <v>0</v>
      </c>
      <c r="I303" s="48">
        <f t="shared" si="48"/>
        <v>158.8324065663306</v>
      </c>
    </row>
    <row r="304" spans="1:11" x14ac:dyDescent="0.25">
      <c r="A304" s="11" t="s">
        <v>24</v>
      </c>
      <c r="B304" s="52">
        <v>5.4156813769993937</v>
      </c>
      <c r="C304" s="52">
        <v>3.6666052803202356</v>
      </c>
      <c r="D304" s="52">
        <v>11.454371449129075</v>
      </c>
      <c r="E304" s="52">
        <v>142.8136954131588</v>
      </c>
      <c r="F304" s="372"/>
      <c r="G304" s="52">
        <v>13.393212042356867</v>
      </c>
      <c r="H304" s="53">
        <v>4.0009213189564893E-2</v>
      </c>
      <c r="I304" s="54">
        <f t="shared" si="48"/>
        <v>176.78357477515394</v>
      </c>
    </row>
    <row r="305" spans="1:11" x14ac:dyDescent="0.25">
      <c r="A305" s="12" t="s">
        <v>23</v>
      </c>
      <c r="B305" s="49">
        <v>0.1032734928419978</v>
      </c>
      <c r="C305" s="49">
        <v>1.1642719886628452</v>
      </c>
      <c r="D305" s="49">
        <v>0.37839915275482661</v>
      </c>
      <c r="E305" s="49">
        <v>0</v>
      </c>
      <c r="F305" s="372"/>
      <c r="G305" s="49">
        <v>0</v>
      </c>
      <c r="H305" s="58">
        <v>0</v>
      </c>
      <c r="I305" s="48">
        <f t="shared" si="48"/>
        <v>1.6459446342596697</v>
      </c>
    </row>
    <row r="306" spans="1:11" x14ac:dyDescent="0.25">
      <c r="A306" s="11" t="s">
        <v>58</v>
      </c>
      <c r="B306" s="52">
        <v>1.5402858601943845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8"/>
        <v>1.5402858601943845</v>
      </c>
    </row>
    <row r="307" spans="1:11" x14ac:dyDescent="0.25">
      <c r="A307" s="12" t="s">
        <v>21</v>
      </c>
      <c r="B307" s="49">
        <v>11.027072858278286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8"/>
        <v>11.027072858278286</v>
      </c>
    </row>
    <row r="308" spans="1:11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8"/>
        <v>0</v>
      </c>
    </row>
    <row r="309" spans="1:11" x14ac:dyDescent="0.25">
      <c r="A309" s="13" t="s">
        <v>62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8"/>
        <v>0</v>
      </c>
    </row>
    <row r="310" spans="1:11" ht="14.4" x14ac:dyDescent="0.3">
      <c r="A310" s="14" t="s">
        <v>22</v>
      </c>
      <c r="B310" s="59">
        <v>0</v>
      </c>
      <c r="C310" s="59">
        <v>0</v>
      </c>
      <c r="D310" s="59">
        <v>0</v>
      </c>
      <c r="E310" s="59">
        <v>0</v>
      </c>
      <c r="F310" s="372"/>
      <c r="G310" s="59">
        <v>0</v>
      </c>
      <c r="H310" s="60">
        <v>0</v>
      </c>
      <c r="I310" s="61">
        <f t="shared" si="48"/>
        <v>0</v>
      </c>
    </row>
    <row r="311" spans="1:11" ht="14.4" x14ac:dyDescent="0.3">
      <c r="A311" s="15" t="s">
        <v>18</v>
      </c>
      <c r="B311" s="65">
        <v>0</v>
      </c>
      <c r="C311" s="65">
        <v>0</v>
      </c>
      <c r="D311" s="65">
        <v>0</v>
      </c>
      <c r="E311" s="65">
        <v>0</v>
      </c>
      <c r="F311" s="372"/>
      <c r="G311" s="65">
        <v>0</v>
      </c>
      <c r="H311" s="66">
        <v>0</v>
      </c>
      <c r="I311" s="67">
        <f t="shared" si="48"/>
        <v>0</v>
      </c>
    </row>
    <row r="312" spans="1:11" ht="14.4" x14ac:dyDescent="0.3">
      <c r="A312" s="14" t="s">
        <v>19</v>
      </c>
      <c r="B312" s="59">
        <v>0</v>
      </c>
      <c r="C312" s="59">
        <v>0</v>
      </c>
      <c r="D312" s="59">
        <v>0</v>
      </c>
      <c r="E312" s="59">
        <v>0</v>
      </c>
      <c r="F312" s="372"/>
      <c r="G312" s="59">
        <v>0</v>
      </c>
      <c r="H312" s="60">
        <v>0</v>
      </c>
      <c r="I312" s="61">
        <f t="shared" si="48"/>
        <v>0</v>
      </c>
    </row>
    <row r="313" spans="1:11" ht="15" thickBot="1" x14ac:dyDescent="0.35">
      <c r="A313" s="16" t="s">
        <v>10</v>
      </c>
      <c r="B313" s="70">
        <v>0</v>
      </c>
      <c r="C313" s="70">
        <v>0</v>
      </c>
      <c r="D313" s="70">
        <v>0</v>
      </c>
      <c r="E313" s="70">
        <v>0</v>
      </c>
      <c r="F313" s="373"/>
      <c r="G313" s="70">
        <v>0</v>
      </c>
      <c r="H313" s="71">
        <v>0</v>
      </c>
      <c r="I313" s="72">
        <f>SUM(B313:H313)</f>
        <v>0</v>
      </c>
    </row>
    <row r="314" spans="1:11" x14ac:dyDescent="0.25">
      <c r="A314" s="17" t="s">
        <v>25</v>
      </c>
      <c r="B314" s="75">
        <f>SUM(B293:B309)</f>
        <v>62.006207418976082</v>
      </c>
      <c r="C314" s="75">
        <f t="shared" ref="C314:I314" si="49">SUM(C293:C309)</f>
        <v>292.51545627627064</v>
      </c>
      <c r="D314" s="75">
        <f t="shared" si="49"/>
        <v>48.014650919903183</v>
      </c>
      <c r="E314" s="75">
        <f t="shared" si="49"/>
        <v>148.80737488891285</v>
      </c>
      <c r="F314" s="75">
        <f t="shared" si="49"/>
        <v>0</v>
      </c>
      <c r="G314" s="75">
        <f t="shared" si="49"/>
        <v>13.393212042356867</v>
      </c>
      <c r="H314" s="76">
        <f t="shared" si="49"/>
        <v>4.0009213189564893E-2</v>
      </c>
      <c r="I314" s="48">
        <f t="shared" si="49"/>
        <v>564.77691075960911</v>
      </c>
    </row>
    <row r="315" spans="1:11" s="4" customFormat="1" ht="15" thickBot="1" x14ac:dyDescent="0.35">
      <c r="A315" s="18" t="s">
        <v>85</v>
      </c>
      <c r="B315" s="105">
        <f>B314/$I$314</f>
        <v>0.10978884978774978</v>
      </c>
      <c r="C315" s="105">
        <f t="shared" ref="C315:I315" si="50">C314/$I$314</f>
        <v>0.51793097540557309</v>
      </c>
      <c r="D315" s="105">
        <f t="shared" si="50"/>
        <v>8.5015251164083219E-2</v>
      </c>
      <c r="E315" s="105">
        <f t="shared" si="50"/>
        <v>0.26347991933446979</v>
      </c>
      <c r="F315" s="105">
        <f t="shared" si="50"/>
        <v>0</v>
      </c>
      <c r="G315" s="105">
        <f t="shared" si="50"/>
        <v>2.3714163570078266E-2</v>
      </c>
      <c r="H315" s="105">
        <f t="shared" si="50"/>
        <v>7.0840738046025329E-5</v>
      </c>
      <c r="I315" s="105">
        <f t="shared" si="50"/>
        <v>1</v>
      </c>
      <c r="K315"/>
    </row>
    <row r="316" spans="1:11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11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11" x14ac:dyDescent="0.25">
      <c r="A319" s="10" t="s">
        <v>6</v>
      </c>
      <c r="B319" s="46">
        <v>1.551503495499954E-8</v>
      </c>
      <c r="C319" s="46">
        <v>57.922797167917444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57.922797183432479</v>
      </c>
    </row>
    <row r="320" spans="1:11" x14ac:dyDescent="0.25">
      <c r="A320" s="11" t="s">
        <v>7</v>
      </c>
      <c r="B320" s="52">
        <v>6.9568441511629137E-2</v>
      </c>
      <c r="C320" s="52">
        <v>1.159474025193819E-2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8" si="51">SUM(B320:H320)</f>
        <v>8.1163181763567321E-2</v>
      </c>
    </row>
    <row r="321" spans="1:9" x14ac:dyDescent="0.25">
      <c r="A321" s="12" t="s">
        <v>9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51"/>
        <v>0</v>
      </c>
    </row>
    <row r="322" spans="1:9" x14ac:dyDescent="0.25">
      <c r="A322" s="11" t="s">
        <v>54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51"/>
        <v>0</v>
      </c>
    </row>
    <row r="323" spans="1:9" x14ac:dyDescent="0.25">
      <c r="A323" s="12" t="s">
        <v>15</v>
      </c>
      <c r="B323" s="49">
        <v>8.1665747510038518</v>
      </c>
      <c r="C323" s="49">
        <v>68.422422594184184</v>
      </c>
      <c r="D323" s="49">
        <v>10.77913767035675</v>
      </c>
      <c r="E323" s="49">
        <v>0</v>
      </c>
      <c r="F323" s="372"/>
      <c r="G323" s="49">
        <v>0</v>
      </c>
      <c r="H323" s="58">
        <v>0</v>
      </c>
      <c r="I323" s="48">
        <f t="shared" si="51"/>
        <v>87.36813501554478</v>
      </c>
    </row>
    <row r="324" spans="1:9" x14ac:dyDescent="0.25">
      <c r="A324" s="11" t="s">
        <v>67</v>
      </c>
      <c r="B324" s="52">
        <v>0.60856838843625283</v>
      </c>
      <c r="C324" s="52">
        <v>3.8595628687040951E-6</v>
      </c>
      <c r="D324" s="52">
        <v>0</v>
      </c>
      <c r="E324" s="52">
        <v>0</v>
      </c>
      <c r="F324" s="372"/>
      <c r="G324" s="52">
        <v>0</v>
      </c>
      <c r="H324" s="53">
        <v>0</v>
      </c>
      <c r="I324" s="54">
        <f t="shared" si="51"/>
        <v>0.60857224799912157</v>
      </c>
    </row>
    <row r="325" spans="1:9" x14ac:dyDescent="0.25">
      <c r="A325" s="12" t="s">
        <v>56</v>
      </c>
      <c r="B325" s="49">
        <v>1.2978098386643049E-7</v>
      </c>
      <c r="C325" s="49">
        <v>1.6843793348751042</v>
      </c>
      <c r="D325" s="49">
        <v>0</v>
      </c>
      <c r="E325" s="49">
        <v>0.46804729921743482</v>
      </c>
      <c r="F325" s="372"/>
      <c r="G325" s="49">
        <v>0</v>
      </c>
      <c r="H325" s="58">
        <v>0</v>
      </c>
      <c r="I325" s="48">
        <f t="shared" si="51"/>
        <v>2.1524267638735228</v>
      </c>
    </row>
    <row r="326" spans="1:9" x14ac:dyDescent="0.25">
      <c r="A326" s="11" t="s">
        <v>11</v>
      </c>
      <c r="B326" s="52">
        <v>4.7601672834353282E-9</v>
      </c>
      <c r="C326" s="52">
        <v>0</v>
      </c>
      <c r="D326" s="52">
        <v>0</v>
      </c>
      <c r="E326" s="52">
        <v>4.5494446280611216E-2</v>
      </c>
      <c r="F326" s="372"/>
      <c r="G326" s="52">
        <v>0</v>
      </c>
      <c r="H326" s="53">
        <v>0</v>
      </c>
      <c r="I326" s="54">
        <f t="shared" si="51"/>
        <v>4.5494451040778497E-2</v>
      </c>
    </row>
    <row r="327" spans="1:9" x14ac:dyDescent="0.25">
      <c r="A327" s="12" t="s">
        <v>57</v>
      </c>
      <c r="B327" s="49">
        <v>0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51"/>
        <v>0</v>
      </c>
    </row>
    <row r="328" spans="1:9" x14ac:dyDescent="0.25">
      <c r="A328" s="11" t="s">
        <v>16</v>
      </c>
      <c r="B328" s="52">
        <v>0</v>
      </c>
      <c r="C328" s="52">
        <v>0</v>
      </c>
      <c r="D328" s="52">
        <v>0</v>
      </c>
      <c r="E328" s="52">
        <v>0</v>
      </c>
      <c r="F328" s="372"/>
      <c r="G328" s="52">
        <v>0</v>
      </c>
      <c r="H328" s="53">
        <v>0</v>
      </c>
      <c r="I328" s="54">
        <f t="shared" si="51"/>
        <v>0</v>
      </c>
    </row>
    <row r="329" spans="1:9" x14ac:dyDescent="0.25">
      <c r="A329" s="12" t="s">
        <v>139</v>
      </c>
      <c r="B329" s="49">
        <v>104.92017587512768</v>
      </c>
      <c r="C329" s="49">
        <v>208.38182248117852</v>
      </c>
      <c r="D329" s="49">
        <v>68.876467170926091</v>
      </c>
      <c r="E329" s="49">
        <v>57.601115454176451</v>
      </c>
      <c r="F329" s="372"/>
      <c r="G329" s="49">
        <v>0</v>
      </c>
      <c r="H329" s="58">
        <v>0</v>
      </c>
      <c r="I329" s="48">
        <f t="shared" si="51"/>
        <v>439.77958098140874</v>
      </c>
    </row>
    <row r="330" spans="1:9" x14ac:dyDescent="0.25">
      <c r="A330" s="11" t="s">
        <v>24</v>
      </c>
      <c r="B330" s="52">
        <v>24.0364334452313</v>
      </c>
      <c r="C330" s="52">
        <v>10.559194565823701</v>
      </c>
      <c r="D330" s="52">
        <v>25.875239238051581</v>
      </c>
      <c r="E330" s="52">
        <v>863.45270514124809</v>
      </c>
      <c r="F330" s="372"/>
      <c r="G330" s="52">
        <v>65.430730780444904</v>
      </c>
      <c r="H330" s="53">
        <v>0</v>
      </c>
      <c r="I330" s="54">
        <f t="shared" si="51"/>
        <v>989.35430317079965</v>
      </c>
    </row>
    <row r="331" spans="1:9" x14ac:dyDescent="0.25">
      <c r="A331" s="12" t="s">
        <v>23</v>
      </c>
      <c r="B331" s="49">
        <v>1.9827017818854433</v>
      </c>
      <c r="C331" s="49">
        <v>0</v>
      </c>
      <c r="D331" s="49">
        <v>3.0367374368211277</v>
      </c>
      <c r="E331" s="49">
        <v>0</v>
      </c>
      <c r="F331" s="372"/>
      <c r="G331" s="49">
        <v>0</v>
      </c>
      <c r="H331" s="58">
        <v>0</v>
      </c>
      <c r="I331" s="48">
        <f t="shared" si="51"/>
        <v>5.0194392187065713</v>
      </c>
    </row>
    <row r="332" spans="1:9" x14ac:dyDescent="0.25">
      <c r="A332" s="11" t="s">
        <v>58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51"/>
        <v>0</v>
      </c>
    </row>
    <row r="333" spans="1:9" x14ac:dyDescent="0.25">
      <c r="A333" s="12" t="s">
        <v>21</v>
      </c>
      <c r="B333" s="49">
        <v>33.980806554355588</v>
      </c>
      <c r="C333" s="49">
        <v>4289.1671870165565</v>
      </c>
      <c r="D333" s="49">
        <v>3.205865164408543</v>
      </c>
      <c r="E333" s="49">
        <v>0</v>
      </c>
      <c r="F333" s="372"/>
      <c r="G333" s="49">
        <v>0</v>
      </c>
      <c r="H333" s="58">
        <v>0</v>
      </c>
      <c r="I333" s="48">
        <f t="shared" si="51"/>
        <v>4326.3538587353205</v>
      </c>
    </row>
    <row r="334" spans="1:9" x14ac:dyDescent="0.25">
      <c r="A334" s="11" t="s">
        <v>20</v>
      </c>
      <c r="B334" s="52">
        <v>116.96307233206001</v>
      </c>
      <c r="C334" s="52">
        <v>14.6238897685068</v>
      </c>
      <c r="D334" s="52">
        <v>4.5530378994331846</v>
      </c>
      <c r="E334" s="52">
        <v>0</v>
      </c>
      <c r="F334" s="372"/>
      <c r="G334" s="52">
        <v>0</v>
      </c>
      <c r="H334" s="53">
        <v>0</v>
      </c>
      <c r="I334" s="54">
        <f t="shared" si="51"/>
        <v>136.13999999999999</v>
      </c>
    </row>
    <row r="335" spans="1:9" x14ac:dyDescent="0.25">
      <c r="A335" s="13" t="s">
        <v>62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51"/>
        <v>0</v>
      </c>
    </row>
    <row r="336" spans="1:9" ht="14.4" x14ac:dyDescent="0.3">
      <c r="A336" s="14" t="s">
        <v>22</v>
      </c>
      <c r="B336" s="59">
        <v>0</v>
      </c>
      <c r="C336" s="59">
        <v>0</v>
      </c>
      <c r="D336" s="59">
        <v>0</v>
      </c>
      <c r="E336" s="59">
        <v>0</v>
      </c>
      <c r="F336" s="372"/>
      <c r="G336" s="59">
        <v>0</v>
      </c>
      <c r="H336" s="60">
        <v>0</v>
      </c>
      <c r="I336" s="61">
        <f t="shared" si="51"/>
        <v>0</v>
      </c>
    </row>
    <row r="337" spans="1:11" ht="14.4" x14ac:dyDescent="0.3">
      <c r="A337" s="15" t="s">
        <v>18</v>
      </c>
      <c r="B337" s="65">
        <v>0</v>
      </c>
      <c r="C337" s="65">
        <v>0</v>
      </c>
      <c r="D337" s="65">
        <v>0</v>
      </c>
      <c r="E337" s="65">
        <v>0</v>
      </c>
      <c r="F337" s="372"/>
      <c r="G337" s="65">
        <v>0</v>
      </c>
      <c r="H337" s="66">
        <v>0</v>
      </c>
      <c r="I337" s="67">
        <f t="shared" si="51"/>
        <v>0</v>
      </c>
    </row>
    <row r="338" spans="1:11" ht="14.4" x14ac:dyDescent="0.3">
      <c r="A338" s="14" t="s">
        <v>19</v>
      </c>
      <c r="B338" s="59">
        <v>0</v>
      </c>
      <c r="C338" s="59">
        <v>0</v>
      </c>
      <c r="D338" s="59">
        <v>0</v>
      </c>
      <c r="E338" s="59">
        <v>0</v>
      </c>
      <c r="F338" s="372"/>
      <c r="G338" s="59">
        <v>0</v>
      </c>
      <c r="H338" s="60">
        <v>0</v>
      </c>
      <c r="I338" s="61">
        <f t="shared" si="51"/>
        <v>0</v>
      </c>
    </row>
    <row r="339" spans="1:11" ht="15" thickBot="1" x14ac:dyDescent="0.35">
      <c r="A339" s="16" t="s">
        <v>10</v>
      </c>
      <c r="B339" s="70">
        <v>0</v>
      </c>
      <c r="C339" s="70">
        <v>0</v>
      </c>
      <c r="D339" s="70">
        <v>0</v>
      </c>
      <c r="E339" s="70">
        <v>0</v>
      </c>
      <c r="F339" s="373"/>
      <c r="G339" s="70">
        <v>0</v>
      </c>
      <c r="H339" s="71">
        <v>0</v>
      </c>
      <c r="I339" s="72">
        <f>SUM(B339:H339)</f>
        <v>0</v>
      </c>
    </row>
    <row r="340" spans="1:11" x14ac:dyDescent="0.25">
      <c r="A340" s="17" t="s">
        <v>25</v>
      </c>
      <c r="B340" s="75">
        <f>SUM(B319:B335)</f>
        <v>290.72790171966795</v>
      </c>
      <c r="C340" s="75">
        <f t="shared" ref="C340:I340" si="52">SUM(C319:C335)</f>
        <v>4650.773291528857</v>
      </c>
      <c r="D340" s="75">
        <f t="shared" si="52"/>
        <v>116.32648457999727</v>
      </c>
      <c r="E340" s="75">
        <f t="shared" si="52"/>
        <v>921.56736234092261</v>
      </c>
      <c r="F340" s="75">
        <f t="shared" si="52"/>
        <v>0</v>
      </c>
      <c r="G340" s="75">
        <f t="shared" si="52"/>
        <v>65.430730780444904</v>
      </c>
      <c r="H340" s="76">
        <f t="shared" si="52"/>
        <v>0</v>
      </c>
      <c r="I340" s="48">
        <f t="shared" si="52"/>
        <v>6044.8257709498903</v>
      </c>
    </row>
    <row r="341" spans="1:11" s="4" customFormat="1" ht="15" thickBot="1" x14ac:dyDescent="0.35">
      <c r="A341" s="18" t="s">
        <v>85</v>
      </c>
      <c r="B341" s="105">
        <f>B340/$I$340</f>
        <v>4.8095331898041237E-2</v>
      </c>
      <c r="C341" s="105">
        <f t="shared" ref="C341:I341" si="53">C340/$I$340</f>
        <v>0.76938086683646956</v>
      </c>
      <c r="D341" s="105">
        <f t="shared" si="53"/>
        <v>1.9243976416828571E-2</v>
      </c>
      <c r="E341" s="105">
        <f t="shared" si="53"/>
        <v>0.15245557064188245</v>
      </c>
      <c r="F341" s="105">
        <f t="shared" si="53"/>
        <v>0</v>
      </c>
      <c r="G341" s="105">
        <f t="shared" si="53"/>
        <v>1.0824254206778081E-2</v>
      </c>
      <c r="H341" s="105">
        <f t="shared" si="53"/>
        <v>0</v>
      </c>
      <c r="I341" s="105">
        <f t="shared" si="53"/>
        <v>1</v>
      </c>
      <c r="K341"/>
    </row>
    <row r="342" spans="1:11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11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11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11" x14ac:dyDescent="0.25">
      <c r="A346" s="11" t="s">
        <v>7</v>
      </c>
      <c r="B346" s="52">
        <v>0.18299479906753816</v>
      </c>
      <c r="C346" s="52">
        <v>0.18299479906753816</v>
      </c>
      <c r="D346" s="52">
        <v>0.30499133177923032</v>
      </c>
      <c r="E346" s="52">
        <v>0.18299479906753816</v>
      </c>
      <c r="F346" s="372"/>
      <c r="G346" s="52">
        <v>0</v>
      </c>
      <c r="H346" s="53">
        <v>0</v>
      </c>
      <c r="I346" s="54">
        <f t="shared" ref="I346:I364" si="54">SUM(B346:H346)</f>
        <v>0.85397572898184471</v>
      </c>
    </row>
    <row r="347" spans="1:11" x14ac:dyDescent="0.25">
      <c r="A347" s="12" t="s">
        <v>9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4"/>
        <v>0</v>
      </c>
    </row>
    <row r="348" spans="1:11" x14ac:dyDescent="0.25">
      <c r="A348" s="11" t="s">
        <v>54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4"/>
        <v>0</v>
      </c>
    </row>
    <row r="349" spans="1:11" x14ac:dyDescent="0.25">
      <c r="A349" s="12" t="s">
        <v>15</v>
      </c>
      <c r="B349" s="49">
        <v>8.9686464032395534</v>
      </c>
      <c r="C349" s="49">
        <v>5.9135458605063516</v>
      </c>
      <c r="D349" s="49">
        <v>102.51541438990692</v>
      </c>
      <c r="E349" s="49">
        <v>1.8986135835693316E-8</v>
      </c>
      <c r="F349" s="372"/>
      <c r="G349" s="49">
        <v>0</v>
      </c>
      <c r="H349" s="58">
        <v>0</v>
      </c>
      <c r="I349" s="48">
        <f t="shared" si="54"/>
        <v>117.39760667263897</v>
      </c>
    </row>
    <row r="350" spans="1:11" x14ac:dyDescent="0.25">
      <c r="A350" s="11" t="s">
        <v>67</v>
      </c>
      <c r="B350" s="52">
        <v>1.535184717715153</v>
      </c>
      <c r="C350" s="52">
        <v>6.0108598564421629E-9</v>
      </c>
      <c r="D350" s="52">
        <v>4.7762181475780778</v>
      </c>
      <c r="E350" s="52">
        <v>6.0108598564421629E-9</v>
      </c>
      <c r="F350" s="372"/>
      <c r="G350" s="52">
        <v>0</v>
      </c>
      <c r="H350" s="53">
        <v>0</v>
      </c>
      <c r="I350" s="54">
        <f t="shared" si="54"/>
        <v>6.3114028773149506</v>
      </c>
    </row>
    <row r="351" spans="1:11" x14ac:dyDescent="0.25">
      <c r="A351" s="12" t="s">
        <v>56</v>
      </c>
      <c r="B351" s="49">
        <v>0</v>
      </c>
      <c r="C351" s="49">
        <v>0</v>
      </c>
      <c r="D351" s="49">
        <v>0</v>
      </c>
      <c r="E351" s="49">
        <v>3.6466345525839396</v>
      </c>
      <c r="F351" s="372"/>
      <c r="G351" s="49">
        <v>0</v>
      </c>
      <c r="H351" s="58">
        <v>0</v>
      </c>
      <c r="I351" s="48">
        <f t="shared" si="54"/>
        <v>3.6466345525839396</v>
      </c>
    </row>
    <row r="352" spans="1:11" x14ac:dyDescent="0.25">
      <c r="A352" s="11" t="s">
        <v>11</v>
      </c>
      <c r="B352" s="52">
        <v>0</v>
      </c>
      <c r="C352" s="52">
        <v>0</v>
      </c>
      <c r="D352" s="52">
        <v>0</v>
      </c>
      <c r="E352" s="52">
        <v>4.5756183186148776E-3</v>
      </c>
      <c r="F352" s="372"/>
      <c r="G352" s="52">
        <v>0</v>
      </c>
      <c r="H352" s="53">
        <v>0</v>
      </c>
      <c r="I352" s="54">
        <f t="shared" si="54"/>
        <v>4.5756183186148776E-3</v>
      </c>
    </row>
    <row r="353" spans="1:11" x14ac:dyDescent="0.25">
      <c r="A353" s="12" t="s">
        <v>57</v>
      </c>
      <c r="B353" s="49">
        <v>0</v>
      </c>
      <c r="C353" s="49">
        <v>0</v>
      </c>
      <c r="D353" s="49">
        <v>0</v>
      </c>
      <c r="E353" s="49">
        <v>0</v>
      </c>
      <c r="F353" s="372"/>
      <c r="G353" s="49">
        <v>0</v>
      </c>
      <c r="H353" s="58">
        <v>0</v>
      </c>
      <c r="I353" s="48">
        <f t="shared" si="54"/>
        <v>0</v>
      </c>
    </row>
    <row r="354" spans="1:11" x14ac:dyDescent="0.25">
      <c r="A354" s="11" t="s">
        <v>16</v>
      </c>
      <c r="B354" s="52">
        <v>9.9796216977595673</v>
      </c>
      <c r="C354" s="52">
        <v>1.66327035780709</v>
      </c>
      <c r="D354" s="52">
        <v>4.9898108239307232E-8</v>
      </c>
      <c r="E354" s="52">
        <v>4.9898108239307232E-8</v>
      </c>
      <c r="F354" s="372"/>
      <c r="G354" s="52">
        <v>0</v>
      </c>
      <c r="H354" s="53">
        <v>0</v>
      </c>
      <c r="I354" s="54">
        <f t="shared" si="54"/>
        <v>11.642892155362874</v>
      </c>
    </row>
    <row r="355" spans="1:11" x14ac:dyDescent="0.25">
      <c r="A355" s="12" t="s">
        <v>139</v>
      </c>
      <c r="B355" s="49">
        <v>4.4051326854077186E-2</v>
      </c>
      <c r="C355" s="49">
        <v>1.2610704630001572</v>
      </c>
      <c r="D355" s="49">
        <v>1.1694520243979538</v>
      </c>
      <c r="E355" s="49">
        <v>2.866301714132677E-10</v>
      </c>
      <c r="F355" s="372"/>
      <c r="G355" s="49">
        <v>0</v>
      </c>
      <c r="H355" s="58">
        <v>0</v>
      </c>
      <c r="I355" s="48">
        <f t="shared" si="54"/>
        <v>2.4745738145388185</v>
      </c>
    </row>
    <row r="356" spans="1:11" x14ac:dyDescent="0.25">
      <c r="A356" s="11" t="s">
        <v>24</v>
      </c>
      <c r="B356" s="52">
        <v>2.7927563324704789</v>
      </c>
      <c r="C356" s="52">
        <v>3.7836261647570621</v>
      </c>
      <c r="D356" s="52">
        <v>6.0171484138406459</v>
      </c>
      <c r="E356" s="52">
        <v>426.36583766248714</v>
      </c>
      <c r="F356" s="372"/>
      <c r="G356" s="52">
        <v>6.386615081997606</v>
      </c>
      <c r="H356" s="53">
        <v>2.0127430697579451E-2</v>
      </c>
      <c r="I356" s="54">
        <f t="shared" si="54"/>
        <v>445.3661110862505</v>
      </c>
    </row>
    <row r="357" spans="1:11" x14ac:dyDescent="0.25">
      <c r="A357" s="12" t="s">
        <v>23</v>
      </c>
      <c r="B357" s="49">
        <v>3.6515961904852157</v>
      </c>
      <c r="C357" s="49">
        <v>0</v>
      </c>
      <c r="D357" s="49">
        <v>0.86283718098442819</v>
      </c>
      <c r="E357" s="49">
        <v>0</v>
      </c>
      <c r="F357" s="372"/>
      <c r="G357" s="49">
        <v>0</v>
      </c>
      <c r="H357" s="58">
        <v>0</v>
      </c>
      <c r="I357" s="48">
        <f t="shared" si="54"/>
        <v>4.5144333714696439</v>
      </c>
    </row>
    <row r="358" spans="1:11" x14ac:dyDescent="0.25">
      <c r="A358" s="11" t="s">
        <v>58</v>
      </c>
      <c r="B358" s="52">
        <v>155.86948148102189</v>
      </c>
      <c r="C358" s="52">
        <v>264.33535597682061</v>
      </c>
      <c r="D358" s="52">
        <v>482.070555890609</v>
      </c>
      <c r="E358" s="52">
        <v>2.5759481697030868E-6</v>
      </c>
      <c r="F358" s="372"/>
      <c r="G358" s="52">
        <v>0</v>
      </c>
      <c r="H358" s="53">
        <v>0</v>
      </c>
      <c r="I358" s="54">
        <f t="shared" si="54"/>
        <v>902.27539592439962</v>
      </c>
    </row>
    <row r="359" spans="1:11" x14ac:dyDescent="0.25">
      <c r="A359" s="12" t="s">
        <v>21</v>
      </c>
      <c r="B359" s="49">
        <v>95.067470842967936</v>
      </c>
      <c r="C359" s="49">
        <v>332.41619566909566</v>
      </c>
      <c r="D359" s="49">
        <v>179.95406987071755</v>
      </c>
      <c r="E359" s="49">
        <v>6.6205665534919936E-9</v>
      </c>
      <c r="F359" s="372"/>
      <c r="G359" s="49">
        <v>0</v>
      </c>
      <c r="H359" s="58">
        <v>0</v>
      </c>
      <c r="I359" s="48">
        <f t="shared" si="54"/>
        <v>607.43773638940172</v>
      </c>
    </row>
    <row r="360" spans="1:11" x14ac:dyDescent="0.25">
      <c r="A360" s="11" t="s">
        <v>20</v>
      </c>
      <c r="B360" s="52">
        <v>6.4554596851767618</v>
      </c>
      <c r="C360" s="52">
        <v>347.5283925171334</v>
      </c>
      <c r="D360" s="52">
        <v>108.20034719124251</v>
      </c>
      <c r="E360" s="52">
        <v>7.9231576540867681E-7</v>
      </c>
      <c r="F360" s="372"/>
      <c r="G360" s="52">
        <v>0</v>
      </c>
      <c r="H360" s="53">
        <v>0</v>
      </c>
      <c r="I360" s="54">
        <f t="shared" si="54"/>
        <v>462.18420018586846</v>
      </c>
    </row>
    <row r="361" spans="1:11" x14ac:dyDescent="0.25">
      <c r="A361" s="13" t="s">
        <v>62</v>
      </c>
      <c r="B361" s="49">
        <v>0</v>
      </c>
      <c r="C361" s="49">
        <v>0</v>
      </c>
      <c r="D361" s="49">
        <v>0</v>
      </c>
      <c r="E361" s="49">
        <v>0</v>
      </c>
      <c r="F361" s="372"/>
      <c r="G361" s="49">
        <v>0</v>
      </c>
      <c r="H361" s="58">
        <v>0</v>
      </c>
      <c r="I361" s="48">
        <f t="shared" si="54"/>
        <v>0</v>
      </c>
    </row>
    <row r="362" spans="1:11" ht="14.4" x14ac:dyDescent="0.3">
      <c r="A362" s="14" t="s">
        <v>22</v>
      </c>
      <c r="B362" s="59">
        <v>0</v>
      </c>
      <c r="C362" s="59">
        <v>0</v>
      </c>
      <c r="D362" s="59">
        <v>0</v>
      </c>
      <c r="E362" s="59">
        <v>0</v>
      </c>
      <c r="F362" s="372"/>
      <c r="G362" s="59">
        <v>0</v>
      </c>
      <c r="H362" s="60">
        <v>0</v>
      </c>
      <c r="I362" s="61">
        <f t="shared" si="54"/>
        <v>0</v>
      </c>
    </row>
    <row r="363" spans="1:11" ht="14.4" x14ac:dyDescent="0.3">
      <c r="A363" s="15" t="s">
        <v>18</v>
      </c>
      <c r="B363" s="65">
        <v>0</v>
      </c>
      <c r="C363" s="65">
        <v>0</v>
      </c>
      <c r="D363" s="65">
        <v>0</v>
      </c>
      <c r="E363" s="65">
        <v>0</v>
      </c>
      <c r="F363" s="372"/>
      <c r="G363" s="65">
        <v>0</v>
      </c>
      <c r="H363" s="66">
        <v>0</v>
      </c>
      <c r="I363" s="67">
        <f t="shared" si="54"/>
        <v>0</v>
      </c>
    </row>
    <row r="364" spans="1:11" ht="14.4" x14ac:dyDescent="0.3">
      <c r="A364" s="14" t="s">
        <v>19</v>
      </c>
      <c r="B364" s="59">
        <v>0</v>
      </c>
      <c r="C364" s="59">
        <v>0</v>
      </c>
      <c r="D364" s="59">
        <v>0</v>
      </c>
      <c r="E364" s="59">
        <v>0</v>
      </c>
      <c r="F364" s="372"/>
      <c r="G364" s="59">
        <v>0</v>
      </c>
      <c r="H364" s="60">
        <v>0</v>
      </c>
      <c r="I364" s="61">
        <f t="shared" si="54"/>
        <v>0</v>
      </c>
    </row>
    <row r="365" spans="1:11" ht="15" thickBot="1" x14ac:dyDescent="0.35">
      <c r="A365" s="16" t="s">
        <v>10</v>
      </c>
      <c r="B365" s="70">
        <v>0</v>
      </c>
      <c r="C365" s="70">
        <v>0</v>
      </c>
      <c r="D365" s="70">
        <v>0</v>
      </c>
      <c r="E365" s="70">
        <v>0</v>
      </c>
      <c r="F365" s="373"/>
      <c r="G365" s="70">
        <v>0</v>
      </c>
      <c r="H365" s="71">
        <v>0</v>
      </c>
      <c r="I365" s="72">
        <f>SUM(B365:H365)</f>
        <v>0</v>
      </c>
    </row>
    <row r="366" spans="1:11" x14ac:dyDescent="0.25">
      <c r="A366" s="17" t="s">
        <v>25</v>
      </c>
      <c r="B366" s="75">
        <f>SUM(B345:B361)</f>
        <v>284.54726347675819</v>
      </c>
      <c r="C366" s="75">
        <f t="shared" ref="C366:I366" si="55">SUM(C345:C361)</f>
        <v>957.0844518141987</v>
      </c>
      <c r="D366" s="75">
        <f t="shared" si="55"/>
        <v>885.87103449095446</v>
      </c>
      <c r="E366" s="75">
        <f t="shared" si="55"/>
        <v>430.20004608252339</v>
      </c>
      <c r="F366" s="75">
        <f t="shared" si="55"/>
        <v>0</v>
      </c>
      <c r="G366" s="75">
        <f t="shared" si="55"/>
        <v>6.386615081997606</v>
      </c>
      <c r="H366" s="76">
        <f t="shared" si="55"/>
        <v>2.0127430697579451E-2</v>
      </c>
      <c r="I366" s="48">
        <f t="shared" si="55"/>
        <v>2564.1095383771303</v>
      </c>
    </row>
    <row r="367" spans="1:11" s="4" customFormat="1" ht="15" thickBot="1" x14ac:dyDescent="0.35">
      <c r="A367" s="18" t="s">
        <v>85</v>
      </c>
      <c r="B367" s="105">
        <f>B366/$I$366</f>
        <v>0.11097313091267276</v>
      </c>
      <c r="C367" s="105">
        <f t="shared" ref="C367:I367" si="56">C366/$I$366</f>
        <v>0.37326192094740002</v>
      </c>
      <c r="D367" s="105">
        <f t="shared" si="56"/>
        <v>0.34548876373340809</v>
      </c>
      <c r="E367" s="105">
        <f t="shared" si="56"/>
        <v>0.1677775616227396</v>
      </c>
      <c r="F367" s="105">
        <f t="shared" si="56"/>
        <v>0</v>
      </c>
      <c r="G367" s="105">
        <f t="shared" si="56"/>
        <v>2.4907731071582089E-3</v>
      </c>
      <c r="H367" s="105">
        <f t="shared" si="56"/>
        <v>7.8496766211939818E-6</v>
      </c>
      <c r="I367" s="105">
        <f t="shared" si="56"/>
        <v>1</v>
      </c>
      <c r="K367"/>
    </row>
    <row r="368" spans="1:11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0" si="57">SUM(B372:H372)</f>
        <v>0</v>
      </c>
    </row>
    <row r="373" spans="1:9" x14ac:dyDescent="0.25">
      <c r="A373" s="12" t="s">
        <v>9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7"/>
        <v>0</v>
      </c>
    </row>
    <row r="374" spans="1:9" x14ac:dyDescent="0.25">
      <c r="A374" s="11" t="s">
        <v>54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7"/>
        <v>0</v>
      </c>
    </row>
    <row r="375" spans="1:9" x14ac:dyDescent="0.25">
      <c r="A375" s="12" t="s">
        <v>15</v>
      </c>
      <c r="B375" s="49">
        <v>9.5402134972303543</v>
      </c>
      <c r="C375" s="49">
        <v>9.1374973618942631E-2</v>
      </c>
      <c r="D375" s="49">
        <v>22.735165443978428</v>
      </c>
      <c r="E375" s="49">
        <v>2.3916320620240208E-9</v>
      </c>
      <c r="F375" s="372"/>
      <c r="G375" s="49">
        <v>0</v>
      </c>
      <c r="H375" s="58">
        <v>0</v>
      </c>
      <c r="I375" s="48">
        <f t="shared" si="57"/>
        <v>32.366753917219356</v>
      </c>
    </row>
    <row r="376" spans="1:9" x14ac:dyDescent="0.25">
      <c r="A376" s="11" t="s">
        <v>67</v>
      </c>
      <c r="B376" s="52">
        <v>11.112796815089053</v>
      </c>
      <c r="C376" s="52">
        <v>7.7346174012864338E-3</v>
      </c>
      <c r="D376" s="52">
        <v>8.6780294342897113E-9</v>
      </c>
      <c r="E376" s="52">
        <v>1.6273040000900556E-2</v>
      </c>
      <c r="F376" s="372"/>
      <c r="G376" s="52">
        <v>0</v>
      </c>
      <c r="H376" s="53">
        <v>0</v>
      </c>
      <c r="I376" s="54">
        <f t="shared" si="57"/>
        <v>11.136804481169269</v>
      </c>
    </row>
    <row r="377" spans="1:9" x14ac:dyDescent="0.25">
      <c r="A377" s="12" t="s">
        <v>56</v>
      </c>
      <c r="B377" s="49">
        <v>8.3708876510697057E-9</v>
      </c>
      <c r="C377" s="49">
        <v>8.3708876510697057E-9</v>
      </c>
      <c r="D377" s="49">
        <v>8.3708876510697057E-9</v>
      </c>
      <c r="E377" s="49">
        <v>444.07768698263919</v>
      </c>
      <c r="F377" s="372"/>
      <c r="G377" s="49">
        <v>0</v>
      </c>
      <c r="H377" s="58">
        <v>0</v>
      </c>
      <c r="I377" s="48">
        <f t="shared" si="57"/>
        <v>444.07768700775188</v>
      </c>
    </row>
    <row r="378" spans="1:9" x14ac:dyDescent="0.25">
      <c r="A378" s="11" t="s">
        <v>11</v>
      </c>
      <c r="B378" s="52">
        <v>1.779769691049757E-8</v>
      </c>
      <c r="C378" s="52">
        <v>1.779769691049757E-8</v>
      </c>
      <c r="D378" s="52">
        <v>1.779769691049757E-8</v>
      </c>
      <c r="E378" s="52">
        <v>1.6990801659003185</v>
      </c>
      <c r="F378" s="372"/>
      <c r="G378" s="52">
        <v>0</v>
      </c>
      <c r="H378" s="53">
        <v>0</v>
      </c>
      <c r="I378" s="54">
        <f t="shared" si="57"/>
        <v>1.6990802192934094</v>
      </c>
    </row>
    <row r="379" spans="1:9" x14ac:dyDescent="0.25">
      <c r="A379" s="12" t="s">
        <v>57</v>
      </c>
      <c r="B379" s="49">
        <v>0</v>
      </c>
      <c r="C379" s="49">
        <v>0</v>
      </c>
      <c r="D379" s="49">
        <v>0</v>
      </c>
      <c r="E379" s="49">
        <v>0</v>
      </c>
      <c r="F379" s="372"/>
      <c r="G379" s="49">
        <v>0</v>
      </c>
      <c r="H379" s="58">
        <v>0</v>
      </c>
      <c r="I379" s="48">
        <f t="shared" si="57"/>
        <v>0</v>
      </c>
    </row>
    <row r="380" spans="1:9" x14ac:dyDescent="0.25">
      <c r="A380" s="11" t="s">
        <v>16</v>
      </c>
      <c r="B380" s="52">
        <v>3.5897498302823547</v>
      </c>
      <c r="C380" s="52">
        <v>1.0132139402202118E-8</v>
      </c>
      <c r="D380" s="52">
        <v>23.390873757645725</v>
      </c>
      <c r="E380" s="52">
        <v>1.3893667753890235</v>
      </c>
      <c r="F380" s="372"/>
      <c r="G380" s="52">
        <v>0</v>
      </c>
      <c r="H380" s="53">
        <v>0</v>
      </c>
      <c r="I380" s="54">
        <f t="shared" si="57"/>
        <v>28.369990373449244</v>
      </c>
    </row>
    <row r="381" spans="1:9" x14ac:dyDescent="0.25">
      <c r="A381" s="12" t="s">
        <v>139</v>
      </c>
      <c r="B381" s="49">
        <v>25.327670618762106</v>
      </c>
      <c r="C381" s="49">
        <v>1.6144545868337068</v>
      </c>
      <c r="D381" s="49">
        <v>49.5851600692951</v>
      </c>
      <c r="E381" s="49">
        <v>2.6580535373562949E-3</v>
      </c>
      <c r="F381" s="372"/>
      <c r="G381" s="49">
        <v>0</v>
      </c>
      <c r="H381" s="58">
        <v>0</v>
      </c>
      <c r="I381" s="48">
        <f t="shared" si="57"/>
        <v>76.529943328428274</v>
      </c>
    </row>
    <row r="382" spans="1:9" x14ac:dyDescent="0.25">
      <c r="A382" s="11" t="s">
        <v>24</v>
      </c>
      <c r="B382" s="52">
        <v>9.300608070536228</v>
      </c>
      <c r="C382" s="52">
        <v>1.008357288990229E-2</v>
      </c>
      <c r="D382" s="52">
        <v>2.5604491244296463</v>
      </c>
      <c r="E382" s="52">
        <v>39.176318190956017</v>
      </c>
      <c r="F382" s="372"/>
      <c r="G382" s="52">
        <v>34.325682033527968</v>
      </c>
      <c r="H382" s="53">
        <v>0</v>
      </c>
      <c r="I382" s="54">
        <f t="shared" si="57"/>
        <v>85.373140992339756</v>
      </c>
    </row>
    <row r="383" spans="1:9" x14ac:dyDescent="0.25">
      <c r="A383" s="12" t="s">
        <v>23</v>
      </c>
      <c r="B383" s="49">
        <v>7.7688325304051604</v>
      </c>
      <c r="C383" s="49">
        <v>1.147470239761411E-8</v>
      </c>
      <c r="D383" s="49">
        <v>1.147470239761411E-8</v>
      </c>
      <c r="E383" s="49">
        <v>1.147470239761411E-8</v>
      </c>
      <c r="F383" s="372"/>
      <c r="G383" s="49">
        <v>0</v>
      </c>
      <c r="H383" s="58">
        <v>0</v>
      </c>
      <c r="I383" s="48">
        <f t="shared" si="57"/>
        <v>7.7688325648292667</v>
      </c>
    </row>
    <row r="384" spans="1:9" x14ac:dyDescent="0.25">
      <c r="A384" s="11" t="s">
        <v>58</v>
      </c>
      <c r="B384" s="52">
        <v>7.9858996288534474</v>
      </c>
      <c r="C384" s="52">
        <v>2.2799318036918761E-8</v>
      </c>
      <c r="D384" s="52">
        <v>2.2799318036918761E-8</v>
      </c>
      <c r="E384" s="52">
        <v>2.2799318036918761E-8</v>
      </c>
      <c r="F384" s="372"/>
      <c r="G384" s="52">
        <v>0</v>
      </c>
      <c r="H384" s="53">
        <v>0</v>
      </c>
      <c r="I384" s="54">
        <f t="shared" si="57"/>
        <v>7.9858996972514014</v>
      </c>
    </row>
    <row r="385" spans="1:11" x14ac:dyDescent="0.25">
      <c r="A385" s="12" t="s">
        <v>21</v>
      </c>
      <c r="B385" s="49">
        <v>7.7106645832369178</v>
      </c>
      <c r="C385" s="49">
        <v>4.6263987499421502</v>
      </c>
      <c r="D385" s="49">
        <v>4.6263987499421502</v>
      </c>
      <c r="E385" s="49">
        <v>4.6263987499421502</v>
      </c>
      <c r="F385" s="372"/>
      <c r="G385" s="49">
        <v>0</v>
      </c>
      <c r="H385" s="58">
        <v>0</v>
      </c>
      <c r="I385" s="48">
        <f t="shared" si="57"/>
        <v>21.589860833063369</v>
      </c>
    </row>
    <row r="386" spans="1:11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7"/>
        <v>0</v>
      </c>
    </row>
    <row r="387" spans="1:11" x14ac:dyDescent="0.25">
      <c r="A387" s="13" t="s">
        <v>62</v>
      </c>
      <c r="B387" s="49">
        <v>0</v>
      </c>
      <c r="C387" s="49">
        <v>0</v>
      </c>
      <c r="D387" s="49">
        <v>0</v>
      </c>
      <c r="E387" s="49">
        <v>0</v>
      </c>
      <c r="F387" s="372"/>
      <c r="G387" s="49">
        <v>0</v>
      </c>
      <c r="H387" s="58">
        <v>0</v>
      </c>
      <c r="I387" s="48">
        <f t="shared" si="57"/>
        <v>0</v>
      </c>
    </row>
    <row r="388" spans="1:11" ht="14.4" x14ac:dyDescent="0.3">
      <c r="A388" s="14" t="s">
        <v>22</v>
      </c>
      <c r="B388" s="59">
        <v>0</v>
      </c>
      <c r="C388" s="59">
        <v>0</v>
      </c>
      <c r="D388" s="59">
        <v>0</v>
      </c>
      <c r="E388" s="59">
        <v>0</v>
      </c>
      <c r="F388" s="372"/>
      <c r="G388" s="59">
        <v>0</v>
      </c>
      <c r="H388" s="60">
        <v>0</v>
      </c>
      <c r="I388" s="61">
        <f t="shared" si="57"/>
        <v>0</v>
      </c>
    </row>
    <row r="389" spans="1:11" ht="14.4" x14ac:dyDescent="0.3">
      <c r="A389" s="15" t="s">
        <v>18</v>
      </c>
      <c r="B389" s="65">
        <v>0</v>
      </c>
      <c r="C389" s="65">
        <v>0</v>
      </c>
      <c r="D389" s="65">
        <v>0</v>
      </c>
      <c r="E389" s="65">
        <v>0</v>
      </c>
      <c r="F389" s="372"/>
      <c r="G389" s="65">
        <v>0</v>
      </c>
      <c r="H389" s="66">
        <v>0</v>
      </c>
      <c r="I389" s="67">
        <f t="shared" si="57"/>
        <v>0</v>
      </c>
    </row>
    <row r="390" spans="1:11" ht="14.4" x14ac:dyDescent="0.3">
      <c r="A390" s="14" t="s">
        <v>19</v>
      </c>
      <c r="B390" s="59">
        <v>0</v>
      </c>
      <c r="C390" s="59">
        <v>0</v>
      </c>
      <c r="D390" s="59">
        <v>0</v>
      </c>
      <c r="E390" s="59">
        <v>0</v>
      </c>
      <c r="F390" s="372"/>
      <c r="G390" s="59">
        <v>0</v>
      </c>
      <c r="H390" s="60">
        <v>0</v>
      </c>
      <c r="I390" s="61">
        <f t="shared" si="57"/>
        <v>0</v>
      </c>
    </row>
    <row r="391" spans="1:11" ht="15" thickBot="1" x14ac:dyDescent="0.35">
      <c r="A391" s="16" t="s">
        <v>10</v>
      </c>
      <c r="B391" s="70">
        <v>0</v>
      </c>
      <c r="C391" s="70">
        <v>0</v>
      </c>
      <c r="D391" s="70">
        <v>0</v>
      </c>
      <c r="E391" s="70">
        <v>0</v>
      </c>
      <c r="F391" s="373"/>
      <c r="G391" s="70">
        <v>0</v>
      </c>
      <c r="H391" s="71">
        <v>0</v>
      </c>
      <c r="I391" s="72">
        <f>SUM(B391:H391)</f>
        <v>0</v>
      </c>
    </row>
    <row r="392" spans="1:11" x14ac:dyDescent="0.25">
      <c r="A392" s="17" t="s">
        <v>25</v>
      </c>
      <c r="B392" s="75">
        <f>SUM(B371:B387)</f>
        <v>82.336435600564201</v>
      </c>
      <c r="C392" s="75">
        <f t="shared" ref="C392:I392" si="58">SUM(C371:C387)</f>
        <v>6.3500465712607328</v>
      </c>
      <c r="D392" s="75">
        <f t="shared" si="58"/>
        <v>102.89804721441168</v>
      </c>
      <c r="E392" s="75">
        <f t="shared" si="58"/>
        <v>490.98778199503062</v>
      </c>
      <c r="F392" s="75">
        <f t="shared" si="58"/>
        <v>0</v>
      </c>
      <c r="G392" s="75">
        <f t="shared" si="58"/>
        <v>34.325682033527968</v>
      </c>
      <c r="H392" s="76">
        <f t="shared" si="58"/>
        <v>0</v>
      </c>
      <c r="I392" s="48">
        <f t="shared" si="58"/>
        <v>716.89799341479534</v>
      </c>
    </row>
    <row r="393" spans="1:11" s="4" customFormat="1" ht="15" thickBot="1" x14ac:dyDescent="0.35">
      <c r="A393" s="18" t="s">
        <v>85</v>
      </c>
      <c r="B393" s="105">
        <f>B392/$I$392</f>
        <v>0.11485097790324621</v>
      </c>
      <c r="C393" s="105">
        <f t="shared" ref="C393:I393" si="59">C392/$I$392</f>
        <v>8.8576710070195613E-3</v>
      </c>
      <c r="D393" s="105">
        <f t="shared" si="59"/>
        <v>0.14353234094613393</v>
      </c>
      <c r="E393" s="105">
        <f t="shared" si="59"/>
        <v>0.68487816468325136</v>
      </c>
      <c r="F393" s="105">
        <f t="shared" si="59"/>
        <v>0</v>
      </c>
      <c r="G393" s="105">
        <f t="shared" si="59"/>
        <v>4.7880845460348799E-2</v>
      </c>
      <c r="H393" s="105">
        <f t="shared" si="59"/>
        <v>0</v>
      </c>
      <c r="I393" s="105">
        <f t="shared" si="59"/>
        <v>1</v>
      </c>
      <c r="K393"/>
    </row>
    <row r="394" spans="1:11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11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11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11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6" si="60">SUM(B398:H398)</f>
        <v>0</v>
      </c>
    </row>
    <row r="399" spans="1:11" x14ac:dyDescent="0.25">
      <c r="A399" s="12" t="s">
        <v>9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60"/>
        <v>0</v>
      </c>
    </row>
    <row r="400" spans="1:11" x14ac:dyDescent="0.25">
      <c r="A400" s="11" t="s">
        <v>54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60"/>
        <v>0</v>
      </c>
    </row>
    <row r="401" spans="1:9" x14ac:dyDescent="0.25">
      <c r="A401" s="12" t="s">
        <v>15</v>
      </c>
      <c r="B401" s="49">
        <v>17.168539764981297</v>
      </c>
      <c r="C401" s="49">
        <v>22.566836897811065</v>
      </c>
      <c r="D401" s="49">
        <v>1.1079656834990185E-2</v>
      </c>
      <c r="E401" s="49">
        <v>0</v>
      </c>
      <c r="F401" s="372"/>
      <c r="G401" s="49">
        <v>0</v>
      </c>
      <c r="H401" s="58">
        <v>0</v>
      </c>
      <c r="I401" s="48">
        <f t="shared" si="60"/>
        <v>39.746456319627349</v>
      </c>
    </row>
    <row r="402" spans="1:9" x14ac:dyDescent="0.25">
      <c r="A402" s="11" t="s">
        <v>67</v>
      </c>
      <c r="B402" s="52">
        <v>0.41722496402413622</v>
      </c>
      <c r="C402" s="52">
        <v>0.1254454187134221</v>
      </c>
      <c r="D402" s="52">
        <v>0.52448243930894456</v>
      </c>
      <c r="E402" s="52">
        <v>0</v>
      </c>
      <c r="F402" s="372"/>
      <c r="G402" s="52">
        <v>0</v>
      </c>
      <c r="H402" s="53">
        <v>0</v>
      </c>
      <c r="I402" s="54">
        <f t="shared" si="60"/>
        <v>1.067152822046503</v>
      </c>
    </row>
    <row r="403" spans="1:9" x14ac:dyDescent="0.25">
      <c r="A403" s="12" t="s">
        <v>56</v>
      </c>
      <c r="B403" s="49">
        <v>7.23966310522862E-8</v>
      </c>
      <c r="C403" s="49">
        <v>0</v>
      </c>
      <c r="D403" s="49">
        <v>0</v>
      </c>
      <c r="E403" s="49">
        <v>0.38448538412602956</v>
      </c>
      <c r="F403" s="372"/>
      <c r="G403" s="49">
        <v>0</v>
      </c>
      <c r="H403" s="58">
        <v>0</v>
      </c>
      <c r="I403" s="48">
        <f t="shared" si="60"/>
        <v>0.38448545652266064</v>
      </c>
    </row>
    <row r="404" spans="1:9" x14ac:dyDescent="0.25">
      <c r="A404" s="11" t="s">
        <v>11</v>
      </c>
      <c r="B404" s="52">
        <v>9.2461429256796829E-9</v>
      </c>
      <c r="C404" s="52">
        <v>0</v>
      </c>
      <c r="D404" s="52">
        <v>0</v>
      </c>
      <c r="E404" s="52">
        <v>7.5820166679784529E-2</v>
      </c>
      <c r="F404" s="372"/>
      <c r="G404" s="52">
        <v>0</v>
      </c>
      <c r="H404" s="53">
        <v>0</v>
      </c>
      <c r="I404" s="54">
        <f t="shared" si="60"/>
        <v>7.5820175925927449E-2</v>
      </c>
    </row>
    <row r="405" spans="1:9" x14ac:dyDescent="0.25">
      <c r="A405" s="12" t="s">
        <v>57</v>
      </c>
      <c r="B405" s="49">
        <v>0</v>
      </c>
      <c r="C405" s="49">
        <v>0</v>
      </c>
      <c r="D405" s="49">
        <v>0</v>
      </c>
      <c r="E405" s="49">
        <v>0</v>
      </c>
      <c r="F405" s="372"/>
      <c r="G405" s="49">
        <v>0</v>
      </c>
      <c r="H405" s="58">
        <v>0</v>
      </c>
      <c r="I405" s="48">
        <f t="shared" si="60"/>
        <v>0</v>
      </c>
    </row>
    <row r="406" spans="1:9" x14ac:dyDescent="0.25">
      <c r="A406" s="11" t="s">
        <v>16</v>
      </c>
      <c r="B406" s="52">
        <v>4.5278368942248317E-3</v>
      </c>
      <c r="C406" s="52">
        <v>0</v>
      </c>
      <c r="D406" s="52">
        <v>7.5463948237080528E-4</v>
      </c>
      <c r="E406" s="52">
        <v>0</v>
      </c>
      <c r="F406" s="372"/>
      <c r="G406" s="52">
        <v>0</v>
      </c>
      <c r="H406" s="53">
        <v>0</v>
      </c>
      <c r="I406" s="54">
        <f t="shared" si="60"/>
        <v>5.282476376595637E-3</v>
      </c>
    </row>
    <row r="407" spans="1:9" x14ac:dyDescent="0.25">
      <c r="A407" s="12" t="s">
        <v>139</v>
      </c>
      <c r="B407" s="49">
        <v>2.1476469845698625</v>
      </c>
      <c r="C407" s="49">
        <v>7.0771112671116381</v>
      </c>
      <c r="D407" s="49">
        <v>1.2571463185925027</v>
      </c>
      <c r="E407" s="49">
        <v>0.12330450561491459</v>
      </c>
      <c r="F407" s="372"/>
      <c r="G407" s="49">
        <v>0</v>
      </c>
      <c r="H407" s="58">
        <v>0</v>
      </c>
      <c r="I407" s="48">
        <f t="shared" si="60"/>
        <v>10.605209075888917</v>
      </c>
    </row>
    <row r="408" spans="1:9" x14ac:dyDescent="0.25">
      <c r="A408" s="11" t="s">
        <v>24</v>
      </c>
      <c r="B408" s="52">
        <v>1.2509935557119112</v>
      </c>
      <c r="C408" s="52">
        <v>0.34033585734723876</v>
      </c>
      <c r="D408" s="52">
        <v>0.12999659280921541</v>
      </c>
      <c r="E408" s="52">
        <v>30.222096926397658</v>
      </c>
      <c r="F408" s="372"/>
      <c r="G408" s="52">
        <v>5.3511996161480271</v>
      </c>
      <c r="H408" s="53">
        <v>0</v>
      </c>
      <c r="I408" s="54">
        <f t="shared" si="60"/>
        <v>37.294622548414054</v>
      </c>
    </row>
    <row r="409" spans="1:9" x14ac:dyDescent="0.25">
      <c r="A409" s="12" t="s">
        <v>23</v>
      </c>
      <c r="B409" s="49">
        <v>0.28800903446341597</v>
      </c>
      <c r="C409" s="49">
        <v>0</v>
      </c>
      <c r="D409" s="49">
        <v>0</v>
      </c>
      <c r="E409" s="49">
        <v>0</v>
      </c>
      <c r="F409" s="372"/>
      <c r="G409" s="49">
        <v>0</v>
      </c>
      <c r="H409" s="58">
        <v>0</v>
      </c>
      <c r="I409" s="48">
        <f t="shared" si="60"/>
        <v>0.28800903446341597</v>
      </c>
    </row>
    <row r="410" spans="1:9" x14ac:dyDescent="0.25">
      <c r="A410" s="11" t="s">
        <v>58</v>
      </c>
      <c r="B410" s="52">
        <v>6.6682513831746573E-2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60"/>
        <v>6.6682513831746573E-2</v>
      </c>
    </row>
    <row r="411" spans="1:9" x14ac:dyDescent="0.25">
      <c r="A411" s="12" t="s">
        <v>21</v>
      </c>
      <c r="B411" s="49">
        <v>8.3256332600612742E-2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60"/>
        <v>8.3256332600612742E-2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60"/>
        <v>0</v>
      </c>
    </row>
    <row r="413" spans="1:9" x14ac:dyDescent="0.25">
      <c r="A413" s="13" t="s">
        <v>62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60"/>
        <v>0</v>
      </c>
    </row>
    <row r="414" spans="1:9" ht="14.4" x14ac:dyDescent="0.3">
      <c r="A414" s="14" t="s">
        <v>22</v>
      </c>
      <c r="B414" s="59">
        <v>0</v>
      </c>
      <c r="C414" s="59">
        <v>0</v>
      </c>
      <c r="D414" s="59">
        <v>0</v>
      </c>
      <c r="E414" s="59">
        <v>0</v>
      </c>
      <c r="F414" s="372"/>
      <c r="G414" s="59">
        <v>0</v>
      </c>
      <c r="H414" s="60">
        <v>0</v>
      </c>
      <c r="I414" s="61">
        <f t="shared" si="60"/>
        <v>0</v>
      </c>
    </row>
    <row r="415" spans="1:9" ht="14.4" x14ac:dyDescent="0.3">
      <c r="A415" s="15" t="s">
        <v>18</v>
      </c>
      <c r="B415" s="65">
        <v>0</v>
      </c>
      <c r="C415" s="65">
        <v>0</v>
      </c>
      <c r="D415" s="65">
        <v>0</v>
      </c>
      <c r="E415" s="65">
        <v>0</v>
      </c>
      <c r="F415" s="372"/>
      <c r="G415" s="65">
        <v>0</v>
      </c>
      <c r="H415" s="66">
        <v>0</v>
      </c>
      <c r="I415" s="67">
        <f t="shared" si="60"/>
        <v>0</v>
      </c>
    </row>
    <row r="416" spans="1:9" ht="14.4" x14ac:dyDescent="0.3">
      <c r="A416" s="14" t="s">
        <v>19</v>
      </c>
      <c r="B416" s="59">
        <v>0</v>
      </c>
      <c r="C416" s="59">
        <v>0</v>
      </c>
      <c r="D416" s="59">
        <v>0</v>
      </c>
      <c r="E416" s="59">
        <v>0</v>
      </c>
      <c r="F416" s="372"/>
      <c r="G416" s="59">
        <v>0</v>
      </c>
      <c r="H416" s="60">
        <v>0</v>
      </c>
      <c r="I416" s="61">
        <f t="shared" si="60"/>
        <v>0</v>
      </c>
    </row>
    <row r="417" spans="1:11" ht="15" thickBot="1" x14ac:dyDescent="0.35">
      <c r="A417" s="16" t="s">
        <v>10</v>
      </c>
      <c r="B417" s="70">
        <v>0</v>
      </c>
      <c r="C417" s="70">
        <v>0</v>
      </c>
      <c r="D417" s="70">
        <v>0</v>
      </c>
      <c r="E417" s="70">
        <v>0</v>
      </c>
      <c r="F417" s="373"/>
      <c r="G417" s="70">
        <v>0</v>
      </c>
      <c r="H417" s="71">
        <v>0</v>
      </c>
      <c r="I417" s="72">
        <f>SUM(B417:H417)</f>
        <v>0</v>
      </c>
    </row>
    <row r="418" spans="1:11" x14ac:dyDescent="0.25">
      <c r="A418" s="17" t="s">
        <v>25</v>
      </c>
      <c r="B418" s="75">
        <f>SUM(B397:B413)</f>
        <v>21.426881068719986</v>
      </c>
      <c r="C418" s="75">
        <f t="shared" ref="C418:I418" si="61">SUM(C397:C413)</f>
        <v>30.109729440983362</v>
      </c>
      <c r="D418" s="75">
        <f t="shared" si="61"/>
        <v>1.9234596470280236</v>
      </c>
      <c r="E418" s="75">
        <f t="shared" si="61"/>
        <v>30.805706982818386</v>
      </c>
      <c r="F418" s="75">
        <f t="shared" si="61"/>
        <v>0</v>
      </c>
      <c r="G418" s="75">
        <f t="shared" si="61"/>
        <v>5.3511996161480271</v>
      </c>
      <c r="H418" s="76">
        <f t="shared" si="61"/>
        <v>0</v>
      </c>
      <c r="I418" s="48">
        <f t="shared" si="61"/>
        <v>89.616976755697777</v>
      </c>
    </row>
    <row r="419" spans="1:11" s="4" customFormat="1" ht="15" thickBot="1" x14ac:dyDescent="0.35">
      <c r="A419" s="18" t="s">
        <v>85</v>
      </c>
      <c r="B419" s="105">
        <f>B418/$I$418</f>
        <v>0.23909399585227228</v>
      </c>
      <c r="C419" s="105">
        <f t="shared" ref="C419:I419" si="62">C418/$I$418</f>
        <v>0.33598242800652173</v>
      </c>
      <c r="D419" s="105">
        <f t="shared" si="62"/>
        <v>2.1463116885448063E-2</v>
      </c>
      <c r="E419" s="105">
        <f t="shared" si="62"/>
        <v>0.34374856302949075</v>
      </c>
      <c r="F419" s="105">
        <f t="shared" si="62"/>
        <v>0</v>
      </c>
      <c r="G419" s="105">
        <f t="shared" si="62"/>
        <v>5.9711896226267221E-2</v>
      </c>
      <c r="H419" s="105">
        <f t="shared" si="62"/>
        <v>0</v>
      </c>
      <c r="I419" s="105">
        <f t="shared" si="62"/>
        <v>1</v>
      </c>
      <c r="K419"/>
    </row>
    <row r="420" spans="1:11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11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11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11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2" si="63">SUM(B424:H424)</f>
        <v>0</v>
      </c>
    </row>
    <row r="425" spans="1:11" x14ac:dyDescent="0.25">
      <c r="A425" s="12" t="s">
        <v>9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3"/>
        <v>0</v>
      </c>
    </row>
    <row r="426" spans="1:11" x14ac:dyDescent="0.25">
      <c r="A426" s="11" t="s">
        <v>54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3"/>
        <v>0</v>
      </c>
    </row>
    <row r="427" spans="1:11" x14ac:dyDescent="0.25">
      <c r="A427" s="12" t="s">
        <v>15</v>
      </c>
      <c r="B427" s="49">
        <v>33.048012257819856</v>
      </c>
      <c r="C427" s="49">
        <v>2.818763379885556</v>
      </c>
      <c r="D427" s="49">
        <v>9.6024515638296002</v>
      </c>
      <c r="E427" s="49">
        <v>0</v>
      </c>
      <c r="F427" s="372"/>
      <c r="G427" s="49">
        <v>0</v>
      </c>
      <c r="H427" s="58">
        <v>0</v>
      </c>
      <c r="I427" s="48">
        <f t="shared" si="63"/>
        <v>45.469227201535006</v>
      </c>
    </row>
    <row r="428" spans="1:11" x14ac:dyDescent="0.25">
      <c r="A428" s="11" t="s">
        <v>67</v>
      </c>
      <c r="B428" s="52">
        <v>0.58100482330538861</v>
      </c>
      <c r="C428" s="52">
        <v>0.50270281832304753</v>
      </c>
      <c r="D428" s="52">
        <v>0.43348305665137449</v>
      </c>
      <c r="E428" s="52">
        <v>0</v>
      </c>
      <c r="F428" s="372"/>
      <c r="G428" s="52">
        <v>0</v>
      </c>
      <c r="H428" s="53">
        <v>0</v>
      </c>
      <c r="I428" s="54">
        <f t="shared" si="63"/>
        <v>1.5171906982798107</v>
      </c>
    </row>
    <row r="429" spans="1:11" x14ac:dyDescent="0.25">
      <c r="A429" s="12" t="s">
        <v>56</v>
      </c>
      <c r="B429" s="49">
        <v>2.527132818831E-8</v>
      </c>
      <c r="C429" s="49">
        <v>2.527132818831E-8</v>
      </c>
      <c r="D429" s="49">
        <v>2.527132818831E-8</v>
      </c>
      <c r="E429" s="49">
        <v>0.13610111022090193</v>
      </c>
      <c r="F429" s="372"/>
      <c r="G429" s="49">
        <v>0</v>
      </c>
      <c r="H429" s="58">
        <v>0</v>
      </c>
      <c r="I429" s="48">
        <f t="shared" si="63"/>
        <v>0.1361011860348865</v>
      </c>
    </row>
    <row r="430" spans="1:11" x14ac:dyDescent="0.25">
      <c r="A430" s="11" t="s">
        <v>11</v>
      </c>
      <c r="B430" s="52">
        <v>0</v>
      </c>
      <c r="C430" s="52">
        <v>0</v>
      </c>
      <c r="D430" s="52">
        <v>0</v>
      </c>
      <c r="E430" s="52">
        <v>0</v>
      </c>
      <c r="F430" s="372"/>
      <c r="G430" s="52">
        <v>0</v>
      </c>
      <c r="H430" s="53">
        <v>0</v>
      </c>
      <c r="I430" s="54">
        <f t="shared" si="63"/>
        <v>0</v>
      </c>
    </row>
    <row r="431" spans="1:11" x14ac:dyDescent="0.25">
      <c r="A431" s="12" t="s">
        <v>57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3"/>
        <v>0</v>
      </c>
    </row>
    <row r="432" spans="1:11" x14ac:dyDescent="0.25">
      <c r="A432" s="11" t="s">
        <v>16</v>
      </c>
      <c r="B432" s="52">
        <v>5.0768241216109122E-2</v>
      </c>
      <c r="C432" s="52">
        <v>5.0768241216109122E-2</v>
      </c>
      <c r="D432" s="52">
        <v>5.0768241216109122E-2</v>
      </c>
      <c r="E432" s="52">
        <v>2.5384120608054561E-2</v>
      </c>
      <c r="F432" s="372"/>
      <c r="G432" s="52">
        <v>0</v>
      </c>
      <c r="H432" s="53">
        <v>0</v>
      </c>
      <c r="I432" s="54">
        <f t="shared" si="63"/>
        <v>0.17768884425638193</v>
      </c>
    </row>
    <row r="433" spans="1:11" x14ac:dyDescent="0.25">
      <c r="A433" s="12" t="s">
        <v>139</v>
      </c>
      <c r="B433" s="49">
        <v>4.347657556659521</v>
      </c>
      <c r="C433" s="49">
        <v>3.9655796797273579</v>
      </c>
      <c r="D433" s="49">
        <v>1.8115580639807607</v>
      </c>
      <c r="E433" s="49">
        <v>0.4883657681268963</v>
      </c>
      <c r="F433" s="372"/>
      <c r="G433" s="49">
        <v>0</v>
      </c>
      <c r="H433" s="58">
        <v>0</v>
      </c>
      <c r="I433" s="48">
        <f t="shared" si="63"/>
        <v>10.613161068494536</v>
      </c>
    </row>
    <row r="434" spans="1:11" x14ac:dyDescent="0.25">
      <c r="A434" s="11" t="s">
        <v>24</v>
      </c>
      <c r="B434" s="52">
        <v>7.4466607904890498</v>
      </c>
      <c r="C434" s="52">
        <v>1.1240877670725962E-2</v>
      </c>
      <c r="D434" s="52">
        <v>12.268735822088773</v>
      </c>
      <c r="E434" s="52">
        <v>70.390998451745261</v>
      </c>
      <c r="F434" s="372"/>
      <c r="G434" s="52">
        <v>10.492784447641776</v>
      </c>
      <c r="H434" s="53">
        <v>3.1458040162314578E-2</v>
      </c>
      <c r="I434" s="54">
        <f t="shared" si="63"/>
        <v>100.64187842979791</v>
      </c>
    </row>
    <row r="435" spans="1:11" x14ac:dyDescent="0.25">
      <c r="A435" s="12" t="s">
        <v>23</v>
      </c>
      <c r="B435" s="49">
        <v>11.832609331659143</v>
      </c>
      <c r="C435" s="49">
        <v>2.440457934702359E-2</v>
      </c>
      <c r="D435" s="49">
        <v>1.9668313125306527</v>
      </c>
      <c r="E435" s="49">
        <v>0</v>
      </c>
      <c r="F435" s="372"/>
      <c r="G435" s="49">
        <v>0</v>
      </c>
      <c r="H435" s="58">
        <v>0</v>
      </c>
      <c r="I435" s="48">
        <f t="shared" si="63"/>
        <v>13.82384522353682</v>
      </c>
    </row>
    <row r="436" spans="1:11" x14ac:dyDescent="0.25">
      <c r="A436" s="11" t="s">
        <v>58</v>
      </c>
      <c r="B436" s="52">
        <v>2.225248055007087</v>
      </c>
      <c r="C436" s="52">
        <v>1.7784207798900595</v>
      </c>
      <c r="D436" s="52">
        <v>2.109761264933272</v>
      </c>
      <c r="E436" s="52">
        <v>0</v>
      </c>
      <c r="F436" s="372"/>
      <c r="G436" s="52">
        <v>0</v>
      </c>
      <c r="H436" s="53">
        <v>0</v>
      </c>
      <c r="I436" s="54">
        <f t="shared" si="63"/>
        <v>6.1134300998304187</v>
      </c>
    </row>
    <row r="437" spans="1:11" x14ac:dyDescent="0.25">
      <c r="A437" s="12" t="s">
        <v>21</v>
      </c>
      <c r="B437" s="49">
        <v>7.9566191063944256</v>
      </c>
      <c r="C437" s="49">
        <v>7.3736669051220911</v>
      </c>
      <c r="D437" s="49">
        <v>10.477548156410803</v>
      </c>
      <c r="E437" s="49">
        <v>0</v>
      </c>
      <c r="F437" s="372"/>
      <c r="G437" s="49">
        <v>0</v>
      </c>
      <c r="H437" s="58">
        <v>0</v>
      </c>
      <c r="I437" s="48">
        <f t="shared" si="63"/>
        <v>25.807834167927318</v>
      </c>
    </row>
    <row r="438" spans="1:11" x14ac:dyDescent="0.25">
      <c r="A438" s="11" t="s">
        <v>20</v>
      </c>
      <c r="B438" s="52">
        <v>0</v>
      </c>
      <c r="C438" s="52">
        <v>0</v>
      </c>
      <c r="D438" s="52">
        <v>0</v>
      </c>
      <c r="E438" s="52">
        <v>0</v>
      </c>
      <c r="F438" s="372"/>
      <c r="G438" s="52">
        <v>0</v>
      </c>
      <c r="H438" s="53">
        <v>0</v>
      </c>
      <c r="I438" s="54">
        <f t="shared" si="63"/>
        <v>0</v>
      </c>
    </row>
    <row r="439" spans="1:11" x14ac:dyDescent="0.25">
      <c r="A439" s="13" t="s">
        <v>62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3"/>
        <v>0</v>
      </c>
    </row>
    <row r="440" spans="1:11" ht="14.4" x14ac:dyDescent="0.3">
      <c r="A440" s="14" t="s">
        <v>22</v>
      </c>
      <c r="B440" s="59">
        <v>0</v>
      </c>
      <c r="C440" s="59">
        <v>0</v>
      </c>
      <c r="D440" s="59">
        <v>0</v>
      </c>
      <c r="E440" s="59">
        <v>0</v>
      </c>
      <c r="F440" s="372"/>
      <c r="G440" s="59">
        <v>0</v>
      </c>
      <c r="H440" s="60">
        <v>0</v>
      </c>
      <c r="I440" s="61">
        <f t="shared" si="63"/>
        <v>0</v>
      </c>
    </row>
    <row r="441" spans="1:11" ht="14.4" x14ac:dyDescent="0.3">
      <c r="A441" s="15" t="s">
        <v>18</v>
      </c>
      <c r="B441" s="65">
        <v>0</v>
      </c>
      <c r="C441" s="65">
        <v>0</v>
      </c>
      <c r="D441" s="65">
        <v>0</v>
      </c>
      <c r="E441" s="65">
        <v>0</v>
      </c>
      <c r="F441" s="372"/>
      <c r="G441" s="65">
        <v>0</v>
      </c>
      <c r="H441" s="66">
        <v>0</v>
      </c>
      <c r="I441" s="67">
        <f t="shared" si="63"/>
        <v>0</v>
      </c>
    </row>
    <row r="442" spans="1:11" ht="14.4" x14ac:dyDescent="0.3">
      <c r="A442" s="14" t="s">
        <v>19</v>
      </c>
      <c r="B442" s="59">
        <v>0</v>
      </c>
      <c r="C442" s="59">
        <v>0</v>
      </c>
      <c r="D442" s="59">
        <v>0</v>
      </c>
      <c r="E442" s="59">
        <v>0</v>
      </c>
      <c r="F442" s="372"/>
      <c r="G442" s="59">
        <v>0</v>
      </c>
      <c r="H442" s="60">
        <v>0</v>
      </c>
      <c r="I442" s="61">
        <f t="shared" si="63"/>
        <v>0</v>
      </c>
    </row>
    <row r="443" spans="1:11" ht="15" thickBot="1" x14ac:dyDescent="0.35">
      <c r="A443" s="16" t="s">
        <v>10</v>
      </c>
      <c r="B443" s="70">
        <v>0</v>
      </c>
      <c r="C443" s="70">
        <v>0</v>
      </c>
      <c r="D443" s="70">
        <v>0</v>
      </c>
      <c r="E443" s="70">
        <v>0</v>
      </c>
      <c r="F443" s="373"/>
      <c r="G443" s="70">
        <v>0</v>
      </c>
      <c r="H443" s="71">
        <v>0</v>
      </c>
      <c r="I443" s="72">
        <f>SUM(B443:H443)</f>
        <v>0</v>
      </c>
    </row>
    <row r="444" spans="1:11" x14ac:dyDescent="0.25">
      <c r="A444" s="17" t="s">
        <v>25</v>
      </c>
      <c r="B444" s="75">
        <f>SUM(B423:B439)</f>
        <v>67.48858018782191</v>
      </c>
      <c r="C444" s="75">
        <f t="shared" ref="C444:I444" si="64">SUM(C423:C439)</f>
        <v>16.525547286453296</v>
      </c>
      <c r="D444" s="75">
        <f t="shared" si="64"/>
        <v>38.721137506912669</v>
      </c>
      <c r="E444" s="75">
        <f t="shared" si="64"/>
        <v>71.040849450701117</v>
      </c>
      <c r="F444" s="75">
        <f t="shared" si="64"/>
        <v>0</v>
      </c>
      <c r="G444" s="75">
        <f t="shared" si="64"/>
        <v>10.492784447641776</v>
      </c>
      <c r="H444" s="76">
        <f t="shared" si="64"/>
        <v>3.1458040162314578E-2</v>
      </c>
      <c r="I444" s="48">
        <f t="shared" si="64"/>
        <v>204.30035691969309</v>
      </c>
    </row>
    <row r="445" spans="1:11" s="4" customFormat="1" ht="15" thickBot="1" x14ac:dyDescent="0.35">
      <c r="A445" s="18" t="s">
        <v>85</v>
      </c>
      <c r="B445" s="105">
        <f>B444/$I$444</f>
        <v>0.33034000138507097</v>
      </c>
      <c r="C445" s="105">
        <f t="shared" ref="C445:I445" si="65">C444/$I$444</f>
        <v>8.0888489553394172E-2</v>
      </c>
      <c r="D445" s="105">
        <f t="shared" si="65"/>
        <v>0.1895304447369775</v>
      </c>
      <c r="E445" s="105">
        <f t="shared" si="65"/>
        <v>0.34772748575581802</v>
      </c>
      <c r="F445" s="105">
        <f t="shared" si="65"/>
        <v>0</v>
      </c>
      <c r="G445" s="105">
        <f t="shared" si="65"/>
        <v>5.135959919916492E-2</v>
      </c>
      <c r="H445" s="105">
        <f t="shared" si="65"/>
        <v>1.5397936957437712E-4</v>
      </c>
      <c r="I445" s="105">
        <f t="shared" si="65"/>
        <v>1</v>
      </c>
      <c r="K445"/>
    </row>
    <row r="446" spans="1:11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11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0.61256684278763329</v>
      </c>
      <c r="G449" s="376"/>
      <c r="H449" s="378"/>
      <c r="I449" s="48">
        <f>F449</f>
        <v>0.61256684278763329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6">F450</f>
        <v>0</v>
      </c>
    </row>
    <row r="451" spans="1:9" x14ac:dyDescent="0.25">
      <c r="A451" s="12" t="s">
        <v>9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6"/>
        <v>0</v>
      </c>
    </row>
    <row r="452" spans="1:9" x14ac:dyDescent="0.25">
      <c r="A452" s="11" t="s">
        <v>54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6"/>
        <v>0</v>
      </c>
    </row>
    <row r="453" spans="1:9" x14ac:dyDescent="0.25">
      <c r="A453" s="12" t="s">
        <v>15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6"/>
        <v>0</v>
      </c>
    </row>
    <row r="454" spans="1:9" x14ac:dyDescent="0.25">
      <c r="A454" s="11" t="s">
        <v>67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6"/>
        <v>0</v>
      </c>
    </row>
    <row r="455" spans="1:9" x14ac:dyDescent="0.25">
      <c r="A455" s="12" t="s">
        <v>56</v>
      </c>
      <c r="B455" s="379"/>
      <c r="C455" s="380"/>
      <c r="D455" s="380"/>
      <c r="E455" s="381"/>
      <c r="F455" s="49">
        <v>243.70617093543677</v>
      </c>
      <c r="G455" s="379"/>
      <c r="H455" s="381"/>
      <c r="I455" s="48">
        <f t="shared" si="66"/>
        <v>243.70617093543677</v>
      </c>
    </row>
    <row r="456" spans="1:9" x14ac:dyDescent="0.25">
      <c r="A456" s="11" t="s">
        <v>11</v>
      </c>
      <c r="B456" s="379"/>
      <c r="C456" s="380"/>
      <c r="D456" s="380"/>
      <c r="E456" s="381"/>
      <c r="F456" s="52">
        <v>0</v>
      </c>
      <c r="G456" s="379"/>
      <c r="H456" s="381"/>
      <c r="I456" s="54">
        <f t="shared" si="66"/>
        <v>0</v>
      </c>
    </row>
    <row r="457" spans="1:9" x14ac:dyDescent="0.25">
      <c r="A457" s="12" t="s">
        <v>57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6"/>
        <v>0</v>
      </c>
    </row>
    <row r="458" spans="1:9" x14ac:dyDescent="0.25">
      <c r="A458" s="11" t="s">
        <v>16</v>
      </c>
      <c r="B458" s="379"/>
      <c r="C458" s="380"/>
      <c r="D458" s="380"/>
      <c r="E458" s="381"/>
      <c r="F458" s="52">
        <v>0</v>
      </c>
      <c r="G458" s="379"/>
      <c r="H458" s="381"/>
      <c r="I458" s="54">
        <f t="shared" si="66"/>
        <v>0</v>
      </c>
    </row>
    <row r="459" spans="1:9" x14ac:dyDescent="0.25">
      <c r="A459" s="12" t="s">
        <v>139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6"/>
        <v>0</v>
      </c>
    </row>
    <row r="460" spans="1:9" x14ac:dyDescent="0.25">
      <c r="A460" s="11" t="s">
        <v>24</v>
      </c>
      <c r="B460" s="379"/>
      <c r="C460" s="380"/>
      <c r="D460" s="380"/>
      <c r="E460" s="381"/>
      <c r="F460" s="52">
        <v>1085.2617998938515</v>
      </c>
      <c r="G460" s="379"/>
      <c r="H460" s="381"/>
      <c r="I460" s="54">
        <f t="shared" si="66"/>
        <v>1085.2617998938515</v>
      </c>
    </row>
    <row r="461" spans="1:9" x14ac:dyDescent="0.25">
      <c r="A461" s="12" t="s">
        <v>23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6"/>
        <v>0</v>
      </c>
    </row>
    <row r="462" spans="1:9" x14ac:dyDescent="0.25">
      <c r="A462" s="11" t="s">
        <v>58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6"/>
        <v>0</v>
      </c>
    </row>
    <row r="463" spans="1:9" x14ac:dyDescent="0.25">
      <c r="A463" s="12" t="s">
        <v>21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6"/>
        <v>0</v>
      </c>
    </row>
    <row r="465" spans="1:11" x14ac:dyDescent="0.25">
      <c r="A465" s="13" t="s">
        <v>62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6"/>
        <v>0</v>
      </c>
    </row>
    <row r="466" spans="1:11" ht="14.4" x14ac:dyDescent="0.3">
      <c r="A466" s="14" t="s">
        <v>22</v>
      </c>
      <c r="B466" s="379"/>
      <c r="C466" s="380"/>
      <c r="D466" s="380"/>
      <c r="E466" s="381"/>
      <c r="F466" s="59">
        <v>0</v>
      </c>
      <c r="G466" s="379"/>
      <c r="H466" s="381"/>
      <c r="I466" s="61">
        <f t="shared" si="66"/>
        <v>0</v>
      </c>
    </row>
    <row r="467" spans="1:11" ht="14.4" x14ac:dyDescent="0.3">
      <c r="A467" s="15" t="s">
        <v>18</v>
      </c>
      <c r="B467" s="379"/>
      <c r="C467" s="380"/>
      <c r="D467" s="380"/>
      <c r="E467" s="381"/>
      <c r="F467" s="65">
        <v>0</v>
      </c>
      <c r="G467" s="379"/>
      <c r="H467" s="381"/>
      <c r="I467" s="67">
        <f t="shared" si="66"/>
        <v>0</v>
      </c>
    </row>
    <row r="468" spans="1:11" ht="14.4" x14ac:dyDescent="0.3">
      <c r="A468" s="14" t="s">
        <v>19</v>
      </c>
      <c r="B468" s="379"/>
      <c r="C468" s="380"/>
      <c r="D468" s="380"/>
      <c r="E468" s="381"/>
      <c r="F468" s="59">
        <v>0</v>
      </c>
      <c r="G468" s="379"/>
      <c r="H468" s="381"/>
      <c r="I468" s="61">
        <f t="shared" si="66"/>
        <v>0</v>
      </c>
    </row>
    <row r="469" spans="1:11" ht="15" thickBot="1" x14ac:dyDescent="0.35">
      <c r="A469" s="16" t="s">
        <v>10</v>
      </c>
      <c r="B469" s="382"/>
      <c r="C469" s="383"/>
      <c r="D469" s="383"/>
      <c r="E469" s="384"/>
      <c r="F469" s="70">
        <v>0</v>
      </c>
      <c r="G469" s="382"/>
      <c r="H469" s="384"/>
      <c r="I469" s="72">
        <f t="shared" si="66"/>
        <v>0</v>
      </c>
    </row>
    <row r="470" spans="1:11" x14ac:dyDescent="0.25">
      <c r="A470" s="17" t="s">
        <v>25</v>
      </c>
      <c r="B470" s="75"/>
      <c r="C470" s="75"/>
      <c r="D470" s="75"/>
      <c r="E470" s="75"/>
      <c r="F470" s="75">
        <f>SUM(F449:F465)</f>
        <v>1329.5805376720759</v>
      </c>
      <c r="G470" s="75"/>
      <c r="H470" s="76"/>
      <c r="I470" s="48">
        <f>F470</f>
        <v>1329.5805376720759</v>
      </c>
    </row>
    <row r="471" spans="1:11" s="4" customFormat="1" ht="15" thickBot="1" x14ac:dyDescent="0.35">
      <c r="A471" s="18" t="s">
        <v>85</v>
      </c>
      <c r="B471" s="105">
        <f>B470/$I$470</f>
        <v>0</v>
      </c>
      <c r="C471" s="105">
        <f t="shared" ref="C471:I471" si="67">C470/$I$470</f>
        <v>0</v>
      </c>
      <c r="D471" s="105">
        <f t="shared" si="67"/>
        <v>0</v>
      </c>
      <c r="E471" s="105">
        <f t="shared" si="67"/>
        <v>0</v>
      </c>
      <c r="F471" s="105">
        <f t="shared" si="67"/>
        <v>1</v>
      </c>
      <c r="G471" s="105">
        <f t="shared" si="67"/>
        <v>0</v>
      </c>
      <c r="H471" s="105">
        <f t="shared" si="67"/>
        <v>0</v>
      </c>
      <c r="I471" s="105">
        <f t="shared" si="67"/>
        <v>1</v>
      </c>
      <c r="K471"/>
    </row>
    <row r="472" spans="1:11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11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11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F475</f>
        <v>0</v>
      </c>
    </row>
    <row r="476" spans="1:11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8">F476</f>
        <v>0</v>
      </c>
    </row>
    <row r="477" spans="1:11" x14ac:dyDescent="0.25">
      <c r="A477" s="12" t="s">
        <v>9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8"/>
        <v>0</v>
      </c>
    </row>
    <row r="478" spans="1:11" x14ac:dyDescent="0.25">
      <c r="A478" s="11" t="s">
        <v>54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8"/>
        <v>0</v>
      </c>
    </row>
    <row r="479" spans="1:11" x14ac:dyDescent="0.25">
      <c r="A479" s="12" t="s">
        <v>15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8"/>
        <v>0</v>
      </c>
    </row>
    <row r="480" spans="1:11" x14ac:dyDescent="0.25">
      <c r="A480" s="11" t="s">
        <v>67</v>
      </c>
      <c r="B480" s="379"/>
      <c r="C480" s="380"/>
      <c r="D480" s="380"/>
      <c r="E480" s="381"/>
      <c r="F480" s="52">
        <v>0</v>
      </c>
      <c r="G480" s="379"/>
      <c r="H480" s="381"/>
      <c r="I480" s="54">
        <f t="shared" si="68"/>
        <v>0</v>
      </c>
    </row>
    <row r="481" spans="1:9" x14ac:dyDescent="0.25">
      <c r="A481" s="12" t="s">
        <v>56</v>
      </c>
      <c r="B481" s="379"/>
      <c r="C481" s="380"/>
      <c r="D481" s="380"/>
      <c r="E481" s="381"/>
      <c r="F481" s="49">
        <v>10677.995301726503</v>
      </c>
      <c r="G481" s="379"/>
      <c r="H481" s="381"/>
      <c r="I481" s="48">
        <f t="shared" si="68"/>
        <v>10677.995301726503</v>
      </c>
    </row>
    <row r="482" spans="1:9" x14ac:dyDescent="0.25">
      <c r="A482" s="11" t="s">
        <v>11</v>
      </c>
      <c r="B482" s="379"/>
      <c r="C482" s="380"/>
      <c r="D482" s="380"/>
      <c r="E482" s="381"/>
      <c r="F482" s="52">
        <v>6381.9461353096112</v>
      </c>
      <c r="G482" s="379"/>
      <c r="H482" s="381"/>
      <c r="I482" s="54">
        <f t="shared" si="68"/>
        <v>6381.9461353096112</v>
      </c>
    </row>
    <row r="483" spans="1:9" x14ac:dyDescent="0.25">
      <c r="A483" s="12" t="s">
        <v>57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8"/>
        <v>0</v>
      </c>
    </row>
    <row r="484" spans="1:9" x14ac:dyDescent="0.25">
      <c r="A484" s="11" t="s">
        <v>16</v>
      </c>
      <c r="B484" s="379"/>
      <c r="C484" s="380"/>
      <c r="D484" s="380"/>
      <c r="E484" s="381"/>
      <c r="F484" s="52">
        <v>19.470648867730013</v>
      </c>
      <c r="G484" s="379"/>
      <c r="H484" s="381"/>
      <c r="I484" s="54">
        <f t="shared" si="68"/>
        <v>19.470648867730013</v>
      </c>
    </row>
    <row r="485" spans="1:9" x14ac:dyDescent="0.25">
      <c r="A485" s="12" t="s">
        <v>139</v>
      </c>
      <c r="B485" s="379"/>
      <c r="C485" s="380"/>
      <c r="D485" s="380"/>
      <c r="E485" s="381"/>
      <c r="F485" s="49">
        <v>0</v>
      </c>
      <c r="G485" s="379"/>
      <c r="H485" s="381"/>
      <c r="I485" s="48">
        <f t="shared" si="68"/>
        <v>0</v>
      </c>
    </row>
    <row r="486" spans="1:9" x14ac:dyDescent="0.25">
      <c r="A486" s="11" t="s">
        <v>24</v>
      </c>
      <c r="B486" s="379"/>
      <c r="C486" s="380"/>
      <c r="D486" s="380"/>
      <c r="E486" s="381"/>
      <c r="F486" s="52">
        <v>150.89852511615845</v>
      </c>
      <c r="G486" s="379"/>
      <c r="H486" s="381"/>
      <c r="I486" s="54">
        <f t="shared" si="68"/>
        <v>150.89852511615845</v>
      </c>
    </row>
    <row r="487" spans="1:9" x14ac:dyDescent="0.25">
      <c r="A487" s="12" t="s">
        <v>23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8"/>
        <v>0</v>
      </c>
    </row>
    <row r="488" spans="1:9" x14ac:dyDescent="0.25">
      <c r="A488" s="11" t="s">
        <v>58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8"/>
        <v>0</v>
      </c>
    </row>
    <row r="489" spans="1:9" x14ac:dyDescent="0.25">
      <c r="A489" s="12" t="s">
        <v>21</v>
      </c>
      <c r="B489" s="379"/>
      <c r="C489" s="380"/>
      <c r="D489" s="380"/>
      <c r="E489" s="381"/>
      <c r="F489" s="49">
        <v>41.173505686387038</v>
      </c>
      <c r="G489" s="379"/>
      <c r="H489" s="381"/>
      <c r="I489" s="48">
        <f t="shared" si="68"/>
        <v>41.173505686387038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8"/>
        <v>0</v>
      </c>
    </row>
    <row r="491" spans="1:9" x14ac:dyDescent="0.25">
      <c r="A491" s="13" t="s">
        <v>62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8"/>
        <v>0</v>
      </c>
    </row>
    <row r="492" spans="1:9" ht="14.4" x14ac:dyDescent="0.3">
      <c r="A492" s="14" t="s">
        <v>22</v>
      </c>
      <c r="B492" s="379"/>
      <c r="C492" s="380"/>
      <c r="D492" s="380"/>
      <c r="E492" s="381"/>
      <c r="F492" s="52">
        <v>0</v>
      </c>
      <c r="G492" s="379"/>
      <c r="H492" s="381"/>
      <c r="I492" s="54">
        <f t="shared" si="68"/>
        <v>0</v>
      </c>
    </row>
    <row r="493" spans="1:9" ht="14.4" x14ac:dyDescent="0.3">
      <c r="A493" s="15" t="s">
        <v>18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8"/>
        <v>0</v>
      </c>
    </row>
    <row r="494" spans="1:9" ht="14.4" x14ac:dyDescent="0.3">
      <c r="A494" s="14" t="s">
        <v>19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8"/>
        <v>0</v>
      </c>
    </row>
    <row r="495" spans="1:9" ht="15" thickBot="1" x14ac:dyDescent="0.35">
      <c r="A495" s="16" t="s">
        <v>10</v>
      </c>
      <c r="B495" s="382"/>
      <c r="C495" s="383"/>
      <c r="D495" s="383"/>
      <c r="E495" s="384"/>
      <c r="F495" s="49">
        <v>0</v>
      </c>
      <c r="G495" s="382"/>
      <c r="H495" s="384"/>
      <c r="I495" s="48">
        <f t="shared" si="68"/>
        <v>0</v>
      </c>
    </row>
    <row r="496" spans="1:9" x14ac:dyDescent="0.25">
      <c r="A496" s="17" t="s">
        <v>25</v>
      </c>
      <c r="B496" s="75"/>
      <c r="C496" s="75"/>
      <c r="D496" s="75"/>
      <c r="E496" s="75"/>
      <c r="F496" s="127">
        <f>SUM(F475:F491)</f>
        <v>17271.48411670639</v>
      </c>
      <c r="G496" s="75"/>
      <c r="H496" s="76"/>
      <c r="I496" s="127">
        <f>SUM(I475:I491)</f>
        <v>17271.48411670639</v>
      </c>
    </row>
    <row r="497" spans="1:11" s="4" customFormat="1" ht="15" thickBot="1" x14ac:dyDescent="0.35">
      <c r="A497" s="18" t="s">
        <v>85</v>
      </c>
      <c r="B497" s="105">
        <f>B496/$I$496</f>
        <v>0</v>
      </c>
      <c r="C497" s="105">
        <f t="shared" ref="C497:I497" si="69">C496/$I$496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5">
        <f t="shared" si="69"/>
        <v>1</v>
      </c>
      <c r="K497"/>
    </row>
    <row r="498" spans="1:11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11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11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11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F501</f>
        <v>0</v>
      </c>
    </row>
    <row r="502" spans="1:11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F502</f>
        <v>0</v>
      </c>
    </row>
    <row r="503" spans="1:11" x14ac:dyDescent="0.25">
      <c r="A503" s="12" t="s">
        <v>9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11" x14ac:dyDescent="0.25">
      <c r="A504" s="11" t="s">
        <v>54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11" x14ac:dyDescent="0.25">
      <c r="A505" s="12" t="s">
        <v>15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11" x14ac:dyDescent="0.25">
      <c r="A506" s="11" t="s">
        <v>67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11" x14ac:dyDescent="0.25">
      <c r="A507" s="12" t="s">
        <v>56</v>
      </c>
      <c r="B507" s="379"/>
      <c r="C507" s="380"/>
      <c r="D507" s="380"/>
      <c r="E507" s="381"/>
      <c r="F507" s="49">
        <v>0</v>
      </c>
      <c r="G507" s="379"/>
      <c r="H507" s="381"/>
      <c r="I507" s="48">
        <f t="shared" si="70"/>
        <v>0</v>
      </c>
    </row>
    <row r="508" spans="1:11" x14ac:dyDescent="0.25">
      <c r="A508" s="11" t="s">
        <v>11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11" x14ac:dyDescent="0.25">
      <c r="A509" s="12" t="s">
        <v>57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11" x14ac:dyDescent="0.25">
      <c r="A510" s="11" t="s">
        <v>16</v>
      </c>
      <c r="B510" s="379"/>
      <c r="C510" s="380"/>
      <c r="D510" s="380"/>
      <c r="E510" s="381"/>
      <c r="F510" s="52">
        <v>0</v>
      </c>
      <c r="G510" s="379"/>
      <c r="H510" s="381"/>
      <c r="I510" s="54">
        <f t="shared" si="70"/>
        <v>0</v>
      </c>
    </row>
    <row r="511" spans="1:11" x14ac:dyDescent="0.25">
      <c r="A511" s="12" t="s">
        <v>139</v>
      </c>
      <c r="B511" s="379"/>
      <c r="C511" s="380"/>
      <c r="D511" s="380"/>
      <c r="E511" s="381"/>
      <c r="F511" s="49">
        <v>1381.6470816414669</v>
      </c>
      <c r="G511" s="379"/>
      <c r="H511" s="381"/>
      <c r="I511" s="48">
        <f t="shared" si="70"/>
        <v>1381.6470816414669</v>
      </c>
    </row>
    <row r="512" spans="1:11" x14ac:dyDescent="0.25">
      <c r="A512" s="11" t="s">
        <v>24</v>
      </c>
      <c r="B512" s="379"/>
      <c r="C512" s="380"/>
      <c r="D512" s="380"/>
      <c r="E512" s="381"/>
      <c r="F512" s="52">
        <v>330.87600000000003</v>
      </c>
      <c r="G512" s="379"/>
      <c r="H512" s="381"/>
      <c r="I512" s="54">
        <f t="shared" si="70"/>
        <v>330.87600000000003</v>
      </c>
    </row>
    <row r="513" spans="1:11" x14ac:dyDescent="0.25">
      <c r="A513" s="12" t="s">
        <v>23</v>
      </c>
      <c r="B513" s="379"/>
      <c r="C513" s="380"/>
      <c r="D513" s="380"/>
      <c r="E513" s="381"/>
      <c r="F513" s="49">
        <v>0</v>
      </c>
      <c r="G513" s="379"/>
      <c r="H513" s="381"/>
      <c r="I513" s="48">
        <f t="shared" si="70"/>
        <v>0</v>
      </c>
    </row>
    <row r="514" spans="1:11" x14ac:dyDescent="0.25">
      <c r="A514" s="11" t="s">
        <v>58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11" x14ac:dyDescent="0.25">
      <c r="A515" s="12" t="s">
        <v>21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11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11" x14ac:dyDescent="0.25">
      <c r="A517" s="13" t="s">
        <v>62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11" ht="14.4" x14ac:dyDescent="0.3">
      <c r="A518" s="14" t="s">
        <v>22</v>
      </c>
      <c r="B518" s="379"/>
      <c r="C518" s="380"/>
      <c r="D518" s="380"/>
      <c r="E518" s="381"/>
      <c r="F518" s="59">
        <v>0</v>
      </c>
      <c r="G518" s="379"/>
      <c r="H518" s="381"/>
      <c r="I518" s="61">
        <f t="shared" si="70"/>
        <v>0</v>
      </c>
    </row>
    <row r="519" spans="1:11" ht="14.4" x14ac:dyDescent="0.3">
      <c r="A519" s="15" t="s">
        <v>18</v>
      </c>
      <c r="B519" s="379"/>
      <c r="C519" s="380"/>
      <c r="D519" s="380"/>
      <c r="E519" s="381"/>
      <c r="F519" s="65">
        <v>0</v>
      </c>
      <c r="G519" s="379"/>
      <c r="H519" s="381"/>
      <c r="I519" s="67">
        <f t="shared" si="70"/>
        <v>0</v>
      </c>
    </row>
    <row r="520" spans="1:11" ht="14.4" x14ac:dyDescent="0.3">
      <c r="A520" s="14" t="s">
        <v>19</v>
      </c>
      <c r="B520" s="379"/>
      <c r="C520" s="380"/>
      <c r="D520" s="380"/>
      <c r="E520" s="381"/>
      <c r="F520" s="59">
        <v>0</v>
      </c>
      <c r="G520" s="379"/>
      <c r="H520" s="381"/>
      <c r="I520" s="61">
        <f t="shared" si="70"/>
        <v>0</v>
      </c>
    </row>
    <row r="521" spans="1:11" ht="15" thickBot="1" x14ac:dyDescent="0.35">
      <c r="A521" s="16" t="s">
        <v>10</v>
      </c>
      <c r="B521" s="382"/>
      <c r="C521" s="383"/>
      <c r="D521" s="383"/>
      <c r="E521" s="384"/>
      <c r="F521" s="70">
        <v>0</v>
      </c>
      <c r="G521" s="382"/>
      <c r="H521" s="384"/>
      <c r="I521" s="72">
        <f t="shared" si="70"/>
        <v>0</v>
      </c>
    </row>
    <row r="522" spans="1:11" x14ac:dyDescent="0.25">
      <c r="A522" s="17" t="s">
        <v>25</v>
      </c>
      <c r="B522" s="75"/>
      <c r="C522" s="75"/>
      <c r="D522" s="75"/>
      <c r="E522" s="75"/>
      <c r="F522" s="75">
        <f>SUM(F501:F517)</f>
        <v>1712.5230816414669</v>
      </c>
      <c r="G522" s="75"/>
      <c r="H522" s="76"/>
      <c r="I522" s="48">
        <f>F522</f>
        <v>1712.5230816414669</v>
      </c>
    </row>
    <row r="523" spans="1:11" s="4" customFormat="1" ht="15" thickBot="1" x14ac:dyDescent="0.35">
      <c r="A523" s="18" t="s">
        <v>85</v>
      </c>
      <c r="B523" s="105">
        <f>B522/$I$522</f>
        <v>0</v>
      </c>
      <c r="C523" s="105">
        <f t="shared" ref="C523:I523" si="71">C522/$I$522</f>
        <v>0</v>
      </c>
      <c r="D523" s="105">
        <f t="shared" si="71"/>
        <v>0</v>
      </c>
      <c r="E523" s="105">
        <f t="shared" si="71"/>
        <v>0</v>
      </c>
      <c r="F523" s="105">
        <f t="shared" si="71"/>
        <v>1</v>
      </c>
      <c r="G523" s="105">
        <f t="shared" si="71"/>
        <v>0</v>
      </c>
      <c r="H523" s="105">
        <f t="shared" si="71"/>
        <v>0</v>
      </c>
      <c r="I523" s="105">
        <f t="shared" si="71"/>
        <v>1</v>
      </c>
      <c r="K523"/>
    </row>
    <row r="524" spans="1:11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11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11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F527</f>
        <v>0</v>
      </c>
    </row>
    <row r="528" spans="1:11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2">F528</f>
        <v>0</v>
      </c>
    </row>
    <row r="529" spans="1:9" x14ac:dyDescent="0.25">
      <c r="A529" s="12" t="s">
        <v>9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2"/>
        <v>0</v>
      </c>
    </row>
    <row r="530" spans="1:9" x14ac:dyDescent="0.25">
      <c r="A530" s="11" t="s">
        <v>54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2"/>
        <v>0</v>
      </c>
    </row>
    <row r="531" spans="1:9" x14ac:dyDescent="0.25">
      <c r="A531" s="12" t="s">
        <v>15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2"/>
        <v>0</v>
      </c>
    </row>
    <row r="532" spans="1:9" x14ac:dyDescent="0.25">
      <c r="A532" s="11" t="s">
        <v>67</v>
      </c>
      <c r="B532" s="379"/>
      <c r="C532" s="380"/>
      <c r="D532" s="380"/>
      <c r="E532" s="381"/>
      <c r="F532" s="52">
        <v>0</v>
      </c>
      <c r="G532" s="379"/>
      <c r="H532" s="381"/>
      <c r="I532" s="54">
        <f t="shared" si="72"/>
        <v>0</v>
      </c>
    </row>
    <row r="533" spans="1:9" x14ac:dyDescent="0.25">
      <c r="A533" s="12" t="s">
        <v>56</v>
      </c>
      <c r="B533" s="379"/>
      <c r="C533" s="380"/>
      <c r="D533" s="380"/>
      <c r="E533" s="381"/>
      <c r="F533" s="49">
        <v>7.9749609208417436</v>
      </c>
      <c r="G533" s="379"/>
      <c r="H533" s="381"/>
      <c r="I533" s="48">
        <f t="shared" si="72"/>
        <v>7.9749609208417436</v>
      </c>
    </row>
    <row r="534" spans="1:9" x14ac:dyDescent="0.25">
      <c r="A534" s="11" t="s">
        <v>11</v>
      </c>
      <c r="B534" s="379"/>
      <c r="C534" s="380"/>
      <c r="D534" s="380"/>
      <c r="E534" s="381"/>
      <c r="F534" s="52">
        <v>0.98964958266529912</v>
      </c>
      <c r="G534" s="379"/>
      <c r="H534" s="381"/>
      <c r="I534" s="54">
        <f t="shared" si="72"/>
        <v>0.98964958266529912</v>
      </c>
    </row>
    <row r="535" spans="1:9" x14ac:dyDescent="0.25">
      <c r="A535" s="12" t="s">
        <v>57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2"/>
        <v>0</v>
      </c>
    </row>
    <row r="536" spans="1:9" x14ac:dyDescent="0.25">
      <c r="A536" s="11" t="s">
        <v>16</v>
      </c>
      <c r="B536" s="379"/>
      <c r="C536" s="380"/>
      <c r="D536" s="380"/>
      <c r="E536" s="381"/>
      <c r="F536" s="52">
        <v>0</v>
      </c>
      <c r="G536" s="379"/>
      <c r="H536" s="381"/>
      <c r="I536" s="54">
        <f t="shared" si="72"/>
        <v>0</v>
      </c>
    </row>
    <row r="537" spans="1:9" x14ac:dyDescent="0.25">
      <c r="A537" s="12" t="s">
        <v>139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2"/>
        <v>0</v>
      </c>
    </row>
    <row r="538" spans="1:9" x14ac:dyDescent="0.25">
      <c r="A538" s="11" t="s">
        <v>24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2"/>
        <v>0</v>
      </c>
    </row>
    <row r="539" spans="1:9" x14ac:dyDescent="0.25">
      <c r="A539" s="12" t="s">
        <v>23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2"/>
        <v>0</v>
      </c>
    </row>
    <row r="540" spans="1:9" x14ac:dyDescent="0.25">
      <c r="A540" s="11" t="s">
        <v>58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2"/>
        <v>0</v>
      </c>
    </row>
    <row r="541" spans="1:9" x14ac:dyDescent="0.25">
      <c r="A541" s="12" t="s">
        <v>21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2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2"/>
        <v>0</v>
      </c>
    </row>
    <row r="543" spans="1:9" x14ac:dyDescent="0.25">
      <c r="A543" s="13" t="s">
        <v>62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2"/>
        <v>0</v>
      </c>
    </row>
    <row r="544" spans="1:9" ht="14.4" x14ac:dyDescent="0.3">
      <c r="A544" s="14" t="s">
        <v>22</v>
      </c>
      <c r="B544" s="379"/>
      <c r="C544" s="380"/>
      <c r="D544" s="380"/>
      <c r="E544" s="381"/>
      <c r="F544" s="59">
        <v>0</v>
      </c>
      <c r="G544" s="379"/>
      <c r="H544" s="381"/>
      <c r="I544" s="61">
        <f t="shared" si="72"/>
        <v>0</v>
      </c>
    </row>
    <row r="545" spans="1:11" ht="14.4" x14ac:dyDescent="0.3">
      <c r="A545" s="15" t="s">
        <v>18</v>
      </c>
      <c r="B545" s="379"/>
      <c r="C545" s="380"/>
      <c r="D545" s="380"/>
      <c r="E545" s="381"/>
      <c r="F545" s="65">
        <v>0</v>
      </c>
      <c r="G545" s="379"/>
      <c r="H545" s="381"/>
      <c r="I545" s="67">
        <f t="shared" si="72"/>
        <v>0</v>
      </c>
    </row>
    <row r="546" spans="1:11" ht="14.4" x14ac:dyDescent="0.3">
      <c r="A546" s="14" t="s">
        <v>19</v>
      </c>
      <c r="B546" s="379"/>
      <c r="C546" s="380"/>
      <c r="D546" s="380"/>
      <c r="E546" s="381"/>
      <c r="F546" s="59">
        <v>0</v>
      </c>
      <c r="G546" s="379"/>
      <c r="H546" s="381"/>
      <c r="I546" s="61">
        <f t="shared" si="72"/>
        <v>0</v>
      </c>
    </row>
    <row r="547" spans="1:11" ht="15" thickBot="1" x14ac:dyDescent="0.35">
      <c r="A547" s="16" t="s">
        <v>10</v>
      </c>
      <c r="B547" s="382"/>
      <c r="C547" s="383"/>
      <c r="D547" s="383"/>
      <c r="E547" s="384"/>
      <c r="F547" s="70">
        <v>0</v>
      </c>
      <c r="G547" s="382"/>
      <c r="H547" s="384"/>
      <c r="I547" s="72">
        <f t="shared" si="72"/>
        <v>0</v>
      </c>
    </row>
    <row r="548" spans="1:11" x14ac:dyDescent="0.25">
      <c r="A548" s="17" t="s">
        <v>25</v>
      </c>
      <c r="B548" s="75"/>
      <c r="C548" s="75"/>
      <c r="D548" s="75"/>
      <c r="E548" s="75"/>
      <c r="F548" s="75">
        <f>SUM(F527:F543)</f>
        <v>8.9646105035070427</v>
      </c>
      <c r="G548" s="75"/>
      <c r="H548" s="76"/>
      <c r="I548" s="75">
        <f>SUM(I527:I543)</f>
        <v>8.9646105035070427</v>
      </c>
    </row>
    <row r="549" spans="1:11" s="4" customFormat="1" ht="15" thickBot="1" x14ac:dyDescent="0.35">
      <c r="A549" s="18" t="s">
        <v>85</v>
      </c>
      <c r="B549" s="105">
        <f>B548/$I$548</f>
        <v>0</v>
      </c>
      <c r="C549" s="105">
        <f t="shared" ref="C549:I549" si="73">C548/$I$548</f>
        <v>0</v>
      </c>
      <c r="D549" s="105">
        <f t="shared" si="73"/>
        <v>0</v>
      </c>
      <c r="E549" s="105">
        <f t="shared" si="73"/>
        <v>0</v>
      </c>
      <c r="F549" s="105">
        <f t="shared" si="73"/>
        <v>1</v>
      </c>
      <c r="G549" s="105">
        <f t="shared" si="73"/>
        <v>0</v>
      </c>
      <c r="H549" s="105">
        <f t="shared" si="73"/>
        <v>0</v>
      </c>
      <c r="I549" s="105">
        <f t="shared" si="73"/>
        <v>1</v>
      </c>
      <c r="K549"/>
    </row>
    <row r="550" spans="1:11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11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11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F553</f>
        <v>0</v>
      </c>
    </row>
    <row r="554" spans="1:11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4">F554</f>
        <v>0</v>
      </c>
    </row>
    <row r="555" spans="1:11" x14ac:dyDescent="0.25">
      <c r="A555" s="12" t="s">
        <v>9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4"/>
        <v>0</v>
      </c>
    </row>
    <row r="556" spans="1:11" x14ac:dyDescent="0.25">
      <c r="A556" s="11" t="s">
        <v>54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4"/>
        <v>0</v>
      </c>
    </row>
    <row r="557" spans="1:11" x14ac:dyDescent="0.25">
      <c r="A557" s="12" t="s">
        <v>15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4"/>
        <v>0</v>
      </c>
    </row>
    <row r="558" spans="1:11" x14ac:dyDescent="0.25">
      <c r="A558" s="11" t="s">
        <v>67</v>
      </c>
      <c r="B558" s="379"/>
      <c r="C558" s="380"/>
      <c r="D558" s="380"/>
      <c r="E558" s="381"/>
      <c r="F558" s="52">
        <v>0</v>
      </c>
      <c r="G558" s="379"/>
      <c r="H558" s="381"/>
      <c r="I558" s="54">
        <f t="shared" si="74"/>
        <v>0</v>
      </c>
    </row>
    <row r="559" spans="1:11" x14ac:dyDescent="0.25">
      <c r="A559" s="12" t="s">
        <v>56</v>
      </c>
      <c r="B559" s="379"/>
      <c r="C559" s="380"/>
      <c r="D559" s="380"/>
      <c r="E559" s="381"/>
      <c r="F559" s="49">
        <v>0</v>
      </c>
      <c r="G559" s="379"/>
      <c r="H559" s="381"/>
      <c r="I559" s="48">
        <f t="shared" si="74"/>
        <v>0</v>
      </c>
    </row>
    <row r="560" spans="1:11" x14ac:dyDescent="0.25">
      <c r="A560" s="11" t="s">
        <v>11</v>
      </c>
      <c r="B560" s="379"/>
      <c r="C560" s="380"/>
      <c r="D560" s="380"/>
      <c r="E560" s="381"/>
      <c r="F560" s="52">
        <v>10.277279522056967</v>
      </c>
      <c r="G560" s="379"/>
      <c r="H560" s="381"/>
      <c r="I560" s="54">
        <f t="shared" si="74"/>
        <v>10.277279522056967</v>
      </c>
    </row>
    <row r="561" spans="1:11" x14ac:dyDescent="0.25">
      <c r="A561" s="12" t="s">
        <v>57</v>
      </c>
      <c r="B561" s="379"/>
      <c r="C561" s="380"/>
      <c r="D561" s="380"/>
      <c r="E561" s="381"/>
      <c r="F561" s="49">
        <v>629.47004249595034</v>
      </c>
      <c r="G561" s="379"/>
      <c r="H561" s="381"/>
      <c r="I561" s="48">
        <f t="shared" si="74"/>
        <v>629.47004249595034</v>
      </c>
    </row>
    <row r="562" spans="1:11" x14ac:dyDescent="0.25">
      <c r="A562" s="11" t="s">
        <v>16</v>
      </c>
      <c r="B562" s="379"/>
      <c r="C562" s="380"/>
      <c r="D562" s="380"/>
      <c r="E562" s="381"/>
      <c r="F562" s="52">
        <v>0</v>
      </c>
      <c r="G562" s="379"/>
      <c r="H562" s="381"/>
      <c r="I562" s="54">
        <f t="shared" si="74"/>
        <v>0</v>
      </c>
    </row>
    <row r="563" spans="1:11" x14ac:dyDescent="0.25">
      <c r="A563" s="12" t="s">
        <v>139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4"/>
        <v>0</v>
      </c>
    </row>
    <row r="564" spans="1:11" x14ac:dyDescent="0.25">
      <c r="A564" s="11" t="s">
        <v>24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4"/>
        <v>0</v>
      </c>
    </row>
    <row r="565" spans="1:11" x14ac:dyDescent="0.25">
      <c r="A565" s="12" t="s">
        <v>23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4"/>
        <v>0</v>
      </c>
    </row>
    <row r="566" spans="1:11" x14ac:dyDescent="0.25">
      <c r="A566" s="11" t="s">
        <v>58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4"/>
        <v>0</v>
      </c>
    </row>
    <row r="567" spans="1:11" x14ac:dyDescent="0.25">
      <c r="A567" s="12" t="s">
        <v>21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4"/>
        <v>0</v>
      </c>
    </row>
    <row r="568" spans="1:11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4"/>
        <v>0</v>
      </c>
    </row>
    <row r="569" spans="1:11" x14ac:dyDescent="0.25">
      <c r="A569" s="13" t="s">
        <v>62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4"/>
        <v>0</v>
      </c>
    </row>
    <row r="570" spans="1:11" ht="14.4" x14ac:dyDescent="0.3">
      <c r="A570" s="14" t="s">
        <v>22</v>
      </c>
      <c r="B570" s="379"/>
      <c r="C570" s="380"/>
      <c r="D570" s="380"/>
      <c r="E570" s="381"/>
      <c r="F570" s="59">
        <v>0</v>
      </c>
      <c r="G570" s="379"/>
      <c r="H570" s="381"/>
      <c r="I570" s="61">
        <f t="shared" si="74"/>
        <v>0</v>
      </c>
    </row>
    <row r="571" spans="1:11" ht="14.4" x14ac:dyDescent="0.3">
      <c r="A571" s="15" t="s">
        <v>18</v>
      </c>
      <c r="B571" s="379"/>
      <c r="C571" s="380"/>
      <c r="D571" s="380"/>
      <c r="E571" s="381"/>
      <c r="F571" s="65">
        <v>0</v>
      </c>
      <c r="G571" s="379"/>
      <c r="H571" s="381"/>
      <c r="I571" s="67">
        <f t="shared" si="74"/>
        <v>0</v>
      </c>
    </row>
    <row r="572" spans="1:11" ht="14.4" x14ac:dyDescent="0.3">
      <c r="A572" s="14" t="s">
        <v>19</v>
      </c>
      <c r="B572" s="379"/>
      <c r="C572" s="380"/>
      <c r="D572" s="380"/>
      <c r="E572" s="381"/>
      <c r="F572" s="59">
        <v>0</v>
      </c>
      <c r="G572" s="379"/>
      <c r="H572" s="381"/>
      <c r="I572" s="61">
        <f t="shared" si="74"/>
        <v>0</v>
      </c>
    </row>
    <row r="573" spans="1:11" ht="15" thickBot="1" x14ac:dyDescent="0.35">
      <c r="A573" s="16" t="s">
        <v>10</v>
      </c>
      <c r="B573" s="382"/>
      <c r="C573" s="383"/>
      <c r="D573" s="383"/>
      <c r="E573" s="384"/>
      <c r="F573" s="70">
        <v>0</v>
      </c>
      <c r="G573" s="382"/>
      <c r="H573" s="384"/>
      <c r="I573" s="72">
        <f t="shared" si="74"/>
        <v>0</v>
      </c>
    </row>
    <row r="574" spans="1:11" x14ac:dyDescent="0.25">
      <c r="A574" s="17" t="s">
        <v>25</v>
      </c>
      <c r="B574" s="75"/>
      <c r="C574" s="75"/>
      <c r="D574" s="75"/>
      <c r="E574" s="75"/>
      <c r="F574" s="75">
        <f>SUM(F553:F569)</f>
        <v>639.74732201800725</v>
      </c>
      <c r="G574" s="75"/>
      <c r="H574" s="76"/>
      <c r="I574" s="48">
        <f>F574</f>
        <v>639.74732201800725</v>
      </c>
    </row>
    <row r="575" spans="1:11" s="4" customFormat="1" ht="15" thickBot="1" x14ac:dyDescent="0.35">
      <c r="A575" s="18" t="s">
        <v>85</v>
      </c>
      <c r="B575" s="105">
        <f>B574/$I$574</f>
        <v>0</v>
      </c>
      <c r="C575" s="105">
        <f t="shared" ref="C575:I575" si="75">C574/$I$574</f>
        <v>0</v>
      </c>
      <c r="D575" s="105">
        <f t="shared" si="75"/>
        <v>0</v>
      </c>
      <c r="E575" s="105">
        <f t="shared" si="75"/>
        <v>0</v>
      </c>
      <c r="F575" s="105">
        <f t="shared" si="75"/>
        <v>1</v>
      </c>
      <c r="G575" s="105">
        <f t="shared" si="75"/>
        <v>0</v>
      </c>
      <c r="H575" s="105">
        <f t="shared" si="75"/>
        <v>0</v>
      </c>
      <c r="I575" s="105">
        <f t="shared" si="75"/>
        <v>1</v>
      </c>
      <c r="K575"/>
    </row>
    <row r="576" spans="1:11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7.6" x14ac:dyDescent="0.25">
      <c r="A577" s="427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8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35.606128759690229</v>
      </c>
      <c r="C579" s="46">
        <v>0</v>
      </c>
      <c r="D579" s="46">
        <v>6.7888702697584131</v>
      </c>
      <c r="E579" s="46">
        <v>0</v>
      </c>
      <c r="F579" s="371"/>
      <c r="G579" s="46">
        <v>0</v>
      </c>
      <c r="H579" s="47">
        <v>0</v>
      </c>
      <c r="I579" s="48">
        <f>SUM(B579:H579)</f>
        <v>42.394999029448641</v>
      </c>
    </row>
    <row r="580" spans="1:9" x14ac:dyDescent="0.25">
      <c r="A580" s="11" t="s">
        <v>7</v>
      </c>
      <c r="B580" s="52">
        <v>15.130128454755342</v>
      </c>
      <c r="C580" s="52">
        <v>0</v>
      </c>
      <c r="D580" s="52">
        <v>3.7874915403489555</v>
      </c>
      <c r="E580" s="52">
        <v>0</v>
      </c>
      <c r="F580" s="372"/>
      <c r="G580" s="52">
        <v>0</v>
      </c>
      <c r="H580" s="53">
        <v>0</v>
      </c>
      <c r="I580" s="54">
        <f t="shared" ref="I580:I599" si="76">SUM(B580:H580)</f>
        <v>18.917619995104296</v>
      </c>
    </row>
    <row r="581" spans="1:9" x14ac:dyDescent="0.25">
      <c r="A581" s="12" t="s">
        <v>9</v>
      </c>
      <c r="B581" s="49">
        <v>12.926912213891347</v>
      </c>
      <c r="C581" s="49">
        <v>0</v>
      </c>
      <c r="D581" s="49">
        <v>0</v>
      </c>
      <c r="E581" s="49">
        <v>0</v>
      </c>
      <c r="F581" s="372"/>
      <c r="G581" s="49">
        <v>0</v>
      </c>
      <c r="H581" s="58">
        <v>0</v>
      </c>
      <c r="I581" s="48">
        <f t="shared" si="76"/>
        <v>12.926912213891347</v>
      </c>
    </row>
    <row r="582" spans="1:9" x14ac:dyDescent="0.25">
      <c r="A582" s="11" t="s">
        <v>54</v>
      </c>
      <c r="B582" s="52">
        <v>0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76"/>
        <v>0</v>
      </c>
    </row>
    <row r="583" spans="1:9" x14ac:dyDescent="0.25">
      <c r="A583" s="12" t="s">
        <v>15</v>
      </c>
      <c r="B583" s="49">
        <v>472.25993124397019</v>
      </c>
      <c r="C583" s="49">
        <v>57.20238925139035</v>
      </c>
      <c r="D583" s="49">
        <v>12.334089016098011</v>
      </c>
      <c r="E583" s="49">
        <v>27.508520725621224</v>
      </c>
      <c r="F583" s="372"/>
      <c r="G583" s="49">
        <v>0</v>
      </c>
      <c r="H583" s="58">
        <v>0</v>
      </c>
      <c r="I583" s="48">
        <f t="shared" si="76"/>
        <v>569.30493023707982</v>
      </c>
    </row>
    <row r="584" spans="1:9" x14ac:dyDescent="0.25">
      <c r="A584" s="11" t="s">
        <v>67</v>
      </c>
      <c r="B584" s="52">
        <v>1403.5611996092757</v>
      </c>
      <c r="C584" s="52">
        <v>21.300227090467711</v>
      </c>
      <c r="D584" s="52">
        <v>25.185336273923348</v>
      </c>
      <c r="E584" s="52">
        <v>0</v>
      </c>
      <c r="F584" s="372"/>
      <c r="G584" s="52">
        <v>0</v>
      </c>
      <c r="H584" s="53">
        <v>0</v>
      </c>
      <c r="I584" s="54">
        <f t="shared" si="76"/>
        <v>1450.0467629736668</v>
      </c>
    </row>
    <row r="585" spans="1:9" x14ac:dyDescent="0.25">
      <c r="A585" s="12" t="s">
        <v>56</v>
      </c>
      <c r="B585" s="49">
        <v>0</v>
      </c>
      <c r="C585" s="49">
        <v>0</v>
      </c>
      <c r="D585" s="49">
        <v>0.1275851319244872</v>
      </c>
      <c r="E585" s="49">
        <v>59.51650622538876</v>
      </c>
      <c r="F585" s="372"/>
      <c r="G585" s="49">
        <v>0</v>
      </c>
      <c r="H585" s="58">
        <v>0</v>
      </c>
      <c r="I585" s="48">
        <f t="shared" si="76"/>
        <v>59.644091357313251</v>
      </c>
    </row>
    <row r="586" spans="1:9" x14ac:dyDescent="0.25">
      <c r="A586" s="11" t="s">
        <v>11</v>
      </c>
      <c r="B586" s="52">
        <v>0</v>
      </c>
      <c r="C586" s="52">
        <v>0</v>
      </c>
      <c r="D586" s="52">
        <v>3.1013189941414453E-2</v>
      </c>
      <c r="E586" s="52">
        <v>0.90674842120152666</v>
      </c>
      <c r="F586" s="372"/>
      <c r="G586" s="52">
        <v>0</v>
      </c>
      <c r="H586" s="53">
        <v>0</v>
      </c>
      <c r="I586" s="54">
        <f t="shared" si="76"/>
        <v>0.9377616111429411</v>
      </c>
    </row>
    <row r="587" spans="1:9" x14ac:dyDescent="0.25">
      <c r="A587" s="12" t="s">
        <v>57</v>
      </c>
      <c r="B587" s="49">
        <v>0</v>
      </c>
      <c r="C587" s="49">
        <v>0</v>
      </c>
      <c r="D587" s="49">
        <v>0</v>
      </c>
      <c r="E587" s="49">
        <v>53.644906292105553</v>
      </c>
      <c r="F587" s="372"/>
      <c r="G587" s="49">
        <v>0</v>
      </c>
      <c r="H587" s="58">
        <v>0</v>
      </c>
      <c r="I587" s="48">
        <f t="shared" si="76"/>
        <v>53.644906292105553</v>
      </c>
    </row>
    <row r="588" spans="1:9" x14ac:dyDescent="0.25">
      <c r="A588" s="11" t="s">
        <v>16</v>
      </c>
      <c r="B588" s="52">
        <v>116.54751317613839</v>
      </c>
      <c r="C588" s="52">
        <v>0.63148877340945142</v>
      </c>
      <c r="D588" s="52">
        <v>14.79179196928502</v>
      </c>
      <c r="E588" s="52">
        <v>2.0163774590379173</v>
      </c>
      <c r="F588" s="372"/>
      <c r="G588" s="52">
        <v>0</v>
      </c>
      <c r="H588" s="53">
        <v>0</v>
      </c>
      <c r="I588" s="54">
        <f t="shared" si="76"/>
        <v>133.98717137787079</v>
      </c>
    </row>
    <row r="589" spans="1:9" x14ac:dyDescent="0.25">
      <c r="A589" s="12" t="s">
        <v>139</v>
      </c>
      <c r="B589" s="49">
        <v>985.16696791835807</v>
      </c>
      <c r="C589" s="49">
        <v>155.24929377330636</v>
      </c>
      <c r="D589" s="49">
        <v>30.278455638498379</v>
      </c>
      <c r="E589" s="49">
        <v>23.841844200417828</v>
      </c>
      <c r="F589" s="372"/>
      <c r="G589" s="49">
        <v>0</v>
      </c>
      <c r="H589" s="58">
        <v>0</v>
      </c>
      <c r="I589" s="48">
        <f t="shared" si="76"/>
        <v>1194.5365615305807</v>
      </c>
    </row>
    <row r="590" spans="1:9" x14ac:dyDescent="0.25">
      <c r="A590" s="11" t="s">
        <v>24</v>
      </c>
      <c r="B590" s="52">
        <v>547.47334375878268</v>
      </c>
      <c r="C590" s="52">
        <v>0</v>
      </c>
      <c r="D590" s="52">
        <v>1207.4686508111931</v>
      </c>
      <c r="E590" s="52">
        <v>266.08191380135435</v>
      </c>
      <c r="F590" s="372"/>
      <c r="G590" s="52">
        <v>827.25285051658523</v>
      </c>
      <c r="H590" s="53">
        <v>0.21536125605993972</v>
      </c>
      <c r="I590" s="54">
        <f t="shared" si="76"/>
        <v>2848.4921201439756</v>
      </c>
    </row>
    <row r="591" spans="1:9" x14ac:dyDescent="0.25">
      <c r="A591" s="12" t="s">
        <v>23</v>
      </c>
      <c r="B591" s="49">
        <v>984.41667461031977</v>
      </c>
      <c r="C591" s="49">
        <v>6.2410260437381195</v>
      </c>
      <c r="D591" s="49">
        <v>0</v>
      </c>
      <c r="E591" s="49">
        <v>0</v>
      </c>
      <c r="F591" s="372"/>
      <c r="G591" s="49">
        <v>0</v>
      </c>
      <c r="H591" s="58">
        <v>0</v>
      </c>
      <c r="I591" s="48">
        <f t="shared" si="76"/>
        <v>990.65770065405786</v>
      </c>
    </row>
    <row r="592" spans="1:9" x14ac:dyDescent="0.25">
      <c r="A592" s="11" t="s">
        <v>58</v>
      </c>
      <c r="B592" s="52">
        <v>33.0636840647295</v>
      </c>
      <c r="C592" s="52">
        <v>0</v>
      </c>
      <c r="D592" s="52">
        <v>5.8777493722080925</v>
      </c>
      <c r="E592" s="52">
        <v>0</v>
      </c>
      <c r="F592" s="372"/>
      <c r="G592" s="52">
        <v>0</v>
      </c>
      <c r="H592" s="53">
        <v>0</v>
      </c>
      <c r="I592" s="54">
        <f t="shared" si="76"/>
        <v>38.941433436937594</v>
      </c>
    </row>
    <row r="593" spans="1:11" x14ac:dyDescent="0.25">
      <c r="A593" s="12" t="s">
        <v>21</v>
      </c>
      <c r="B593" s="49">
        <v>158.09641661917564</v>
      </c>
      <c r="C593" s="49">
        <v>0</v>
      </c>
      <c r="D593" s="49">
        <v>9.7512633735097971</v>
      </c>
      <c r="E593" s="49">
        <v>0</v>
      </c>
      <c r="F593" s="372"/>
      <c r="G593" s="49">
        <v>0</v>
      </c>
      <c r="H593" s="58">
        <v>0</v>
      </c>
      <c r="I593" s="48">
        <f t="shared" si="76"/>
        <v>167.84767999268544</v>
      </c>
    </row>
    <row r="594" spans="1:11" x14ac:dyDescent="0.25">
      <c r="A594" s="11" t="s">
        <v>20</v>
      </c>
      <c r="B594" s="52">
        <v>48.296695042274472</v>
      </c>
      <c r="C594" s="52">
        <v>0</v>
      </c>
      <c r="D594" s="52">
        <v>0.89234217603338861</v>
      </c>
      <c r="E594" s="52">
        <v>0</v>
      </c>
      <c r="F594" s="372"/>
      <c r="G594" s="52">
        <v>0</v>
      </c>
      <c r="H594" s="53">
        <v>0</v>
      </c>
      <c r="I594" s="54">
        <f t="shared" si="76"/>
        <v>49.18903721830786</v>
      </c>
    </row>
    <row r="595" spans="1:11" x14ac:dyDescent="0.25">
      <c r="A595" s="13" t="s">
        <v>62</v>
      </c>
      <c r="B595" s="49">
        <v>206.16858798897252</v>
      </c>
      <c r="C595" s="49">
        <v>0</v>
      </c>
      <c r="D595" s="49">
        <v>0</v>
      </c>
      <c r="E595" s="49">
        <v>0</v>
      </c>
      <c r="F595" s="372"/>
      <c r="G595" s="49">
        <v>0</v>
      </c>
      <c r="H595" s="58">
        <v>0</v>
      </c>
      <c r="I595" s="48">
        <f t="shared" si="76"/>
        <v>206.16858798897252</v>
      </c>
    </row>
    <row r="596" spans="1:11" ht="14.4" x14ac:dyDescent="0.3">
      <c r="A596" s="14" t="s">
        <v>22</v>
      </c>
      <c r="B596" s="59">
        <v>206.16858798897252</v>
      </c>
      <c r="C596" s="59">
        <v>0</v>
      </c>
      <c r="D596" s="59">
        <v>0</v>
      </c>
      <c r="E596" s="59">
        <v>0</v>
      </c>
      <c r="F596" s="372"/>
      <c r="G596" s="59">
        <v>0</v>
      </c>
      <c r="H596" s="60">
        <v>0</v>
      </c>
      <c r="I596" s="61">
        <f t="shared" si="76"/>
        <v>206.16858798897252</v>
      </c>
    </row>
    <row r="597" spans="1:11" ht="14.4" x14ac:dyDescent="0.3">
      <c r="A597" s="15" t="s">
        <v>18</v>
      </c>
      <c r="B597" s="65">
        <v>0</v>
      </c>
      <c r="C597" s="65">
        <v>0</v>
      </c>
      <c r="D597" s="65">
        <v>0</v>
      </c>
      <c r="E597" s="65">
        <v>0</v>
      </c>
      <c r="F597" s="372"/>
      <c r="G597" s="65">
        <v>0</v>
      </c>
      <c r="H597" s="66">
        <v>0</v>
      </c>
      <c r="I597" s="67">
        <f t="shared" si="76"/>
        <v>0</v>
      </c>
    </row>
    <row r="598" spans="1:11" ht="14.4" x14ac:dyDescent="0.3">
      <c r="A598" s="14" t="s">
        <v>19</v>
      </c>
      <c r="B598" s="59">
        <v>0</v>
      </c>
      <c r="C598" s="59">
        <v>0</v>
      </c>
      <c r="D598" s="59">
        <v>0</v>
      </c>
      <c r="E598" s="59">
        <v>0</v>
      </c>
      <c r="F598" s="372"/>
      <c r="G598" s="59">
        <v>0</v>
      </c>
      <c r="H598" s="60">
        <v>0</v>
      </c>
      <c r="I598" s="61">
        <f t="shared" si="76"/>
        <v>0</v>
      </c>
    </row>
    <row r="599" spans="1:11" ht="15" thickBot="1" x14ac:dyDescent="0.35">
      <c r="A599" s="16" t="s">
        <v>10</v>
      </c>
      <c r="B599" s="70">
        <v>0</v>
      </c>
      <c r="C599" s="70">
        <v>0</v>
      </c>
      <c r="D599" s="70">
        <v>0</v>
      </c>
      <c r="E599" s="70">
        <v>0</v>
      </c>
      <c r="F599" s="373"/>
      <c r="G599" s="70">
        <v>0</v>
      </c>
      <c r="H599" s="71">
        <v>0</v>
      </c>
      <c r="I599" s="72">
        <f t="shared" si="76"/>
        <v>0</v>
      </c>
    </row>
    <row r="600" spans="1:11" x14ac:dyDescent="0.25">
      <c r="A600" s="17" t="s">
        <v>25</v>
      </c>
      <c r="B600" s="75">
        <f>SUM(B579:B595)</f>
        <v>5018.7141834603335</v>
      </c>
      <c r="C600" s="75">
        <f t="shared" ref="C600:I600" si="77">SUM(C579:C595)</f>
        <v>240.624424932312</v>
      </c>
      <c r="D600" s="75">
        <f t="shared" si="77"/>
        <v>1317.3146387627226</v>
      </c>
      <c r="E600" s="75">
        <f t="shared" si="77"/>
        <v>433.51681712512715</v>
      </c>
      <c r="F600" s="75">
        <f t="shared" si="77"/>
        <v>0</v>
      </c>
      <c r="G600" s="75">
        <f t="shared" si="77"/>
        <v>827.25285051658523</v>
      </c>
      <c r="H600" s="76">
        <f t="shared" si="77"/>
        <v>0.21536125605993972</v>
      </c>
      <c r="I600" s="48">
        <f t="shared" si="77"/>
        <v>7837.6382760531415</v>
      </c>
    </row>
    <row r="601" spans="1:11" s="4" customFormat="1" ht="15" thickBot="1" x14ac:dyDescent="0.35">
      <c r="A601" s="19" t="s">
        <v>85</v>
      </c>
      <c r="B601" s="105">
        <f>B600/$I$600</f>
        <v>0.64033500994736459</v>
      </c>
      <c r="C601" s="105">
        <f t="shared" ref="C601:I601" si="78">C600/$I$600</f>
        <v>3.0701139355653582E-2</v>
      </c>
      <c r="D601" s="105">
        <f t="shared" si="78"/>
        <v>0.16807545747391811</v>
      </c>
      <c r="E601" s="105">
        <f t="shared" si="78"/>
        <v>5.5312174644456348E-2</v>
      </c>
      <c r="F601" s="105">
        <f t="shared" si="78"/>
        <v>0</v>
      </c>
      <c r="G601" s="105">
        <f t="shared" si="78"/>
        <v>0.10554874075321209</v>
      </c>
      <c r="H601" s="105">
        <f t="shared" si="78"/>
        <v>2.7477825395176416E-5</v>
      </c>
      <c r="I601" s="105">
        <f t="shared" si="78"/>
        <v>1</v>
      </c>
      <c r="K601"/>
    </row>
    <row r="602" spans="1:11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7.6" x14ac:dyDescent="0.25">
      <c r="A603" s="427" t="s">
        <v>48</v>
      </c>
      <c r="B603" s="41" t="s">
        <v>0</v>
      </c>
      <c r="C603" s="41" t="s">
        <v>1</v>
      </c>
      <c r="D603" s="41" t="s">
        <v>2</v>
      </c>
      <c r="E603" s="41" t="s">
        <v>3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11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11" x14ac:dyDescent="0.25">
      <c r="A605" s="10" t="s">
        <v>6</v>
      </c>
      <c r="B605" s="46">
        <v>105.83901172980896</v>
      </c>
      <c r="C605" s="46">
        <v>0</v>
      </c>
      <c r="D605" s="46">
        <v>7.2368555028929205</v>
      </c>
      <c r="E605" s="46">
        <v>0</v>
      </c>
      <c r="F605" s="371"/>
      <c r="G605" s="46">
        <v>0</v>
      </c>
      <c r="H605" s="47">
        <v>0</v>
      </c>
      <c r="I605" s="48">
        <f>SUM(B605:H605)</f>
        <v>113.07586723270188</v>
      </c>
    </row>
    <row r="606" spans="1:11" x14ac:dyDescent="0.25">
      <c r="A606" s="11" t="s">
        <v>7</v>
      </c>
      <c r="B606" s="52">
        <v>286.85982884738286</v>
      </c>
      <c r="C606" s="52">
        <v>0</v>
      </c>
      <c r="D606" s="52">
        <v>19.614347271615923</v>
      </c>
      <c r="E606" s="52">
        <v>0</v>
      </c>
      <c r="F606" s="372"/>
      <c r="G606" s="52">
        <v>0</v>
      </c>
      <c r="H606" s="53">
        <v>0</v>
      </c>
      <c r="I606" s="54">
        <f t="shared" ref="I606:I625" si="79">SUM(B606:H606)</f>
        <v>306.4741761189988</v>
      </c>
    </row>
    <row r="607" spans="1:11" x14ac:dyDescent="0.25">
      <c r="A607" s="12" t="s">
        <v>9</v>
      </c>
      <c r="B607" s="49">
        <v>391.80335176607053</v>
      </c>
      <c r="C607" s="49">
        <v>0</v>
      </c>
      <c r="D607" s="49">
        <v>26.789972770329609</v>
      </c>
      <c r="E607" s="49">
        <v>0</v>
      </c>
      <c r="F607" s="372"/>
      <c r="G607" s="49">
        <v>0</v>
      </c>
      <c r="H607" s="58">
        <v>0</v>
      </c>
      <c r="I607" s="48">
        <f t="shared" si="79"/>
        <v>418.59332453640013</v>
      </c>
    </row>
    <row r="608" spans="1:11" x14ac:dyDescent="0.25">
      <c r="A608" s="11" t="s">
        <v>54</v>
      </c>
      <c r="B608" s="52">
        <v>0</v>
      </c>
      <c r="C608" s="52">
        <v>0</v>
      </c>
      <c r="D608" s="52">
        <v>0</v>
      </c>
      <c r="E608" s="52">
        <v>0</v>
      </c>
      <c r="F608" s="372"/>
      <c r="G608" s="52">
        <v>0</v>
      </c>
      <c r="H608" s="53">
        <v>0</v>
      </c>
      <c r="I608" s="54">
        <f t="shared" si="79"/>
        <v>0</v>
      </c>
    </row>
    <row r="609" spans="1:9" x14ac:dyDescent="0.25">
      <c r="A609" s="12" t="s">
        <v>15</v>
      </c>
      <c r="B609" s="49">
        <v>1046.223626612988</v>
      </c>
      <c r="C609" s="49">
        <v>0</v>
      </c>
      <c r="D609" s="49">
        <v>82.388699830364743</v>
      </c>
      <c r="E609" s="49">
        <v>0</v>
      </c>
      <c r="F609" s="372"/>
      <c r="G609" s="49">
        <v>0</v>
      </c>
      <c r="H609" s="58">
        <v>0</v>
      </c>
      <c r="I609" s="48">
        <f t="shared" si="79"/>
        <v>1128.6123264433527</v>
      </c>
    </row>
    <row r="610" spans="1:9" x14ac:dyDescent="0.25">
      <c r="A610" s="11" t="s">
        <v>67</v>
      </c>
      <c r="B610" s="52">
        <v>5794.0252404817529</v>
      </c>
      <c r="C610" s="52">
        <v>0</v>
      </c>
      <c r="D610" s="52">
        <v>456.27167481679385</v>
      </c>
      <c r="E610" s="52">
        <v>0</v>
      </c>
      <c r="F610" s="372"/>
      <c r="G610" s="52">
        <v>0</v>
      </c>
      <c r="H610" s="53">
        <v>0</v>
      </c>
      <c r="I610" s="54">
        <f t="shared" si="79"/>
        <v>6250.296915298547</v>
      </c>
    </row>
    <row r="611" spans="1:9" x14ac:dyDescent="0.25">
      <c r="A611" s="12" t="s">
        <v>56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 t="shared" si="79"/>
        <v>0</v>
      </c>
    </row>
    <row r="612" spans="1:9" x14ac:dyDescent="0.25">
      <c r="A612" s="11" t="s">
        <v>11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79"/>
        <v>0</v>
      </c>
    </row>
    <row r="613" spans="1:9" x14ac:dyDescent="0.25">
      <c r="A613" s="12" t="s">
        <v>57</v>
      </c>
      <c r="B613" s="49">
        <v>0</v>
      </c>
      <c r="C613" s="49">
        <v>0</v>
      </c>
      <c r="D613" s="49">
        <v>0</v>
      </c>
      <c r="E613" s="49">
        <v>0</v>
      </c>
      <c r="F613" s="372"/>
      <c r="G613" s="49">
        <v>0</v>
      </c>
      <c r="H613" s="58">
        <v>0</v>
      </c>
      <c r="I613" s="48">
        <f t="shared" si="79"/>
        <v>0</v>
      </c>
    </row>
    <row r="614" spans="1:9" x14ac:dyDescent="0.25">
      <c r="A614" s="11" t="s">
        <v>16</v>
      </c>
      <c r="B614" s="52">
        <v>170.37606509466465</v>
      </c>
      <c r="C614" s="52">
        <v>0</v>
      </c>
      <c r="D614" s="52">
        <v>13.416885385016741</v>
      </c>
      <c r="E614" s="52">
        <v>0</v>
      </c>
      <c r="F614" s="372"/>
      <c r="G614" s="52">
        <v>0</v>
      </c>
      <c r="H614" s="53">
        <v>0</v>
      </c>
      <c r="I614" s="54">
        <f t="shared" si="79"/>
        <v>183.79295047968139</v>
      </c>
    </row>
    <row r="615" spans="1:9" x14ac:dyDescent="0.25">
      <c r="A615" s="12" t="s">
        <v>139</v>
      </c>
      <c r="B615" s="49">
        <v>590.69681852665269</v>
      </c>
      <c r="C615" s="49">
        <v>0</v>
      </c>
      <c r="D615" s="49">
        <v>186.53583742946927</v>
      </c>
      <c r="E615" s="49">
        <v>0</v>
      </c>
      <c r="F615" s="372"/>
      <c r="G615" s="49">
        <v>0</v>
      </c>
      <c r="H615" s="58">
        <v>0</v>
      </c>
      <c r="I615" s="48">
        <f t="shared" si="79"/>
        <v>777.23265595612202</v>
      </c>
    </row>
    <row r="616" spans="1:9" x14ac:dyDescent="0.25">
      <c r="A616" s="11" t="s">
        <v>24</v>
      </c>
      <c r="B616" s="52">
        <v>1342.5282234926387</v>
      </c>
      <c r="C616" s="52">
        <v>0</v>
      </c>
      <c r="D616" s="52">
        <v>1525.0077878508612</v>
      </c>
      <c r="E616" s="52">
        <v>978.88106882549482</v>
      </c>
      <c r="F616" s="372"/>
      <c r="G616" s="52">
        <v>256.37361326382012</v>
      </c>
      <c r="H616" s="53">
        <v>0</v>
      </c>
      <c r="I616" s="54">
        <f t="shared" si="79"/>
        <v>4102.7906934328148</v>
      </c>
    </row>
    <row r="617" spans="1:9" x14ac:dyDescent="0.25">
      <c r="A617" s="12" t="s">
        <v>23</v>
      </c>
      <c r="B617" s="49">
        <v>783.84122823538996</v>
      </c>
      <c r="C617" s="49">
        <v>0</v>
      </c>
      <c r="D617" s="49">
        <v>182.43247521060357</v>
      </c>
      <c r="E617" s="49">
        <v>0</v>
      </c>
      <c r="F617" s="372"/>
      <c r="G617" s="49">
        <v>0</v>
      </c>
      <c r="H617" s="58">
        <v>0</v>
      </c>
      <c r="I617" s="48">
        <f t="shared" si="79"/>
        <v>966.27370344599353</v>
      </c>
    </row>
    <row r="618" spans="1:9" x14ac:dyDescent="0.25">
      <c r="A618" s="11" t="s">
        <v>58</v>
      </c>
      <c r="B618" s="52">
        <v>5556.8314561977522</v>
      </c>
      <c r="C618" s="52">
        <v>0</v>
      </c>
      <c r="D618" s="52">
        <v>583.31379926937734</v>
      </c>
      <c r="E618" s="52">
        <v>0</v>
      </c>
      <c r="F618" s="372"/>
      <c r="G618" s="52">
        <v>0</v>
      </c>
      <c r="H618" s="53">
        <v>0</v>
      </c>
      <c r="I618" s="54">
        <f t="shared" si="79"/>
        <v>6140.1452554671296</v>
      </c>
    </row>
    <row r="619" spans="1:9" x14ac:dyDescent="0.25">
      <c r="A619" s="12" t="s">
        <v>21</v>
      </c>
      <c r="B619" s="49">
        <v>198.45458382263243</v>
      </c>
      <c r="C619" s="49">
        <v>0</v>
      </c>
      <c r="D619" s="49">
        <v>20.832249130552579</v>
      </c>
      <c r="E619" s="49">
        <v>0</v>
      </c>
      <c r="F619" s="372"/>
      <c r="G619" s="49">
        <v>0</v>
      </c>
      <c r="H619" s="58">
        <v>0</v>
      </c>
      <c r="I619" s="48">
        <f t="shared" si="79"/>
        <v>219.28683295318501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79"/>
        <v>0</v>
      </c>
    </row>
    <row r="621" spans="1:9" x14ac:dyDescent="0.25">
      <c r="A621" s="13" t="s">
        <v>62</v>
      </c>
      <c r="B621" s="49">
        <v>142.22591048243785</v>
      </c>
      <c r="C621" s="49">
        <v>0</v>
      </c>
      <c r="D621" s="49">
        <v>196.75863856991796</v>
      </c>
      <c r="E621" s="49">
        <v>0</v>
      </c>
      <c r="F621" s="372"/>
      <c r="G621" s="49">
        <v>0</v>
      </c>
      <c r="H621" s="58">
        <v>0</v>
      </c>
      <c r="I621" s="48">
        <f t="shared" si="79"/>
        <v>338.98454905235582</v>
      </c>
    </row>
    <row r="622" spans="1:9" ht="14.4" x14ac:dyDescent="0.3">
      <c r="A622" s="14" t="s">
        <v>22</v>
      </c>
      <c r="B622" s="59">
        <v>142.22591048243785</v>
      </c>
      <c r="C622" s="59">
        <v>0</v>
      </c>
      <c r="D622" s="59">
        <v>196.75863856991796</v>
      </c>
      <c r="E622" s="59">
        <v>0</v>
      </c>
      <c r="F622" s="372"/>
      <c r="G622" s="59">
        <v>0</v>
      </c>
      <c r="H622" s="60">
        <v>0</v>
      </c>
      <c r="I622" s="61">
        <f t="shared" si="79"/>
        <v>338.98454905235582</v>
      </c>
    </row>
    <row r="623" spans="1:9" ht="14.4" x14ac:dyDescent="0.3">
      <c r="A623" s="15" t="s">
        <v>18</v>
      </c>
      <c r="B623" s="65">
        <v>0</v>
      </c>
      <c r="C623" s="65">
        <v>0</v>
      </c>
      <c r="D623" s="65">
        <v>0</v>
      </c>
      <c r="E623" s="65">
        <v>0</v>
      </c>
      <c r="F623" s="372"/>
      <c r="G623" s="65">
        <v>0</v>
      </c>
      <c r="H623" s="66">
        <v>0</v>
      </c>
      <c r="I623" s="67">
        <f t="shared" si="79"/>
        <v>0</v>
      </c>
    </row>
    <row r="624" spans="1:9" ht="14.4" x14ac:dyDescent="0.3">
      <c r="A624" s="14" t="s">
        <v>19</v>
      </c>
      <c r="B624" s="59">
        <v>0</v>
      </c>
      <c r="C624" s="59">
        <v>0</v>
      </c>
      <c r="D624" s="59">
        <v>0</v>
      </c>
      <c r="E624" s="59">
        <v>0</v>
      </c>
      <c r="F624" s="372"/>
      <c r="G624" s="59">
        <v>0</v>
      </c>
      <c r="H624" s="60">
        <v>0</v>
      </c>
      <c r="I624" s="61">
        <f t="shared" si="79"/>
        <v>0</v>
      </c>
    </row>
    <row r="625" spans="1:11" ht="15" thickBot="1" x14ac:dyDescent="0.35">
      <c r="A625" s="16" t="s">
        <v>10</v>
      </c>
      <c r="B625" s="70">
        <v>0</v>
      </c>
      <c r="C625" s="70">
        <v>0</v>
      </c>
      <c r="D625" s="70">
        <v>0</v>
      </c>
      <c r="E625" s="70">
        <v>0</v>
      </c>
      <c r="F625" s="373"/>
      <c r="G625" s="70">
        <v>0</v>
      </c>
      <c r="H625" s="71">
        <v>0</v>
      </c>
      <c r="I625" s="72">
        <f t="shared" si="79"/>
        <v>0</v>
      </c>
    </row>
    <row r="626" spans="1:11" x14ac:dyDescent="0.25">
      <c r="A626" s="17" t="s">
        <v>25</v>
      </c>
      <c r="B626" s="75">
        <f>SUM(B605:B621)</f>
        <v>16409.705345290171</v>
      </c>
      <c r="C626" s="75">
        <f t="shared" ref="C626:I626" si="80">SUM(C605:C621)</f>
        <v>0</v>
      </c>
      <c r="D626" s="75">
        <f t="shared" si="80"/>
        <v>3300.5992230377956</v>
      </c>
      <c r="E626" s="75">
        <f t="shared" si="80"/>
        <v>978.88106882549482</v>
      </c>
      <c r="F626" s="75">
        <f t="shared" si="80"/>
        <v>0</v>
      </c>
      <c r="G626" s="75">
        <f t="shared" si="80"/>
        <v>256.37361326382012</v>
      </c>
      <c r="H626" s="76">
        <f t="shared" si="80"/>
        <v>0</v>
      </c>
      <c r="I626" s="48">
        <f t="shared" si="80"/>
        <v>20945.559250417282</v>
      </c>
    </row>
    <row r="627" spans="1:11" s="4" customFormat="1" ht="15" thickBot="1" x14ac:dyDescent="0.35">
      <c r="A627" s="19" t="s">
        <v>85</v>
      </c>
      <c r="B627" s="105">
        <f>B626/$I$626</f>
        <v>0.78344555755718259</v>
      </c>
      <c r="C627" s="105">
        <f t="shared" ref="C627:I627" si="81">C626/$I$626</f>
        <v>0</v>
      </c>
      <c r="D627" s="105">
        <f t="shared" si="81"/>
        <v>0.15757990434044106</v>
      </c>
      <c r="E627" s="105">
        <f t="shared" si="81"/>
        <v>4.6734539628298218E-2</v>
      </c>
      <c r="F627" s="105">
        <f t="shared" si="81"/>
        <v>0</v>
      </c>
      <c r="G627" s="105">
        <f t="shared" si="81"/>
        <v>1.2239998474078107E-2</v>
      </c>
      <c r="H627" s="105">
        <f t="shared" si="81"/>
        <v>0</v>
      </c>
      <c r="I627" s="105">
        <f t="shared" si="81"/>
        <v>1</v>
      </c>
      <c r="K627"/>
    </row>
    <row r="628" spans="1:11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11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11" x14ac:dyDescent="0.25">
      <c r="A631" s="10" t="s">
        <v>6</v>
      </c>
      <c r="B631" s="46">
        <v>0.75534354204166843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0.75534354204166843</v>
      </c>
    </row>
    <row r="632" spans="1:11" x14ac:dyDescent="0.25">
      <c r="A632" s="11" t="s">
        <v>7</v>
      </c>
      <c r="B632" s="52">
        <v>10.465549242508944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2">SUM(B632:H632)</f>
        <v>10.465549242508944</v>
      </c>
    </row>
    <row r="633" spans="1:11" x14ac:dyDescent="0.25">
      <c r="A633" s="12" t="s">
        <v>9</v>
      </c>
      <c r="B633" s="49">
        <v>9.6390277443263539</v>
      </c>
      <c r="C633" s="49">
        <v>0</v>
      </c>
      <c r="D633" s="49">
        <v>3.0878099466322112E-2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2"/>
        <v>9.6699058437926766</v>
      </c>
    </row>
    <row r="634" spans="1:11" x14ac:dyDescent="0.25">
      <c r="A634" s="11" t="s">
        <v>54</v>
      </c>
      <c r="B634" s="52">
        <v>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2"/>
        <v>0</v>
      </c>
    </row>
    <row r="635" spans="1:11" x14ac:dyDescent="0.25">
      <c r="A635" s="12" t="s">
        <v>15</v>
      </c>
      <c r="B635" s="49">
        <v>281.86180111846909</v>
      </c>
      <c r="C635" s="49">
        <v>1.2182243709044069</v>
      </c>
      <c r="D635" s="49">
        <v>22.712347781299954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2"/>
        <v>305.79237327067347</v>
      </c>
    </row>
    <row r="636" spans="1:11" x14ac:dyDescent="0.25">
      <c r="A636" s="11" t="s">
        <v>67</v>
      </c>
      <c r="B636" s="52">
        <v>4.9225728019259627</v>
      </c>
      <c r="C636" s="52">
        <v>0.11109166989279792</v>
      </c>
      <c r="D636" s="52">
        <v>0</v>
      </c>
      <c r="E636" s="52">
        <v>0</v>
      </c>
      <c r="F636" s="52">
        <v>0</v>
      </c>
      <c r="G636" s="52">
        <v>0</v>
      </c>
      <c r="H636" s="53">
        <v>0</v>
      </c>
      <c r="I636" s="54">
        <f t="shared" si="82"/>
        <v>5.0336644718187609</v>
      </c>
    </row>
    <row r="637" spans="1:11" x14ac:dyDescent="0.25">
      <c r="A637" s="12" t="s">
        <v>56</v>
      </c>
      <c r="B637" s="49">
        <v>0</v>
      </c>
      <c r="C637" s="49">
        <v>0.41944987043156901</v>
      </c>
      <c r="D637" s="49">
        <v>0</v>
      </c>
      <c r="E637" s="49">
        <v>20.358276601388976</v>
      </c>
      <c r="F637" s="49">
        <v>804.00493187147538</v>
      </c>
      <c r="G637" s="49">
        <v>0</v>
      </c>
      <c r="H637" s="58">
        <v>0</v>
      </c>
      <c r="I637" s="48">
        <f t="shared" si="82"/>
        <v>824.78265834329591</v>
      </c>
    </row>
    <row r="638" spans="1:11" x14ac:dyDescent="0.25">
      <c r="A638" s="11" t="s">
        <v>11</v>
      </c>
      <c r="B638" s="52">
        <v>0</v>
      </c>
      <c r="C638" s="52">
        <v>0</v>
      </c>
      <c r="D638" s="52">
        <v>0</v>
      </c>
      <c r="E638" s="52">
        <v>20.388244238079949</v>
      </c>
      <c r="F638" s="52">
        <v>0</v>
      </c>
      <c r="G638" s="52">
        <v>0</v>
      </c>
      <c r="H638" s="53">
        <v>0</v>
      </c>
      <c r="I638" s="54">
        <f t="shared" si="82"/>
        <v>20.388244238079949</v>
      </c>
    </row>
    <row r="639" spans="1:11" x14ac:dyDescent="0.25">
      <c r="A639" s="12" t="s">
        <v>57</v>
      </c>
      <c r="B639" s="49">
        <v>0</v>
      </c>
      <c r="C639" s="49">
        <v>0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2"/>
        <v>0</v>
      </c>
    </row>
    <row r="640" spans="1:11" x14ac:dyDescent="0.25">
      <c r="A640" s="11" t="s">
        <v>16</v>
      </c>
      <c r="B640" s="52">
        <v>18.181800561615898</v>
      </c>
      <c r="C640" s="52">
        <v>0</v>
      </c>
      <c r="D640" s="52">
        <v>8.8022311076390844E-2</v>
      </c>
      <c r="E640" s="52">
        <v>0.53559052076358704</v>
      </c>
      <c r="F640" s="52">
        <v>0</v>
      </c>
      <c r="G640" s="52">
        <v>0</v>
      </c>
      <c r="H640" s="53">
        <v>0</v>
      </c>
      <c r="I640" s="54">
        <f t="shared" si="82"/>
        <v>18.805413393455876</v>
      </c>
    </row>
    <row r="641" spans="1:11" x14ac:dyDescent="0.25">
      <c r="A641" s="12" t="s">
        <v>139</v>
      </c>
      <c r="B641" s="49">
        <v>7.0001570889727054</v>
      </c>
      <c r="C641" s="49">
        <v>0</v>
      </c>
      <c r="D641" s="49">
        <v>1.8092349592354133</v>
      </c>
      <c r="E641" s="49">
        <v>0</v>
      </c>
      <c r="F641" s="49">
        <v>0</v>
      </c>
      <c r="G641" s="49">
        <v>0</v>
      </c>
      <c r="H641" s="58">
        <v>0</v>
      </c>
      <c r="I641" s="48">
        <f t="shared" si="82"/>
        <v>8.8093920482081192</v>
      </c>
    </row>
    <row r="642" spans="1:11" x14ac:dyDescent="0.25">
      <c r="A642" s="11" t="s">
        <v>24</v>
      </c>
      <c r="B642" s="52">
        <v>76.226442177845641</v>
      </c>
      <c r="C642" s="52">
        <v>9.9042805181967619E-2</v>
      </c>
      <c r="D642" s="52">
        <v>1.576690690709192</v>
      </c>
      <c r="E642" s="52">
        <v>126.66447838631991</v>
      </c>
      <c r="F642" s="52">
        <v>0</v>
      </c>
      <c r="G642" s="52">
        <v>42.713827502623481</v>
      </c>
      <c r="H642" s="53">
        <v>0.59927462297064071</v>
      </c>
      <c r="I642" s="54">
        <f t="shared" si="82"/>
        <v>247.87975618565082</v>
      </c>
    </row>
    <row r="643" spans="1:11" x14ac:dyDescent="0.25">
      <c r="A643" s="12" t="s">
        <v>23</v>
      </c>
      <c r="B643" s="49">
        <v>13.535554512538612</v>
      </c>
      <c r="C643" s="49">
        <v>0</v>
      </c>
      <c r="D643" s="49">
        <v>0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2"/>
        <v>13.535554512538612</v>
      </c>
    </row>
    <row r="644" spans="1:11" x14ac:dyDescent="0.25">
      <c r="A644" s="11" t="s">
        <v>58</v>
      </c>
      <c r="B644" s="52">
        <v>239.71735040943648</v>
      </c>
      <c r="C644" s="52">
        <v>10.858382379736479</v>
      </c>
      <c r="D644" s="52">
        <v>136.49688043456064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2"/>
        <v>387.07261322373358</v>
      </c>
    </row>
    <row r="645" spans="1:11" x14ac:dyDescent="0.25">
      <c r="A645" s="12" t="s">
        <v>21</v>
      </c>
      <c r="B645" s="49">
        <v>53.439885722894218</v>
      </c>
      <c r="C645" s="49">
        <v>0</v>
      </c>
      <c r="D645" s="49">
        <v>0</v>
      </c>
      <c r="E645" s="49">
        <v>0</v>
      </c>
      <c r="F645" s="49">
        <v>25.03963178940819</v>
      </c>
      <c r="G645" s="49">
        <v>0</v>
      </c>
      <c r="H645" s="58">
        <v>0</v>
      </c>
      <c r="I645" s="48">
        <f t="shared" si="82"/>
        <v>78.479517512302408</v>
      </c>
    </row>
    <row r="646" spans="1:11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2"/>
        <v>0</v>
      </c>
    </row>
    <row r="647" spans="1:11" x14ac:dyDescent="0.25">
      <c r="A647" s="13" t="s">
        <v>62</v>
      </c>
      <c r="B647" s="49">
        <v>4.5772365026209902</v>
      </c>
      <c r="C647" s="49">
        <v>0</v>
      </c>
      <c r="D647" s="49">
        <v>0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2"/>
        <v>4.5772365026209902</v>
      </c>
    </row>
    <row r="648" spans="1:11" ht="14.4" x14ac:dyDescent="0.3">
      <c r="A648" s="14" t="s">
        <v>22</v>
      </c>
      <c r="B648" s="59">
        <v>4.5772365026209902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82"/>
        <v>4.5772365026209902</v>
      </c>
    </row>
    <row r="649" spans="1:11" ht="14.4" x14ac:dyDescent="0.3">
      <c r="A649" s="15" t="s">
        <v>18</v>
      </c>
      <c r="B649" s="65">
        <v>0</v>
      </c>
      <c r="C649" s="65">
        <v>0</v>
      </c>
      <c r="D649" s="65">
        <v>0</v>
      </c>
      <c r="E649" s="65">
        <v>0</v>
      </c>
      <c r="F649" s="65">
        <v>0</v>
      </c>
      <c r="G649" s="65">
        <v>0</v>
      </c>
      <c r="H649" s="66">
        <v>0</v>
      </c>
      <c r="I649" s="67">
        <f t="shared" si="82"/>
        <v>0</v>
      </c>
    </row>
    <row r="650" spans="1:11" ht="14.4" x14ac:dyDescent="0.3">
      <c r="A650" s="14" t="s">
        <v>19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82"/>
        <v>0</v>
      </c>
    </row>
    <row r="651" spans="1:11" ht="15" thickBot="1" x14ac:dyDescent="0.35">
      <c r="A651" s="16" t="s">
        <v>10</v>
      </c>
      <c r="B651" s="70">
        <v>0</v>
      </c>
      <c r="C651" s="70">
        <v>0</v>
      </c>
      <c r="D651" s="70">
        <v>0</v>
      </c>
      <c r="E651" s="70">
        <v>0</v>
      </c>
      <c r="F651" s="70">
        <v>0</v>
      </c>
      <c r="G651" s="70">
        <v>0</v>
      </c>
      <c r="H651" s="71">
        <v>0</v>
      </c>
      <c r="I651" s="72">
        <f t="shared" si="82"/>
        <v>0</v>
      </c>
    </row>
    <row r="652" spans="1:11" x14ac:dyDescent="0.25">
      <c r="A652" s="17" t="s">
        <v>25</v>
      </c>
      <c r="B652" s="75">
        <f>SUM(B631:B647)</f>
        <v>720.32272142519651</v>
      </c>
      <c r="C652" s="75">
        <f t="shared" ref="C652:I652" si="83">SUM(C631:C647)</f>
        <v>12.70619109614722</v>
      </c>
      <c r="D652" s="75">
        <f t="shared" si="83"/>
        <v>162.71405427634789</v>
      </c>
      <c r="E652" s="75">
        <f t="shared" si="83"/>
        <v>167.94658974655243</v>
      </c>
      <c r="F652" s="75">
        <f t="shared" si="83"/>
        <v>829.04456366088357</v>
      </c>
      <c r="G652" s="75">
        <f t="shared" si="83"/>
        <v>42.713827502623481</v>
      </c>
      <c r="H652" s="76">
        <f t="shared" si="83"/>
        <v>0.59927462297064071</v>
      </c>
      <c r="I652" s="48">
        <f t="shared" si="83"/>
        <v>1936.0472223307218</v>
      </c>
    </row>
    <row r="653" spans="1:11" s="4" customFormat="1" ht="15" thickBot="1" x14ac:dyDescent="0.35">
      <c r="A653" s="19" t="s">
        <v>85</v>
      </c>
      <c r="B653" s="105">
        <f>B652/$I$652</f>
        <v>0.37205844625940054</v>
      </c>
      <c r="C653" s="105">
        <f t="shared" ref="C653:I653" si="84">C652/$I$652</f>
        <v>6.5629551539816257E-3</v>
      </c>
      <c r="D653" s="105">
        <f t="shared" si="84"/>
        <v>8.4044465651237382E-2</v>
      </c>
      <c r="E653" s="105">
        <f t="shared" si="84"/>
        <v>8.6747155652726768E-2</v>
      </c>
      <c r="F653" s="105">
        <f t="shared" si="84"/>
        <v>0.42821505286572165</v>
      </c>
      <c r="G653" s="105">
        <f t="shared" si="84"/>
        <v>2.2062389289865661E-2</v>
      </c>
      <c r="H653" s="105">
        <f t="shared" si="84"/>
        <v>3.0953512706637418E-4</v>
      </c>
      <c r="I653" s="105">
        <f t="shared" si="84"/>
        <v>1</v>
      </c>
      <c r="K653"/>
    </row>
    <row r="654" spans="1:11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3">
    <tabColor rgb="FF00FF00"/>
  </sheetPr>
  <dimension ref="A1:U654"/>
  <sheetViews>
    <sheetView tabSelected="1" topLeftCell="A6" zoomScaleNormal="100" workbookViewId="0">
      <selection activeCell="B18" sqref="B18"/>
    </sheetView>
  </sheetViews>
  <sheetFormatPr defaultColWidth="11" defaultRowHeight="13.8" x14ac:dyDescent="0.25"/>
  <cols>
    <col min="1" max="1" width="42.59765625" customWidth="1"/>
    <col min="2" max="9" width="16.59765625" style="8" customWidth="1"/>
    <col min="10" max="10" width="11.69921875" style="1" bestFit="1" customWidth="1"/>
    <col min="11" max="11" width="13" style="275" customWidth="1"/>
    <col min="12" max="16384" width="11" style="1"/>
  </cols>
  <sheetData>
    <row r="1" spans="1:21" ht="15" customHeight="1" thickTop="1" x14ac:dyDescent="0.25">
      <c r="A1" s="388" t="s">
        <v>95</v>
      </c>
      <c r="B1" s="389"/>
      <c r="C1" s="389"/>
      <c r="D1" s="389"/>
      <c r="E1" s="389"/>
      <c r="F1" s="389"/>
      <c r="G1" s="389"/>
      <c r="H1" s="389"/>
      <c r="I1" s="390"/>
      <c r="U1" s="1" t="s">
        <v>90</v>
      </c>
    </row>
    <row r="2" spans="1:2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2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2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2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21" ht="13.5" customHeight="1" x14ac:dyDescent="0.25">
      <c r="A6" s="416" t="s">
        <v>113</v>
      </c>
      <c r="B6" s="357"/>
      <c r="C6" s="358"/>
      <c r="D6" s="358"/>
      <c r="E6" s="358"/>
      <c r="F6" s="358"/>
      <c r="G6" s="358"/>
      <c r="H6" s="358"/>
      <c r="I6" s="359"/>
    </row>
    <row r="7" spans="1:21" ht="13.5" customHeight="1" x14ac:dyDescent="0.25">
      <c r="A7" s="10" t="s">
        <v>6</v>
      </c>
      <c r="B7" s="46">
        <f>B33+B85</f>
        <v>147.3566562646123</v>
      </c>
      <c r="C7" s="46">
        <f t="shared" ref="C7:H7" si="0">C33+C85</f>
        <v>32.000000050000004</v>
      </c>
      <c r="D7" s="46">
        <f t="shared" si="0"/>
        <v>1129.6433438553872</v>
      </c>
      <c r="E7" s="46">
        <f t="shared" si="0"/>
        <v>2E-8</v>
      </c>
      <c r="F7" s="46">
        <f>F59+F85</f>
        <v>0</v>
      </c>
      <c r="G7" s="46">
        <f t="shared" si="0"/>
        <v>0</v>
      </c>
      <c r="H7" s="46">
        <f t="shared" si="0"/>
        <v>0</v>
      </c>
      <c r="I7" s="48">
        <f>SUM(B7:H7)</f>
        <v>1309.0000001899996</v>
      </c>
      <c r="J7" s="2"/>
      <c r="K7" s="275">
        <v>0</v>
      </c>
    </row>
    <row r="8" spans="1:21" ht="13.5" customHeight="1" x14ac:dyDescent="0.25">
      <c r="A8" s="11" t="s">
        <v>7</v>
      </c>
      <c r="B8" s="52">
        <f t="shared" ref="B8:H27" si="1">B34+B86</f>
        <v>72.664284788026364</v>
      </c>
      <c r="C8" s="52">
        <f t="shared" si="1"/>
        <v>1.0004999999999999E-4</v>
      </c>
      <c r="D8" s="52">
        <f t="shared" si="1"/>
        <v>5.335715331973633</v>
      </c>
      <c r="E8" s="52">
        <f t="shared" si="1"/>
        <v>2E-8</v>
      </c>
      <c r="F8" s="52">
        <f t="shared" ref="F8:F27" si="2">F60+F86</f>
        <v>0</v>
      </c>
      <c r="G8" s="52">
        <f t="shared" si="1"/>
        <v>0</v>
      </c>
      <c r="H8" s="52">
        <f t="shared" si="1"/>
        <v>0</v>
      </c>
      <c r="I8" s="54">
        <f t="shared" ref="I8:I27" si="3">SUM(B8:H8)</f>
        <v>78.000100189999998</v>
      </c>
      <c r="J8" s="2"/>
      <c r="K8" s="275">
        <v>0</v>
      </c>
    </row>
    <row r="9" spans="1:21" ht="13.5" customHeight="1" x14ac:dyDescent="0.25">
      <c r="A9" s="12" t="s">
        <v>8</v>
      </c>
      <c r="B9" s="49">
        <f t="shared" si="1"/>
        <v>238.82504017806616</v>
      </c>
      <c r="C9" s="49">
        <f t="shared" si="1"/>
        <v>4.9999999999999998E-8</v>
      </c>
      <c r="D9" s="49">
        <f t="shared" si="1"/>
        <v>18.174959941933842</v>
      </c>
      <c r="E9" s="49">
        <f t="shared" si="1"/>
        <v>2E-8</v>
      </c>
      <c r="F9" s="49">
        <f t="shared" si="2"/>
        <v>0</v>
      </c>
      <c r="G9" s="49">
        <f t="shared" si="1"/>
        <v>0</v>
      </c>
      <c r="H9" s="49">
        <f t="shared" si="1"/>
        <v>0</v>
      </c>
      <c r="I9" s="48">
        <f t="shared" si="3"/>
        <v>257.00000019000004</v>
      </c>
      <c r="J9" s="2"/>
      <c r="K9" s="275">
        <v>0</v>
      </c>
    </row>
    <row r="10" spans="1:21" ht="13.5" customHeight="1" x14ac:dyDescent="0.25">
      <c r="A10" s="11" t="s">
        <v>9</v>
      </c>
      <c r="B10" s="52">
        <f t="shared" si="1"/>
        <v>475.98887469239895</v>
      </c>
      <c r="C10" s="52">
        <f t="shared" si="1"/>
        <v>1.005E-5</v>
      </c>
      <c r="D10" s="52">
        <f t="shared" si="1"/>
        <v>230.01122542760106</v>
      </c>
      <c r="E10" s="52">
        <f t="shared" si="1"/>
        <v>2E-8</v>
      </c>
      <c r="F10" s="52">
        <f t="shared" si="2"/>
        <v>0</v>
      </c>
      <c r="G10" s="52">
        <f t="shared" si="1"/>
        <v>0</v>
      </c>
      <c r="H10" s="52">
        <f t="shared" si="1"/>
        <v>0</v>
      </c>
      <c r="I10" s="54">
        <f t="shared" si="3"/>
        <v>706.00011018999999</v>
      </c>
      <c r="J10" s="2"/>
      <c r="K10" s="275">
        <v>0</v>
      </c>
    </row>
    <row r="11" spans="1:21" ht="13.5" customHeight="1" x14ac:dyDescent="0.25">
      <c r="A11" s="12" t="s">
        <v>10</v>
      </c>
      <c r="B11" s="49">
        <f t="shared" si="1"/>
        <v>6.9999999999999992E-8</v>
      </c>
      <c r="C11" s="49">
        <f t="shared" si="1"/>
        <v>4.9999999999999998E-8</v>
      </c>
      <c r="D11" s="49">
        <f t="shared" si="1"/>
        <v>4.9999999999999998E-8</v>
      </c>
      <c r="E11" s="49">
        <f t="shared" si="1"/>
        <v>2E-8</v>
      </c>
      <c r="F11" s="49">
        <f t="shared" si="2"/>
        <v>0</v>
      </c>
      <c r="G11" s="49">
        <f t="shared" si="1"/>
        <v>0</v>
      </c>
      <c r="H11" s="49">
        <f t="shared" si="1"/>
        <v>0</v>
      </c>
      <c r="I11" s="48">
        <f t="shared" si="3"/>
        <v>1.8999999999999998E-7</v>
      </c>
      <c r="J11" s="2"/>
      <c r="K11" s="275">
        <v>0</v>
      </c>
    </row>
    <row r="12" spans="1:21" ht="13.5" customHeight="1" x14ac:dyDescent="0.25">
      <c r="A12" s="11" t="s">
        <v>11</v>
      </c>
      <c r="B12" s="52">
        <f t="shared" si="1"/>
        <v>6.9999999999999992E-8</v>
      </c>
      <c r="C12" s="52">
        <f t="shared" si="1"/>
        <v>4.9999999999999998E-8</v>
      </c>
      <c r="D12" s="52">
        <f t="shared" si="1"/>
        <v>3.155388369076724E-2</v>
      </c>
      <c r="E12" s="52">
        <f t="shared" si="1"/>
        <v>22.610931650072992</v>
      </c>
      <c r="F12" s="52">
        <f t="shared" si="2"/>
        <v>6863.9685625909369</v>
      </c>
      <c r="G12" s="52">
        <f t="shared" si="1"/>
        <v>0</v>
      </c>
      <c r="H12" s="52">
        <f t="shared" si="1"/>
        <v>0</v>
      </c>
      <c r="I12" s="54">
        <f t="shared" si="3"/>
        <v>6886.6110482447011</v>
      </c>
      <c r="J12" s="2"/>
      <c r="K12" s="275">
        <v>0</v>
      </c>
    </row>
    <row r="13" spans="1:21" ht="13.5" customHeight="1" x14ac:dyDescent="0.25">
      <c r="A13" s="12" t="s">
        <v>12</v>
      </c>
      <c r="B13" s="49">
        <f t="shared" si="1"/>
        <v>1.0000699999999998E-3</v>
      </c>
      <c r="C13" s="49">
        <f t="shared" si="1"/>
        <v>4.9999999999999998E-8</v>
      </c>
      <c r="D13" s="49">
        <f t="shared" si="1"/>
        <v>4.9999999999999998E-8</v>
      </c>
      <c r="E13" s="49">
        <f t="shared" si="1"/>
        <v>58.000000020000002</v>
      </c>
      <c r="F13" s="49">
        <f t="shared" si="2"/>
        <v>770</v>
      </c>
      <c r="G13" s="49">
        <f t="shared" si="1"/>
        <v>0</v>
      </c>
      <c r="H13" s="49">
        <f t="shared" si="1"/>
        <v>0</v>
      </c>
      <c r="I13" s="48">
        <f t="shared" si="3"/>
        <v>828.00100019000001</v>
      </c>
      <c r="J13" s="2"/>
      <c r="K13" s="275">
        <v>0</v>
      </c>
    </row>
    <row r="14" spans="1:21" ht="13.5" customHeight="1" x14ac:dyDescent="0.25">
      <c r="A14" s="11" t="s">
        <v>13</v>
      </c>
      <c r="B14" s="52">
        <f t="shared" si="1"/>
        <v>7.9999999999999988E-8</v>
      </c>
      <c r="C14" s="52">
        <f t="shared" si="1"/>
        <v>0.54982178111521152</v>
      </c>
      <c r="D14" s="52">
        <f t="shared" si="1"/>
        <v>0.47075815617796246</v>
      </c>
      <c r="E14" s="52">
        <f t="shared" si="1"/>
        <v>550.75219822524548</v>
      </c>
      <c r="F14" s="52">
        <f t="shared" si="2"/>
        <v>11823.149400541459</v>
      </c>
      <c r="G14" s="52">
        <f t="shared" si="1"/>
        <v>0</v>
      </c>
      <c r="H14" s="52">
        <f t="shared" si="1"/>
        <v>0</v>
      </c>
      <c r="I14" s="54">
        <f t="shared" si="3"/>
        <v>12374.922178783998</v>
      </c>
      <c r="J14" s="2"/>
      <c r="K14" s="275">
        <v>0</v>
      </c>
    </row>
    <row r="15" spans="1:21" ht="13.5" customHeight="1" x14ac:dyDescent="0.25">
      <c r="A15" s="12" t="s">
        <v>14</v>
      </c>
      <c r="B15" s="49">
        <f t="shared" si="1"/>
        <v>7318.0139812408433</v>
      </c>
      <c r="C15" s="49">
        <f t="shared" si="1"/>
        <v>25.686975195928358</v>
      </c>
      <c r="D15" s="49">
        <f t="shared" si="1"/>
        <v>574.29904386422857</v>
      </c>
      <c r="E15" s="49">
        <f t="shared" si="1"/>
        <v>3.0000000000000004E-8</v>
      </c>
      <c r="F15" s="49">
        <f t="shared" si="2"/>
        <v>0</v>
      </c>
      <c r="G15" s="49">
        <f t="shared" si="1"/>
        <v>0</v>
      </c>
      <c r="H15" s="49">
        <f t="shared" si="1"/>
        <v>0</v>
      </c>
      <c r="I15" s="48">
        <f t="shared" si="3"/>
        <v>7918.0000003309997</v>
      </c>
      <c r="J15" s="2"/>
      <c r="K15" s="275">
        <v>0</v>
      </c>
    </row>
    <row r="16" spans="1:21" ht="13.5" customHeight="1" x14ac:dyDescent="0.25">
      <c r="A16" s="11" t="s">
        <v>15</v>
      </c>
      <c r="B16" s="52">
        <f t="shared" si="1"/>
        <v>1717.5522424709031</v>
      </c>
      <c r="C16" s="52">
        <f t="shared" si="1"/>
        <v>785.21925637941399</v>
      </c>
      <c r="D16" s="52">
        <f t="shared" si="1"/>
        <v>825.19275774696712</v>
      </c>
      <c r="E16" s="52">
        <f t="shared" si="1"/>
        <v>9.0357436127157289</v>
      </c>
      <c r="F16" s="52">
        <f t="shared" si="2"/>
        <v>0</v>
      </c>
      <c r="G16" s="52">
        <f t="shared" si="1"/>
        <v>0</v>
      </c>
      <c r="H16" s="52">
        <f t="shared" si="1"/>
        <v>0</v>
      </c>
      <c r="I16" s="54">
        <f t="shared" si="3"/>
        <v>3337.0000002100001</v>
      </c>
      <c r="J16" s="2"/>
      <c r="K16" s="275">
        <v>0</v>
      </c>
    </row>
    <row r="17" spans="1:11" ht="13.5" customHeight="1" x14ac:dyDescent="0.25">
      <c r="A17" s="12" t="s">
        <v>16</v>
      </c>
      <c r="B17" s="49">
        <f t="shared" si="1"/>
        <v>252.8564290113853</v>
      </c>
      <c r="C17" s="49">
        <f t="shared" si="1"/>
        <v>1.8291475312036456</v>
      </c>
      <c r="D17" s="49">
        <f t="shared" si="1"/>
        <v>83.950420280460378</v>
      </c>
      <c r="E17" s="49">
        <f t="shared" si="1"/>
        <v>2.3640033869506833</v>
      </c>
      <c r="F17" s="49">
        <f t="shared" si="2"/>
        <v>18.601383770693793</v>
      </c>
      <c r="G17" s="49">
        <f t="shared" si="1"/>
        <v>0</v>
      </c>
      <c r="H17" s="49">
        <f t="shared" si="1"/>
        <v>0</v>
      </c>
      <c r="I17" s="48">
        <f t="shared" si="3"/>
        <v>359.60138398069387</v>
      </c>
      <c r="J17" s="2"/>
      <c r="K17" s="275">
        <v>0</v>
      </c>
    </row>
    <row r="18" spans="1:11" ht="13.5" customHeight="1" x14ac:dyDescent="0.25">
      <c r="A18" s="11" t="s">
        <v>17</v>
      </c>
      <c r="B18" s="52">
        <f t="shared" si="1"/>
        <v>7.9999999999999988E-8</v>
      </c>
      <c r="C18" s="52">
        <f t="shared" si="1"/>
        <v>1.0599999999999994E-6</v>
      </c>
      <c r="D18" s="52">
        <f t="shared" si="1"/>
        <v>4.9999999999999998E-8</v>
      </c>
      <c r="E18" s="52">
        <f t="shared" si="1"/>
        <v>2E-8</v>
      </c>
      <c r="F18" s="52">
        <f t="shared" si="2"/>
        <v>0</v>
      </c>
      <c r="G18" s="52">
        <f t="shared" si="1"/>
        <v>0</v>
      </c>
      <c r="H18" s="52">
        <f t="shared" si="1"/>
        <v>0</v>
      </c>
      <c r="I18" s="54">
        <f t="shared" si="3"/>
        <v>1.2099999999999994E-6</v>
      </c>
      <c r="J18" s="2"/>
      <c r="K18" s="275">
        <v>0</v>
      </c>
    </row>
    <row r="19" spans="1:11" ht="13.5" customHeight="1" x14ac:dyDescent="0.25">
      <c r="A19" s="12" t="s">
        <v>139</v>
      </c>
      <c r="B19" s="49">
        <f t="shared" si="1"/>
        <v>2270.2282206231366</v>
      </c>
      <c r="C19" s="49">
        <f t="shared" si="1"/>
        <v>1210.9413124238743</v>
      </c>
      <c r="D19" s="49">
        <f t="shared" si="1"/>
        <v>1475.6839765982509</v>
      </c>
      <c r="E19" s="49">
        <f t="shared" si="1"/>
        <v>165.12957216726127</v>
      </c>
      <c r="F19" s="49">
        <f t="shared" si="2"/>
        <v>1078</v>
      </c>
      <c r="G19" s="49">
        <f t="shared" si="1"/>
        <v>0</v>
      </c>
      <c r="H19" s="49">
        <f t="shared" si="1"/>
        <v>0</v>
      </c>
      <c r="I19" s="48">
        <f t="shared" si="3"/>
        <v>6199.9830818125229</v>
      </c>
      <c r="J19" s="2"/>
      <c r="K19" s="275">
        <v>0</v>
      </c>
    </row>
    <row r="20" spans="1:11" ht="13.5" customHeight="1" x14ac:dyDescent="0.25">
      <c r="A20" s="11" t="s">
        <v>18</v>
      </c>
      <c r="B20" s="52">
        <f t="shared" si="1"/>
        <v>7.9999999999999988E-8</v>
      </c>
      <c r="C20" s="52">
        <f t="shared" si="1"/>
        <v>5.9999999999999995E-8</v>
      </c>
      <c r="D20" s="52">
        <f t="shared" si="1"/>
        <v>5.9999999999999995E-8</v>
      </c>
      <c r="E20" s="52">
        <f t="shared" si="1"/>
        <v>2E-8</v>
      </c>
      <c r="F20" s="52">
        <f t="shared" si="2"/>
        <v>0</v>
      </c>
      <c r="G20" s="52">
        <f t="shared" si="1"/>
        <v>0</v>
      </c>
      <c r="H20" s="52">
        <f t="shared" si="1"/>
        <v>0</v>
      </c>
      <c r="I20" s="54">
        <f t="shared" si="3"/>
        <v>2.1999999999999998E-7</v>
      </c>
      <c r="J20" s="2"/>
      <c r="K20" s="275">
        <v>0</v>
      </c>
    </row>
    <row r="21" spans="1:11" ht="13.5" customHeight="1" x14ac:dyDescent="0.25">
      <c r="A21" s="12" t="s">
        <v>19</v>
      </c>
      <c r="B21" s="49">
        <f t="shared" si="1"/>
        <v>7.9999999999999988E-8</v>
      </c>
      <c r="C21" s="49">
        <f t="shared" si="1"/>
        <v>5.9999999999999995E-8</v>
      </c>
      <c r="D21" s="49">
        <f t="shared" si="1"/>
        <v>5.9999999999999995E-8</v>
      </c>
      <c r="E21" s="49">
        <f t="shared" si="1"/>
        <v>2E-8</v>
      </c>
      <c r="F21" s="49">
        <f t="shared" si="2"/>
        <v>0</v>
      </c>
      <c r="G21" s="49">
        <f t="shared" si="1"/>
        <v>0</v>
      </c>
      <c r="H21" s="49">
        <f t="shared" si="1"/>
        <v>0</v>
      </c>
      <c r="I21" s="48">
        <f t="shared" si="3"/>
        <v>2.1999999999999998E-7</v>
      </c>
      <c r="J21" s="2"/>
      <c r="K21" s="275">
        <v>0</v>
      </c>
    </row>
    <row r="22" spans="1:11" ht="13.5" customHeight="1" x14ac:dyDescent="0.25">
      <c r="A22" s="11" t="s">
        <v>20</v>
      </c>
      <c r="B22" s="52">
        <f t="shared" si="1"/>
        <v>55.994131964566527</v>
      </c>
      <c r="C22" s="52">
        <f t="shared" si="1"/>
        <v>3.8394709265102787</v>
      </c>
      <c r="D22" s="52">
        <f t="shared" si="1"/>
        <v>6.1664973089231969</v>
      </c>
      <c r="E22" s="52">
        <f t="shared" si="1"/>
        <v>2E-8</v>
      </c>
      <c r="F22" s="52">
        <f t="shared" si="2"/>
        <v>0</v>
      </c>
      <c r="G22" s="52">
        <f t="shared" si="1"/>
        <v>0</v>
      </c>
      <c r="H22" s="52">
        <f t="shared" si="1"/>
        <v>0</v>
      </c>
      <c r="I22" s="54">
        <f t="shared" si="3"/>
        <v>66.000100220000007</v>
      </c>
      <c r="J22" s="2"/>
      <c r="K22" s="275">
        <v>0</v>
      </c>
    </row>
    <row r="23" spans="1:11" ht="13.5" customHeight="1" x14ac:dyDescent="0.25">
      <c r="A23" s="13" t="s">
        <v>58</v>
      </c>
      <c r="B23" s="49">
        <f t="shared" si="1"/>
        <v>5969.8664975230749</v>
      </c>
      <c r="C23" s="49">
        <f t="shared" si="1"/>
        <v>11.996935734213288</v>
      </c>
      <c r="D23" s="49">
        <f t="shared" si="1"/>
        <v>744.3065670527119</v>
      </c>
      <c r="E23" s="49">
        <f t="shared" si="1"/>
        <v>2E-8</v>
      </c>
      <c r="F23" s="49">
        <f t="shared" si="2"/>
        <v>0</v>
      </c>
      <c r="G23" s="49">
        <f t="shared" si="1"/>
        <v>0</v>
      </c>
      <c r="H23" s="49">
        <f t="shared" si="1"/>
        <v>0</v>
      </c>
      <c r="I23" s="48">
        <f t="shared" si="3"/>
        <v>6726.1700003300002</v>
      </c>
      <c r="J23" s="2"/>
      <c r="K23" s="275">
        <v>0</v>
      </c>
    </row>
    <row r="24" spans="1:11" ht="13.5" customHeight="1" x14ac:dyDescent="0.25">
      <c r="A24" s="11" t="s">
        <v>21</v>
      </c>
      <c r="B24" s="52">
        <f t="shared" si="1"/>
        <v>463.88981429675658</v>
      </c>
      <c r="C24" s="52">
        <f t="shared" si="1"/>
        <v>4250.7092889635751</v>
      </c>
      <c r="D24" s="52">
        <f t="shared" si="1"/>
        <v>256.72789666258541</v>
      </c>
      <c r="E24" s="52">
        <f t="shared" si="1"/>
        <v>2E-8</v>
      </c>
      <c r="F24" s="52">
        <f t="shared" si="2"/>
        <v>46.203340587183114</v>
      </c>
      <c r="G24" s="52">
        <f t="shared" si="1"/>
        <v>0</v>
      </c>
      <c r="H24" s="52">
        <f t="shared" si="1"/>
        <v>0</v>
      </c>
      <c r="I24" s="54">
        <f t="shared" si="3"/>
        <v>5017.5303405301001</v>
      </c>
      <c r="J24" s="2"/>
      <c r="K24" s="275">
        <v>0</v>
      </c>
    </row>
    <row r="25" spans="1:11" ht="13.5" customHeight="1" x14ac:dyDescent="0.25">
      <c r="A25" s="13" t="s">
        <v>22</v>
      </c>
      <c r="B25" s="49">
        <f t="shared" si="1"/>
        <v>408.21371949088461</v>
      </c>
      <c r="C25" s="49">
        <f t="shared" si="1"/>
        <v>5.9999999999999995E-8</v>
      </c>
      <c r="D25" s="49">
        <f t="shared" si="1"/>
        <v>182.1231808115638</v>
      </c>
      <c r="E25" s="49">
        <f t="shared" si="1"/>
        <v>2E-8</v>
      </c>
      <c r="F25" s="49">
        <f t="shared" si="2"/>
        <v>0</v>
      </c>
      <c r="G25" s="49">
        <f t="shared" si="1"/>
        <v>0</v>
      </c>
      <c r="H25" s="49">
        <f t="shared" si="1"/>
        <v>0</v>
      </c>
      <c r="I25" s="48">
        <f t="shared" si="3"/>
        <v>590.33690038244845</v>
      </c>
      <c r="J25" s="2"/>
      <c r="K25" s="275">
        <v>0</v>
      </c>
    </row>
    <row r="26" spans="1:11" ht="13.5" customHeight="1" x14ac:dyDescent="0.25">
      <c r="A26" s="11" t="s">
        <v>23</v>
      </c>
      <c r="B26" s="52">
        <f t="shared" si="1"/>
        <v>2347.082914620275</v>
      </c>
      <c r="C26" s="52">
        <f t="shared" si="1"/>
        <v>10.514293799441303</v>
      </c>
      <c r="D26" s="52">
        <f t="shared" si="1"/>
        <v>251.60359197028393</v>
      </c>
      <c r="E26" s="52">
        <f t="shared" si="1"/>
        <v>2E-8</v>
      </c>
      <c r="F26" s="52">
        <f t="shared" si="2"/>
        <v>0</v>
      </c>
      <c r="G26" s="52">
        <f t="shared" si="1"/>
        <v>0</v>
      </c>
      <c r="H26" s="52">
        <f t="shared" si="1"/>
        <v>0</v>
      </c>
      <c r="I26" s="54">
        <f t="shared" si="3"/>
        <v>2609.2008004100003</v>
      </c>
      <c r="J26" s="2"/>
      <c r="K26" s="275">
        <v>0</v>
      </c>
    </row>
    <row r="27" spans="1:11" ht="13.5" customHeight="1" thickBot="1" x14ac:dyDescent="0.3">
      <c r="A27" s="13" t="s">
        <v>24</v>
      </c>
      <c r="B27" s="49">
        <f t="shared" si="1"/>
        <v>2101.2430413868265</v>
      </c>
      <c r="C27" s="49">
        <f t="shared" si="1"/>
        <v>19.504167711118274</v>
      </c>
      <c r="D27" s="49">
        <f t="shared" si="1"/>
        <v>4102.8973269559147</v>
      </c>
      <c r="E27" s="49">
        <f t="shared" si="1"/>
        <v>4438.6070822534793</v>
      </c>
      <c r="F27" s="49">
        <f t="shared" si="2"/>
        <v>1597.7664000000002</v>
      </c>
      <c r="G27" s="49">
        <f t="shared" si="1"/>
        <v>1651.1755411691561</v>
      </c>
      <c r="H27" s="49">
        <f t="shared" si="1"/>
        <v>129.6992408335046</v>
      </c>
      <c r="I27" s="48">
        <f t="shared" si="3"/>
        <v>14040.892800309999</v>
      </c>
      <c r="K27" s="275">
        <v>0</v>
      </c>
    </row>
    <row r="28" spans="1:11" ht="13.5" customHeight="1" x14ac:dyDescent="0.25">
      <c r="A28" s="21" t="s">
        <v>25</v>
      </c>
      <c r="B28" s="127">
        <f>SUM(B7:B27)</f>
        <v>23839.776849081754</v>
      </c>
      <c r="C28" s="127">
        <f t="shared" ref="C28:I28" si="4">SUM(C7:C27)</f>
        <v>6352.7907820363944</v>
      </c>
      <c r="D28" s="127">
        <f t="shared" si="4"/>
        <v>9886.6188161186546</v>
      </c>
      <c r="E28" s="127">
        <f t="shared" si="4"/>
        <v>5246.4995316057257</v>
      </c>
      <c r="F28" s="127">
        <f t="shared" si="4"/>
        <v>22197.689087490275</v>
      </c>
      <c r="G28" s="127">
        <f t="shared" si="4"/>
        <v>1651.1755411691561</v>
      </c>
      <c r="H28" s="127">
        <f t="shared" si="4"/>
        <v>129.6992408335046</v>
      </c>
      <c r="I28" s="127">
        <f t="shared" si="4"/>
        <v>69304.249848335458</v>
      </c>
      <c r="J28" s="274">
        <v>3.1001400202512741E-7</v>
      </c>
      <c r="K28" s="275">
        <v>3.1001400202512741E-7</v>
      </c>
    </row>
    <row r="29" spans="1:11" ht="13.5" customHeight="1" thickBot="1" x14ac:dyDescent="0.35">
      <c r="A29" s="18" t="s">
        <v>85</v>
      </c>
      <c r="B29" s="105">
        <f>B28/$I28</f>
        <v>0.34398722879552723</v>
      </c>
      <c r="C29" s="105">
        <f t="shared" ref="C29:I29" si="5">C28/$I28</f>
        <v>9.166524125055478E-2</v>
      </c>
      <c r="D29" s="105">
        <f t="shared" si="5"/>
        <v>0.14265530379095662</v>
      </c>
      <c r="E29" s="105">
        <f t="shared" si="5"/>
        <v>7.5702421468915676E-2</v>
      </c>
      <c r="F29" s="105">
        <f t="shared" si="5"/>
        <v>0.32029333173748242</v>
      </c>
      <c r="G29" s="105">
        <f t="shared" si="5"/>
        <v>2.3825025806968082E-2</v>
      </c>
      <c r="H29" s="105">
        <f t="shared" si="5"/>
        <v>1.8714471495952525E-3</v>
      </c>
      <c r="I29" s="107">
        <f t="shared" si="5"/>
        <v>1</v>
      </c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6.9999999999999992E-8</v>
      </c>
      <c r="C33" s="46">
        <f t="shared" ref="C33:E33" si="6">C111+C137+C163+C189+C215+C241+C267+C293+C319+C345+C371+C397+C423</f>
        <v>32.000000050000004</v>
      </c>
      <c r="D33" s="46">
        <f t="shared" si="6"/>
        <v>1117.0000000499995</v>
      </c>
      <c r="E33" s="46">
        <f t="shared" si="6"/>
        <v>2E-8</v>
      </c>
      <c r="F33" s="371"/>
      <c r="G33" s="46">
        <f t="shared" ref="G33:H33" si="7">G111+G137+G163+G189+G215+G241+G267+G293+G319+G345+G371+G397+G423</f>
        <v>0</v>
      </c>
      <c r="H33" s="47">
        <f t="shared" si="7"/>
        <v>0</v>
      </c>
      <c r="I33" s="48">
        <f>SUM(B33:H33)</f>
        <v>1149.0000001899996</v>
      </c>
      <c r="K33" s="275">
        <v>0</v>
      </c>
    </row>
    <row r="34" spans="1:11" ht="13.5" customHeight="1" x14ac:dyDescent="0.25">
      <c r="A34" s="11" t="s">
        <v>7</v>
      </c>
      <c r="B34" s="52">
        <f t="shared" ref="B34:E53" si="8">B112+B138+B164+B190+B216+B242+B268+B294+B320+B346+B372+B398+B424</f>
        <v>6.9999999999999992E-8</v>
      </c>
      <c r="C34" s="52">
        <f t="shared" si="8"/>
        <v>1.0004999999999999E-4</v>
      </c>
      <c r="D34" s="52">
        <f t="shared" si="8"/>
        <v>4.9999999999999998E-8</v>
      </c>
      <c r="E34" s="52">
        <f t="shared" si="8"/>
        <v>2E-8</v>
      </c>
      <c r="F34" s="372"/>
      <c r="G34" s="52">
        <f t="shared" ref="G34:H34" si="9">G112+G138+G164+G190+G216+G242+G268+G294+G320+G346+G372+G398+G424</f>
        <v>0</v>
      </c>
      <c r="H34" s="53">
        <f t="shared" si="9"/>
        <v>0</v>
      </c>
      <c r="I34" s="54">
        <f t="shared" ref="I34:I53" si="10">SUM(B34:H34)</f>
        <v>1.0019E-4</v>
      </c>
      <c r="K34" s="275">
        <v>0</v>
      </c>
    </row>
    <row r="35" spans="1:11" ht="13.5" customHeight="1" x14ac:dyDescent="0.25">
      <c r="A35" s="12" t="s">
        <v>8</v>
      </c>
      <c r="B35" s="49">
        <f t="shared" si="8"/>
        <v>6.9999999999999992E-8</v>
      </c>
      <c r="C35" s="49">
        <f t="shared" si="8"/>
        <v>4.9999999999999998E-8</v>
      </c>
      <c r="D35" s="49">
        <f t="shared" si="8"/>
        <v>4.9999999999999998E-8</v>
      </c>
      <c r="E35" s="49">
        <f t="shared" si="8"/>
        <v>2E-8</v>
      </c>
      <c r="F35" s="372"/>
      <c r="G35" s="49">
        <f t="shared" ref="G35:H35" si="11">G113+G139+G165+G191+G217+G243+G269+G295+G321+G347+G373+G399+G425</f>
        <v>0</v>
      </c>
      <c r="H35" s="58">
        <f t="shared" si="11"/>
        <v>0</v>
      </c>
      <c r="I35" s="48">
        <f t="shared" si="10"/>
        <v>1.8999999999999998E-7</v>
      </c>
      <c r="K35" s="275">
        <v>0</v>
      </c>
    </row>
    <row r="36" spans="1:11" ht="13.5" customHeight="1" x14ac:dyDescent="0.25">
      <c r="A36" s="11" t="s">
        <v>9</v>
      </c>
      <c r="B36" s="52">
        <f t="shared" si="8"/>
        <v>6.9999999999999992E-8</v>
      </c>
      <c r="C36" s="52">
        <f t="shared" si="8"/>
        <v>1.005E-5</v>
      </c>
      <c r="D36" s="52">
        <f t="shared" si="8"/>
        <v>199.00010005000004</v>
      </c>
      <c r="E36" s="52">
        <f t="shared" si="8"/>
        <v>2E-8</v>
      </c>
      <c r="F36" s="372"/>
      <c r="G36" s="52">
        <f t="shared" ref="G36:H36" si="12">G114+G140+G166+G192+G218+G244+G270+G296+G322+G348+G374+G400+G426</f>
        <v>0</v>
      </c>
      <c r="H36" s="53">
        <f t="shared" si="12"/>
        <v>0</v>
      </c>
      <c r="I36" s="54">
        <f t="shared" si="10"/>
        <v>199.00011019000004</v>
      </c>
      <c r="K36" s="275">
        <v>0</v>
      </c>
    </row>
    <row r="37" spans="1:11" ht="13.5" customHeight="1" x14ac:dyDescent="0.25">
      <c r="A37" s="12" t="s">
        <v>10</v>
      </c>
      <c r="B37" s="49">
        <f t="shared" si="8"/>
        <v>6.9999999999999992E-8</v>
      </c>
      <c r="C37" s="49">
        <f t="shared" si="8"/>
        <v>4.9999999999999998E-8</v>
      </c>
      <c r="D37" s="49">
        <f t="shared" si="8"/>
        <v>4.9999999999999998E-8</v>
      </c>
      <c r="E37" s="49">
        <f t="shared" si="8"/>
        <v>2E-8</v>
      </c>
      <c r="F37" s="372"/>
      <c r="G37" s="49">
        <f t="shared" ref="G37:H37" si="13">G115+G141+G167+G193+G219+G245+G271+G297+G323+G349+G375+G401+G427</f>
        <v>0</v>
      </c>
      <c r="H37" s="58">
        <f t="shared" si="13"/>
        <v>0</v>
      </c>
      <c r="I37" s="48">
        <f t="shared" si="10"/>
        <v>1.8999999999999998E-7</v>
      </c>
      <c r="K37" s="275">
        <v>0</v>
      </c>
    </row>
    <row r="38" spans="1:11" ht="13.5" customHeight="1" x14ac:dyDescent="0.25">
      <c r="A38" s="11" t="s">
        <v>11</v>
      </c>
      <c r="B38" s="52">
        <f t="shared" si="8"/>
        <v>6.9999999999999992E-8</v>
      </c>
      <c r="C38" s="52">
        <f t="shared" si="8"/>
        <v>4.9999999999999998E-8</v>
      </c>
      <c r="D38" s="52">
        <f t="shared" si="8"/>
        <v>4.9999999999999998E-8</v>
      </c>
      <c r="E38" s="52">
        <f t="shared" si="8"/>
        <v>1.1824939668141419</v>
      </c>
      <c r="F38" s="372"/>
      <c r="G38" s="52">
        <f t="shared" ref="G38:H38" si="14">G116+G142+G168+G194+G220+G246+G272+G298+G324+G350+G376+G402+G428</f>
        <v>0</v>
      </c>
      <c r="H38" s="53">
        <f t="shared" si="14"/>
        <v>0</v>
      </c>
      <c r="I38" s="54">
        <f t="shared" si="10"/>
        <v>1.1824941368141419</v>
      </c>
      <c r="K38" s="275">
        <v>0</v>
      </c>
    </row>
    <row r="39" spans="1:11" ht="13.5" customHeight="1" x14ac:dyDescent="0.25">
      <c r="A39" s="12" t="s">
        <v>12</v>
      </c>
      <c r="B39" s="49">
        <f t="shared" si="8"/>
        <v>1.0000699999999998E-3</v>
      </c>
      <c r="C39" s="49">
        <f t="shared" si="8"/>
        <v>4.9999999999999998E-8</v>
      </c>
      <c r="D39" s="49">
        <f t="shared" si="8"/>
        <v>4.9999999999999998E-8</v>
      </c>
      <c r="E39" s="49">
        <f t="shared" si="8"/>
        <v>2E-8</v>
      </c>
      <c r="F39" s="372"/>
      <c r="G39" s="49">
        <f t="shared" ref="G39:H39" si="15">G117+G143+G169+G195+G221+G247+G273+G299+G325+G351+G377+G403+G429</f>
        <v>0</v>
      </c>
      <c r="H39" s="58">
        <f t="shared" si="15"/>
        <v>0</v>
      </c>
      <c r="I39" s="48">
        <f t="shared" si="10"/>
        <v>1.0001899999999998E-3</v>
      </c>
      <c r="K39" s="275">
        <v>0</v>
      </c>
    </row>
    <row r="40" spans="1:11" ht="13.5" customHeight="1" x14ac:dyDescent="0.25">
      <c r="A40" s="11" t="s">
        <v>13</v>
      </c>
      <c r="B40" s="52">
        <f t="shared" si="8"/>
        <v>7.9999999999999988E-8</v>
      </c>
      <c r="C40" s="52">
        <f t="shared" si="8"/>
        <v>0.12978635724433693</v>
      </c>
      <c r="D40" s="52">
        <f t="shared" si="8"/>
        <v>0.34418397257183647</v>
      </c>
      <c r="E40" s="52">
        <f t="shared" si="8"/>
        <v>471.32058705272971</v>
      </c>
      <c r="F40" s="372"/>
      <c r="G40" s="52">
        <f t="shared" ref="G40:H40" si="16">G118+G144+G170+G196+G222+G248+G274+G300+G326+G352+G378+G404+G430</f>
        <v>0</v>
      </c>
      <c r="H40" s="53">
        <f t="shared" si="16"/>
        <v>0</v>
      </c>
      <c r="I40" s="54">
        <f t="shared" si="10"/>
        <v>471.79455746254587</v>
      </c>
      <c r="K40" s="275">
        <v>0</v>
      </c>
    </row>
    <row r="41" spans="1:11" ht="13.5" customHeight="1" x14ac:dyDescent="0.25">
      <c r="A41" s="12" t="s">
        <v>14</v>
      </c>
      <c r="B41" s="49">
        <f t="shared" si="8"/>
        <v>56.468670236568165</v>
      </c>
      <c r="C41" s="49">
        <f t="shared" si="8"/>
        <v>1.9267922307690573</v>
      </c>
      <c r="D41" s="49">
        <f t="shared" si="8"/>
        <v>97.604537833662761</v>
      </c>
      <c r="E41" s="49">
        <f t="shared" si="8"/>
        <v>3.0000000000000004E-8</v>
      </c>
      <c r="F41" s="372"/>
      <c r="G41" s="49">
        <f t="shared" ref="G41:H41" si="17">G119+G145+G171+G197+G223+G249+G275+G301+G327+G353+G379+G405+G431</f>
        <v>0</v>
      </c>
      <c r="H41" s="58">
        <f t="shared" si="17"/>
        <v>0</v>
      </c>
      <c r="I41" s="48">
        <f t="shared" si="10"/>
        <v>156.000000331</v>
      </c>
      <c r="K41" s="275">
        <v>0</v>
      </c>
    </row>
    <row r="42" spans="1:11" ht="13.5" customHeight="1" x14ac:dyDescent="0.25">
      <c r="A42" s="11" t="s">
        <v>15</v>
      </c>
      <c r="B42" s="52">
        <f t="shared" si="8"/>
        <v>448.59362445417969</v>
      </c>
      <c r="C42" s="52">
        <f t="shared" si="8"/>
        <v>765.41008633458307</v>
      </c>
      <c r="D42" s="52">
        <f t="shared" si="8"/>
        <v>732.99628940123728</v>
      </c>
      <c r="E42" s="52">
        <f t="shared" si="8"/>
        <v>2E-8</v>
      </c>
      <c r="F42" s="372"/>
      <c r="G42" s="52">
        <f t="shared" ref="G42:H42" si="18">G120+G146+G172+G198+G224+G250+G276+G302+G328+G354+G380+G406+G432</f>
        <v>0</v>
      </c>
      <c r="H42" s="53">
        <f t="shared" si="18"/>
        <v>0</v>
      </c>
      <c r="I42" s="54">
        <f t="shared" si="10"/>
        <v>1947.0000002100003</v>
      </c>
      <c r="K42" s="275">
        <v>0</v>
      </c>
    </row>
    <row r="43" spans="1:11" ht="13.5" customHeight="1" x14ac:dyDescent="0.25">
      <c r="A43" s="12" t="s">
        <v>16</v>
      </c>
      <c r="B43" s="49">
        <f t="shared" si="8"/>
        <v>16.487427525266106</v>
      </c>
      <c r="C43" s="49">
        <f t="shared" si="8"/>
        <v>1.4662423735494363</v>
      </c>
      <c r="D43" s="49">
        <f t="shared" si="8"/>
        <v>63.325273681969861</v>
      </c>
      <c r="E43" s="49">
        <f t="shared" si="8"/>
        <v>0.72105662921459934</v>
      </c>
      <c r="F43" s="372"/>
      <c r="G43" s="49">
        <f t="shared" ref="G43:H43" si="19">G121+G147+G173+G199+G225+G251+G277+G303+G329+G355+G381+G407+G433</f>
        <v>0</v>
      </c>
      <c r="H43" s="58">
        <f t="shared" si="19"/>
        <v>0</v>
      </c>
      <c r="I43" s="48">
        <f t="shared" si="10"/>
        <v>82.00000021000001</v>
      </c>
      <c r="K43" s="275">
        <v>0</v>
      </c>
    </row>
    <row r="44" spans="1:11" ht="13.5" customHeight="1" x14ac:dyDescent="0.25">
      <c r="A44" s="11" t="s">
        <v>17</v>
      </c>
      <c r="B44" s="52">
        <f t="shared" si="8"/>
        <v>7.9999999999999988E-8</v>
      </c>
      <c r="C44" s="52">
        <f t="shared" si="8"/>
        <v>1.0599999999999994E-6</v>
      </c>
      <c r="D44" s="52">
        <f t="shared" si="8"/>
        <v>4.9999999999999998E-8</v>
      </c>
      <c r="E44" s="52">
        <f t="shared" si="8"/>
        <v>2E-8</v>
      </c>
      <c r="F44" s="372"/>
      <c r="G44" s="52">
        <f t="shared" ref="G44:H44" si="20">G122+G148+G174+G200+G226+G252+G278+G304+G330+G356+G382+G408+G434</f>
        <v>0</v>
      </c>
      <c r="H44" s="53">
        <f t="shared" si="20"/>
        <v>0</v>
      </c>
      <c r="I44" s="54">
        <f t="shared" si="10"/>
        <v>1.2099999999999994E-6</v>
      </c>
      <c r="K44" s="275">
        <v>0</v>
      </c>
    </row>
    <row r="45" spans="1:11" ht="13.5" customHeight="1" x14ac:dyDescent="0.25">
      <c r="A45" s="12" t="s">
        <v>139</v>
      </c>
      <c r="B45" s="49">
        <f t="shared" si="8"/>
        <v>378.44235165677082</v>
      </c>
      <c r="C45" s="49">
        <f t="shared" si="8"/>
        <v>1017.4456589612141</v>
      </c>
      <c r="D45" s="49">
        <f t="shared" si="8"/>
        <v>1228.6978068554529</v>
      </c>
      <c r="E45" s="49">
        <f t="shared" si="8"/>
        <v>135.41418273656234</v>
      </c>
      <c r="F45" s="372"/>
      <c r="G45" s="49">
        <f t="shared" ref="G45:H45" si="21">G123+G149+G175+G201+G227+G253+G279+G305+G331+G357+G383+G409+G435</f>
        <v>0</v>
      </c>
      <c r="H45" s="58">
        <f t="shared" si="21"/>
        <v>0</v>
      </c>
      <c r="I45" s="48">
        <f t="shared" si="10"/>
        <v>2760.0000002100001</v>
      </c>
      <c r="K45" s="275">
        <v>0</v>
      </c>
    </row>
    <row r="46" spans="1:11" ht="13.5" customHeight="1" x14ac:dyDescent="0.25">
      <c r="A46" s="11" t="s">
        <v>18</v>
      </c>
      <c r="B46" s="52">
        <f t="shared" si="8"/>
        <v>7.9999999999999988E-8</v>
      </c>
      <c r="C46" s="52">
        <f t="shared" si="8"/>
        <v>5.9999999999999995E-8</v>
      </c>
      <c r="D46" s="52">
        <f t="shared" si="8"/>
        <v>5.9999999999999995E-8</v>
      </c>
      <c r="E46" s="52">
        <f t="shared" si="8"/>
        <v>2E-8</v>
      </c>
      <c r="F46" s="372"/>
      <c r="G46" s="52">
        <f t="shared" ref="G46:H46" si="22">G124+G150+G176+G202+G228+G254+G280+G306+G332+G358+G384+G410+G436</f>
        <v>0</v>
      </c>
      <c r="H46" s="53">
        <f t="shared" si="22"/>
        <v>0</v>
      </c>
      <c r="I46" s="54">
        <f t="shared" si="10"/>
        <v>2.1999999999999998E-7</v>
      </c>
      <c r="K46" s="275">
        <v>0</v>
      </c>
    </row>
    <row r="47" spans="1:11" ht="13.5" customHeight="1" x14ac:dyDescent="0.25">
      <c r="A47" s="12" t="s">
        <v>19</v>
      </c>
      <c r="B47" s="49">
        <f t="shared" si="8"/>
        <v>7.9999999999999988E-8</v>
      </c>
      <c r="C47" s="49">
        <f t="shared" si="8"/>
        <v>5.9999999999999995E-8</v>
      </c>
      <c r="D47" s="49">
        <f t="shared" si="8"/>
        <v>5.9999999999999995E-8</v>
      </c>
      <c r="E47" s="49">
        <f t="shared" si="8"/>
        <v>2E-8</v>
      </c>
      <c r="F47" s="372"/>
      <c r="G47" s="49">
        <f t="shared" ref="G47:H47" si="23">G125+G151+G177+G203+G229+G255+G281+G307+G333+G359+G385+G411+G437</f>
        <v>0</v>
      </c>
      <c r="H47" s="58">
        <f t="shared" si="23"/>
        <v>0</v>
      </c>
      <c r="I47" s="48">
        <f t="shared" si="10"/>
        <v>2.1999999999999998E-7</v>
      </c>
      <c r="K47" s="275">
        <v>0</v>
      </c>
    </row>
    <row r="48" spans="1:11" ht="13.5" customHeight="1" x14ac:dyDescent="0.25">
      <c r="A48" s="11" t="s">
        <v>20</v>
      </c>
      <c r="B48" s="52">
        <f t="shared" si="8"/>
        <v>6.9011858799268184</v>
      </c>
      <c r="C48" s="52">
        <f t="shared" si="8"/>
        <v>3.8394709265102787</v>
      </c>
      <c r="D48" s="52">
        <f t="shared" si="8"/>
        <v>5.2594433935629015</v>
      </c>
      <c r="E48" s="52">
        <f t="shared" si="8"/>
        <v>2E-8</v>
      </c>
      <c r="F48" s="372"/>
      <c r="G48" s="52">
        <f t="shared" ref="G48:H48" si="24">G126+G152+G178+G204+G230+G256+G282+G308+G334+G360+G386+G412+G438</f>
        <v>0</v>
      </c>
      <c r="H48" s="53">
        <f t="shared" si="24"/>
        <v>0</v>
      </c>
      <c r="I48" s="54">
        <f t="shared" si="10"/>
        <v>16.00010022</v>
      </c>
      <c r="K48" s="275">
        <v>0</v>
      </c>
    </row>
    <row r="49" spans="1:11" ht="13.5" customHeight="1" x14ac:dyDescent="0.25">
      <c r="A49" s="13" t="s">
        <v>58</v>
      </c>
      <c r="B49" s="49">
        <f t="shared" si="8"/>
        <v>3.5209612147277212</v>
      </c>
      <c r="C49" s="49">
        <f t="shared" si="8"/>
        <v>0.87957194848551301</v>
      </c>
      <c r="D49" s="49">
        <f t="shared" si="8"/>
        <v>1.6040825314021507</v>
      </c>
      <c r="E49" s="49">
        <f t="shared" si="8"/>
        <v>2E-8</v>
      </c>
      <c r="F49" s="372"/>
      <c r="G49" s="49">
        <f t="shared" ref="G49:H49" si="25">G127+G153+G179+G205+G231+G257+G283+G309+G335+G361+G387+G413+G439</f>
        <v>0</v>
      </c>
      <c r="H49" s="58">
        <f t="shared" si="25"/>
        <v>0</v>
      </c>
      <c r="I49" s="48">
        <f t="shared" si="10"/>
        <v>6.0046157146153849</v>
      </c>
      <c r="K49" s="275">
        <v>0</v>
      </c>
    </row>
    <row r="50" spans="1:11" ht="13.5" customHeight="1" x14ac:dyDescent="0.25">
      <c r="A50" s="11" t="s">
        <v>21</v>
      </c>
      <c r="B50" s="52">
        <f t="shared" si="8"/>
        <v>177.55892234090254</v>
      </c>
      <c r="C50" s="52">
        <f t="shared" si="8"/>
        <v>4250.7092889635751</v>
      </c>
      <c r="D50" s="52">
        <f t="shared" si="8"/>
        <v>236.16243800562259</v>
      </c>
      <c r="E50" s="52">
        <f t="shared" si="8"/>
        <v>2E-8</v>
      </c>
      <c r="F50" s="372"/>
      <c r="G50" s="52">
        <f t="shared" ref="G50:H50" si="26">G128+G154+G180+G206+G232+G258+G284+G310+G336+G362+G388+G414+G440</f>
        <v>0</v>
      </c>
      <c r="H50" s="53">
        <f t="shared" si="26"/>
        <v>0</v>
      </c>
      <c r="I50" s="54">
        <f t="shared" si="10"/>
        <v>4664.4306493301001</v>
      </c>
      <c r="K50" s="275">
        <v>0</v>
      </c>
    </row>
    <row r="51" spans="1:11" ht="13.5" customHeight="1" x14ac:dyDescent="0.25">
      <c r="A51" s="13" t="s">
        <v>22</v>
      </c>
      <c r="B51" s="49">
        <f t="shared" si="8"/>
        <v>64.340811095714855</v>
      </c>
      <c r="C51" s="49">
        <f t="shared" si="8"/>
        <v>5.9999999999999995E-8</v>
      </c>
      <c r="D51" s="49">
        <f t="shared" si="8"/>
        <v>5.9999999999999995E-8</v>
      </c>
      <c r="E51" s="49">
        <f t="shared" si="8"/>
        <v>2E-8</v>
      </c>
      <c r="F51" s="372"/>
      <c r="G51" s="49">
        <f t="shared" ref="G51:H51" si="27">G129+G155+G181+G207+G233+G259+G285+G311+G337+G363+G389+G415+G441</f>
        <v>0</v>
      </c>
      <c r="H51" s="58">
        <f t="shared" si="27"/>
        <v>0</v>
      </c>
      <c r="I51" s="48">
        <f t="shared" si="10"/>
        <v>64.340811235714867</v>
      </c>
      <c r="K51" s="275">
        <v>0</v>
      </c>
    </row>
    <row r="52" spans="1:11" ht="13.5" customHeight="1" x14ac:dyDescent="0.25">
      <c r="A52" s="11" t="s">
        <v>23</v>
      </c>
      <c r="B52" s="52">
        <f t="shared" si="8"/>
        <v>93.945740007543137</v>
      </c>
      <c r="C52" s="52">
        <f t="shared" si="8"/>
        <v>2.8843637721729372</v>
      </c>
      <c r="D52" s="52">
        <f t="shared" si="8"/>
        <v>11.454296610283924</v>
      </c>
      <c r="E52" s="52">
        <f t="shared" si="8"/>
        <v>2E-8</v>
      </c>
      <c r="F52" s="372"/>
      <c r="G52" s="52">
        <f t="shared" ref="G52:H52" si="28">G130+G156+G182+G208+G234+G260+G286+G312+G338+G364+G390+G416+G442</f>
        <v>0</v>
      </c>
      <c r="H52" s="53">
        <f t="shared" si="28"/>
        <v>0</v>
      </c>
      <c r="I52" s="54">
        <f t="shared" si="10"/>
        <v>108.28440040999999</v>
      </c>
      <c r="K52" s="275">
        <v>0</v>
      </c>
    </row>
    <row r="53" spans="1:11" ht="13.5" customHeight="1" thickBot="1" x14ac:dyDescent="0.3">
      <c r="A53" s="13" t="s">
        <v>24</v>
      </c>
      <c r="B53" s="49">
        <f t="shared" si="8"/>
        <v>65.710213098708522</v>
      </c>
      <c r="C53" s="49">
        <f t="shared" si="8"/>
        <v>19.358772666171308</v>
      </c>
      <c r="D53" s="49">
        <f t="shared" si="8"/>
        <v>1304.6907571097302</v>
      </c>
      <c r="E53" s="49">
        <f t="shared" si="8"/>
        <v>3158.8762863034717</v>
      </c>
      <c r="F53" s="373"/>
      <c r="G53" s="49">
        <f t="shared" ref="G53:H53" si="29">G131+G157+G183+G209+G235+G261+G287+G313+G339+G365+G391+G417+G443</f>
        <v>511.81990088025907</v>
      </c>
      <c r="H53" s="58">
        <f t="shared" si="29"/>
        <v>128.59487025165936</v>
      </c>
      <c r="I53" s="48">
        <f t="shared" si="10"/>
        <v>5189.0508003100003</v>
      </c>
      <c r="K53" s="275">
        <v>0</v>
      </c>
    </row>
    <row r="54" spans="1:11" ht="13.5" customHeight="1" x14ac:dyDescent="0.25">
      <c r="A54" s="21" t="s">
        <v>25</v>
      </c>
      <c r="B54" s="127">
        <f>SUM(B33:B53)</f>
        <v>1311.9709083203084</v>
      </c>
      <c r="C54" s="127">
        <f t="shared" ref="C54" si="30">SUM(C33:C53)</f>
        <v>6096.0501461242757</v>
      </c>
      <c r="D54" s="127">
        <f t="shared" ref="D54" si="31">SUM(D33:D53)</f>
        <v>4998.1392099754949</v>
      </c>
      <c r="E54" s="127">
        <f t="shared" ref="E54" si="32">SUM(E33:E53)</f>
        <v>3767.514607018793</v>
      </c>
      <c r="F54" s="127">
        <f t="shared" ref="F54" si="33">SUM(F33:F53)</f>
        <v>0</v>
      </c>
      <c r="G54" s="127">
        <f t="shared" ref="G54" si="34">SUM(G33:G53)</f>
        <v>511.81990088025907</v>
      </c>
      <c r="H54" s="127">
        <f t="shared" ref="H54" si="35">SUM(H33:H53)</f>
        <v>128.59487025165936</v>
      </c>
      <c r="I54" s="127">
        <f t="shared" ref="I54" si="36">SUM(I33:I53)</f>
        <v>16814.089642570791</v>
      </c>
      <c r="K54" s="275">
        <v>3.1000308808870614E-7</v>
      </c>
    </row>
    <row r="55" spans="1:11" ht="13.5" customHeight="1" thickBot="1" x14ac:dyDescent="0.35">
      <c r="A55" s="18" t="s">
        <v>85</v>
      </c>
      <c r="B55" s="105">
        <f>B54/$I54</f>
        <v>7.802806671130097E-2</v>
      </c>
      <c r="C55" s="105">
        <f t="shared" ref="C55" si="37">C54/$I54</f>
        <v>0.36255606314182942</v>
      </c>
      <c r="D55" s="105">
        <f t="shared" ref="D55" si="38">D54/$I54</f>
        <v>0.29725898435327386</v>
      </c>
      <c r="E55" s="105">
        <f t="shared" ref="E55" si="39">E54/$I54</f>
        <v>0.22406890215929398</v>
      </c>
      <c r="F55" s="105">
        <f t="shared" ref="F55" si="40">F54/$I54</f>
        <v>0</v>
      </c>
      <c r="G55" s="105">
        <f t="shared" ref="G55" si="41">G54/$I54</f>
        <v>3.0439941249296467E-2</v>
      </c>
      <c r="H55" s="105">
        <f t="shared" ref="H55" si="42">H54/$I54</f>
        <v>7.6480423850052602E-3</v>
      </c>
      <c r="I55" s="107">
        <f t="shared" ref="I55" si="43">I54/$I54</f>
        <v>1</v>
      </c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5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44">+F450+F476+F502+F528+F554</f>
        <v>0</v>
      </c>
      <c r="G60" s="379"/>
      <c r="H60" s="381"/>
      <c r="I60" s="54">
        <f t="shared" ref="I60:I79" si="45">+F60</f>
        <v>0</v>
      </c>
      <c r="K60" s="275">
        <v>0</v>
      </c>
    </row>
    <row r="61" spans="1:11" ht="13.5" customHeight="1" x14ac:dyDescent="0.25">
      <c r="A61" s="12" t="s">
        <v>8</v>
      </c>
      <c r="B61" s="379"/>
      <c r="C61" s="380"/>
      <c r="D61" s="380"/>
      <c r="E61" s="381"/>
      <c r="F61" s="49">
        <f t="shared" si="44"/>
        <v>0</v>
      </c>
      <c r="G61" s="379"/>
      <c r="H61" s="381"/>
      <c r="I61" s="48">
        <f t="shared" si="45"/>
        <v>0</v>
      </c>
      <c r="K61" s="275">
        <v>0</v>
      </c>
    </row>
    <row r="62" spans="1:11" ht="13.5" customHeight="1" x14ac:dyDescent="0.25">
      <c r="A62" s="11" t="s">
        <v>9</v>
      </c>
      <c r="B62" s="379"/>
      <c r="C62" s="380"/>
      <c r="D62" s="380"/>
      <c r="E62" s="381"/>
      <c r="F62" s="52">
        <f t="shared" si="44"/>
        <v>0</v>
      </c>
      <c r="G62" s="379"/>
      <c r="H62" s="381"/>
      <c r="I62" s="54">
        <f t="shared" si="45"/>
        <v>0</v>
      </c>
      <c r="K62" s="275">
        <v>0</v>
      </c>
    </row>
    <row r="63" spans="1:11" ht="13.5" customHeight="1" x14ac:dyDescent="0.25">
      <c r="A63" s="12" t="s">
        <v>10</v>
      </c>
      <c r="B63" s="379"/>
      <c r="C63" s="380"/>
      <c r="D63" s="380"/>
      <c r="E63" s="381"/>
      <c r="F63" s="49">
        <f t="shared" si="44"/>
        <v>0</v>
      </c>
      <c r="G63" s="379"/>
      <c r="H63" s="381"/>
      <c r="I63" s="48">
        <f t="shared" si="45"/>
        <v>0</v>
      </c>
      <c r="K63" s="275">
        <v>0</v>
      </c>
    </row>
    <row r="64" spans="1:11" ht="13.5" customHeight="1" x14ac:dyDescent="0.25">
      <c r="A64" s="11" t="s">
        <v>11</v>
      </c>
      <c r="B64" s="379"/>
      <c r="C64" s="380"/>
      <c r="D64" s="380"/>
      <c r="E64" s="381"/>
      <c r="F64" s="52">
        <f t="shared" si="44"/>
        <v>6863.9685625909369</v>
      </c>
      <c r="G64" s="379"/>
      <c r="H64" s="381"/>
      <c r="I64" s="54">
        <f t="shared" si="45"/>
        <v>6863.9685625909369</v>
      </c>
      <c r="K64" s="275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44"/>
        <v>770</v>
      </c>
      <c r="G65" s="379"/>
      <c r="H65" s="381"/>
      <c r="I65" s="48">
        <f t="shared" si="45"/>
        <v>770</v>
      </c>
      <c r="K65" s="275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44"/>
        <v>11018.022075062872</v>
      </c>
      <c r="G66" s="379"/>
      <c r="H66" s="381"/>
      <c r="I66" s="54">
        <f t="shared" si="45"/>
        <v>11018.022075062872</v>
      </c>
      <c r="K66" s="275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44"/>
        <v>0</v>
      </c>
      <c r="G67" s="379"/>
      <c r="H67" s="381"/>
      <c r="I67" s="48">
        <f t="shared" si="45"/>
        <v>0</v>
      </c>
      <c r="K67" s="275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44"/>
        <v>0</v>
      </c>
      <c r="G68" s="379"/>
      <c r="H68" s="381"/>
      <c r="I68" s="54">
        <f t="shared" si="45"/>
        <v>0</v>
      </c>
      <c r="K68" s="275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44"/>
        <v>18.601383770693793</v>
      </c>
      <c r="G69" s="379"/>
      <c r="H69" s="381"/>
      <c r="I69" s="48">
        <f t="shared" si="45"/>
        <v>18.601383770693793</v>
      </c>
      <c r="K69" s="275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44"/>
        <v>0</v>
      </c>
      <c r="G70" s="379"/>
      <c r="H70" s="381"/>
      <c r="I70" s="54">
        <f t="shared" si="45"/>
        <v>0</v>
      </c>
      <c r="K70" s="275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44"/>
        <v>1078</v>
      </c>
      <c r="G71" s="379"/>
      <c r="H71" s="381"/>
      <c r="I71" s="48">
        <f t="shared" si="45"/>
        <v>1078</v>
      </c>
      <c r="K71" s="275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44"/>
        <v>0</v>
      </c>
      <c r="G72" s="379"/>
      <c r="H72" s="381"/>
      <c r="I72" s="54">
        <f t="shared" si="45"/>
        <v>0</v>
      </c>
      <c r="K72" s="275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44"/>
        <v>0</v>
      </c>
      <c r="G73" s="379"/>
      <c r="H73" s="381"/>
      <c r="I73" s="48">
        <f t="shared" si="45"/>
        <v>0</v>
      </c>
      <c r="K73" s="275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44"/>
        <v>0</v>
      </c>
      <c r="G74" s="379"/>
      <c r="H74" s="381"/>
      <c r="I74" s="54">
        <f t="shared" si="45"/>
        <v>0</v>
      </c>
      <c r="K74" s="275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44"/>
        <v>0</v>
      </c>
      <c r="G75" s="379"/>
      <c r="H75" s="381"/>
      <c r="I75" s="48">
        <f t="shared" si="45"/>
        <v>0</v>
      </c>
      <c r="K75" s="275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44"/>
        <v>22</v>
      </c>
      <c r="G76" s="379"/>
      <c r="H76" s="381"/>
      <c r="I76" s="54">
        <f t="shared" si="45"/>
        <v>22</v>
      </c>
      <c r="K76" s="275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44"/>
        <v>0</v>
      </c>
      <c r="G77" s="379"/>
      <c r="H77" s="381"/>
      <c r="I77" s="48">
        <f t="shared" si="45"/>
        <v>0</v>
      </c>
      <c r="K77" s="275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44"/>
        <v>0</v>
      </c>
      <c r="G78" s="379"/>
      <c r="H78" s="381"/>
      <c r="I78" s="54">
        <f t="shared" si="45"/>
        <v>0</v>
      </c>
      <c r="K78" s="275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44"/>
        <v>1597.7664000000002</v>
      </c>
      <c r="G79" s="382"/>
      <c r="H79" s="384"/>
      <c r="I79" s="48">
        <f t="shared" si="45"/>
        <v>1597.7664000000002</v>
      </c>
      <c r="K79" s="275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" si="46">SUM(C59:C79)</f>
        <v>0</v>
      </c>
      <c r="D80" s="127">
        <f t="shared" ref="D80" si="47">SUM(D59:D79)</f>
        <v>0</v>
      </c>
      <c r="E80" s="127">
        <f t="shared" ref="E80" si="48">SUM(E59:E79)</f>
        <v>0</v>
      </c>
      <c r="F80" s="127">
        <f t="shared" ref="F80" si="49">SUM(F59:F79)</f>
        <v>21368.358421424502</v>
      </c>
      <c r="G80" s="127">
        <f t="shared" ref="G80" si="50">SUM(G59:G79)</f>
        <v>0</v>
      </c>
      <c r="H80" s="127">
        <f t="shared" ref="H80" si="51">SUM(H59:H79)</f>
        <v>0</v>
      </c>
      <c r="I80" s="127">
        <f t="shared" ref="I80" si="52">SUM(I59:I79)</f>
        <v>21368.358421424502</v>
      </c>
      <c r="K80" s="275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" si="53">C80/$I80</f>
        <v>0</v>
      </c>
      <c r="D81" s="105">
        <f t="shared" ref="D81" si="54">D80/$I80</f>
        <v>0</v>
      </c>
      <c r="E81" s="105">
        <f t="shared" ref="E81" si="55">E80/$I80</f>
        <v>0</v>
      </c>
      <c r="F81" s="105">
        <f t="shared" ref="F81" si="56">F80/$I80</f>
        <v>1</v>
      </c>
      <c r="G81" s="105">
        <f t="shared" ref="G81" si="57">G80/$I80</f>
        <v>0</v>
      </c>
      <c r="H81" s="105">
        <f t="shared" ref="H81" si="58">H80/$I80</f>
        <v>0</v>
      </c>
      <c r="I81" s="107">
        <f t="shared" ref="I81" si="59">I80/$I80</f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0</v>
      </c>
      <c r="G82" s="2"/>
      <c r="H82" s="2"/>
      <c r="I82" s="271">
        <f>+I80-I470-I496-I522-I548-I574</f>
        <v>0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147.3566561946123</v>
      </c>
      <c r="C85" s="46">
        <f t="shared" ref="C85:H85" si="60">C579+C605+C631</f>
        <v>0</v>
      </c>
      <c r="D85" s="46">
        <f t="shared" si="60"/>
        <v>12.643343805387691</v>
      </c>
      <c r="E85" s="46">
        <f t="shared" si="60"/>
        <v>0</v>
      </c>
      <c r="F85" s="46">
        <f t="shared" si="60"/>
        <v>0</v>
      </c>
      <c r="G85" s="46">
        <f t="shared" si="60"/>
        <v>0</v>
      </c>
      <c r="H85" s="46">
        <f t="shared" si="60"/>
        <v>0</v>
      </c>
      <c r="I85" s="48">
        <f>SUM(B85:H85)</f>
        <v>160</v>
      </c>
      <c r="K85" s="275">
        <v>0</v>
      </c>
    </row>
    <row r="86" spans="1:11" x14ac:dyDescent="0.25">
      <c r="A86" s="11" t="s">
        <v>7</v>
      </c>
      <c r="B86" s="52">
        <f t="shared" ref="B86:H105" si="61">B580+B606+B632</f>
        <v>72.664284718026366</v>
      </c>
      <c r="C86" s="52">
        <f t="shared" si="61"/>
        <v>0</v>
      </c>
      <c r="D86" s="52">
        <f t="shared" si="61"/>
        <v>5.3357152819736333</v>
      </c>
      <c r="E86" s="52">
        <f t="shared" si="61"/>
        <v>0</v>
      </c>
      <c r="F86" s="52">
        <f t="shared" si="61"/>
        <v>0</v>
      </c>
      <c r="G86" s="52">
        <f t="shared" si="61"/>
        <v>0</v>
      </c>
      <c r="H86" s="52">
        <f t="shared" si="61"/>
        <v>0</v>
      </c>
      <c r="I86" s="54">
        <f t="shared" ref="I86:I105" si="62">SUM(B86:H86)</f>
        <v>78</v>
      </c>
      <c r="K86" s="275">
        <v>0</v>
      </c>
    </row>
    <row r="87" spans="1:11" x14ac:dyDescent="0.25">
      <c r="A87" s="12" t="s">
        <v>8</v>
      </c>
      <c r="B87" s="49">
        <f t="shared" si="61"/>
        <v>238.82504010806616</v>
      </c>
      <c r="C87" s="49">
        <f t="shared" si="61"/>
        <v>0</v>
      </c>
      <c r="D87" s="49">
        <f t="shared" si="61"/>
        <v>18.174959891933842</v>
      </c>
      <c r="E87" s="49">
        <f t="shared" si="61"/>
        <v>0</v>
      </c>
      <c r="F87" s="49">
        <f t="shared" si="61"/>
        <v>0</v>
      </c>
      <c r="G87" s="49">
        <f t="shared" si="61"/>
        <v>0</v>
      </c>
      <c r="H87" s="49">
        <f t="shared" si="61"/>
        <v>0</v>
      </c>
      <c r="I87" s="48">
        <f t="shared" si="62"/>
        <v>257</v>
      </c>
      <c r="K87" s="275">
        <v>0</v>
      </c>
    </row>
    <row r="88" spans="1:11" x14ac:dyDescent="0.25">
      <c r="A88" s="11" t="s">
        <v>9</v>
      </c>
      <c r="B88" s="52">
        <f t="shared" si="61"/>
        <v>475.98887462239895</v>
      </c>
      <c r="C88" s="52">
        <f t="shared" si="61"/>
        <v>0</v>
      </c>
      <c r="D88" s="52">
        <f t="shared" si="61"/>
        <v>31.011125377601022</v>
      </c>
      <c r="E88" s="52">
        <f t="shared" si="61"/>
        <v>0</v>
      </c>
      <c r="F88" s="52">
        <f t="shared" si="61"/>
        <v>0</v>
      </c>
      <c r="G88" s="52">
        <f t="shared" si="61"/>
        <v>0</v>
      </c>
      <c r="H88" s="52">
        <f t="shared" si="61"/>
        <v>0</v>
      </c>
      <c r="I88" s="54">
        <f t="shared" si="62"/>
        <v>507</v>
      </c>
      <c r="K88" s="275">
        <v>0</v>
      </c>
    </row>
    <row r="89" spans="1:11" x14ac:dyDescent="0.25">
      <c r="A89" s="12" t="s">
        <v>10</v>
      </c>
      <c r="B89" s="49">
        <f t="shared" si="61"/>
        <v>0</v>
      </c>
      <c r="C89" s="49">
        <f t="shared" si="61"/>
        <v>0</v>
      </c>
      <c r="D89" s="49">
        <f t="shared" si="61"/>
        <v>0</v>
      </c>
      <c r="E89" s="49">
        <f t="shared" si="61"/>
        <v>0</v>
      </c>
      <c r="F89" s="49">
        <f t="shared" si="61"/>
        <v>0</v>
      </c>
      <c r="G89" s="49">
        <f t="shared" si="61"/>
        <v>0</v>
      </c>
      <c r="H89" s="49">
        <f t="shared" si="61"/>
        <v>0</v>
      </c>
      <c r="I89" s="48">
        <f t="shared" si="62"/>
        <v>0</v>
      </c>
      <c r="K89" s="275">
        <v>0</v>
      </c>
    </row>
    <row r="90" spans="1:11" x14ac:dyDescent="0.25">
      <c r="A90" s="11" t="s">
        <v>11</v>
      </c>
      <c r="B90" s="52">
        <f t="shared" si="61"/>
        <v>0</v>
      </c>
      <c r="C90" s="52">
        <f t="shared" si="61"/>
        <v>0</v>
      </c>
      <c r="D90" s="52">
        <f t="shared" si="61"/>
        <v>3.1553833690767238E-2</v>
      </c>
      <c r="E90" s="52">
        <f t="shared" si="61"/>
        <v>21.428437683258849</v>
      </c>
      <c r="F90" s="52">
        <f t="shared" si="61"/>
        <v>0</v>
      </c>
      <c r="G90" s="52">
        <f t="shared" si="61"/>
        <v>0</v>
      </c>
      <c r="H90" s="52">
        <f t="shared" si="61"/>
        <v>0</v>
      </c>
      <c r="I90" s="54">
        <f t="shared" si="62"/>
        <v>21.459991516949618</v>
      </c>
      <c r="K90" s="275">
        <v>0</v>
      </c>
    </row>
    <row r="91" spans="1:11" x14ac:dyDescent="0.25">
      <c r="A91" s="12" t="s">
        <v>12</v>
      </c>
      <c r="B91" s="49">
        <f t="shared" si="61"/>
        <v>0</v>
      </c>
      <c r="C91" s="49">
        <f t="shared" si="61"/>
        <v>0</v>
      </c>
      <c r="D91" s="49">
        <f t="shared" si="61"/>
        <v>0</v>
      </c>
      <c r="E91" s="49">
        <f t="shared" si="61"/>
        <v>58</v>
      </c>
      <c r="F91" s="49">
        <f t="shared" si="61"/>
        <v>0</v>
      </c>
      <c r="G91" s="49">
        <f t="shared" si="61"/>
        <v>0</v>
      </c>
      <c r="H91" s="49">
        <f t="shared" si="61"/>
        <v>0</v>
      </c>
      <c r="I91" s="48">
        <f>SUM(B91:H91)</f>
        <v>58</v>
      </c>
      <c r="K91" s="275">
        <v>0</v>
      </c>
    </row>
    <row r="92" spans="1:11" x14ac:dyDescent="0.25">
      <c r="A92" s="11" t="s">
        <v>13</v>
      </c>
      <c r="B92" s="52">
        <f t="shared" si="61"/>
        <v>0</v>
      </c>
      <c r="C92" s="52">
        <f t="shared" si="61"/>
        <v>0.42003542387087456</v>
      </c>
      <c r="D92" s="52">
        <f t="shared" si="61"/>
        <v>0.12657418360612599</v>
      </c>
      <c r="E92" s="52">
        <f t="shared" si="61"/>
        <v>79.43161117251573</v>
      </c>
      <c r="F92" s="52">
        <f t="shared" si="61"/>
        <v>805.12732547858639</v>
      </c>
      <c r="G92" s="52">
        <f t="shared" si="61"/>
        <v>0</v>
      </c>
      <c r="H92" s="52">
        <f t="shared" si="61"/>
        <v>0</v>
      </c>
      <c r="I92" s="54">
        <f t="shared" si="62"/>
        <v>885.10554625857912</v>
      </c>
      <c r="K92" s="275">
        <v>0</v>
      </c>
    </row>
    <row r="93" spans="1:11" x14ac:dyDescent="0.25">
      <c r="A93" s="12" t="s">
        <v>14</v>
      </c>
      <c r="B93" s="49">
        <f t="shared" si="61"/>
        <v>7261.5453110042754</v>
      </c>
      <c r="C93" s="49">
        <f t="shared" si="61"/>
        <v>23.760182965159302</v>
      </c>
      <c r="D93" s="49">
        <f t="shared" si="61"/>
        <v>476.69450603056583</v>
      </c>
      <c r="E93" s="49">
        <f t="shared" si="61"/>
        <v>0</v>
      </c>
      <c r="F93" s="49">
        <f t="shared" si="61"/>
        <v>0</v>
      </c>
      <c r="G93" s="49">
        <f t="shared" si="61"/>
        <v>0</v>
      </c>
      <c r="H93" s="49">
        <f t="shared" si="61"/>
        <v>0</v>
      </c>
      <c r="I93" s="48">
        <f t="shared" si="62"/>
        <v>7762.0000000000009</v>
      </c>
      <c r="K93" s="275">
        <v>0</v>
      </c>
    </row>
    <row r="94" spans="1:11" x14ac:dyDescent="0.25">
      <c r="A94" s="11" t="s">
        <v>15</v>
      </c>
      <c r="B94" s="52">
        <f t="shared" si="61"/>
        <v>1268.9586180167234</v>
      </c>
      <c r="C94" s="52">
        <f t="shared" si="61"/>
        <v>19.809170044830939</v>
      </c>
      <c r="D94" s="52">
        <f t="shared" si="61"/>
        <v>92.196468345729869</v>
      </c>
      <c r="E94" s="52">
        <f t="shared" si="61"/>
        <v>9.035743592715729</v>
      </c>
      <c r="F94" s="52">
        <f t="shared" si="61"/>
        <v>0</v>
      </c>
      <c r="G94" s="52">
        <f t="shared" si="61"/>
        <v>0</v>
      </c>
      <c r="H94" s="52">
        <f t="shared" si="61"/>
        <v>0</v>
      </c>
      <c r="I94" s="54">
        <f t="shared" si="62"/>
        <v>1390.0000000000002</v>
      </c>
      <c r="K94" s="275">
        <v>0</v>
      </c>
    </row>
    <row r="95" spans="1:11" x14ac:dyDescent="0.25">
      <c r="A95" s="12" t="s">
        <v>16</v>
      </c>
      <c r="B95" s="49">
        <f t="shared" si="61"/>
        <v>236.3690014861192</v>
      </c>
      <c r="C95" s="49">
        <f t="shared" si="61"/>
        <v>0.36290515765420928</v>
      </c>
      <c r="D95" s="49">
        <f t="shared" si="61"/>
        <v>20.625146598490524</v>
      </c>
      <c r="E95" s="49">
        <f t="shared" si="61"/>
        <v>1.6429467577360839</v>
      </c>
      <c r="F95" s="49">
        <f t="shared" si="61"/>
        <v>0</v>
      </c>
      <c r="G95" s="49">
        <f t="shared" si="61"/>
        <v>0</v>
      </c>
      <c r="H95" s="49">
        <f t="shared" si="61"/>
        <v>0</v>
      </c>
      <c r="I95" s="48">
        <f t="shared" si="62"/>
        <v>259</v>
      </c>
      <c r="K95" s="275">
        <v>0</v>
      </c>
    </row>
    <row r="96" spans="1:11" x14ac:dyDescent="0.25">
      <c r="A96" s="11" t="s">
        <v>17</v>
      </c>
      <c r="B96" s="52">
        <f t="shared" si="61"/>
        <v>0</v>
      </c>
      <c r="C96" s="52">
        <f t="shared" si="61"/>
        <v>0</v>
      </c>
      <c r="D96" s="52">
        <f t="shared" si="61"/>
        <v>0</v>
      </c>
      <c r="E96" s="52">
        <f t="shared" si="61"/>
        <v>0</v>
      </c>
      <c r="F96" s="52">
        <f t="shared" si="61"/>
        <v>0</v>
      </c>
      <c r="G96" s="52">
        <f t="shared" si="61"/>
        <v>0</v>
      </c>
      <c r="H96" s="52">
        <f t="shared" si="61"/>
        <v>0</v>
      </c>
      <c r="I96" s="54">
        <f t="shared" si="62"/>
        <v>0</v>
      </c>
      <c r="K96" s="275">
        <v>0</v>
      </c>
    </row>
    <row r="97" spans="1:11" x14ac:dyDescent="0.25">
      <c r="A97" s="12" t="s">
        <v>139</v>
      </c>
      <c r="B97" s="49">
        <f t="shared" si="61"/>
        <v>1891.7858689663656</v>
      </c>
      <c r="C97" s="49">
        <f t="shared" si="61"/>
        <v>193.49565346266019</v>
      </c>
      <c r="D97" s="49">
        <f t="shared" si="61"/>
        <v>246.98616974279787</v>
      </c>
      <c r="E97" s="49">
        <f t="shared" si="61"/>
        <v>29.715389430698938</v>
      </c>
      <c r="F97" s="49">
        <f t="shared" si="61"/>
        <v>0</v>
      </c>
      <c r="G97" s="49">
        <f t="shared" si="61"/>
        <v>0</v>
      </c>
      <c r="H97" s="49">
        <f t="shared" si="61"/>
        <v>0</v>
      </c>
      <c r="I97" s="48">
        <f t="shared" si="62"/>
        <v>2361.9830816025224</v>
      </c>
      <c r="K97" s="275">
        <v>0</v>
      </c>
    </row>
    <row r="98" spans="1:11" x14ac:dyDescent="0.25">
      <c r="A98" s="11" t="s">
        <v>18</v>
      </c>
      <c r="B98" s="52">
        <f t="shared" si="61"/>
        <v>0</v>
      </c>
      <c r="C98" s="52">
        <f t="shared" si="61"/>
        <v>0</v>
      </c>
      <c r="D98" s="52">
        <f t="shared" si="61"/>
        <v>0</v>
      </c>
      <c r="E98" s="52">
        <f t="shared" si="61"/>
        <v>0</v>
      </c>
      <c r="F98" s="52">
        <f t="shared" si="61"/>
        <v>0</v>
      </c>
      <c r="G98" s="52">
        <f t="shared" si="61"/>
        <v>0</v>
      </c>
      <c r="H98" s="52">
        <f t="shared" si="61"/>
        <v>0</v>
      </c>
      <c r="I98" s="54">
        <f t="shared" si="62"/>
        <v>0</v>
      </c>
      <c r="K98" s="275">
        <v>0</v>
      </c>
    </row>
    <row r="99" spans="1:11" x14ac:dyDescent="0.25">
      <c r="A99" s="12" t="s">
        <v>19</v>
      </c>
      <c r="B99" s="49">
        <f t="shared" si="61"/>
        <v>0</v>
      </c>
      <c r="C99" s="49">
        <f t="shared" si="61"/>
        <v>0</v>
      </c>
      <c r="D99" s="49">
        <f t="shared" si="61"/>
        <v>0</v>
      </c>
      <c r="E99" s="49">
        <f t="shared" si="61"/>
        <v>0</v>
      </c>
      <c r="F99" s="49">
        <f t="shared" si="61"/>
        <v>0</v>
      </c>
      <c r="G99" s="49">
        <f t="shared" si="61"/>
        <v>0</v>
      </c>
      <c r="H99" s="49">
        <f t="shared" si="61"/>
        <v>0</v>
      </c>
      <c r="I99" s="48">
        <f t="shared" si="62"/>
        <v>0</v>
      </c>
      <c r="K99" s="275">
        <v>0</v>
      </c>
    </row>
    <row r="100" spans="1:11" x14ac:dyDescent="0.25">
      <c r="A100" s="11" t="s">
        <v>20</v>
      </c>
      <c r="B100" s="52">
        <f t="shared" si="61"/>
        <v>49.092946084639706</v>
      </c>
      <c r="C100" s="52">
        <f t="shared" si="61"/>
        <v>0</v>
      </c>
      <c r="D100" s="52">
        <f t="shared" si="61"/>
        <v>0.90705391536029523</v>
      </c>
      <c r="E100" s="52">
        <f t="shared" si="61"/>
        <v>0</v>
      </c>
      <c r="F100" s="52">
        <f t="shared" si="61"/>
        <v>0</v>
      </c>
      <c r="G100" s="52">
        <f t="shared" si="61"/>
        <v>0</v>
      </c>
      <c r="H100" s="52">
        <f t="shared" si="61"/>
        <v>0</v>
      </c>
      <c r="I100" s="54">
        <f t="shared" si="62"/>
        <v>50</v>
      </c>
      <c r="K100" s="275">
        <v>0</v>
      </c>
    </row>
    <row r="101" spans="1:11" x14ac:dyDescent="0.25">
      <c r="A101" s="13" t="s">
        <v>58</v>
      </c>
      <c r="B101" s="49">
        <f t="shared" si="61"/>
        <v>5966.3455363083476</v>
      </c>
      <c r="C101" s="49">
        <f t="shared" si="61"/>
        <v>11.117363785727775</v>
      </c>
      <c r="D101" s="49">
        <f t="shared" si="61"/>
        <v>742.70248452130977</v>
      </c>
      <c r="E101" s="49">
        <f t="shared" si="61"/>
        <v>0</v>
      </c>
      <c r="F101" s="49">
        <f t="shared" si="61"/>
        <v>0</v>
      </c>
      <c r="G101" s="49">
        <f t="shared" si="61"/>
        <v>0</v>
      </c>
      <c r="H101" s="49">
        <f t="shared" si="61"/>
        <v>0</v>
      </c>
      <c r="I101" s="48">
        <f t="shared" si="62"/>
        <v>6720.1653846153849</v>
      </c>
      <c r="K101" s="275">
        <v>0</v>
      </c>
    </row>
    <row r="102" spans="1:11" x14ac:dyDescent="0.25">
      <c r="A102" s="11" t="s">
        <v>21</v>
      </c>
      <c r="B102" s="52">
        <f t="shared" si="61"/>
        <v>286.33089195585404</v>
      </c>
      <c r="C102" s="52">
        <f t="shared" si="61"/>
        <v>0</v>
      </c>
      <c r="D102" s="52">
        <f t="shared" si="61"/>
        <v>20.56545865696279</v>
      </c>
      <c r="E102" s="52">
        <f t="shared" si="61"/>
        <v>0</v>
      </c>
      <c r="F102" s="52">
        <f t="shared" si="61"/>
        <v>24.203340587183114</v>
      </c>
      <c r="G102" s="52">
        <f t="shared" si="61"/>
        <v>0</v>
      </c>
      <c r="H102" s="52">
        <f t="shared" si="61"/>
        <v>0</v>
      </c>
      <c r="I102" s="54">
        <f t="shared" si="62"/>
        <v>331.09969119999994</v>
      </c>
      <c r="K102" s="275">
        <v>0</v>
      </c>
    </row>
    <row r="103" spans="1:11" x14ac:dyDescent="0.25">
      <c r="A103" s="13" t="s">
        <v>22</v>
      </c>
      <c r="B103" s="49">
        <f t="shared" si="61"/>
        <v>343.87290839516976</v>
      </c>
      <c r="C103" s="49">
        <f t="shared" si="61"/>
        <v>0</v>
      </c>
      <c r="D103" s="49">
        <f t="shared" si="61"/>
        <v>182.12318075156381</v>
      </c>
      <c r="E103" s="49">
        <f t="shared" si="61"/>
        <v>0</v>
      </c>
      <c r="F103" s="49">
        <f t="shared" si="61"/>
        <v>0</v>
      </c>
      <c r="G103" s="49">
        <f t="shared" si="61"/>
        <v>0</v>
      </c>
      <c r="H103" s="49">
        <f t="shared" si="61"/>
        <v>0</v>
      </c>
      <c r="I103" s="48">
        <f t="shared" si="62"/>
        <v>525.99608914673354</v>
      </c>
      <c r="K103" s="275">
        <v>0</v>
      </c>
    </row>
    <row r="104" spans="1:11" x14ac:dyDescent="0.25">
      <c r="A104" s="11" t="s">
        <v>23</v>
      </c>
      <c r="B104" s="52">
        <f t="shared" si="61"/>
        <v>2253.137174612732</v>
      </c>
      <c r="C104" s="52">
        <f t="shared" si="61"/>
        <v>7.6299300272683661</v>
      </c>
      <c r="D104" s="52">
        <f t="shared" si="61"/>
        <v>240.14929536</v>
      </c>
      <c r="E104" s="52">
        <f t="shared" si="61"/>
        <v>0</v>
      </c>
      <c r="F104" s="52">
        <f t="shared" si="61"/>
        <v>0</v>
      </c>
      <c r="G104" s="52">
        <f t="shared" si="61"/>
        <v>0</v>
      </c>
      <c r="H104" s="52">
        <f t="shared" si="61"/>
        <v>0</v>
      </c>
      <c r="I104" s="54">
        <f t="shared" si="62"/>
        <v>2500.9164000000005</v>
      </c>
      <c r="K104" s="275">
        <v>0</v>
      </c>
    </row>
    <row r="105" spans="1:11" ht="14.4" thickBot="1" x14ac:dyDescent="0.3">
      <c r="A105" s="13" t="s">
        <v>24</v>
      </c>
      <c r="B105" s="49">
        <f t="shared" si="61"/>
        <v>2035.5328282881178</v>
      </c>
      <c r="C105" s="49">
        <f t="shared" si="61"/>
        <v>0.14539504494696665</v>
      </c>
      <c r="D105" s="49">
        <f t="shared" si="61"/>
        <v>2798.2065698461847</v>
      </c>
      <c r="E105" s="49">
        <f t="shared" si="61"/>
        <v>1279.7307959500079</v>
      </c>
      <c r="F105" s="49">
        <f t="shared" si="61"/>
        <v>0</v>
      </c>
      <c r="G105" s="49">
        <f t="shared" si="61"/>
        <v>1139.3556402888969</v>
      </c>
      <c r="H105" s="49">
        <f t="shared" si="61"/>
        <v>1.1043705818452378</v>
      </c>
      <c r="I105" s="48">
        <f t="shared" si="62"/>
        <v>7254.0756000000001</v>
      </c>
      <c r="K105" s="275">
        <v>0</v>
      </c>
    </row>
    <row r="106" spans="1:11" x14ac:dyDescent="0.25">
      <c r="A106" s="21" t="s">
        <v>25</v>
      </c>
      <c r="B106" s="127">
        <f>SUM(B85:B105)</f>
        <v>22527.805940761449</v>
      </c>
      <c r="C106" s="127">
        <f t="shared" ref="C106:I106" si="63">SUM(C85:C105)</f>
        <v>256.74063591211859</v>
      </c>
      <c r="D106" s="127">
        <f t="shared" si="63"/>
        <v>4888.4796061431589</v>
      </c>
      <c r="E106" s="127">
        <f t="shared" si="63"/>
        <v>1478.9849245869332</v>
      </c>
      <c r="F106" s="127">
        <f t="shared" si="63"/>
        <v>829.33066606576949</v>
      </c>
      <c r="G106" s="127">
        <f t="shared" si="63"/>
        <v>1139.3556402888969</v>
      </c>
      <c r="H106" s="127">
        <f t="shared" si="63"/>
        <v>1.1043705818452378</v>
      </c>
      <c r="I106" s="127">
        <f t="shared" si="63"/>
        <v>31121.801784340176</v>
      </c>
      <c r="K106" s="275">
        <v>0</v>
      </c>
    </row>
    <row r="107" spans="1:11" ht="13.5" customHeight="1" thickBot="1" x14ac:dyDescent="0.35">
      <c r="A107" s="18" t="s">
        <v>85</v>
      </c>
      <c r="B107" s="105">
        <f>B106/$I106</f>
        <v>0.72385930920288033</v>
      </c>
      <c r="C107" s="105">
        <f t="shared" ref="C107" si="64">C106/$I106</f>
        <v>8.2495428025412387E-3</v>
      </c>
      <c r="D107" s="105">
        <f t="shared" ref="D107" si="65">D106/$I106</f>
        <v>0.15707572588560528</v>
      </c>
      <c r="E107" s="105">
        <f t="shared" ref="E107" si="66">E106/$I106</f>
        <v>4.7522471058572407E-2</v>
      </c>
      <c r="F107" s="105">
        <f t="shared" ref="F107" si="67">F106/$I106</f>
        <v>2.6647900138065624E-2</v>
      </c>
      <c r="G107" s="105">
        <f t="shared" ref="G107" si="68">G106/$I106</f>
        <v>3.6609565480305716E-2</v>
      </c>
      <c r="H107" s="105">
        <f t="shared" ref="H107" si="69">H106/$I106</f>
        <v>3.5485432029225684E-5</v>
      </c>
      <c r="I107" s="107">
        <f t="shared" ref="I107" si="70">I106/$I106</f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71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71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71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71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71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71"/>
        <v>0</v>
      </c>
    </row>
    <row r="119" spans="1:9" x14ac:dyDescent="0.25">
      <c r="A119" s="12" t="s">
        <v>14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71"/>
        <v>0</v>
      </c>
    </row>
    <row r="120" spans="1:9" x14ac:dyDescent="0.25">
      <c r="A120" s="11" t="s">
        <v>15</v>
      </c>
      <c r="B120" s="52">
        <v>0</v>
      </c>
      <c r="C120" s="52">
        <v>277.54722562845586</v>
      </c>
      <c r="D120" s="52">
        <v>0.45277437154412148</v>
      </c>
      <c r="E120" s="52">
        <v>0</v>
      </c>
      <c r="F120" s="372"/>
      <c r="G120" s="52">
        <v>0</v>
      </c>
      <c r="H120" s="53">
        <v>0</v>
      </c>
      <c r="I120" s="54">
        <f>SUM(B120:H120)</f>
        <v>278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71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71"/>
        <v>0</v>
      </c>
    </row>
    <row r="123" spans="1:9" x14ac:dyDescent="0.25">
      <c r="A123" s="12" t="s">
        <v>139</v>
      </c>
      <c r="B123" s="49">
        <v>2.2034188101565668</v>
      </c>
      <c r="C123" s="49">
        <v>31.637096995939856</v>
      </c>
      <c r="D123" s="49">
        <v>83.149966953698595</v>
      </c>
      <c r="E123" s="49">
        <v>9.5172402049879742E-3</v>
      </c>
      <c r="F123" s="372"/>
      <c r="G123" s="49">
        <v>0</v>
      </c>
      <c r="H123" s="58">
        <v>0</v>
      </c>
      <c r="I123" s="48">
        <f t="shared" si="71"/>
        <v>117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71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71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1E-4</v>
      </c>
      <c r="E126" s="52">
        <v>0</v>
      </c>
      <c r="F126" s="372"/>
      <c r="G126" s="52">
        <v>0</v>
      </c>
      <c r="H126" s="53">
        <v>0</v>
      </c>
      <c r="I126" s="54">
        <f t="shared" si="71"/>
        <v>1E-4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71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1E-4</v>
      </c>
      <c r="E128" s="52">
        <v>0</v>
      </c>
      <c r="F128" s="372"/>
      <c r="G128" s="52">
        <v>0</v>
      </c>
      <c r="H128" s="53">
        <v>0</v>
      </c>
      <c r="I128" s="54">
        <f t="shared" si="71"/>
        <v>1E-4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71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71"/>
        <v>0</v>
      </c>
    </row>
    <row r="131" spans="1:9" ht="14.4" thickBot="1" x14ac:dyDescent="0.3">
      <c r="A131" s="13" t="s">
        <v>24</v>
      </c>
      <c r="B131" s="49">
        <v>1.7272961296709874</v>
      </c>
      <c r="C131" s="49">
        <v>0</v>
      </c>
      <c r="D131" s="49">
        <v>0</v>
      </c>
      <c r="E131" s="49">
        <v>153.75711987659153</v>
      </c>
      <c r="F131" s="373"/>
      <c r="G131" s="49">
        <v>49.773183993737476</v>
      </c>
      <c r="H131" s="58">
        <v>0</v>
      </c>
      <c r="I131" s="48">
        <f t="shared" si="71"/>
        <v>205.25759999999997</v>
      </c>
    </row>
    <row r="132" spans="1:9" x14ac:dyDescent="0.25">
      <c r="A132" s="21" t="s">
        <v>25</v>
      </c>
      <c r="B132" s="127">
        <f>SUM(B111:B131)</f>
        <v>3.9307149398275545</v>
      </c>
      <c r="C132" s="127">
        <f t="shared" ref="C132" si="72">SUM(C111:C131)</f>
        <v>309.18432262439569</v>
      </c>
      <c r="D132" s="127">
        <f t="shared" ref="D132" si="73">SUM(D111:D131)</f>
        <v>83.602941325242725</v>
      </c>
      <c r="E132" s="127">
        <f t="shared" ref="E132" si="74">SUM(E111:E131)</f>
        <v>153.76663711679652</v>
      </c>
      <c r="F132" s="127">
        <f t="shared" ref="F132" si="75">SUM(F111:F131)</f>
        <v>0</v>
      </c>
      <c r="G132" s="127">
        <f t="shared" ref="G132" si="76">SUM(G111:G131)</f>
        <v>49.773183993737476</v>
      </c>
      <c r="H132" s="127">
        <f t="shared" ref="H132" si="77">SUM(H111:H131)</f>
        <v>0</v>
      </c>
      <c r="I132" s="127">
        <f t="shared" ref="I132" si="78">SUM(I111:I131)</f>
        <v>600.25779999999986</v>
      </c>
    </row>
    <row r="133" spans="1:9" ht="15" thickBot="1" x14ac:dyDescent="0.35">
      <c r="A133" s="18" t="s">
        <v>85</v>
      </c>
      <c r="B133" s="105">
        <f>B132/$I132</f>
        <v>6.5483779466548467E-3</v>
      </c>
      <c r="C133" s="105">
        <f t="shared" ref="C133" si="79">C132/$I132</f>
        <v>0.51508588913696041</v>
      </c>
      <c r="D133" s="105">
        <f t="shared" ref="D133" si="80">D132/$I132</f>
        <v>0.1392783922595304</v>
      </c>
      <c r="E133" s="105">
        <f t="shared" ref="E133" si="81">E132/$I132</f>
        <v>0.25616766182263112</v>
      </c>
      <c r="F133" s="105">
        <f t="shared" ref="F133" si="82">F132/$I132</f>
        <v>0</v>
      </c>
      <c r="G133" s="105">
        <f t="shared" ref="G133" si="83">G132/$I132</f>
        <v>8.2919678834223368E-2</v>
      </c>
      <c r="H133" s="105">
        <f t="shared" ref="H133" si="84">H132/$I132</f>
        <v>0</v>
      </c>
      <c r="I133" s="107">
        <f t="shared" ref="I133" si="85">I132/$I132</f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86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86"/>
        <v>0</v>
      </c>
    </row>
    <row r="140" spans="1:9" x14ac:dyDescent="0.25">
      <c r="A140" s="11" t="s">
        <v>9</v>
      </c>
      <c r="B140" s="52">
        <v>0</v>
      </c>
      <c r="C140" s="52">
        <v>1.0000000000000001E-5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86"/>
        <v>1.0000000000000001E-5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86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86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0.3441839225718365</v>
      </c>
      <c r="E144" s="52">
        <v>0.37647694545726645</v>
      </c>
      <c r="F144" s="372"/>
      <c r="G144" s="52">
        <v>0</v>
      </c>
      <c r="H144" s="53">
        <v>0</v>
      </c>
      <c r="I144" s="54">
        <f t="shared" si="86"/>
        <v>0.7206608680291029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86"/>
        <v>0</v>
      </c>
    </row>
    <row r="146" spans="1:9" x14ac:dyDescent="0.25">
      <c r="A146" s="11" t="s">
        <v>15</v>
      </c>
      <c r="B146" s="52">
        <v>13.445511745818587</v>
      </c>
      <c r="C146" s="52">
        <v>113.89541009679435</v>
      </c>
      <c r="D146" s="52">
        <v>6.6590781573870785</v>
      </c>
      <c r="E146" s="52">
        <v>0</v>
      </c>
      <c r="F146" s="372"/>
      <c r="G146" s="52">
        <v>0</v>
      </c>
      <c r="H146" s="53">
        <v>0</v>
      </c>
      <c r="I146" s="54">
        <f>SUM(B146:H146)</f>
        <v>134.00000000000003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86"/>
        <v>0</v>
      </c>
    </row>
    <row r="148" spans="1:9" x14ac:dyDescent="0.25">
      <c r="A148" s="11" t="s">
        <v>17</v>
      </c>
      <c r="B148" s="52">
        <v>0</v>
      </c>
      <c r="C148" s="52">
        <v>9.9999999999999995E-7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86"/>
        <v>9.9999999999999995E-7</v>
      </c>
    </row>
    <row r="149" spans="1:9" x14ac:dyDescent="0.25">
      <c r="A149" s="12" t="s">
        <v>139</v>
      </c>
      <c r="B149" s="49">
        <v>12.388525350708591</v>
      </c>
      <c r="C149" s="49">
        <v>567.5070689476737</v>
      </c>
      <c r="D149" s="49">
        <v>118.10440570161771</v>
      </c>
      <c r="E149" s="49">
        <v>0</v>
      </c>
      <c r="F149" s="372"/>
      <c r="G149" s="49">
        <v>0</v>
      </c>
      <c r="H149" s="58">
        <v>0</v>
      </c>
      <c r="I149" s="48">
        <f t="shared" si="86"/>
        <v>698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86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86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86"/>
        <v>0</v>
      </c>
    </row>
    <row r="153" spans="1:9" x14ac:dyDescent="0.25">
      <c r="A153" s="13" t="s">
        <v>58</v>
      </c>
      <c r="B153" s="49">
        <v>1E-8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86"/>
        <v>1E-8</v>
      </c>
    </row>
    <row r="154" spans="1:9" x14ac:dyDescent="0.25">
      <c r="A154" s="11" t="s">
        <v>21</v>
      </c>
      <c r="B154" s="52">
        <v>0</v>
      </c>
      <c r="C154" s="52">
        <v>1E-8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86"/>
        <v>1E-8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86"/>
        <v>0</v>
      </c>
    </row>
    <row r="156" spans="1:9" x14ac:dyDescent="0.25">
      <c r="A156" s="11" t="s">
        <v>23</v>
      </c>
      <c r="B156" s="52">
        <v>1.7775694011779843</v>
      </c>
      <c r="C156" s="52">
        <v>0</v>
      </c>
      <c r="D156" s="52">
        <v>7.2830598822015688E-2</v>
      </c>
      <c r="E156" s="52">
        <v>0</v>
      </c>
      <c r="F156" s="372"/>
      <c r="G156" s="52">
        <v>0</v>
      </c>
      <c r="H156" s="53">
        <v>0</v>
      </c>
      <c r="I156" s="54">
        <f t="shared" si="86"/>
        <v>1.8504</v>
      </c>
    </row>
    <row r="157" spans="1:9" ht="14.4" thickBot="1" x14ac:dyDescent="0.3">
      <c r="A157" s="13" t="s">
        <v>24</v>
      </c>
      <c r="B157" s="49">
        <v>9.8157922960934432</v>
      </c>
      <c r="C157" s="49">
        <v>5.4024449641389402E-2</v>
      </c>
      <c r="D157" s="49">
        <v>45.067646094594046</v>
      </c>
      <c r="E157" s="49">
        <v>999.71253613147655</v>
      </c>
      <c r="F157" s="373"/>
      <c r="G157" s="49">
        <v>19.07468255713356</v>
      </c>
      <c r="H157" s="58">
        <v>118.47651847106097</v>
      </c>
      <c r="I157" s="48">
        <f t="shared" si="86"/>
        <v>1192.2012</v>
      </c>
    </row>
    <row r="158" spans="1:9" x14ac:dyDescent="0.25">
      <c r="A158" s="21" t="s">
        <v>25</v>
      </c>
      <c r="B158" s="127">
        <f>SUM(B137:B157)</f>
        <v>37.427398803798603</v>
      </c>
      <c r="C158" s="127">
        <f t="shared" ref="C158" si="87">SUM(C137:C157)</f>
        <v>681.45651450410946</v>
      </c>
      <c r="D158" s="127">
        <f t="shared" ref="D158" si="88">SUM(D137:D157)</f>
        <v>170.24814447499267</v>
      </c>
      <c r="E158" s="127">
        <f t="shared" ref="E158" si="89">SUM(E137:E157)</f>
        <v>1000.0890130769338</v>
      </c>
      <c r="F158" s="127">
        <f t="shared" ref="F158" si="90">SUM(F137:F157)</f>
        <v>0</v>
      </c>
      <c r="G158" s="127">
        <f t="shared" ref="G158" si="91">SUM(G137:G157)</f>
        <v>19.07468255713356</v>
      </c>
      <c r="H158" s="127">
        <f t="shared" ref="H158" si="92">SUM(H137:H157)</f>
        <v>118.47651847106097</v>
      </c>
      <c r="I158" s="127">
        <f t="shared" ref="I158" si="93">SUM(I137:I157)</f>
        <v>2026.7722718880291</v>
      </c>
    </row>
    <row r="159" spans="1:9" ht="15" thickBot="1" x14ac:dyDescent="0.35">
      <c r="A159" s="18" t="s">
        <v>85</v>
      </c>
      <c r="B159" s="105">
        <f>B158/$I158</f>
        <v>1.846650426539204E-2</v>
      </c>
      <c r="C159" s="105">
        <f t="shared" ref="C159" si="94">C158/$I158</f>
        <v>0.33622747062219388</v>
      </c>
      <c r="D159" s="105">
        <f t="shared" ref="D159" si="95">D158/$I158</f>
        <v>8.3999641615581655E-2</v>
      </c>
      <c r="E159" s="105">
        <f t="shared" ref="E159" si="96">E158/$I158</f>
        <v>0.49343926150386208</v>
      </c>
      <c r="F159" s="105">
        <f t="shared" ref="F159" si="97">F158/$I158</f>
        <v>0</v>
      </c>
      <c r="G159" s="105">
        <f t="shared" ref="G159" si="98">G158/$I158</f>
        <v>9.4113595403417672E-3</v>
      </c>
      <c r="H159" s="105">
        <f t="shared" ref="H159" si="99">H158/$I158</f>
        <v>5.8455762452628575E-2</v>
      </c>
      <c r="I159" s="107">
        <f t="shared" ref="I159" si="100">I158/$I158</f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/>
      <c r="G164" s="52">
        <v>0</v>
      </c>
      <c r="H164" s="53">
        <v>0</v>
      </c>
      <c r="I164" s="54">
        <f t="shared" ref="I164:I183" si="10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/>
      <c r="G165" s="49">
        <v>0</v>
      </c>
      <c r="H165" s="58">
        <v>0</v>
      </c>
      <c r="I165" s="48">
        <f t="shared" si="10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37</v>
      </c>
      <c r="E166" s="52">
        <v>0</v>
      </c>
      <c r="F166" s="372"/>
      <c r="G166" s="52">
        <v>0</v>
      </c>
      <c r="H166" s="53">
        <v>0</v>
      </c>
      <c r="I166" s="54">
        <f t="shared" si="101"/>
        <v>37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/>
      <c r="G167" s="49">
        <v>0</v>
      </c>
      <c r="H167" s="58">
        <v>0</v>
      </c>
      <c r="I167" s="48">
        <f t="shared" si="10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/>
      <c r="G168" s="52">
        <v>0</v>
      </c>
      <c r="H168" s="53">
        <v>0</v>
      </c>
      <c r="I168" s="54">
        <f t="shared" si="10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/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/>
      <c r="G170" s="52">
        <v>0</v>
      </c>
      <c r="H170" s="53">
        <v>0</v>
      </c>
      <c r="I170" s="54">
        <f t="shared" si="101"/>
        <v>0</v>
      </c>
    </row>
    <row r="171" spans="1:9" x14ac:dyDescent="0.25">
      <c r="A171" s="12" t="s">
        <v>14</v>
      </c>
      <c r="B171" s="49">
        <v>1.0000000000000001E-9</v>
      </c>
      <c r="C171" s="49">
        <v>9.9999999999999995E-8</v>
      </c>
      <c r="D171" s="49">
        <v>1E-8</v>
      </c>
      <c r="E171" s="49">
        <v>1E-8</v>
      </c>
      <c r="F171" s="372"/>
      <c r="G171" s="49">
        <v>0</v>
      </c>
      <c r="H171" s="58">
        <v>0</v>
      </c>
      <c r="I171" s="48">
        <f t="shared" si="101"/>
        <v>1.2099999999999998E-7</v>
      </c>
    </row>
    <row r="172" spans="1:9" x14ac:dyDescent="0.25">
      <c r="A172" s="11" t="s">
        <v>15</v>
      </c>
      <c r="B172" s="52">
        <v>37.732666664035769</v>
      </c>
      <c r="C172" s="52">
        <v>0</v>
      </c>
      <c r="D172" s="52">
        <v>94.267333335964224</v>
      </c>
      <c r="E172" s="52">
        <v>0</v>
      </c>
      <c r="F172" s="372"/>
      <c r="G172" s="52">
        <v>0</v>
      </c>
      <c r="H172" s="53">
        <v>0</v>
      </c>
      <c r="I172" s="54">
        <f>SUM(B172:H172)</f>
        <v>132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5</v>
      </c>
      <c r="E173" s="49">
        <v>0</v>
      </c>
      <c r="F173" s="372"/>
      <c r="G173" s="49">
        <v>0</v>
      </c>
      <c r="H173" s="58">
        <v>0</v>
      </c>
      <c r="I173" s="48">
        <f t="shared" si="101"/>
        <v>5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/>
      <c r="G174" s="52">
        <v>0</v>
      </c>
      <c r="H174" s="53">
        <v>0</v>
      </c>
      <c r="I174" s="54">
        <f t="shared" si="10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/>
      <c r="G175" s="49">
        <v>0</v>
      </c>
      <c r="H175" s="58">
        <v>0</v>
      </c>
      <c r="I175" s="48">
        <f t="shared" si="10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/>
      <c r="G176" s="52">
        <v>0</v>
      </c>
      <c r="H176" s="53">
        <v>0</v>
      </c>
      <c r="I176" s="54">
        <f t="shared" si="101"/>
        <v>0</v>
      </c>
    </row>
    <row r="177" spans="1:11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/>
      <c r="G177" s="49">
        <v>0</v>
      </c>
      <c r="H177" s="58">
        <v>0</v>
      </c>
      <c r="I177" s="48">
        <f t="shared" si="101"/>
        <v>0</v>
      </c>
    </row>
    <row r="178" spans="1:11" s="32" customFormat="1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/>
      <c r="G178" s="52">
        <v>0</v>
      </c>
      <c r="H178" s="53">
        <v>0</v>
      </c>
      <c r="I178" s="54">
        <f t="shared" si="101"/>
        <v>0</v>
      </c>
      <c r="K178" s="275"/>
    </row>
    <row r="179" spans="1:11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/>
      <c r="G179" s="49">
        <v>0</v>
      </c>
      <c r="H179" s="58">
        <v>0</v>
      </c>
      <c r="I179" s="48">
        <f t="shared" si="101"/>
        <v>0</v>
      </c>
    </row>
    <row r="180" spans="1:11" x14ac:dyDescent="0.25">
      <c r="A180" s="11" t="s">
        <v>21</v>
      </c>
      <c r="B180" s="52">
        <v>1E-10</v>
      </c>
      <c r="C180" s="52">
        <v>0</v>
      </c>
      <c r="D180" s="52">
        <v>0</v>
      </c>
      <c r="E180" s="52">
        <v>0</v>
      </c>
      <c r="F180" s="372"/>
      <c r="G180" s="52">
        <v>0</v>
      </c>
      <c r="H180" s="53">
        <v>0</v>
      </c>
      <c r="I180" s="54">
        <f t="shared" si="101"/>
        <v>1E-10</v>
      </c>
    </row>
    <row r="181" spans="1:11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/>
      <c r="G181" s="49">
        <v>0</v>
      </c>
      <c r="H181" s="58">
        <v>0</v>
      </c>
      <c r="I181" s="48">
        <f t="shared" si="101"/>
        <v>0</v>
      </c>
    </row>
    <row r="182" spans="1:11" x14ac:dyDescent="0.25">
      <c r="A182" s="11" t="s">
        <v>23</v>
      </c>
      <c r="B182" s="52">
        <v>9.9999999999999995E-8</v>
      </c>
      <c r="C182" s="52">
        <v>0</v>
      </c>
      <c r="D182" s="52">
        <v>0</v>
      </c>
      <c r="E182" s="52">
        <v>0</v>
      </c>
      <c r="F182" s="372"/>
      <c r="G182" s="52">
        <v>0</v>
      </c>
      <c r="H182" s="53">
        <v>0</v>
      </c>
      <c r="I182" s="54">
        <f t="shared" si="101"/>
        <v>9.9999999999999995E-8</v>
      </c>
    </row>
    <row r="183" spans="1:11" ht="14.4" thickBot="1" x14ac:dyDescent="0.3">
      <c r="A183" s="13" t="s">
        <v>24</v>
      </c>
      <c r="B183" s="49">
        <v>0.26885474999359532</v>
      </c>
      <c r="C183" s="49">
        <v>0</v>
      </c>
      <c r="D183" s="49">
        <v>6.6464827719888691</v>
      </c>
      <c r="E183" s="49">
        <v>6.9921500735268047</v>
      </c>
      <c r="F183" s="373"/>
      <c r="G183" s="49">
        <v>0.62535160082318464</v>
      </c>
      <c r="H183" s="58">
        <v>1.9983608036675498</v>
      </c>
      <c r="I183" s="48">
        <f t="shared" si="101"/>
        <v>16.531200000000005</v>
      </c>
    </row>
    <row r="184" spans="1:11" x14ac:dyDescent="0.25">
      <c r="A184" s="21" t="s">
        <v>25</v>
      </c>
      <c r="B184" s="127">
        <f>SUM(B163:B183)</f>
        <v>38.001521515129362</v>
      </c>
      <c r="C184" s="127">
        <f t="shared" ref="C184" si="102">SUM(C163:C183)</f>
        <v>9.9999999999999995E-8</v>
      </c>
      <c r="D184" s="127">
        <f t="shared" ref="D184" si="103">SUM(D163:D183)</f>
        <v>142.9138161179531</v>
      </c>
      <c r="E184" s="127">
        <f t="shared" ref="E184" si="104">SUM(E163:E183)</f>
        <v>6.9921500835268047</v>
      </c>
      <c r="F184" s="127">
        <f t="shared" ref="F184" si="105">SUM(F163:F183)</f>
        <v>0</v>
      </c>
      <c r="G184" s="127">
        <f t="shared" ref="G184" si="106">SUM(G163:G183)</f>
        <v>0.62535160082318464</v>
      </c>
      <c r="H184" s="127">
        <f t="shared" ref="H184" si="107">SUM(H163:H183)</f>
        <v>1.9983608036675498</v>
      </c>
      <c r="I184" s="127">
        <f t="shared" ref="I184" si="108">SUM(I163:I183)</f>
        <v>190.53120022109999</v>
      </c>
    </row>
    <row r="185" spans="1:11" ht="15" thickBot="1" x14ac:dyDescent="0.35">
      <c r="A185" s="18" t="s">
        <v>85</v>
      </c>
      <c r="B185" s="105">
        <f>B184/$I184</f>
        <v>0.199450386451305</v>
      </c>
      <c r="C185" s="105">
        <f t="shared" ref="C185" si="109">C184/$I184</f>
        <v>5.2484842316615869E-10</v>
      </c>
      <c r="D185" s="105">
        <f t="shared" ref="D185" si="110">D184/$I184</f>
        <v>0.75008091038166047</v>
      </c>
      <c r="E185" s="105">
        <f t="shared" ref="E185" si="111">E184/$I184</f>
        <v>3.6698189458801683E-2</v>
      </c>
      <c r="F185" s="105">
        <f t="shared" ref="F185" si="112">F184/$I184</f>
        <v>0</v>
      </c>
      <c r="G185" s="105">
        <f t="shared" ref="G185" si="113">G184/$I184</f>
        <v>3.2821480161648155E-3</v>
      </c>
      <c r="H185" s="105">
        <f t="shared" ref="H185" si="114">H184/$I184</f>
        <v>1.0488365167219712E-2</v>
      </c>
      <c r="I185" s="107">
        <f t="shared" ref="I185" si="115">I184/$I184</f>
        <v>1</v>
      </c>
    </row>
    <row r="186" spans="1:11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11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11" x14ac:dyDescent="0.25">
      <c r="A189" s="10" t="s">
        <v>6</v>
      </c>
      <c r="B189" s="46">
        <v>0</v>
      </c>
      <c r="C189" s="46">
        <v>0</v>
      </c>
      <c r="D189" s="46">
        <v>1117</v>
      </c>
      <c r="E189" s="46">
        <v>0</v>
      </c>
      <c r="F189" s="371"/>
      <c r="G189" s="46">
        <v>0</v>
      </c>
      <c r="H189" s="47">
        <v>0</v>
      </c>
      <c r="I189" s="48">
        <f>SUM(B189:H189)</f>
        <v>1117</v>
      </c>
    </row>
    <row r="190" spans="1:11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116">SUM(B190:H190)</f>
        <v>0</v>
      </c>
    </row>
    <row r="191" spans="1:11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116"/>
        <v>0</v>
      </c>
    </row>
    <row r="192" spans="1:11" x14ac:dyDescent="0.25">
      <c r="A192" s="11" t="s">
        <v>9</v>
      </c>
      <c r="B192" s="52">
        <v>0</v>
      </c>
      <c r="C192" s="52">
        <v>0</v>
      </c>
      <c r="D192" s="52">
        <v>162</v>
      </c>
      <c r="E192" s="52">
        <v>0</v>
      </c>
      <c r="F192" s="372"/>
      <c r="G192" s="52">
        <v>0</v>
      </c>
      <c r="H192" s="53">
        <v>0</v>
      </c>
      <c r="I192" s="54">
        <f t="shared" si="116"/>
        <v>162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116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116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1E-8</v>
      </c>
      <c r="C196" s="52">
        <v>1E-8</v>
      </c>
      <c r="D196" s="52">
        <v>0</v>
      </c>
      <c r="E196" s="52">
        <v>1.9206212567010612</v>
      </c>
      <c r="F196" s="372"/>
      <c r="G196" s="52">
        <v>0</v>
      </c>
      <c r="H196" s="53">
        <v>0</v>
      </c>
      <c r="I196" s="54">
        <f t="shared" si="116"/>
        <v>1.9206212767010613</v>
      </c>
    </row>
    <row r="197" spans="1:9" x14ac:dyDescent="0.25">
      <c r="A197" s="12" t="s">
        <v>14</v>
      </c>
      <c r="B197" s="49">
        <v>4.4813252833680881</v>
      </c>
      <c r="C197" s="49">
        <v>1.3918703112124955</v>
      </c>
      <c r="D197" s="49">
        <v>65.126804425419408</v>
      </c>
      <c r="E197" s="49">
        <v>0</v>
      </c>
      <c r="F197" s="372"/>
      <c r="G197" s="49">
        <v>0</v>
      </c>
      <c r="H197" s="58">
        <v>0</v>
      </c>
      <c r="I197" s="48">
        <f t="shared" si="116"/>
        <v>71.000000019999987</v>
      </c>
    </row>
    <row r="198" spans="1:9" x14ac:dyDescent="0.25">
      <c r="A198" s="11" t="s">
        <v>15</v>
      </c>
      <c r="B198" s="52">
        <v>18.532850222347307</v>
      </c>
      <c r="C198" s="52">
        <v>8.2337638521168603</v>
      </c>
      <c r="D198" s="52">
        <v>374.23338594553582</v>
      </c>
      <c r="E198" s="52">
        <v>0</v>
      </c>
      <c r="F198" s="372"/>
      <c r="G198" s="52">
        <v>0</v>
      </c>
      <c r="H198" s="53">
        <v>0</v>
      </c>
      <c r="I198" s="54">
        <f>SUM(B198:H198)</f>
        <v>401.00000001999996</v>
      </c>
    </row>
    <row r="199" spans="1:9" x14ac:dyDescent="0.25">
      <c r="A199" s="12" t="s">
        <v>16</v>
      </c>
      <c r="B199" s="49">
        <v>0.36430722477256439</v>
      </c>
      <c r="C199" s="49">
        <v>1E-8</v>
      </c>
      <c r="D199" s="49">
        <v>2.6356927852274357</v>
      </c>
      <c r="E199" s="49">
        <v>0</v>
      </c>
      <c r="F199" s="372"/>
      <c r="G199" s="49">
        <v>0</v>
      </c>
      <c r="H199" s="58">
        <v>0</v>
      </c>
      <c r="I199" s="48">
        <f t="shared" si="116"/>
        <v>3.0000000199999999</v>
      </c>
    </row>
    <row r="200" spans="1:9" x14ac:dyDescent="0.25">
      <c r="A200" s="11" t="s">
        <v>17</v>
      </c>
      <c r="B200" s="52">
        <v>1E-8</v>
      </c>
      <c r="C200" s="52">
        <v>1E-8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116"/>
        <v>2E-8</v>
      </c>
    </row>
    <row r="201" spans="1:9" x14ac:dyDescent="0.25">
      <c r="A201" s="12" t="s">
        <v>139</v>
      </c>
      <c r="B201" s="49">
        <v>146.43587452313633</v>
      </c>
      <c r="C201" s="49">
        <v>7.8674675928272215</v>
      </c>
      <c r="D201" s="49">
        <v>819.22946379798691</v>
      </c>
      <c r="E201" s="49">
        <v>62.467194106049668</v>
      </c>
      <c r="F201" s="372"/>
      <c r="G201" s="49">
        <v>0</v>
      </c>
      <c r="H201" s="58">
        <v>0</v>
      </c>
      <c r="I201" s="48">
        <f t="shared" si="116"/>
        <v>1036.0000000200002</v>
      </c>
    </row>
    <row r="202" spans="1:9" x14ac:dyDescent="0.25">
      <c r="A202" s="11" t="s">
        <v>18</v>
      </c>
      <c r="B202" s="52">
        <v>1E-8</v>
      </c>
      <c r="C202" s="52">
        <v>1E-8</v>
      </c>
      <c r="D202" s="52">
        <v>1E-8</v>
      </c>
      <c r="E202" s="52">
        <v>0</v>
      </c>
      <c r="F202" s="372"/>
      <c r="G202" s="52">
        <v>0</v>
      </c>
      <c r="H202" s="53">
        <v>0</v>
      </c>
      <c r="I202" s="54">
        <f t="shared" si="116"/>
        <v>3.0000000000000004E-8</v>
      </c>
    </row>
    <row r="203" spans="1:9" x14ac:dyDescent="0.25">
      <c r="A203" s="12" t="s">
        <v>19</v>
      </c>
      <c r="B203" s="49">
        <v>1E-8</v>
      </c>
      <c r="C203" s="49">
        <v>1E-8</v>
      </c>
      <c r="D203" s="49">
        <v>1E-8</v>
      </c>
      <c r="E203" s="49">
        <v>0</v>
      </c>
      <c r="F203" s="372"/>
      <c r="G203" s="49">
        <v>0</v>
      </c>
      <c r="H203" s="58">
        <v>0</v>
      </c>
      <c r="I203" s="48">
        <f t="shared" si="116"/>
        <v>3.0000000000000004E-8</v>
      </c>
    </row>
    <row r="204" spans="1:9" x14ac:dyDescent="0.25">
      <c r="A204" s="11" t="s">
        <v>20</v>
      </c>
      <c r="B204" s="52">
        <v>1E-8</v>
      </c>
      <c r="C204" s="52">
        <v>1E-8</v>
      </c>
      <c r="D204" s="52">
        <v>1E-8</v>
      </c>
      <c r="E204" s="52">
        <v>0</v>
      </c>
      <c r="F204" s="372"/>
      <c r="G204" s="52">
        <v>0</v>
      </c>
      <c r="H204" s="53">
        <v>0</v>
      </c>
      <c r="I204" s="54">
        <f t="shared" si="116"/>
        <v>3.0000000000000004E-8</v>
      </c>
    </row>
    <row r="205" spans="1:9" x14ac:dyDescent="0.25">
      <c r="A205" s="13" t="s">
        <v>58</v>
      </c>
      <c r="B205" s="49">
        <v>1E-8</v>
      </c>
      <c r="C205" s="49">
        <v>1E-8</v>
      </c>
      <c r="D205" s="49">
        <v>1E-8</v>
      </c>
      <c r="E205" s="49">
        <v>0</v>
      </c>
      <c r="F205" s="372"/>
      <c r="G205" s="49">
        <v>0</v>
      </c>
      <c r="H205" s="58">
        <v>0</v>
      </c>
      <c r="I205" s="48">
        <f t="shared" si="116"/>
        <v>3.0000000000000004E-8</v>
      </c>
    </row>
    <row r="206" spans="1:9" x14ac:dyDescent="0.25">
      <c r="A206" s="11" t="s">
        <v>21</v>
      </c>
      <c r="B206" s="52">
        <v>1E-8</v>
      </c>
      <c r="C206" s="52">
        <v>1E-8</v>
      </c>
      <c r="D206" s="52">
        <v>1E-8</v>
      </c>
      <c r="E206" s="52">
        <v>0</v>
      </c>
      <c r="F206" s="372"/>
      <c r="G206" s="52">
        <v>0</v>
      </c>
      <c r="H206" s="53">
        <v>0</v>
      </c>
      <c r="I206" s="54">
        <f t="shared" si="116"/>
        <v>3.0000000000000004E-8</v>
      </c>
    </row>
    <row r="207" spans="1:9" x14ac:dyDescent="0.25">
      <c r="A207" s="13" t="s">
        <v>22</v>
      </c>
      <c r="B207" s="49">
        <v>1E-8</v>
      </c>
      <c r="C207" s="49">
        <v>1E-8</v>
      </c>
      <c r="D207" s="49">
        <v>1E-8</v>
      </c>
      <c r="E207" s="49">
        <v>0</v>
      </c>
      <c r="F207" s="372"/>
      <c r="G207" s="49">
        <v>0</v>
      </c>
      <c r="H207" s="58">
        <v>0</v>
      </c>
      <c r="I207" s="48">
        <f t="shared" si="116"/>
        <v>3.0000000000000004E-8</v>
      </c>
    </row>
    <row r="208" spans="1:9" x14ac:dyDescent="0.25">
      <c r="A208" s="11" t="s">
        <v>23</v>
      </c>
      <c r="B208" s="52">
        <v>1.23120001</v>
      </c>
      <c r="C208" s="52">
        <v>1E-8</v>
      </c>
      <c r="D208" s="52">
        <v>1E-8</v>
      </c>
      <c r="E208" s="52">
        <v>0</v>
      </c>
      <c r="F208" s="372"/>
      <c r="G208" s="52">
        <v>0</v>
      </c>
      <c r="H208" s="53">
        <v>0</v>
      </c>
      <c r="I208" s="54">
        <f t="shared" si="116"/>
        <v>1.2312000299999999</v>
      </c>
    </row>
    <row r="209" spans="1:9" ht="14.4" thickBot="1" x14ac:dyDescent="0.3">
      <c r="A209" s="13" t="s">
        <v>24</v>
      </c>
      <c r="B209" s="49">
        <v>0.96086730555431077</v>
      </c>
      <c r="C209" s="49">
        <v>0.33932440471898268</v>
      </c>
      <c r="D209" s="49">
        <v>257.2906835281475</v>
      </c>
      <c r="E209" s="49">
        <v>176.6630024247691</v>
      </c>
      <c r="F209" s="373"/>
      <c r="G209" s="49">
        <v>13.820859129402272</v>
      </c>
      <c r="H209" s="58">
        <v>0.83526323740790664</v>
      </c>
      <c r="I209" s="48">
        <f t="shared" si="116"/>
        <v>449.91000003000005</v>
      </c>
    </row>
    <row r="210" spans="1:9" x14ac:dyDescent="0.25">
      <c r="A210" s="21" t="s">
        <v>25</v>
      </c>
      <c r="B210" s="127">
        <f>SUM(B189:B209)</f>
        <v>172.00642464917865</v>
      </c>
      <c r="C210" s="127">
        <f t="shared" ref="C210" si="117">SUM(C189:C209)</f>
        <v>17.832426260875568</v>
      </c>
      <c r="D210" s="127">
        <f t="shared" ref="D210" si="118">SUM(D189:D209)</f>
        <v>2797.5160305523159</v>
      </c>
      <c r="E210" s="127">
        <f t="shared" ref="E210" si="119">SUM(E189:E209)</f>
        <v>241.05081778751983</v>
      </c>
      <c r="F210" s="127">
        <f t="shared" ref="F210" si="120">SUM(F189:F209)</f>
        <v>0</v>
      </c>
      <c r="G210" s="127">
        <f t="shared" ref="G210" si="121">SUM(G189:G209)</f>
        <v>13.820859129402272</v>
      </c>
      <c r="H210" s="127">
        <f t="shared" ref="H210" si="122">SUM(H189:H209)</f>
        <v>0.83526323740790664</v>
      </c>
      <c r="I210" s="127">
        <f t="shared" ref="I210" si="123">SUM(I189:I209)</f>
        <v>3243.0618216167018</v>
      </c>
    </row>
    <row r="211" spans="1:9" ht="15" thickBot="1" x14ac:dyDescent="0.35">
      <c r="A211" s="18" t="s">
        <v>85</v>
      </c>
      <c r="B211" s="105">
        <f>B210/$I210</f>
        <v>5.3038281139960376E-2</v>
      </c>
      <c r="C211" s="105">
        <f t="shared" ref="C211" si="124">C210/$I210</f>
        <v>5.4986390151470837E-3</v>
      </c>
      <c r="D211" s="105">
        <f t="shared" ref="D211" si="125">D210/$I210</f>
        <v>0.8626156960392829</v>
      </c>
      <c r="E211" s="105">
        <f t="shared" ref="E211" si="126">E210/$I210</f>
        <v>7.4328159944651737E-2</v>
      </c>
      <c r="F211" s="105">
        <f t="shared" ref="F211" si="127">F210/$I210</f>
        <v>0</v>
      </c>
      <c r="G211" s="105">
        <f t="shared" ref="G211" si="128">G210/$I210</f>
        <v>4.2616699556200328E-3</v>
      </c>
      <c r="H211" s="105">
        <f t="shared" ref="H211" si="129">H210/$I210</f>
        <v>2.5755390533736995E-4</v>
      </c>
      <c r="I211" s="107">
        <f t="shared" ref="I211" si="130">I210/$I210</f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131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131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131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131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0.13090523011295155</v>
      </c>
      <c r="F220" s="372"/>
      <c r="G220" s="52">
        <v>0</v>
      </c>
      <c r="H220" s="53">
        <v>0</v>
      </c>
      <c r="I220" s="54">
        <f t="shared" si="131"/>
        <v>0.13090523011295155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2.4157353108012349E-5</v>
      </c>
      <c r="F222" s="372"/>
      <c r="G222" s="52">
        <v>0</v>
      </c>
      <c r="H222" s="53">
        <v>0</v>
      </c>
      <c r="I222" s="54">
        <f t="shared" si="131"/>
        <v>2.4157353108012349E-5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131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2</v>
      </c>
      <c r="E224" s="52">
        <v>0</v>
      </c>
      <c r="F224" s="372"/>
      <c r="G224" s="52">
        <v>0</v>
      </c>
      <c r="H224" s="53">
        <v>0</v>
      </c>
      <c r="I224" s="54">
        <f>SUM(B224:H224)</f>
        <v>2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131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131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131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131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131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131"/>
        <v>0</v>
      </c>
    </row>
    <row r="231" spans="1:9" x14ac:dyDescent="0.25">
      <c r="A231" s="13" t="s">
        <v>58</v>
      </c>
      <c r="B231" s="49">
        <v>9.9999999999999995E-8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131"/>
        <v>9.9999999999999995E-8</v>
      </c>
    </row>
    <row r="232" spans="1:9" x14ac:dyDescent="0.25">
      <c r="A232" s="11" t="s">
        <v>21</v>
      </c>
      <c r="B232" s="52">
        <v>9.9999999999999995E-8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131"/>
        <v>9.9999999999999995E-8</v>
      </c>
    </row>
    <row r="233" spans="1:9" x14ac:dyDescent="0.25">
      <c r="A233" s="13" t="s">
        <v>22</v>
      </c>
      <c r="B233" s="49">
        <v>9.9999999999999995E-8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131"/>
        <v>9.9999999999999995E-8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131"/>
        <v>9.9999999999999995E-8</v>
      </c>
    </row>
    <row r="235" spans="1:9" ht="14.4" thickBot="1" x14ac:dyDescent="0.3">
      <c r="A235" s="13" t="s">
        <v>24</v>
      </c>
      <c r="B235" s="49">
        <v>0.14599941757701329</v>
      </c>
      <c r="C235" s="49">
        <v>0</v>
      </c>
      <c r="D235" s="49">
        <v>0.5379753388045273</v>
      </c>
      <c r="E235" s="49">
        <v>0.39846154746729406</v>
      </c>
      <c r="F235" s="373"/>
      <c r="G235" s="49">
        <v>0.12030557453314487</v>
      </c>
      <c r="H235" s="58">
        <v>1.4058221618020278E-2</v>
      </c>
      <c r="I235" s="48">
        <f t="shared" si="131"/>
        <v>1.2168000999999999</v>
      </c>
    </row>
    <row r="236" spans="1:9" x14ac:dyDescent="0.25">
      <c r="A236" s="21" t="s">
        <v>25</v>
      </c>
      <c r="B236" s="127">
        <f>SUM(B215:B235)</f>
        <v>0.1459998175770133</v>
      </c>
      <c r="C236" s="127">
        <f t="shared" ref="C236" si="132">SUM(C215:C235)</f>
        <v>0</v>
      </c>
      <c r="D236" s="127">
        <f t="shared" ref="D236" si="133">SUM(D215:D235)</f>
        <v>2.5379753388045274</v>
      </c>
      <c r="E236" s="127">
        <f t="shared" ref="E236" si="134">SUM(E215:E235)</f>
        <v>0.52939093493335365</v>
      </c>
      <c r="F236" s="127">
        <f t="shared" ref="F236" si="135">SUM(F215:F235)</f>
        <v>0</v>
      </c>
      <c r="G236" s="127">
        <f t="shared" ref="G236" si="136">SUM(G215:G235)</f>
        <v>0.12030557453314487</v>
      </c>
      <c r="H236" s="127">
        <f t="shared" ref="H236" si="137">SUM(H215:H235)</f>
        <v>1.4058221618020278E-2</v>
      </c>
      <c r="I236" s="127">
        <f t="shared" ref="I236" si="138">SUM(I215:I235)</f>
        <v>3.347729887466059</v>
      </c>
    </row>
    <row r="237" spans="1:9" ht="15" thickBot="1" x14ac:dyDescent="0.35">
      <c r="A237" s="18" t="s">
        <v>85</v>
      </c>
      <c r="B237" s="105">
        <f>B236/$I236</f>
        <v>4.3611588295590503E-2</v>
      </c>
      <c r="C237" s="105">
        <f t="shared" ref="C237" si="139">C236/$I236</f>
        <v>0</v>
      </c>
      <c r="D237" s="105">
        <f t="shared" ref="D237" si="140">D236/$I236</f>
        <v>0.75811831423638376</v>
      </c>
      <c r="E237" s="105">
        <f t="shared" ref="E237" si="141">E236/$I236</f>
        <v>0.15813430376070653</v>
      </c>
      <c r="F237" s="105">
        <f t="shared" ref="F237" si="142">F236/$I236</f>
        <v>0</v>
      </c>
      <c r="G237" s="105">
        <f t="shared" ref="G237" si="143">G236/$I236</f>
        <v>3.5936463985212899E-2</v>
      </c>
      <c r="H237" s="105">
        <f t="shared" ref="H237" si="144">H236/$I236</f>
        <v>4.1993297221064423E-3</v>
      </c>
      <c r="I237" s="107">
        <f t="shared" ref="I237" si="145">I236/$I236</f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1E-8</v>
      </c>
      <c r="C241" s="46">
        <v>1E-8</v>
      </c>
      <c r="D241" s="46">
        <v>1E-8</v>
      </c>
      <c r="E241" s="46">
        <v>0</v>
      </c>
      <c r="F241" s="371"/>
      <c r="G241" s="46">
        <v>0</v>
      </c>
      <c r="H241" s="47">
        <v>0</v>
      </c>
      <c r="I241" s="48">
        <f>SUM(B241:H241)</f>
        <v>3.0000000000000004E-8</v>
      </c>
    </row>
    <row r="242" spans="1:9" x14ac:dyDescent="0.25">
      <c r="A242" s="11" t="s">
        <v>7</v>
      </c>
      <c r="B242" s="52">
        <v>1E-8</v>
      </c>
      <c r="C242" s="52">
        <v>1E-8</v>
      </c>
      <c r="D242" s="52">
        <v>1E-8</v>
      </c>
      <c r="E242" s="52">
        <v>0</v>
      </c>
      <c r="F242" s="372"/>
      <c r="G242" s="52">
        <v>0</v>
      </c>
      <c r="H242" s="53">
        <v>0</v>
      </c>
      <c r="I242" s="54">
        <f t="shared" ref="I242:I261" si="146">SUM(B242:H242)</f>
        <v>3.0000000000000004E-8</v>
      </c>
    </row>
    <row r="243" spans="1:9" x14ac:dyDescent="0.25">
      <c r="A243" s="12" t="s">
        <v>8</v>
      </c>
      <c r="B243" s="49">
        <v>1E-8</v>
      </c>
      <c r="C243" s="49">
        <v>1E-8</v>
      </c>
      <c r="D243" s="49">
        <v>1E-8</v>
      </c>
      <c r="E243" s="49">
        <v>0</v>
      </c>
      <c r="F243" s="372"/>
      <c r="G243" s="49">
        <v>0</v>
      </c>
      <c r="H243" s="58">
        <v>0</v>
      </c>
      <c r="I243" s="48">
        <f t="shared" si="146"/>
        <v>3.0000000000000004E-8</v>
      </c>
    </row>
    <row r="244" spans="1:9" x14ac:dyDescent="0.25">
      <c r="A244" s="11" t="s">
        <v>9</v>
      </c>
      <c r="B244" s="52">
        <v>1E-8</v>
      </c>
      <c r="C244" s="52">
        <v>1E-8</v>
      </c>
      <c r="D244" s="52">
        <v>1E-8</v>
      </c>
      <c r="E244" s="52">
        <v>0</v>
      </c>
      <c r="F244" s="372"/>
      <c r="G244" s="52">
        <v>0</v>
      </c>
      <c r="H244" s="53">
        <v>0</v>
      </c>
      <c r="I244" s="54">
        <f t="shared" si="146"/>
        <v>3.0000000000000004E-8</v>
      </c>
    </row>
    <row r="245" spans="1:9" x14ac:dyDescent="0.25">
      <c r="A245" s="12" t="s">
        <v>10</v>
      </c>
      <c r="B245" s="49">
        <v>1E-8</v>
      </c>
      <c r="C245" s="49">
        <v>1E-8</v>
      </c>
      <c r="D245" s="49">
        <v>1E-8</v>
      </c>
      <c r="E245" s="49">
        <v>0</v>
      </c>
      <c r="F245" s="372"/>
      <c r="G245" s="49">
        <v>0</v>
      </c>
      <c r="H245" s="58">
        <v>0</v>
      </c>
      <c r="I245" s="48">
        <f t="shared" si="146"/>
        <v>3.0000000000000004E-8</v>
      </c>
    </row>
    <row r="246" spans="1:9" x14ac:dyDescent="0.25">
      <c r="A246" s="11" t="s">
        <v>11</v>
      </c>
      <c r="B246" s="52">
        <v>1E-8</v>
      </c>
      <c r="C246" s="52">
        <v>1E-8</v>
      </c>
      <c r="D246" s="52">
        <v>1E-8</v>
      </c>
      <c r="E246" s="52">
        <v>6.2873777815364795E-2</v>
      </c>
      <c r="F246" s="372"/>
      <c r="G246" s="52">
        <v>0</v>
      </c>
      <c r="H246" s="53">
        <v>0</v>
      </c>
      <c r="I246" s="54">
        <f t="shared" si="146"/>
        <v>6.2873807815364793E-2</v>
      </c>
    </row>
    <row r="247" spans="1:9" x14ac:dyDescent="0.25">
      <c r="A247" s="12" t="s">
        <v>12</v>
      </c>
      <c r="B247" s="49">
        <v>1E-8</v>
      </c>
      <c r="C247" s="49">
        <v>1E-8</v>
      </c>
      <c r="D247" s="49">
        <v>1E-8</v>
      </c>
      <c r="E247" s="49">
        <v>0</v>
      </c>
      <c r="F247" s="372"/>
      <c r="G247" s="49">
        <v>0</v>
      </c>
      <c r="H247" s="58">
        <v>0</v>
      </c>
      <c r="I247" s="48">
        <f>SUM(B247:H247)</f>
        <v>3.0000000000000004E-8</v>
      </c>
    </row>
    <row r="248" spans="1:9" x14ac:dyDescent="0.25">
      <c r="A248" s="11" t="s">
        <v>13</v>
      </c>
      <c r="B248" s="52">
        <v>1E-8</v>
      </c>
      <c r="C248" s="52">
        <v>1E-8</v>
      </c>
      <c r="D248" s="52">
        <v>1E-8</v>
      </c>
      <c r="E248" s="52">
        <v>0.43420375814048401</v>
      </c>
      <c r="F248" s="372"/>
      <c r="G248" s="52">
        <v>0</v>
      </c>
      <c r="H248" s="53">
        <v>0</v>
      </c>
      <c r="I248" s="54">
        <f t="shared" si="146"/>
        <v>0.43420378814048399</v>
      </c>
    </row>
    <row r="249" spans="1:9" x14ac:dyDescent="0.25">
      <c r="A249" s="12" t="s">
        <v>14</v>
      </c>
      <c r="B249" s="49">
        <v>36.492783000566853</v>
      </c>
      <c r="C249" s="49">
        <v>7.9906625335261633E-2</v>
      </c>
      <c r="D249" s="49">
        <v>19.427310404097884</v>
      </c>
      <c r="E249" s="49">
        <v>0</v>
      </c>
      <c r="F249" s="372"/>
      <c r="G249" s="49">
        <v>0</v>
      </c>
      <c r="H249" s="58">
        <v>0</v>
      </c>
      <c r="I249" s="48">
        <f t="shared" si="146"/>
        <v>56.000000029999995</v>
      </c>
    </row>
    <row r="250" spans="1:9" x14ac:dyDescent="0.25">
      <c r="A250" s="11" t="s">
        <v>15</v>
      </c>
      <c r="B250" s="52">
        <v>171.73724512496705</v>
      </c>
      <c r="C250" s="52">
        <v>8.6508163616597111E-4</v>
      </c>
      <c r="D250" s="52">
        <v>48.261889823396814</v>
      </c>
      <c r="E250" s="52">
        <v>0</v>
      </c>
      <c r="F250" s="372"/>
      <c r="G250" s="52">
        <v>0</v>
      </c>
      <c r="H250" s="53">
        <v>0</v>
      </c>
      <c r="I250" s="54">
        <f>SUM(B250:H250)</f>
        <v>220.00000003000002</v>
      </c>
    </row>
    <row r="251" spans="1:9" x14ac:dyDescent="0.25">
      <c r="A251" s="12" t="s">
        <v>16</v>
      </c>
      <c r="B251" s="49">
        <v>13.206299521536035</v>
      </c>
      <c r="C251" s="49">
        <v>1E-8</v>
      </c>
      <c r="D251" s="49">
        <v>32.072643889249363</v>
      </c>
      <c r="E251" s="49">
        <v>0.72105660921459924</v>
      </c>
      <c r="F251" s="372"/>
      <c r="G251" s="49">
        <v>0</v>
      </c>
      <c r="H251" s="58">
        <v>0</v>
      </c>
      <c r="I251" s="48">
        <f t="shared" si="146"/>
        <v>46.000000029999995</v>
      </c>
    </row>
    <row r="252" spans="1:9" x14ac:dyDescent="0.25">
      <c r="A252" s="11" t="s">
        <v>17</v>
      </c>
      <c r="B252" s="52">
        <v>1E-8</v>
      </c>
      <c r="C252" s="52">
        <v>1E-8</v>
      </c>
      <c r="D252" s="52">
        <v>1E-8</v>
      </c>
      <c r="E252" s="52">
        <v>0</v>
      </c>
      <c r="F252" s="372"/>
      <c r="G252" s="52">
        <v>0</v>
      </c>
      <c r="H252" s="53">
        <v>0</v>
      </c>
      <c r="I252" s="54">
        <f t="shared" si="146"/>
        <v>3.0000000000000004E-8</v>
      </c>
    </row>
    <row r="253" spans="1:9" x14ac:dyDescent="0.25">
      <c r="A253" s="12" t="s">
        <v>139</v>
      </c>
      <c r="B253" s="49">
        <v>73.702825267990264</v>
      </c>
      <c r="C253" s="49">
        <v>5.0139612152985205</v>
      </c>
      <c r="D253" s="49">
        <v>67.283213546711195</v>
      </c>
      <c r="E253" s="49">
        <v>0</v>
      </c>
      <c r="F253" s="372"/>
      <c r="G253" s="49">
        <v>0</v>
      </c>
      <c r="H253" s="58">
        <v>0</v>
      </c>
      <c r="I253" s="48">
        <f t="shared" si="146"/>
        <v>146.00000002999997</v>
      </c>
    </row>
    <row r="254" spans="1:9" x14ac:dyDescent="0.25">
      <c r="A254" s="11" t="s">
        <v>18</v>
      </c>
      <c r="B254" s="52">
        <v>1E-8</v>
      </c>
      <c r="C254" s="52">
        <v>1E-8</v>
      </c>
      <c r="D254" s="52">
        <v>1E-8</v>
      </c>
      <c r="E254" s="52">
        <v>0</v>
      </c>
      <c r="F254" s="372"/>
      <c r="G254" s="52">
        <v>0</v>
      </c>
      <c r="H254" s="53">
        <v>0</v>
      </c>
      <c r="I254" s="54">
        <f t="shared" si="146"/>
        <v>3.0000000000000004E-8</v>
      </c>
    </row>
    <row r="255" spans="1:9" x14ac:dyDescent="0.25">
      <c r="A255" s="12" t="s">
        <v>19</v>
      </c>
      <c r="B255" s="49">
        <v>1E-8</v>
      </c>
      <c r="C255" s="49">
        <v>1E-8</v>
      </c>
      <c r="D255" s="49">
        <v>1E-8</v>
      </c>
      <c r="E255" s="49">
        <v>0</v>
      </c>
      <c r="F255" s="372"/>
      <c r="G255" s="49">
        <v>0</v>
      </c>
      <c r="H255" s="58">
        <v>0</v>
      </c>
      <c r="I255" s="48">
        <f t="shared" si="146"/>
        <v>3.0000000000000004E-8</v>
      </c>
    </row>
    <row r="256" spans="1:9" x14ac:dyDescent="0.25">
      <c r="A256" s="11" t="s">
        <v>20</v>
      </c>
      <c r="B256" s="52">
        <v>1E-8</v>
      </c>
      <c r="C256" s="52">
        <v>1E-8</v>
      </c>
      <c r="D256" s="52">
        <v>1E-8</v>
      </c>
      <c r="E256" s="52">
        <v>0</v>
      </c>
      <c r="F256" s="372"/>
      <c r="G256" s="52">
        <v>0</v>
      </c>
      <c r="H256" s="53">
        <v>0</v>
      </c>
      <c r="I256" s="54">
        <f t="shared" si="146"/>
        <v>3.0000000000000004E-8</v>
      </c>
    </row>
    <row r="257" spans="1:9" x14ac:dyDescent="0.25">
      <c r="A257" s="13" t="s">
        <v>58</v>
      </c>
      <c r="B257" s="49">
        <v>1E-8</v>
      </c>
      <c r="C257" s="49">
        <v>1E-8</v>
      </c>
      <c r="D257" s="49">
        <v>1E-8</v>
      </c>
      <c r="E257" s="49">
        <v>0</v>
      </c>
      <c r="F257" s="372"/>
      <c r="G257" s="49">
        <v>0</v>
      </c>
      <c r="H257" s="58">
        <v>0</v>
      </c>
      <c r="I257" s="48">
        <f t="shared" si="146"/>
        <v>3.0000000000000004E-8</v>
      </c>
    </row>
    <row r="258" spans="1:9" x14ac:dyDescent="0.25">
      <c r="A258" s="11" t="s">
        <v>21</v>
      </c>
      <c r="B258" s="52">
        <v>0.36031232348969516</v>
      </c>
      <c r="C258" s="52">
        <v>1.0491174987935084</v>
      </c>
      <c r="D258" s="52">
        <v>0.59057020771679647</v>
      </c>
      <c r="E258" s="52">
        <v>0</v>
      </c>
      <c r="F258" s="372"/>
      <c r="G258" s="52">
        <v>0</v>
      </c>
      <c r="H258" s="53">
        <v>0</v>
      </c>
      <c r="I258" s="54">
        <f t="shared" si="146"/>
        <v>2.0000000299999998</v>
      </c>
    </row>
    <row r="259" spans="1:9" x14ac:dyDescent="0.25">
      <c r="A259" s="13" t="s">
        <v>22</v>
      </c>
      <c r="B259" s="49">
        <v>64.340810935714885</v>
      </c>
      <c r="C259" s="49">
        <v>1E-8</v>
      </c>
      <c r="D259" s="49">
        <v>1E-8</v>
      </c>
      <c r="E259" s="49">
        <v>0</v>
      </c>
      <c r="F259" s="372"/>
      <c r="G259" s="49">
        <v>0</v>
      </c>
      <c r="H259" s="58">
        <v>0</v>
      </c>
      <c r="I259" s="48">
        <f t="shared" si="146"/>
        <v>64.340810955714872</v>
      </c>
    </row>
    <row r="260" spans="1:9" x14ac:dyDescent="0.25">
      <c r="A260" s="11" t="s">
        <v>23</v>
      </c>
      <c r="B260" s="52">
        <v>9.0432281840878375</v>
      </c>
      <c r="C260" s="52">
        <v>1E-8</v>
      </c>
      <c r="D260" s="52">
        <v>0.16197183591216319</v>
      </c>
      <c r="E260" s="52">
        <v>0</v>
      </c>
      <c r="F260" s="372"/>
      <c r="G260" s="52">
        <v>0</v>
      </c>
      <c r="H260" s="53">
        <v>0</v>
      </c>
      <c r="I260" s="54">
        <f t="shared" si="146"/>
        <v>9.2052000300000021</v>
      </c>
    </row>
    <row r="261" spans="1:9" ht="14.4" thickBot="1" x14ac:dyDescent="0.3">
      <c r="A261" s="13" t="s">
        <v>24</v>
      </c>
      <c r="B261" s="49">
        <v>14.452853237458374</v>
      </c>
      <c r="C261" s="49">
        <v>3.5366994312093343E-2</v>
      </c>
      <c r="D261" s="49">
        <v>227.4740455968527</v>
      </c>
      <c r="E261" s="49">
        <v>143.88207015801362</v>
      </c>
      <c r="F261" s="373"/>
      <c r="G261" s="49">
        <v>276.4011071788164</v>
      </c>
      <c r="H261" s="58">
        <v>7.1529568645467894</v>
      </c>
      <c r="I261" s="48">
        <f t="shared" si="146"/>
        <v>669.39840003000006</v>
      </c>
    </row>
    <row r="262" spans="1:9" x14ac:dyDescent="0.25">
      <c r="A262" s="21" t="s">
        <v>25</v>
      </c>
      <c r="B262" s="127">
        <f>SUM(B241:B261)</f>
        <v>383.33635772581113</v>
      </c>
      <c r="C262" s="127">
        <f t="shared" ref="C262" si="147">SUM(C241:C261)</f>
        <v>6.1792175753755503</v>
      </c>
      <c r="D262" s="127">
        <f t="shared" ref="D262" si="148">SUM(D241:D261)</f>
        <v>395.27164544393696</v>
      </c>
      <c r="E262" s="127">
        <f t="shared" ref="E262" si="149">SUM(E241:E261)</f>
        <v>145.10020430318406</v>
      </c>
      <c r="F262" s="127">
        <f t="shared" ref="F262" si="150">SUM(F241:F261)</f>
        <v>0</v>
      </c>
      <c r="G262" s="127">
        <f t="shared" ref="G262" si="151">SUM(G241:G261)</f>
        <v>276.4011071788164</v>
      </c>
      <c r="H262" s="127">
        <f t="shared" ref="H262" si="152">SUM(H241:H261)</f>
        <v>7.1529568645467894</v>
      </c>
      <c r="I262" s="127">
        <f t="shared" ref="I262" si="153">SUM(I241:I261)</f>
        <v>1213.441489091671</v>
      </c>
    </row>
    <row r="263" spans="1:9" ht="15" thickBot="1" x14ac:dyDescent="0.35">
      <c r="A263" s="18" t="s">
        <v>85</v>
      </c>
      <c r="B263" s="105">
        <f>B262/$I262</f>
        <v>0.31590839869235054</v>
      </c>
      <c r="C263" s="105">
        <f t="shared" ref="C263" si="154">C262/$I262</f>
        <v>5.0923078128810653E-3</v>
      </c>
      <c r="D263" s="105">
        <f t="shared" ref="D263" si="155">D262/$I262</f>
        <v>0.32574429751847367</v>
      </c>
      <c r="E263" s="105">
        <f t="shared" ref="E263" si="156">E262/$I262</f>
        <v>0.1195774214146903</v>
      </c>
      <c r="F263" s="105">
        <f t="shared" ref="F263" si="157">F262/$I262</f>
        <v>0</v>
      </c>
      <c r="G263" s="105">
        <f t="shared" ref="G263" si="158">G262/$I262</f>
        <v>0.22778280589838587</v>
      </c>
      <c r="H263" s="105">
        <f t="shared" ref="H263" si="159">H262/$I262</f>
        <v>5.8947686632185112E-3</v>
      </c>
      <c r="I263" s="107">
        <f t="shared" ref="I263" si="160">I262/$I262</f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1E-8</v>
      </c>
      <c r="C267" s="46">
        <v>1E-8</v>
      </c>
      <c r="D267" s="46">
        <v>1E-8</v>
      </c>
      <c r="E267" s="46">
        <v>0</v>
      </c>
      <c r="F267" s="371"/>
      <c r="G267" s="46">
        <v>0</v>
      </c>
      <c r="H267" s="47">
        <v>0</v>
      </c>
      <c r="I267" s="48">
        <f>SUM(B267:H267)</f>
        <v>3.0000000000000004E-8</v>
      </c>
    </row>
    <row r="268" spans="1:9" x14ac:dyDescent="0.25">
      <c r="A268" s="11" t="s">
        <v>7</v>
      </c>
      <c r="B268" s="52">
        <v>1E-8</v>
      </c>
      <c r="C268" s="52">
        <v>1E-8</v>
      </c>
      <c r="D268" s="52">
        <v>1E-8</v>
      </c>
      <c r="E268" s="52">
        <v>0</v>
      </c>
      <c r="F268" s="372"/>
      <c r="G268" s="52">
        <v>0</v>
      </c>
      <c r="H268" s="53">
        <v>0</v>
      </c>
      <c r="I268" s="54">
        <f t="shared" ref="I268:I287" si="161">SUM(B268:H268)</f>
        <v>3.0000000000000004E-8</v>
      </c>
    </row>
    <row r="269" spans="1:9" x14ac:dyDescent="0.25">
      <c r="A269" s="12" t="s">
        <v>8</v>
      </c>
      <c r="B269" s="49">
        <v>1E-8</v>
      </c>
      <c r="C269" s="49">
        <v>1E-8</v>
      </c>
      <c r="D269" s="49">
        <v>1E-8</v>
      </c>
      <c r="E269" s="49">
        <v>0</v>
      </c>
      <c r="F269" s="372"/>
      <c r="G269" s="49">
        <v>0</v>
      </c>
      <c r="H269" s="58">
        <v>0</v>
      </c>
      <c r="I269" s="48">
        <f t="shared" si="161"/>
        <v>3.0000000000000004E-8</v>
      </c>
    </row>
    <row r="270" spans="1:9" x14ac:dyDescent="0.25">
      <c r="A270" s="11" t="s">
        <v>9</v>
      </c>
      <c r="B270" s="52">
        <v>1E-8</v>
      </c>
      <c r="C270" s="52">
        <v>1E-8</v>
      </c>
      <c r="D270" s="52">
        <v>1E-8</v>
      </c>
      <c r="E270" s="52">
        <v>0</v>
      </c>
      <c r="F270" s="372"/>
      <c r="G270" s="52">
        <v>0</v>
      </c>
      <c r="H270" s="53">
        <v>0</v>
      </c>
      <c r="I270" s="54">
        <f t="shared" si="161"/>
        <v>3.0000000000000004E-8</v>
      </c>
    </row>
    <row r="271" spans="1:9" x14ac:dyDescent="0.25">
      <c r="A271" s="12" t="s">
        <v>10</v>
      </c>
      <c r="B271" s="49">
        <v>1E-8</v>
      </c>
      <c r="C271" s="49">
        <v>1E-8</v>
      </c>
      <c r="D271" s="49">
        <v>1E-8</v>
      </c>
      <c r="E271" s="49">
        <v>0</v>
      </c>
      <c r="F271" s="372"/>
      <c r="G271" s="49">
        <v>0</v>
      </c>
      <c r="H271" s="58">
        <v>0</v>
      </c>
      <c r="I271" s="48">
        <f t="shared" si="161"/>
        <v>3.0000000000000004E-8</v>
      </c>
    </row>
    <row r="272" spans="1:9" x14ac:dyDescent="0.25">
      <c r="A272" s="11" t="s">
        <v>11</v>
      </c>
      <c r="B272" s="52">
        <v>1E-8</v>
      </c>
      <c r="C272" s="52">
        <v>1E-8</v>
      </c>
      <c r="D272" s="52">
        <v>1E-8</v>
      </c>
      <c r="E272" s="52">
        <v>7.1130345360467988E-3</v>
      </c>
      <c r="F272" s="372"/>
      <c r="G272" s="52">
        <v>0</v>
      </c>
      <c r="H272" s="53">
        <v>0</v>
      </c>
      <c r="I272" s="54">
        <f t="shared" si="161"/>
        <v>7.1130645360467986E-3</v>
      </c>
    </row>
    <row r="273" spans="1:9" x14ac:dyDescent="0.25">
      <c r="A273" s="12" t="s">
        <v>12</v>
      </c>
      <c r="B273" s="49">
        <v>1E-8</v>
      </c>
      <c r="C273" s="49">
        <v>1E-8</v>
      </c>
      <c r="D273" s="49">
        <v>1E-8</v>
      </c>
      <c r="E273" s="49">
        <v>0</v>
      </c>
      <c r="F273" s="372"/>
      <c r="G273" s="49">
        <v>0</v>
      </c>
      <c r="H273" s="58">
        <v>0</v>
      </c>
      <c r="I273" s="48">
        <f>SUM(B273:H273)</f>
        <v>3.0000000000000004E-8</v>
      </c>
    </row>
    <row r="274" spans="1:9" x14ac:dyDescent="0.25">
      <c r="A274" s="11" t="s">
        <v>13</v>
      </c>
      <c r="B274" s="52">
        <v>1E-8</v>
      </c>
      <c r="C274" s="52">
        <v>1E-8</v>
      </c>
      <c r="D274" s="52">
        <v>1E-8</v>
      </c>
      <c r="E274" s="52">
        <v>10.173405082217794</v>
      </c>
      <c r="F274" s="372"/>
      <c r="G274" s="52">
        <v>0</v>
      </c>
      <c r="H274" s="53">
        <v>0</v>
      </c>
      <c r="I274" s="54">
        <f t="shared" si="161"/>
        <v>10.173405112217795</v>
      </c>
    </row>
    <row r="275" spans="1:9" x14ac:dyDescent="0.25">
      <c r="A275" s="12" t="s">
        <v>14</v>
      </c>
      <c r="B275" s="49">
        <v>0.97070658837581003</v>
      </c>
      <c r="C275" s="49">
        <v>4.0277445051361382E-2</v>
      </c>
      <c r="D275" s="49">
        <v>3.9890159965728289</v>
      </c>
      <c r="E275" s="49">
        <v>0</v>
      </c>
      <c r="F275" s="372"/>
      <c r="G275" s="49">
        <v>0</v>
      </c>
      <c r="H275" s="58">
        <v>0</v>
      </c>
      <c r="I275" s="48">
        <f t="shared" si="161"/>
        <v>5.0000000300000007</v>
      </c>
    </row>
    <row r="276" spans="1:9" x14ac:dyDescent="0.25">
      <c r="A276" s="11" t="s">
        <v>15</v>
      </c>
      <c r="B276" s="52">
        <v>8.1364620948952631</v>
      </c>
      <c r="C276" s="52">
        <v>9.1640948215669642</v>
      </c>
      <c r="D276" s="52">
        <v>4.6994431135377743</v>
      </c>
      <c r="E276" s="52">
        <v>0</v>
      </c>
      <c r="F276" s="372"/>
      <c r="G276" s="52">
        <v>0</v>
      </c>
      <c r="H276" s="53">
        <v>0</v>
      </c>
      <c r="I276" s="54">
        <f>SUM(B276:H276)</f>
        <v>22.000000030000002</v>
      </c>
    </row>
    <row r="277" spans="1:9" x14ac:dyDescent="0.25">
      <c r="A277" s="12" t="s">
        <v>16</v>
      </c>
      <c r="B277" s="49">
        <v>1E-8</v>
      </c>
      <c r="C277" s="49">
        <v>1E-8</v>
      </c>
      <c r="D277" s="49">
        <v>1E-8</v>
      </c>
      <c r="E277" s="49">
        <v>0</v>
      </c>
      <c r="F277" s="372"/>
      <c r="G277" s="49">
        <v>0</v>
      </c>
      <c r="H277" s="58">
        <v>0</v>
      </c>
      <c r="I277" s="48">
        <f t="shared" si="161"/>
        <v>3.0000000000000004E-8</v>
      </c>
    </row>
    <row r="278" spans="1:9" x14ac:dyDescent="0.25">
      <c r="A278" s="11" t="s">
        <v>17</v>
      </c>
      <c r="B278" s="52">
        <v>1E-8</v>
      </c>
      <c r="C278" s="52">
        <v>1E-8</v>
      </c>
      <c r="D278" s="52">
        <v>1E-8</v>
      </c>
      <c r="E278" s="52">
        <v>0</v>
      </c>
      <c r="F278" s="372"/>
      <c r="G278" s="52">
        <v>0</v>
      </c>
      <c r="H278" s="53">
        <v>0</v>
      </c>
      <c r="I278" s="54">
        <f t="shared" si="161"/>
        <v>3.0000000000000004E-8</v>
      </c>
    </row>
    <row r="279" spans="1:9" x14ac:dyDescent="0.25">
      <c r="A279" s="12" t="s">
        <v>139</v>
      </c>
      <c r="B279" s="49">
        <v>1E-8</v>
      </c>
      <c r="C279" s="49">
        <v>1E-8</v>
      </c>
      <c r="D279" s="49">
        <v>1E-8</v>
      </c>
      <c r="E279" s="49">
        <v>0</v>
      </c>
      <c r="F279" s="372"/>
      <c r="G279" s="49">
        <v>0</v>
      </c>
      <c r="H279" s="58">
        <v>0</v>
      </c>
      <c r="I279" s="48">
        <f t="shared" si="161"/>
        <v>3.0000000000000004E-8</v>
      </c>
    </row>
    <row r="280" spans="1:9" x14ac:dyDescent="0.25">
      <c r="A280" s="11" t="s">
        <v>18</v>
      </c>
      <c r="B280" s="52">
        <v>1E-8</v>
      </c>
      <c r="C280" s="52">
        <v>1E-8</v>
      </c>
      <c r="D280" s="52">
        <v>1E-8</v>
      </c>
      <c r="E280" s="52">
        <v>0</v>
      </c>
      <c r="F280" s="372"/>
      <c r="G280" s="52">
        <v>0</v>
      </c>
      <c r="H280" s="53">
        <v>0</v>
      </c>
      <c r="I280" s="54">
        <f t="shared" si="161"/>
        <v>3.0000000000000004E-8</v>
      </c>
    </row>
    <row r="281" spans="1:9" x14ac:dyDescent="0.25">
      <c r="A281" s="12" t="s">
        <v>19</v>
      </c>
      <c r="B281" s="49">
        <v>1E-8</v>
      </c>
      <c r="C281" s="49">
        <v>1E-8</v>
      </c>
      <c r="D281" s="49">
        <v>1E-8</v>
      </c>
      <c r="E281" s="49">
        <v>0</v>
      </c>
      <c r="F281" s="372"/>
      <c r="G281" s="49">
        <v>0</v>
      </c>
      <c r="H281" s="58">
        <v>0</v>
      </c>
      <c r="I281" s="48">
        <f t="shared" si="161"/>
        <v>3.0000000000000004E-8</v>
      </c>
    </row>
    <row r="282" spans="1:9" x14ac:dyDescent="0.25">
      <c r="A282" s="11" t="s">
        <v>20</v>
      </c>
      <c r="B282" s="52">
        <v>1E-8</v>
      </c>
      <c r="C282" s="52">
        <v>1E-8</v>
      </c>
      <c r="D282" s="52">
        <v>1E-8</v>
      </c>
      <c r="E282" s="52">
        <v>0</v>
      </c>
      <c r="F282" s="372"/>
      <c r="G282" s="52">
        <v>0</v>
      </c>
      <c r="H282" s="53">
        <v>0</v>
      </c>
      <c r="I282" s="54">
        <f t="shared" si="161"/>
        <v>3.0000000000000004E-8</v>
      </c>
    </row>
    <row r="283" spans="1:9" x14ac:dyDescent="0.25">
      <c r="A283" s="13" t="s">
        <v>58</v>
      </c>
      <c r="B283" s="49">
        <v>1E-8</v>
      </c>
      <c r="C283" s="49">
        <v>1E-8</v>
      </c>
      <c r="D283" s="49">
        <v>1E-8</v>
      </c>
      <c r="E283" s="49">
        <v>0</v>
      </c>
      <c r="F283" s="372"/>
      <c r="G283" s="49">
        <v>0</v>
      </c>
      <c r="H283" s="58">
        <v>0</v>
      </c>
      <c r="I283" s="48">
        <f t="shared" si="161"/>
        <v>3.0000000000000004E-8</v>
      </c>
    </row>
    <row r="284" spans="1:9" x14ac:dyDescent="0.25">
      <c r="A284" s="11" t="s">
        <v>21</v>
      </c>
      <c r="B284" s="52">
        <v>1E-8</v>
      </c>
      <c r="C284" s="52">
        <v>1E-8</v>
      </c>
      <c r="D284" s="52">
        <v>1E-8</v>
      </c>
      <c r="E284" s="52">
        <v>0</v>
      </c>
      <c r="F284" s="372"/>
      <c r="G284" s="52">
        <v>0</v>
      </c>
      <c r="H284" s="53">
        <v>0</v>
      </c>
      <c r="I284" s="54">
        <f t="shared" si="161"/>
        <v>3.0000000000000004E-8</v>
      </c>
    </row>
    <row r="285" spans="1:9" x14ac:dyDescent="0.25">
      <c r="A285" s="13" t="s">
        <v>22</v>
      </c>
      <c r="B285" s="49">
        <v>1E-8</v>
      </c>
      <c r="C285" s="49">
        <v>1E-8</v>
      </c>
      <c r="D285" s="49">
        <v>1E-8</v>
      </c>
      <c r="E285" s="49">
        <v>0</v>
      </c>
      <c r="F285" s="372"/>
      <c r="G285" s="49">
        <v>0</v>
      </c>
      <c r="H285" s="58">
        <v>0</v>
      </c>
      <c r="I285" s="48">
        <f t="shared" si="161"/>
        <v>3.0000000000000004E-8</v>
      </c>
    </row>
    <row r="286" spans="1:9" x14ac:dyDescent="0.25">
      <c r="A286" s="11" t="s">
        <v>23</v>
      </c>
      <c r="B286" s="52">
        <v>1E-8</v>
      </c>
      <c r="C286" s="52">
        <v>1E-8</v>
      </c>
      <c r="D286" s="52">
        <v>1E-8</v>
      </c>
      <c r="E286" s="52">
        <v>0</v>
      </c>
      <c r="F286" s="372"/>
      <c r="G286" s="52">
        <v>0</v>
      </c>
      <c r="H286" s="53">
        <v>0</v>
      </c>
      <c r="I286" s="54">
        <f t="shared" si="161"/>
        <v>3.0000000000000004E-8</v>
      </c>
    </row>
    <row r="287" spans="1:9" ht="14.4" thickBot="1" x14ac:dyDescent="0.3">
      <c r="A287" s="13" t="s">
        <v>24</v>
      </c>
      <c r="B287" s="49">
        <v>0.25998997041009358</v>
      </c>
      <c r="C287" s="49">
        <v>1E-8</v>
      </c>
      <c r="D287" s="49">
        <v>706.31668623242922</v>
      </c>
      <c r="E287" s="49">
        <v>161.67298245327885</v>
      </c>
      <c r="F287" s="373"/>
      <c r="G287" s="49">
        <v>13.235541363881907</v>
      </c>
      <c r="H287" s="58">
        <v>0</v>
      </c>
      <c r="I287" s="48">
        <f t="shared" si="161"/>
        <v>881.4852000300001</v>
      </c>
    </row>
    <row r="288" spans="1:9" x14ac:dyDescent="0.25">
      <c r="A288" s="21" t="s">
        <v>25</v>
      </c>
      <c r="B288" s="127">
        <f>SUM(B267:B287)</f>
        <v>9.3671588336811737</v>
      </c>
      <c r="C288" s="127">
        <f t="shared" ref="C288" si="162">SUM(C267:C287)</f>
        <v>9.2043724566183354</v>
      </c>
      <c r="D288" s="127">
        <f t="shared" ref="D288" si="163">SUM(D267:D287)</f>
        <v>715.00514552253981</v>
      </c>
      <c r="E288" s="127">
        <f t="shared" ref="E288" si="164">SUM(E267:E287)</f>
        <v>171.85350057003268</v>
      </c>
      <c r="F288" s="127">
        <f t="shared" ref="F288" si="165">SUM(F267:F287)</f>
        <v>0</v>
      </c>
      <c r="G288" s="127">
        <f t="shared" ref="G288" si="166">SUM(G267:G287)</f>
        <v>13.235541363881907</v>
      </c>
      <c r="H288" s="127">
        <f t="shared" ref="H288" si="167">SUM(H267:H287)</f>
        <v>0</v>
      </c>
      <c r="I288" s="127">
        <f t="shared" ref="I288" si="168">SUM(I267:I287)</f>
        <v>918.66571874675401</v>
      </c>
    </row>
    <row r="289" spans="1:9" ht="15" thickBot="1" x14ac:dyDescent="0.35">
      <c r="A289" s="18" t="s">
        <v>85</v>
      </c>
      <c r="B289" s="105">
        <f>B288/$I288</f>
        <v>1.0196482401084776E-2</v>
      </c>
      <c r="C289" s="105">
        <f t="shared" ref="C289" si="169">C288/$I288</f>
        <v>1.0019283694590196E-2</v>
      </c>
      <c r="D289" s="105">
        <f t="shared" ref="D289" si="170">D288/$I288</f>
        <v>0.77830829096132115</v>
      </c>
      <c r="E289" s="105">
        <f t="shared" ref="E289" si="171">E288/$I288</f>
        <v>0.18706858987235928</v>
      </c>
      <c r="F289" s="105">
        <f t="shared" ref="F289" si="172">F288/$I288</f>
        <v>0</v>
      </c>
      <c r="G289" s="105">
        <f t="shared" ref="G289" si="173">G288/$I288</f>
        <v>1.4407353070644526E-2</v>
      </c>
      <c r="H289" s="105">
        <f t="shared" ref="H289" si="174">H288/$I288</f>
        <v>0</v>
      </c>
      <c r="I289" s="107">
        <f t="shared" ref="I289" si="175">I288/$I288</f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1E-4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176">SUM(B294:H294)</f>
        <v>1E-4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17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1E-4</v>
      </c>
      <c r="E296" s="52">
        <v>0</v>
      </c>
      <c r="F296" s="372"/>
      <c r="G296" s="52">
        <v>0</v>
      </c>
      <c r="H296" s="53">
        <v>0</v>
      </c>
      <c r="I296" s="54">
        <f t="shared" si="176"/>
        <v>1E-4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17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176"/>
        <v>0</v>
      </c>
    </row>
    <row r="299" spans="1:9" x14ac:dyDescent="0.25">
      <c r="A299" s="12" t="s">
        <v>12</v>
      </c>
      <c r="B299" s="49">
        <v>1E-3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1E-3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0.36416721598434559</v>
      </c>
      <c r="F300" s="372"/>
      <c r="G300" s="52">
        <v>0</v>
      </c>
      <c r="H300" s="53">
        <v>0</v>
      </c>
      <c r="I300" s="54">
        <f t="shared" si="176"/>
        <v>0.36416721598434559</v>
      </c>
    </row>
    <row r="301" spans="1:9" x14ac:dyDescent="0.25">
      <c r="A301" s="12" t="s">
        <v>14</v>
      </c>
      <c r="B301" s="49">
        <v>1.7415600008139842</v>
      </c>
      <c r="C301" s="49">
        <v>0.25843999918601573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176"/>
        <v>2</v>
      </c>
    </row>
    <row r="302" spans="1:9" x14ac:dyDescent="0.25">
      <c r="A302" s="11" t="s">
        <v>15</v>
      </c>
      <c r="B302" s="52">
        <v>45.388008593611268</v>
      </c>
      <c r="C302" s="52">
        <v>207.13185227280863</v>
      </c>
      <c r="D302" s="52">
        <v>10.480139133580119</v>
      </c>
      <c r="E302" s="52">
        <v>0</v>
      </c>
      <c r="F302" s="372"/>
      <c r="G302" s="52">
        <v>0</v>
      </c>
      <c r="H302" s="53">
        <v>0</v>
      </c>
      <c r="I302" s="54">
        <f>SUM(B302:H302)</f>
        <v>263</v>
      </c>
    </row>
    <row r="303" spans="1:9" x14ac:dyDescent="0.25">
      <c r="A303" s="12" t="s">
        <v>16</v>
      </c>
      <c r="B303" s="49">
        <v>2.6398327665942359E-3</v>
      </c>
      <c r="C303" s="49">
        <v>1.4662423135494365</v>
      </c>
      <c r="D303" s="49">
        <v>0.53111785368396902</v>
      </c>
      <c r="E303" s="49">
        <v>0</v>
      </c>
      <c r="F303" s="372"/>
      <c r="G303" s="49">
        <v>0</v>
      </c>
      <c r="H303" s="58">
        <v>0</v>
      </c>
      <c r="I303" s="48">
        <f t="shared" si="176"/>
        <v>1.9999999999999996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176"/>
        <v>0</v>
      </c>
    </row>
    <row r="305" spans="1:9" x14ac:dyDescent="0.25">
      <c r="A305" s="12" t="s">
        <v>139</v>
      </c>
      <c r="B305" s="49">
        <v>6.982505711563733</v>
      </c>
      <c r="C305" s="49">
        <v>160.5529919288665</v>
      </c>
      <c r="D305" s="49">
        <v>13.553187691916232</v>
      </c>
      <c r="E305" s="49">
        <v>0.91131466765351765</v>
      </c>
      <c r="F305" s="372"/>
      <c r="G305" s="49">
        <v>0</v>
      </c>
      <c r="H305" s="58">
        <v>0</v>
      </c>
      <c r="I305" s="48">
        <f t="shared" si="176"/>
        <v>182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17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17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176"/>
        <v>0</v>
      </c>
    </row>
    <row r="309" spans="1:9" x14ac:dyDescent="0.25">
      <c r="A309" s="13" t="s">
        <v>58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176"/>
        <v>0</v>
      </c>
    </row>
    <row r="310" spans="1:9" x14ac:dyDescent="0.25">
      <c r="A310" s="11" t="s">
        <v>21</v>
      </c>
      <c r="B310" s="52">
        <v>1E-3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176"/>
        <v>1E-3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176"/>
        <v>0</v>
      </c>
    </row>
    <row r="312" spans="1:9" x14ac:dyDescent="0.25">
      <c r="A312" s="11" t="s">
        <v>23</v>
      </c>
      <c r="B312" s="52">
        <v>0.17378868461828384</v>
      </c>
      <c r="C312" s="52">
        <v>2.8342417521671761</v>
      </c>
      <c r="D312" s="52">
        <v>0.42636956321453989</v>
      </c>
      <c r="E312" s="52">
        <v>0</v>
      </c>
      <c r="F312" s="372"/>
      <c r="G312" s="52">
        <v>0</v>
      </c>
      <c r="H312" s="53">
        <v>0</v>
      </c>
      <c r="I312" s="54">
        <f t="shared" si="176"/>
        <v>3.4344000000000001</v>
      </c>
    </row>
    <row r="313" spans="1:9" ht="14.4" thickBot="1" x14ac:dyDescent="0.3">
      <c r="A313" s="13" t="s">
        <v>24</v>
      </c>
      <c r="B313" s="49">
        <v>2.2235215649258198</v>
      </c>
      <c r="C313" s="49">
        <v>3.6362552819171148</v>
      </c>
      <c r="D313" s="49">
        <v>11.318293421289249</v>
      </c>
      <c r="E313" s="49">
        <v>125.70651855566489</v>
      </c>
      <c r="F313" s="373"/>
      <c r="G313" s="49">
        <v>12.335216570995613</v>
      </c>
      <c r="H313" s="58">
        <v>4.0994605207319776E-2</v>
      </c>
      <c r="I313" s="48">
        <f t="shared" si="176"/>
        <v>155.26079999999999</v>
      </c>
    </row>
    <row r="314" spans="1:9" x14ac:dyDescent="0.25">
      <c r="A314" s="21" t="s">
        <v>25</v>
      </c>
      <c r="B314" s="127">
        <f>SUM(B293:B313)</f>
        <v>56.514024388299674</v>
      </c>
      <c r="C314" s="127">
        <f t="shared" ref="C314" si="177">SUM(C293:C313)</f>
        <v>375.88012354849485</v>
      </c>
      <c r="D314" s="127">
        <f t="shared" ref="D314" si="178">SUM(D293:D313)</f>
        <v>36.309207663684113</v>
      </c>
      <c r="E314" s="127">
        <f t="shared" ref="E314" si="179">SUM(E293:E313)</f>
        <v>126.98200043930275</v>
      </c>
      <c r="F314" s="127">
        <f t="shared" ref="F314" si="180">SUM(F293:F313)</f>
        <v>0</v>
      </c>
      <c r="G314" s="127">
        <f t="shared" ref="G314" si="181">SUM(G293:G313)</f>
        <v>12.335216570995613</v>
      </c>
      <c r="H314" s="127">
        <f t="shared" ref="H314" si="182">SUM(H293:H313)</f>
        <v>4.0994605207319776E-2</v>
      </c>
      <c r="I314" s="127">
        <f t="shared" ref="I314" si="183">SUM(I293:I313)</f>
        <v>608.06156721598427</v>
      </c>
    </row>
    <row r="315" spans="1:9" ht="15" thickBot="1" x14ac:dyDescent="0.35">
      <c r="A315" s="18" t="s">
        <v>85</v>
      </c>
      <c r="B315" s="105">
        <f>B314/$I314</f>
        <v>9.2941286598739792E-2</v>
      </c>
      <c r="C315" s="105">
        <f t="shared" ref="C315" si="184">C314/$I314</f>
        <v>0.61816129124796626</v>
      </c>
      <c r="D315" s="105">
        <f t="shared" ref="D315" si="185">D314/$I314</f>
        <v>5.9713044897618132E-2</v>
      </c>
      <c r="E315" s="105">
        <f t="shared" ref="E315" si="186">E314/$I314</f>
        <v>0.2088308278069457</v>
      </c>
      <c r="F315" s="105">
        <f t="shared" ref="F315" si="187">F314/$I314</f>
        <v>0</v>
      </c>
      <c r="G315" s="105">
        <f t="shared" ref="G315" si="188">G314/$I314</f>
        <v>2.0286130938142532E-2</v>
      </c>
      <c r="H315" s="105">
        <f t="shared" ref="H315" si="189">H314/$I314</f>
        <v>6.7418510587692579E-5</v>
      </c>
      <c r="I315" s="107">
        <f t="shared" ref="I315" si="190">I314/$I314</f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1E-8</v>
      </c>
      <c r="C319" s="46">
        <v>32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32.000000010000001</v>
      </c>
    </row>
    <row r="320" spans="1:9" x14ac:dyDescent="0.25">
      <c r="A320" s="11" t="s">
        <v>7</v>
      </c>
      <c r="B320" s="52">
        <v>1E-8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191">SUM(B320:H320)</f>
        <v>1E-8</v>
      </c>
    </row>
    <row r="321" spans="1:9" x14ac:dyDescent="0.25">
      <c r="A321" s="12" t="s">
        <v>8</v>
      </c>
      <c r="B321" s="49">
        <v>1E-8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191"/>
        <v>1E-8</v>
      </c>
    </row>
    <row r="322" spans="1:9" x14ac:dyDescent="0.25">
      <c r="A322" s="11" t="s">
        <v>9</v>
      </c>
      <c r="B322" s="52">
        <v>1E-8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191"/>
        <v>1E-8</v>
      </c>
    </row>
    <row r="323" spans="1:9" x14ac:dyDescent="0.25">
      <c r="A323" s="12" t="s">
        <v>10</v>
      </c>
      <c r="B323" s="49">
        <v>1E-8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191"/>
        <v>1E-8</v>
      </c>
    </row>
    <row r="324" spans="1:9" x14ac:dyDescent="0.25">
      <c r="A324" s="11" t="s">
        <v>11</v>
      </c>
      <c r="B324" s="52">
        <v>1E-8</v>
      </c>
      <c r="C324" s="52">
        <v>0</v>
      </c>
      <c r="D324" s="52">
        <v>0</v>
      </c>
      <c r="E324" s="52">
        <v>8.1919892027259314E-2</v>
      </c>
      <c r="F324" s="372"/>
      <c r="G324" s="52">
        <v>0</v>
      </c>
      <c r="H324" s="53">
        <v>0</v>
      </c>
      <c r="I324" s="54">
        <f t="shared" si="191"/>
        <v>8.1919902027259309E-2</v>
      </c>
    </row>
    <row r="325" spans="1:9" x14ac:dyDescent="0.25">
      <c r="A325" s="12" t="s">
        <v>12</v>
      </c>
      <c r="B325" s="49">
        <v>1E-8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1E-8</v>
      </c>
    </row>
    <row r="326" spans="1:9" x14ac:dyDescent="0.25">
      <c r="A326" s="11" t="s">
        <v>13</v>
      </c>
      <c r="B326" s="52">
        <v>1E-8</v>
      </c>
      <c r="C326" s="52">
        <v>0.12978629724433693</v>
      </c>
      <c r="D326" s="52">
        <v>0</v>
      </c>
      <c r="E326" s="52">
        <v>1.2371439693080294E-2</v>
      </c>
      <c r="F326" s="372"/>
      <c r="G326" s="52">
        <v>0</v>
      </c>
      <c r="H326" s="53">
        <v>0</v>
      </c>
      <c r="I326" s="54">
        <f t="shared" si="191"/>
        <v>0.14215774693741723</v>
      </c>
    </row>
    <row r="327" spans="1:9" x14ac:dyDescent="0.25">
      <c r="A327" s="12" t="s">
        <v>14</v>
      </c>
      <c r="B327" s="49">
        <v>1E-8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191"/>
        <v>1E-8</v>
      </c>
    </row>
    <row r="328" spans="1:9" x14ac:dyDescent="0.25">
      <c r="A328" s="11" t="s">
        <v>15</v>
      </c>
      <c r="B328" s="52">
        <v>9.5661514180679141</v>
      </c>
      <c r="C328" s="52">
        <v>102.58125436103541</v>
      </c>
      <c r="D328" s="52">
        <v>11.852594230896674</v>
      </c>
      <c r="E328" s="52">
        <v>0</v>
      </c>
      <c r="F328" s="372"/>
      <c r="G328" s="52">
        <v>0</v>
      </c>
      <c r="H328" s="53">
        <v>0</v>
      </c>
      <c r="I328" s="54">
        <f>SUM(B328:H328)</f>
        <v>124.00000000999999</v>
      </c>
    </row>
    <row r="329" spans="1:9" x14ac:dyDescent="0.25">
      <c r="A329" s="12" t="s">
        <v>16</v>
      </c>
      <c r="B329" s="49">
        <v>1E-8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191"/>
        <v>1E-8</v>
      </c>
    </row>
    <row r="330" spans="1:9" x14ac:dyDescent="0.25">
      <c r="A330" s="11" t="s">
        <v>17</v>
      </c>
      <c r="B330" s="52">
        <v>1E-8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191"/>
        <v>1E-8</v>
      </c>
    </row>
    <row r="331" spans="1:9" x14ac:dyDescent="0.25">
      <c r="A331" s="12" t="s">
        <v>139</v>
      </c>
      <c r="B331" s="49">
        <v>124.71552235045888</v>
      </c>
      <c r="C331" s="49">
        <v>198.66693535783617</v>
      </c>
      <c r="D331" s="49">
        <v>73.103969596786897</v>
      </c>
      <c r="E331" s="49">
        <v>71.513572704918005</v>
      </c>
      <c r="F331" s="372"/>
      <c r="G331" s="49">
        <v>0</v>
      </c>
      <c r="H331" s="58">
        <v>0</v>
      </c>
      <c r="I331" s="48">
        <f t="shared" si="191"/>
        <v>468.00000001000001</v>
      </c>
    </row>
    <row r="332" spans="1:9" x14ac:dyDescent="0.25">
      <c r="A332" s="11" t="s">
        <v>18</v>
      </c>
      <c r="B332" s="52">
        <v>1E-8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191"/>
        <v>1E-8</v>
      </c>
    </row>
    <row r="333" spans="1:9" x14ac:dyDescent="0.25">
      <c r="A333" s="12" t="s">
        <v>19</v>
      </c>
      <c r="B333" s="49">
        <v>1E-8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191"/>
        <v>1E-8</v>
      </c>
    </row>
    <row r="334" spans="1:9" x14ac:dyDescent="0.25">
      <c r="A334" s="11" t="s">
        <v>20</v>
      </c>
      <c r="B334" s="52">
        <v>1E-8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191"/>
        <v>1E-8</v>
      </c>
    </row>
    <row r="335" spans="1:9" x14ac:dyDescent="0.25">
      <c r="A335" s="13" t="s">
        <v>58</v>
      </c>
      <c r="B335" s="49">
        <v>1E-8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191"/>
        <v>1E-8</v>
      </c>
    </row>
    <row r="336" spans="1:9" x14ac:dyDescent="0.25">
      <c r="A336" s="11" t="s">
        <v>21</v>
      </c>
      <c r="B336" s="52">
        <v>35.517484758889019</v>
      </c>
      <c r="C336" s="52">
        <v>3837.1316746248358</v>
      </c>
      <c r="D336" s="52">
        <v>3.3508406262752097</v>
      </c>
      <c r="E336" s="52">
        <v>0</v>
      </c>
      <c r="F336" s="372"/>
      <c r="G336" s="52">
        <v>0</v>
      </c>
      <c r="H336" s="53">
        <v>0</v>
      </c>
      <c r="I336" s="54">
        <f t="shared" si="191"/>
        <v>3876.0000000100003</v>
      </c>
    </row>
    <row r="337" spans="1:9" x14ac:dyDescent="0.25">
      <c r="A337" s="13" t="s">
        <v>22</v>
      </c>
      <c r="B337" s="49">
        <v>1E-8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191"/>
        <v>1E-8</v>
      </c>
    </row>
    <row r="338" spans="1:9" x14ac:dyDescent="0.25">
      <c r="A338" s="11" t="s">
        <v>23</v>
      </c>
      <c r="B338" s="52">
        <v>0.5189195521840555</v>
      </c>
      <c r="C338" s="52">
        <v>0</v>
      </c>
      <c r="D338" s="52">
        <v>1.2450804578159447</v>
      </c>
      <c r="E338" s="52">
        <v>0</v>
      </c>
      <c r="F338" s="372"/>
      <c r="G338" s="52">
        <v>0</v>
      </c>
      <c r="H338" s="53">
        <v>0</v>
      </c>
      <c r="I338" s="54">
        <f t="shared" si="191"/>
        <v>1.7640000100000002</v>
      </c>
    </row>
    <row r="339" spans="1:9" ht="14.4" thickBot="1" x14ac:dyDescent="0.3">
      <c r="A339" s="13" t="s">
        <v>24</v>
      </c>
      <c r="B339" s="49">
        <v>15.213872673785596</v>
      </c>
      <c r="C339" s="49">
        <v>9.9036654070551879</v>
      </c>
      <c r="D339" s="49">
        <v>24.443593969046894</v>
      </c>
      <c r="E339" s="49">
        <v>726.74014147905712</v>
      </c>
      <c r="F339" s="373"/>
      <c r="G339" s="49">
        <v>58.387526481055254</v>
      </c>
      <c r="H339" s="58">
        <v>0</v>
      </c>
      <c r="I339" s="48">
        <f t="shared" si="191"/>
        <v>834.68880001000002</v>
      </c>
    </row>
    <row r="340" spans="1:9" x14ac:dyDescent="0.25">
      <c r="A340" s="21" t="s">
        <v>25</v>
      </c>
      <c r="B340" s="127">
        <f>SUM(B319:B339)</f>
        <v>185.53195091338551</v>
      </c>
      <c r="C340" s="127">
        <f t="shared" ref="C340" si="192">SUM(C319:C339)</f>
        <v>4180.4133160480069</v>
      </c>
      <c r="D340" s="127">
        <f t="shared" ref="D340" si="193">SUM(D319:D339)</f>
        <v>113.99607888082161</v>
      </c>
      <c r="E340" s="127">
        <f t="shared" ref="E340" si="194">SUM(E319:E339)</f>
        <v>798.34800551569549</v>
      </c>
      <c r="F340" s="127">
        <f t="shared" ref="F340" si="195">SUM(F319:F339)</f>
        <v>0</v>
      </c>
      <c r="G340" s="127">
        <f t="shared" ref="G340" si="196">SUM(G319:G339)</f>
        <v>58.387526481055254</v>
      </c>
      <c r="H340" s="127">
        <f t="shared" ref="H340" si="197">SUM(H319:H339)</f>
        <v>0</v>
      </c>
      <c r="I340" s="127">
        <f t="shared" ref="I340" si="198">SUM(I319:I339)</f>
        <v>5336.6768778389651</v>
      </c>
    </row>
    <row r="341" spans="1:9" ht="15" thickBot="1" x14ac:dyDescent="0.35">
      <c r="A341" s="18" t="s">
        <v>85</v>
      </c>
      <c r="B341" s="105">
        <f>B340/$I340</f>
        <v>3.4765445830873473E-2</v>
      </c>
      <c r="C341" s="105">
        <f t="shared" ref="C341" si="199">C340/$I340</f>
        <v>0.78333641172984492</v>
      </c>
      <c r="D341" s="105">
        <f t="shared" ref="D341" si="200">D340/$I340</f>
        <v>2.1360873346895081E-2</v>
      </c>
      <c r="E341" s="105">
        <f t="shared" ref="E341" si="201">E340/$I340</f>
        <v>0.14959646682580841</v>
      </c>
      <c r="F341" s="105">
        <f t="shared" ref="F341" si="202">F340/$I340</f>
        <v>0</v>
      </c>
      <c r="G341" s="105">
        <f t="shared" ref="G341" si="203">G340/$I340</f>
        <v>1.0940802266578056E-2</v>
      </c>
      <c r="H341" s="105">
        <f t="shared" ref="H341" si="204">H340/$I340</f>
        <v>0</v>
      </c>
      <c r="I341" s="107">
        <f t="shared" ref="I341" si="205">I340/$I340</f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1E-8</v>
      </c>
      <c r="C345" s="46">
        <v>1E-8</v>
      </c>
      <c r="D345" s="46">
        <v>1E-8</v>
      </c>
      <c r="E345" s="46">
        <v>1E-8</v>
      </c>
      <c r="F345" s="371"/>
      <c r="G345" s="46">
        <v>0</v>
      </c>
      <c r="H345" s="47">
        <v>0</v>
      </c>
      <c r="I345" s="48">
        <f>SUM(B345:H345)</f>
        <v>4.0000000000000001E-8</v>
      </c>
    </row>
    <row r="346" spans="1:9" x14ac:dyDescent="0.25">
      <c r="A346" s="11" t="s">
        <v>7</v>
      </c>
      <c r="B346" s="52">
        <v>1E-8</v>
      </c>
      <c r="C346" s="52">
        <v>1E-8</v>
      </c>
      <c r="D346" s="52">
        <v>1E-8</v>
      </c>
      <c r="E346" s="52">
        <v>1E-8</v>
      </c>
      <c r="F346" s="372"/>
      <c r="G346" s="52">
        <v>0</v>
      </c>
      <c r="H346" s="53">
        <v>0</v>
      </c>
      <c r="I346" s="54">
        <f t="shared" ref="I346:I365" si="206">SUM(B346:H346)</f>
        <v>4.0000000000000001E-8</v>
      </c>
    </row>
    <row r="347" spans="1:9" x14ac:dyDescent="0.25">
      <c r="A347" s="12" t="s">
        <v>8</v>
      </c>
      <c r="B347" s="49">
        <v>1E-8</v>
      </c>
      <c r="C347" s="49">
        <v>1E-8</v>
      </c>
      <c r="D347" s="49">
        <v>1E-8</v>
      </c>
      <c r="E347" s="49">
        <v>1E-8</v>
      </c>
      <c r="F347" s="372"/>
      <c r="G347" s="49">
        <v>0</v>
      </c>
      <c r="H347" s="58">
        <v>0</v>
      </c>
      <c r="I347" s="48">
        <f t="shared" si="206"/>
        <v>4.0000000000000001E-8</v>
      </c>
    </row>
    <row r="348" spans="1:9" x14ac:dyDescent="0.25">
      <c r="A348" s="11" t="s">
        <v>9</v>
      </c>
      <c r="B348" s="52">
        <v>1E-8</v>
      </c>
      <c r="C348" s="52">
        <v>1E-8</v>
      </c>
      <c r="D348" s="52">
        <v>1E-8</v>
      </c>
      <c r="E348" s="52">
        <v>1E-8</v>
      </c>
      <c r="F348" s="372"/>
      <c r="G348" s="52">
        <v>0</v>
      </c>
      <c r="H348" s="53">
        <v>0</v>
      </c>
      <c r="I348" s="54">
        <f t="shared" si="206"/>
        <v>4.0000000000000001E-8</v>
      </c>
    </row>
    <row r="349" spans="1:9" x14ac:dyDescent="0.25">
      <c r="A349" s="12" t="s">
        <v>10</v>
      </c>
      <c r="B349" s="49">
        <v>1E-8</v>
      </c>
      <c r="C349" s="49">
        <v>1E-8</v>
      </c>
      <c r="D349" s="49">
        <v>1E-8</v>
      </c>
      <c r="E349" s="49">
        <v>1E-8</v>
      </c>
      <c r="F349" s="372"/>
      <c r="G349" s="49">
        <v>0</v>
      </c>
      <c r="H349" s="58">
        <v>0</v>
      </c>
      <c r="I349" s="48">
        <f t="shared" si="206"/>
        <v>4.0000000000000001E-8</v>
      </c>
    </row>
    <row r="350" spans="1:9" x14ac:dyDescent="0.25">
      <c r="A350" s="11" t="s">
        <v>11</v>
      </c>
      <c r="B350" s="52">
        <v>1E-8</v>
      </c>
      <c r="C350" s="52">
        <v>1E-8</v>
      </c>
      <c r="D350" s="52">
        <v>1E-8</v>
      </c>
      <c r="E350" s="52">
        <v>1.1112139967147074E-2</v>
      </c>
      <c r="F350" s="372"/>
      <c r="G350" s="52">
        <v>0</v>
      </c>
      <c r="H350" s="53">
        <v>0</v>
      </c>
      <c r="I350" s="54">
        <f t="shared" si="206"/>
        <v>1.1112169967147074E-2</v>
      </c>
    </row>
    <row r="351" spans="1:9" x14ac:dyDescent="0.25">
      <c r="A351" s="12" t="s">
        <v>12</v>
      </c>
      <c r="B351" s="49">
        <v>1E-8</v>
      </c>
      <c r="C351" s="49">
        <v>1E-8</v>
      </c>
      <c r="D351" s="49">
        <v>1E-8</v>
      </c>
      <c r="E351" s="49">
        <v>1E-8</v>
      </c>
      <c r="F351" s="372"/>
      <c r="G351" s="49">
        <v>0</v>
      </c>
      <c r="H351" s="58">
        <v>0</v>
      </c>
      <c r="I351" s="48">
        <f>SUM(B351:H351)</f>
        <v>4.0000000000000001E-8</v>
      </c>
    </row>
    <row r="352" spans="1:9" x14ac:dyDescent="0.25">
      <c r="A352" s="11" t="s">
        <v>13</v>
      </c>
      <c r="B352" s="52">
        <v>1E-8</v>
      </c>
      <c r="C352" s="52">
        <v>1E-8</v>
      </c>
      <c r="D352" s="52">
        <v>1E-8</v>
      </c>
      <c r="E352" s="52">
        <v>3.2312006229686663</v>
      </c>
      <c r="F352" s="372"/>
      <c r="G352" s="52">
        <v>0</v>
      </c>
      <c r="H352" s="53">
        <v>0</v>
      </c>
      <c r="I352" s="54">
        <f t="shared" si="206"/>
        <v>3.2312006529686661</v>
      </c>
    </row>
    <row r="353" spans="1:9" x14ac:dyDescent="0.25">
      <c r="A353" s="12" t="s">
        <v>14</v>
      </c>
      <c r="B353" s="49">
        <v>1.0569395117793594</v>
      </c>
      <c r="C353" s="49">
        <v>1E-8</v>
      </c>
      <c r="D353" s="49">
        <v>7.9430605082206407</v>
      </c>
      <c r="E353" s="49">
        <v>1E-8</v>
      </c>
      <c r="F353" s="372"/>
      <c r="G353" s="49">
        <v>0</v>
      </c>
      <c r="H353" s="58">
        <v>0</v>
      </c>
      <c r="I353" s="48">
        <f t="shared" si="206"/>
        <v>9.0000000400000015</v>
      </c>
    </row>
    <row r="354" spans="1:9" x14ac:dyDescent="0.25">
      <c r="A354" s="11" t="s">
        <v>15</v>
      </c>
      <c r="B354" s="52">
        <v>0.10581537052184763</v>
      </c>
      <c r="C354" s="52">
        <v>3.1146653071917236</v>
      </c>
      <c r="D354" s="52">
        <v>49.779519352286428</v>
      </c>
      <c r="E354" s="52">
        <v>1E-8</v>
      </c>
      <c r="F354" s="372"/>
      <c r="G354" s="52">
        <v>0</v>
      </c>
      <c r="H354" s="53">
        <v>0</v>
      </c>
      <c r="I354" s="54">
        <f>SUM(B354:H354)</f>
        <v>53.000000040000003</v>
      </c>
    </row>
    <row r="355" spans="1:9" x14ac:dyDescent="0.25">
      <c r="A355" s="12" t="s">
        <v>16</v>
      </c>
      <c r="B355" s="49">
        <v>2.0000000100000026</v>
      </c>
      <c r="C355" s="49">
        <v>1E-8</v>
      </c>
      <c r="D355" s="49">
        <v>1E-8</v>
      </c>
      <c r="E355" s="49">
        <v>1E-8</v>
      </c>
      <c r="F355" s="372"/>
      <c r="G355" s="49">
        <v>0</v>
      </c>
      <c r="H355" s="58">
        <v>0</v>
      </c>
      <c r="I355" s="48">
        <f t="shared" si="206"/>
        <v>2.0000000400000024</v>
      </c>
    </row>
    <row r="356" spans="1:9" x14ac:dyDescent="0.25">
      <c r="A356" s="11" t="s">
        <v>17</v>
      </c>
      <c r="B356" s="52">
        <v>1E-8</v>
      </c>
      <c r="C356" s="52">
        <v>1E-8</v>
      </c>
      <c r="D356" s="52">
        <v>1E-8</v>
      </c>
      <c r="E356" s="52">
        <v>1E-8</v>
      </c>
      <c r="F356" s="372"/>
      <c r="G356" s="52">
        <v>0</v>
      </c>
      <c r="H356" s="53">
        <v>0</v>
      </c>
      <c r="I356" s="54">
        <f t="shared" si="206"/>
        <v>4.0000000000000001E-8</v>
      </c>
    </row>
    <row r="357" spans="1:9" x14ac:dyDescent="0.25">
      <c r="A357" s="12" t="s">
        <v>139</v>
      </c>
      <c r="B357" s="49">
        <v>1.1913889985972455</v>
      </c>
      <c r="C357" s="49">
        <v>32.008578758742239</v>
      </c>
      <c r="D357" s="49">
        <v>40.800032272660516</v>
      </c>
      <c r="E357" s="49">
        <v>1E-8</v>
      </c>
      <c r="F357" s="372"/>
      <c r="G357" s="49">
        <v>0</v>
      </c>
      <c r="H357" s="58">
        <v>0</v>
      </c>
      <c r="I357" s="48">
        <f t="shared" si="206"/>
        <v>74.000000039999989</v>
      </c>
    </row>
    <row r="358" spans="1:9" x14ac:dyDescent="0.25">
      <c r="A358" s="11" t="s">
        <v>18</v>
      </c>
      <c r="B358" s="52">
        <v>1E-8</v>
      </c>
      <c r="C358" s="52">
        <v>1E-8</v>
      </c>
      <c r="D358" s="52">
        <v>1E-8</v>
      </c>
      <c r="E358" s="52">
        <v>1E-8</v>
      </c>
      <c r="F358" s="372"/>
      <c r="G358" s="52">
        <v>0</v>
      </c>
      <c r="H358" s="53">
        <v>0</v>
      </c>
      <c r="I358" s="54">
        <f t="shared" si="206"/>
        <v>4.0000000000000001E-8</v>
      </c>
    </row>
    <row r="359" spans="1:9" x14ac:dyDescent="0.25">
      <c r="A359" s="12" t="s">
        <v>19</v>
      </c>
      <c r="B359" s="49">
        <v>1E-8</v>
      </c>
      <c r="C359" s="49">
        <v>1E-8</v>
      </c>
      <c r="D359" s="49">
        <v>1E-8</v>
      </c>
      <c r="E359" s="49">
        <v>1E-8</v>
      </c>
      <c r="F359" s="372"/>
      <c r="G359" s="49">
        <v>0</v>
      </c>
      <c r="H359" s="58">
        <v>0</v>
      </c>
      <c r="I359" s="48">
        <f t="shared" si="206"/>
        <v>4.0000000000000001E-8</v>
      </c>
    </row>
    <row r="360" spans="1:9" x14ac:dyDescent="0.25">
      <c r="A360" s="11" t="s">
        <v>20</v>
      </c>
      <c r="B360" s="52">
        <v>6.9836440307774722E-2</v>
      </c>
      <c r="C360" s="52">
        <v>3.7596308451530636</v>
      </c>
      <c r="D360" s="52">
        <v>1.170532744539162</v>
      </c>
      <c r="E360" s="52">
        <v>1E-8</v>
      </c>
      <c r="F360" s="372"/>
      <c r="G360" s="52">
        <v>0</v>
      </c>
      <c r="H360" s="53">
        <v>0</v>
      </c>
      <c r="I360" s="54">
        <f t="shared" si="206"/>
        <v>5.0000000400000006</v>
      </c>
    </row>
    <row r="361" spans="1:9" x14ac:dyDescent="0.25">
      <c r="A361" s="13" t="s">
        <v>58</v>
      </c>
      <c r="B361" s="49">
        <v>0.51865334242002892</v>
      </c>
      <c r="C361" s="49">
        <v>0.87957189848551287</v>
      </c>
      <c r="D361" s="49">
        <v>1.6040824814021508</v>
      </c>
      <c r="E361" s="49">
        <v>1E-8</v>
      </c>
      <c r="F361" s="372"/>
      <c r="G361" s="49">
        <v>0</v>
      </c>
      <c r="H361" s="58">
        <v>0</v>
      </c>
      <c r="I361" s="48">
        <f t="shared" si="206"/>
        <v>3.0023077323076928</v>
      </c>
    </row>
    <row r="362" spans="1:9" x14ac:dyDescent="0.25">
      <c r="A362" s="11" t="s">
        <v>21</v>
      </c>
      <c r="B362" s="52">
        <v>141.68012510842379</v>
      </c>
      <c r="C362" s="52">
        <v>412.52849678994568</v>
      </c>
      <c r="D362" s="52">
        <v>232.22092713163056</v>
      </c>
      <c r="E362" s="52">
        <v>1E-8</v>
      </c>
      <c r="F362" s="372"/>
      <c r="G362" s="52">
        <v>0</v>
      </c>
      <c r="H362" s="53">
        <v>0</v>
      </c>
      <c r="I362" s="54">
        <f t="shared" si="206"/>
        <v>786.4295490400001</v>
      </c>
    </row>
    <row r="363" spans="1:9" x14ac:dyDescent="0.25">
      <c r="A363" s="13" t="s">
        <v>22</v>
      </c>
      <c r="B363" s="49">
        <v>1E-8</v>
      </c>
      <c r="C363" s="49">
        <v>1E-8</v>
      </c>
      <c r="D363" s="49">
        <v>1E-8</v>
      </c>
      <c r="E363" s="49">
        <v>1E-8</v>
      </c>
      <c r="F363" s="372"/>
      <c r="G363" s="49">
        <v>0</v>
      </c>
      <c r="H363" s="58">
        <v>0</v>
      </c>
      <c r="I363" s="48">
        <f t="shared" si="206"/>
        <v>4.0000000000000001E-8</v>
      </c>
    </row>
    <row r="364" spans="1:9" x14ac:dyDescent="0.25">
      <c r="A364" s="11" t="s">
        <v>23</v>
      </c>
      <c r="B364" s="52">
        <v>55.468990519386445</v>
      </c>
      <c r="C364" s="52">
        <v>7.8477404599542981E-4</v>
      </c>
      <c r="D364" s="52">
        <v>5.5718247365675513</v>
      </c>
      <c r="E364" s="52">
        <v>1E-8</v>
      </c>
      <c r="F364" s="372"/>
      <c r="G364" s="52">
        <v>0</v>
      </c>
      <c r="H364" s="53">
        <v>0</v>
      </c>
      <c r="I364" s="54">
        <f t="shared" si="206"/>
        <v>61.041600039999992</v>
      </c>
    </row>
    <row r="365" spans="1:9" ht="14.4" thickBot="1" x14ac:dyDescent="0.3">
      <c r="A365" s="13" t="s">
        <v>24</v>
      </c>
      <c r="B365" s="49">
        <v>2.9425323411527575</v>
      </c>
      <c r="C365" s="49">
        <v>4.8604673569627046</v>
      </c>
      <c r="D365" s="49">
        <v>2.8603191404482113</v>
      </c>
      <c r="E365" s="49">
        <v>473.60641032307365</v>
      </c>
      <c r="F365" s="373"/>
      <c r="G365" s="49">
        <v>6.0928150681887097</v>
      </c>
      <c r="H365" s="58">
        <v>2.5855810173940733E-2</v>
      </c>
      <c r="I365" s="48">
        <f t="shared" si="206"/>
        <v>490.38840003999996</v>
      </c>
    </row>
    <row r="366" spans="1:9" x14ac:dyDescent="0.25">
      <c r="A366" s="21" t="s">
        <v>25</v>
      </c>
      <c r="B366" s="127">
        <f>SUM(B345:B365)</f>
        <v>205.03428176258927</v>
      </c>
      <c r="C366" s="127">
        <f t="shared" ref="C366" si="207">SUM(C345:C365)</f>
        <v>457.15219587052695</v>
      </c>
      <c r="D366" s="127">
        <f t="shared" ref="D366" si="208">SUM(D345:D365)</f>
        <v>341.95029849775523</v>
      </c>
      <c r="E366" s="127">
        <f t="shared" ref="E366" si="209">SUM(E345:E365)</f>
        <v>476.84872326600947</v>
      </c>
      <c r="F366" s="127">
        <f t="shared" ref="F366" si="210">SUM(F345:F365)</f>
        <v>0</v>
      </c>
      <c r="G366" s="127">
        <f t="shared" ref="G366" si="211">SUM(G345:G365)</f>
        <v>6.0928150681887097</v>
      </c>
      <c r="H366" s="127">
        <f t="shared" ref="H366" si="212">SUM(H345:H365)</f>
        <v>2.5855810173940733E-2</v>
      </c>
      <c r="I366" s="127">
        <f t="shared" ref="I366" si="213">SUM(I345:I365)</f>
        <v>1487.1041702752436</v>
      </c>
    </row>
    <row r="367" spans="1:9" ht="15" thickBot="1" x14ac:dyDescent="0.35">
      <c r="A367" s="18" t="s">
        <v>85</v>
      </c>
      <c r="B367" s="105">
        <f>B366/$I366</f>
        <v>0.13787486166798935</v>
      </c>
      <c r="C367" s="105">
        <f t="shared" ref="C367" si="214">C366/$I366</f>
        <v>0.30741101061260157</v>
      </c>
      <c r="D367" s="105">
        <f t="shared" ref="D367" si="215">D366/$I366</f>
        <v>0.22994374256543487</v>
      </c>
      <c r="E367" s="105">
        <f t="shared" ref="E367" si="216">E366/$I366</f>
        <v>0.32065589808530426</v>
      </c>
      <c r="F367" s="105">
        <f t="shared" ref="F367" si="217">F366/$I366</f>
        <v>0</v>
      </c>
      <c r="G367" s="105">
        <f t="shared" ref="G367" si="218">G366/$I366</f>
        <v>4.0971003847437328E-3</v>
      </c>
      <c r="H367" s="105">
        <f t="shared" ref="H367" si="219">H366/$I366</f>
        <v>1.7386683926220957E-5</v>
      </c>
      <c r="I367" s="107">
        <f t="shared" ref="I367" si="220">I366/$I366</f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1E-8</v>
      </c>
      <c r="C371" s="46">
        <v>1E-8</v>
      </c>
      <c r="D371" s="46">
        <v>1E-8</v>
      </c>
      <c r="E371" s="46">
        <v>1E-8</v>
      </c>
      <c r="F371" s="371"/>
      <c r="G371" s="46">
        <v>0</v>
      </c>
      <c r="H371" s="47">
        <v>0</v>
      </c>
      <c r="I371" s="48">
        <f>SUM(B371:H371)</f>
        <v>4.0000000000000001E-8</v>
      </c>
    </row>
    <row r="372" spans="1:9" x14ac:dyDescent="0.25">
      <c r="A372" s="11" t="s">
        <v>7</v>
      </c>
      <c r="B372" s="52">
        <v>1E-8</v>
      </c>
      <c r="C372" s="52">
        <v>1E-8</v>
      </c>
      <c r="D372" s="52">
        <v>1E-8</v>
      </c>
      <c r="E372" s="52">
        <v>1E-8</v>
      </c>
      <c r="F372" s="372"/>
      <c r="G372" s="52">
        <v>0</v>
      </c>
      <c r="H372" s="53">
        <v>0</v>
      </c>
      <c r="I372" s="54">
        <f t="shared" ref="I372:I391" si="221">SUM(B372:H372)</f>
        <v>4.0000000000000001E-8</v>
      </c>
    </row>
    <row r="373" spans="1:9" x14ac:dyDescent="0.25">
      <c r="A373" s="12" t="s">
        <v>8</v>
      </c>
      <c r="B373" s="49">
        <v>1E-8</v>
      </c>
      <c r="C373" s="49">
        <v>1E-8</v>
      </c>
      <c r="D373" s="49">
        <v>1E-8</v>
      </c>
      <c r="E373" s="49">
        <v>1E-8</v>
      </c>
      <c r="F373" s="372"/>
      <c r="G373" s="49">
        <v>0</v>
      </c>
      <c r="H373" s="58">
        <v>0</v>
      </c>
      <c r="I373" s="48">
        <f t="shared" si="221"/>
        <v>4.0000000000000001E-8</v>
      </c>
    </row>
    <row r="374" spans="1:9" x14ac:dyDescent="0.25">
      <c r="A374" s="11" t="s">
        <v>9</v>
      </c>
      <c r="B374" s="52">
        <v>1E-8</v>
      </c>
      <c r="C374" s="52">
        <v>1E-8</v>
      </c>
      <c r="D374" s="52">
        <v>1E-8</v>
      </c>
      <c r="E374" s="52">
        <v>1E-8</v>
      </c>
      <c r="F374" s="372"/>
      <c r="G374" s="52">
        <v>0</v>
      </c>
      <c r="H374" s="53">
        <v>0</v>
      </c>
      <c r="I374" s="54">
        <f t="shared" si="221"/>
        <v>4.0000000000000001E-8</v>
      </c>
    </row>
    <row r="375" spans="1:9" x14ac:dyDescent="0.25">
      <c r="A375" s="12" t="s">
        <v>10</v>
      </c>
      <c r="B375" s="49">
        <v>1E-8</v>
      </c>
      <c r="C375" s="49">
        <v>1E-8</v>
      </c>
      <c r="D375" s="49">
        <v>1E-8</v>
      </c>
      <c r="E375" s="49">
        <v>1E-8</v>
      </c>
      <c r="F375" s="372"/>
      <c r="G375" s="49">
        <v>0</v>
      </c>
      <c r="H375" s="58">
        <v>0</v>
      </c>
      <c r="I375" s="48">
        <f t="shared" si="221"/>
        <v>4.0000000000000001E-8</v>
      </c>
    </row>
    <row r="376" spans="1:9" x14ac:dyDescent="0.25">
      <c r="A376" s="11" t="s">
        <v>11</v>
      </c>
      <c r="B376" s="52">
        <v>1E-8</v>
      </c>
      <c r="C376" s="52">
        <v>1E-8</v>
      </c>
      <c r="D376" s="52">
        <v>1E-8</v>
      </c>
      <c r="E376" s="52">
        <v>0.81828251577201361</v>
      </c>
      <c r="F376" s="372"/>
      <c r="G376" s="52">
        <v>0</v>
      </c>
      <c r="H376" s="53">
        <v>0</v>
      </c>
      <c r="I376" s="54">
        <f t="shared" si="221"/>
        <v>0.81828254577201365</v>
      </c>
    </row>
    <row r="377" spans="1:9" x14ac:dyDescent="0.25">
      <c r="A377" s="12" t="s">
        <v>12</v>
      </c>
      <c r="B377" s="49">
        <v>1E-8</v>
      </c>
      <c r="C377" s="49">
        <v>1E-8</v>
      </c>
      <c r="D377" s="49">
        <v>1E-8</v>
      </c>
      <c r="E377" s="49">
        <v>1E-8</v>
      </c>
      <c r="F377" s="372"/>
      <c r="G377" s="49">
        <v>0</v>
      </c>
      <c r="H377" s="58">
        <v>0</v>
      </c>
      <c r="I377" s="48">
        <f>SUM(B377:H377)</f>
        <v>4.0000000000000001E-8</v>
      </c>
    </row>
    <row r="378" spans="1:9" x14ac:dyDescent="0.25">
      <c r="A378" s="11" t="s">
        <v>13</v>
      </c>
      <c r="B378" s="52">
        <v>1E-8</v>
      </c>
      <c r="C378" s="52">
        <v>1E-8</v>
      </c>
      <c r="D378" s="52">
        <v>1E-8</v>
      </c>
      <c r="E378" s="52">
        <v>454.71643304334867</v>
      </c>
      <c r="F378" s="372"/>
      <c r="G378" s="52">
        <v>0</v>
      </c>
      <c r="H378" s="53">
        <v>0</v>
      </c>
      <c r="I378" s="54">
        <f t="shared" si="221"/>
        <v>454.7164330733487</v>
      </c>
    </row>
    <row r="379" spans="1:9" x14ac:dyDescent="0.25">
      <c r="A379" s="12" t="s">
        <v>14</v>
      </c>
      <c r="B379" s="49">
        <v>11.000000010000001</v>
      </c>
      <c r="C379" s="49">
        <v>1E-8</v>
      </c>
      <c r="D379" s="49">
        <v>1E-8</v>
      </c>
      <c r="E379" s="49">
        <v>1E-8</v>
      </c>
      <c r="F379" s="372"/>
      <c r="G379" s="49">
        <v>0</v>
      </c>
      <c r="H379" s="58">
        <v>0</v>
      </c>
      <c r="I379" s="48">
        <f t="shared" si="221"/>
        <v>11.000000040000003</v>
      </c>
    </row>
    <row r="380" spans="1:9" x14ac:dyDescent="0.25">
      <c r="A380" s="11" t="s">
        <v>15</v>
      </c>
      <c r="B380" s="52">
        <v>21.320760548741838</v>
      </c>
      <c r="C380" s="52">
        <v>1E-8</v>
      </c>
      <c r="D380" s="52">
        <v>94.679239471258157</v>
      </c>
      <c r="E380" s="52">
        <v>1E-8</v>
      </c>
      <c r="F380" s="372"/>
      <c r="G380" s="52">
        <v>0</v>
      </c>
      <c r="H380" s="53">
        <v>0</v>
      </c>
      <c r="I380" s="54">
        <f>SUM(B380:H380)</f>
        <v>116.00000003999999</v>
      </c>
    </row>
    <row r="381" spans="1:9" x14ac:dyDescent="0.25">
      <c r="A381" s="12" t="s">
        <v>16</v>
      </c>
      <c r="B381" s="49">
        <v>0.91418089619090603</v>
      </c>
      <c r="C381" s="49">
        <v>1E-8</v>
      </c>
      <c r="D381" s="49">
        <v>23.085819123809095</v>
      </c>
      <c r="E381" s="49">
        <v>1E-8</v>
      </c>
      <c r="F381" s="372"/>
      <c r="G381" s="49">
        <v>0</v>
      </c>
      <c r="H381" s="58">
        <v>0</v>
      </c>
      <c r="I381" s="48">
        <f t="shared" si="221"/>
        <v>24.000000040000003</v>
      </c>
    </row>
    <row r="382" spans="1:9" x14ac:dyDescent="0.25">
      <c r="A382" s="11" t="s">
        <v>17</v>
      </c>
      <c r="B382" s="52">
        <v>1E-8</v>
      </c>
      <c r="C382" s="52">
        <v>1E-8</v>
      </c>
      <c r="D382" s="52">
        <v>1E-8</v>
      </c>
      <c r="E382" s="52">
        <v>1E-8</v>
      </c>
      <c r="F382" s="372"/>
      <c r="G382" s="52">
        <v>0</v>
      </c>
      <c r="H382" s="53">
        <v>0</v>
      </c>
      <c r="I382" s="54">
        <f t="shared" si="221"/>
        <v>4.0000000000000001E-8</v>
      </c>
    </row>
    <row r="383" spans="1:9" x14ac:dyDescent="0.25">
      <c r="A383" s="12" t="s">
        <v>139</v>
      </c>
      <c r="B383" s="49">
        <v>4.6646656390641441</v>
      </c>
      <c r="C383" s="49">
        <v>0.39378685499486576</v>
      </c>
      <c r="D383" s="49">
        <v>10.941547535940991</v>
      </c>
      <c r="E383" s="49">
        <v>1E-8</v>
      </c>
      <c r="F383" s="372"/>
      <c r="G383" s="49">
        <v>0</v>
      </c>
      <c r="H383" s="58">
        <v>0</v>
      </c>
      <c r="I383" s="48">
        <f t="shared" si="221"/>
        <v>16.000000040000003</v>
      </c>
    </row>
    <row r="384" spans="1:9" x14ac:dyDescent="0.25">
      <c r="A384" s="11" t="s">
        <v>18</v>
      </c>
      <c r="B384" s="52">
        <v>1E-8</v>
      </c>
      <c r="C384" s="52">
        <v>1E-8</v>
      </c>
      <c r="D384" s="52">
        <v>1E-8</v>
      </c>
      <c r="E384" s="52">
        <v>1E-8</v>
      </c>
      <c r="F384" s="372"/>
      <c r="G384" s="52">
        <v>0</v>
      </c>
      <c r="H384" s="53">
        <v>0</v>
      </c>
      <c r="I384" s="54">
        <f t="shared" si="221"/>
        <v>4.0000000000000001E-8</v>
      </c>
    </row>
    <row r="385" spans="1:9" x14ac:dyDescent="0.25">
      <c r="A385" s="12" t="s">
        <v>19</v>
      </c>
      <c r="B385" s="49">
        <v>1E-8</v>
      </c>
      <c r="C385" s="49">
        <v>1E-8</v>
      </c>
      <c r="D385" s="49">
        <v>1E-8</v>
      </c>
      <c r="E385" s="49">
        <v>1E-8</v>
      </c>
      <c r="F385" s="372"/>
      <c r="G385" s="49">
        <v>0</v>
      </c>
      <c r="H385" s="58">
        <v>0</v>
      </c>
      <c r="I385" s="48">
        <f t="shared" si="221"/>
        <v>4.0000000000000001E-8</v>
      </c>
    </row>
    <row r="386" spans="1:9" x14ac:dyDescent="0.25">
      <c r="A386" s="11" t="s">
        <v>20</v>
      </c>
      <c r="B386" s="52">
        <v>1E-8</v>
      </c>
      <c r="C386" s="52">
        <v>1E-8</v>
      </c>
      <c r="D386" s="52">
        <v>1E-8</v>
      </c>
      <c r="E386" s="52">
        <v>1E-8</v>
      </c>
      <c r="F386" s="372"/>
      <c r="G386" s="52">
        <v>0</v>
      </c>
      <c r="H386" s="53">
        <v>0</v>
      </c>
      <c r="I386" s="54">
        <f t="shared" si="221"/>
        <v>4.0000000000000001E-8</v>
      </c>
    </row>
    <row r="387" spans="1:9" x14ac:dyDescent="0.25">
      <c r="A387" s="13" t="s">
        <v>58</v>
      </c>
      <c r="B387" s="49">
        <v>3.0023077023076925</v>
      </c>
      <c r="C387" s="49">
        <v>1E-8</v>
      </c>
      <c r="D387" s="49">
        <v>1E-8</v>
      </c>
      <c r="E387" s="49">
        <v>1E-8</v>
      </c>
      <c r="F387" s="372"/>
      <c r="G387" s="49">
        <v>0</v>
      </c>
      <c r="H387" s="58">
        <v>0</v>
      </c>
      <c r="I387" s="48">
        <f t="shared" si="221"/>
        <v>3.0023077323076923</v>
      </c>
    </row>
    <row r="388" spans="1:9" x14ac:dyDescent="0.25">
      <c r="A388" s="11" t="s">
        <v>21</v>
      </c>
      <c r="B388" s="52">
        <v>1E-8</v>
      </c>
      <c r="C388" s="52">
        <v>1E-8</v>
      </c>
      <c r="D388" s="52">
        <v>1E-8</v>
      </c>
      <c r="E388" s="52">
        <v>1E-8</v>
      </c>
      <c r="F388" s="372"/>
      <c r="G388" s="52">
        <v>0</v>
      </c>
      <c r="H388" s="53">
        <v>0</v>
      </c>
      <c r="I388" s="54">
        <f t="shared" si="221"/>
        <v>4.0000000000000001E-8</v>
      </c>
    </row>
    <row r="389" spans="1:9" x14ac:dyDescent="0.25">
      <c r="A389" s="13" t="s">
        <v>22</v>
      </c>
      <c r="B389" s="49">
        <v>1E-8</v>
      </c>
      <c r="C389" s="49">
        <v>1E-8</v>
      </c>
      <c r="D389" s="49">
        <v>1E-8</v>
      </c>
      <c r="E389" s="49">
        <v>1E-8</v>
      </c>
      <c r="F389" s="372"/>
      <c r="G389" s="49">
        <v>0</v>
      </c>
      <c r="H389" s="58">
        <v>0</v>
      </c>
      <c r="I389" s="48">
        <f t="shared" si="221"/>
        <v>4.0000000000000001E-8</v>
      </c>
    </row>
    <row r="390" spans="1:9" x14ac:dyDescent="0.25">
      <c r="A390" s="11" t="s">
        <v>23</v>
      </c>
      <c r="B390" s="52">
        <v>5.8032000099999994</v>
      </c>
      <c r="C390" s="52">
        <v>1E-8</v>
      </c>
      <c r="D390" s="52">
        <v>1E-8</v>
      </c>
      <c r="E390" s="52">
        <v>1E-8</v>
      </c>
      <c r="F390" s="372"/>
      <c r="G390" s="52">
        <v>0</v>
      </c>
      <c r="H390" s="53">
        <v>0</v>
      </c>
      <c r="I390" s="54">
        <f t="shared" si="221"/>
        <v>5.8032000399999992</v>
      </c>
    </row>
    <row r="391" spans="1:9" ht="14.4" thickBot="1" x14ac:dyDescent="0.3">
      <c r="A391" s="13" t="s">
        <v>24</v>
      </c>
      <c r="B391" s="49">
        <v>11.321113163645208</v>
      </c>
      <c r="C391" s="49">
        <v>1.4072285495571542E-2</v>
      </c>
      <c r="D391" s="49">
        <v>3.0598816711359196</v>
      </c>
      <c r="E391" s="49">
        <v>48.892400692456107</v>
      </c>
      <c r="F391" s="373"/>
      <c r="G391" s="49">
        <v>41.278132227267186</v>
      </c>
      <c r="H391" s="58">
        <v>0</v>
      </c>
      <c r="I391" s="48">
        <f t="shared" si="221"/>
        <v>104.56560003999999</v>
      </c>
    </row>
    <row r="392" spans="1:9" x14ac:dyDescent="0.25">
      <c r="A392" s="21" t="s">
        <v>25</v>
      </c>
      <c r="B392" s="127">
        <f>SUM(B371:B391)</f>
        <v>58.026228109949791</v>
      </c>
      <c r="C392" s="127">
        <f t="shared" ref="C392" si="222">SUM(C371:C391)</f>
        <v>0.40785933049043727</v>
      </c>
      <c r="D392" s="127">
        <f t="shared" ref="D392" si="223">SUM(D371:D391)</f>
        <v>131.7664879721442</v>
      </c>
      <c r="E392" s="127">
        <f t="shared" ref="E392" si="224">SUM(E371:E391)</f>
        <v>504.42711643157691</v>
      </c>
      <c r="F392" s="127">
        <f t="shared" ref="F392" si="225">SUM(F371:F391)</f>
        <v>0</v>
      </c>
      <c r="G392" s="127">
        <f t="shared" ref="G392" si="226">SUM(G371:G391)</f>
        <v>41.278132227267186</v>
      </c>
      <c r="H392" s="127">
        <f t="shared" ref="H392" si="227">SUM(H371:H391)</f>
        <v>0</v>
      </c>
      <c r="I392" s="127">
        <f t="shared" ref="I392" si="228">SUM(I371:I391)</f>
        <v>735.9058240714287</v>
      </c>
    </row>
    <row r="393" spans="1:9" ht="15" thickBot="1" x14ac:dyDescent="0.35">
      <c r="A393" s="18" t="s">
        <v>85</v>
      </c>
      <c r="B393" s="105">
        <f>B392/$I392</f>
        <v>7.8850073218496006E-2</v>
      </c>
      <c r="C393" s="105">
        <f t="shared" ref="C393" si="229">C392/$I392</f>
        <v>5.5422761602013022E-4</v>
      </c>
      <c r="D393" s="105">
        <f t="shared" ref="D393" si="230">D392/$I392</f>
        <v>0.17905346535123312</v>
      </c>
      <c r="E393" s="105">
        <f t="shared" ref="E393" si="231">E392/$I392</f>
        <v>0.6854506377471149</v>
      </c>
      <c r="F393" s="105">
        <f t="shared" ref="F393" si="232">F392/$I392</f>
        <v>0</v>
      </c>
      <c r="G393" s="105">
        <f t="shared" ref="G393" si="233">G392/$I392</f>
        <v>5.6091596067135673E-2</v>
      </c>
      <c r="H393" s="105">
        <f t="shared" ref="H393" si="234">H392/$I392</f>
        <v>0</v>
      </c>
      <c r="I393" s="107">
        <f t="shared" ref="I393" si="235">I392/$I392</f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1E-8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1E-8</v>
      </c>
    </row>
    <row r="398" spans="1:9" x14ac:dyDescent="0.25">
      <c r="A398" s="11" t="s">
        <v>7</v>
      </c>
      <c r="B398" s="52">
        <v>1E-8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236">SUM(B398:H398)</f>
        <v>1E-8</v>
      </c>
    </row>
    <row r="399" spans="1:9" x14ac:dyDescent="0.25">
      <c r="A399" s="12" t="s">
        <v>8</v>
      </c>
      <c r="B399" s="49">
        <v>1E-8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236"/>
        <v>1E-8</v>
      </c>
    </row>
    <row r="400" spans="1:9" x14ac:dyDescent="0.25">
      <c r="A400" s="11" t="s">
        <v>9</v>
      </c>
      <c r="B400" s="52">
        <v>1E-8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236"/>
        <v>1E-8</v>
      </c>
    </row>
    <row r="401" spans="1:9" x14ac:dyDescent="0.25">
      <c r="A401" s="12" t="s">
        <v>10</v>
      </c>
      <c r="B401" s="49">
        <v>1E-8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236"/>
        <v>1E-8</v>
      </c>
    </row>
    <row r="402" spans="1:9" x14ac:dyDescent="0.25">
      <c r="A402" s="11" t="s">
        <v>11</v>
      </c>
      <c r="B402" s="52">
        <v>1E-8</v>
      </c>
      <c r="C402" s="52">
        <v>0</v>
      </c>
      <c r="D402" s="52">
        <v>0</v>
      </c>
      <c r="E402" s="52">
        <v>7.0287376583358707E-2</v>
      </c>
      <c r="F402" s="372"/>
      <c r="G402" s="52">
        <v>0</v>
      </c>
      <c r="H402" s="53">
        <v>0</v>
      </c>
      <c r="I402" s="54">
        <f t="shared" si="236"/>
        <v>7.0287386583358702E-2</v>
      </c>
    </row>
    <row r="403" spans="1:9" x14ac:dyDescent="0.25">
      <c r="A403" s="12" t="s">
        <v>12</v>
      </c>
      <c r="B403" s="49">
        <v>1E-8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1E-8</v>
      </c>
    </row>
    <row r="404" spans="1:9" x14ac:dyDescent="0.25">
      <c r="A404" s="11" t="s">
        <v>13</v>
      </c>
      <c r="B404" s="52">
        <v>1E-8</v>
      </c>
      <c r="C404" s="52">
        <v>0</v>
      </c>
      <c r="D404" s="52">
        <v>0</v>
      </c>
      <c r="E404" s="52">
        <v>4.5521301964875201E-2</v>
      </c>
      <c r="F404" s="372"/>
      <c r="G404" s="52">
        <v>0</v>
      </c>
      <c r="H404" s="53">
        <v>0</v>
      </c>
      <c r="I404" s="54">
        <f t="shared" si="236"/>
        <v>4.5521311964875202E-2</v>
      </c>
    </row>
    <row r="405" spans="1:9" x14ac:dyDescent="0.25">
      <c r="A405" s="12" t="s">
        <v>14</v>
      </c>
      <c r="B405" s="49">
        <v>0.72535582066406412</v>
      </c>
      <c r="C405" s="49">
        <v>0.15629771998392308</v>
      </c>
      <c r="D405" s="49">
        <v>1.1183464693520127</v>
      </c>
      <c r="E405" s="49">
        <v>0</v>
      </c>
      <c r="F405" s="372"/>
      <c r="G405" s="49">
        <v>0</v>
      </c>
      <c r="H405" s="58">
        <v>0</v>
      </c>
      <c r="I405" s="48">
        <f t="shared" si="236"/>
        <v>2.0000000099999999</v>
      </c>
    </row>
    <row r="406" spans="1:9" x14ac:dyDescent="0.25">
      <c r="A406" s="11" t="s">
        <v>15</v>
      </c>
      <c r="B406" s="52">
        <v>20.945568422411355</v>
      </c>
      <c r="C406" s="52">
        <v>33.036869811134409</v>
      </c>
      <c r="D406" s="52">
        <v>1.7561776454243377E-2</v>
      </c>
      <c r="E406" s="52">
        <v>0</v>
      </c>
      <c r="F406" s="372"/>
      <c r="G406" s="52">
        <v>0</v>
      </c>
      <c r="H406" s="53">
        <v>0</v>
      </c>
      <c r="I406" s="54">
        <f>SUM(B406:H406)</f>
        <v>54.000000010000008</v>
      </c>
    </row>
    <row r="407" spans="1:9" x14ac:dyDescent="0.25">
      <c r="A407" s="12" t="s">
        <v>16</v>
      </c>
      <c r="B407" s="49">
        <v>1E-8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236"/>
        <v>1E-8</v>
      </c>
    </row>
    <row r="408" spans="1:9" x14ac:dyDescent="0.25">
      <c r="A408" s="11" t="s">
        <v>17</v>
      </c>
      <c r="B408" s="52">
        <v>1E-8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236"/>
        <v>1E-8</v>
      </c>
    </row>
    <row r="409" spans="1:9" x14ac:dyDescent="0.25">
      <c r="A409" s="12" t="s">
        <v>139</v>
      </c>
      <c r="B409" s="49">
        <v>3.9873077786577116</v>
      </c>
      <c r="C409" s="49">
        <v>12.053688188392686</v>
      </c>
      <c r="D409" s="49">
        <v>1.7148415185879842</v>
      </c>
      <c r="E409" s="49">
        <v>0.24416252436161598</v>
      </c>
      <c r="F409" s="372"/>
      <c r="G409" s="49">
        <v>0</v>
      </c>
      <c r="H409" s="58">
        <v>0</v>
      </c>
      <c r="I409" s="48">
        <f t="shared" si="236"/>
        <v>18.000000009999997</v>
      </c>
    </row>
    <row r="410" spans="1:9" x14ac:dyDescent="0.25">
      <c r="A410" s="11" t="s">
        <v>18</v>
      </c>
      <c r="B410" s="52">
        <v>1E-8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236"/>
        <v>1E-8</v>
      </c>
    </row>
    <row r="411" spans="1:9" x14ac:dyDescent="0.25">
      <c r="A411" s="12" t="s">
        <v>19</v>
      </c>
      <c r="B411" s="49">
        <v>1E-8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236"/>
        <v>1E-8</v>
      </c>
    </row>
    <row r="412" spans="1:9" x14ac:dyDescent="0.25">
      <c r="A412" s="11" t="s">
        <v>20</v>
      </c>
      <c r="B412" s="52">
        <v>1E-8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236"/>
        <v>1E-8</v>
      </c>
    </row>
    <row r="413" spans="1:9" x14ac:dyDescent="0.25">
      <c r="A413" s="13" t="s">
        <v>58</v>
      </c>
      <c r="B413" s="49">
        <v>1E-8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236"/>
        <v>1E-8</v>
      </c>
    </row>
    <row r="414" spans="1:9" x14ac:dyDescent="0.25">
      <c r="A414" s="11" t="s">
        <v>21</v>
      </c>
      <c r="B414" s="52">
        <v>1E-8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236"/>
        <v>1E-8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236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236"/>
        <v>0</v>
      </c>
    </row>
    <row r="417" spans="1:9" ht="14.4" thickBot="1" x14ac:dyDescent="0.3">
      <c r="A417" s="13" t="s">
        <v>24</v>
      </c>
      <c r="B417" s="49">
        <v>1.0556477757846738</v>
      </c>
      <c r="C417" s="49">
        <v>0.49743544925771083</v>
      </c>
      <c r="D417" s="49">
        <v>3.0673194991889717E-2</v>
      </c>
      <c r="E417" s="49">
        <v>39.8051039663005</v>
      </c>
      <c r="F417" s="373"/>
      <c r="G417" s="49">
        <v>7.2831396136652256</v>
      </c>
      <c r="H417" s="58">
        <v>0</v>
      </c>
      <c r="I417" s="48">
        <f t="shared" si="236"/>
        <v>48.672000000000004</v>
      </c>
    </row>
    <row r="418" spans="1:9" x14ac:dyDescent="0.25">
      <c r="A418" s="21" t="s">
        <v>25</v>
      </c>
      <c r="B418" s="127">
        <f>SUM(B397:B417)</f>
        <v>26.71387994751781</v>
      </c>
      <c r="C418" s="127">
        <f t="shared" ref="C418" si="237">SUM(C397:C417)</f>
        <v>45.744291168768726</v>
      </c>
      <c r="D418" s="127">
        <f t="shared" ref="D418" si="238">SUM(D397:D417)</f>
        <v>2.8814229593861298</v>
      </c>
      <c r="E418" s="127">
        <f t="shared" ref="E418" si="239">SUM(E397:E417)</f>
        <v>40.165075169210347</v>
      </c>
      <c r="F418" s="127">
        <f t="shared" ref="F418" si="240">SUM(F397:F417)</f>
        <v>0</v>
      </c>
      <c r="G418" s="127">
        <f t="shared" ref="G418" si="241">SUM(G397:G417)</f>
        <v>7.2831396136652256</v>
      </c>
      <c r="H418" s="127">
        <f t="shared" ref="H418" si="242">SUM(H397:H417)</f>
        <v>0</v>
      </c>
      <c r="I418" s="127">
        <f t="shared" ref="I418" si="243">SUM(I397:I417)</f>
        <v>122.7878088585482</v>
      </c>
    </row>
    <row r="419" spans="1:9" ht="15" thickBot="1" x14ac:dyDescent="0.35">
      <c r="A419" s="18" t="s">
        <v>85</v>
      </c>
      <c r="B419" s="105">
        <f>B418/$I418</f>
        <v>0.21756133769185712</v>
      </c>
      <c r="C419" s="105">
        <f t="shared" ref="C419" si="244">C418/$I418</f>
        <v>0.37254749957682071</v>
      </c>
      <c r="D419" s="105">
        <f t="shared" ref="D419" si="245">D418/$I418</f>
        <v>2.3466686034812584E-2</v>
      </c>
      <c r="E419" s="105">
        <f t="shared" ref="E419" si="246">E418/$I418</f>
        <v>0.32710963362397477</v>
      </c>
      <c r="F419" s="105">
        <f t="shared" ref="F419" si="247">F418/$I418</f>
        <v>0</v>
      </c>
      <c r="G419" s="105">
        <f t="shared" ref="G419" si="248">G418/$I418</f>
        <v>5.931484307253513E-2</v>
      </c>
      <c r="H419" s="105">
        <f t="shared" ref="H419" si="249">H418/$I418</f>
        <v>0</v>
      </c>
      <c r="I419" s="107">
        <f t="shared" ref="I419" si="250">I418/$I418</f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1E-8</v>
      </c>
      <c r="C423" s="46">
        <v>1E-8</v>
      </c>
      <c r="D423" s="46">
        <v>1E-8</v>
      </c>
      <c r="E423" s="46">
        <v>0</v>
      </c>
      <c r="F423" s="371"/>
      <c r="G423" s="46">
        <v>0</v>
      </c>
      <c r="H423" s="47">
        <v>0</v>
      </c>
      <c r="I423" s="48">
        <f>SUM(B423:H423)</f>
        <v>3.0000000000000004E-8</v>
      </c>
    </row>
    <row r="424" spans="1:9" x14ac:dyDescent="0.25">
      <c r="A424" s="11" t="s">
        <v>7</v>
      </c>
      <c r="B424" s="52">
        <v>1E-8</v>
      </c>
      <c r="C424" s="52">
        <v>1E-8</v>
      </c>
      <c r="D424" s="52">
        <v>1E-8</v>
      </c>
      <c r="E424" s="52">
        <v>0</v>
      </c>
      <c r="F424" s="372"/>
      <c r="G424" s="52">
        <v>0</v>
      </c>
      <c r="H424" s="53">
        <v>0</v>
      </c>
      <c r="I424" s="54">
        <f t="shared" ref="I424:I443" si="251">SUM(B424:H424)</f>
        <v>3.0000000000000004E-8</v>
      </c>
    </row>
    <row r="425" spans="1:9" x14ac:dyDescent="0.25">
      <c r="A425" s="12" t="s">
        <v>8</v>
      </c>
      <c r="B425" s="49">
        <v>1E-8</v>
      </c>
      <c r="C425" s="49">
        <v>1E-8</v>
      </c>
      <c r="D425" s="49">
        <v>1E-8</v>
      </c>
      <c r="E425" s="49">
        <v>0</v>
      </c>
      <c r="F425" s="372"/>
      <c r="G425" s="49">
        <v>0</v>
      </c>
      <c r="H425" s="58">
        <v>0</v>
      </c>
      <c r="I425" s="48">
        <f t="shared" si="251"/>
        <v>3.0000000000000004E-8</v>
      </c>
    </row>
    <row r="426" spans="1:9" x14ac:dyDescent="0.25">
      <c r="A426" s="11" t="s">
        <v>9</v>
      </c>
      <c r="B426" s="52">
        <v>1E-8</v>
      </c>
      <c r="C426" s="52">
        <v>1E-8</v>
      </c>
      <c r="D426" s="52">
        <v>1E-8</v>
      </c>
      <c r="E426" s="52">
        <v>0</v>
      </c>
      <c r="F426" s="372"/>
      <c r="G426" s="52">
        <v>0</v>
      </c>
      <c r="H426" s="53">
        <v>0</v>
      </c>
      <c r="I426" s="54">
        <f t="shared" si="251"/>
        <v>3.0000000000000004E-8</v>
      </c>
    </row>
    <row r="427" spans="1:9" x14ac:dyDescent="0.25">
      <c r="A427" s="12" t="s">
        <v>10</v>
      </c>
      <c r="B427" s="49">
        <v>1E-8</v>
      </c>
      <c r="C427" s="49">
        <v>1E-8</v>
      </c>
      <c r="D427" s="49">
        <v>1E-8</v>
      </c>
      <c r="E427" s="49">
        <v>0</v>
      </c>
      <c r="F427" s="372"/>
      <c r="G427" s="49">
        <v>0</v>
      </c>
      <c r="H427" s="58">
        <v>0</v>
      </c>
      <c r="I427" s="48">
        <f t="shared" si="251"/>
        <v>3.0000000000000004E-8</v>
      </c>
    </row>
    <row r="428" spans="1:9" x14ac:dyDescent="0.25">
      <c r="A428" s="11" t="s">
        <v>11</v>
      </c>
      <c r="B428" s="52">
        <v>1E-8</v>
      </c>
      <c r="C428" s="52">
        <v>1E-8</v>
      </c>
      <c r="D428" s="52">
        <v>1E-8</v>
      </c>
      <c r="E428" s="52">
        <v>0</v>
      </c>
      <c r="F428" s="372"/>
      <c r="G428" s="52">
        <v>0</v>
      </c>
      <c r="H428" s="53">
        <v>0</v>
      </c>
      <c r="I428" s="54">
        <f t="shared" si="251"/>
        <v>3.0000000000000004E-8</v>
      </c>
    </row>
    <row r="429" spans="1:9" x14ac:dyDescent="0.25">
      <c r="A429" s="12" t="s">
        <v>12</v>
      </c>
      <c r="B429" s="49">
        <v>1E-8</v>
      </c>
      <c r="C429" s="49">
        <v>1E-8</v>
      </c>
      <c r="D429" s="49">
        <v>1E-8</v>
      </c>
      <c r="E429" s="49">
        <v>0</v>
      </c>
      <c r="F429" s="372"/>
      <c r="G429" s="49">
        <v>0</v>
      </c>
      <c r="H429" s="58">
        <v>0</v>
      </c>
      <c r="I429" s="48">
        <f>SUM(B429:H429)</f>
        <v>3.0000000000000004E-8</v>
      </c>
    </row>
    <row r="430" spans="1:9" x14ac:dyDescent="0.25">
      <c r="A430" s="11" t="s">
        <v>13</v>
      </c>
      <c r="B430" s="52">
        <v>1E-8</v>
      </c>
      <c r="C430" s="52">
        <v>1E-8</v>
      </c>
      <c r="D430" s="52">
        <v>1E-8</v>
      </c>
      <c r="E430" s="52">
        <v>4.616222890036039E-2</v>
      </c>
      <c r="F430" s="372"/>
      <c r="G430" s="52">
        <v>0</v>
      </c>
      <c r="H430" s="53">
        <v>0</v>
      </c>
      <c r="I430" s="54">
        <f t="shared" si="251"/>
        <v>4.6162258900360388E-2</v>
      </c>
    </row>
    <row r="431" spans="1:9" x14ac:dyDescent="0.25">
      <c r="A431" s="12" t="s">
        <v>14</v>
      </c>
      <c r="B431" s="49">
        <v>1E-8</v>
      </c>
      <c r="C431" s="49">
        <v>1E-8</v>
      </c>
      <c r="D431" s="49">
        <v>1E-8</v>
      </c>
      <c r="E431" s="49">
        <v>0</v>
      </c>
      <c r="F431" s="372"/>
      <c r="G431" s="49">
        <v>0</v>
      </c>
      <c r="H431" s="58">
        <v>0</v>
      </c>
      <c r="I431" s="48">
        <f t="shared" si="251"/>
        <v>3.0000000000000004E-8</v>
      </c>
    </row>
    <row r="432" spans="1:9" x14ac:dyDescent="0.25">
      <c r="A432" s="11" t="s">
        <v>15</v>
      </c>
      <c r="B432" s="52">
        <v>101.68258424876149</v>
      </c>
      <c r="C432" s="52">
        <v>10.704085091842769</v>
      </c>
      <c r="D432" s="52">
        <v>35.613330689395724</v>
      </c>
      <c r="E432" s="52">
        <v>0</v>
      </c>
      <c r="F432" s="372"/>
      <c r="G432" s="52">
        <v>0</v>
      </c>
      <c r="H432" s="53">
        <v>0</v>
      </c>
      <c r="I432" s="54">
        <f>SUM(B432:H432)</f>
        <v>148.00000002999997</v>
      </c>
    </row>
    <row r="433" spans="1:9" x14ac:dyDescent="0.25">
      <c r="A433" s="12" t="s">
        <v>16</v>
      </c>
      <c r="B433" s="49">
        <v>1E-8</v>
      </c>
      <c r="C433" s="49">
        <v>1E-8</v>
      </c>
      <c r="D433" s="49">
        <v>1E-8</v>
      </c>
      <c r="E433" s="49">
        <v>0</v>
      </c>
      <c r="F433" s="372"/>
      <c r="G433" s="49">
        <v>0</v>
      </c>
      <c r="H433" s="58">
        <v>0</v>
      </c>
      <c r="I433" s="48">
        <f t="shared" si="251"/>
        <v>3.0000000000000004E-8</v>
      </c>
    </row>
    <row r="434" spans="1:9" x14ac:dyDescent="0.25">
      <c r="A434" s="11" t="s">
        <v>17</v>
      </c>
      <c r="B434" s="52">
        <v>1E-8</v>
      </c>
      <c r="C434" s="52">
        <v>1E-8</v>
      </c>
      <c r="D434" s="52">
        <v>1E-8</v>
      </c>
      <c r="E434" s="52">
        <v>0</v>
      </c>
      <c r="F434" s="372"/>
      <c r="G434" s="52">
        <v>0</v>
      </c>
      <c r="H434" s="53">
        <v>0</v>
      </c>
      <c r="I434" s="54">
        <f t="shared" si="251"/>
        <v>3.0000000000000004E-8</v>
      </c>
    </row>
    <row r="435" spans="1:9" x14ac:dyDescent="0.25">
      <c r="A435" s="12" t="s">
        <v>139</v>
      </c>
      <c r="B435" s="49">
        <v>2.1703172164373608</v>
      </c>
      <c r="C435" s="49">
        <v>1.7440831106423484</v>
      </c>
      <c r="D435" s="49">
        <v>0.81717822954577402</v>
      </c>
      <c r="E435" s="49">
        <v>0.26842147337451672</v>
      </c>
      <c r="F435" s="372"/>
      <c r="G435" s="49">
        <v>0</v>
      </c>
      <c r="H435" s="58">
        <v>0</v>
      </c>
      <c r="I435" s="48">
        <f t="shared" si="251"/>
        <v>5.0000000299999998</v>
      </c>
    </row>
    <row r="436" spans="1:9" x14ac:dyDescent="0.25">
      <c r="A436" s="11" t="s">
        <v>18</v>
      </c>
      <c r="B436" s="52">
        <v>1E-8</v>
      </c>
      <c r="C436" s="52">
        <v>1E-8</v>
      </c>
      <c r="D436" s="52">
        <v>1E-8</v>
      </c>
      <c r="E436" s="52">
        <v>0</v>
      </c>
      <c r="F436" s="372"/>
      <c r="G436" s="52">
        <v>0</v>
      </c>
      <c r="H436" s="53">
        <v>0</v>
      </c>
      <c r="I436" s="54">
        <f t="shared" si="251"/>
        <v>3.0000000000000004E-8</v>
      </c>
    </row>
    <row r="437" spans="1:9" x14ac:dyDescent="0.25">
      <c r="A437" s="12" t="s">
        <v>19</v>
      </c>
      <c r="B437" s="49">
        <v>1E-8</v>
      </c>
      <c r="C437" s="49">
        <v>1E-8</v>
      </c>
      <c r="D437" s="49">
        <v>1E-8</v>
      </c>
      <c r="E437" s="49">
        <v>0</v>
      </c>
      <c r="F437" s="372"/>
      <c r="G437" s="49">
        <v>0</v>
      </c>
      <c r="H437" s="58">
        <v>0</v>
      </c>
      <c r="I437" s="48">
        <f t="shared" si="251"/>
        <v>3.0000000000000004E-8</v>
      </c>
    </row>
    <row r="438" spans="1:9" x14ac:dyDescent="0.25">
      <c r="A438" s="11" t="s">
        <v>20</v>
      </c>
      <c r="B438" s="52">
        <v>6.8313493796190441</v>
      </c>
      <c r="C438" s="52">
        <v>7.9840041357215313E-2</v>
      </c>
      <c r="D438" s="52">
        <v>4.0888106090237395</v>
      </c>
      <c r="E438" s="52">
        <v>0</v>
      </c>
      <c r="F438" s="372"/>
      <c r="G438" s="52">
        <v>0</v>
      </c>
      <c r="H438" s="53">
        <v>0</v>
      </c>
      <c r="I438" s="54">
        <f t="shared" si="251"/>
        <v>11.000000029999999</v>
      </c>
    </row>
    <row r="439" spans="1:9" x14ac:dyDescent="0.25">
      <c r="A439" s="13" t="s">
        <v>58</v>
      </c>
      <c r="B439" s="49">
        <v>1E-8</v>
      </c>
      <c r="C439" s="49">
        <v>1E-8</v>
      </c>
      <c r="D439" s="49">
        <v>1E-8</v>
      </c>
      <c r="E439" s="49">
        <v>0</v>
      </c>
      <c r="F439" s="372"/>
      <c r="G439" s="49">
        <v>0</v>
      </c>
      <c r="H439" s="58">
        <v>0</v>
      </c>
      <c r="I439" s="48">
        <f t="shared" si="251"/>
        <v>3.0000000000000004E-8</v>
      </c>
    </row>
    <row r="440" spans="1:9" x14ac:dyDescent="0.25">
      <c r="A440" s="11" t="s">
        <v>21</v>
      </c>
      <c r="B440" s="52">
        <v>1E-8</v>
      </c>
      <c r="C440" s="52">
        <v>1E-8</v>
      </c>
      <c r="D440" s="52">
        <v>1E-8</v>
      </c>
      <c r="E440" s="52">
        <v>0</v>
      </c>
      <c r="F440" s="372"/>
      <c r="G440" s="52">
        <v>0</v>
      </c>
      <c r="H440" s="53">
        <v>0</v>
      </c>
      <c r="I440" s="54">
        <f t="shared" si="251"/>
        <v>3.0000000000000004E-8</v>
      </c>
    </row>
    <row r="441" spans="1:9" x14ac:dyDescent="0.25">
      <c r="A441" s="13" t="s">
        <v>22</v>
      </c>
      <c r="B441" s="49">
        <v>1E-8</v>
      </c>
      <c r="C441" s="49">
        <v>1E-8</v>
      </c>
      <c r="D441" s="49">
        <v>1E-8</v>
      </c>
      <c r="E441" s="49">
        <v>0</v>
      </c>
      <c r="F441" s="372"/>
      <c r="G441" s="49">
        <v>0</v>
      </c>
      <c r="H441" s="58">
        <v>0</v>
      </c>
      <c r="I441" s="48">
        <f t="shared" si="251"/>
        <v>3.0000000000000004E-8</v>
      </c>
    </row>
    <row r="442" spans="1:9" x14ac:dyDescent="0.25">
      <c r="A442" s="11" t="s">
        <v>23</v>
      </c>
      <c r="B442" s="52">
        <v>19.928843436088524</v>
      </c>
      <c r="C442" s="52">
        <v>4.9337205959765679E-2</v>
      </c>
      <c r="D442" s="52">
        <v>3.9762193879517098</v>
      </c>
      <c r="E442" s="52">
        <v>0</v>
      </c>
      <c r="F442" s="372"/>
      <c r="G442" s="52">
        <v>0</v>
      </c>
      <c r="H442" s="53">
        <v>0</v>
      </c>
      <c r="I442" s="54">
        <f t="shared" si="251"/>
        <v>23.954400029999999</v>
      </c>
    </row>
    <row r="443" spans="1:9" ht="15" thickBot="1" x14ac:dyDescent="0.35">
      <c r="A443" s="13" t="s">
        <v>24</v>
      </c>
      <c r="B443" s="70">
        <v>5.3218724726566551</v>
      </c>
      <c r="C443" s="70">
        <v>1.8161026810551647E-2</v>
      </c>
      <c r="D443" s="70">
        <v>19.644476150001321</v>
      </c>
      <c r="E443" s="70">
        <v>101.04738862179548</v>
      </c>
      <c r="F443" s="373"/>
      <c r="G443" s="49">
        <v>13.392039520759123</v>
      </c>
      <c r="H443" s="58">
        <v>5.0862237976883495E-2</v>
      </c>
      <c r="I443" s="48">
        <f t="shared" si="251"/>
        <v>139.47480002999998</v>
      </c>
    </row>
    <row r="444" spans="1:9" x14ac:dyDescent="0.25">
      <c r="A444" s="21" t="s">
        <v>25</v>
      </c>
      <c r="B444" s="127">
        <f>SUM(B423:B443)</f>
        <v>135.93496691356302</v>
      </c>
      <c r="C444" s="127">
        <f t="shared" ref="C444" si="252">SUM(C423:C443)</f>
        <v>12.595506636612656</v>
      </c>
      <c r="D444" s="127">
        <f t="shared" ref="D444" si="253">SUM(D423:D443)</f>
        <v>64.140015225918276</v>
      </c>
      <c r="E444" s="127">
        <f t="shared" ref="E444" si="254">SUM(E423:E443)</f>
        <v>101.36197232407035</v>
      </c>
      <c r="F444" s="127">
        <f t="shared" ref="F444" si="255">SUM(F423:F443)</f>
        <v>0</v>
      </c>
      <c r="G444" s="127">
        <f t="shared" ref="G444" si="256">SUM(G423:G443)</f>
        <v>13.392039520759123</v>
      </c>
      <c r="H444" s="127">
        <f t="shared" ref="H444" si="257">SUM(H423:H443)</f>
        <v>5.0862237976883495E-2</v>
      </c>
      <c r="I444" s="127">
        <f t="shared" ref="I444" si="258">SUM(I423:I443)</f>
        <v>327.47536285890027</v>
      </c>
    </row>
    <row r="445" spans="1:9" ht="15" thickBot="1" x14ac:dyDescent="0.35">
      <c r="A445" s="18" t="s">
        <v>85</v>
      </c>
      <c r="B445" s="105">
        <f>B444/$I444</f>
        <v>0.41509982835604486</v>
      </c>
      <c r="C445" s="105">
        <f t="shared" ref="C445" si="259">C444/$I444</f>
        <v>3.8462455699422186E-2</v>
      </c>
      <c r="D445" s="105">
        <f t="shared" ref="D445" si="260">D444/$I444</f>
        <v>0.19586210903308279</v>
      </c>
      <c r="E445" s="105">
        <f t="shared" ref="E445" si="261">E444/$I444</f>
        <v>0.30952549052596762</v>
      </c>
      <c r="F445" s="105">
        <f t="shared" ref="F445" si="262">F444/$I444</f>
        <v>0</v>
      </c>
      <c r="G445" s="105">
        <f t="shared" ref="G445" si="263">G444/$I444</f>
        <v>4.0894800157926292E-2</v>
      </c>
      <c r="H445" s="105">
        <f t="shared" ref="H445" si="264">H444/$I444</f>
        <v>1.5531622755632634E-4</v>
      </c>
      <c r="I445" s="107">
        <f t="shared" ref="I445" si="265">I444/$I444</f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266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266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266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266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266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235.22442608399462</v>
      </c>
      <c r="G456" s="379"/>
      <c r="H456" s="381"/>
      <c r="I456" s="54">
        <f t="shared" si="266"/>
        <v>235.22442608399462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266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266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266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266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266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266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266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266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266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266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266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1096.1064000000001</v>
      </c>
      <c r="G469" s="382"/>
      <c r="H469" s="384"/>
      <c r="I469" s="48">
        <f t="shared" si="266"/>
        <v>1096.1064000000001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" si="267">SUM(C449:C469)</f>
        <v>0</v>
      </c>
      <c r="D470" s="127">
        <f t="shared" ref="D470" si="268">SUM(D449:D469)</f>
        <v>0</v>
      </c>
      <c r="E470" s="127">
        <f t="shared" ref="E470" si="269">SUM(E449:E469)</f>
        <v>0</v>
      </c>
      <c r="F470" s="127">
        <f t="shared" ref="F470" si="270">SUM(F449:F469)</f>
        <v>1331.3308260839947</v>
      </c>
      <c r="G470" s="127">
        <f t="shared" ref="G470" si="271">SUM(G449:G469)</f>
        <v>0</v>
      </c>
      <c r="H470" s="127">
        <f t="shared" ref="H470" si="272">SUM(H449:H469)</f>
        <v>0</v>
      </c>
      <c r="I470" s="127">
        <f t="shared" ref="I470" si="273">SUM(I449:I469)</f>
        <v>1331.3308260839947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" si="274">C470/$I470</f>
        <v>0</v>
      </c>
      <c r="D471" s="105">
        <f t="shared" ref="D471" si="275">D470/$I470</f>
        <v>0</v>
      </c>
      <c r="E471" s="105">
        <f t="shared" ref="E471" si="276">E470/$I470</f>
        <v>0</v>
      </c>
      <c r="F471" s="105">
        <f t="shared" ref="F471" si="277">F470/$I470</f>
        <v>1</v>
      </c>
      <c r="G471" s="105">
        <f t="shared" ref="G471" si="278">G470/$I470</f>
        <v>0</v>
      </c>
      <c r="H471" s="105">
        <f t="shared" ref="H471" si="279">H470/$I470</f>
        <v>0</v>
      </c>
      <c r="I471" s="107">
        <f t="shared" ref="I471" si="280">I470/$I470</f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281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281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281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281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6853.5033474453412</v>
      </c>
      <c r="G480" s="379"/>
      <c r="H480" s="381"/>
      <c r="I480" s="54">
        <f t="shared" si="281"/>
        <v>6853.5033474453412</v>
      </c>
    </row>
    <row r="481" spans="1:9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9" x14ac:dyDescent="0.25">
      <c r="A482" s="11" t="s">
        <v>13</v>
      </c>
      <c r="B482" s="379"/>
      <c r="C482" s="380"/>
      <c r="D482" s="380"/>
      <c r="E482" s="381"/>
      <c r="F482" s="52">
        <v>10774.661396694719</v>
      </c>
      <c r="G482" s="379"/>
      <c r="H482" s="381"/>
      <c r="I482" s="54">
        <f t="shared" si="281"/>
        <v>10774.661396694719</v>
      </c>
    </row>
    <row r="483" spans="1:9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281"/>
        <v>0</v>
      </c>
    </row>
    <row r="484" spans="1:9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9" x14ac:dyDescent="0.25">
      <c r="A485" s="12" t="s">
        <v>16</v>
      </c>
      <c r="B485" s="379"/>
      <c r="C485" s="380"/>
      <c r="D485" s="380"/>
      <c r="E485" s="381"/>
      <c r="F485" s="49">
        <v>18.601383770693793</v>
      </c>
      <c r="G485" s="379"/>
      <c r="H485" s="381"/>
      <c r="I485" s="48">
        <f t="shared" si="281"/>
        <v>18.601383770693793</v>
      </c>
    </row>
    <row r="486" spans="1:9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281"/>
        <v>0</v>
      </c>
    </row>
    <row r="487" spans="1:9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281"/>
        <v>0</v>
      </c>
    </row>
    <row r="488" spans="1:9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281"/>
        <v>0</v>
      </c>
    </row>
    <row r="489" spans="1:9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281"/>
        <v>0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281"/>
        <v>0</v>
      </c>
    </row>
    <row r="491" spans="1:9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281"/>
        <v>0</v>
      </c>
    </row>
    <row r="492" spans="1:9" x14ac:dyDescent="0.25">
      <c r="A492" s="11" t="s">
        <v>21</v>
      </c>
      <c r="B492" s="379"/>
      <c r="C492" s="380"/>
      <c r="D492" s="380"/>
      <c r="E492" s="381"/>
      <c r="F492" s="52">
        <v>22</v>
      </c>
      <c r="G492" s="379"/>
      <c r="H492" s="381"/>
      <c r="I492" s="54">
        <f t="shared" si="281"/>
        <v>22</v>
      </c>
    </row>
    <row r="493" spans="1:9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281"/>
        <v>0</v>
      </c>
    </row>
    <row r="494" spans="1:9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281"/>
        <v>0</v>
      </c>
    </row>
    <row r="495" spans="1:9" ht="14.4" thickBot="1" x14ac:dyDescent="0.3">
      <c r="A495" s="13" t="s">
        <v>24</v>
      </c>
      <c r="B495" s="382"/>
      <c r="C495" s="383"/>
      <c r="D495" s="383"/>
      <c r="E495" s="384"/>
      <c r="F495" s="49">
        <v>147.672</v>
      </c>
      <c r="G495" s="382"/>
      <c r="H495" s="384"/>
      <c r="I495" s="48">
        <f t="shared" si="281"/>
        <v>147.672</v>
      </c>
    </row>
    <row r="496" spans="1:9" x14ac:dyDescent="0.25">
      <c r="A496" s="21" t="s">
        <v>25</v>
      </c>
      <c r="B496" s="127">
        <f>SUM(B475:B495)</f>
        <v>0</v>
      </c>
      <c r="C496" s="127">
        <f t="shared" ref="C496" si="282">SUM(C475:C495)</f>
        <v>0</v>
      </c>
      <c r="D496" s="127">
        <f t="shared" ref="D496" si="283">SUM(D475:D495)</f>
        <v>0</v>
      </c>
      <c r="E496" s="127">
        <f t="shared" ref="E496" si="284">SUM(E475:E495)</f>
        <v>0</v>
      </c>
      <c r="F496" s="127">
        <f t="shared" ref="F496" si="285">SUM(F475:F495)</f>
        <v>17816.438127910751</v>
      </c>
      <c r="G496" s="127">
        <f t="shared" ref="G496" si="286">SUM(G475:G495)</f>
        <v>0</v>
      </c>
      <c r="H496" s="127">
        <f t="shared" ref="H496" si="287">SUM(H475:H495)</f>
        <v>0</v>
      </c>
      <c r="I496" s="127">
        <f t="shared" ref="I496" si="288">SUM(I475:I495)</f>
        <v>17816.438127910751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" si="289">C496/$I496</f>
        <v>0</v>
      </c>
      <c r="D497" s="105">
        <f t="shared" ref="D497" si="290">D496/$I496</f>
        <v>0</v>
      </c>
      <c r="E497" s="105">
        <f t="shared" ref="E497" si="291">E496/$I496</f>
        <v>0</v>
      </c>
      <c r="F497" s="105">
        <f t="shared" ref="F497" si="292">F496/$I496</f>
        <v>1</v>
      </c>
      <c r="G497" s="105">
        <f t="shared" ref="G497" si="293">G496/$I496</f>
        <v>0</v>
      </c>
      <c r="H497" s="105">
        <f t="shared" ref="H497" si="294">H496/$I496</f>
        <v>0</v>
      </c>
      <c r="I497" s="107">
        <f t="shared" ref="I497" si="295">I496/$I496</f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296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296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296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296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296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296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296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296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296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1078</v>
      </c>
      <c r="G513" s="379"/>
      <c r="H513" s="381"/>
      <c r="I513" s="48">
        <f t="shared" si="296"/>
        <v>1078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296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296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296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296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296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296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296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353.988</v>
      </c>
      <c r="G521" s="382"/>
      <c r="H521" s="384"/>
      <c r="I521" s="48">
        <f t="shared" si="296"/>
        <v>353.988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" si="297">SUM(C501:C521)</f>
        <v>0</v>
      </c>
      <c r="D522" s="127">
        <f t="shared" ref="D522" si="298">SUM(D501:D521)</f>
        <v>0</v>
      </c>
      <c r="E522" s="127">
        <f t="shared" ref="E522" si="299">SUM(E501:E521)</f>
        <v>0</v>
      </c>
      <c r="F522" s="127">
        <f t="shared" ref="F522" si="300">SUM(F501:F521)</f>
        <v>1431.9880000000001</v>
      </c>
      <c r="G522" s="127">
        <f t="shared" ref="G522" si="301">SUM(G501:G521)</f>
        <v>0</v>
      </c>
      <c r="H522" s="127">
        <f t="shared" ref="H522" si="302">SUM(H501:H521)</f>
        <v>0</v>
      </c>
      <c r="I522" s="127">
        <f t="shared" ref="I522" si="303">SUM(I501:I521)</f>
        <v>1431.9880000000001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" si="304">C522/$I522</f>
        <v>0</v>
      </c>
      <c r="D523" s="105">
        <f t="shared" ref="D523" si="305">D522/$I522</f>
        <v>0</v>
      </c>
      <c r="E523" s="105">
        <f t="shared" ref="E523" si="306">E522/$I522</f>
        <v>0</v>
      </c>
      <c r="F523" s="105">
        <f t="shared" ref="F523" si="307">F522/$I522</f>
        <v>1</v>
      </c>
      <c r="G523" s="105">
        <f t="shared" ref="G523" si="308">G522/$I522</f>
        <v>0</v>
      </c>
      <c r="H523" s="105">
        <f t="shared" ref="H523" si="309">H522/$I522</f>
        <v>0</v>
      </c>
      <c r="I523" s="107">
        <f t="shared" ref="I523" si="310">I522/$I522</f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311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311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311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311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0.99502197084638255</v>
      </c>
      <c r="G532" s="379"/>
      <c r="H532" s="381"/>
      <c r="I532" s="54">
        <f t="shared" si="311"/>
        <v>0.99502197084638255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8.1362522841598537</v>
      </c>
      <c r="G534" s="379"/>
      <c r="H534" s="381"/>
      <c r="I534" s="54">
        <f t="shared" si="311"/>
        <v>8.1362522841598537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311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311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311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311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311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311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311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311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311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311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311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311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" si="312">SUM(C527:C547)</f>
        <v>0</v>
      </c>
      <c r="D548" s="127">
        <f t="shared" ref="D548" si="313">SUM(D527:D547)</f>
        <v>0</v>
      </c>
      <c r="E548" s="127">
        <f t="shared" ref="E548" si="314">SUM(E527:E547)</f>
        <v>0</v>
      </c>
      <c r="F548" s="127">
        <f>SUM(F527:F547)</f>
        <v>9.131274255006236</v>
      </c>
      <c r="G548" s="127">
        <f t="shared" ref="G548" si="315">SUM(G527:G547)</f>
        <v>0</v>
      </c>
      <c r="H548" s="127">
        <f t="shared" ref="H548" si="316">SUM(H527:H547)</f>
        <v>0</v>
      </c>
      <c r="I548" s="127">
        <f>SUM(I527:I547)</f>
        <v>9.131274255006236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" si="317">C548/$I548</f>
        <v>0</v>
      </c>
      <c r="D549" s="105">
        <f t="shared" ref="D549" si="318">D548/$I548</f>
        <v>0</v>
      </c>
      <c r="E549" s="105">
        <f t="shared" ref="E549" si="319">E548/$I548</f>
        <v>0</v>
      </c>
      <c r="F549" s="105">
        <f t="shared" ref="F549" si="320">F548/$I548</f>
        <v>1</v>
      </c>
      <c r="G549" s="105">
        <f t="shared" ref="G549" si="321">G548/$I548</f>
        <v>0</v>
      </c>
      <c r="H549" s="105">
        <f t="shared" ref="H549" si="322">H548/$I548</f>
        <v>0</v>
      </c>
      <c r="I549" s="107">
        <f t="shared" ref="I549" si="323">I548/$I548</f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324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324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324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324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324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770</v>
      </c>
      <c r="G559" s="379"/>
      <c r="H559" s="381"/>
      <c r="I559" s="48">
        <f>SUM(B559:H559)</f>
        <v>770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324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324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324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324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324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324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324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324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324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324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324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324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324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" si="325">SUM(C553:C573)</f>
        <v>0</v>
      </c>
      <c r="D574" s="127">
        <f t="shared" ref="D574" si="326">SUM(D553:D573)</f>
        <v>0</v>
      </c>
      <c r="E574" s="127">
        <f t="shared" ref="E574" si="327">SUM(E553:E573)</f>
        <v>0</v>
      </c>
      <c r="F574" s="127">
        <f t="shared" ref="F574" si="328">SUM(F553:F573)</f>
        <v>779.4701931747494</v>
      </c>
      <c r="G574" s="127">
        <f t="shared" ref="G574" si="329">SUM(G553:G573)</f>
        <v>0</v>
      </c>
      <c r="H574" s="127">
        <f t="shared" ref="H574" si="330">SUM(H553:H573)</f>
        <v>0</v>
      </c>
      <c r="I574" s="127">
        <f t="shared" ref="I574" si="331">SUM(I553:I573)</f>
        <v>779.4701931747494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" si="332">C574/$I574</f>
        <v>0</v>
      </c>
      <c r="D575" s="105">
        <f t="shared" ref="D575" si="333">D574/$I574</f>
        <v>0</v>
      </c>
      <c r="E575" s="105">
        <f t="shared" ref="E575" si="334">E574/$I574</f>
        <v>0</v>
      </c>
      <c r="F575" s="105">
        <f t="shared" ref="F575" si="335">F574/$I574</f>
        <v>1</v>
      </c>
      <c r="G575" s="105">
        <f t="shared" ref="G575" si="336">G574/$I574</f>
        <v>0</v>
      </c>
      <c r="H575" s="105">
        <f t="shared" ref="H575" si="337">H574/$I574</f>
        <v>0</v>
      </c>
      <c r="I575" s="107">
        <f t="shared" ref="I575" si="338">I574/$I574</f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20.99665619461231</v>
      </c>
      <c r="C579" s="46">
        <v>0</v>
      </c>
      <c r="D579" s="46">
        <v>4.0033438053876891</v>
      </c>
      <c r="E579" s="46">
        <v>0</v>
      </c>
      <c r="F579" s="371"/>
      <c r="G579" s="46">
        <v>0</v>
      </c>
      <c r="H579" s="47">
        <v>0</v>
      </c>
      <c r="I579" s="48">
        <f>SUM(B579:H579)</f>
        <v>25</v>
      </c>
    </row>
    <row r="580" spans="1:9" x14ac:dyDescent="0.25">
      <c r="A580" s="11" t="s">
        <v>7</v>
      </c>
      <c r="B580" s="52">
        <v>1.5282847180263666</v>
      </c>
      <c r="C580" s="52">
        <v>0</v>
      </c>
      <c r="D580" s="52">
        <v>0.47171528197363338</v>
      </c>
      <c r="E580" s="52">
        <v>0</v>
      </c>
      <c r="F580" s="372"/>
      <c r="G580" s="52">
        <v>0</v>
      </c>
      <c r="H580" s="53">
        <v>0</v>
      </c>
      <c r="I580" s="54">
        <f t="shared" ref="I580:I599" si="339">SUM(B580:H580)</f>
        <v>2</v>
      </c>
    </row>
    <row r="581" spans="1:9" x14ac:dyDescent="0.25">
      <c r="A581" s="12" t="s">
        <v>8</v>
      </c>
      <c r="B581" s="49">
        <v>14.481040108066161</v>
      </c>
      <c r="C581" s="49">
        <v>0</v>
      </c>
      <c r="D581" s="49">
        <v>3.5189598919338421</v>
      </c>
      <c r="E581" s="49">
        <v>0</v>
      </c>
      <c r="F581" s="372"/>
      <c r="G581" s="49">
        <v>0</v>
      </c>
      <c r="H581" s="58">
        <v>0</v>
      </c>
      <c r="I581" s="48">
        <f t="shared" si="339"/>
        <v>18.000000000000004</v>
      </c>
    </row>
    <row r="582" spans="1:9" x14ac:dyDescent="0.25">
      <c r="A582" s="11" t="s">
        <v>9</v>
      </c>
      <c r="B582" s="52">
        <v>12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339"/>
        <v>12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339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3.1553833690767238E-2</v>
      </c>
      <c r="E584" s="52">
        <v>0.92255549770943102</v>
      </c>
      <c r="F584" s="372"/>
      <c r="G584" s="52">
        <v>0</v>
      </c>
      <c r="H584" s="53">
        <v>0</v>
      </c>
      <c r="I584" s="54">
        <f t="shared" si="339"/>
        <v>0.95410933140019827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58</v>
      </c>
      <c r="F585" s="372"/>
      <c r="G585" s="49">
        <v>0</v>
      </c>
      <c r="H585" s="58">
        <v>0</v>
      </c>
      <c r="I585" s="48">
        <f>SUM(B585:H585)</f>
        <v>58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0.12657418360612599</v>
      </c>
      <c r="E586" s="52">
        <v>59.044914348061695</v>
      </c>
      <c r="F586" s="372"/>
      <c r="G586" s="52">
        <v>0</v>
      </c>
      <c r="H586" s="53">
        <v>0</v>
      </c>
      <c r="I586" s="54">
        <f t="shared" si="339"/>
        <v>59.171488531667819</v>
      </c>
    </row>
    <row r="587" spans="1:9" x14ac:dyDescent="0.25">
      <c r="A587" s="12" t="s">
        <v>14</v>
      </c>
      <c r="B587" s="49">
        <v>1558.3866597080023</v>
      </c>
      <c r="C587" s="49">
        <v>23.649834261431877</v>
      </c>
      <c r="D587" s="49">
        <v>27.963506030565831</v>
      </c>
      <c r="E587" s="49">
        <v>0</v>
      </c>
      <c r="F587" s="372"/>
      <c r="G587" s="49">
        <v>0</v>
      </c>
      <c r="H587" s="58">
        <v>0</v>
      </c>
      <c r="I587" s="48">
        <f t="shared" si="339"/>
        <v>1610</v>
      </c>
    </row>
    <row r="588" spans="1:9" x14ac:dyDescent="0.25">
      <c r="A588" s="11" t="s">
        <v>15</v>
      </c>
      <c r="B588" s="52">
        <v>155.12355936535761</v>
      </c>
      <c r="C588" s="52">
        <v>18.789309949512344</v>
      </c>
      <c r="D588" s="52">
        <v>4.0513870924142985</v>
      </c>
      <c r="E588" s="52">
        <v>9.035743592715729</v>
      </c>
      <c r="F588" s="372"/>
      <c r="G588" s="52">
        <v>0</v>
      </c>
      <c r="H588" s="53">
        <v>0</v>
      </c>
      <c r="I588" s="54">
        <f>SUM(B588:H588)</f>
        <v>187</v>
      </c>
    </row>
    <row r="589" spans="1:9" x14ac:dyDescent="0.25">
      <c r="A589" s="12" t="s">
        <v>16</v>
      </c>
      <c r="B589" s="49">
        <v>66.977744378629524</v>
      </c>
      <c r="C589" s="49">
        <v>0.36290515765420928</v>
      </c>
      <c r="D589" s="49">
        <v>8.5005748678940876</v>
      </c>
      <c r="E589" s="49">
        <v>1.1587755958221715</v>
      </c>
      <c r="F589" s="372"/>
      <c r="G589" s="49">
        <v>0</v>
      </c>
      <c r="H589" s="58">
        <v>0</v>
      </c>
      <c r="I589" s="48">
        <f t="shared" si="339"/>
        <v>77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339"/>
        <v>0</v>
      </c>
    </row>
    <row r="591" spans="1:9" x14ac:dyDescent="0.25">
      <c r="A591" s="12" t="s">
        <v>139</v>
      </c>
      <c r="B591" s="49">
        <v>1227.8672681470614</v>
      </c>
      <c r="C591" s="49">
        <v>193.49565346266019</v>
      </c>
      <c r="D591" s="49">
        <v>37.737688959579458</v>
      </c>
      <c r="E591" s="49">
        <v>29.715389430698938</v>
      </c>
      <c r="F591" s="372"/>
      <c r="G591" s="49">
        <v>0</v>
      </c>
      <c r="H591" s="58">
        <v>0</v>
      </c>
      <c r="I591" s="48">
        <f t="shared" si="339"/>
        <v>1488.8159999999998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339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339"/>
        <v>0</v>
      </c>
    </row>
    <row r="594" spans="1:9" x14ac:dyDescent="0.25">
      <c r="A594" s="11" t="s">
        <v>20</v>
      </c>
      <c r="B594" s="52">
        <v>49.092946084639706</v>
      </c>
      <c r="C594" s="52">
        <v>0</v>
      </c>
      <c r="D594" s="52">
        <v>0.90705391536029523</v>
      </c>
      <c r="E594" s="52">
        <v>0</v>
      </c>
      <c r="F594" s="372"/>
      <c r="G594" s="52">
        <v>0</v>
      </c>
      <c r="H594" s="53">
        <v>0</v>
      </c>
      <c r="I594" s="54">
        <f t="shared" si="339"/>
        <v>50</v>
      </c>
    </row>
    <row r="595" spans="1:9" x14ac:dyDescent="0.25">
      <c r="A595" s="13" t="s">
        <v>58</v>
      </c>
      <c r="B595" s="49">
        <v>33.138882551311575</v>
      </c>
      <c r="C595" s="49">
        <v>0</v>
      </c>
      <c r="D595" s="49">
        <v>5.8911174486884237</v>
      </c>
      <c r="E595" s="49">
        <v>0</v>
      </c>
      <c r="F595" s="372"/>
      <c r="G595" s="49">
        <v>0</v>
      </c>
      <c r="H595" s="58">
        <v>0</v>
      </c>
      <c r="I595" s="48">
        <f t="shared" si="339"/>
        <v>39.03</v>
      </c>
    </row>
    <row r="596" spans="1:9" x14ac:dyDescent="0.25">
      <c r="A596" s="11" t="s">
        <v>21</v>
      </c>
      <c r="B596" s="52">
        <v>110.6171002214372</v>
      </c>
      <c r="C596" s="52">
        <v>0</v>
      </c>
      <c r="D596" s="52">
        <v>6.8227762585627891</v>
      </c>
      <c r="E596" s="52">
        <v>0</v>
      </c>
      <c r="F596" s="372"/>
      <c r="G596" s="52">
        <v>0</v>
      </c>
      <c r="H596" s="53">
        <v>0</v>
      </c>
      <c r="I596" s="54">
        <f t="shared" si="339"/>
        <v>117.43987647999998</v>
      </c>
    </row>
    <row r="597" spans="1:9" x14ac:dyDescent="0.25">
      <c r="A597" s="13" t="s">
        <v>22</v>
      </c>
      <c r="B597" s="49">
        <v>197.2673808943795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339"/>
        <v>197.2673808943795</v>
      </c>
    </row>
    <row r="598" spans="1:9" x14ac:dyDescent="0.25">
      <c r="A598" s="11" t="s">
        <v>23</v>
      </c>
      <c r="B598" s="52">
        <v>1203.4928699727316</v>
      </c>
      <c r="C598" s="52">
        <v>7.6299300272683661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339"/>
        <v>1211.1227999999999</v>
      </c>
    </row>
    <row r="599" spans="1:9" ht="14.4" thickBot="1" x14ac:dyDescent="0.3">
      <c r="A599" s="13" t="s">
        <v>24</v>
      </c>
      <c r="B599" s="49">
        <v>571.0462023188835</v>
      </c>
      <c r="C599" s="49">
        <v>0</v>
      </c>
      <c r="D599" s="49">
        <v>1259.4592875167293</v>
      </c>
      <c r="E599" s="49">
        <v>277.53874798505456</v>
      </c>
      <c r="F599" s="373"/>
      <c r="G599" s="49">
        <v>862.87232799613116</v>
      </c>
      <c r="H599" s="58">
        <v>0.22463418320114389</v>
      </c>
      <c r="I599" s="48">
        <f t="shared" si="339"/>
        <v>2971.1411999999996</v>
      </c>
    </row>
    <row r="600" spans="1:9" x14ac:dyDescent="0.25">
      <c r="A600" s="21" t="s">
        <v>25</v>
      </c>
      <c r="B600" s="127">
        <f>SUM(B579:B599)</f>
        <v>5222.0165946631396</v>
      </c>
      <c r="C600" s="127">
        <f t="shared" ref="C600" si="340">SUM(C579:C599)</f>
        <v>243.92763285852698</v>
      </c>
      <c r="D600" s="127">
        <f t="shared" ref="D600" si="341">SUM(D579:D599)</f>
        <v>1359.4855390863866</v>
      </c>
      <c r="E600" s="127">
        <f t="shared" ref="E600" si="342">SUM(E579:E599)</f>
        <v>435.41612645006251</v>
      </c>
      <c r="F600" s="127">
        <f t="shared" ref="F600" si="343">SUM(F579:F599)</f>
        <v>0</v>
      </c>
      <c r="G600" s="127">
        <f t="shared" ref="G600" si="344">SUM(G579:G599)</f>
        <v>862.87232799613116</v>
      </c>
      <c r="H600" s="127">
        <f t="shared" ref="H600" si="345">SUM(H579:H599)</f>
        <v>0.22463418320114389</v>
      </c>
      <c r="I600" s="127">
        <f t="shared" ref="I600" si="346">SUM(I579:I599)</f>
        <v>8123.9428552374466</v>
      </c>
    </row>
    <row r="601" spans="1:9" ht="15" thickBot="1" x14ac:dyDescent="0.35">
      <c r="A601" s="18" t="s">
        <v>85</v>
      </c>
      <c r="B601" s="105">
        <f>B600/$I600</f>
        <v>0.64279336865307268</v>
      </c>
      <c r="C601" s="105">
        <f t="shared" ref="C601" si="347">C600/$I600</f>
        <v>3.0025769162232426E-2</v>
      </c>
      <c r="D601" s="105">
        <f t="shared" ref="D601" si="348">D600/$I600</f>
        <v>0.16734307014603583</v>
      </c>
      <c r="E601" s="105">
        <f t="shared" ref="E601" si="349">E600/$I600</f>
        <v>5.359665056843093E-2</v>
      </c>
      <c r="F601" s="105">
        <f t="shared" ref="F601" si="350">F600/$I600</f>
        <v>0</v>
      </c>
      <c r="G601" s="105">
        <f t="shared" ref="G601" si="351">G600/$I600</f>
        <v>0.10621349058848238</v>
      </c>
      <c r="H601" s="105">
        <f t="shared" ref="H601" si="352">H600/$I600</f>
        <v>2.7650881745964506E-5</v>
      </c>
      <c r="I601" s="107">
        <f t="shared" ref="I601" si="353">I600/$I600</f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126.36</v>
      </c>
      <c r="C605" s="46">
        <v>0</v>
      </c>
      <c r="D605" s="46">
        <v>8.64</v>
      </c>
      <c r="E605" s="46">
        <v>0</v>
      </c>
      <c r="F605" s="371"/>
      <c r="G605" s="46">
        <v>0</v>
      </c>
      <c r="H605" s="47">
        <v>0</v>
      </c>
      <c r="I605" s="48">
        <f>SUM(B605:H605)</f>
        <v>135</v>
      </c>
    </row>
    <row r="606" spans="1:9" x14ac:dyDescent="0.25">
      <c r="A606" s="11" t="s">
        <v>7</v>
      </c>
      <c r="B606" s="52">
        <v>71.135999999999996</v>
      </c>
      <c r="C606" s="52">
        <v>0</v>
      </c>
      <c r="D606" s="52">
        <v>4.8639999999999999</v>
      </c>
      <c r="E606" s="52">
        <v>0</v>
      </c>
      <c r="F606" s="372"/>
      <c r="G606" s="52">
        <v>0</v>
      </c>
      <c r="H606" s="53">
        <v>0</v>
      </c>
      <c r="I606" s="54">
        <f t="shared" ref="I606:I625" si="354">SUM(B606:H606)</f>
        <v>76</v>
      </c>
    </row>
    <row r="607" spans="1:9" x14ac:dyDescent="0.25">
      <c r="A607" s="12" t="s">
        <v>8</v>
      </c>
      <c r="B607" s="49">
        <v>214.34399999999999</v>
      </c>
      <c r="C607" s="49">
        <v>0</v>
      </c>
      <c r="D607" s="49">
        <v>14.656000000000001</v>
      </c>
      <c r="E607" s="49">
        <v>0</v>
      </c>
      <c r="F607" s="372"/>
      <c r="G607" s="49">
        <v>0</v>
      </c>
      <c r="H607" s="58">
        <v>0</v>
      </c>
      <c r="I607" s="48">
        <f t="shared" si="354"/>
        <v>229</v>
      </c>
    </row>
    <row r="608" spans="1:9" x14ac:dyDescent="0.25">
      <c r="A608" s="11" t="s">
        <v>9</v>
      </c>
      <c r="B608" s="52">
        <v>453.024</v>
      </c>
      <c r="C608" s="52">
        <v>0</v>
      </c>
      <c r="D608" s="52">
        <v>30.975999999999999</v>
      </c>
      <c r="E608" s="52">
        <v>0</v>
      </c>
      <c r="F608" s="372"/>
      <c r="G608" s="52">
        <v>0</v>
      </c>
      <c r="H608" s="53">
        <v>0</v>
      </c>
      <c r="I608" s="54">
        <f t="shared" si="354"/>
        <v>484</v>
      </c>
    </row>
    <row r="609" spans="1:9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354"/>
        <v>0</v>
      </c>
    </row>
    <row r="610" spans="1:9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354"/>
        <v>0</v>
      </c>
    </row>
    <row r="611" spans="1:9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9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354"/>
        <v>0</v>
      </c>
    </row>
    <row r="613" spans="1:9" x14ac:dyDescent="0.25">
      <c r="A613" s="12" t="s">
        <v>14</v>
      </c>
      <c r="B613" s="49">
        <v>5698.2690000000002</v>
      </c>
      <c r="C613" s="49">
        <v>0</v>
      </c>
      <c r="D613" s="49">
        <v>448.73099999999999</v>
      </c>
      <c r="E613" s="49">
        <v>0</v>
      </c>
      <c r="F613" s="372"/>
      <c r="G613" s="49">
        <v>0</v>
      </c>
      <c r="H613" s="58">
        <v>0</v>
      </c>
      <c r="I613" s="48">
        <f t="shared" si="354"/>
        <v>6147</v>
      </c>
    </row>
    <row r="614" spans="1:9" x14ac:dyDescent="0.25">
      <c r="A614" s="11" t="s">
        <v>15</v>
      </c>
      <c r="B614" s="52">
        <v>877.86900000000003</v>
      </c>
      <c r="C614" s="52">
        <v>0</v>
      </c>
      <c r="D614" s="52">
        <v>69.131</v>
      </c>
      <c r="E614" s="52">
        <v>0</v>
      </c>
      <c r="F614" s="372"/>
      <c r="G614" s="52">
        <v>0</v>
      </c>
      <c r="H614" s="53">
        <v>0</v>
      </c>
      <c r="I614" s="54">
        <f>SUM(B614:H614)</f>
        <v>947</v>
      </c>
    </row>
    <row r="615" spans="1:9" x14ac:dyDescent="0.25">
      <c r="A615" s="12" t="s">
        <v>16</v>
      </c>
      <c r="B615" s="49">
        <v>152.95500000000001</v>
      </c>
      <c r="C615" s="49">
        <v>0</v>
      </c>
      <c r="D615" s="49">
        <v>12.045</v>
      </c>
      <c r="E615" s="49">
        <v>0</v>
      </c>
      <c r="F615" s="372"/>
      <c r="G615" s="49">
        <v>0</v>
      </c>
      <c r="H615" s="58">
        <v>0</v>
      </c>
      <c r="I615" s="48">
        <f t="shared" si="354"/>
        <v>165</v>
      </c>
    </row>
    <row r="616" spans="1:9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354"/>
        <v>0</v>
      </c>
    </row>
    <row r="617" spans="1:9" x14ac:dyDescent="0.25">
      <c r="A617" s="12" t="s">
        <v>139</v>
      </c>
      <c r="B617" s="49">
        <v>656.76698201791714</v>
      </c>
      <c r="C617" s="49">
        <v>0</v>
      </c>
      <c r="D617" s="49">
        <v>207.40009958460541</v>
      </c>
      <c r="E617" s="49">
        <v>0</v>
      </c>
      <c r="F617" s="372"/>
      <c r="G617" s="49">
        <v>0</v>
      </c>
      <c r="H617" s="58">
        <v>0</v>
      </c>
      <c r="I617" s="48">
        <f t="shared" si="354"/>
        <v>864.16708160252256</v>
      </c>
    </row>
    <row r="618" spans="1:9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354"/>
        <v>0</v>
      </c>
    </row>
    <row r="619" spans="1:9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354"/>
        <v>0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354"/>
        <v>0</v>
      </c>
    </row>
    <row r="621" spans="1:9" x14ac:dyDescent="0.25">
      <c r="A621" s="13" t="s">
        <v>58</v>
      </c>
      <c r="B621" s="49">
        <v>5687.771846153847</v>
      </c>
      <c r="C621" s="49">
        <v>0</v>
      </c>
      <c r="D621" s="49">
        <v>597.05892307692318</v>
      </c>
      <c r="E621" s="49">
        <v>0</v>
      </c>
      <c r="F621" s="372"/>
      <c r="G621" s="49">
        <v>0</v>
      </c>
      <c r="H621" s="58">
        <v>0</v>
      </c>
      <c r="I621" s="48">
        <f t="shared" si="354"/>
        <v>6284.8307692307699</v>
      </c>
    </row>
    <row r="622" spans="1:9" x14ac:dyDescent="0.25">
      <c r="A622" s="11" t="s">
        <v>21</v>
      </c>
      <c r="B622" s="52">
        <v>130.91713232159998</v>
      </c>
      <c r="C622" s="52">
        <v>0</v>
      </c>
      <c r="D622" s="52">
        <v>13.742682398399999</v>
      </c>
      <c r="E622" s="52">
        <v>0</v>
      </c>
      <c r="F622" s="372"/>
      <c r="G622" s="52">
        <v>0</v>
      </c>
      <c r="H622" s="53">
        <v>0</v>
      </c>
      <c r="I622" s="54">
        <f t="shared" si="354"/>
        <v>144.65981471999999</v>
      </c>
    </row>
    <row r="623" spans="1:9" x14ac:dyDescent="0.25">
      <c r="A623" s="13" t="s">
        <v>22</v>
      </c>
      <c r="B623" s="49">
        <v>142.22591048243785</v>
      </c>
      <c r="C623" s="49">
        <v>0</v>
      </c>
      <c r="D623" s="49">
        <v>182.12318075156381</v>
      </c>
      <c r="E623" s="49">
        <v>0</v>
      </c>
      <c r="F623" s="372"/>
      <c r="G623" s="49">
        <v>0</v>
      </c>
      <c r="H623" s="58">
        <v>0</v>
      </c>
      <c r="I623" s="48">
        <f t="shared" si="354"/>
        <v>324.34909123400166</v>
      </c>
    </row>
    <row r="624" spans="1:9" x14ac:dyDescent="0.25">
      <c r="A624" s="11" t="s">
        <v>23</v>
      </c>
      <c r="B624" s="52">
        <v>1031.82790464</v>
      </c>
      <c r="C624" s="52">
        <v>0</v>
      </c>
      <c r="D624" s="52">
        <v>240.14929536</v>
      </c>
      <c r="E624" s="52">
        <v>0</v>
      </c>
      <c r="F624" s="372"/>
      <c r="G624" s="52">
        <v>0</v>
      </c>
      <c r="H624" s="53">
        <v>0</v>
      </c>
      <c r="I624" s="54">
        <f t="shared" si="354"/>
        <v>1271.9772</v>
      </c>
    </row>
    <row r="625" spans="1:9" ht="14.4" thickBot="1" x14ac:dyDescent="0.3">
      <c r="A625" s="13" t="s">
        <v>24</v>
      </c>
      <c r="B625" s="49">
        <v>1352.5860495847819</v>
      </c>
      <c r="C625" s="49">
        <v>0</v>
      </c>
      <c r="D625" s="49">
        <v>1536.4326971011599</v>
      </c>
      <c r="E625" s="49">
        <v>816.24832904132904</v>
      </c>
      <c r="F625" s="373"/>
      <c r="G625" s="49">
        <v>213.77932427272907</v>
      </c>
      <c r="H625" s="58">
        <v>0</v>
      </c>
      <c r="I625" s="48">
        <f t="shared" si="354"/>
        <v>3919.0463999999997</v>
      </c>
    </row>
    <row r="626" spans="1:9" x14ac:dyDescent="0.25">
      <c r="A626" s="21" t="s">
        <v>25</v>
      </c>
      <c r="B626" s="127">
        <f>SUM(B605:B625)</f>
        <v>16596.052825200582</v>
      </c>
      <c r="C626" s="127">
        <f t="shared" ref="C626" si="355">SUM(C605:C625)</f>
        <v>0</v>
      </c>
      <c r="D626" s="127">
        <f t="shared" ref="D626" si="356">SUM(D605:D625)</f>
        <v>3365.9498782726523</v>
      </c>
      <c r="E626" s="127">
        <f t="shared" ref="E626" si="357">SUM(E605:E625)</f>
        <v>816.24832904132904</v>
      </c>
      <c r="F626" s="127">
        <f t="shared" ref="F626" si="358">SUM(F605:F625)</f>
        <v>0</v>
      </c>
      <c r="G626" s="127">
        <f t="shared" ref="G626" si="359">SUM(G605:G625)</f>
        <v>213.77932427272907</v>
      </c>
      <c r="H626" s="127">
        <f t="shared" ref="H626" si="360">SUM(H605:H625)</f>
        <v>0</v>
      </c>
      <c r="I626" s="127">
        <f t="shared" ref="I626" si="361">SUM(I605:I625)</f>
        <v>20992.030356787294</v>
      </c>
    </row>
    <row r="627" spans="1:9" ht="15" thickBot="1" x14ac:dyDescent="0.35">
      <c r="A627" s="18" t="s">
        <v>85</v>
      </c>
      <c r="B627" s="105">
        <f>B626/$I626</f>
        <v>0.79058826340895738</v>
      </c>
      <c r="C627" s="105">
        <f t="shared" ref="C627" si="362">C626/$I626</f>
        <v>0</v>
      </c>
      <c r="D627" s="105">
        <f t="shared" ref="D627" si="363">D626/$I626</f>
        <v>0.16034417924630856</v>
      </c>
      <c r="E627" s="105">
        <f t="shared" ref="E627" si="364">E626/$I626</f>
        <v>3.8883724688279796E-2</v>
      </c>
      <c r="F627" s="105">
        <f t="shared" ref="F627" si="365">F626/$I626</f>
        <v>0</v>
      </c>
      <c r="G627" s="105">
        <f t="shared" ref="G627" si="366">G626/$I626</f>
        <v>1.0183832656454233E-2</v>
      </c>
      <c r="H627" s="105">
        <f t="shared" ref="H627" si="367">H626/$I626</f>
        <v>0</v>
      </c>
      <c r="I627" s="107">
        <f t="shared" ref="I627" si="368">I626/$I626</f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0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369">SUM(B632:H632)</f>
        <v>0</v>
      </c>
    </row>
    <row r="633" spans="1:9" x14ac:dyDescent="0.25">
      <c r="A633" s="12" t="s">
        <v>8</v>
      </c>
      <c r="B633" s="49">
        <v>10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369"/>
        <v>10</v>
      </c>
    </row>
    <row r="634" spans="1:9" x14ac:dyDescent="0.25">
      <c r="A634" s="11" t="s">
        <v>9</v>
      </c>
      <c r="B634" s="52">
        <v>10.964874622398979</v>
      </c>
      <c r="C634" s="52">
        <v>0</v>
      </c>
      <c r="D634" s="52">
        <v>3.5125377601021614E-2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369"/>
        <v>11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369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20.505882185549417</v>
      </c>
      <c r="F636" s="52">
        <v>0</v>
      </c>
      <c r="G636" s="52">
        <v>0</v>
      </c>
      <c r="H636" s="53">
        <v>0</v>
      </c>
      <c r="I636" s="54">
        <f t="shared" si="369"/>
        <v>20.505882185549417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0.42003542387087456</v>
      </c>
      <c r="D638" s="52">
        <v>0</v>
      </c>
      <c r="E638" s="52">
        <v>20.386696824454038</v>
      </c>
      <c r="F638" s="52">
        <v>805.12732547858639</v>
      </c>
      <c r="G638" s="52">
        <v>0</v>
      </c>
      <c r="H638" s="53">
        <v>0</v>
      </c>
      <c r="I638" s="54">
        <f t="shared" si="369"/>
        <v>825.93405772691131</v>
      </c>
    </row>
    <row r="639" spans="1:9" x14ac:dyDescent="0.25">
      <c r="A639" s="12" t="s">
        <v>14</v>
      </c>
      <c r="B639" s="49">
        <v>4.889651296272576</v>
      </c>
      <c r="C639" s="49">
        <v>0.1103487037274242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369"/>
        <v>5</v>
      </c>
    </row>
    <row r="640" spans="1:9" x14ac:dyDescent="0.25">
      <c r="A640" s="11" t="s">
        <v>15</v>
      </c>
      <c r="B640" s="52">
        <v>235.96605865136584</v>
      </c>
      <c r="C640" s="52">
        <v>1.0198600953185941</v>
      </c>
      <c r="D640" s="52">
        <v>19.014081253315567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256</v>
      </c>
    </row>
    <row r="641" spans="1:9" x14ac:dyDescent="0.25">
      <c r="A641" s="12" t="s">
        <v>16</v>
      </c>
      <c r="B641" s="49">
        <v>16.436257107489652</v>
      </c>
      <c r="C641" s="49">
        <v>0</v>
      </c>
      <c r="D641" s="49">
        <v>7.957173059643409E-2</v>
      </c>
      <c r="E641" s="49">
        <v>0.48417116191391235</v>
      </c>
      <c r="F641" s="49">
        <v>0</v>
      </c>
      <c r="G641" s="49">
        <v>0</v>
      </c>
      <c r="H641" s="58">
        <v>0</v>
      </c>
      <c r="I641" s="48">
        <f t="shared" si="369"/>
        <v>17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369"/>
        <v>0</v>
      </c>
    </row>
    <row r="643" spans="1:9" x14ac:dyDescent="0.25">
      <c r="A643" s="12" t="s">
        <v>139</v>
      </c>
      <c r="B643" s="49">
        <v>7.151618801387003</v>
      </c>
      <c r="C643" s="49">
        <v>0</v>
      </c>
      <c r="D643" s="49">
        <v>1.8483811986129961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369"/>
        <v>9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369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369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369"/>
        <v>0</v>
      </c>
    </row>
    <row r="647" spans="1:9" x14ac:dyDescent="0.25">
      <c r="A647" s="13" t="s">
        <v>58</v>
      </c>
      <c r="B647" s="49">
        <v>245.4348076031894</v>
      </c>
      <c r="C647" s="49">
        <v>11.117363785727775</v>
      </c>
      <c r="D647" s="49">
        <v>139.75244399569823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369"/>
        <v>396.30461538461537</v>
      </c>
    </row>
    <row r="648" spans="1:9" x14ac:dyDescent="0.25">
      <c r="A648" s="11" t="s">
        <v>21</v>
      </c>
      <c r="B648" s="52">
        <v>44.796659412816886</v>
      </c>
      <c r="C648" s="52">
        <v>0</v>
      </c>
      <c r="D648" s="52">
        <v>0</v>
      </c>
      <c r="E648" s="52">
        <v>0</v>
      </c>
      <c r="F648" s="52">
        <v>24.203340587183114</v>
      </c>
      <c r="G648" s="52">
        <v>0</v>
      </c>
      <c r="H648" s="53">
        <v>0</v>
      </c>
      <c r="I648" s="54">
        <f t="shared" si="369"/>
        <v>69</v>
      </c>
    </row>
    <row r="649" spans="1:9" x14ac:dyDescent="0.25">
      <c r="A649" s="13" t="s">
        <v>22</v>
      </c>
      <c r="B649" s="49">
        <v>4.3796170183524197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369"/>
        <v>4.3796170183524197</v>
      </c>
    </row>
    <row r="650" spans="1:9" x14ac:dyDescent="0.25">
      <c r="A650" s="11" t="s">
        <v>23</v>
      </c>
      <c r="B650" s="52">
        <v>17.816400000000002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369"/>
        <v>17.816400000000002</v>
      </c>
    </row>
    <row r="651" spans="1:9" ht="14.4" thickBot="1" x14ac:dyDescent="0.3">
      <c r="A651" s="13" t="s">
        <v>24</v>
      </c>
      <c r="B651" s="49">
        <v>111.90057638445253</v>
      </c>
      <c r="C651" s="49">
        <v>0.14539504494696665</v>
      </c>
      <c r="D651" s="49">
        <v>2.3145852282954555</v>
      </c>
      <c r="E651" s="49">
        <v>185.94371892362429</v>
      </c>
      <c r="F651" s="49">
        <v>0</v>
      </c>
      <c r="G651" s="49">
        <v>62.70398802003664</v>
      </c>
      <c r="H651" s="58">
        <v>0.87973639864409392</v>
      </c>
      <c r="I651" s="48">
        <f t="shared" si="369"/>
        <v>363.88799999999998</v>
      </c>
    </row>
    <row r="652" spans="1:9" x14ac:dyDescent="0.25">
      <c r="A652" s="21" t="s">
        <v>25</v>
      </c>
      <c r="B652" s="127">
        <f>SUM(B631:B651)</f>
        <v>709.73652089772531</v>
      </c>
      <c r="C652" s="127">
        <f t="shared" ref="C652" si="370">SUM(C631:C651)</f>
        <v>12.813003053591634</v>
      </c>
      <c r="D652" s="127">
        <f t="shared" ref="D652" si="371">SUM(D631:D651)</f>
        <v>163.04418878411968</v>
      </c>
      <c r="E652" s="127">
        <f t="shared" ref="E652" si="372">SUM(E631:E651)</f>
        <v>227.32046909554165</v>
      </c>
      <c r="F652" s="127">
        <f t="shared" ref="F652" si="373">SUM(F631:F651)</f>
        <v>829.33066606576949</v>
      </c>
      <c r="G652" s="127">
        <f t="shared" ref="G652" si="374">SUM(G631:G651)</f>
        <v>62.70398802003664</v>
      </c>
      <c r="H652" s="127">
        <f t="shared" ref="H652" si="375">SUM(H631:H651)</f>
        <v>0.87973639864409392</v>
      </c>
      <c r="I652" s="127">
        <f t="shared" ref="I652" si="376">SUM(I631:I651)</f>
        <v>2005.8285723154286</v>
      </c>
    </row>
    <row r="653" spans="1:9" ht="15" thickBot="1" x14ac:dyDescent="0.35">
      <c r="A653" s="18" t="s">
        <v>85</v>
      </c>
      <c r="B653" s="78">
        <f>B652/$I652</f>
        <v>0.35383707795050545</v>
      </c>
      <c r="C653" s="78">
        <f t="shared" ref="C653" si="377">C652/$I652</f>
        <v>6.3878854007952141E-3</v>
      </c>
      <c r="D653" s="78">
        <f t="shared" ref="D653" si="378">D652/$I652</f>
        <v>8.1285206041266822E-2</v>
      </c>
      <c r="E653" s="78">
        <f t="shared" ref="E653" si="379">E652/$I652</f>
        <v>0.11332995861811572</v>
      </c>
      <c r="F653" s="78">
        <f t="shared" ref="F653" si="380">F652/$I652</f>
        <v>0.41346039113822747</v>
      </c>
      <c r="G653" s="78">
        <f t="shared" ref="G653" si="381">G652/$I652</f>
        <v>3.1260890828598717E-2</v>
      </c>
      <c r="H653" s="78">
        <f t="shared" ref="H653" si="382">H652/$I652</f>
        <v>4.3859002249059103E-4</v>
      </c>
      <c r="I653" s="79">
        <f t="shared" ref="I653" si="383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630:I630"/>
    <mergeCell ref="B552:I552"/>
    <mergeCell ref="B553:E573"/>
    <mergeCell ref="G553:H573"/>
    <mergeCell ref="B578:I578"/>
    <mergeCell ref="B604:I604"/>
    <mergeCell ref="F605:F625"/>
    <mergeCell ref="F579:F599"/>
    <mergeCell ref="B500:I500"/>
    <mergeCell ref="B501:E521"/>
    <mergeCell ref="G501:H521"/>
    <mergeCell ref="B526:I526"/>
    <mergeCell ref="B527:E547"/>
    <mergeCell ref="G527:H547"/>
    <mergeCell ref="B240:I240"/>
    <mergeCell ref="B266:I266"/>
    <mergeCell ref="B292:I292"/>
    <mergeCell ref="B318:I318"/>
    <mergeCell ref="B475:E495"/>
    <mergeCell ref="G475:H495"/>
    <mergeCell ref="B370:I370"/>
    <mergeCell ref="B396:I396"/>
    <mergeCell ref="B422:I422"/>
    <mergeCell ref="B448:I448"/>
    <mergeCell ref="B449:E469"/>
    <mergeCell ref="G449:H469"/>
    <mergeCell ref="B474:I474"/>
    <mergeCell ref="F267:F287"/>
    <mergeCell ref="F241:F261"/>
    <mergeCell ref="F423:F443"/>
    <mergeCell ref="A603:A604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A447:A448"/>
    <mergeCell ref="A473:A474"/>
    <mergeCell ref="A499:A500"/>
    <mergeCell ref="A525:A526"/>
    <mergeCell ref="A551:A552"/>
    <mergeCell ref="B344:I344"/>
    <mergeCell ref="A577:A578"/>
    <mergeCell ref="A291:A292"/>
    <mergeCell ref="A317:A318"/>
    <mergeCell ref="A343:A344"/>
    <mergeCell ref="A369:A370"/>
    <mergeCell ref="A395:A396"/>
    <mergeCell ref="A421:A422"/>
    <mergeCell ref="A265:A266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B188:I188"/>
    <mergeCell ref="B136:I136"/>
    <mergeCell ref="B162:I162"/>
    <mergeCell ref="B214:I214"/>
    <mergeCell ref="F215:F235"/>
    <mergeCell ref="F189:F209"/>
    <mergeCell ref="F163:F183"/>
    <mergeCell ref="F137:F157"/>
    <mergeCell ref="F111:F131"/>
    <mergeCell ref="F397:F417"/>
    <mergeCell ref="F371:F391"/>
    <mergeCell ref="F345:F365"/>
    <mergeCell ref="F319:F339"/>
    <mergeCell ref="F293:F31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Tabelle4"/>
  <dimension ref="A1:K654"/>
  <sheetViews>
    <sheetView topLeftCell="A4" zoomScale="60" zoomScaleNormal="60" workbookViewId="0">
      <selection activeCell="B653" sqref="B653"/>
    </sheetView>
  </sheetViews>
  <sheetFormatPr defaultColWidth="11" defaultRowHeight="13.8" x14ac:dyDescent="0.25"/>
  <cols>
    <col min="1" max="1" width="42.59765625" customWidth="1"/>
    <col min="2" max="9" width="16.59765625" style="8" customWidth="1"/>
    <col min="10" max="10" width="11" style="8"/>
    <col min="11" max="11" width="13" customWidth="1"/>
    <col min="12" max="16384" width="11" style="8"/>
  </cols>
  <sheetData>
    <row r="1" spans="1:11" ht="15" customHeight="1" thickTop="1" x14ac:dyDescent="0.25">
      <c r="A1" s="388" t="s">
        <v>94</v>
      </c>
      <c r="B1" s="389"/>
      <c r="C1" s="389"/>
      <c r="D1" s="389"/>
      <c r="E1" s="389"/>
      <c r="F1" s="389"/>
      <c r="G1" s="389"/>
      <c r="H1" s="389"/>
      <c r="I1" s="390"/>
    </row>
    <row r="2" spans="1:1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1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1" ht="13.5" customHeight="1" x14ac:dyDescent="0.25">
      <c r="A7" s="10" t="s">
        <v>6</v>
      </c>
      <c r="B7" s="46">
        <f>B33+B85</f>
        <v>152.97265620492482</v>
      </c>
      <c r="C7" s="46">
        <f t="shared" ref="C7:H7" si="0">C33+C85</f>
        <v>32.999999989687502</v>
      </c>
      <c r="D7" s="46">
        <f t="shared" si="0"/>
        <v>1178.0273438053878</v>
      </c>
      <c r="E7" s="46">
        <f t="shared" si="0"/>
        <v>0</v>
      </c>
      <c r="F7" s="46">
        <f>F59+F85</f>
        <v>0</v>
      </c>
      <c r="G7" s="46">
        <f t="shared" si="0"/>
        <v>0</v>
      </c>
      <c r="H7" s="47">
        <f t="shared" si="0"/>
        <v>0</v>
      </c>
      <c r="I7" s="48">
        <f>SUM(B7:H7)</f>
        <v>1364</v>
      </c>
      <c r="K7" s="273">
        <v>0</v>
      </c>
    </row>
    <row r="8" spans="1:11" ht="13.5" customHeight="1" x14ac:dyDescent="0.25">
      <c r="A8" s="11" t="s">
        <v>7</v>
      </c>
      <c r="B8" s="52">
        <f t="shared" ref="B8:H23" si="1">B34+B86</f>
        <v>75.472284718026359</v>
      </c>
      <c r="C8" s="52">
        <f t="shared" si="1"/>
        <v>0</v>
      </c>
      <c r="D8" s="52">
        <f t="shared" si="1"/>
        <v>5.5277152819736335</v>
      </c>
      <c r="E8" s="52">
        <f t="shared" si="1"/>
        <v>0</v>
      </c>
      <c r="F8" s="52">
        <f t="shared" ref="F8:F27" si="2">F60+F86</f>
        <v>0</v>
      </c>
      <c r="G8" s="52">
        <f t="shared" si="1"/>
        <v>0</v>
      </c>
      <c r="H8" s="53">
        <f t="shared" si="1"/>
        <v>0</v>
      </c>
      <c r="I8" s="54">
        <f t="shared" ref="I8:I27" si="3">SUM(B8:H8)</f>
        <v>80.999999999999986</v>
      </c>
      <c r="K8" s="273">
        <v>0</v>
      </c>
    </row>
    <row r="9" spans="1:11" ht="13.5" customHeight="1" x14ac:dyDescent="0.25">
      <c r="A9" s="12" t="s">
        <v>8</v>
      </c>
      <c r="B9" s="49">
        <f t="shared" si="1"/>
        <v>293.66656461855104</v>
      </c>
      <c r="C9" s="49">
        <f t="shared" si="1"/>
        <v>0</v>
      </c>
      <c r="D9" s="49">
        <f t="shared" si="1"/>
        <v>23.333435381448968</v>
      </c>
      <c r="E9" s="49">
        <f t="shared" si="1"/>
        <v>0</v>
      </c>
      <c r="F9" s="49">
        <f t="shared" si="2"/>
        <v>0</v>
      </c>
      <c r="G9" s="49">
        <f t="shared" si="1"/>
        <v>0</v>
      </c>
      <c r="H9" s="58">
        <f t="shared" si="1"/>
        <v>0</v>
      </c>
      <c r="I9" s="48">
        <f t="shared" si="3"/>
        <v>317</v>
      </c>
      <c r="K9" s="273">
        <v>0</v>
      </c>
    </row>
    <row r="10" spans="1:11" ht="13.5" customHeight="1" x14ac:dyDescent="0.25">
      <c r="A10" s="11" t="s">
        <v>9</v>
      </c>
      <c r="B10" s="52">
        <f t="shared" si="1"/>
        <v>539.75848819010798</v>
      </c>
      <c r="C10" s="52">
        <f t="shared" si="1"/>
        <v>0</v>
      </c>
      <c r="D10" s="52">
        <f t="shared" si="1"/>
        <v>267.24151180989213</v>
      </c>
      <c r="E10" s="52">
        <f t="shared" si="1"/>
        <v>0</v>
      </c>
      <c r="F10" s="52">
        <f t="shared" si="2"/>
        <v>0</v>
      </c>
      <c r="G10" s="52">
        <f t="shared" si="1"/>
        <v>0</v>
      </c>
      <c r="H10" s="53">
        <f t="shared" si="1"/>
        <v>0</v>
      </c>
      <c r="I10" s="54">
        <f t="shared" si="3"/>
        <v>807.00000000000011</v>
      </c>
      <c r="K10" s="273">
        <v>0</v>
      </c>
    </row>
    <row r="11" spans="1:11" ht="13.5" customHeight="1" x14ac:dyDescent="0.25">
      <c r="A11" s="12" t="s">
        <v>10</v>
      </c>
      <c r="B11" s="49">
        <f t="shared" si="1"/>
        <v>0</v>
      </c>
      <c r="C11" s="49">
        <f t="shared" si="1"/>
        <v>0</v>
      </c>
      <c r="D11" s="49">
        <f t="shared" si="1"/>
        <v>0</v>
      </c>
      <c r="E11" s="49">
        <f t="shared" si="1"/>
        <v>0</v>
      </c>
      <c r="F11" s="49">
        <f t="shared" si="2"/>
        <v>0</v>
      </c>
      <c r="G11" s="49">
        <f t="shared" si="1"/>
        <v>0</v>
      </c>
      <c r="H11" s="58">
        <f t="shared" si="1"/>
        <v>0</v>
      </c>
      <c r="I11" s="48">
        <f t="shared" si="3"/>
        <v>0</v>
      </c>
      <c r="K11" s="273">
        <v>0</v>
      </c>
    </row>
    <row r="12" spans="1:11" ht="13.5" customHeight="1" x14ac:dyDescent="0.25">
      <c r="A12" s="11" t="s">
        <v>11</v>
      </c>
      <c r="B12" s="52">
        <f t="shared" si="1"/>
        <v>5.7316208003035801E-8</v>
      </c>
      <c r="C12" s="52">
        <f t="shared" si="1"/>
        <v>3.8210780451838615E-8</v>
      </c>
      <c r="D12" s="52">
        <f t="shared" si="1"/>
        <v>2.8361589521838444E-2</v>
      </c>
      <c r="E12" s="52">
        <f t="shared" si="1"/>
        <v>22.517178642276981</v>
      </c>
      <c r="F12" s="52">
        <f t="shared" si="2"/>
        <v>6556.2232075296333</v>
      </c>
      <c r="G12" s="52">
        <f t="shared" si="1"/>
        <v>0</v>
      </c>
      <c r="H12" s="53">
        <f t="shared" si="1"/>
        <v>0</v>
      </c>
      <c r="I12" s="54">
        <f t="shared" si="3"/>
        <v>6578.7687478569587</v>
      </c>
      <c r="K12" s="273">
        <v>0</v>
      </c>
    </row>
    <row r="13" spans="1:11" ht="13.5" customHeight="1" x14ac:dyDescent="0.25">
      <c r="A13" s="12" t="s">
        <v>12</v>
      </c>
      <c r="B13" s="49">
        <f t="shared" si="1"/>
        <v>0</v>
      </c>
      <c r="C13" s="49">
        <f t="shared" si="1"/>
        <v>0</v>
      </c>
      <c r="D13" s="49">
        <f t="shared" si="1"/>
        <v>0</v>
      </c>
      <c r="E13" s="49">
        <f t="shared" si="1"/>
        <v>32</v>
      </c>
      <c r="F13" s="49">
        <f t="shared" si="2"/>
        <v>733</v>
      </c>
      <c r="G13" s="49">
        <f t="shared" si="1"/>
        <v>0</v>
      </c>
      <c r="H13" s="58">
        <f t="shared" si="1"/>
        <v>0</v>
      </c>
      <c r="I13" s="48">
        <f t="shared" si="3"/>
        <v>765</v>
      </c>
      <c r="K13" s="273">
        <v>0</v>
      </c>
    </row>
    <row r="14" spans="1:11" ht="13.5" customHeight="1" x14ac:dyDescent="0.25">
      <c r="A14" s="11" t="s">
        <v>13</v>
      </c>
      <c r="B14" s="52">
        <f t="shared" si="1"/>
        <v>6.8851754785981652E-8</v>
      </c>
      <c r="C14" s="52">
        <f t="shared" si="1"/>
        <v>0.53330123750763003</v>
      </c>
      <c r="D14" s="52">
        <f t="shared" si="1"/>
        <v>0.39872030077657517</v>
      </c>
      <c r="E14" s="52">
        <f t="shared" si="1"/>
        <v>473.91774255346371</v>
      </c>
      <c r="F14" s="52">
        <f t="shared" si="2"/>
        <v>10202.453670420886</v>
      </c>
      <c r="G14" s="52">
        <f t="shared" si="1"/>
        <v>0</v>
      </c>
      <c r="H14" s="53">
        <f t="shared" si="1"/>
        <v>0</v>
      </c>
      <c r="I14" s="54">
        <f t="shared" si="3"/>
        <v>10677.303434581485</v>
      </c>
      <c r="K14" s="273">
        <v>0</v>
      </c>
    </row>
    <row r="15" spans="1:11" ht="13.5" customHeight="1" x14ac:dyDescent="0.25">
      <c r="A15" s="12" t="s">
        <v>14</v>
      </c>
      <c r="B15" s="49">
        <f t="shared" si="1"/>
        <v>7002.6320449235736</v>
      </c>
      <c r="C15" s="49">
        <f t="shared" si="1"/>
        <v>27.835269004136958</v>
      </c>
      <c r="D15" s="49">
        <f t="shared" si="1"/>
        <v>556.21788604950586</v>
      </c>
      <c r="E15" s="49">
        <f t="shared" si="1"/>
        <v>2.2783434250978303E-8</v>
      </c>
      <c r="F15" s="49">
        <f t="shared" si="2"/>
        <v>0</v>
      </c>
      <c r="G15" s="49">
        <f t="shared" si="1"/>
        <v>0</v>
      </c>
      <c r="H15" s="58">
        <f t="shared" si="1"/>
        <v>0</v>
      </c>
      <c r="I15" s="48">
        <f t="shared" si="3"/>
        <v>7586.6851999999999</v>
      </c>
      <c r="K15" s="273">
        <v>0</v>
      </c>
    </row>
    <row r="16" spans="1:11" ht="13.5" customHeight="1" x14ac:dyDescent="0.25">
      <c r="A16" s="11" t="s">
        <v>15</v>
      </c>
      <c r="B16" s="52">
        <f t="shared" si="1"/>
        <v>1654.9815930342006</v>
      </c>
      <c r="C16" s="52">
        <f t="shared" si="1"/>
        <v>960.37342859891669</v>
      </c>
      <c r="D16" s="52">
        <f t="shared" si="1"/>
        <v>977.20796970043784</v>
      </c>
      <c r="E16" s="52">
        <f t="shared" si="1"/>
        <v>10.437008666445198</v>
      </c>
      <c r="F16" s="52">
        <f t="shared" si="2"/>
        <v>0</v>
      </c>
      <c r="G16" s="52">
        <f t="shared" si="1"/>
        <v>0</v>
      </c>
      <c r="H16" s="53">
        <f t="shared" si="1"/>
        <v>0</v>
      </c>
      <c r="I16" s="54">
        <f t="shared" si="3"/>
        <v>3603.0000000000005</v>
      </c>
      <c r="K16" s="273">
        <v>0</v>
      </c>
    </row>
    <row r="17" spans="1:11" ht="13.5" customHeight="1" x14ac:dyDescent="0.25">
      <c r="A17" s="12" t="s">
        <v>16</v>
      </c>
      <c r="B17" s="49">
        <f t="shared" si="1"/>
        <v>217.8421081498166</v>
      </c>
      <c r="C17" s="49">
        <f t="shared" si="1"/>
        <v>1.7773039155501458</v>
      </c>
      <c r="D17" s="49">
        <f t="shared" si="1"/>
        <v>76.33026646424085</v>
      </c>
      <c r="E17" s="49">
        <f t="shared" si="1"/>
        <v>2.0503214703924213</v>
      </c>
      <c r="F17" s="49">
        <f t="shared" si="2"/>
        <v>16.708386922996176</v>
      </c>
      <c r="G17" s="49">
        <f t="shared" si="1"/>
        <v>0</v>
      </c>
      <c r="H17" s="58">
        <f t="shared" si="1"/>
        <v>0</v>
      </c>
      <c r="I17" s="48">
        <f t="shared" si="3"/>
        <v>314.70838692299617</v>
      </c>
      <c r="K17" s="273">
        <v>0</v>
      </c>
    </row>
    <row r="18" spans="1:11" ht="13.5" customHeight="1" x14ac:dyDescent="0.25">
      <c r="A18" s="11" t="s">
        <v>17</v>
      </c>
      <c r="B18" s="52">
        <f t="shared" si="1"/>
        <v>0</v>
      </c>
      <c r="C18" s="52">
        <f t="shared" si="1"/>
        <v>0</v>
      </c>
      <c r="D18" s="52">
        <f t="shared" si="1"/>
        <v>0</v>
      </c>
      <c r="E18" s="52">
        <f t="shared" si="1"/>
        <v>0</v>
      </c>
      <c r="F18" s="52">
        <f t="shared" si="2"/>
        <v>0</v>
      </c>
      <c r="G18" s="52">
        <f t="shared" si="1"/>
        <v>0</v>
      </c>
      <c r="H18" s="53">
        <f t="shared" si="1"/>
        <v>0</v>
      </c>
      <c r="I18" s="54">
        <f t="shared" si="3"/>
        <v>0</v>
      </c>
      <c r="K18" s="273">
        <v>0</v>
      </c>
    </row>
    <row r="19" spans="1:11" ht="13.5" customHeight="1" x14ac:dyDescent="0.25">
      <c r="A19" s="12" t="s">
        <v>139</v>
      </c>
      <c r="B19" s="49">
        <f t="shared" si="1"/>
        <v>2058.3061849169198</v>
      </c>
      <c r="C19" s="49">
        <f t="shared" si="1"/>
        <v>1233.513294785002</v>
      </c>
      <c r="D19" s="49">
        <f t="shared" si="1"/>
        <v>1452.2466295280722</v>
      </c>
      <c r="E19" s="49">
        <f t="shared" si="1"/>
        <v>168.15961727232616</v>
      </c>
      <c r="F19" s="49">
        <f t="shared" si="2"/>
        <v>713</v>
      </c>
      <c r="G19" s="49">
        <f t="shared" si="1"/>
        <v>0</v>
      </c>
      <c r="H19" s="58">
        <f t="shared" si="1"/>
        <v>0</v>
      </c>
      <c r="I19" s="48">
        <f t="shared" si="3"/>
        <v>5625.22572650232</v>
      </c>
      <c r="K19" s="273">
        <v>0</v>
      </c>
    </row>
    <row r="20" spans="1:11" ht="13.5" customHeight="1" x14ac:dyDescent="0.25">
      <c r="A20" s="11" t="s">
        <v>18</v>
      </c>
      <c r="B20" s="52">
        <f t="shared" si="1"/>
        <v>0</v>
      </c>
      <c r="C20" s="52">
        <f t="shared" si="1"/>
        <v>0</v>
      </c>
      <c r="D20" s="52">
        <f t="shared" si="1"/>
        <v>0</v>
      </c>
      <c r="E20" s="52">
        <f t="shared" si="1"/>
        <v>0</v>
      </c>
      <c r="F20" s="52">
        <f t="shared" si="2"/>
        <v>0</v>
      </c>
      <c r="G20" s="52">
        <f t="shared" si="1"/>
        <v>0</v>
      </c>
      <c r="H20" s="53">
        <f t="shared" si="1"/>
        <v>0</v>
      </c>
      <c r="I20" s="54">
        <f t="shared" si="3"/>
        <v>0</v>
      </c>
      <c r="K20" s="273">
        <v>0</v>
      </c>
    </row>
    <row r="21" spans="1:11" ht="13.5" customHeight="1" x14ac:dyDescent="0.25">
      <c r="A21" s="12" t="s">
        <v>19</v>
      </c>
      <c r="B21" s="49">
        <f t="shared" si="1"/>
        <v>0</v>
      </c>
      <c r="C21" s="49">
        <f t="shared" si="1"/>
        <v>0</v>
      </c>
      <c r="D21" s="49">
        <f t="shared" si="1"/>
        <v>0</v>
      </c>
      <c r="E21" s="49">
        <f t="shared" si="1"/>
        <v>0</v>
      </c>
      <c r="F21" s="49">
        <f t="shared" si="2"/>
        <v>0</v>
      </c>
      <c r="G21" s="49">
        <f t="shared" si="1"/>
        <v>0</v>
      </c>
      <c r="H21" s="58">
        <f t="shared" si="1"/>
        <v>0</v>
      </c>
      <c r="I21" s="48">
        <f t="shared" si="3"/>
        <v>0</v>
      </c>
      <c r="K21" s="273">
        <v>0</v>
      </c>
    </row>
    <row r="22" spans="1:11" ht="13.5" customHeight="1" x14ac:dyDescent="0.25">
      <c r="A22" s="11" t="s">
        <v>20</v>
      </c>
      <c r="B22" s="52">
        <f t="shared" si="1"/>
        <v>50.449838228873261</v>
      </c>
      <c r="C22" s="52">
        <f t="shared" si="1"/>
        <v>3.0802865076421493</v>
      </c>
      <c r="D22" s="52">
        <f t="shared" si="1"/>
        <v>5.4698752554845838</v>
      </c>
      <c r="E22" s="52">
        <f t="shared" si="1"/>
        <v>7.9999999359999992E-9</v>
      </c>
      <c r="F22" s="52">
        <f t="shared" si="2"/>
        <v>0</v>
      </c>
      <c r="G22" s="52">
        <f t="shared" si="1"/>
        <v>0</v>
      </c>
      <c r="H22" s="53">
        <f t="shared" si="1"/>
        <v>0</v>
      </c>
      <c r="I22" s="54">
        <f t="shared" si="3"/>
        <v>58.999999999999993</v>
      </c>
      <c r="K22" s="273">
        <v>0</v>
      </c>
    </row>
    <row r="23" spans="1:11" ht="13.5" customHeight="1" x14ac:dyDescent="0.25">
      <c r="A23" s="13" t="s">
        <v>58</v>
      </c>
      <c r="B23" s="49">
        <f t="shared" si="1"/>
        <v>6046.0686710801911</v>
      </c>
      <c r="C23" s="49">
        <f t="shared" si="1"/>
        <v>12.950767903027586</v>
      </c>
      <c r="D23" s="49">
        <f t="shared" si="1"/>
        <v>755.98056097681228</v>
      </c>
      <c r="E23" s="49">
        <f t="shared" si="1"/>
        <v>3.9969253887163406E-8</v>
      </c>
      <c r="F23" s="49">
        <f t="shared" si="2"/>
        <v>0</v>
      </c>
      <c r="G23" s="49">
        <f t="shared" si="1"/>
        <v>0</v>
      </c>
      <c r="H23" s="58">
        <f t="shared" si="1"/>
        <v>0</v>
      </c>
      <c r="I23" s="48">
        <f t="shared" si="3"/>
        <v>6815.0000000000009</v>
      </c>
      <c r="K23" s="273">
        <v>0</v>
      </c>
    </row>
    <row r="24" spans="1:11" ht="13.5" customHeight="1" x14ac:dyDescent="0.25">
      <c r="A24" s="11" t="s">
        <v>21</v>
      </c>
      <c r="B24" s="52">
        <f t="shared" ref="B24:H27" si="4">B50+B102</f>
        <v>484.19469402091954</v>
      </c>
      <c r="C24" s="52">
        <f t="shared" si="4"/>
        <v>2350.0778149906328</v>
      </c>
      <c r="D24" s="52">
        <f t="shared" si="4"/>
        <v>359.99958527325379</v>
      </c>
      <c r="E24" s="52">
        <f t="shared" si="4"/>
        <v>1.4610336061286001E-8</v>
      </c>
      <c r="F24" s="52">
        <f t="shared" si="2"/>
        <v>42.569821500583451</v>
      </c>
      <c r="G24" s="52">
        <f t="shared" si="4"/>
        <v>0</v>
      </c>
      <c r="H24" s="53">
        <f t="shared" si="4"/>
        <v>0</v>
      </c>
      <c r="I24" s="54">
        <f t="shared" si="3"/>
        <v>3236.8419157999997</v>
      </c>
      <c r="K24" s="273">
        <v>0</v>
      </c>
    </row>
    <row r="25" spans="1:11" ht="13.5" customHeight="1" x14ac:dyDescent="0.25">
      <c r="A25" s="13" t="s">
        <v>22</v>
      </c>
      <c r="B25" s="49">
        <f t="shared" si="4"/>
        <v>385.71889904415144</v>
      </c>
      <c r="C25" s="49">
        <f t="shared" si="4"/>
        <v>9.1542913011618486E-9</v>
      </c>
      <c r="D25" s="49">
        <f t="shared" si="4"/>
        <v>154.69269610747696</v>
      </c>
      <c r="E25" s="49">
        <f t="shared" si="4"/>
        <v>0</v>
      </c>
      <c r="F25" s="49">
        <f t="shared" si="2"/>
        <v>0</v>
      </c>
      <c r="G25" s="49">
        <f t="shared" si="4"/>
        <v>0</v>
      </c>
      <c r="H25" s="58">
        <f t="shared" si="4"/>
        <v>0</v>
      </c>
      <c r="I25" s="48">
        <f t="shared" si="3"/>
        <v>540.41159516078267</v>
      </c>
      <c r="K25" s="273">
        <v>0</v>
      </c>
    </row>
    <row r="26" spans="1:11" ht="13.5" customHeight="1" x14ac:dyDescent="0.25">
      <c r="A26" s="11" t="s">
        <v>23</v>
      </c>
      <c r="B26" s="52">
        <f t="shared" si="4"/>
        <v>2232.715488226384</v>
      </c>
      <c r="C26" s="52">
        <f t="shared" si="4"/>
        <v>9.9312107022173475</v>
      </c>
      <c r="D26" s="52">
        <f t="shared" si="4"/>
        <v>241.21290115249246</v>
      </c>
      <c r="E26" s="52">
        <f t="shared" si="4"/>
        <v>1.8906795330197073E-8</v>
      </c>
      <c r="F26" s="52">
        <f t="shared" si="2"/>
        <v>0</v>
      </c>
      <c r="G26" s="52">
        <f t="shared" si="4"/>
        <v>0</v>
      </c>
      <c r="H26" s="53">
        <f t="shared" si="4"/>
        <v>0</v>
      </c>
      <c r="I26" s="54">
        <f t="shared" si="3"/>
        <v>2483.8596001000005</v>
      </c>
      <c r="K26" s="273">
        <v>-1.0000030670198612E-7</v>
      </c>
    </row>
    <row r="27" spans="1:11" ht="13.5" customHeight="1" thickBot="1" x14ac:dyDescent="0.3">
      <c r="A27" s="13" t="s">
        <v>24</v>
      </c>
      <c r="B27" s="49">
        <f t="shared" si="4"/>
        <v>2097.983841024587</v>
      </c>
      <c r="C27" s="49">
        <f t="shared" si="4"/>
        <v>19.036572774407198</v>
      </c>
      <c r="D27" s="49">
        <f t="shared" si="4"/>
        <v>4030.8919419799895</v>
      </c>
      <c r="E27" s="49">
        <f t="shared" si="4"/>
        <v>4197.0303781483453</v>
      </c>
      <c r="F27" s="49">
        <f t="shared" si="2"/>
        <v>1571.4972</v>
      </c>
      <c r="G27" s="49">
        <f t="shared" si="4"/>
        <v>1531.5268185358163</v>
      </c>
      <c r="H27" s="58">
        <f t="shared" si="4"/>
        <v>126.58204753685619</v>
      </c>
      <c r="I27" s="48">
        <f t="shared" si="3"/>
        <v>13574.5488</v>
      </c>
      <c r="K27" s="273">
        <v>0</v>
      </c>
    </row>
    <row r="28" spans="1:11" ht="13.5" customHeight="1" x14ac:dyDescent="0.25">
      <c r="A28" s="21" t="s">
        <v>25</v>
      </c>
      <c r="B28" s="127">
        <f>SUM(B7:B27)</f>
        <v>23292.763356507392</v>
      </c>
      <c r="C28" s="127">
        <f t="shared" ref="C28:I28" si="5">SUM(C7:C27)</f>
        <v>4652.109250456092</v>
      </c>
      <c r="D28" s="127">
        <f t="shared" si="5"/>
        <v>10084.807400656768</v>
      </c>
      <c r="E28" s="127">
        <f t="shared" si="5"/>
        <v>4906.1122468575195</v>
      </c>
      <c r="F28" s="127">
        <f t="shared" si="5"/>
        <v>19835.4522863741</v>
      </c>
      <c r="G28" s="127">
        <f t="shared" si="5"/>
        <v>1531.5268185358163</v>
      </c>
      <c r="H28" s="128">
        <f t="shared" si="5"/>
        <v>126.58204753685619</v>
      </c>
      <c r="I28" s="127">
        <f t="shared" si="5"/>
        <v>64429.353406924551</v>
      </c>
      <c r="J28" s="274">
        <v>-9.9993485491722822E-8</v>
      </c>
      <c r="K28" s="273">
        <v>-9.9993485491722822E-8</v>
      </c>
    </row>
    <row r="29" spans="1:11" ht="13.5" customHeight="1" thickBot="1" x14ac:dyDescent="0.35">
      <c r="A29" s="18" t="s">
        <v>85</v>
      </c>
      <c r="B29" s="105">
        <f>B28/$I28</f>
        <v>0.36152408995003199</v>
      </c>
      <c r="C29" s="105">
        <f t="shared" ref="C29:I29" si="6">C28/$I28</f>
        <v>7.2204810454548282E-2</v>
      </c>
      <c r="D29" s="105">
        <f t="shared" si="6"/>
        <v>0.15652504436856418</v>
      </c>
      <c r="E29" s="105">
        <f t="shared" si="6"/>
        <v>7.61471594456547E-2</v>
      </c>
      <c r="F29" s="105">
        <f t="shared" si="6"/>
        <v>0.30786359380478096</v>
      </c>
      <c r="G29" s="105">
        <f t="shared" si="6"/>
        <v>2.3770637722575923E-2</v>
      </c>
      <c r="H29" s="105">
        <f t="shared" si="6"/>
        <v>1.9646642538438354E-3</v>
      </c>
      <c r="I29" s="107">
        <f t="shared" si="6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1.0312499996777343E-8</v>
      </c>
      <c r="C33" s="46">
        <f t="shared" ref="C33:E33" si="7">C111+C137+C163+C189+C215+C241+C267+C293+C319+C345+C371+C397+C423</f>
        <v>32.999999989687502</v>
      </c>
      <c r="D33" s="46">
        <f t="shared" si="7"/>
        <v>1165</v>
      </c>
      <c r="E33" s="46">
        <f t="shared" si="7"/>
        <v>0</v>
      </c>
      <c r="F33" s="371"/>
      <c r="G33" s="46">
        <f t="shared" ref="G33:H48" si="8">G111+G137+G163+G189+G215+G241+G267+G293+G319+G345+G371+G397+G423</f>
        <v>0</v>
      </c>
      <c r="H33" s="47">
        <f t="shared" si="8"/>
        <v>0</v>
      </c>
      <c r="I33" s="48">
        <f>SUM(B33:H33)</f>
        <v>1198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9">B112+B138+B164+B190+B216+B242+B268+B294+B320+B346+B372+B398+B424</f>
        <v>0</v>
      </c>
      <c r="C34" s="52">
        <f t="shared" si="9"/>
        <v>0</v>
      </c>
      <c r="D34" s="52">
        <f t="shared" si="9"/>
        <v>0</v>
      </c>
      <c r="E34" s="52">
        <f t="shared" si="9"/>
        <v>0</v>
      </c>
      <c r="F34" s="372"/>
      <c r="G34" s="52">
        <f t="shared" si="8"/>
        <v>0</v>
      </c>
      <c r="H34" s="53">
        <f t="shared" si="8"/>
        <v>0</v>
      </c>
      <c r="I34" s="54">
        <f t="shared" ref="I34:I53" si="10">SUM(B34:H34)</f>
        <v>0</v>
      </c>
      <c r="K34" s="273">
        <v>0</v>
      </c>
    </row>
    <row r="35" spans="1:11" ht="13.5" customHeight="1" x14ac:dyDescent="0.25">
      <c r="A35" s="12" t="s">
        <v>8</v>
      </c>
      <c r="B35" s="49">
        <f t="shared" si="9"/>
        <v>0</v>
      </c>
      <c r="C35" s="49">
        <f t="shared" si="9"/>
        <v>0</v>
      </c>
      <c r="D35" s="49">
        <f t="shared" si="9"/>
        <v>0</v>
      </c>
      <c r="E35" s="49">
        <f t="shared" si="9"/>
        <v>0</v>
      </c>
      <c r="F35" s="372"/>
      <c r="G35" s="49">
        <f t="shared" si="8"/>
        <v>0</v>
      </c>
      <c r="H35" s="58">
        <f t="shared" si="8"/>
        <v>0</v>
      </c>
      <c r="I35" s="48">
        <f t="shared" si="10"/>
        <v>0</v>
      </c>
      <c r="K35" s="273">
        <v>0</v>
      </c>
    </row>
    <row r="36" spans="1:11" ht="13.5" customHeight="1" x14ac:dyDescent="0.25">
      <c r="A36" s="11" t="s">
        <v>9</v>
      </c>
      <c r="B36" s="52">
        <f t="shared" si="9"/>
        <v>0</v>
      </c>
      <c r="C36" s="52">
        <f t="shared" si="9"/>
        <v>0</v>
      </c>
      <c r="D36" s="52">
        <f t="shared" si="9"/>
        <v>232</v>
      </c>
      <c r="E36" s="52">
        <f t="shared" si="9"/>
        <v>0</v>
      </c>
      <c r="F36" s="372"/>
      <c r="G36" s="52">
        <f t="shared" si="8"/>
        <v>0</v>
      </c>
      <c r="H36" s="53">
        <f t="shared" si="8"/>
        <v>0</v>
      </c>
      <c r="I36" s="54">
        <f t="shared" si="10"/>
        <v>232</v>
      </c>
      <c r="K36" s="273">
        <v>0</v>
      </c>
    </row>
    <row r="37" spans="1:11" ht="13.5" customHeight="1" x14ac:dyDescent="0.25">
      <c r="A37" s="12" t="s">
        <v>10</v>
      </c>
      <c r="B37" s="49">
        <f t="shared" si="9"/>
        <v>0</v>
      </c>
      <c r="C37" s="49">
        <f t="shared" si="9"/>
        <v>0</v>
      </c>
      <c r="D37" s="49">
        <f t="shared" si="9"/>
        <v>0</v>
      </c>
      <c r="E37" s="49">
        <f t="shared" si="9"/>
        <v>0</v>
      </c>
      <c r="F37" s="372"/>
      <c r="G37" s="49">
        <f t="shared" si="8"/>
        <v>0</v>
      </c>
      <c r="H37" s="58">
        <f t="shared" si="8"/>
        <v>0</v>
      </c>
      <c r="I37" s="48">
        <f t="shared" si="10"/>
        <v>0</v>
      </c>
      <c r="K37" s="273">
        <v>0</v>
      </c>
    </row>
    <row r="38" spans="1:11" ht="13.5" customHeight="1" x14ac:dyDescent="0.25">
      <c r="A38" s="11" t="s">
        <v>11</v>
      </c>
      <c r="B38" s="52">
        <f t="shared" si="9"/>
        <v>5.7316208003035801E-8</v>
      </c>
      <c r="C38" s="52">
        <f t="shared" si="9"/>
        <v>3.8210780451838615E-8</v>
      </c>
      <c r="D38" s="52">
        <f t="shared" si="9"/>
        <v>3.8210780451838615E-8</v>
      </c>
      <c r="E38" s="52">
        <f t="shared" si="9"/>
        <v>1.1296026370931447</v>
      </c>
      <c r="F38" s="372"/>
      <c r="G38" s="52">
        <f t="shared" si="8"/>
        <v>0</v>
      </c>
      <c r="H38" s="53">
        <f t="shared" si="8"/>
        <v>0</v>
      </c>
      <c r="I38" s="54">
        <f t="shared" si="10"/>
        <v>1.1296027708309135</v>
      </c>
      <c r="K38" s="273">
        <v>0</v>
      </c>
    </row>
    <row r="39" spans="1:11" ht="13.5" customHeight="1" x14ac:dyDescent="0.25">
      <c r="A39" s="12" t="s">
        <v>12</v>
      </c>
      <c r="B39" s="49">
        <f t="shared" si="9"/>
        <v>0</v>
      </c>
      <c r="C39" s="49">
        <f t="shared" si="9"/>
        <v>0</v>
      </c>
      <c r="D39" s="49">
        <f t="shared" si="9"/>
        <v>0</v>
      </c>
      <c r="E39" s="49">
        <f t="shared" si="9"/>
        <v>0</v>
      </c>
      <c r="F39" s="372"/>
      <c r="G39" s="49">
        <f t="shared" si="8"/>
        <v>0</v>
      </c>
      <c r="H39" s="58">
        <f t="shared" si="8"/>
        <v>0</v>
      </c>
      <c r="I39" s="48">
        <f t="shared" si="10"/>
        <v>0</v>
      </c>
      <c r="K39" s="273">
        <v>0</v>
      </c>
    </row>
    <row r="40" spans="1:11" ht="13.5" customHeight="1" x14ac:dyDescent="0.25">
      <c r="A40" s="11" t="s">
        <v>13</v>
      </c>
      <c r="B40" s="52">
        <f t="shared" si="9"/>
        <v>6.8851754785981652E-8</v>
      </c>
      <c r="C40" s="52">
        <f t="shared" si="9"/>
        <v>0.11170023713569414</v>
      </c>
      <c r="D40" s="52">
        <f t="shared" si="9"/>
        <v>0.29622091932684758</v>
      </c>
      <c r="E40" s="52">
        <f t="shared" si="9"/>
        <v>405.64067086473705</v>
      </c>
      <c r="F40" s="372"/>
      <c r="G40" s="52">
        <f t="shared" si="8"/>
        <v>0</v>
      </c>
      <c r="H40" s="53">
        <f t="shared" si="8"/>
        <v>0</v>
      </c>
      <c r="I40" s="54">
        <f t="shared" si="10"/>
        <v>406.04859209005133</v>
      </c>
      <c r="K40" s="273">
        <v>0</v>
      </c>
    </row>
    <row r="41" spans="1:11" ht="13.5" customHeight="1" x14ac:dyDescent="0.25">
      <c r="A41" s="12" t="s">
        <v>14</v>
      </c>
      <c r="B41" s="49">
        <f t="shared" si="9"/>
        <v>65.119391355730826</v>
      </c>
      <c r="C41" s="49">
        <f t="shared" si="9"/>
        <v>2.307192541199409</v>
      </c>
      <c r="D41" s="49">
        <f t="shared" si="9"/>
        <v>112.11941608028631</v>
      </c>
      <c r="E41" s="49">
        <f t="shared" si="9"/>
        <v>2.2783434250978303E-8</v>
      </c>
      <c r="F41" s="372"/>
      <c r="G41" s="49">
        <f t="shared" si="8"/>
        <v>0</v>
      </c>
      <c r="H41" s="58">
        <f t="shared" si="8"/>
        <v>0</v>
      </c>
      <c r="I41" s="48">
        <f t="shared" si="10"/>
        <v>179.54599999999999</v>
      </c>
      <c r="K41" s="273">
        <v>0</v>
      </c>
    </row>
    <row r="42" spans="1:11" ht="13.5" customHeight="1" x14ac:dyDescent="0.25">
      <c r="A42" s="11" t="s">
        <v>15</v>
      </c>
      <c r="B42" s="52">
        <f t="shared" si="9"/>
        <v>549.92130416368411</v>
      </c>
      <c r="C42" s="52">
        <f t="shared" si="9"/>
        <v>937.82171297339721</v>
      </c>
      <c r="D42" s="52">
        <f t="shared" si="9"/>
        <v>899.2569828383273</v>
      </c>
      <c r="E42" s="52">
        <f t="shared" si="9"/>
        <v>2.4591737136785923E-8</v>
      </c>
      <c r="F42" s="372"/>
      <c r="G42" s="52">
        <f t="shared" si="8"/>
        <v>0</v>
      </c>
      <c r="H42" s="53">
        <f t="shared" si="8"/>
        <v>0</v>
      </c>
      <c r="I42" s="54">
        <f t="shared" si="10"/>
        <v>2387.0000000000005</v>
      </c>
      <c r="K42" s="273">
        <v>0</v>
      </c>
    </row>
    <row r="43" spans="1:11" ht="13.5" customHeight="1" x14ac:dyDescent="0.25">
      <c r="A43" s="12" t="s">
        <v>16</v>
      </c>
      <c r="B43" s="49">
        <f t="shared" si="9"/>
        <v>15.2628718207897</v>
      </c>
      <c r="C43" s="49">
        <f t="shared" si="9"/>
        <v>1.466242351846538</v>
      </c>
      <c r="D43" s="49">
        <f t="shared" si="9"/>
        <v>58.612529774126173</v>
      </c>
      <c r="E43" s="49">
        <f t="shared" si="9"/>
        <v>0.65835605323759017</v>
      </c>
      <c r="F43" s="372"/>
      <c r="G43" s="49">
        <f t="shared" si="8"/>
        <v>0</v>
      </c>
      <c r="H43" s="58">
        <f t="shared" si="8"/>
        <v>0</v>
      </c>
      <c r="I43" s="48">
        <f t="shared" si="10"/>
        <v>76.000000000000014</v>
      </c>
      <c r="K43" s="273">
        <v>0</v>
      </c>
    </row>
    <row r="44" spans="1:11" ht="13.5" customHeight="1" x14ac:dyDescent="0.25">
      <c r="A44" s="11" t="s">
        <v>17</v>
      </c>
      <c r="B44" s="52">
        <f t="shared" si="9"/>
        <v>0</v>
      </c>
      <c r="C44" s="52">
        <f t="shared" si="9"/>
        <v>0</v>
      </c>
      <c r="D44" s="52">
        <f t="shared" si="9"/>
        <v>0</v>
      </c>
      <c r="E44" s="52">
        <f t="shared" si="9"/>
        <v>0</v>
      </c>
      <c r="F44" s="372"/>
      <c r="G44" s="52">
        <f t="shared" si="8"/>
        <v>0</v>
      </c>
      <c r="H44" s="53">
        <f t="shared" si="8"/>
        <v>0</v>
      </c>
      <c r="I44" s="54">
        <f t="shared" si="10"/>
        <v>0</v>
      </c>
      <c r="K44" s="273">
        <v>0</v>
      </c>
    </row>
    <row r="45" spans="1:11" ht="13.5" customHeight="1" x14ac:dyDescent="0.25">
      <c r="A45" s="12" t="s">
        <v>139</v>
      </c>
      <c r="B45" s="49">
        <f t="shared" si="9"/>
        <v>389.86468663313167</v>
      </c>
      <c r="C45" s="49">
        <f t="shared" si="9"/>
        <v>1046.1608803444058</v>
      </c>
      <c r="D45" s="49">
        <f t="shared" si="9"/>
        <v>1264.5867796483246</v>
      </c>
      <c r="E45" s="49">
        <f t="shared" si="9"/>
        <v>139.38765337413781</v>
      </c>
      <c r="F45" s="372"/>
      <c r="G45" s="49">
        <f t="shared" si="8"/>
        <v>0</v>
      </c>
      <c r="H45" s="58">
        <f t="shared" si="8"/>
        <v>0</v>
      </c>
      <c r="I45" s="48">
        <f t="shared" si="10"/>
        <v>2840</v>
      </c>
      <c r="K45" s="273">
        <v>0</v>
      </c>
    </row>
    <row r="46" spans="1:11" ht="13.5" customHeight="1" x14ac:dyDescent="0.25">
      <c r="A46" s="11" t="s">
        <v>18</v>
      </c>
      <c r="B46" s="52">
        <f t="shared" si="9"/>
        <v>0</v>
      </c>
      <c r="C46" s="52">
        <f t="shared" si="9"/>
        <v>0</v>
      </c>
      <c r="D46" s="52">
        <f t="shared" si="9"/>
        <v>0</v>
      </c>
      <c r="E46" s="52">
        <f t="shared" si="9"/>
        <v>0</v>
      </c>
      <c r="F46" s="372"/>
      <c r="G46" s="52">
        <f t="shared" si="8"/>
        <v>0</v>
      </c>
      <c r="H46" s="53">
        <f t="shared" si="8"/>
        <v>0</v>
      </c>
      <c r="I46" s="54">
        <f t="shared" si="10"/>
        <v>0</v>
      </c>
      <c r="K46" s="273">
        <v>0</v>
      </c>
    </row>
    <row r="47" spans="1:11" ht="13.5" customHeight="1" x14ac:dyDescent="0.25">
      <c r="A47" s="12" t="s">
        <v>19</v>
      </c>
      <c r="B47" s="49">
        <f t="shared" si="9"/>
        <v>0</v>
      </c>
      <c r="C47" s="49">
        <f t="shared" si="9"/>
        <v>0</v>
      </c>
      <c r="D47" s="49">
        <f t="shared" si="9"/>
        <v>0</v>
      </c>
      <c r="E47" s="49">
        <f t="shared" si="9"/>
        <v>0</v>
      </c>
      <c r="F47" s="372"/>
      <c r="G47" s="49">
        <f t="shared" si="8"/>
        <v>0</v>
      </c>
      <c r="H47" s="58">
        <f t="shared" si="8"/>
        <v>0</v>
      </c>
      <c r="I47" s="48">
        <f t="shared" si="10"/>
        <v>0</v>
      </c>
      <c r="K47" s="273">
        <v>0</v>
      </c>
    </row>
    <row r="48" spans="1:11" ht="13.5" customHeight="1" x14ac:dyDescent="0.25">
      <c r="A48" s="11" t="s">
        <v>20</v>
      </c>
      <c r="B48" s="52">
        <f t="shared" si="9"/>
        <v>6.2661867526975321</v>
      </c>
      <c r="C48" s="52">
        <f t="shared" si="9"/>
        <v>3.0802865076421493</v>
      </c>
      <c r="D48" s="52">
        <f t="shared" si="9"/>
        <v>4.6535267316603184</v>
      </c>
      <c r="E48" s="52">
        <f t="shared" si="9"/>
        <v>7.9999999359999992E-9</v>
      </c>
      <c r="F48" s="372"/>
      <c r="G48" s="52">
        <f t="shared" si="8"/>
        <v>0</v>
      </c>
      <c r="H48" s="53">
        <f t="shared" si="8"/>
        <v>0</v>
      </c>
      <c r="I48" s="54">
        <f t="shared" si="10"/>
        <v>14</v>
      </c>
      <c r="K48" s="273">
        <v>0</v>
      </c>
    </row>
    <row r="49" spans="1:11" ht="13.5" customHeight="1" x14ac:dyDescent="0.25">
      <c r="A49" s="13" t="s">
        <v>58</v>
      </c>
      <c r="B49" s="49">
        <f t="shared" si="9"/>
        <v>7.0365092961767211</v>
      </c>
      <c r="C49" s="49">
        <f t="shared" si="9"/>
        <v>1.757791646113716</v>
      </c>
      <c r="D49" s="49">
        <f t="shared" si="9"/>
        <v>3.2056990177403084</v>
      </c>
      <c r="E49" s="49">
        <f t="shared" si="9"/>
        <v>3.9969253887163406E-8</v>
      </c>
      <c r="F49" s="372"/>
      <c r="G49" s="49">
        <f t="shared" ref="G49:H53" si="11">G127+G153+G179+G205+G231+G257+G283+G309+G335+G361+G387+G413+G439</f>
        <v>0</v>
      </c>
      <c r="H49" s="58">
        <f t="shared" si="11"/>
        <v>0</v>
      </c>
      <c r="I49" s="48">
        <f t="shared" si="10"/>
        <v>12</v>
      </c>
      <c r="K49" s="273">
        <v>0</v>
      </c>
    </row>
    <row r="50" spans="1:11" ht="13.5" customHeight="1" x14ac:dyDescent="0.25">
      <c r="A50" s="11" t="s">
        <v>21</v>
      </c>
      <c r="B50" s="52">
        <f t="shared" ref="B50:E53" si="12">B128+B154+B180+B206+B232+B258+B284+B310+B336+B362+B388+B414+B440</f>
        <v>223.52404063110876</v>
      </c>
      <c r="C50" s="52">
        <f t="shared" si="12"/>
        <v>2350.0778149906328</v>
      </c>
      <c r="D50" s="52">
        <f t="shared" si="12"/>
        <v>341.39814436364804</v>
      </c>
      <c r="E50" s="52">
        <f t="shared" si="12"/>
        <v>1.4610336061286001E-8</v>
      </c>
      <c r="F50" s="372"/>
      <c r="G50" s="52">
        <f t="shared" si="11"/>
        <v>0</v>
      </c>
      <c r="H50" s="53">
        <f t="shared" si="11"/>
        <v>0</v>
      </c>
      <c r="I50" s="54">
        <f t="shared" si="10"/>
        <v>2914.9999999999995</v>
      </c>
      <c r="K50" s="273">
        <v>0</v>
      </c>
    </row>
    <row r="51" spans="1:11" ht="13.5" customHeight="1" x14ac:dyDescent="0.25">
      <c r="A51" s="13" t="s">
        <v>22</v>
      </c>
      <c r="B51" s="49">
        <f t="shared" si="12"/>
        <v>58.8994525858514</v>
      </c>
      <c r="C51" s="49">
        <f t="shared" si="12"/>
        <v>9.1542913011618486E-9</v>
      </c>
      <c r="D51" s="49">
        <f t="shared" si="12"/>
        <v>9.1542913011618486E-9</v>
      </c>
      <c r="E51" s="49">
        <f t="shared" si="12"/>
        <v>0</v>
      </c>
      <c r="F51" s="372"/>
      <c r="G51" s="49">
        <f t="shared" si="11"/>
        <v>0</v>
      </c>
      <c r="H51" s="58">
        <f t="shared" si="11"/>
        <v>0</v>
      </c>
      <c r="I51" s="48">
        <f t="shared" si="10"/>
        <v>58.899452604159983</v>
      </c>
      <c r="K51" s="273">
        <v>0</v>
      </c>
    </row>
    <row r="52" spans="1:11" ht="13.5" customHeight="1" x14ac:dyDescent="0.25">
      <c r="A52" s="11" t="s">
        <v>23</v>
      </c>
      <c r="B52" s="52">
        <f t="shared" si="12"/>
        <v>88.80538805328294</v>
      </c>
      <c r="C52" s="52">
        <f t="shared" si="12"/>
        <v>2.7241639953178192</v>
      </c>
      <c r="D52" s="52">
        <f t="shared" si="12"/>
        <v>10.829248032492458</v>
      </c>
      <c r="E52" s="52">
        <f t="shared" si="12"/>
        <v>1.8906795330197073E-8</v>
      </c>
      <c r="F52" s="372"/>
      <c r="G52" s="52">
        <f t="shared" si="11"/>
        <v>0</v>
      </c>
      <c r="H52" s="53">
        <f t="shared" si="11"/>
        <v>0</v>
      </c>
      <c r="I52" s="54">
        <f t="shared" si="10"/>
        <v>102.35880010000001</v>
      </c>
      <c r="K52" s="273">
        <v>-1.000000082740371E-7</v>
      </c>
    </row>
    <row r="53" spans="1:11" ht="13.5" customHeight="1" thickBot="1" x14ac:dyDescent="0.3">
      <c r="A53" s="13" t="s">
        <v>24</v>
      </c>
      <c r="B53" s="49">
        <f t="shared" si="12"/>
        <v>64.159856334677684</v>
      </c>
      <c r="C53" s="49">
        <f t="shared" si="12"/>
        <v>18.901958654092972</v>
      </c>
      <c r="D53" s="49">
        <f t="shared" si="12"/>
        <v>1273.9040330202129</v>
      </c>
      <c r="E53" s="49">
        <f t="shared" si="12"/>
        <v>3084.3414739503796</v>
      </c>
      <c r="F53" s="373"/>
      <c r="G53" s="49">
        <f t="shared" si="11"/>
        <v>499.74312091716541</v>
      </c>
      <c r="H53" s="58">
        <f t="shared" si="11"/>
        <v>125.56075712347108</v>
      </c>
      <c r="I53" s="48">
        <f t="shared" si="10"/>
        <v>5066.6112000000003</v>
      </c>
      <c r="K53" s="273">
        <v>0</v>
      </c>
    </row>
    <row r="54" spans="1:11" ht="13.5" customHeight="1" x14ac:dyDescent="0.25">
      <c r="A54" s="21" t="s">
        <v>25</v>
      </c>
      <c r="B54" s="127">
        <f>SUM(B33:B53)</f>
        <v>1468.8596877636119</v>
      </c>
      <c r="C54" s="127">
        <f t="shared" ref="C54:I54" si="13">SUM(C33:C53)</f>
        <v>4397.4097442788361</v>
      </c>
      <c r="D54" s="127">
        <f t="shared" si="13"/>
        <v>5365.8625804735093</v>
      </c>
      <c r="E54" s="127">
        <f t="shared" si="13"/>
        <v>3631.1577570084469</v>
      </c>
      <c r="F54" s="127">
        <f t="shared" si="13"/>
        <v>0</v>
      </c>
      <c r="G54" s="127">
        <f t="shared" si="13"/>
        <v>499.74312091716541</v>
      </c>
      <c r="H54" s="128">
        <f t="shared" si="13"/>
        <v>125.56075712347108</v>
      </c>
      <c r="I54" s="129">
        <f t="shared" si="13"/>
        <v>15488.593647565045</v>
      </c>
      <c r="K54" s="273">
        <v>-1.000043994281441E-7</v>
      </c>
    </row>
    <row r="55" spans="1:11" ht="13.5" customHeight="1" thickBot="1" x14ac:dyDescent="0.35">
      <c r="A55" s="18" t="s">
        <v>85</v>
      </c>
      <c r="B55" s="105">
        <f>B54/$I54</f>
        <v>9.4834929573772542E-2</v>
      </c>
      <c r="C55" s="105">
        <f t="shared" ref="C55:I55" si="14">C54/$I54</f>
        <v>0.28391278410032733</v>
      </c>
      <c r="D55" s="105">
        <f t="shared" si="14"/>
        <v>0.34643962535081901</v>
      </c>
      <c r="E55" s="105">
        <f t="shared" si="14"/>
        <v>0.23444076587155474</v>
      </c>
      <c r="F55" s="105">
        <f t="shared" si="14"/>
        <v>0</v>
      </c>
      <c r="G55" s="105">
        <f t="shared" si="14"/>
        <v>3.2265235455752939E-2</v>
      </c>
      <c r="H55" s="105">
        <f t="shared" si="14"/>
        <v>8.1066596477731481E-3</v>
      </c>
      <c r="I55" s="107">
        <f t="shared" si="14"/>
        <v>1</v>
      </c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5">+F450+F476+F502+F528+F554</f>
        <v>0</v>
      </c>
      <c r="G60" s="379"/>
      <c r="H60" s="381"/>
      <c r="I60" s="54">
        <f t="shared" ref="I60:I79" si="16">+F60</f>
        <v>0</v>
      </c>
      <c r="K60" s="273">
        <v>0</v>
      </c>
    </row>
    <row r="61" spans="1:11" ht="13.5" customHeight="1" x14ac:dyDescent="0.25">
      <c r="A61" s="12" t="s">
        <v>8</v>
      </c>
      <c r="B61" s="379"/>
      <c r="C61" s="380"/>
      <c r="D61" s="380"/>
      <c r="E61" s="381"/>
      <c r="F61" s="49">
        <f t="shared" si="15"/>
        <v>0</v>
      </c>
      <c r="G61" s="379"/>
      <c r="H61" s="381"/>
      <c r="I61" s="48">
        <f t="shared" si="16"/>
        <v>0</v>
      </c>
      <c r="K61" s="273">
        <v>0</v>
      </c>
    </row>
    <row r="62" spans="1:11" ht="13.5" customHeight="1" x14ac:dyDescent="0.25">
      <c r="A62" s="11" t="s">
        <v>9</v>
      </c>
      <c r="B62" s="379"/>
      <c r="C62" s="380"/>
      <c r="D62" s="380"/>
      <c r="E62" s="381"/>
      <c r="F62" s="52">
        <f t="shared" si="15"/>
        <v>0</v>
      </c>
      <c r="G62" s="379"/>
      <c r="H62" s="381"/>
      <c r="I62" s="54">
        <f t="shared" si="16"/>
        <v>0</v>
      </c>
      <c r="K62" s="273">
        <v>0</v>
      </c>
    </row>
    <row r="63" spans="1:11" ht="13.5" customHeight="1" x14ac:dyDescent="0.25">
      <c r="A63" s="12" t="s">
        <v>10</v>
      </c>
      <c r="B63" s="379"/>
      <c r="C63" s="380"/>
      <c r="D63" s="380"/>
      <c r="E63" s="381"/>
      <c r="F63" s="49">
        <f t="shared" si="15"/>
        <v>0</v>
      </c>
      <c r="G63" s="379"/>
      <c r="H63" s="381"/>
      <c r="I63" s="48">
        <f t="shared" si="16"/>
        <v>0</v>
      </c>
      <c r="K63" s="273">
        <v>0</v>
      </c>
    </row>
    <row r="64" spans="1:11" ht="13.5" customHeight="1" x14ac:dyDescent="0.25">
      <c r="A64" s="11" t="s">
        <v>11</v>
      </c>
      <c r="B64" s="379"/>
      <c r="C64" s="380"/>
      <c r="D64" s="380"/>
      <c r="E64" s="381"/>
      <c r="F64" s="52">
        <f t="shared" si="15"/>
        <v>6556.2232075296333</v>
      </c>
      <c r="G64" s="379"/>
      <c r="H64" s="381"/>
      <c r="I64" s="54">
        <f t="shared" si="16"/>
        <v>6556.2232075296333</v>
      </c>
      <c r="K64" s="273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15"/>
        <v>733</v>
      </c>
      <c r="G65" s="379"/>
      <c r="H65" s="381"/>
      <c r="I65" s="48">
        <f t="shared" si="16"/>
        <v>733</v>
      </c>
      <c r="K65" s="273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15"/>
        <v>9394.3254351392279</v>
      </c>
      <c r="G66" s="379"/>
      <c r="H66" s="381"/>
      <c r="I66" s="54">
        <f t="shared" si="16"/>
        <v>9394.3254351392279</v>
      </c>
      <c r="K66" s="273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15"/>
        <v>0</v>
      </c>
      <c r="G67" s="379"/>
      <c r="H67" s="381"/>
      <c r="I67" s="48">
        <f t="shared" si="16"/>
        <v>0</v>
      </c>
      <c r="K67" s="273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15"/>
        <v>0</v>
      </c>
      <c r="G68" s="379"/>
      <c r="H68" s="381"/>
      <c r="I68" s="54">
        <f t="shared" si="16"/>
        <v>0</v>
      </c>
      <c r="K68" s="273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15"/>
        <v>16.708386922996176</v>
      </c>
      <c r="G69" s="379"/>
      <c r="H69" s="381"/>
      <c r="I69" s="48">
        <f t="shared" si="16"/>
        <v>16.708386922996176</v>
      </c>
      <c r="K69" s="273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15"/>
        <v>0</v>
      </c>
      <c r="G70" s="379"/>
      <c r="H70" s="381"/>
      <c r="I70" s="54">
        <f t="shared" si="16"/>
        <v>0</v>
      </c>
      <c r="K70" s="273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15"/>
        <v>713</v>
      </c>
      <c r="G71" s="379"/>
      <c r="H71" s="381"/>
      <c r="I71" s="48">
        <f t="shared" si="16"/>
        <v>713</v>
      </c>
      <c r="K71" s="273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15"/>
        <v>0</v>
      </c>
      <c r="G72" s="379"/>
      <c r="H72" s="381"/>
      <c r="I72" s="54">
        <f t="shared" si="16"/>
        <v>0</v>
      </c>
      <c r="K72" s="273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15"/>
        <v>0</v>
      </c>
      <c r="G73" s="379"/>
      <c r="H73" s="381"/>
      <c r="I73" s="48">
        <f t="shared" si="16"/>
        <v>0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5"/>
        <v>0</v>
      </c>
      <c r="G74" s="379"/>
      <c r="H74" s="381"/>
      <c r="I74" s="54">
        <f t="shared" si="16"/>
        <v>0</v>
      </c>
      <c r="K74" s="273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15"/>
        <v>0</v>
      </c>
      <c r="G75" s="379"/>
      <c r="H75" s="381"/>
      <c r="I75" s="48">
        <f t="shared" si="16"/>
        <v>0</v>
      </c>
      <c r="K75" s="273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15"/>
        <v>20</v>
      </c>
      <c r="G76" s="379"/>
      <c r="H76" s="381"/>
      <c r="I76" s="54">
        <f t="shared" si="16"/>
        <v>20</v>
      </c>
      <c r="K76" s="273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15"/>
        <v>0</v>
      </c>
      <c r="G77" s="379"/>
      <c r="H77" s="381"/>
      <c r="I77" s="48">
        <f t="shared" si="16"/>
        <v>0</v>
      </c>
      <c r="K77" s="273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15"/>
        <v>0</v>
      </c>
      <c r="G78" s="379"/>
      <c r="H78" s="381"/>
      <c r="I78" s="54">
        <f t="shared" si="16"/>
        <v>0</v>
      </c>
      <c r="K78" s="273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15"/>
        <v>1571.4972</v>
      </c>
      <c r="G79" s="382"/>
      <c r="H79" s="384"/>
      <c r="I79" s="48">
        <f t="shared" si="16"/>
        <v>1571.4972</v>
      </c>
      <c r="K79" s="273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:I80" si="17">SUM(C59:C79)</f>
        <v>0</v>
      </c>
      <c r="D80" s="127">
        <f t="shared" si="17"/>
        <v>0</v>
      </c>
      <c r="E80" s="127">
        <f t="shared" si="17"/>
        <v>0</v>
      </c>
      <c r="F80" s="127">
        <f t="shared" si="17"/>
        <v>19004.754229591861</v>
      </c>
      <c r="G80" s="127">
        <f t="shared" si="17"/>
        <v>0</v>
      </c>
      <c r="H80" s="128">
        <f t="shared" si="17"/>
        <v>0</v>
      </c>
      <c r="I80" s="129">
        <f t="shared" si="17"/>
        <v>19004.754229591861</v>
      </c>
      <c r="K80" s="273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:I81" si="18">C80/$I80</f>
        <v>0</v>
      </c>
      <c r="D81" s="105">
        <f t="shared" si="18"/>
        <v>0</v>
      </c>
      <c r="E81" s="105">
        <f t="shared" si="18"/>
        <v>0</v>
      </c>
      <c r="F81" s="105">
        <f t="shared" si="18"/>
        <v>1</v>
      </c>
      <c r="G81" s="105">
        <f t="shared" si="18"/>
        <v>0</v>
      </c>
      <c r="H81" s="105">
        <f t="shared" si="18"/>
        <v>0</v>
      </c>
      <c r="I81" s="107">
        <f t="shared" si="18"/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3.2969182939268649E-12</v>
      </c>
      <c r="G82" s="2"/>
      <c r="H82" s="2"/>
      <c r="I82" s="271">
        <f>+I80-I470-I496-I522-I548-I574</f>
        <v>3.2969182939268649E-12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152.97265619461231</v>
      </c>
      <c r="C85" s="46">
        <f t="shared" ref="C85:H85" si="19">C579+C605+C631</f>
        <v>0</v>
      </c>
      <c r="D85" s="46">
        <f t="shared" si="19"/>
        <v>13.027343805387691</v>
      </c>
      <c r="E85" s="46">
        <f t="shared" si="19"/>
        <v>0</v>
      </c>
      <c r="F85" s="46">
        <f t="shared" si="19"/>
        <v>0</v>
      </c>
      <c r="G85" s="46">
        <f t="shared" si="19"/>
        <v>0</v>
      </c>
      <c r="H85" s="47">
        <f t="shared" si="19"/>
        <v>0</v>
      </c>
      <c r="I85" s="48">
        <f>SUM(B85:H85)</f>
        <v>166</v>
      </c>
      <c r="K85" s="273">
        <v>0</v>
      </c>
    </row>
    <row r="86" spans="1:11" x14ac:dyDescent="0.25">
      <c r="A86" s="11" t="s">
        <v>7</v>
      </c>
      <c r="B86" s="52">
        <f t="shared" ref="B86:H101" si="20">B580+B606+B632</f>
        <v>75.472284718026359</v>
      </c>
      <c r="C86" s="52">
        <f t="shared" si="20"/>
        <v>0</v>
      </c>
      <c r="D86" s="52">
        <f t="shared" si="20"/>
        <v>5.5277152819736335</v>
      </c>
      <c r="E86" s="52">
        <f t="shared" si="20"/>
        <v>0</v>
      </c>
      <c r="F86" s="52">
        <f t="shared" si="20"/>
        <v>0</v>
      </c>
      <c r="G86" s="52">
        <f t="shared" si="20"/>
        <v>0</v>
      </c>
      <c r="H86" s="53">
        <f t="shared" si="20"/>
        <v>0</v>
      </c>
      <c r="I86" s="54">
        <f t="shared" ref="I86:I105" si="21">SUM(B86:H86)</f>
        <v>80.999999999999986</v>
      </c>
      <c r="K86" s="273">
        <v>0</v>
      </c>
    </row>
    <row r="87" spans="1:11" x14ac:dyDescent="0.25">
      <c r="A87" s="12" t="s">
        <v>8</v>
      </c>
      <c r="B87" s="49">
        <f t="shared" si="20"/>
        <v>293.66656461855104</v>
      </c>
      <c r="C87" s="49">
        <f t="shared" si="20"/>
        <v>0</v>
      </c>
      <c r="D87" s="49">
        <f t="shared" si="20"/>
        <v>23.333435381448968</v>
      </c>
      <c r="E87" s="49">
        <f t="shared" si="20"/>
        <v>0</v>
      </c>
      <c r="F87" s="49">
        <f t="shared" si="20"/>
        <v>0</v>
      </c>
      <c r="G87" s="49">
        <f t="shared" si="20"/>
        <v>0</v>
      </c>
      <c r="H87" s="58">
        <f t="shared" si="20"/>
        <v>0</v>
      </c>
      <c r="I87" s="48">
        <f t="shared" si="21"/>
        <v>317</v>
      </c>
      <c r="K87" s="273">
        <v>0</v>
      </c>
    </row>
    <row r="88" spans="1:11" x14ac:dyDescent="0.25">
      <c r="A88" s="11" t="s">
        <v>9</v>
      </c>
      <c r="B88" s="52">
        <f t="shared" si="20"/>
        <v>539.75848819010798</v>
      </c>
      <c r="C88" s="52">
        <f t="shared" si="20"/>
        <v>0</v>
      </c>
      <c r="D88" s="52">
        <f t="shared" si="20"/>
        <v>35.241511809892117</v>
      </c>
      <c r="E88" s="52">
        <f t="shared" si="20"/>
        <v>0</v>
      </c>
      <c r="F88" s="52">
        <f t="shared" si="20"/>
        <v>0</v>
      </c>
      <c r="G88" s="52">
        <f t="shared" si="20"/>
        <v>0</v>
      </c>
      <c r="H88" s="53">
        <f t="shared" si="20"/>
        <v>0</v>
      </c>
      <c r="I88" s="54">
        <f t="shared" si="21"/>
        <v>575.00000000000011</v>
      </c>
      <c r="K88" s="273">
        <v>0</v>
      </c>
    </row>
    <row r="89" spans="1:11" x14ac:dyDescent="0.25">
      <c r="A89" s="12" t="s">
        <v>10</v>
      </c>
      <c r="B89" s="49">
        <f t="shared" si="20"/>
        <v>0</v>
      </c>
      <c r="C89" s="49">
        <f t="shared" si="20"/>
        <v>0</v>
      </c>
      <c r="D89" s="49">
        <f t="shared" si="20"/>
        <v>0</v>
      </c>
      <c r="E89" s="49">
        <f t="shared" si="20"/>
        <v>0</v>
      </c>
      <c r="F89" s="49">
        <f t="shared" si="20"/>
        <v>0</v>
      </c>
      <c r="G89" s="49">
        <f t="shared" si="20"/>
        <v>0</v>
      </c>
      <c r="H89" s="58">
        <f t="shared" si="20"/>
        <v>0</v>
      </c>
      <c r="I89" s="48">
        <f t="shared" si="21"/>
        <v>0</v>
      </c>
      <c r="K89" s="273">
        <v>0</v>
      </c>
    </row>
    <row r="90" spans="1:11" x14ac:dyDescent="0.25">
      <c r="A90" s="11" t="s">
        <v>11</v>
      </c>
      <c r="B90" s="52">
        <f t="shared" si="20"/>
        <v>0</v>
      </c>
      <c r="C90" s="52">
        <f t="shared" si="20"/>
        <v>0</v>
      </c>
      <c r="D90" s="52">
        <f t="shared" si="20"/>
        <v>2.8361551311057991E-2</v>
      </c>
      <c r="E90" s="52">
        <f t="shared" si="20"/>
        <v>21.387576005183838</v>
      </c>
      <c r="F90" s="52">
        <f t="shared" si="20"/>
        <v>0</v>
      </c>
      <c r="G90" s="52">
        <f t="shared" si="20"/>
        <v>0</v>
      </c>
      <c r="H90" s="53">
        <f t="shared" si="20"/>
        <v>0</v>
      </c>
      <c r="I90" s="54">
        <f t="shared" si="21"/>
        <v>21.415937556494896</v>
      </c>
      <c r="K90" s="273">
        <v>0</v>
      </c>
    </row>
    <row r="91" spans="1:11" x14ac:dyDescent="0.25">
      <c r="A91" s="12" t="s">
        <v>12</v>
      </c>
      <c r="B91" s="49">
        <f t="shared" si="20"/>
        <v>0</v>
      </c>
      <c r="C91" s="49">
        <f t="shared" si="20"/>
        <v>0</v>
      </c>
      <c r="D91" s="49">
        <f t="shared" si="20"/>
        <v>0</v>
      </c>
      <c r="E91" s="49">
        <f t="shared" si="20"/>
        <v>32</v>
      </c>
      <c r="F91" s="49">
        <f t="shared" si="20"/>
        <v>0</v>
      </c>
      <c r="G91" s="49">
        <f t="shared" si="20"/>
        <v>0</v>
      </c>
      <c r="H91" s="58">
        <f t="shared" si="20"/>
        <v>0</v>
      </c>
      <c r="I91" s="48">
        <f>SUM(B91:H91)</f>
        <v>32</v>
      </c>
      <c r="K91" s="273">
        <v>0</v>
      </c>
    </row>
    <row r="92" spans="1:11" x14ac:dyDescent="0.25">
      <c r="A92" s="11" t="s">
        <v>13</v>
      </c>
      <c r="B92" s="52">
        <f t="shared" si="20"/>
        <v>0</v>
      </c>
      <c r="C92" s="52">
        <f t="shared" si="20"/>
        <v>0.42160100037193587</v>
      </c>
      <c r="D92" s="52">
        <f t="shared" si="20"/>
        <v>0.10249938144972758</v>
      </c>
      <c r="E92" s="52">
        <f t="shared" si="20"/>
        <v>68.277071688726679</v>
      </c>
      <c r="F92" s="52">
        <f t="shared" si="20"/>
        <v>808.12823528165848</v>
      </c>
      <c r="G92" s="52">
        <f t="shared" si="20"/>
        <v>0</v>
      </c>
      <c r="H92" s="53">
        <f t="shared" si="20"/>
        <v>0</v>
      </c>
      <c r="I92" s="54">
        <f t="shared" si="21"/>
        <v>876.92940735220679</v>
      </c>
      <c r="K92" s="273">
        <v>0</v>
      </c>
    </row>
    <row r="93" spans="1:11" x14ac:dyDescent="0.25">
      <c r="A93" s="12" t="s">
        <v>14</v>
      </c>
      <c r="B93" s="49">
        <f t="shared" si="20"/>
        <v>6937.5126535678428</v>
      </c>
      <c r="C93" s="49">
        <f t="shared" si="20"/>
        <v>25.528076462937548</v>
      </c>
      <c r="D93" s="49">
        <f t="shared" si="20"/>
        <v>444.09846996921959</v>
      </c>
      <c r="E93" s="49">
        <f t="shared" si="20"/>
        <v>0</v>
      </c>
      <c r="F93" s="49">
        <f t="shared" si="20"/>
        <v>0</v>
      </c>
      <c r="G93" s="49">
        <f t="shared" si="20"/>
        <v>0</v>
      </c>
      <c r="H93" s="58">
        <f t="shared" si="20"/>
        <v>0</v>
      </c>
      <c r="I93" s="48">
        <f t="shared" si="21"/>
        <v>7407.1392000000005</v>
      </c>
      <c r="K93" s="273">
        <v>0</v>
      </c>
    </row>
    <row r="94" spans="1:11" x14ac:dyDescent="0.25">
      <c r="A94" s="11" t="s">
        <v>15</v>
      </c>
      <c r="B94" s="52">
        <f t="shared" si="20"/>
        <v>1105.0602888705166</v>
      </c>
      <c r="C94" s="52">
        <f t="shared" si="20"/>
        <v>22.551715625519503</v>
      </c>
      <c r="D94" s="52">
        <f t="shared" si="20"/>
        <v>77.950986862110483</v>
      </c>
      <c r="E94" s="52">
        <f t="shared" si="20"/>
        <v>10.437008641853462</v>
      </c>
      <c r="F94" s="52">
        <f t="shared" si="20"/>
        <v>0</v>
      </c>
      <c r="G94" s="52">
        <f t="shared" si="20"/>
        <v>0</v>
      </c>
      <c r="H94" s="53">
        <f t="shared" si="20"/>
        <v>0</v>
      </c>
      <c r="I94" s="54">
        <f t="shared" si="21"/>
        <v>1216.0000000000002</v>
      </c>
      <c r="K94" s="273">
        <v>0</v>
      </c>
    </row>
    <row r="95" spans="1:11" x14ac:dyDescent="0.25">
      <c r="A95" s="12" t="s">
        <v>16</v>
      </c>
      <c r="B95" s="49">
        <f t="shared" si="20"/>
        <v>202.57923632902688</v>
      </c>
      <c r="C95" s="49">
        <f t="shared" si="20"/>
        <v>0.31106156370360794</v>
      </c>
      <c r="D95" s="49">
        <f t="shared" si="20"/>
        <v>17.717736690114684</v>
      </c>
      <c r="E95" s="49">
        <f t="shared" si="20"/>
        <v>1.391965417154831</v>
      </c>
      <c r="F95" s="49">
        <f t="shared" si="20"/>
        <v>0</v>
      </c>
      <c r="G95" s="49">
        <f t="shared" si="20"/>
        <v>0</v>
      </c>
      <c r="H95" s="58">
        <f t="shared" si="20"/>
        <v>0</v>
      </c>
      <c r="I95" s="48">
        <f t="shared" si="21"/>
        <v>222.00000000000003</v>
      </c>
      <c r="K95" s="273">
        <v>0</v>
      </c>
    </row>
    <row r="96" spans="1:11" x14ac:dyDescent="0.25">
      <c r="A96" s="11" t="s">
        <v>17</v>
      </c>
      <c r="B96" s="52">
        <f t="shared" si="20"/>
        <v>0</v>
      </c>
      <c r="C96" s="52">
        <f t="shared" si="20"/>
        <v>0</v>
      </c>
      <c r="D96" s="52">
        <f t="shared" si="20"/>
        <v>0</v>
      </c>
      <c r="E96" s="52">
        <f t="shared" si="20"/>
        <v>0</v>
      </c>
      <c r="F96" s="52">
        <f t="shared" si="20"/>
        <v>0</v>
      </c>
      <c r="G96" s="52">
        <f t="shared" si="20"/>
        <v>0</v>
      </c>
      <c r="H96" s="53">
        <f t="shared" si="20"/>
        <v>0</v>
      </c>
      <c r="I96" s="54">
        <f t="shared" si="21"/>
        <v>0</v>
      </c>
      <c r="K96" s="273">
        <v>0</v>
      </c>
    </row>
    <row r="97" spans="1:11" x14ac:dyDescent="0.25">
      <c r="A97" s="12" t="s">
        <v>139</v>
      </c>
      <c r="B97" s="49">
        <f t="shared" si="20"/>
        <v>1668.4414982837882</v>
      </c>
      <c r="C97" s="49">
        <f t="shared" si="20"/>
        <v>187.35241444059636</v>
      </c>
      <c r="D97" s="49">
        <f t="shared" si="20"/>
        <v>187.65984987974747</v>
      </c>
      <c r="E97" s="49">
        <f t="shared" si="20"/>
        <v>28.771963898188357</v>
      </c>
      <c r="F97" s="49">
        <f t="shared" si="20"/>
        <v>0</v>
      </c>
      <c r="G97" s="49">
        <f t="shared" si="20"/>
        <v>0</v>
      </c>
      <c r="H97" s="58">
        <f t="shared" si="20"/>
        <v>0</v>
      </c>
      <c r="I97" s="48">
        <f t="shared" si="21"/>
        <v>2072.2257265023204</v>
      </c>
      <c r="K97" s="273">
        <v>0</v>
      </c>
    </row>
    <row r="98" spans="1:11" x14ac:dyDescent="0.25">
      <c r="A98" s="11" t="s">
        <v>18</v>
      </c>
      <c r="B98" s="52">
        <f t="shared" si="20"/>
        <v>0</v>
      </c>
      <c r="C98" s="52">
        <f t="shared" si="20"/>
        <v>0</v>
      </c>
      <c r="D98" s="52">
        <f t="shared" si="20"/>
        <v>0</v>
      </c>
      <c r="E98" s="52">
        <f t="shared" si="20"/>
        <v>0</v>
      </c>
      <c r="F98" s="52">
        <f t="shared" si="20"/>
        <v>0</v>
      </c>
      <c r="G98" s="52">
        <f t="shared" si="20"/>
        <v>0</v>
      </c>
      <c r="H98" s="53">
        <f t="shared" si="20"/>
        <v>0</v>
      </c>
      <c r="I98" s="54">
        <f t="shared" si="21"/>
        <v>0</v>
      </c>
      <c r="K98" s="273">
        <v>0</v>
      </c>
    </row>
    <row r="99" spans="1:11" x14ac:dyDescent="0.25">
      <c r="A99" s="12" t="s">
        <v>19</v>
      </c>
      <c r="B99" s="49">
        <f t="shared" si="20"/>
        <v>0</v>
      </c>
      <c r="C99" s="49">
        <f t="shared" si="20"/>
        <v>0</v>
      </c>
      <c r="D99" s="49">
        <f t="shared" si="20"/>
        <v>0</v>
      </c>
      <c r="E99" s="49">
        <f t="shared" si="20"/>
        <v>0</v>
      </c>
      <c r="F99" s="49">
        <f t="shared" si="20"/>
        <v>0</v>
      </c>
      <c r="G99" s="49">
        <f t="shared" si="20"/>
        <v>0</v>
      </c>
      <c r="H99" s="58">
        <f t="shared" si="20"/>
        <v>0</v>
      </c>
      <c r="I99" s="48">
        <f t="shared" si="21"/>
        <v>0</v>
      </c>
      <c r="K99" s="273">
        <v>0</v>
      </c>
    </row>
    <row r="100" spans="1:11" x14ac:dyDescent="0.25">
      <c r="A100" s="11" t="s">
        <v>20</v>
      </c>
      <c r="B100" s="52">
        <f t="shared" si="20"/>
        <v>44.183651476175733</v>
      </c>
      <c r="C100" s="52">
        <f t="shared" si="20"/>
        <v>0</v>
      </c>
      <c r="D100" s="52">
        <f t="shared" si="20"/>
        <v>0.8163485238242657</v>
      </c>
      <c r="E100" s="52">
        <f t="shared" si="20"/>
        <v>0</v>
      </c>
      <c r="F100" s="52">
        <f t="shared" si="20"/>
        <v>0</v>
      </c>
      <c r="G100" s="52">
        <f t="shared" si="20"/>
        <v>0</v>
      </c>
      <c r="H100" s="53">
        <f t="shared" si="20"/>
        <v>0</v>
      </c>
      <c r="I100" s="54">
        <f t="shared" si="21"/>
        <v>45</v>
      </c>
      <c r="K100" s="273">
        <v>0</v>
      </c>
    </row>
    <row r="101" spans="1:11" x14ac:dyDescent="0.25">
      <c r="A101" s="13" t="s">
        <v>58</v>
      </c>
      <c r="B101" s="49">
        <f t="shared" si="20"/>
        <v>6039.0321617840145</v>
      </c>
      <c r="C101" s="49">
        <f t="shared" si="20"/>
        <v>11.19297625691387</v>
      </c>
      <c r="D101" s="49">
        <f t="shared" si="20"/>
        <v>752.77486195907193</v>
      </c>
      <c r="E101" s="49">
        <f t="shared" si="20"/>
        <v>0</v>
      </c>
      <c r="F101" s="49">
        <f t="shared" si="20"/>
        <v>0</v>
      </c>
      <c r="G101" s="49">
        <f t="shared" si="20"/>
        <v>0</v>
      </c>
      <c r="H101" s="58">
        <f t="shared" si="20"/>
        <v>0</v>
      </c>
      <c r="I101" s="48">
        <f t="shared" si="21"/>
        <v>6803</v>
      </c>
      <c r="K101" s="273">
        <v>0</v>
      </c>
    </row>
    <row r="102" spans="1:11" x14ac:dyDescent="0.25">
      <c r="A102" s="11" t="s">
        <v>21</v>
      </c>
      <c r="B102" s="52">
        <f t="shared" ref="B102:H105" si="22">B596+B622+B648</f>
        <v>260.67065338981081</v>
      </c>
      <c r="C102" s="52">
        <f t="shared" si="22"/>
        <v>0</v>
      </c>
      <c r="D102" s="52">
        <f t="shared" si="22"/>
        <v>18.601440909605735</v>
      </c>
      <c r="E102" s="52">
        <f t="shared" si="22"/>
        <v>0</v>
      </c>
      <c r="F102" s="52">
        <f t="shared" si="22"/>
        <v>22.569821500583451</v>
      </c>
      <c r="G102" s="52">
        <f t="shared" si="22"/>
        <v>0</v>
      </c>
      <c r="H102" s="53">
        <f t="shared" si="22"/>
        <v>0</v>
      </c>
      <c r="I102" s="54">
        <f t="shared" si="21"/>
        <v>301.84191579999998</v>
      </c>
      <c r="K102" s="273">
        <v>0</v>
      </c>
    </row>
    <row r="103" spans="1:11" x14ac:dyDescent="0.25">
      <c r="A103" s="13" t="s">
        <v>22</v>
      </c>
      <c r="B103" s="49">
        <f t="shared" si="22"/>
        <v>326.81944645830004</v>
      </c>
      <c r="C103" s="49">
        <f t="shared" si="22"/>
        <v>0</v>
      </c>
      <c r="D103" s="49">
        <f t="shared" si="22"/>
        <v>154.69269609832267</v>
      </c>
      <c r="E103" s="49">
        <f t="shared" si="22"/>
        <v>0</v>
      </c>
      <c r="F103" s="49">
        <f t="shared" si="22"/>
        <v>0</v>
      </c>
      <c r="G103" s="49">
        <f t="shared" si="22"/>
        <v>0</v>
      </c>
      <c r="H103" s="58">
        <f t="shared" si="22"/>
        <v>0</v>
      </c>
      <c r="I103" s="48">
        <f t="shared" si="21"/>
        <v>481.51214255662273</v>
      </c>
      <c r="K103" s="273">
        <v>0</v>
      </c>
    </row>
    <row r="104" spans="1:11" x14ac:dyDescent="0.25">
      <c r="A104" s="11" t="s">
        <v>23</v>
      </c>
      <c r="B104" s="52">
        <f t="shared" si="22"/>
        <v>2143.910100173101</v>
      </c>
      <c r="C104" s="52">
        <f t="shared" si="22"/>
        <v>7.2070467068995283</v>
      </c>
      <c r="D104" s="52">
        <f t="shared" si="22"/>
        <v>230.38365312000002</v>
      </c>
      <c r="E104" s="52">
        <f t="shared" si="22"/>
        <v>0</v>
      </c>
      <c r="F104" s="52">
        <f t="shared" si="22"/>
        <v>0</v>
      </c>
      <c r="G104" s="52">
        <f t="shared" si="22"/>
        <v>0</v>
      </c>
      <c r="H104" s="53">
        <f t="shared" si="22"/>
        <v>0</v>
      </c>
      <c r="I104" s="54">
        <f t="shared" si="21"/>
        <v>2381.5008000000007</v>
      </c>
      <c r="K104" s="273">
        <v>0</v>
      </c>
    </row>
    <row r="105" spans="1:11" ht="14.4" thickBot="1" x14ac:dyDescent="0.3">
      <c r="A105" s="13" t="s">
        <v>24</v>
      </c>
      <c r="B105" s="49">
        <f t="shared" si="22"/>
        <v>2033.8239846899091</v>
      </c>
      <c r="C105" s="49">
        <f t="shared" si="22"/>
        <v>0.13461412031422509</v>
      </c>
      <c r="D105" s="49">
        <f t="shared" si="22"/>
        <v>2756.9879089597766</v>
      </c>
      <c r="E105" s="49">
        <f t="shared" si="22"/>
        <v>1112.6889041979653</v>
      </c>
      <c r="F105" s="49">
        <f t="shared" si="22"/>
        <v>0</v>
      </c>
      <c r="G105" s="49">
        <f t="shared" si="22"/>
        <v>1031.7836976186509</v>
      </c>
      <c r="H105" s="58">
        <f t="shared" si="22"/>
        <v>1.0212904133851153</v>
      </c>
      <c r="I105" s="48">
        <f t="shared" si="21"/>
        <v>6936.4404000000013</v>
      </c>
      <c r="K105" s="273">
        <v>0</v>
      </c>
    </row>
    <row r="106" spans="1:11" x14ac:dyDescent="0.25">
      <c r="A106" s="21" t="s">
        <v>25</v>
      </c>
      <c r="B106" s="127">
        <f>SUM(B85:B105)</f>
        <v>21823.90366874378</v>
      </c>
      <c r="C106" s="127">
        <f t="shared" ref="C106:I106" si="23">SUM(C85:C105)</f>
        <v>254.69950617725658</v>
      </c>
      <c r="D106" s="127">
        <f t="shared" si="23"/>
        <v>4718.9448201832565</v>
      </c>
      <c r="E106" s="127">
        <f t="shared" si="23"/>
        <v>1274.9544898490724</v>
      </c>
      <c r="F106" s="127">
        <f t="shared" si="23"/>
        <v>830.69805678224191</v>
      </c>
      <c r="G106" s="127">
        <f t="shared" si="23"/>
        <v>1031.7836976186509</v>
      </c>
      <c r="H106" s="128">
        <f t="shared" si="23"/>
        <v>1.0212904133851153</v>
      </c>
      <c r="I106" s="129">
        <f t="shared" si="23"/>
        <v>29936.005529767644</v>
      </c>
      <c r="K106" s="273">
        <v>0</v>
      </c>
    </row>
    <row r="107" spans="1:11" ht="13.5" customHeight="1" thickBot="1" x14ac:dyDescent="0.35">
      <c r="A107" s="18" t="s">
        <v>85</v>
      </c>
      <c r="B107" s="105">
        <f>B106/$I106</f>
        <v>0.72901856084448591</v>
      </c>
      <c r="C107" s="105">
        <f t="shared" ref="C107:I107" si="24">C106/$I106</f>
        <v>8.5081326539704679E-3</v>
      </c>
      <c r="D107" s="105">
        <f t="shared" si="24"/>
        <v>0.15763441837592029</v>
      </c>
      <c r="E107" s="105">
        <f t="shared" si="24"/>
        <v>4.2589332387091131E-2</v>
      </c>
      <c r="F107" s="105">
        <f t="shared" si="24"/>
        <v>2.7749128251470148E-2</v>
      </c>
      <c r="G107" s="105">
        <f t="shared" si="24"/>
        <v>3.4466311699223533E-2</v>
      </c>
      <c r="H107" s="105">
        <f t="shared" si="24"/>
        <v>3.4115787838479941E-5</v>
      </c>
      <c r="I107" s="107">
        <f t="shared" si="24"/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5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5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5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25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5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5"/>
        <v>0</v>
      </c>
    </row>
    <row r="119" spans="1:9" x14ac:dyDescent="0.25">
      <c r="A119" s="12" t="s">
        <v>14</v>
      </c>
      <c r="B119" s="49">
        <v>0.214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5"/>
        <v>0.214</v>
      </c>
    </row>
    <row r="120" spans="1:9" x14ac:dyDescent="0.25">
      <c r="A120" s="11" t="s">
        <v>15</v>
      </c>
      <c r="B120" s="52">
        <v>0</v>
      </c>
      <c r="C120" s="52">
        <v>340.44461848670306</v>
      </c>
      <c r="D120" s="52">
        <v>0.55538151329692598</v>
      </c>
      <c r="E120" s="52">
        <v>0</v>
      </c>
      <c r="F120" s="372"/>
      <c r="G120" s="52">
        <v>0</v>
      </c>
      <c r="H120" s="53">
        <v>0</v>
      </c>
      <c r="I120" s="54">
        <f>SUM(B120:H120)</f>
        <v>341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25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25"/>
        <v>0</v>
      </c>
    </row>
    <row r="123" spans="1:9" x14ac:dyDescent="0.25">
      <c r="A123" s="12" t="s">
        <v>139</v>
      </c>
      <c r="B123" s="49">
        <v>2.2599167283657096</v>
      </c>
      <c r="C123" s="49">
        <v>32.448304611220365</v>
      </c>
      <c r="D123" s="49">
        <v>85.282017388408818</v>
      </c>
      <c r="E123" s="49">
        <v>9.7612720051158709E-3</v>
      </c>
      <c r="F123" s="372"/>
      <c r="G123" s="49">
        <v>0</v>
      </c>
      <c r="H123" s="58">
        <v>0</v>
      </c>
      <c r="I123" s="48">
        <f t="shared" si="25"/>
        <v>120.00000000000001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5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5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5"/>
        <v>0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5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0</v>
      </c>
      <c r="E128" s="52">
        <v>0</v>
      </c>
      <c r="F128" s="372"/>
      <c r="G128" s="52">
        <v>0</v>
      </c>
      <c r="H128" s="53">
        <v>0</v>
      </c>
      <c r="I128" s="54">
        <f t="shared" si="25"/>
        <v>0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25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25"/>
        <v>0</v>
      </c>
    </row>
    <row r="131" spans="1:9" ht="14.4" thickBot="1" x14ac:dyDescent="0.3">
      <c r="A131" s="13" t="s">
        <v>24</v>
      </c>
      <c r="B131" s="49">
        <v>1.6865494393663809</v>
      </c>
      <c r="C131" s="49">
        <v>0</v>
      </c>
      <c r="D131" s="49">
        <v>0</v>
      </c>
      <c r="E131" s="49">
        <v>150.13000948242123</v>
      </c>
      <c r="F131" s="373"/>
      <c r="G131" s="49">
        <v>48.599041078212423</v>
      </c>
      <c r="H131" s="58">
        <v>0</v>
      </c>
      <c r="I131" s="48">
        <f t="shared" si="25"/>
        <v>200.41560000000004</v>
      </c>
    </row>
    <row r="132" spans="1:9" x14ac:dyDescent="0.25">
      <c r="A132" s="21" t="s">
        <v>25</v>
      </c>
      <c r="B132" s="127">
        <f>SUM(B111:B131)</f>
        <v>4.1604661677320909</v>
      </c>
      <c r="C132" s="127">
        <f t="shared" ref="C132:I132" si="26">SUM(C111:C131)</f>
        <v>372.89292309792341</v>
      </c>
      <c r="D132" s="127">
        <f t="shared" si="26"/>
        <v>85.83739890170574</v>
      </c>
      <c r="E132" s="127">
        <f t="shared" si="26"/>
        <v>150.13977075442634</v>
      </c>
      <c r="F132" s="127">
        <f t="shared" si="26"/>
        <v>0</v>
      </c>
      <c r="G132" s="127">
        <f t="shared" si="26"/>
        <v>48.599041078212423</v>
      </c>
      <c r="H132" s="128">
        <f t="shared" si="26"/>
        <v>0</v>
      </c>
      <c r="I132" s="129">
        <f t="shared" si="26"/>
        <v>661.62959999999998</v>
      </c>
    </row>
    <row r="133" spans="1:9" ht="15" thickBot="1" x14ac:dyDescent="0.35">
      <c r="A133" s="18" t="s">
        <v>85</v>
      </c>
      <c r="B133" s="105">
        <f>B132/$I132</f>
        <v>6.2882104545082191E-3</v>
      </c>
      <c r="C133" s="105">
        <f t="shared" ref="C133:I133" si="27">C132/$I132</f>
        <v>0.56359770345511062</v>
      </c>
      <c r="D133" s="105">
        <f t="shared" si="27"/>
        <v>0.12973633419923436</v>
      </c>
      <c r="E133" s="105">
        <f t="shared" si="27"/>
        <v>0.2269242046523105</v>
      </c>
      <c r="F133" s="105">
        <f t="shared" si="27"/>
        <v>0</v>
      </c>
      <c r="G133" s="105">
        <f t="shared" si="27"/>
        <v>7.3453547238836389E-2</v>
      </c>
      <c r="H133" s="105">
        <f t="shared" si="27"/>
        <v>0</v>
      </c>
      <c r="I133" s="107">
        <f t="shared" si="27"/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28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28"/>
        <v>0</v>
      </c>
    </row>
    <row r="140" spans="1:9" x14ac:dyDescent="0.25">
      <c r="A140" s="11" t="s">
        <v>9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28"/>
        <v>0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28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28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0.29622087629450156</v>
      </c>
      <c r="E144" s="52">
        <v>0.32401377105216972</v>
      </c>
      <c r="F144" s="372"/>
      <c r="G144" s="52">
        <v>0</v>
      </c>
      <c r="H144" s="53">
        <v>0</v>
      </c>
      <c r="I144" s="54">
        <f t="shared" si="28"/>
        <v>0.62023464734667133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28"/>
        <v>0</v>
      </c>
    </row>
    <row r="146" spans="1:9" x14ac:dyDescent="0.25">
      <c r="A146" s="11" t="s">
        <v>15</v>
      </c>
      <c r="B146" s="52">
        <v>16.455700942643642</v>
      </c>
      <c r="C146" s="52">
        <v>139.39438250652441</v>
      </c>
      <c r="D146" s="52">
        <v>8.1499165508319464</v>
      </c>
      <c r="E146" s="52">
        <v>0</v>
      </c>
      <c r="F146" s="372"/>
      <c r="G146" s="52">
        <v>0</v>
      </c>
      <c r="H146" s="53">
        <v>0</v>
      </c>
      <c r="I146" s="54">
        <f>SUM(B146:H146)</f>
        <v>164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28"/>
        <v>0</v>
      </c>
    </row>
    <row r="148" spans="1:9" x14ac:dyDescent="0.25">
      <c r="A148" s="11" t="s">
        <v>17</v>
      </c>
      <c r="B148" s="52">
        <v>0</v>
      </c>
      <c r="C148" s="52">
        <v>0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28"/>
        <v>0</v>
      </c>
    </row>
    <row r="149" spans="1:9" x14ac:dyDescent="0.25">
      <c r="A149" s="12" t="s">
        <v>139</v>
      </c>
      <c r="B149" s="49">
        <v>12.743497423794796</v>
      </c>
      <c r="C149" s="49">
        <v>583.76801648199103</v>
      </c>
      <c r="D149" s="49">
        <v>121.4884860942142</v>
      </c>
      <c r="E149" s="49">
        <v>0</v>
      </c>
      <c r="F149" s="372"/>
      <c r="G149" s="49">
        <v>0</v>
      </c>
      <c r="H149" s="58">
        <v>0</v>
      </c>
      <c r="I149" s="48">
        <f t="shared" si="28"/>
        <v>718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28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28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28"/>
        <v>0</v>
      </c>
    </row>
    <row r="153" spans="1:9" x14ac:dyDescent="0.25">
      <c r="A153" s="13" t="s">
        <v>58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28"/>
        <v>0</v>
      </c>
    </row>
    <row r="154" spans="1:9" x14ac:dyDescent="0.25">
      <c r="A154" s="11" t="s">
        <v>21</v>
      </c>
      <c r="B154" s="52">
        <v>0</v>
      </c>
      <c r="C154" s="52">
        <v>0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28"/>
        <v>0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28"/>
        <v>0</v>
      </c>
    </row>
    <row r="156" spans="1:9" x14ac:dyDescent="0.25">
      <c r="A156" s="11" t="s">
        <v>23</v>
      </c>
      <c r="B156" s="52">
        <v>1.6807368267947478</v>
      </c>
      <c r="C156" s="52">
        <v>0</v>
      </c>
      <c r="D156" s="52">
        <v>6.886317320525219E-2</v>
      </c>
      <c r="E156" s="52">
        <v>0</v>
      </c>
      <c r="F156" s="372"/>
      <c r="G156" s="52">
        <v>0</v>
      </c>
      <c r="H156" s="53">
        <v>0</v>
      </c>
      <c r="I156" s="54">
        <f t="shared" si="28"/>
        <v>1.7496</v>
      </c>
    </row>
    <row r="157" spans="1:9" ht="14.4" thickBot="1" x14ac:dyDescent="0.3">
      <c r="A157" s="13" t="s">
        <v>24</v>
      </c>
      <c r="B157" s="49">
        <v>9.5841852790848812</v>
      </c>
      <c r="C157" s="49">
        <v>5.2749724051285869E-2</v>
      </c>
      <c r="D157" s="49">
        <v>44.004259384616425</v>
      </c>
      <c r="E157" s="49">
        <v>976.12397278630215</v>
      </c>
      <c r="F157" s="373"/>
      <c r="G157" s="49">
        <v>18.624608819407754</v>
      </c>
      <c r="H157" s="58">
        <v>115.68102400653743</v>
      </c>
      <c r="I157" s="48">
        <f t="shared" si="28"/>
        <v>1164.0708</v>
      </c>
    </row>
    <row r="158" spans="1:9" x14ac:dyDescent="0.25">
      <c r="A158" s="21" t="s">
        <v>25</v>
      </c>
      <c r="B158" s="127">
        <f>SUM(B137:B157)</f>
        <v>40.464120472318072</v>
      </c>
      <c r="C158" s="127">
        <f t="shared" ref="C158:I158" si="29">SUM(C137:C157)</f>
        <v>723.2151487125667</v>
      </c>
      <c r="D158" s="127">
        <f t="shared" si="29"/>
        <v>174.00774607916233</v>
      </c>
      <c r="E158" s="127">
        <f t="shared" si="29"/>
        <v>976.44798655735428</v>
      </c>
      <c r="F158" s="127">
        <f t="shared" si="29"/>
        <v>0</v>
      </c>
      <c r="G158" s="127">
        <f t="shared" si="29"/>
        <v>18.624608819407754</v>
      </c>
      <c r="H158" s="128">
        <f t="shared" si="29"/>
        <v>115.68102400653743</v>
      </c>
      <c r="I158" s="129">
        <f t="shared" si="29"/>
        <v>2048.4406346473465</v>
      </c>
    </row>
    <row r="159" spans="1:9" ht="15" thickBot="1" x14ac:dyDescent="0.35">
      <c r="A159" s="18" t="s">
        <v>85</v>
      </c>
      <c r="B159" s="105">
        <f>B158/$I158</f>
        <v>1.9753621260927709E-2</v>
      </c>
      <c r="C159" s="105">
        <f t="shared" ref="C159:I159" si="30">C158/$I158</f>
        <v>0.35305643545636523</v>
      </c>
      <c r="D159" s="105">
        <f t="shared" si="30"/>
        <v>8.4946443229056035E-2</v>
      </c>
      <c r="E159" s="105">
        <f t="shared" si="30"/>
        <v>0.47667868428389026</v>
      </c>
      <c r="F159" s="105">
        <f t="shared" si="30"/>
        <v>0</v>
      </c>
      <c r="G159" s="105">
        <f t="shared" si="30"/>
        <v>9.0920910786433957E-3</v>
      </c>
      <c r="H159" s="105">
        <f t="shared" si="30"/>
        <v>5.6472724691117408E-2</v>
      </c>
      <c r="I159" s="107">
        <f t="shared" si="30"/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>
        <v>0</v>
      </c>
      <c r="G164" s="52">
        <v>0</v>
      </c>
      <c r="H164" s="53">
        <v>0</v>
      </c>
      <c r="I164" s="54">
        <f t="shared" ref="I164:I183" si="3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>
        <v>0</v>
      </c>
      <c r="G165" s="49">
        <v>0</v>
      </c>
      <c r="H165" s="58">
        <v>0</v>
      </c>
      <c r="I165" s="48">
        <f t="shared" si="3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44</v>
      </c>
      <c r="E166" s="52">
        <v>0</v>
      </c>
      <c r="F166" s="372">
        <v>0</v>
      </c>
      <c r="G166" s="52">
        <v>0</v>
      </c>
      <c r="H166" s="53">
        <v>0</v>
      </c>
      <c r="I166" s="54">
        <f t="shared" si="31"/>
        <v>44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>
        <v>0</v>
      </c>
      <c r="G167" s="49">
        <v>0</v>
      </c>
      <c r="H167" s="58">
        <v>0</v>
      </c>
      <c r="I167" s="48">
        <f t="shared" si="3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>
        <v>0</v>
      </c>
      <c r="G168" s="52">
        <v>0</v>
      </c>
      <c r="H168" s="53">
        <v>0</v>
      </c>
      <c r="I168" s="54">
        <f t="shared" si="3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>
        <v>0</v>
      </c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>
        <v>0</v>
      </c>
      <c r="G170" s="52">
        <v>0</v>
      </c>
      <c r="H170" s="53">
        <v>0</v>
      </c>
      <c r="I170" s="54">
        <f t="shared" si="31"/>
        <v>0</v>
      </c>
    </row>
    <row r="171" spans="1:9" x14ac:dyDescent="0.25">
      <c r="A171" s="12" t="s">
        <v>14</v>
      </c>
      <c r="B171" s="49">
        <v>0</v>
      </c>
      <c r="C171" s="49">
        <v>0</v>
      </c>
      <c r="D171" s="49">
        <v>0</v>
      </c>
      <c r="E171" s="49">
        <v>0</v>
      </c>
      <c r="F171" s="372">
        <v>0</v>
      </c>
      <c r="G171" s="49">
        <v>0</v>
      </c>
      <c r="H171" s="58">
        <v>0</v>
      </c>
      <c r="I171" s="48">
        <f t="shared" si="31"/>
        <v>0</v>
      </c>
    </row>
    <row r="172" spans="1:9" x14ac:dyDescent="0.25">
      <c r="A172" s="11" t="s">
        <v>15</v>
      </c>
      <c r="B172" s="52">
        <v>46.308272724043896</v>
      </c>
      <c r="C172" s="52">
        <v>0</v>
      </c>
      <c r="D172" s="52">
        <v>115.6917272759561</v>
      </c>
      <c r="E172" s="52">
        <v>0</v>
      </c>
      <c r="F172" s="372">
        <v>0</v>
      </c>
      <c r="G172" s="52">
        <v>0</v>
      </c>
      <c r="H172" s="53">
        <v>0</v>
      </c>
      <c r="I172" s="54">
        <f>SUM(B172:H172)</f>
        <v>162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5</v>
      </c>
      <c r="E173" s="49">
        <v>0</v>
      </c>
      <c r="F173" s="372">
        <v>0</v>
      </c>
      <c r="G173" s="49">
        <v>0</v>
      </c>
      <c r="H173" s="58">
        <v>0</v>
      </c>
      <c r="I173" s="48">
        <f t="shared" si="31"/>
        <v>5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>
        <v>0</v>
      </c>
      <c r="G174" s="52">
        <v>0</v>
      </c>
      <c r="H174" s="53">
        <v>0</v>
      </c>
      <c r="I174" s="54">
        <f t="shared" si="3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>
        <v>0</v>
      </c>
      <c r="G175" s="49">
        <v>0</v>
      </c>
      <c r="H175" s="58">
        <v>0</v>
      </c>
      <c r="I175" s="48">
        <f t="shared" si="3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>
        <v>0</v>
      </c>
      <c r="G176" s="52">
        <v>0</v>
      </c>
      <c r="H176" s="53">
        <v>0</v>
      </c>
      <c r="I176" s="54">
        <f t="shared" si="31"/>
        <v>0</v>
      </c>
    </row>
    <row r="177" spans="1:9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>
        <v>0</v>
      </c>
      <c r="G177" s="49">
        <v>0</v>
      </c>
      <c r="H177" s="58">
        <v>0</v>
      </c>
      <c r="I177" s="48">
        <f t="shared" si="31"/>
        <v>0</v>
      </c>
    </row>
    <row r="178" spans="1:9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>
        <v>0</v>
      </c>
      <c r="G178" s="52">
        <v>0</v>
      </c>
      <c r="H178" s="53">
        <v>0</v>
      </c>
      <c r="I178" s="54">
        <f t="shared" si="31"/>
        <v>0</v>
      </c>
    </row>
    <row r="179" spans="1:9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>
        <v>0</v>
      </c>
      <c r="G179" s="49">
        <v>0</v>
      </c>
      <c r="H179" s="58">
        <v>0</v>
      </c>
      <c r="I179" s="48">
        <f t="shared" si="31"/>
        <v>0</v>
      </c>
    </row>
    <row r="180" spans="1:9" x14ac:dyDescent="0.25">
      <c r="A180" s="11" t="s">
        <v>21</v>
      </c>
      <c r="B180" s="52">
        <v>0</v>
      </c>
      <c r="C180" s="52">
        <v>0</v>
      </c>
      <c r="D180" s="52">
        <v>0</v>
      </c>
      <c r="E180" s="52">
        <v>0</v>
      </c>
      <c r="F180" s="372">
        <v>0</v>
      </c>
      <c r="G180" s="52">
        <v>0</v>
      </c>
      <c r="H180" s="53">
        <v>0</v>
      </c>
      <c r="I180" s="54">
        <f t="shared" si="31"/>
        <v>0</v>
      </c>
    </row>
    <row r="181" spans="1:9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>
        <v>0</v>
      </c>
      <c r="G181" s="49">
        <v>0</v>
      </c>
      <c r="H181" s="58">
        <v>0</v>
      </c>
      <c r="I181" s="48">
        <f t="shared" si="31"/>
        <v>0</v>
      </c>
    </row>
    <row r="182" spans="1:9" x14ac:dyDescent="0.25">
      <c r="A182" s="11" t="s">
        <v>23</v>
      </c>
      <c r="B182" s="52">
        <v>0</v>
      </c>
      <c r="C182" s="52">
        <v>0</v>
      </c>
      <c r="D182" s="52">
        <v>0</v>
      </c>
      <c r="E182" s="52">
        <v>0</v>
      </c>
      <c r="F182" s="372">
        <v>0</v>
      </c>
      <c r="G182" s="52">
        <v>0</v>
      </c>
      <c r="H182" s="53">
        <v>0</v>
      </c>
      <c r="I182" s="54">
        <f t="shared" si="31"/>
        <v>0</v>
      </c>
    </row>
    <row r="183" spans="1:9" ht="14.4" thickBot="1" x14ac:dyDescent="0.3">
      <c r="A183" s="13" t="s">
        <v>24</v>
      </c>
      <c r="B183" s="49">
        <v>0.26253151110001766</v>
      </c>
      <c r="C183" s="49">
        <v>0</v>
      </c>
      <c r="D183" s="49">
        <v>6.4901630552260619</v>
      </c>
      <c r="E183" s="49">
        <v>6.8277005508915902</v>
      </c>
      <c r="F183" s="373">
        <v>0</v>
      </c>
      <c r="G183" s="49">
        <v>0.6106438541139283</v>
      </c>
      <c r="H183" s="58">
        <v>1.9513610286683991</v>
      </c>
      <c r="I183" s="48">
        <f t="shared" si="31"/>
        <v>16.142399999999995</v>
      </c>
    </row>
    <row r="184" spans="1:9" x14ac:dyDescent="0.25">
      <c r="A184" s="21" t="s">
        <v>25</v>
      </c>
      <c r="B184" s="127">
        <f>SUM(B163:B183)</f>
        <v>46.57080423514391</v>
      </c>
      <c r="C184" s="127">
        <f t="shared" ref="C184:I184" si="32">SUM(C163:C183)</f>
        <v>0</v>
      </c>
      <c r="D184" s="127">
        <f t="shared" si="32"/>
        <v>171.18189033118216</v>
      </c>
      <c r="E184" s="127">
        <f t="shared" si="32"/>
        <v>6.8277005508915902</v>
      </c>
      <c r="F184" s="127">
        <f t="shared" si="32"/>
        <v>0</v>
      </c>
      <c r="G184" s="127">
        <f t="shared" si="32"/>
        <v>0.6106438541139283</v>
      </c>
      <c r="H184" s="128">
        <f t="shared" si="32"/>
        <v>1.9513610286683991</v>
      </c>
      <c r="I184" s="129">
        <f t="shared" si="32"/>
        <v>227.14240000000001</v>
      </c>
    </row>
    <row r="185" spans="1:9" ht="15" thickBot="1" x14ac:dyDescent="0.35">
      <c r="A185" s="18" t="s">
        <v>85</v>
      </c>
      <c r="B185" s="105">
        <f>B184/$I184</f>
        <v>0.20502911052777426</v>
      </c>
      <c r="C185" s="105">
        <f t="shared" ref="C185:I185" si="33">C184/$I184</f>
        <v>0</v>
      </c>
      <c r="D185" s="105">
        <f t="shared" si="33"/>
        <v>0.75363248046680031</v>
      </c>
      <c r="E185" s="105">
        <f t="shared" si="33"/>
        <v>3.0059119525423655E-2</v>
      </c>
      <c r="F185" s="105">
        <f t="shared" si="33"/>
        <v>0</v>
      </c>
      <c r="G185" s="105">
        <f t="shared" si="33"/>
        <v>2.6883745796202219E-3</v>
      </c>
      <c r="H185" s="105">
        <f t="shared" si="33"/>
        <v>8.5909149003814307E-3</v>
      </c>
      <c r="I185" s="107">
        <f t="shared" si="33"/>
        <v>1</v>
      </c>
    </row>
    <row r="186" spans="1:9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9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9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9" x14ac:dyDescent="0.25">
      <c r="A189" s="10" t="s">
        <v>6</v>
      </c>
      <c r="B189" s="46">
        <v>0</v>
      </c>
      <c r="C189" s="46">
        <v>0</v>
      </c>
      <c r="D189" s="46">
        <v>1165</v>
      </c>
      <c r="E189" s="46">
        <v>0</v>
      </c>
      <c r="F189" s="371"/>
      <c r="G189" s="46">
        <v>0</v>
      </c>
      <c r="H189" s="47">
        <v>0</v>
      </c>
      <c r="I189" s="48">
        <f>SUM(B189:H189)</f>
        <v>1165</v>
      </c>
    </row>
    <row r="190" spans="1:9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4">SUM(B190:H190)</f>
        <v>0</v>
      </c>
    </row>
    <row r="191" spans="1:9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4"/>
        <v>0</v>
      </c>
    </row>
    <row r="192" spans="1:9" x14ac:dyDescent="0.25">
      <c r="A192" s="11" t="s">
        <v>9</v>
      </c>
      <c r="B192" s="52">
        <v>0</v>
      </c>
      <c r="C192" s="52">
        <v>0</v>
      </c>
      <c r="D192" s="52">
        <v>188</v>
      </c>
      <c r="E192" s="52">
        <v>0</v>
      </c>
      <c r="F192" s="372"/>
      <c r="G192" s="52">
        <v>0</v>
      </c>
      <c r="H192" s="53">
        <v>0</v>
      </c>
      <c r="I192" s="54">
        <f t="shared" si="34"/>
        <v>188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34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34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8.606470371899431E-9</v>
      </c>
      <c r="C196" s="52">
        <v>8.606470371899431E-9</v>
      </c>
      <c r="D196" s="52">
        <v>0</v>
      </c>
      <c r="E196" s="52">
        <v>1.6529769941437933</v>
      </c>
      <c r="F196" s="372"/>
      <c r="G196" s="52">
        <v>0</v>
      </c>
      <c r="H196" s="53">
        <v>0</v>
      </c>
      <c r="I196" s="54">
        <f t="shared" si="34"/>
        <v>1.6529770113567341</v>
      </c>
    </row>
    <row r="197" spans="1:9" x14ac:dyDescent="0.25">
      <c r="A197" s="12" t="s">
        <v>14</v>
      </c>
      <c r="B197" s="49">
        <v>5.1191882863446256</v>
      </c>
      <c r="C197" s="49">
        <v>1.5899863863295909</v>
      </c>
      <c r="D197" s="49">
        <v>74.396825327325786</v>
      </c>
      <c r="E197" s="49">
        <v>0</v>
      </c>
      <c r="F197" s="372"/>
      <c r="G197" s="49">
        <v>0</v>
      </c>
      <c r="H197" s="58">
        <v>0</v>
      </c>
      <c r="I197" s="48">
        <f t="shared" si="34"/>
        <v>81.106000000000009</v>
      </c>
    </row>
    <row r="198" spans="1:9" x14ac:dyDescent="0.25">
      <c r="A198" s="11" t="s">
        <v>15</v>
      </c>
      <c r="B198" s="52">
        <v>22.738559373915471</v>
      </c>
      <c r="C198" s="52">
        <v>10.10227385296621</v>
      </c>
      <c r="D198" s="52">
        <v>459.15916677311833</v>
      </c>
      <c r="E198" s="52">
        <v>0</v>
      </c>
      <c r="F198" s="372"/>
      <c r="G198" s="52">
        <v>0</v>
      </c>
      <c r="H198" s="53">
        <v>0</v>
      </c>
      <c r="I198" s="54">
        <f>SUM(B198:H198)</f>
        <v>492</v>
      </c>
    </row>
    <row r="199" spans="1:9" x14ac:dyDescent="0.25">
      <c r="A199" s="12" t="s">
        <v>16</v>
      </c>
      <c r="B199" s="49">
        <v>0.3643072223438496</v>
      </c>
      <c r="C199" s="49">
        <v>9.9999999333333341E-9</v>
      </c>
      <c r="D199" s="49">
        <v>2.6356927676561508</v>
      </c>
      <c r="E199" s="49">
        <v>0</v>
      </c>
      <c r="F199" s="372"/>
      <c r="G199" s="49">
        <v>0</v>
      </c>
      <c r="H199" s="58">
        <v>0</v>
      </c>
      <c r="I199" s="48">
        <f t="shared" si="34"/>
        <v>3.0000000000000004</v>
      </c>
    </row>
    <row r="200" spans="1:9" x14ac:dyDescent="0.25">
      <c r="A200" s="11" t="s">
        <v>17</v>
      </c>
      <c r="B200" s="52">
        <v>0</v>
      </c>
      <c r="C200" s="52">
        <v>0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34"/>
        <v>0</v>
      </c>
    </row>
    <row r="201" spans="1:9" x14ac:dyDescent="0.25">
      <c r="A201" s="12" t="s">
        <v>139</v>
      </c>
      <c r="B201" s="49">
        <v>150.67629559715226</v>
      </c>
      <c r="C201" s="49">
        <v>8.0952900133126544</v>
      </c>
      <c r="D201" s="49">
        <v>842.95232470250471</v>
      </c>
      <c r="E201" s="49">
        <v>64.276089687030321</v>
      </c>
      <c r="F201" s="372"/>
      <c r="G201" s="49">
        <v>0</v>
      </c>
      <c r="H201" s="58">
        <v>0</v>
      </c>
      <c r="I201" s="48">
        <f t="shared" si="34"/>
        <v>1066</v>
      </c>
    </row>
    <row r="202" spans="1:9" x14ac:dyDescent="0.25">
      <c r="A202" s="11" t="s">
        <v>18</v>
      </c>
      <c r="B202" s="52">
        <v>0</v>
      </c>
      <c r="C202" s="52">
        <v>0</v>
      </c>
      <c r="D202" s="52">
        <v>0</v>
      </c>
      <c r="E202" s="52">
        <v>0</v>
      </c>
      <c r="F202" s="372"/>
      <c r="G202" s="52">
        <v>0</v>
      </c>
      <c r="H202" s="53">
        <v>0</v>
      </c>
      <c r="I202" s="54">
        <f t="shared" si="34"/>
        <v>0</v>
      </c>
    </row>
    <row r="203" spans="1:9" x14ac:dyDescent="0.25">
      <c r="A203" s="12" t="s">
        <v>19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4"/>
        <v>0</v>
      </c>
    </row>
    <row r="204" spans="1:9" x14ac:dyDescent="0.25">
      <c r="A204" s="11" t="s">
        <v>20</v>
      </c>
      <c r="B204" s="52">
        <v>0</v>
      </c>
      <c r="C204" s="52">
        <v>0</v>
      </c>
      <c r="D204" s="52">
        <v>0</v>
      </c>
      <c r="E204" s="52">
        <v>0</v>
      </c>
      <c r="F204" s="372"/>
      <c r="G204" s="52">
        <v>0</v>
      </c>
      <c r="H204" s="53">
        <v>0</v>
      </c>
      <c r="I204" s="54">
        <f t="shared" si="34"/>
        <v>0</v>
      </c>
    </row>
    <row r="205" spans="1:9" x14ac:dyDescent="0.25">
      <c r="A205" s="13" t="s">
        <v>58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4"/>
        <v>0</v>
      </c>
    </row>
    <row r="206" spans="1:9" x14ac:dyDescent="0.25">
      <c r="A206" s="11" t="s">
        <v>21</v>
      </c>
      <c r="B206" s="52">
        <v>0</v>
      </c>
      <c r="C206" s="52">
        <v>0</v>
      </c>
      <c r="D206" s="52">
        <v>0</v>
      </c>
      <c r="E206" s="52">
        <v>0</v>
      </c>
      <c r="F206" s="372"/>
      <c r="G206" s="52">
        <v>0</v>
      </c>
      <c r="H206" s="53">
        <v>0</v>
      </c>
      <c r="I206" s="54">
        <f t="shared" si="34"/>
        <v>0</v>
      </c>
    </row>
    <row r="207" spans="1:9" x14ac:dyDescent="0.25">
      <c r="A207" s="13" t="s">
        <v>22</v>
      </c>
      <c r="B207" s="49">
        <v>0</v>
      </c>
      <c r="C207" s="49">
        <v>0</v>
      </c>
      <c r="D207" s="49">
        <v>0</v>
      </c>
      <c r="E207" s="49">
        <v>0</v>
      </c>
      <c r="F207" s="372"/>
      <c r="G207" s="49">
        <v>0</v>
      </c>
      <c r="H207" s="58">
        <v>0</v>
      </c>
      <c r="I207" s="48">
        <f t="shared" si="34"/>
        <v>0</v>
      </c>
    </row>
    <row r="208" spans="1:9" x14ac:dyDescent="0.25">
      <c r="A208" s="11" t="s">
        <v>23</v>
      </c>
      <c r="B208" s="52">
        <v>1.1627999811111118</v>
      </c>
      <c r="C208" s="52">
        <v>9.4444442143166628E-9</v>
      </c>
      <c r="D208" s="52">
        <v>9.4444442143166628E-9</v>
      </c>
      <c r="E208" s="52">
        <v>0</v>
      </c>
      <c r="F208" s="372"/>
      <c r="G208" s="52">
        <v>0</v>
      </c>
      <c r="H208" s="53">
        <v>0</v>
      </c>
      <c r="I208" s="54">
        <f t="shared" si="34"/>
        <v>1.1628000000000001</v>
      </c>
    </row>
    <row r="209" spans="1:9" ht="14.4" thickBot="1" x14ac:dyDescent="0.3">
      <c r="A209" s="13" t="s">
        <v>24</v>
      </c>
      <c r="B209" s="49">
        <v>0.93819398935588738</v>
      </c>
      <c r="C209" s="49">
        <v>0.33131746195221123</v>
      </c>
      <c r="D209" s="49">
        <v>251.2194674623903</v>
      </c>
      <c r="E209" s="49">
        <v>172.49433512660471</v>
      </c>
      <c r="F209" s="373"/>
      <c r="G209" s="49">
        <v>13.494732194534791</v>
      </c>
      <c r="H209" s="58">
        <v>0.81555376516215983</v>
      </c>
      <c r="I209" s="48">
        <f t="shared" si="34"/>
        <v>439.29360000000003</v>
      </c>
    </row>
    <row r="210" spans="1:9" x14ac:dyDescent="0.25">
      <c r="A210" s="21" t="s">
        <v>25</v>
      </c>
      <c r="B210" s="127">
        <f>SUM(B189:B209)</f>
        <v>180.99934445882965</v>
      </c>
      <c r="C210" s="127">
        <f t="shared" ref="C210:I210" si="35">SUM(C189:C209)</f>
        <v>20.118867742611581</v>
      </c>
      <c r="D210" s="127">
        <f t="shared" si="35"/>
        <v>2983.3634770424396</v>
      </c>
      <c r="E210" s="127">
        <f t="shared" si="35"/>
        <v>238.42340180777882</v>
      </c>
      <c r="F210" s="127">
        <f t="shared" si="35"/>
        <v>0</v>
      </c>
      <c r="G210" s="127">
        <f t="shared" si="35"/>
        <v>13.494732194534791</v>
      </c>
      <c r="H210" s="128">
        <f t="shared" si="35"/>
        <v>0.81555376516215983</v>
      </c>
      <c r="I210" s="129">
        <f t="shared" si="35"/>
        <v>3437.2153770113568</v>
      </c>
    </row>
    <row r="211" spans="1:9" ht="15" thickBot="1" x14ac:dyDescent="0.35">
      <c r="A211" s="18" t="s">
        <v>85</v>
      </c>
      <c r="B211" s="105">
        <f>B210/$I210</f>
        <v>5.2658714862438373E-2</v>
      </c>
      <c r="C211" s="105">
        <f t="shared" ref="C211:I211" si="36">C210/$I210</f>
        <v>5.8532461704814218E-3</v>
      </c>
      <c r="D211" s="105">
        <f t="shared" si="36"/>
        <v>0.8679594234902035</v>
      </c>
      <c r="E211" s="105">
        <f t="shared" si="36"/>
        <v>6.9365278475824479E-2</v>
      </c>
      <c r="F211" s="105">
        <f t="shared" si="36"/>
        <v>0</v>
      </c>
      <c r="G211" s="105">
        <f t="shared" si="36"/>
        <v>3.9260653506875669E-3</v>
      </c>
      <c r="H211" s="105">
        <f t="shared" si="36"/>
        <v>2.3727165036462747E-4</v>
      </c>
      <c r="I211" s="107">
        <f t="shared" si="36"/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7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7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7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37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0.12505003602787154</v>
      </c>
      <c r="F220" s="372"/>
      <c r="G220" s="52">
        <v>0</v>
      </c>
      <c r="H220" s="53">
        <v>0</v>
      </c>
      <c r="I220" s="54">
        <f t="shared" si="37"/>
        <v>0.12505003602787154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2.0790954595245684E-5</v>
      </c>
      <c r="F222" s="372"/>
      <c r="G222" s="52">
        <v>0</v>
      </c>
      <c r="H222" s="53">
        <v>0</v>
      </c>
      <c r="I222" s="54">
        <f t="shared" si="37"/>
        <v>2.0790954595245684E-5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7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2</v>
      </c>
      <c r="E224" s="52">
        <v>0</v>
      </c>
      <c r="F224" s="372"/>
      <c r="G224" s="52">
        <v>0</v>
      </c>
      <c r="H224" s="53">
        <v>0</v>
      </c>
      <c r="I224" s="54">
        <f>SUM(B224:H224)</f>
        <v>2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37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37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37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7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7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7"/>
        <v>0</v>
      </c>
    </row>
    <row r="231" spans="1:9" x14ac:dyDescent="0.25">
      <c r="A231" s="13" t="s">
        <v>58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7"/>
        <v>0</v>
      </c>
    </row>
    <row r="232" spans="1:9" x14ac:dyDescent="0.25">
      <c r="A232" s="11" t="s">
        <v>21</v>
      </c>
      <c r="B232" s="52">
        <v>0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37"/>
        <v>0</v>
      </c>
    </row>
    <row r="233" spans="1:9" x14ac:dyDescent="0.25">
      <c r="A233" s="13" t="s">
        <v>22</v>
      </c>
      <c r="B233" s="49">
        <v>0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37"/>
        <v>0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37"/>
        <v>9.9999999999999995E-8</v>
      </c>
    </row>
    <row r="235" spans="1:9" ht="14.4" thickBot="1" x14ac:dyDescent="0.3">
      <c r="A235" s="13" t="s">
        <v>24</v>
      </c>
      <c r="B235" s="49">
        <v>0.14254379834575276</v>
      </c>
      <c r="C235" s="49">
        <v>0</v>
      </c>
      <c r="D235" s="49">
        <v>0.52524215152495335</v>
      </c>
      <c r="E235" s="49">
        <v>0.38903047295208582</v>
      </c>
      <c r="F235" s="373"/>
      <c r="G235" s="49">
        <v>0.11745809566039329</v>
      </c>
      <c r="H235" s="58">
        <v>1.3725481516814545E-2</v>
      </c>
      <c r="I235" s="48">
        <f t="shared" si="37"/>
        <v>1.1879999999999997</v>
      </c>
    </row>
    <row r="236" spans="1:9" x14ac:dyDescent="0.25">
      <c r="A236" s="21" t="s">
        <v>25</v>
      </c>
      <c r="B236" s="127">
        <f>SUM(B215:B235)</f>
        <v>0.14254389834575276</v>
      </c>
      <c r="C236" s="127">
        <f t="shared" ref="C236:I236" si="38">SUM(C215:C235)</f>
        <v>0</v>
      </c>
      <c r="D236" s="127">
        <f t="shared" si="38"/>
        <v>2.5252421515249535</v>
      </c>
      <c r="E236" s="127">
        <f t="shared" si="38"/>
        <v>0.51410129993455267</v>
      </c>
      <c r="F236" s="127">
        <f t="shared" si="38"/>
        <v>0</v>
      </c>
      <c r="G236" s="127">
        <f t="shared" si="38"/>
        <v>0.11745809566039329</v>
      </c>
      <c r="H236" s="128">
        <f t="shared" si="38"/>
        <v>1.3725481516814545E-2</v>
      </c>
      <c r="I236" s="129">
        <f t="shared" si="38"/>
        <v>3.3130709269824665</v>
      </c>
    </row>
    <row r="237" spans="1:9" ht="15" thickBot="1" x14ac:dyDescent="0.35">
      <c r="A237" s="18" t="s">
        <v>85</v>
      </c>
      <c r="B237" s="105">
        <f>B236/$I236</f>
        <v>4.3024704718767147E-2</v>
      </c>
      <c r="C237" s="105">
        <f t="shared" ref="C237:I237" si="39">C236/$I236</f>
        <v>0</v>
      </c>
      <c r="D237" s="105">
        <f t="shared" si="39"/>
        <v>0.76220588305513137</v>
      </c>
      <c r="E237" s="105">
        <f t="shared" si="39"/>
        <v>0.15517364743011836</v>
      </c>
      <c r="F237" s="105">
        <f t="shared" si="39"/>
        <v>0</v>
      </c>
      <c r="G237" s="105">
        <f t="shared" si="39"/>
        <v>3.5452937244351036E-2</v>
      </c>
      <c r="H237" s="105">
        <f t="shared" si="39"/>
        <v>4.1428275516321852E-3</v>
      </c>
      <c r="I237" s="107">
        <f t="shared" si="39"/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40">SUM(B242:H242)</f>
        <v>0</v>
      </c>
    </row>
    <row r="243" spans="1:9" x14ac:dyDescent="0.25">
      <c r="A243" s="12" t="s">
        <v>8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0"/>
        <v>0</v>
      </c>
    </row>
    <row r="244" spans="1:9" x14ac:dyDescent="0.25">
      <c r="A244" s="11" t="s">
        <v>9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0"/>
        <v>0</v>
      </c>
    </row>
    <row r="245" spans="1:9" x14ac:dyDescent="0.25">
      <c r="A245" s="12" t="s">
        <v>10</v>
      </c>
      <c r="B245" s="49">
        <v>0</v>
      </c>
      <c r="C245" s="49">
        <v>0</v>
      </c>
      <c r="D245" s="49">
        <v>0</v>
      </c>
      <c r="E245" s="49">
        <v>0</v>
      </c>
      <c r="F245" s="372"/>
      <c r="G245" s="49">
        <v>0</v>
      </c>
      <c r="H245" s="58">
        <v>0</v>
      </c>
      <c r="I245" s="48">
        <f t="shared" si="40"/>
        <v>0</v>
      </c>
    </row>
    <row r="246" spans="1:9" x14ac:dyDescent="0.25">
      <c r="A246" s="11" t="s">
        <v>11</v>
      </c>
      <c r="B246" s="52">
        <v>9.5527104801556591E-9</v>
      </c>
      <c r="C246" s="52">
        <v>9.5527104801556591E-9</v>
      </c>
      <c r="D246" s="52">
        <v>9.5527104801556591E-9</v>
      </c>
      <c r="E246" s="52">
        <v>6.0061499626381368E-2</v>
      </c>
      <c r="F246" s="372"/>
      <c r="G246" s="52">
        <v>0</v>
      </c>
      <c r="H246" s="53">
        <v>0</v>
      </c>
      <c r="I246" s="54">
        <f t="shared" si="40"/>
        <v>6.0061528284512805E-2</v>
      </c>
    </row>
    <row r="247" spans="1:9" x14ac:dyDescent="0.25">
      <c r="A247" s="12" t="s">
        <v>12</v>
      </c>
      <c r="B247" s="49">
        <v>0</v>
      </c>
      <c r="C247" s="49">
        <v>0</v>
      </c>
      <c r="D247" s="49">
        <v>0</v>
      </c>
      <c r="E247" s="49">
        <v>0</v>
      </c>
      <c r="F247" s="372"/>
      <c r="G247" s="49">
        <v>0</v>
      </c>
      <c r="H247" s="58">
        <v>0</v>
      </c>
      <c r="I247" s="48">
        <f>SUM(B247:H247)</f>
        <v>0</v>
      </c>
    </row>
    <row r="248" spans="1:9" x14ac:dyDescent="0.25">
      <c r="A248" s="11" t="s">
        <v>13</v>
      </c>
      <c r="B248" s="52">
        <v>8.6064698668830685E-9</v>
      </c>
      <c r="C248" s="52">
        <v>8.6064698668830685E-9</v>
      </c>
      <c r="D248" s="52">
        <v>8.6064698668830685E-9</v>
      </c>
      <c r="E248" s="52">
        <v>0.37369615605234591</v>
      </c>
      <c r="F248" s="372"/>
      <c r="G248" s="52">
        <v>0</v>
      </c>
      <c r="H248" s="53">
        <v>0</v>
      </c>
      <c r="I248" s="54">
        <f t="shared" si="40"/>
        <v>0.37369618187175552</v>
      </c>
    </row>
    <row r="249" spans="1:9" x14ac:dyDescent="0.25">
      <c r="A249" s="12" t="s">
        <v>14</v>
      </c>
      <c r="B249" s="49">
        <v>41.892150885794223</v>
      </c>
      <c r="C249" s="49">
        <v>9.1729381266082391E-2</v>
      </c>
      <c r="D249" s="49">
        <v>22.301719732939706</v>
      </c>
      <c r="E249" s="49">
        <v>0</v>
      </c>
      <c r="F249" s="372"/>
      <c r="G249" s="49">
        <v>0</v>
      </c>
      <c r="H249" s="58">
        <v>0</v>
      </c>
      <c r="I249" s="48">
        <f t="shared" si="40"/>
        <v>64.285600000000017</v>
      </c>
    </row>
    <row r="250" spans="1:9" x14ac:dyDescent="0.25">
      <c r="A250" s="11" t="s">
        <v>15</v>
      </c>
      <c r="B250" s="52">
        <v>210.76843717008202</v>
      </c>
      <c r="C250" s="52">
        <v>1.0616910987861885E-3</v>
      </c>
      <c r="D250" s="52">
        <v>59.230501138819193</v>
      </c>
      <c r="E250" s="52">
        <v>0</v>
      </c>
      <c r="F250" s="372"/>
      <c r="G250" s="52">
        <v>0</v>
      </c>
      <c r="H250" s="53">
        <v>0</v>
      </c>
      <c r="I250" s="54">
        <f>SUM(B250:H250)</f>
        <v>270</v>
      </c>
    </row>
    <row r="251" spans="1:9" x14ac:dyDescent="0.25">
      <c r="A251" s="12" t="s">
        <v>16</v>
      </c>
      <c r="B251" s="49">
        <v>12.057925642234256</v>
      </c>
      <c r="C251" s="49">
        <v>9.1304347766540657E-9</v>
      </c>
      <c r="D251" s="49">
        <v>29.283718314564389</v>
      </c>
      <c r="E251" s="49">
        <v>0.65835603407092369</v>
      </c>
      <c r="F251" s="372"/>
      <c r="G251" s="49">
        <v>0</v>
      </c>
      <c r="H251" s="58">
        <v>0</v>
      </c>
      <c r="I251" s="48">
        <f t="shared" si="40"/>
        <v>42.000000000000007</v>
      </c>
    </row>
    <row r="252" spans="1:9" x14ac:dyDescent="0.25">
      <c r="A252" s="11" t="s">
        <v>17</v>
      </c>
      <c r="B252" s="52">
        <v>0</v>
      </c>
      <c r="C252" s="52">
        <v>0</v>
      </c>
      <c r="D252" s="52">
        <v>0</v>
      </c>
      <c r="E252" s="52">
        <v>0</v>
      </c>
      <c r="F252" s="372"/>
      <c r="G252" s="52">
        <v>0</v>
      </c>
      <c r="H252" s="53">
        <v>0</v>
      </c>
      <c r="I252" s="54">
        <f t="shared" si="40"/>
        <v>0</v>
      </c>
    </row>
    <row r="253" spans="1:9" x14ac:dyDescent="0.25">
      <c r="A253" s="12" t="s">
        <v>139</v>
      </c>
      <c r="B253" s="49">
        <v>76.22689461082004</v>
      </c>
      <c r="C253" s="49">
        <v>5.1856722147568952</v>
      </c>
      <c r="D253" s="49">
        <v>69.587433174423083</v>
      </c>
      <c r="E253" s="49">
        <v>0</v>
      </c>
      <c r="F253" s="372"/>
      <c r="G253" s="49">
        <v>0</v>
      </c>
      <c r="H253" s="58">
        <v>0</v>
      </c>
      <c r="I253" s="48">
        <f t="shared" si="40"/>
        <v>151</v>
      </c>
    </row>
    <row r="254" spans="1:9" x14ac:dyDescent="0.25">
      <c r="A254" s="11" t="s">
        <v>18</v>
      </c>
      <c r="B254" s="52">
        <v>0</v>
      </c>
      <c r="C254" s="52">
        <v>0</v>
      </c>
      <c r="D254" s="52">
        <v>0</v>
      </c>
      <c r="E254" s="52">
        <v>0</v>
      </c>
      <c r="F254" s="372"/>
      <c r="G254" s="52">
        <v>0</v>
      </c>
      <c r="H254" s="53">
        <v>0</v>
      </c>
      <c r="I254" s="54">
        <f t="shared" si="40"/>
        <v>0</v>
      </c>
    </row>
    <row r="255" spans="1:9" x14ac:dyDescent="0.25">
      <c r="A255" s="12" t="s">
        <v>19</v>
      </c>
      <c r="B255" s="49">
        <v>0</v>
      </c>
      <c r="C255" s="49">
        <v>0</v>
      </c>
      <c r="D255" s="49">
        <v>0</v>
      </c>
      <c r="E255" s="49">
        <v>0</v>
      </c>
      <c r="F255" s="372"/>
      <c r="G255" s="49">
        <v>0</v>
      </c>
      <c r="H255" s="58">
        <v>0</v>
      </c>
      <c r="I255" s="48">
        <f t="shared" si="40"/>
        <v>0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0"/>
        <v>0</v>
      </c>
    </row>
    <row r="257" spans="1:9" x14ac:dyDescent="0.25">
      <c r="A257" s="13" t="s">
        <v>58</v>
      </c>
      <c r="B257" s="49">
        <v>0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40"/>
        <v>0</v>
      </c>
    </row>
    <row r="258" spans="1:9" x14ac:dyDescent="0.25">
      <c r="A258" s="11" t="s">
        <v>21</v>
      </c>
      <c r="B258" s="52">
        <v>0.36031231808501041</v>
      </c>
      <c r="C258" s="52">
        <v>1.0491174830567462</v>
      </c>
      <c r="D258" s="52">
        <v>0.59057019885824358</v>
      </c>
      <c r="E258" s="52">
        <v>0</v>
      </c>
      <c r="F258" s="372"/>
      <c r="G258" s="52">
        <v>0</v>
      </c>
      <c r="H258" s="53">
        <v>0</v>
      </c>
      <c r="I258" s="54">
        <f t="shared" si="40"/>
        <v>2.0000000000000004</v>
      </c>
    </row>
    <row r="259" spans="1:9" x14ac:dyDescent="0.25">
      <c r="A259" s="13" t="s">
        <v>22</v>
      </c>
      <c r="B259" s="49">
        <v>58.8994525858514</v>
      </c>
      <c r="C259" s="49">
        <v>9.1542913011618486E-9</v>
      </c>
      <c r="D259" s="49">
        <v>9.1542913011618486E-9</v>
      </c>
      <c r="E259" s="49">
        <v>0</v>
      </c>
      <c r="F259" s="372"/>
      <c r="G259" s="49">
        <v>0</v>
      </c>
      <c r="H259" s="58">
        <v>0</v>
      </c>
      <c r="I259" s="48">
        <f t="shared" si="40"/>
        <v>58.899452604159983</v>
      </c>
    </row>
    <row r="260" spans="1:9" x14ac:dyDescent="0.25">
      <c r="A260" s="11" t="s">
        <v>23</v>
      </c>
      <c r="B260" s="52">
        <v>8.5480963823645535</v>
      </c>
      <c r="C260" s="52">
        <v>9.4524833481538125E-9</v>
      </c>
      <c r="D260" s="52">
        <v>0.15310360818296243</v>
      </c>
      <c r="E260" s="52">
        <v>0</v>
      </c>
      <c r="F260" s="372"/>
      <c r="G260" s="52">
        <v>0</v>
      </c>
      <c r="H260" s="53">
        <v>0</v>
      </c>
      <c r="I260" s="54">
        <f t="shared" si="40"/>
        <v>8.7012</v>
      </c>
    </row>
    <row r="261" spans="1:9" ht="14.4" thickBot="1" x14ac:dyDescent="0.3">
      <c r="A261" s="13" t="s">
        <v>24</v>
      </c>
      <c r="B261" s="49">
        <v>14.111787539594685</v>
      </c>
      <c r="C261" s="49">
        <v>3.4532386197127354E-2</v>
      </c>
      <c r="D261" s="49">
        <v>222.10599869063429</v>
      </c>
      <c r="E261" s="49">
        <v>140.48666871981669</v>
      </c>
      <c r="F261" s="373"/>
      <c r="G261" s="49">
        <v>269.87845487194102</v>
      </c>
      <c r="H261" s="58">
        <v>6.9841577918161128</v>
      </c>
      <c r="I261" s="48">
        <f t="shared" si="40"/>
        <v>653.60159999999985</v>
      </c>
    </row>
    <row r="262" spans="1:9" x14ac:dyDescent="0.25">
      <c r="A262" s="21" t="s">
        <v>25</v>
      </c>
      <c r="B262" s="127">
        <f>SUM(B241:B261)</f>
        <v>422.86505715298534</v>
      </c>
      <c r="C262" s="127">
        <f t="shared" ref="C262:I262" si="41">SUM(C241:C261)</f>
        <v>6.3621132022720275</v>
      </c>
      <c r="D262" s="127">
        <f t="shared" si="41"/>
        <v>403.25304488573533</v>
      </c>
      <c r="E262" s="127">
        <f t="shared" si="41"/>
        <v>141.57878240956634</v>
      </c>
      <c r="F262" s="127">
        <f t="shared" si="41"/>
        <v>0</v>
      </c>
      <c r="G262" s="127">
        <f t="shared" si="41"/>
        <v>269.87845487194102</v>
      </c>
      <c r="H262" s="128">
        <f t="shared" si="41"/>
        <v>6.9841577918161128</v>
      </c>
      <c r="I262" s="129">
        <f t="shared" si="41"/>
        <v>1250.921610314316</v>
      </c>
    </row>
    <row r="263" spans="1:9" ht="15" thickBot="1" x14ac:dyDescent="0.35">
      <c r="A263" s="18" t="s">
        <v>85</v>
      </c>
      <c r="B263" s="105">
        <f>B262/$I262</f>
        <v>0.33804281072954928</v>
      </c>
      <c r="C263" s="105">
        <f t="shared" ref="C263:I263" si="42">C262/$I262</f>
        <v>5.0859407574495698E-3</v>
      </c>
      <c r="D263" s="105">
        <f t="shared" si="42"/>
        <v>0.32236476015824117</v>
      </c>
      <c r="E263" s="105">
        <f t="shared" si="42"/>
        <v>0.11317957995304932</v>
      </c>
      <c r="F263" s="105">
        <f t="shared" si="42"/>
        <v>0</v>
      </c>
      <c r="G263" s="105">
        <f t="shared" si="42"/>
        <v>0.21574369860324766</v>
      </c>
      <c r="H263" s="105">
        <f t="shared" si="42"/>
        <v>5.5832097984630869E-3</v>
      </c>
      <c r="I263" s="107">
        <f t="shared" si="42"/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9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43">SUM(B268:H268)</f>
        <v>0</v>
      </c>
    </row>
    <row r="269" spans="1:9" x14ac:dyDescent="0.25">
      <c r="A269" s="12" t="s">
        <v>8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3"/>
        <v>0</v>
      </c>
    </row>
    <row r="270" spans="1:9" x14ac:dyDescent="0.25">
      <c r="A270" s="11" t="s">
        <v>9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3"/>
        <v>0</v>
      </c>
    </row>
    <row r="271" spans="1:9" x14ac:dyDescent="0.25">
      <c r="A271" s="12" t="s">
        <v>10</v>
      </c>
      <c r="B271" s="49">
        <v>0</v>
      </c>
      <c r="C271" s="49">
        <v>0</v>
      </c>
      <c r="D271" s="49">
        <v>0</v>
      </c>
      <c r="E271" s="49">
        <v>0</v>
      </c>
      <c r="F271" s="372"/>
      <c r="G271" s="49">
        <v>0</v>
      </c>
      <c r="H271" s="58">
        <v>0</v>
      </c>
      <c r="I271" s="48">
        <f t="shared" si="43"/>
        <v>0</v>
      </c>
    </row>
    <row r="272" spans="1:9" x14ac:dyDescent="0.25">
      <c r="A272" s="11" t="s">
        <v>11</v>
      </c>
      <c r="B272" s="52">
        <v>9.5526747487486123E-9</v>
      </c>
      <c r="C272" s="52">
        <v>9.5526747487486123E-9</v>
      </c>
      <c r="D272" s="52">
        <v>9.5526747487486123E-9</v>
      </c>
      <c r="E272" s="52">
        <v>6.7948505399471051E-3</v>
      </c>
      <c r="F272" s="372"/>
      <c r="G272" s="52">
        <v>0</v>
      </c>
      <c r="H272" s="53">
        <v>0</v>
      </c>
      <c r="I272" s="54">
        <f t="shared" si="43"/>
        <v>6.7948791979713513E-3</v>
      </c>
    </row>
    <row r="273" spans="1:9" x14ac:dyDescent="0.25">
      <c r="A273" s="12" t="s">
        <v>12</v>
      </c>
      <c r="B273" s="49">
        <v>0</v>
      </c>
      <c r="C273" s="49">
        <v>0</v>
      </c>
      <c r="D273" s="49">
        <v>0</v>
      </c>
      <c r="E273" s="49">
        <v>0</v>
      </c>
      <c r="F273" s="372"/>
      <c r="G273" s="49">
        <v>0</v>
      </c>
      <c r="H273" s="58">
        <v>0</v>
      </c>
      <c r="I273" s="48">
        <f>SUM(B273:H273)</f>
        <v>0</v>
      </c>
    </row>
    <row r="274" spans="1:9" x14ac:dyDescent="0.25">
      <c r="A274" s="11" t="s">
        <v>13</v>
      </c>
      <c r="B274" s="52">
        <v>8.6064704361419004E-9</v>
      </c>
      <c r="C274" s="52">
        <v>8.6064704361419004E-9</v>
      </c>
      <c r="D274" s="52">
        <v>8.6064704361419004E-9</v>
      </c>
      <c r="E274" s="52">
        <v>8.7557110075003184</v>
      </c>
      <c r="F274" s="372"/>
      <c r="G274" s="52">
        <v>0</v>
      </c>
      <c r="H274" s="53">
        <v>0</v>
      </c>
      <c r="I274" s="54">
        <f t="shared" si="43"/>
        <v>8.755711033319729</v>
      </c>
    </row>
    <row r="275" spans="1:9" x14ac:dyDescent="0.25">
      <c r="A275" s="12" t="s">
        <v>14</v>
      </c>
      <c r="B275" s="49">
        <v>1.1134392784499532</v>
      </c>
      <c r="C275" s="49">
        <v>4.6199840294514516E-2</v>
      </c>
      <c r="D275" s="49">
        <v>4.575560881255532</v>
      </c>
      <c r="E275" s="49">
        <v>0</v>
      </c>
      <c r="F275" s="372"/>
      <c r="G275" s="49">
        <v>0</v>
      </c>
      <c r="H275" s="58">
        <v>0</v>
      </c>
      <c r="I275" s="48">
        <f t="shared" si="43"/>
        <v>5.7351999999999999</v>
      </c>
    </row>
    <row r="276" spans="1:9" x14ac:dyDescent="0.25">
      <c r="A276" s="11" t="s">
        <v>15</v>
      </c>
      <c r="B276" s="52">
        <v>9.9856580119364704</v>
      </c>
      <c r="C276" s="52">
        <v>11.246843629313759</v>
      </c>
      <c r="D276" s="52">
        <v>5.7674983587497701</v>
      </c>
      <c r="E276" s="52">
        <v>0</v>
      </c>
      <c r="F276" s="372"/>
      <c r="G276" s="52">
        <v>0</v>
      </c>
      <c r="H276" s="53">
        <v>0</v>
      </c>
      <c r="I276" s="54">
        <f>SUM(B276:H276)</f>
        <v>27</v>
      </c>
    </row>
    <row r="277" spans="1:9" x14ac:dyDescent="0.25">
      <c r="A277" s="12" t="s">
        <v>16</v>
      </c>
      <c r="B277" s="49">
        <v>0</v>
      </c>
      <c r="C277" s="49">
        <v>0</v>
      </c>
      <c r="D277" s="49">
        <v>0</v>
      </c>
      <c r="E277" s="49">
        <v>0</v>
      </c>
      <c r="F277" s="372"/>
      <c r="G277" s="49">
        <v>0</v>
      </c>
      <c r="H277" s="58">
        <v>0</v>
      </c>
      <c r="I277" s="48">
        <f t="shared" si="43"/>
        <v>0</v>
      </c>
    </row>
    <row r="278" spans="1:9" x14ac:dyDescent="0.25">
      <c r="A278" s="11" t="s">
        <v>17</v>
      </c>
      <c r="B278" s="52">
        <v>0</v>
      </c>
      <c r="C278" s="52">
        <v>0</v>
      </c>
      <c r="D278" s="52">
        <v>0</v>
      </c>
      <c r="E278" s="52">
        <v>0</v>
      </c>
      <c r="F278" s="372"/>
      <c r="G278" s="52">
        <v>0</v>
      </c>
      <c r="H278" s="53">
        <v>0</v>
      </c>
      <c r="I278" s="54">
        <f t="shared" si="43"/>
        <v>0</v>
      </c>
    </row>
    <row r="279" spans="1:9" x14ac:dyDescent="0.25">
      <c r="A279" s="12" t="s">
        <v>139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3"/>
        <v>0</v>
      </c>
    </row>
    <row r="280" spans="1:9" x14ac:dyDescent="0.25">
      <c r="A280" s="11" t="s">
        <v>18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43"/>
        <v>0</v>
      </c>
    </row>
    <row r="281" spans="1:9" x14ac:dyDescent="0.25">
      <c r="A281" s="12" t="s">
        <v>19</v>
      </c>
      <c r="B281" s="49">
        <v>0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43"/>
        <v>0</v>
      </c>
    </row>
    <row r="282" spans="1:9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3"/>
        <v>0</v>
      </c>
    </row>
    <row r="283" spans="1:9" x14ac:dyDescent="0.25">
      <c r="A283" s="13" t="s">
        <v>58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3"/>
        <v>0</v>
      </c>
    </row>
    <row r="284" spans="1:9" x14ac:dyDescent="0.25">
      <c r="A284" s="11" t="s">
        <v>21</v>
      </c>
      <c r="B284" s="52">
        <v>0</v>
      </c>
      <c r="C284" s="52">
        <v>0</v>
      </c>
      <c r="D284" s="52">
        <v>0</v>
      </c>
      <c r="E284" s="52">
        <v>0</v>
      </c>
      <c r="F284" s="372"/>
      <c r="G284" s="52">
        <v>0</v>
      </c>
      <c r="H284" s="53">
        <v>0</v>
      </c>
      <c r="I284" s="54">
        <f t="shared" si="43"/>
        <v>0</v>
      </c>
    </row>
    <row r="285" spans="1:9" x14ac:dyDescent="0.25">
      <c r="A285" s="13" t="s">
        <v>22</v>
      </c>
      <c r="B285" s="49">
        <v>0</v>
      </c>
      <c r="C285" s="49">
        <v>0</v>
      </c>
      <c r="D285" s="49">
        <v>0</v>
      </c>
      <c r="E285" s="49">
        <v>0</v>
      </c>
      <c r="F285" s="372"/>
      <c r="G285" s="49">
        <v>0</v>
      </c>
      <c r="H285" s="58">
        <v>0</v>
      </c>
      <c r="I285" s="48">
        <f t="shared" si="43"/>
        <v>0</v>
      </c>
    </row>
    <row r="286" spans="1:9" x14ac:dyDescent="0.25">
      <c r="A286" s="11" t="s">
        <v>23</v>
      </c>
      <c r="B286" s="52">
        <v>0</v>
      </c>
      <c r="C286" s="52">
        <v>0</v>
      </c>
      <c r="D286" s="52">
        <v>0</v>
      </c>
      <c r="E286" s="52">
        <v>0</v>
      </c>
      <c r="F286" s="372"/>
      <c r="G286" s="52">
        <v>0</v>
      </c>
      <c r="H286" s="53">
        <v>0</v>
      </c>
      <c r="I286" s="54">
        <f t="shared" si="43"/>
        <v>0</v>
      </c>
    </row>
    <row r="287" spans="1:9" ht="14.4" thickBot="1" x14ac:dyDescent="0.3">
      <c r="A287" s="13" t="s">
        <v>24</v>
      </c>
      <c r="B287" s="49">
        <v>0.2538548709391984</v>
      </c>
      <c r="C287" s="49">
        <v>9.7640255329381339E-9</v>
      </c>
      <c r="D287" s="49">
        <v>689.64941587136923</v>
      </c>
      <c r="E287" s="49">
        <v>157.85791286600735</v>
      </c>
      <c r="F287" s="373"/>
      <c r="G287" s="49">
        <v>12.923216381920177</v>
      </c>
      <c r="H287" s="58">
        <v>0</v>
      </c>
      <c r="I287" s="48">
        <f t="shared" si="43"/>
        <v>860.68439999999998</v>
      </c>
    </row>
    <row r="288" spans="1:9" x14ac:dyDescent="0.25">
      <c r="A288" s="21" t="s">
        <v>25</v>
      </c>
      <c r="B288" s="127">
        <f>SUM(B267:B287)</f>
        <v>11.352952179484767</v>
      </c>
      <c r="C288" s="127">
        <f t="shared" ref="C288:I288" si="44">SUM(C267:C287)</f>
        <v>11.293043497531444</v>
      </c>
      <c r="D288" s="127">
        <f t="shared" si="44"/>
        <v>699.99247512953366</v>
      </c>
      <c r="E288" s="127">
        <f t="shared" si="44"/>
        <v>166.62041872404762</v>
      </c>
      <c r="F288" s="127">
        <f t="shared" si="44"/>
        <v>0</v>
      </c>
      <c r="G288" s="127">
        <f t="shared" si="44"/>
        <v>12.923216381920177</v>
      </c>
      <c r="H288" s="128">
        <f t="shared" si="44"/>
        <v>0</v>
      </c>
      <c r="I288" s="129">
        <f t="shared" si="44"/>
        <v>902.18210591251773</v>
      </c>
    </row>
    <row r="289" spans="1:9" ht="15" thickBot="1" x14ac:dyDescent="0.35">
      <c r="A289" s="18" t="s">
        <v>85</v>
      </c>
      <c r="B289" s="105">
        <f>B288/$I288</f>
        <v>1.2583880909499698E-2</v>
      </c>
      <c r="C289" s="105">
        <f t="shared" ref="C289:I289" si="45">C288/$I288</f>
        <v>1.2517476708440171E-2</v>
      </c>
      <c r="D289" s="105">
        <f t="shared" si="45"/>
        <v>0.77588822760070364</v>
      </c>
      <c r="E289" s="105">
        <f t="shared" si="45"/>
        <v>0.18468601586319244</v>
      </c>
      <c r="F289" s="105">
        <f t="shared" si="45"/>
        <v>0</v>
      </c>
      <c r="G289" s="105">
        <f t="shared" si="45"/>
        <v>1.4324398918163988E-2</v>
      </c>
      <c r="H289" s="105">
        <f t="shared" si="45"/>
        <v>0</v>
      </c>
      <c r="I289" s="107">
        <f t="shared" si="45"/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46">SUM(B294:H294)</f>
        <v>0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6"/>
        <v>0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4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46"/>
        <v>0</v>
      </c>
    </row>
    <row r="299" spans="1:9" x14ac:dyDescent="0.25">
      <c r="A299" s="12" t="s">
        <v>12</v>
      </c>
      <c r="B299" s="49">
        <v>0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0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0.31341943874236367</v>
      </c>
      <c r="F300" s="372"/>
      <c r="G300" s="52">
        <v>0</v>
      </c>
      <c r="H300" s="53">
        <v>0</v>
      </c>
      <c r="I300" s="54">
        <f t="shared" si="46"/>
        <v>0.31341943874236367</v>
      </c>
    </row>
    <row r="301" spans="1:9" x14ac:dyDescent="0.25">
      <c r="A301" s="12" t="s">
        <v>14</v>
      </c>
      <c r="B301" s="49">
        <v>2.0870855049754784</v>
      </c>
      <c r="C301" s="49">
        <v>0.30971449502452125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6"/>
        <v>2.3967999999999998</v>
      </c>
    </row>
    <row r="302" spans="1:9" x14ac:dyDescent="0.25">
      <c r="A302" s="11" t="s">
        <v>15</v>
      </c>
      <c r="B302" s="52">
        <v>55.570109380771207</v>
      </c>
      <c r="C302" s="52">
        <v>253.59869365720297</v>
      </c>
      <c r="D302" s="52">
        <v>12.831196962025849</v>
      </c>
      <c r="E302" s="52">
        <v>0</v>
      </c>
      <c r="F302" s="372"/>
      <c r="G302" s="52">
        <v>0</v>
      </c>
      <c r="H302" s="53">
        <v>0</v>
      </c>
      <c r="I302" s="54">
        <f>SUM(B302:H302)</f>
        <v>322</v>
      </c>
    </row>
    <row r="303" spans="1:9" x14ac:dyDescent="0.25">
      <c r="A303" s="12" t="s">
        <v>16</v>
      </c>
      <c r="B303" s="49">
        <v>2.6398327665942364E-3</v>
      </c>
      <c r="C303" s="49">
        <v>1.4662423135494367</v>
      </c>
      <c r="D303" s="49">
        <v>0.53111785368396913</v>
      </c>
      <c r="E303" s="49">
        <v>0</v>
      </c>
      <c r="F303" s="372"/>
      <c r="G303" s="49">
        <v>0</v>
      </c>
      <c r="H303" s="58">
        <v>0</v>
      </c>
      <c r="I303" s="48">
        <f t="shared" si="46"/>
        <v>2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46"/>
        <v>0</v>
      </c>
    </row>
    <row r="305" spans="1:9" x14ac:dyDescent="0.25">
      <c r="A305" s="12" t="s">
        <v>139</v>
      </c>
      <c r="B305" s="49">
        <v>7.1743327915517483</v>
      </c>
      <c r="C305" s="49">
        <v>164.96378841042875</v>
      </c>
      <c r="D305" s="49">
        <v>13.925528013122722</v>
      </c>
      <c r="E305" s="49">
        <v>0.93635078489674617</v>
      </c>
      <c r="F305" s="372"/>
      <c r="G305" s="49">
        <v>0</v>
      </c>
      <c r="H305" s="58">
        <v>0</v>
      </c>
      <c r="I305" s="48">
        <f t="shared" si="46"/>
        <v>186.99999999999994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6"/>
        <v>0</v>
      </c>
    </row>
    <row r="309" spans="1:9" x14ac:dyDescent="0.25">
      <c r="A309" s="13" t="s">
        <v>58</v>
      </c>
      <c r="B309" s="49">
        <v>0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6"/>
        <v>0</v>
      </c>
    </row>
    <row r="310" spans="1:9" x14ac:dyDescent="0.25">
      <c r="A310" s="11" t="s">
        <v>21</v>
      </c>
      <c r="B310" s="52">
        <v>0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46"/>
        <v>0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46"/>
        <v>0</v>
      </c>
    </row>
    <row r="312" spans="1:9" x14ac:dyDescent="0.25">
      <c r="A312" s="11" t="s">
        <v>23</v>
      </c>
      <c r="B312" s="52">
        <v>0.16413375769504582</v>
      </c>
      <c r="C312" s="52">
        <v>2.6767838770467773</v>
      </c>
      <c r="D312" s="52">
        <v>0.40268236525817652</v>
      </c>
      <c r="E312" s="52">
        <v>0</v>
      </c>
      <c r="F312" s="372"/>
      <c r="G312" s="52">
        <v>0</v>
      </c>
      <c r="H312" s="53">
        <v>0</v>
      </c>
      <c r="I312" s="54">
        <f t="shared" si="46"/>
        <v>3.2435999999999998</v>
      </c>
    </row>
    <row r="313" spans="1:9" ht="14.4" thickBot="1" x14ac:dyDescent="0.3">
      <c r="A313" s="13" t="s">
        <v>24</v>
      </c>
      <c r="B313" s="49">
        <v>2.1710372170985504</v>
      </c>
      <c r="C313" s="49">
        <v>3.5504245483567454</v>
      </c>
      <c r="D313" s="49">
        <v>11.051134668208364</v>
      </c>
      <c r="E313" s="49">
        <v>122.73932239795606</v>
      </c>
      <c r="F313" s="373"/>
      <c r="G313" s="49">
        <v>12.044054206191459</v>
      </c>
      <c r="H313" s="58">
        <v>4.0026962188838715E-2</v>
      </c>
      <c r="I313" s="48">
        <f t="shared" si="46"/>
        <v>151.596</v>
      </c>
    </row>
    <row r="314" spans="1:9" x14ac:dyDescent="0.25">
      <c r="A314" s="21" t="s">
        <v>25</v>
      </c>
      <c r="B314" s="127">
        <f>SUM(B293:B313)</f>
        <v>67.169338484858613</v>
      </c>
      <c r="C314" s="127">
        <f t="shared" ref="C314:I314" si="47">SUM(C293:C313)</f>
        <v>426.5656473016092</v>
      </c>
      <c r="D314" s="127">
        <f t="shared" si="47"/>
        <v>38.74165986229908</v>
      </c>
      <c r="E314" s="127">
        <f t="shared" si="47"/>
        <v>123.98909262159516</v>
      </c>
      <c r="F314" s="127">
        <f t="shared" si="47"/>
        <v>0</v>
      </c>
      <c r="G314" s="127">
        <f t="shared" si="47"/>
        <v>12.044054206191459</v>
      </c>
      <c r="H314" s="128">
        <f t="shared" si="47"/>
        <v>4.0026962188838715E-2</v>
      </c>
      <c r="I314" s="129">
        <f t="shared" si="47"/>
        <v>668.54981943874236</v>
      </c>
    </row>
    <row r="315" spans="1:9" ht="15" thickBot="1" x14ac:dyDescent="0.35">
      <c r="A315" s="18" t="s">
        <v>85</v>
      </c>
      <c r="B315" s="105">
        <f>B314/$I314</f>
        <v>0.1004702066051686</v>
      </c>
      <c r="C315" s="105">
        <f t="shared" ref="C315:I315" si="48">C314/$I314</f>
        <v>0.63804616335057496</v>
      </c>
      <c r="D315" s="105">
        <f t="shared" si="48"/>
        <v>5.7948800128049226E-2</v>
      </c>
      <c r="E315" s="105">
        <f t="shared" si="48"/>
        <v>0.18545976532562056</v>
      </c>
      <c r="F315" s="105">
        <f t="shared" si="48"/>
        <v>0</v>
      </c>
      <c r="G315" s="105">
        <f t="shared" si="48"/>
        <v>1.8015193267575218E-2</v>
      </c>
      <c r="H315" s="105">
        <f t="shared" si="48"/>
        <v>5.9871323011412902E-5</v>
      </c>
      <c r="I315" s="107">
        <f t="shared" si="48"/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1.0312499996777343E-8</v>
      </c>
      <c r="C319" s="46">
        <v>32.999999989687502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33</v>
      </c>
    </row>
    <row r="320" spans="1:9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49">SUM(B320:H320)</f>
        <v>0</v>
      </c>
    </row>
    <row r="321" spans="1:9" x14ac:dyDescent="0.25">
      <c r="A321" s="12" t="s">
        <v>8</v>
      </c>
      <c r="B321" s="49">
        <v>0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49"/>
        <v>0</v>
      </c>
    </row>
    <row r="322" spans="1:9" x14ac:dyDescent="0.25">
      <c r="A322" s="11" t="s">
        <v>9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49"/>
        <v>0</v>
      </c>
    </row>
    <row r="323" spans="1:9" x14ac:dyDescent="0.25">
      <c r="A323" s="12" t="s">
        <v>10</v>
      </c>
      <c r="B323" s="49">
        <v>0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49"/>
        <v>0</v>
      </c>
    </row>
    <row r="324" spans="1:9" x14ac:dyDescent="0.25">
      <c r="A324" s="11" t="s">
        <v>11</v>
      </c>
      <c r="B324" s="52">
        <v>9.5527138720933442E-9</v>
      </c>
      <c r="C324" s="52">
        <v>0</v>
      </c>
      <c r="D324" s="52">
        <v>0</v>
      </c>
      <c r="E324" s="52">
        <v>7.8255728896918897E-2</v>
      </c>
      <c r="F324" s="372"/>
      <c r="G324" s="52">
        <v>0</v>
      </c>
      <c r="H324" s="53">
        <v>0</v>
      </c>
      <c r="I324" s="54">
        <f t="shared" si="49"/>
        <v>7.8255738449632767E-2</v>
      </c>
    </row>
    <row r="325" spans="1:9" x14ac:dyDescent="0.25">
      <c r="A325" s="12" t="s">
        <v>12</v>
      </c>
      <c r="B325" s="49">
        <v>0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0</v>
      </c>
    </row>
    <row r="326" spans="1:9" x14ac:dyDescent="0.25">
      <c r="A326" s="11" t="s">
        <v>13</v>
      </c>
      <c r="B326" s="52">
        <v>8.6064698561042946E-9</v>
      </c>
      <c r="C326" s="52">
        <v>0.11170018549687777</v>
      </c>
      <c r="D326" s="52">
        <v>0</v>
      </c>
      <c r="E326" s="52">
        <v>1.0647442279510772E-2</v>
      </c>
      <c r="F326" s="372"/>
      <c r="G326" s="52">
        <v>0</v>
      </c>
      <c r="H326" s="53">
        <v>0</v>
      </c>
      <c r="I326" s="54">
        <f t="shared" si="49"/>
        <v>0.12234763638285839</v>
      </c>
    </row>
    <row r="327" spans="1:9" x14ac:dyDescent="0.25">
      <c r="A327" s="12" t="s">
        <v>14</v>
      </c>
      <c r="B327" s="49">
        <v>0.51359999999999995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49"/>
        <v>0.51359999999999995</v>
      </c>
    </row>
    <row r="328" spans="1:9" x14ac:dyDescent="0.25">
      <c r="A328" s="11" t="s">
        <v>15</v>
      </c>
      <c r="B328" s="52">
        <v>11.726250124427906</v>
      </c>
      <c r="C328" s="52">
        <v>125.74476340016076</v>
      </c>
      <c r="D328" s="52">
        <v>14.528986475411328</v>
      </c>
      <c r="E328" s="52">
        <v>0</v>
      </c>
      <c r="F328" s="372"/>
      <c r="G328" s="52">
        <v>0</v>
      </c>
      <c r="H328" s="53">
        <v>0</v>
      </c>
      <c r="I328" s="54">
        <f>SUM(B328:H328)</f>
        <v>152</v>
      </c>
    </row>
    <row r="329" spans="1:9" x14ac:dyDescent="0.25">
      <c r="A329" s="12" t="s">
        <v>16</v>
      </c>
      <c r="B329" s="49">
        <v>0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49"/>
        <v>0</v>
      </c>
    </row>
    <row r="330" spans="1:9" x14ac:dyDescent="0.25">
      <c r="A330" s="11" t="s">
        <v>17</v>
      </c>
      <c r="B330" s="52">
        <v>0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49"/>
        <v>0</v>
      </c>
    </row>
    <row r="331" spans="1:9" x14ac:dyDescent="0.25">
      <c r="A331" s="12" t="s">
        <v>139</v>
      </c>
      <c r="B331" s="49">
        <v>128.44632857187332</v>
      </c>
      <c r="C331" s="49">
        <v>204.60996333425413</v>
      </c>
      <c r="D331" s="49">
        <v>75.290840480552077</v>
      </c>
      <c r="E331" s="49">
        <v>73.65286761332041</v>
      </c>
      <c r="F331" s="372"/>
      <c r="G331" s="49">
        <v>0</v>
      </c>
      <c r="H331" s="58">
        <v>0</v>
      </c>
      <c r="I331" s="48">
        <f t="shared" si="49"/>
        <v>481.99999999999989</v>
      </c>
    </row>
    <row r="332" spans="1:9" x14ac:dyDescent="0.25">
      <c r="A332" s="11" t="s">
        <v>18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49"/>
        <v>0</v>
      </c>
    </row>
    <row r="333" spans="1:9" x14ac:dyDescent="0.25">
      <c r="A333" s="12" t="s">
        <v>19</v>
      </c>
      <c r="B333" s="49">
        <v>0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49"/>
        <v>0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49"/>
        <v>0</v>
      </c>
    </row>
    <row r="335" spans="1:9" x14ac:dyDescent="0.25">
      <c r="A335" s="13" t="s">
        <v>58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49"/>
        <v>0</v>
      </c>
    </row>
    <row r="336" spans="1:9" x14ac:dyDescent="0.25">
      <c r="A336" s="11" t="s">
        <v>21</v>
      </c>
      <c r="B336" s="52">
        <v>16.164304209112121</v>
      </c>
      <c r="C336" s="52">
        <v>1746.3107002117511</v>
      </c>
      <c r="D336" s="52">
        <v>1.5249955791367957</v>
      </c>
      <c r="E336" s="52">
        <v>0</v>
      </c>
      <c r="F336" s="372"/>
      <c r="G336" s="52">
        <v>0</v>
      </c>
      <c r="H336" s="53">
        <v>0</v>
      </c>
      <c r="I336" s="54">
        <f t="shared" si="49"/>
        <v>1764</v>
      </c>
    </row>
    <row r="337" spans="1:9" x14ac:dyDescent="0.25">
      <c r="A337" s="13" t="s">
        <v>22</v>
      </c>
      <c r="B337" s="49">
        <v>0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49"/>
        <v>0</v>
      </c>
    </row>
    <row r="338" spans="1:9" x14ac:dyDescent="0.25">
      <c r="A338" s="11" t="s">
        <v>23</v>
      </c>
      <c r="B338" s="52">
        <v>0.49138504254784343</v>
      </c>
      <c r="C338" s="52">
        <v>0</v>
      </c>
      <c r="D338" s="52">
        <v>1.1790149574521567</v>
      </c>
      <c r="E338" s="52">
        <v>0</v>
      </c>
      <c r="F338" s="372"/>
      <c r="G338" s="52">
        <v>0</v>
      </c>
      <c r="H338" s="53">
        <v>0</v>
      </c>
      <c r="I338" s="54">
        <f t="shared" si="49"/>
        <v>1.6704000000000001</v>
      </c>
    </row>
    <row r="339" spans="1:9" ht="14.4" thickBot="1" x14ac:dyDescent="0.3">
      <c r="A339" s="13" t="s">
        <v>24</v>
      </c>
      <c r="B339" s="49">
        <v>14.854880974385342</v>
      </c>
      <c r="C339" s="49">
        <v>9.6699751592791365</v>
      </c>
      <c r="D339" s="49">
        <v>23.86681463570083</v>
      </c>
      <c r="E339" s="49">
        <v>709.59173462657418</v>
      </c>
      <c r="F339" s="373"/>
      <c r="G339" s="49">
        <v>57.009794604060659</v>
      </c>
      <c r="H339" s="58">
        <v>0</v>
      </c>
      <c r="I339" s="48">
        <f t="shared" si="49"/>
        <v>814.99320000000012</v>
      </c>
    </row>
    <row r="340" spans="1:9" x14ac:dyDescent="0.25">
      <c r="A340" s="21" t="s">
        <v>25</v>
      </c>
      <c r="B340" s="127">
        <f>SUM(B319:B339)</f>
        <v>172.1967489508182</v>
      </c>
      <c r="C340" s="127">
        <f t="shared" ref="C340:I340" si="50">SUM(C319:C339)</f>
        <v>2119.4471022806297</v>
      </c>
      <c r="D340" s="127">
        <f t="shared" si="50"/>
        <v>116.39065212825319</v>
      </c>
      <c r="E340" s="127">
        <f t="shared" si="50"/>
        <v>783.33350541107097</v>
      </c>
      <c r="F340" s="127">
        <f t="shared" si="50"/>
        <v>0</v>
      </c>
      <c r="G340" s="127">
        <f t="shared" si="50"/>
        <v>57.009794604060659</v>
      </c>
      <c r="H340" s="128">
        <f t="shared" si="50"/>
        <v>0</v>
      </c>
      <c r="I340" s="129">
        <f t="shared" si="50"/>
        <v>3248.3778033748322</v>
      </c>
    </row>
    <row r="341" spans="1:9" ht="15" thickBot="1" x14ac:dyDescent="0.35">
      <c r="A341" s="18" t="s">
        <v>85</v>
      </c>
      <c r="B341" s="105">
        <f>B340/$I340</f>
        <v>5.3010074373712968E-2</v>
      </c>
      <c r="C341" s="105">
        <f t="shared" ref="C341:I341" si="51">C340/$I340</f>
        <v>0.65246323875217827</v>
      </c>
      <c r="D341" s="105">
        <f t="shared" si="51"/>
        <v>3.5830392637005347E-2</v>
      </c>
      <c r="E341" s="105">
        <f t="shared" si="51"/>
        <v>0.24114605899512165</v>
      </c>
      <c r="F341" s="105">
        <f t="shared" si="51"/>
        <v>0</v>
      </c>
      <c r="G341" s="105">
        <f t="shared" si="51"/>
        <v>1.7550235241981876E-2</v>
      </c>
      <c r="H341" s="105">
        <f t="shared" si="51"/>
        <v>0</v>
      </c>
      <c r="I341" s="107">
        <f t="shared" si="51"/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9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52">SUM(B346:H346)</f>
        <v>0</v>
      </c>
    </row>
    <row r="347" spans="1:9" x14ac:dyDescent="0.25">
      <c r="A347" s="12" t="s">
        <v>8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2"/>
        <v>0</v>
      </c>
    </row>
    <row r="348" spans="1:9" x14ac:dyDescent="0.25">
      <c r="A348" s="11" t="s">
        <v>9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2"/>
        <v>0</v>
      </c>
    </row>
    <row r="349" spans="1:9" x14ac:dyDescent="0.25">
      <c r="A349" s="12" t="s">
        <v>10</v>
      </c>
      <c r="B349" s="49">
        <v>0</v>
      </c>
      <c r="C349" s="49">
        <v>0</v>
      </c>
      <c r="D349" s="49">
        <v>0</v>
      </c>
      <c r="E349" s="49">
        <v>0</v>
      </c>
      <c r="F349" s="372"/>
      <c r="G349" s="49">
        <v>0</v>
      </c>
      <c r="H349" s="58">
        <v>0</v>
      </c>
      <c r="I349" s="48">
        <f t="shared" si="52"/>
        <v>0</v>
      </c>
    </row>
    <row r="350" spans="1:9" x14ac:dyDescent="0.25">
      <c r="A350" s="11" t="s">
        <v>11</v>
      </c>
      <c r="B350" s="52">
        <v>9.5526806517008351E-9</v>
      </c>
      <c r="C350" s="52">
        <v>9.5526806517008351E-9</v>
      </c>
      <c r="D350" s="52">
        <v>9.5526806517008351E-9</v>
      </c>
      <c r="E350" s="52">
        <v>1.0615072446315741E-2</v>
      </c>
      <c r="F350" s="372"/>
      <c r="G350" s="52">
        <v>0</v>
      </c>
      <c r="H350" s="53">
        <v>0</v>
      </c>
      <c r="I350" s="54">
        <f t="shared" si="52"/>
        <v>1.0615101104357696E-2</v>
      </c>
    </row>
    <row r="351" spans="1:9" x14ac:dyDescent="0.25">
      <c r="A351" s="12" t="s">
        <v>12</v>
      </c>
      <c r="B351" s="49">
        <v>0</v>
      </c>
      <c r="C351" s="49">
        <v>0</v>
      </c>
      <c r="D351" s="49">
        <v>0</v>
      </c>
      <c r="E351" s="49">
        <v>0</v>
      </c>
      <c r="F351" s="372"/>
      <c r="G351" s="49">
        <v>0</v>
      </c>
      <c r="H351" s="58">
        <v>0</v>
      </c>
      <c r="I351" s="48">
        <f>SUM(B351:H351)</f>
        <v>0</v>
      </c>
    </row>
    <row r="352" spans="1:9" x14ac:dyDescent="0.25">
      <c r="A352" s="11" t="s">
        <v>13</v>
      </c>
      <c r="B352" s="52">
        <v>8.6064703549791373E-9</v>
      </c>
      <c r="C352" s="52">
        <v>8.6064703549791373E-9</v>
      </c>
      <c r="D352" s="52">
        <v>8.6064703549791373E-9</v>
      </c>
      <c r="E352" s="52">
        <v>2.7809232372569941</v>
      </c>
      <c r="F352" s="372"/>
      <c r="G352" s="52">
        <v>0</v>
      </c>
      <c r="H352" s="53">
        <v>0</v>
      </c>
      <c r="I352" s="54">
        <f t="shared" si="52"/>
        <v>2.7809232630764051</v>
      </c>
    </row>
    <row r="353" spans="1:9" x14ac:dyDescent="0.25">
      <c r="A353" s="12" t="s">
        <v>14</v>
      </c>
      <c r="B353" s="49">
        <v>1.2565836361973108</v>
      </c>
      <c r="C353" s="49">
        <v>1.1888888836049379E-8</v>
      </c>
      <c r="D353" s="49">
        <v>9.4434163400249087</v>
      </c>
      <c r="E353" s="49">
        <v>1.1888888836049379E-8</v>
      </c>
      <c r="F353" s="372"/>
      <c r="G353" s="49">
        <v>0</v>
      </c>
      <c r="H353" s="58">
        <v>0</v>
      </c>
      <c r="I353" s="48">
        <f t="shared" si="52"/>
        <v>10.699999999999996</v>
      </c>
    </row>
    <row r="354" spans="1:9" x14ac:dyDescent="0.25">
      <c r="A354" s="11" t="s">
        <v>15</v>
      </c>
      <c r="B354" s="52">
        <v>0.12977356752319155</v>
      </c>
      <c r="C354" s="52">
        <v>3.8198725436729646</v>
      </c>
      <c r="D354" s="52">
        <v>61.050353876539688</v>
      </c>
      <c r="E354" s="52">
        <v>1.2264150934140262E-8</v>
      </c>
      <c r="F354" s="372"/>
      <c r="G354" s="52">
        <v>0</v>
      </c>
      <c r="H354" s="53">
        <v>0</v>
      </c>
      <c r="I354" s="54">
        <f>SUM(B354:H354)</f>
        <v>65</v>
      </c>
    </row>
    <row r="355" spans="1:9" x14ac:dyDescent="0.25">
      <c r="A355" s="12" t="s">
        <v>16</v>
      </c>
      <c r="B355" s="49">
        <v>1.9999999700000008</v>
      </c>
      <c r="C355" s="49">
        <v>9.9999997999999919E-9</v>
      </c>
      <c r="D355" s="49">
        <v>9.9999997999999919E-9</v>
      </c>
      <c r="E355" s="49">
        <v>9.9999997999999919E-9</v>
      </c>
      <c r="F355" s="372"/>
      <c r="G355" s="49">
        <v>0</v>
      </c>
      <c r="H355" s="58">
        <v>0</v>
      </c>
      <c r="I355" s="48">
        <f t="shared" si="52"/>
        <v>2</v>
      </c>
    </row>
    <row r="356" spans="1:9" x14ac:dyDescent="0.25">
      <c r="A356" s="11" t="s">
        <v>17</v>
      </c>
      <c r="B356" s="52">
        <v>0</v>
      </c>
      <c r="C356" s="52">
        <v>0</v>
      </c>
      <c r="D356" s="52">
        <v>0</v>
      </c>
      <c r="E356" s="52">
        <v>0</v>
      </c>
      <c r="F356" s="372"/>
      <c r="G356" s="52">
        <v>0</v>
      </c>
      <c r="H356" s="53">
        <v>0</v>
      </c>
      <c r="I356" s="54">
        <f t="shared" si="52"/>
        <v>0</v>
      </c>
    </row>
    <row r="357" spans="1:9" x14ac:dyDescent="0.25">
      <c r="A357" s="12" t="s">
        <v>139</v>
      </c>
      <c r="B357" s="49">
        <v>1.2235887006006367</v>
      </c>
      <c r="C357" s="49">
        <v>32.873675464181936</v>
      </c>
      <c r="D357" s="49">
        <v>41.902735824947172</v>
      </c>
      <c r="E357" s="49">
        <v>1.0270270264718774E-8</v>
      </c>
      <c r="F357" s="372"/>
      <c r="G357" s="49">
        <v>0</v>
      </c>
      <c r="H357" s="58">
        <v>0</v>
      </c>
      <c r="I357" s="48">
        <f t="shared" si="52"/>
        <v>76.000000000000014</v>
      </c>
    </row>
    <row r="358" spans="1:9" x14ac:dyDescent="0.25">
      <c r="A358" s="11" t="s">
        <v>18</v>
      </c>
      <c r="B358" s="52">
        <v>0</v>
      </c>
      <c r="C358" s="52">
        <v>0</v>
      </c>
      <c r="D358" s="52">
        <v>0</v>
      </c>
      <c r="E358" s="52">
        <v>0</v>
      </c>
      <c r="F358" s="372"/>
      <c r="G358" s="52">
        <v>0</v>
      </c>
      <c r="H358" s="53">
        <v>0</v>
      </c>
      <c r="I358" s="54">
        <f t="shared" si="52"/>
        <v>0</v>
      </c>
    </row>
    <row r="359" spans="1:9" x14ac:dyDescent="0.25">
      <c r="A359" s="12" t="s">
        <v>19</v>
      </c>
      <c r="B359" s="49">
        <v>0</v>
      </c>
      <c r="C359" s="49">
        <v>0</v>
      </c>
      <c r="D359" s="49">
        <v>0</v>
      </c>
      <c r="E359" s="49">
        <v>0</v>
      </c>
      <c r="F359" s="372"/>
      <c r="G359" s="49">
        <v>0</v>
      </c>
      <c r="H359" s="58">
        <v>0</v>
      </c>
      <c r="I359" s="48">
        <f t="shared" si="52"/>
        <v>0</v>
      </c>
    </row>
    <row r="360" spans="1:9" x14ac:dyDescent="0.25">
      <c r="A360" s="11" t="s">
        <v>20</v>
      </c>
      <c r="B360" s="52">
        <v>5.5869151799266555E-2</v>
      </c>
      <c r="C360" s="52">
        <v>3.0077046520608133</v>
      </c>
      <c r="D360" s="52">
        <v>0.93642618813991996</v>
      </c>
      <c r="E360" s="52">
        <v>7.9999999359999992E-9</v>
      </c>
      <c r="F360" s="372"/>
      <c r="G360" s="52">
        <v>0</v>
      </c>
      <c r="H360" s="53">
        <v>0</v>
      </c>
      <c r="I360" s="54">
        <f t="shared" si="52"/>
        <v>3.9999999999999996</v>
      </c>
    </row>
    <row r="361" spans="1:9" x14ac:dyDescent="0.25">
      <c r="A361" s="13" t="s">
        <v>58</v>
      </c>
      <c r="B361" s="49">
        <v>1.0365093561306016</v>
      </c>
      <c r="C361" s="49">
        <v>1.7577916261290891</v>
      </c>
      <c r="D361" s="49">
        <v>3.2056989977556816</v>
      </c>
      <c r="E361" s="49">
        <v>1.9984626943581703E-8</v>
      </c>
      <c r="F361" s="372"/>
      <c r="G361" s="49">
        <v>0</v>
      </c>
      <c r="H361" s="58">
        <v>0</v>
      </c>
      <c r="I361" s="48">
        <f t="shared" si="52"/>
        <v>6</v>
      </c>
    </row>
    <row r="362" spans="1:9" x14ac:dyDescent="0.25">
      <c r="A362" s="11" t="s">
        <v>21</v>
      </c>
      <c r="B362" s="52">
        <v>206.99942410391162</v>
      </c>
      <c r="C362" s="52">
        <v>602.71799729582483</v>
      </c>
      <c r="D362" s="52">
        <v>339.28257858565303</v>
      </c>
      <c r="E362" s="52">
        <v>1.4610336061286001E-8</v>
      </c>
      <c r="F362" s="372"/>
      <c r="G362" s="52">
        <v>0</v>
      </c>
      <c r="H362" s="53">
        <v>0</v>
      </c>
      <c r="I362" s="54">
        <f t="shared" si="52"/>
        <v>1148.9999999999998</v>
      </c>
    </row>
    <row r="363" spans="1:9" x14ac:dyDescent="0.25">
      <c r="A363" s="13" t="s">
        <v>22</v>
      </c>
      <c r="B363" s="49">
        <v>0</v>
      </c>
      <c r="C363" s="49">
        <v>0</v>
      </c>
      <c r="D363" s="49">
        <v>0</v>
      </c>
      <c r="E363" s="49">
        <v>0</v>
      </c>
      <c r="F363" s="372"/>
      <c r="G363" s="49">
        <v>0</v>
      </c>
      <c r="H363" s="58">
        <v>0</v>
      </c>
      <c r="I363" s="48">
        <f t="shared" si="52"/>
        <v>0</v>
      </c>
    </row>
    <row r="364" spans="1:9" x14ac:dyDescent="0.25">
      <c r="A364" s="11" t="s">
        <v>23</v>
      </c>
      <c r="B364" s="52">
        <v>52.433178784037224</v>
      </c>
      <c r="C364" s="52">
        <v>7.4182344898397431E-4</v>
      </c>
      <c r="D364" s="52">
        <v>5.2668793830610898</v>
      </c>
      <c r="E364" s="52">
        <v>9.4527011025577973E-9</v>
      </c>
      <c r="F364" s="372"/>
      <c r="G364" s="52">
        <v>0</v>
      </c>
      <c r="H364" s="53">
        <v>0</v>
      </c>
      <c r="I364" s="54">
        <f t="shared" si="52"/>
        <v>57.700799999999994</v>
      </c>
    </row>
    <row r="365" spans="1:9" ht="14.4" thickBot="1" x14ac:dyDescent="0.3">
      <c r="A365" s="13" t="s">
        <v>24</v>
      </c>
      <c r="B365" s="49">
        <v>2.8731051762463324</v>
      </c>
      <c r="C365" s="49">
        <v>4.7457877444416239</v>
      </c>
      <c r="D365" s="49">
        <v>2.7928317433271634</v>
      </c>
      <c r="E365" s="49">
        <v>462.43197057592755</v>
      </c>
      <c r="F365" s="373"/>
      <c r="G365" s="49">
        <v>5.9490590011550424</v>
      </c>
      <c r="H365" s="58">
        <v>2.5245758902241823E-2</v>
      </c>
      <c r="I365" s="48">
        <f t="shared" si="52"/>
        <v>478.81799999999998</v>
      </c>
    </row>
    <row r="366" spans="1:9" x14ac:dyDescent="0.25">
      <c r="A366" s="21" t="s">
        <v>25</v>
      </c>
      <c r="B366" s="127">
        <f>SUM(B345:B365)</f>
        <v>268.00803246460532</v>
      </c>
      <c r="C366" s="127">
        <f t="shared" ref="C366:I366" si="53">SUM(C345:C365)</f>
        <v>648.92357118980817</v>
      </c>
      <c r="D366" s="127">
        <f t="shared" si="53"/>
        <v>463.88092096760778</v>
      </c>
      <c r="E366" s="127">
        <f t="shared" si="53"/>
        <v>465.22350898210186</v>
      </c>
      <c r="F366" s="127">
        <f t="shared" si="53"/>
        <v>0</v>
      </c>
      <c r="G366" s="127">
        <f t="shared" si="53"/>
        <v>5.9490590011550424</v>
      </c>
      <c r="H366" s="128">
        <f t="shared" si="53"/>
        <v>2.5245758902241823E-2</v>
      </c>
      <c r="I366" s="129">
        <f t="shared" si="53"/>
        <v>1852.0103383641806</v>
      </c>
    </row>
    <row r="367" spans="1:9" ht="15" thickBot="1" x14ac:dyDescent="0.35">
      <c r="A367" s="18" t="s">
        <v>85</v>
      </c>
      <c r="B367" s="105">
        <f>B366/$I366</f>
        <v>0.14471195268884296</v>
      </c>
      <c r="C367" s="105">
        <f t="shared" ref="C367:I367" si="54">C366/$I366</f>
        <v>0.35038874122213642</v>
      </c>
      <c r="D367" s="105">
        <f t="shared" si="54"/>
        <v>0.25047426105479437</v>
      </c>
      <c r="E367" s="105">
        <f t="shared" si="54"/>
        <v>0.25119919654067285</v>
      </c>
      <c r="F367" s="105">
        <f t="shared" si="54"/>
        <v>0</v>
      </c>
      <c r="G367" s="105">
        <f t="shared" si="54"/>
        <v>3.2122169503706168E-3</v>
      </c>
      <c r="H367" s="105">
        <f t="shared" si="54"/>
        <v>1.3631543182712773E-5</v>
      </c>
      <c r="I367" s="107">
        <f t="shared" si="54"/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55">SUM(B372:H372)</f>
        <v>0</v>
      </c>
    </row>
    <row r="373" spans="1:9" x14ac:dyDescent="0.25">
      <c r="A373" s="12" t="s">
        <v>8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5"/>
        <v>0</v>
      </c>
    </row>
    <row r="374" spans="1:9" x14ac:dyDescent="0.25">
      <c r="A374" s="11" t="s">
        <v>9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5"/>
        <v>0</v>
      </c>
    </row>
    <row r="375" spans="1:9" x14ac:dyDescent="0.25">
      <c r="A375" s="12" t="s">
        <v>10</v>
      </c>
      <c r="B375" s="49">
        <v>0</v>
      </c>
      <c r="C375" s="49">
        <v>0</v>
      </c>
      <c r="D375" s="49">
        <v>0</v>
      </c>
      <c r="E375" s="49">
        <v>0</v>
      </c>
      <c r="F375" s="372"/>
      <c r="G375" s="49">
        <v>0</v>
      </c>
      <c r="H375" s="58">
        <v>0</v>
      </c>
      <c r="I375" s="48">
        <f t="shared" si="55"/>
        <v>0</v>
      </c>
    </row>
    <row r="376" spans="1:9" x14ac:dyDescent="0.25">
      <c r="A376" s="11" t="s">
        <v>11</v>
      </c>
      <c r="B376" s="52">
        <v>9.552714571233505E-9</v>
      </c>
      <c r="C376" s="52">
        <v>9.552714571233505E-9</v>
      </c>
      <c r="D376" s="52">
        <v>9.552714571233505E-9</v>
      </c>
      <c r="E376" s="52">
        <v>0.78168193118009244</v>
      </c>
      <c r="F376" s="372"/>
      <c r="G376" s="52">
        <v>0</v>
      </c>
      <c r="H376" s="53">
        <v>0</v>
      </c>
      <c r="I376" s="54">
        <f t="shared" si="55"/>
        <v>0.78168195983823618</v>
      </c>
    </row>
    <row r="377" spans="1:9" x14ac:dyDescent="0.25">
      <c r="A377" s="12" t="s">
        <v>12</v>
      </c>
      <c r="B377" s="49">
        <v>0</v>
      </c>
      <c r="C377" s="49">
        <v>0</v>
      </c>
      <c r="D377" s="49">
        <v>0</v>
      </c>
      <c r="E377" s="49">
        <v>0</v>
      </c>
      <c r="F377" s="372"/>
      <c r="G377" s="49">
        <v>0</v>
      </c>
      <c r="H377" s="58">
        <v>0</v>
      </c>
      <c r="I377" s="48">
        <f>SUM(B377:H377)</f>
        <v>0</v>
      </c>
    </row>
    <row r="378" spans="1:9" x14ac:dyDescent="0.25">
      <c r="A378" s="11" t="s">
        <v>13</v>
      </c>
      <c r="B378" s="52">
        <v>8.6064704607641242E-9</v>
      </c>
      <c r="C378" s="52">
        <v>8.6064704607641242E-9</v>
      </c>
      <c r="D378" s="52">
        <v>8.6064704607641242E-9</v>
      </c>
      <c r="E378" s="52">
        <v>391.35035490116081</v>
      </c>
      <c r="F378" s="372"/>
      <c r="G378" s="52">
        <v>0</v>
      </c>
      <c r="H378" s="53">
        <v>0</v>
      </c>
      <c r="I378" s="54">
        <f t="shared" si="55"/>
        <v>391.35035492698023</v>
      </c>
    </row>
    <row r="379" spans="1:9" x14ac:dyDescent="0.25">
      <c r="A379" s="12" t="s">
        <v>14</v>
      </c>
      <c r="B379" s="49">
        <v>11.983999967316361</v>
      </c>
      <c r="C379" s="49">
        <v>1.0894545414928923E-8</v>
      </c>
      <c r="D379" s="49">
        <v>1.0894545414928923E-8</v>
      </c>
      <c r="E379" s="49">
        <v>1.0894545414928923E-8</v>
      </c>
      <c r="F379" s="372"/>
      <c r="G379" s="49">
        <v>0</v>
      </c>
      <c r="H379" s="58">
        <v>0</v>
      </c>
      <c r="I379" s="48">
        <f t="shared" si="55"/>
        <v>11.983999999999998</v>
      </c>
    </row>
    <row r="380" spans="1:9" x14ac:dyDescent="0.25">
      <c r="A380" s="11" t="s">
        <v>15</v>
      </c>
      <c r="B380" s="52">
        <v>26.28335135705818</v>
      </c>
      <c r="C380" s="52">
        <v>1.2327586202645661E-8</v>
      </c>
      <c r="D380" s="52">
        <v>116.71664861828665</v>
      </c>
      <c r="E380" s="52">
        <v>1.2327586202645661E-8</v>
      </c>
      <c r="F380" s="372"/>
      <c r="G380" s="52">
        <v>0</v>
      </c>
      <c r="H380" s="53">
        <v>0</v>
      </c>
      <c r="I380" s="54">
        <f>SUM(B380:H380)</f>
        <v>143</v>
      </c>
    </row>
    <row r="381" spans="1:9" x14ac:dyDescent="0.25">
      <c r="A381" s="12" t="s">
        <v>16</v>
      </c>
      <c r="B381" s="49">
        <v>0.83799915344499842</v>
      </c>
      <c r="C381" s="49">
        <v>9.1666666513888883E-9</v>
      </c>
      <c r="D381" s="49">
        <v>21.162000828221665</v>
      </c>
      <c r="E381" s="49">
        <v>9.1666666513888883E-9</v>
      </c>
      <c r="F381" s="372"/>
      <c r="G381" s="49">
        <v>0</v>
      </c>
      <c r="H381" s="58">
        <v>0</v>
      </c>
      <c r="I381" s="48">
        <f t="shared" si="55"/>
        <v>21.999999999999996</v>
      </c>
    </row>
    <row r="382" spans="1:9" x14ac:dyDescent="0.25">
      <c r="A382" s="11" t="s">
        <v>17</v>
      </c>
      <c r="B382" s="52">
        <v>0</v>
      </c>
      <c r="C382" s="52">
        <v>0</v>
      </c>
      <c r="D382" s="52">
        <v>0</v>
      </c>
      <c r="E382" s="52">
        <v>0</v>
      </c>
      <c r="F382" s="372"/>
      <c r="G382" s="52">
        <v>0</v>
      </c>
      <c r="H382" s="53">
        <v>0</v>
      </c>
      <c r="I382" s="54">
        <f t="shared" si="55"/>
        <v>0</v>
      </c>
    </row>
    <row r="383" spans="1:9" x14ac:dyDescent="0.25">
      <c r="A383" s="12" t="s">
        <v>139</v>
      </c>
      <c r="B383" s="49">
        <v>4.956207229115134</v>
      </c>
      <c r="C383" s="49">
        <v>0.41839853238604846</v>
      </c>
      <c r="D383" s="49">
        <v>11.625394227873816</v>
      </c>
      <c r="E383" s="49">
        <v>1.0624999973437498E-8</v>
      </c>
      <c r="F383" s="372"/>
      <c r="G383" s="49">
        <v>0</v>
      </c>
      <c r="H383" s="58">
        <v>0</v>
      </c>
      <c r="I383" s="48">
        <f t="shared" si="55"/>
        <v>17</v>
      </c>
    </row>
    <row r="384" spans="1:9" x14ac:dyDescent="0.25">
      <c r="A384" s="11" t="s">
        <v>18</v>
      </c>
      <c r="B384" s="52">
        <v>0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55"/>
        <v>0</v>
      </c>
    </row>
    <row r="385" spans="1:9" x14ac:dyDescent="0.25">
      <c r="A385" s="12" t="s">
        <v>19</v>
      </c>
      <c r="B385" s="49">
        <v>0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55"/>
        <v>0</v>
      </c>
    </row>
    <row r="386" spans="1:9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5"/>
        <v>0</v>
      </c>
    </row>
    <row r="387" spans="1:9" x14ac:dyDescent="0.25">
      <c r="A387" s="13" t="s">
        <v>58</v>
      </c>
      <c r="B387" s="49">
        <v>5.9999999400461199</v>
      </c>
      <c r="C387" s="49">
        <v>1.9984626943581706E-8</v>
      </c>
      <c r="D387" s="49">
        <v>1.9984626943581706E-8</v>
      </c>
      <c r="E387" s="49">
        <v>1.9984626943581706E-8</v>
      </c>
      <c r="F387" s="372"/>
      <c r="G387" s="49">
        <v>0</v>
      </c>
      <c r="H387" s="58">
        <v>0</v>
      </c>
      <c r="I387" s="48">
        <f t="shared" si="55"/>
        <v>6.0000000000000018</v>
      </c>
    </row>
    <row r="388" spans="1:9" x14ac:dyDescent="0.25">
      <c r="A388" s="11" t="s">
        <v>21</v>
      </c>
      <c r="B388" s="52">
        <v>0</v>
      </c>
      <c r="C388" s="52">
        <v>0</v>
      </c>
      <c r="D388" s="52">
        <v>0</v>
      </c>
      <c r="E388" s="52">
        <v>0</v>
      </c>
      <c r="F388" s="372"/>
      <c r="G388" s="52">
        <v>0</v>
      </c>
      <c r="H388" s="53">
        <v>0</v>
      </c>
      <c r="I388" s="54">
        <f t="shared" si="55"/>
        <v>0</v>
      </c>
    </row>
    <row r="389" spans="1:9" x14ac:dyDescent="0.25">
      <c r="A389" s="13" t="s">
        <v>22</v>
      </c>
      <c r="B389" s="49">
        <v>0</v>
      </c>
      <c r="C389" s="49">
        <v>0</v>
      </c>
      <c r="D389" s="49">
        <v>0</v>
      </c>
      <c r="E389" s="49">
        <v>0</v>
      </c>
      <c r="F389" s="372"/>
      <c r="G389" s="49">
        <v>0</v>
      </c>
      <c r="H389" s="58">
        <v>0</v>
      </c>
      <c r="I389" s="48">
        <f t="shared" si="55"/>
        <v>0</v>
      </c>
    </row>
    <row r="390" spans="1:9" x14ac:dyDescent="0.25">
      <c r="A390" s="11" t="s">
        <v>23</v>
      </c>
      <c r="B390" s="52">
        <v>5.4863999716377183</v>
      </c>
      <c r="C390" s="52">
        <v>9.4540942276392757E-9</v>
      </c>
      <c r="D390" s="52">
        <v>9.4540942276392757E-9</v>
      </c>
      <c r="E390" s="52">
        <v>9.4540942276392757E-9</v>
      </c>
      <c r="F390" s="372"/>
      <c r="G390" s="52">
        <v>0</v>
      </c>
      <c r="H390" s="53">
        <v>0</v>
      </c>
      <c r="I390" s="54">
        <f t="shared" si="55"/>
        <v>5.4864000000000015</v>
      </c>
    </row>
    <row r="391" spans="1:9" ht="14.4" thickBot="1" x14ac:dyDescent="0.3">
      <c r="A391" s="13" t="s">
        <v>24</v>
      </c>
      <c r="B391" s="49">
        <v>11.054124158621436</v>
      </c>
      <c r="C391" s="49">
        <v>1.3740414817435561E-2</v>
      </c>
      <c r="D391" s="49">
        <v>2.9877196186011479</v>
      </c>
      <c r="E391" s="49">
        <v>47.739357416109293</v>
      </c>
      <c r="F391" s="373"/>
      <c r="G391" s="49">
        <v>40.304658391850694</v>
      </c>
      <c r="H391" s="58">
        <v>0</v>
      </c>
      <c r="I391" s="48">
        <f t="shared" si="55"/>
        <v>102.09960000000001</v>
      </c>
    </row>
    <row r="392" spans="1:9" x14ac:dyDescent="0.25">
      <c r="A392" s="21" t="s">
        <v>25</v>
      </c>
      <c r="B392" s="127">
        <f>SUM(B371:B391)</f>
        <v>66.602081795399144</v>
      </c>
      <c r="C392" s="127">
        <f t="shared" ref="C392:I392" si="56">SUM(C371:C391)</f>
        <v>0.43213902719018848</v>
      </c>
      <c r="D392" s="127">
        <f t="shared" si="56"/>
        <v>152.49176335147573</v>
      </c>
      <c r="E392" s="127">
        <f t="shared" si="56"/>
        <v>439.87139432090271</v>
      </c>
      <c r="F392" s="127">
        <f t="shared" si="56"/>
        <v>0</v>
      </c>
      <c r="G392" s="127">
        <f t="shared" si="56"/>
        <v>40.304658391850694</v>
      </c>
      <c r="H392" s="128">
        <f t="shared" si="56"/>
        <v>0</v>
      </c>
      <c r="I392" s="129">
        <f t="shared" si="56"/>
        <v>699.70203688681841</v>
      </c>
    </row>
    <row r="393" spans="1:9" ht="15" thickBot="1" x14ac:dyDescent="0.35">
      <c r="A393" s="18" t="s">
        <v>85</v>
      </c>
      <c r="B393" s="105">
        <f>B392/$I392</f>
        <v>9.5186348308676547E-2</v>
      </c>
      <c r="C393" s="105">
        <f t="shared" ref="C393:I393" si="57">C392/$I392</f>
        <v>6.1760435786767604E-4</v>
      </c>
      <c r="D393" s="105">
        <f t="shared" si="57"/>
        <v>0.21793814411339538</v>
      </c>
      <c r="E393" s="105">
        <f t="shared" si="57"/>
        <v>0.62865530058769137</v>
      </c>
      <c r="F393" s="105">
        <f t="shared" si="57"/>
        <v>0</v>
      </c>
      <c r="G393" s="105">
        <f t="shared" si="57"/>
        <v>5.7602602632369139E-2</v>
      </c>
      <c r="H393" s="105">
        <f t="shared" si="57"/>
        <v>0</v>
      </c>
      <c r="I393" s="107">
        <f t="shared" si="57"/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9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58">SUM(B398:H398)</f>
        <v>0</v>
      </c>
    </row>
    <row r="399" spans="1:9" x14ac:dyDescent="0.25">
      <c r="A399" s="12" t="s">
        <v>8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58"/>
        <v>0</v>
      </c>
    </row>
    <row r="400" spans="1:9" x14ac:dyDescent="0.25">
      <c r="A400" s="11" t="s">
        <v>9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58"/>
        <v>0</v>
      </c>
    </row>
    <row r="401" spans="1:9" x14ac:dyDescent="0.25">
      <c r="A401" s="12" t="s">
        <v>10</v>
      </c>
      <c r="B401" s="49">
        <v>0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58"/>
        <v>0</v>
      </c>
    </row>
    <row r="402" spans="1:9" x14ac:dyDescent="0.25">
      <c r="A402" s="11" t="s">
        <v>11</v>
      </c>
      <c r="B402" s="52">
        <v>9.5527136791038487E-9</v>
      </c>
      <c r="C402" s="52">
        <v>0</v>
      </c>
      <c r="D402" s="52">
        <v>0</v>
      </c>
      <c r="E402" s="52">
        <v>6.7143518375617425E-2</v>
      </c>
      <c r="F402" s="372"/>
      <c r="G402" s="52">
        <v>0</v>
      </c>
      <c r="H402" s="53">
        <v>0</v>
      </c>
      <c r="I402" s="54">
        <f t="shared" si="58"/>
        <v>6.7143527928331101E-2</v>
      </c>
    </row>
    <row r="403" spans="1:9" x14ac:dyDescent="0.25">
      <c r="A403" s="12" t="s">
        <v>12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0</v>
      </c>
    </row>
    <row r="404" spans="1:9" x14ac:dyDescent="0.25">
      <c r="A404" s="11" t="s">
        <v>13</v>
      </c>
      <c r="B404" s="52">
        <v>8.6064685708748167E-9</v>
      </c>
      <c r="C404" s="52">
        <v>0</v>
      </c>
      <c r="D404" s="52">
        <v>0</v>
      </c>
      <c r="E404" s="52">
        <v>3.917776546660004E-2</v>
      </c>
      <c r="F404" s="372"/>
      <c r="G404" s="52">
        <v>0</v>
      </c>
      <c r="H404" s="53">
        <v>0</v>
      </c>
      <c r="I404" s="54">
        <f t="shared" si="58"/>
        <v>3.9177774073068612E-2</v>
      </c>
    </row>
    <row r="405" spans="1:9" x14ac:dyDescent="0.25">
      <c r="A405" s="12" t="s">
        <v>14</v>
      </c>
      <c r="B405" s="49">
        <v>0.85374379665288447</v>
      </c>
      <c r="C405" s="49">
        <v>0.18396241550126541</v>
      </c>
      <c r="D405" s="49">
        <v>1.31629378784585</v>
      </c>
      <c r="E405" s="49">
        <v>0</v>
      </c>
      <c r="F405" s="372"/>
      <c r="G405" s="49">
        <v>0</v>
      </c>
      <c r="H405" s="58">
        <v>0</v>
      </c>
      <c r="I405" s="48">
        <f t="shared" si="58"/>
        <v>2.3540000000000001</v>
      </c>
    </row>
    <row r="406" spans="1:9" x14ac:dyDescent="0.25">
      <c r="A406" s="11" t="s">
        <v>15</v>
      </c>
      <c r="B406" s="52">
        <v>25.60013917820644</v>
      </c>
      <c r="C406" s="52">
        <v>40.378396428353454</v>
      </c>
      <c r="D406" s="52">
        <v>2.1464393440100347E-2</v>
      </c>
      <c r="E406" s="52">
        <v>0</v>
      </c>
      <c r="F406" s="372"/>
      <c r="G406" s="52">
        <v>0</v>
      </c>
      <c r="H406" s="53">
        <v>0</v>
      </c>
      <c r="I406" s="54">
        <f>SUM(B406:H406)</f>
        <v>65.999999999999986</v>
      </c>
    </row>
    <row r="407" spans="1:9" x14ac:dyDescent="0.25">
      <c r="A407" s="12" t="s">
        <v>16</v>
      </c>
      <c r="B407" s="49">
        <v>0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58"/>
        <v>0</v>
      </c>
    </row>
    <row r="408" spans="1:9" x14ac:dyDescent="0.25">
      <c r="A408" s="11" t="s">
        <v>17</v>
      </c>
      <c r="B408" s="52">
        <v>0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58"/>
        <v>0</v>
      </c>
    </row>
    <row r="409" spans="1:9" x14ac:dyDescent="0.25">
      <c r="A409" s="12" t="s">
        <v>139</v>
      </c>
      <c r="B409" s="49">
        <v>3.9873077764425413</v>
      </c>
      <c r="C409" s="49">
        <v>12.053688181696193</v>
      </c>
      <c r="D409" s="49">
        <v>1.7148415176352947</v>
      </c>
      <c r="E409" s="49">
        <v>0.24416252422597015</v>
      </c>
      <c r="F409" s="372"/>
      <c r="G409" s="49">
        <v>0</v>
      </c>
      <c r="H409" s="58">
        <v>0</v>
      </c>
      <c r="I409" s="48">
        <f t="shared" si="58"/>
        <v>18</v>
      </c>
    </row>
    <row r="410" spans="1:9" x14ac:dyDescent="0.25">
      <c r="A410" s="11" t="s">
        <v>18</v>
      </c>
      <c r="B410" s="52">
        <v>0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58"/>
        <v>0</v>
      </c>
    </row>
    <row r="411" spans="1:9" x14ac:dyDescent="0.25">
      <c r="A411" s="12" t="s">
        <v>19</v>
      </c>
      <c r="B411" s="49">
        <v>0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58"/>
        <v>0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58"/>
        <v>0</v>
      </c>
    </row>
    <row r="413" spans="1:9" x14ac:dyDescent="0.25">
      <c r="A413" s="13" t="s">
        <v>58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58"/>
        <v>0</v>
      </c>
    </row>
    <row r="414" spans="1:9" x14ac:dyDescent="0.25">
      <c r="A414" s="11" t="s">
        <v>21</v>
      </c>
      <c r="B414" s="52">
        <v>0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58"/>
        <v>0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58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58"/>
        <v>0</v>
      </c>
    </row>
    <row r="417" spans="1:9" ht="14.4" thickBot="1" x14ac:dyDescent="0.3">
      <c r="A417" s="13" t="s">
        <v>24</v>
      </c>
      <c r="B417" s="49">
        <v>1.0307401100690443</v>
      </c>
      <c r="C417" s="49">
        <v>0.48569862171975153</v>
      </c>
      <c r="D417" s="49">
        <v>2.9949470938456815E-2</v>
      </c>
      <c r="E417" s="49">
        <v>38.865915492539415</v>
      </c>
      <c r="F417" s="373"/>
      <c r="G417" s="49">
        <v>7.1112963047333304</v>
      </c>
      <c r="H417" s="58">
        <v>0</v>
      </c>
      <c r="I417" s="48">
        <f t="shared" si="58"/>
        <v>47.523599999999995</v>
      </c>
    </row>
    <row r="418" spans="1:9" x14ac:dyDescent="0.25">
      <c r="A418" s="21" t="s">
        <v>25</v>
      </c>
      <c r="B418" s="127">
        <f>SUM(B397:B417)</f>
        <v>31.471930879530092</v>
      </c>
      <c r="C418" s="127">
        <f t="shared" ref="C418:I418" si="59">SUM(C397:C417)</f>
        <v>53.101745647270661</v>
      </c>
      <c r="D418" s="127">
        <f t="shared" si="59"/>
        <v>3.0825491698597021</v>
      </c>
      <c r="E418" s="127">
        <f t="shared" si="59"/>
        <v>39.216399300607605</v>
      </c>
      <c r="F418" s="127">
        <f t="shared" si="59"/>
        <v>0</v>
      </c>
      <c r="G418" s="127">
        <f t="shared" si="59"/>
        <v>7.1112963047333304</v>
      </c>
      <c r="H418" s="128">
        <f t="shared" si="59"/>
        <v>0</v>
      </c>
      <c r="I418" s="129">
        <f t="shared" si="59"/>
        <v>133.98392130200139</v>
      </c>
    </row>
    <row r="419" spans="1:9" ht="15" thickBot="1" x14ac:dyDescent="0.35">
      <c r="A419" s="18" t="s">
        <v>85</v>
      </c>
      <c r="B419" s="105">
        <f>B418/$I418</f>
        <v>0.23489334073595275</v>
      </c>
      <c r="C419" s="105">
        <f t="shared" ref="C419:I419" si="60">C418/$I418</f>
        <v>0.39632923959270216</v>
      </c>
      <c r="D419" s="105">
        <f t="shared" si="60"/>
        <v>2.3006858882056443E-2</v>
      </c>
      <c r="E419" s="105">
        <f t="shared" si="60"/>
        <v>0.29269481680725978</v>
      </c>
      <c r="F419" s="105">
        <f t="shared" si="60"/>
        <v>0</v>
      </c>
      <c r="G419" s="105">
        <f t="shared" si="60"/>
        <v>5.307574398202887E-2</v>
      </c>
      <c r="H419" s="105">
        <f t="shared" si="60"/>
        <v>0</v>
      </c>
      <c r="I419" s="107">
        <f t="shared" si="60"/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9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61">SUM(B424:H424)</f>
        <v>0</v>
      </c>
    </row>
    <row r="425" spans="1:9" x14ac:dyDescent="0.25">
      <c r="A425" s="12" t="s">
        <v>8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1"/>
        <v>0</v>
      </c>
    </row>
    <row r="426" spans="1:9" x14ac:dyDescent="0.25">
      <c r="A426" s="11" t="s">
        <v>9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1"/>
        <v>0</v>
      </c>
    </row>
    <row r="427" spans="1:9" x14ac:dyDescent="0.25">
      <c r="A427" s="12" t="s">
        <v>10</v>
      </c>
      <c r="B427" s="49">
        <v>0</v>
      </c>
      <c r="C427" s="49">
        <v>0</v>
      </c>
      <c r="D427" s="49">
        <v>0</v>
      </c>
      <c r="E427" s="49">
        <v>0</v>
      </c>
      <c r="F427" s="372"/>
      <c r="G427" s="49">
        <v>0</v>
      </c>
      <c r="H427" s="58">
        <v>0</v>
      </c>
      <c r="I427" s="48">
        <f t="shared" si="61"/>
        <v>0</v>
      </c>
    </row>
    <row r="428" spans="1:9" x14ac:dyDescent="0.25">
      <c r="A428" s="11" t="s">
        <v>11</v>
      </c>
      <c r="B428" s="52">
        <v>0</v>
      </c>
      <c r="C428" s="52">
        <v>0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61"/>
        <v>0</v>
      </c>
    </row>
    <row r="429" spans="1:9" x14ac:dyDescent="0.25">
      <c r="A429" s="12" t="s">
        <v>12</v>
      </c>
      <c r="B429" s="49">
        <v>0</v>
      </c>
      <c r="C429" s="49">
        <v>0</v>
      </c>
      <c r="D429" s="49">
        <v>0</v>
      </c>
      <c r="E429" s="49">
        <v>0</v>
      </c>
      <c r="F429" s="372"/>
      <c r="G429" s="49">
        <v>0</v>
      </c>
      <c r="H429" s="58">
        <v>0</v>
      </c>
      <c r="I429" s="48">
        <f>SUM(B429:H429)</f>
        <v>0</v>
      </c>
    </row>
    <row r="430" spans="1:9" x14ac:dyDescent="0.25">
      <c r="A430" s="11" t="s">
        <v>13</v>
      </c>
      <c r="B430" s="52">
        <v>8.6064648683348847E-9</v>
      </c>
      <c r="C430" s="52">
        <v>8.6064648683348847E-9</v>
      </c>
      <c r="D430" s="52">
        <v>8.6064648683348847E-9</v>
      </c>
      <c r="E430" s="52">
        <v>3.9729360127498503E-2</v>
      </c>
      <c r="F430" s="372"/>
      <c r="G430" s="52">
        <v>0</v>
      </c>
      <c r="H430" s="53">
        <v>0</v>
      </c>
      <c r="I430" s="54">
        <f t="shared" si="61"/>
        <v>3.9729385946893112E-2</v>
      </c>
    </row>
    <row r="431" spans="1:9" x14ac:dyDescent="0.25">
      <c r="A431" s="12" t="s">
        <v>14</v>
      </c>
      <c r="B431" s="49">
        <v>8.5599999999999982E-2</v>
      </c>
      <c r="C431" s="49">
        <v>8.5599999999999982E-2</v>
      </c>
      <c r="D431" s="49">
        <v>8.5599999999999982E-2</v>
      </c>
      <c r="E431" s="49">
        <v>0</v>
      </c>
      <c r="F431" s="372"/>
      <c r="G431" s="49">
        <v>0</v>
      </c>
      <c r="H431" s="58">
        <v>0</v>
      </c>
      <c r="I431" s="48">
        <f t="shared" si="61"/>
        <v>0.25679999999999992</v>
      </c>
    </row>
    <row r="432" spans="1:9" x14ac:dyDescent="0.25">
      <c r="A432" s="11" t="s">
        <v>15</v>
      </c>
      <c r="B432" s="52">
        <v>124.35505233307556</v>
      </c>
      <c r="C432" s="52">
        <v>13.090806765073092</v>
      </c>
      <c r="D432" s="52">
        <v>43.554140901851376</v>
      </c>
      <c r="E432" s="52">
        <v>0</v>
      </c>
      <c r="F432" s="372"/>
      <c r="G432" s="52">
        <v>0</v>
      </c>
      <c r="H432" s="53">
        <v>0</v>
      </c>
      <c r="I432" s="54">
        <f>SUM(B432:H432)</f>
        <v>181.00000000000003</v>
      </c>
    </row>
    <row r="433" spans="1:9" x14ac:dyDescent="0.25">
      <c r="A433" s="12" t="s">
        <v>16</v>
      </c>
      <c r="B433" s="49">
        <v>0</v>
      </c>
      <c r="C433" s="49">
        <v>0</v>
      </c>
      <c r="D433" s="49">
        <v>0</v>
      </c>
      <c r="E433" s="49">
        <v>0</v>
      </c>
      <c r="F433" s="372"/>
      <c r="G433" s="49">
        <v>0</v>
      </c>
      <c r="H433" s="58">
        <v>0</v>
      </c>
      <c r="I433" s="48">
        <f t="shared" si="61"/>
        <v>0</v>
      </c>
    </row>
    <row r="434" spans="1:9" x14ac:dyDescent="0.25">
      <c r="A434" s="11" t="s">
        <v>17</v>
      </c>
      <c r="B434" s="52">
        <v>0</v>
      </c>
      <c r="C434" s="52">
        <v>0</v>
      </c>
      <c r="D434" s="52">
        <v>0</v>
      </c>
      <c r="E434" s="52">
        <v>0</v>
      </c>
      <c r="F434" s="372"/>
      <c r="G434" s="52">
        <v>0</v>
      </c>
      <c r="H434" s="53">
        <v>0</v>
      </c>
      <c r="I434" s="54">
        <f t="shared" si="61"/>
        <v>0</v>
      </c>
    </row>
    <row r="435" spans="1:9" x14ac:dyDescent="0.25">
      <c r="A435" s="12" t="s">
        <v>139</v>
      </c>
      <c r="B435" s="49">
        <v>2.1703172034154576</v>
      </c>
      <c r="C435" s="49">
        <v>1.7440831001778498</v>
      </c>
      <c r="D435" s="49">
        <v>0.81717822464270462</v>
      </c>
      <c r="E435" s="49">
        <v>0.2684214717639879</v>
      </c>
      <c r="F435" s="372"/>
      <c r="G435" s="49">
        <v>0</v>
      </c>
      <c r="H435" s="58">
        <v>0</v>
      </c>
      <c r="I435" s="48">
        <f t="shared" si="61"/>
        <v>5</v>
      </c>
    </row>
    <row r="436" spans="1:9" x14ac:dyDescent="0.25">
      <c r="A436" s="11" t="s">
        <v>18</v>
      </c>
      <c r="B436" s="52">
        <v>0</v>
      </c>
      <c r="C436" s="52">
        <v>0</v>
      </c>
      <c r="D436" s="52">
        <v>0</v>
      </c>
      <c r="E436" s="52">
        <v>0</v>
      </c>
      <c r="F436" s="372"/>
      <c r="G436" s="52">
        <v>0</v>
      </c>
      <c r="H436" s="53">
        <v>0</v>
      </c>
      <c r="I436" s="54">
        <f t="shared" si="61"/>
        <v>0</v>
      </c>
    </row>
    <row r="437" spans="1:9" x14ac:dyDescent="0.25">
      <c r="A437" s="12" t="s">
        <v>19</v>
      </c>
      <c r="B437" s="49">
        <v>0</v>
      </c>
      <c r="C437" s="49">
        <v>0</v>
      </c>
      <c r="D437" s="49">
        <v>0</v>
      </c>
      <c r="E437" s="49">
        <v>0</v>
      </c>
      <c r="F437" s="372"/>
      <c r="G437" s="49">
        <v>0</v>
      </c>
      <c r="H437" s="58">
        <v>0</v>
      </c>
      <c r="I437" s="48">
        <f t="shared" si="61"/>
        <v>0</v>
      </c>
    </row>
    <row r="438" spans="1:9" x14ac:dyDescent="0.25">
      <c r="A438" s="11" t="s">
        <v>20</v>
      </c>
      <c r="B438" s="52">
        <v>6.2103176008982652</v>
      </c>
      <c r="C438" s="52">
        <v>7.2581855581336147E-2</v>
      </c>
      <c r="D438" s="52">
        <v>3.7171005435203988</v>
      </c>
      <c r="E438" s="52">
        <v>0</v>
      </c>
      <c r="F438" s="372"/>
      <c r="G438" s="52">
        <v>0</v>
      </c>
      <c r="H438" s="53">
        <v>0</v>
      </c>
      <c r="I438" s="54">
        <f t="shared" si="61"/>
        <v>10</v>
      </c>
    </row>
    <row r="439" spans="1:9" x14ac:dyDescent="0.25">
      <c r="A439" s="13" t="s">
        <v>58</v>
      </c>
      <c r="B439" s="49">
        <v>0</v>
      </c>
      <c r="C439" s="49">
        <v>0</v>
      </c>
      <c r="D439" s="49">
        <v>0</v>
      </c>
      <c r="E439" s="49">
        <v>0</v>
      </c>
      <c r="F439" s="372"/>
      <c r="G439" s="49">
        <v>0</v>
      </c>
      <c r="H439" s="58">
        <v>0</v>
      </c>
      <c r="I439" s="48">
        <f t="shared" si="61"/>
        <v>0</v>
      </c>
    </row>
    <row r="440" spans="1:9" x14ac:dyDescent="0.25">
      <c r="A440" s="11" t="s">
        <v>21</v>
      </c>
      <c r="B440" s="52">
        <v>0</v>
      </c>
      <c r="C440" s="52">
        <v>0</v>
      </c>
      <c r="D440" s="52">
        <v>0</v>
      </c>
      <c r="E440" s="52">
        <v>0</v>
      </c>
      <c r="F440" s="372"/>
      <c r="G440" s="52">
        <v>0</v>
      </c>
      <c r="H440" s="53">
        <v>0</v>
      </c>
      <c r="I440" s="54">
        <f t="shared" si="61"/>
        <v>0</v>
      </c>
    </row>
    <row r="441" spans="1:9" x14ac:dyDescent="0.25">
      <c r="A441" s="13" t="s">
        <v>22</v>
      </c>
      <c r="B441" s="49">
        <v>0</v>
      </c>
      <c r="C441" s="49">
        <v>0</v>
      </c>
      <c r="D441" s="49">
        <v>0</v>
      </c>
      <c r="E441" s="49">
        <v>0</v>
      </c>
      <c r="F441" s="372"/>
      <c r="G441" s="49">
        <v>0</v>
      </c>
      <c r="H441" s="58">
        <v>0</v>
      </c>
      <c r="I441" s="48">
        <f t="shared" si="61"/>
        <v>0</v>
      </c>
    </row>
    <row r="442" spans="1:9" x14ac:dyDescent="0.25">
      <c r="A442" s="11" t="s">
        <v>23</v>
      </c>
      <c r="B442" s="52">
        <v>18.838657207094681</v>
      </c>
      <c r="C442" s="52">
        <v>4.6638266471036055E-2</v>
      </c>
      <c r="D442" s="52">
        <v>3.7587045264342827</v>
      </c>
      <c r="E442" s="52">
        <v>0</v>
      </c>
      <c r="F442" s="372"/>
      <c r="G442" s="52">
        <v>0</v>
      </c>
      <c r="H442" s="53">
        <v>0</v>
      </c>
      <c r="I442" s="54">
        <f t="shared" si="61"/>
        <v>22.643999999999998</v>
      </c>
    </row>
    <row r="443" spans="1:9" ht="15" thickBot="1" x14ac:dyDescent="0.35">
      <c r="A443" s="13" t="s">
        <v>24</v>
      </c>
      <c r="B443" s="70">
        <v>5.1963222704701728</v>
      </c>
      <c r="C443" s="70">
        <v>1.7732583513630506E-2</v>
      </c>
      <c r="D443" s="70">
        <v>19.181036267675658</v>
      </c>
      <c r="E443" s="70">
        <v>98.663543436277649</v>
      </c>
      <c r="F443" s="373"/>
      <c r="G443" s="49">
        <v>13.076103113383819</v>
      </c>
      <c r="H443" s="58">
        <v>4.9662328679081977E-2</v>
      </c>
      <c r="I443" s="48">
        <f t="shared" si="61"/>
        <v>136.18440000000001</v>
      </c>
    </row>
    <row r="444" spans="1:9" x14ac:dyDescent="0.25">
      <c r="A444" s="21" t="s">
        <v>25</v>
      </c>
      <c r="B444" s="127">
        <f>SUM(B423:B443)</f>
        <v>156.8562666235606</v>
      </c>
      <c r="C444" s="127">
        <f t="shared" ref="C444:I444" si="62">SUM(C423:C443)</f>
        <v>15.057442579423409</v>
      </c>
      <c r="D444" s="127">
        <f t="shared" si="62"/>
        <v>71.113760472730888</v>
      </c>
      <c r="E444" s="127">
        <f t="shared" si="62"/>
        <v>98.971694268169131</v>
      </c>
      <c r="F444" s="127">
        <f t="shared" si="62"/>
        <v>0</v>
      </c>
      <c r="G444" s="127">
        <f t="shared" si="62"/>
        <v>13.076103113383819</v>
      </c>
      <c r="H444" s="128">
        <f t="shared" si="62"/>
        <v>4.9662328679081977E-2</v>
      </c>
      <c r="I444" s="129">
        <f t="shared" si="62"/>
        <v>355.12492938594693</v>
      </c>
    </row>
    <row r="445" spans="1:9" ht="15" thickBot="1" x14ac:dyDescent="0.35">
      <c r="A445" s="18" t="s">
        <v>85</v>
      </c>
      <c r="B445" s="105">
        <f>B444/$I444</f>
        <v>0.44169320045985977</v>
      </c>
      <c r="C445" s="105">
        <f t="shared" ref="C445:I445" si="63">C444/$I444</f>
        <v>4.240040992182529E-2</v>
      </c>
      <c r="D445" s="105">
        <f t="shared" si="63"/>
        <v>0.20024998131135149</v>
      </c>
      <c r="E445" s="105">
        <f t="shared" si="63"/>
        <v>0.27869542822381665</v>
      </c>
      <c r="F445" s="105">
        <f t="shared" si="63"/>
        <v>0</v>
      </c>
      <c r="G445" s="105">
        <f t="shared" si="63"/>
        <v>3.6821135412807966E-2</v>
      </c>
      <c r="H445" s="105">
        <f t="shared" si="63"/>
        <v>1.398446703388411E-4</v>
      </c>
      <c r="I445" s="107">
        <f t="shared" si="63"/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4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4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4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4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4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238.35167845183113</v>
      </c>
      <c r="G456" s="379"/>
      <c r="H456" s="381"/>
      <c r="I456" s="54">
        <f t="shared" si="64"/>
        <v>238.35167845183113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4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4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64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4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4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4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4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4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64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64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64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1077.4836</v>
      </c>
      <c r="G469" s="382"/>
      <c r="H469" s="384"/>
      <c r="I469" s="48">
        <f t="shared" si="64"/>
        <v>1077.4836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:I470" si="65">SUM(C449:C469)</f>
        <v>0</v>
      </c>
      <c r="D470" s="127">
        <f t="shared" si="65"/>
        <v>0</v>
      </c>
      <c r="E470" s="127">
        <f t="shared" si="65"/>
        <v>0</v>
      </c>
      <c r="F470" s="127">
        <f t="shared" si="65"/>
        <v>1315.8352784518311</v>
      </c>
      <c r="G470" s="127">
        <f t="shared" si="65"/>
        <v>0</v>
      </c>
      <c r="H470" s="127">
        <f t="shared" si="65"/>
        <v>0</v>
      </c>
      <c r="I470" s="129">
        <f t="shared" si="65"/>
        <v>1315.8352784518311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:I471" si="66">C470/$I470</f>
        <v>0</v>
      </c>
      <c r="D471" s="105">
        <f t="shared" si="66"/>
        <v>0</v>
      </c>
      <c r="E471" s="105">
        <f t="shared" si="66"/>
        <v>0</v>
      </c>
      <c r="F471" s="105">
        <f t="shared" si="66"/>
        <v>1</v>
      </c>
      <c r="G471" s="105">
        <f t="shared" si="66"/>
        <v>0</v>
      </c>
      <c r="H471" s="105">
        <f t="shared" si="66"/>
        <v>0</v>
      </c>
      <c r="I471" s="107">
        <f t="shared" si="66"/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7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7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7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7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6545.7524925860289</v>
      </c>
      <c r="G480" s="379"/>
      <c r="H480" s="381"/>
      <c r="I480" s="54">
        <f t="shared" si="67"/>
        <v>6545.7524925860289</v>
      </c>
    </row>
    <row r="481" spans="1:9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9" x14ac:dyDescent="0.25">
      <c r="A482" s="11" t="s">
        <v>13</v>
      </c>
      <c r="B482" s="379"/>
      <c r="C482" s="380"/>
      <c r="D482" s="380"/>
      <c r="E482" s="381"/>
      <c r="F482" s="52">
        <v>9148.491973433609</v>
      </c>
      <c r="G482" s="379"/>
      <c r="H482" s="381"/>
      <c r="I482" s="54">
        <f t="shared" si="67"/>
        <v>9148.491973433609</v>
      </c>
    </row>
    <row r="483" spans="1:9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7"/>
        <v>0</v>
      </c>
    </row>
    <row r="484" spans="1:9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9" x14ac:dyDescent="0.25">
      <c r="A485" s="12" t="s">
        <v>16</v>
      </c>
      <c r="B485" s="379"/>
      <c r="C485" s="380"/>
      <c r="D485" s="380"/>
      <c r="E485" s="381"/>
      <c r="F485" s="49">
        <v>16.708386922996176</v>
      </c>
      <c r="G485" s="379"/>
      <c r="H485" s="381"/>
      <c r="I485" s="48">
        <f t="shared" si="67"/>
        <v>16.708386922996176</v>
      </c>
    </row>
    <row r="486" spans="1:9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67"/>
        <v>0</v>
      </c>
    </row>
    <row r="487" spans="1:9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7"/>
        <v>0</v>
      </c>
    </row>
    <row r="488" spans="1:9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7"/>
        <v>0</v>
      </c>
    </row>
    <row r="489" spans="1:9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67"/>
        <v>0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7"/>
        <v>0</v>
      </c>
    </row>
    <row r="491" spans="1:9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7"/>
        <v>0</v>
      </c>
    </row>
    <row r="492" spans="1:9" x14ac:dyDescent="0.25">
      <c r="A492" s="11" t="s">
        <v>21</v>
      </c>
      <c r="B492" s="379"/>
      <c r="C492" s="380"/>
      <c r="D492" s="380"/>
      <c r="E492" s="381"/>
      <c r="F492" s="52">
        <v>20</v>
      </c>
      <c r="G492" s="379"/>
      <c r="H492" s="381"/>
      <c r="I492" s="54">
        <f t="shared" si="67"/>
        <v>20</v>
      </c>
    </row>
    <row r="493" spans="1:9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7"/>
        <v>0</v>
      </c>
    </row>
    <row r="494" spans="1:9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7"/>
        <v>0</v>
      </c>
    </row>
    <row r="495" spans="1:9" ht="14.4" thickBot="1" x14ac:dyDescent="0.3">
      <c r="A495" s="13" t="s">
        <v>24</v>
      </c>
      <c r="B495" s="382"/>
      <c r="C495" s="383"/>
      <c r="D495" s="383"/>
      <c r="E495" s="384"/>
      <c r="F495" s="49">
        <v>146.27160000000001</v>
      </c>
      <c r="G495" s="382"/>
      <c r="H495" s="384"/>
      <c r="I495" s="48">
        <f t="shared" si="67"/>
        <v>146.27160000000001</v>
      </c>
    </row>
    <row r="496" spans="1:9" x14ac:dyDescent="0.25">
      <c r="A496" s="21" t="s">
        <v>25</v>
      </c>
      <c r="B496" s="127">
        <f>SUM(B475:B495)</f>
        <v>0</v>
      </c>
      <c r="C496" s="127">
        <f t="shared" ref="C496:I496" si="68">SUM(C475:C495)</f>
        <v>0</v>
      </c>
      <c r="D496" s="127">
        <f t="shared" si="68"/>
        <v>0</v>
      </c>
      <c r="E496" s="127">
        <f t="shared" si="68"/>
        <v>0</v>
      </c>
      <c r="F496" s="127">
        <f t="shared" si="68"/>
        <v>15877.224452942633</v>
      </c>
      <c r="G496" s="127">
        <f t="shared" si="68"/>
        <v>0</v>
      </c>
      <c r="H496" s="127">
        <f t="shared" si="68"/>
        <v>0</v>
      </c>
      <c r="I496" s="127">
        <f t="shared" si="68"/>
        <v>15877.224452942633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:I497" si="69">C496/$I496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7">
        <f t="shared" si="69"/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70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70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713</v>
      </c>
      <c r="G513" s="379"/>
      <c r="H513" s="381"/>
      <c r="I513" s="48">
        <f t="shared" si="70"/>
        <v>713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70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70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70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347.74200000000002</v>
      </c>
      <c r="G521" s="382"/>
      <c r="H521" s="384"/>
      <c r="I521" s="48">
        <f t="shared" si="70"/>
        <v>347.74200000000002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:I522" si="71">SUM(C501:C521)</f>
        <v>0</v>
      </c>
      <c r="D522" s="127">
        <f t="shared" si="71"/>
        <v>0</v>
      </c>
      <c r="E522" s="127">
        <f t="shared" si="71"/>
        <v>0</v>
      </c>
      <c r="F522" s="127">
        <f t="shared" si="71"/>
        <v>1060.742</v>
      </c>
      <c r="G522" s="127">
        <f t="shared" si="71"/>
        <v>0</v>
      </c>
      <c r="H522" s="127">
        <f t="shared" si="71"/>
        <v>0</v>
      </c>
      <c r="I522" s="129">
        <f t="shared" si="71"/>
        <v>1060.742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:I523" si="72">C522/$I522</f>
        <v>0</v>
      </c>
      <c r="D523" s="105">
        <f t="shared" si="72"/>
        <v>0</v>
      </c>
      <c r="E523" s="105">
        <f t="shared" si="72"/>
        <v>0</v>
      </c>
      <c r="F523" s="105">
        <f t="shared" si="72"/>
        <v>1</v>
      </c>
      <c r="G523" s="105">
        <f t="shared" si="72"/>
        <v>0</v>
      </c>
      <c r="H523" s="105">
        <f t="shared" si="72"/>
        <v>0</v>
      </c>
      <c r="I523" s="107">
        <f t="shared" si="72"/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3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3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3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3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1.0005217688553059</v>
      </c>
      <c r="G532" s="379"/>
      <c r="H532" s="381"/>
      <c r="I532" s="54">
        <f t="shared" si="73"/>
        <v>1.0005217688553059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7.4817832537876487</v>
      </c>
      <c r="G534" s="379"/>
      <c r="H534" s="381"/>
      <c r="I534" s="54">
        <f t="shared" si="73"/>
        <v>7.4817832537876487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3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3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3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3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3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3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3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3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73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73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73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73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:E548" si="74">SUM(C527:C547)</f>
        <v>0</v>
      </c>
      <c r="D548" s="127">
        <f t="shared" si="74"/>
        <v>0</v>
      </c>
      <c r="E548" s="127">
        <f t="shared" si="74"/>
        <v>0</v>
      </c>
      <c r="F548" s="127">
        <f>SUM(F527:F547)</f>
        <v>8.4823050226429544</v>
      </c>
      <c r="G548" s="127">
        <f t="shared" ref="G548:H548" si="75">SUM(G527:G547)</f>
        <v>0</v>
      </c>
      <c r="H548" s="127">
        <f t="shared" si="75"/>
        <v>0</v>
      </c>
      <c r="I548" s="127">
        <f>SUM(I527:I547)</f>
        <v>8.4823050226429544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:I549" si="76">C548/$I548</f>
        <v>0</v>
      </c>
      <c r="D549" s="105">
        <f t="shared" si="76"/>
        <v>0</v>
      </c>
      <c r="E549" s="105">
        <f t="shared" si="76"/>
        <v>0</v>
      </c>
      <c r="F549" s="105">
        <f t="shared" si="76"/>
        <v>1</v>
      </c>
      <c r="G549" s="105">
        <f t="shared" si="76"/>
        <v>0</v>
      </c>
      <c r="H549" s="105">
        <f t="shared" si="76"/>
        <v>0</v>
      </c>
      <c r="I549" s="107">
        <f t="shared" si="76"/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7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7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7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7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77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733</v>
      </c>
      <c r="G559" s="379"/>
      <c r="H559" s="381"/>
      <c r="I559" s="48">
        <f>SUM(B559:H559)</f>
        <v>733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77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77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7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7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7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7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7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7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7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77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77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77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77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:I574" si="78">SUM(C553:C573)</f>
        <v>0</v>
      </c>
      <c r="D574" s="127">
        <f t="shared" si="78"/>
        <v>0</v>
      </c>
      <c r="E574" s="127">
        <f t="shared" si="78"/>
        <v>0</v>
      </c>
      <c r="F574" s="127">
        <f t="shared" si="78"/>
        <v>742.4701931747494</v>
      </c>
      <c r="G574" s="127">
        <f t="shared" si="78"/>
        <v>0</v>
      </c>
      <c r="H574" s="127">
        <f t="shared" si="78"/>
        <v>0</v>
      </c>
      <c r="I574" s="129">
        <f t="shared" si="78"/>
        <v>742.4701931747494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:I575" si="79">C574/$I574</f>
        <v>0</v>
      </c>
      <c r="D575" s="105">
        <f t="shared" si="79"/>
        <v>0</v>
      </c>
      <c r="E575" s="105">
        <f t="shared" si="79"/>
        <v>0</v>
      </c>
      <c r="F575" s="105">
        <f t="shared" si="79"/>
        <v>1</v>
      </c>
      <c r="G575" s="105">
        <f t="shared" si="79"/>
        <v>0</v>
      </c>
      <c r="H575" s="105">
        <f t="shared" si="79"/>
        <v>0</v>
      </c>
      <c r="I575" s="107">
        <f t="shared" si="79"/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20.99665619461231</v>
      </c>
      <c r="C579" s="46">
        <v>0</v>
      </c>
      <c r="D579" s="46">
        <v>4.0033438053876891</v>
      </c>
      <c r="E579" s="46">
        <v>0</v>
      </c>
      <c r="F579" s="371"/>
      <c r="G579" s="46">
        <v>0</v>
      </c>
      <c r="H579" s="47">
        <v>0</v>
      </c>
      <c r="I579" s="48">
        <f>SUM(B579:H579)</f>
        <v>25</v>
      </c>
    </row>
    <row r="580" spans="1:9" x14ac:dyDescent="0.25">
      <c r="A580" s="11" t="s">
        <v>7</v>
      </c>
      <c r="B580" s="52">
        <v>1.5282847180263666</v>
      </c>
      <c r="C580" s="52">
        <v>0</v>
      </c>
      <c r="D580" s="52">
        <v>0.47171528197363338</v>
      </c>
      <c r="E580" s="52">
        <v>0</v>
      </c>
      <c r="F580" s="372"/>
      <c r="G580" s="52">
        <v>0</v>
      </c>
      <c r="H580" s="53">
        <v>0</v>
      </c>
      <c r="I580" s="54">
        <f t="shared" ref="I580:I599" si="80">SUM(B580:H580)</f>
        <v>2</v>
      </c>
    </row>
    <row r="581" spans="1:9" x14ac:dyDescent="0.25">
      <c r="A581" s="12" t="s">
        <v>8</v>
      </c>
      <c r="B581" s="49">
        <v>23.330564618551033</v>
      </c>
      <c r="C581" s="49">
        <v>0</v>
      </c>
      <c r="D581" s="49">
        <v>5.6694353814489666</v>
      </c>
      <c r="E581" s="49">
        <v>0</v>
      </c>
      <c r="F581" s="372"/>
      <c r="G581" s="49">
        <v>0</v>
      </c>
      <c r="H581" s="58">
        <v>0</v>
      </c>
      <c r="I581" s="48">
        <f t="shared" si="80"/>
        <v>29</v>
      </c>
    </row>
    <row r="582" spans="1:9" x14ac:dyDescent="0.25">
      <c r="A582" s="11" t="s">
        <v>9</v>
      </c>
      <c r="B582" s="52">
        <v>12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80"/>
        <v>12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80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2.8361551311057991E-2</v>
      </c>
      <c r="E584" s="52">
        <v>0.82922111278163557</v>
      </c>
      <c r="F584" s="372"/>
      <c r="G584" s="52">
        <v>0</v>
      </c>
      <c r="H584" s="53">
        <v>0</v>
      </c>
      <c r="I584" s="54">
        <f t="shared" si="80"/>
        <v>0.85758266409269357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32</v>
      </c>
      <c r="F585" s="372"/>
      <c r="G585" s="49">
        <v>0</v>
      </c>
      <c r="H585" s="58">
        <v>0</v>
      </c>
      <c r="I585" s="48">
        <f>SUM(B585:H585)</f>
        <v>32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0.10249938144972758</v>
      </c>
      <c r="E586" s="52">
        <v>47.814388574381908</v>
      </c>
      <c r="F586" s="372"/>
      <c r="G586" s="52">
        <v>0</v>
      </c>
      <c r="H586" s="53">
        <v>0</v>
      </c>
      <c r="I586" s="54">
        <f t="shared" si="80"/>
        <v>47.916887955831633</v>
      </c>
    </row>
    <row r="587" spans="1:9" x14ac:dyDescent="0.25">
      <c r="A587" s="12" t="s">
        <v>14</v>
      </c>
      <c r="B587" s="49">
        <v>1674.309332465735</v>
      </c>
      <c r="C587" s="49">
        <v>25.409058765045298</v>
      </c>
      <c r="D587" s="49">
        <v>30.043608769219635</v>
      </c>
      <c r="E587" s="49">
        <v>0</v>
      </c>
      <c r="F587" s="372"/>
      <c r="G587" s="49">
        <v>0</v>
      </c>
      <c r="H587" s="58">
        <v>0</v>
      </c>
      <c r="I587" s="48">
        <f t="shared" si="80"/>
        <v>1729.7619999999999</v>
      </c>
    </row>
    <row r="588" spans="1:9" x14ac:dyDescent="0.25">
      <c r="A588" s="11" t="s">
        <v>15</v>
      </c>
      <c r="B588" s="52">
        <v>179.1801541332473</v>
      </c>
      <c r="C588" s="52">
        <v>21.703160155586453</v>
      </c>
      <c r="D588" s="52">
        <v>4.6796770693127723</v>
      </c>
      <c r="E588" s="52">
        <v>10.437008641853462</v>
      </c>
      <c r="F588" s="372"/>
      <c r="G588" s="52">
        <v>0</v>
      </c>
      <c r="H588" s="53">
        <v>0</v>
      </c>
      <c r="I588" s="54">
        <f>SUM(B588:H588)</f>
        <v>215.99999999999997</v>
      </c>
    </row>
    <row r="589" spans="1:9" x14ac:dyDescent="0.25">
      <c r="A589" s="12" t="s">
        <v>16</v>
      </c>
      <c r="B589" s="49">
        <v>57.409495181682452</v>
      </c>
      <c r="C589" s="49">
        <v>0.31106156370360794</v>
      </c>
      <c r="D589" s="49">
        <v>7.2862070296235038</v>
      </c>
      <c r="E589" s="49">
        <v>0.99323622499043274</v>
      </c>
      <c r="F589" s="372"/>
      <c r="G589" s="49">
        <v>0</v>
      </c>
      <c r="H589" s="58">
        <v>0</v>
      </c>
      <c r="I589" s="48">
        <f t="shared" si="80"/>
        <v>65.999999999999986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80"/>
        <v>0</v>
      </c>
    </row>
    <row r="591" spans="1:9" x14ac:dyDescent="0.25">
      <c r="A591" s="12" t="s">
        <v>139</v>
      </c>
      <c r="B591" s="49">
        <v>1188.8840559631683</v>
      </c>
      <c r="C591" s="49">
        <v>187.35241444059636</v>
      </c>
      <c r="D591" s="49">
        <v>36.539565698047213</v>
      </c>
      <c r="E591" s="49">
        <v>28.771963898188357</v>
      </c>
      <c r="F591" s="372"/>
      <c r="G591" s="49">
        <v>0</v>
      </c>
      <c r="H591" s="58">
        <v>0</v>
      </c>
      <c r="I591" s="48">
        <f t="shared" si="80"/>
        <v>1441.5480000000002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80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80"/>
        <v>0</v>
      </c>
    </row>
    <row r="594" spans="1:9" x14ac:dyDescent="0.25">
      <c r="A594" s="11" t="s">
        <v>20</v>
      </c>
      <c r="B594" s="52">
        <v>44.183651476175733</v>
      </c>
      <c r="C594" s="52">
        <v>0</v>
      </c>
      <c r="D594" s="52">
        <v>0.8163485238242657</v>
      </c>
      <c r="E594" s="52">
        <v>0</v>
      </c>
      <c r="F594" s="372"/>
      <c r="G594" s="52">
        <v>0</v>
      </c>
      <c r="H594" s="53">
        <v>0</v>
      </c>
      <c r="I594" s="54">
        <f t="shared" si="80"/>
        <v>45</v>
      </c>
    </row>
    <row r="595" spans="1:9" x14ac:dyDescent="0.25">
      <c r="A595" s="13" t="s">
        <v>58</v>
      </c>
      <c r="B595" s="49">
        <v>56.038079640957314</v>
      </c>
      <c r="C595" s="49">
        <v>0</v>
      </c>
      <c r="D595" s="49">
        <v>9.9619203590426828</v>
      </c>
      <c r="E595" s="49">
        <v>0</v>
      </c>
      <c r="F595" s="372"/>
      <c r="G595" s="49">
        <v>0</v>
      </c>
      <c r="H595" s="58">
        <v>0</v>
      </c>
      <c r="I595" s="48">
        <f t="shared" si="80"/>
        <v>66</v>
      </c>
    </row>
    <row r="596" spans="1:9" x14ac:dyDescent="0.25">
      <c r="A596" s="11" t="s">
        <v>21</v>
      </c>
      <c r="B596" s="52">
        <v>109.20131461099427</v>
      </c>
      <c r="C596" s="52">
        <v>0</v>
      </c>
      <c r="D596" s="52">
        <v>6.7354517090057326</v>
      </c>
      <c r="E596" s="52">
        <v>0</v>
      </c>
      <c r="F596" s="372"/>
      <c r="G596" s="52">
        <v>0</v>
      </c>
      <c r="H596" s="53">
        <v>0</v>
      </c>
      <c r="I596" s="54">
        <f t="shared" si="80"/>
        <v>115.93676632</v>
      </c>
    </row>
    <row r="597" spans="1:9" x14ac:dyDescent="0.25">
      <c r="A597" s="13" t="s">
        <v>22</v>
      </c>
      <c r="B597" s="49">
        <v>180.58430697664042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80"/>
        <v>180.58430697664042</v>
      </c>
    </row>
    <row r="598" spans="1:9" x14ac:dyDescent="0.25">
      <c r="A598" s="11" t="s">
        <v>23</v>
      </c>
      <c r="B598" s="52">
        <v>1136.7901532931005</v>
      </c>
      <c r="C598" s="52">
        <v>7.2070467068995283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80"/>
        <v>1143.9972</v>
      </c>
    </row>
    <row r="599" spans="1:9" ht="14.4" thickBot="1" x14ac:dyDescent="0.3">
      <c r="A599" s="13" t="s">
        <v>24</v>
      </c>
      <c r="B599" s="49">
        <v>525.67342341906317</v>
      </c>
      <c r="C599" s="49">
        <v>0</v>
      </c>
      <c r="D599" s="49">
        <v>1159.3882817841481</v>
      </c>
      <c r="E599" s="49">
        <v>255.4867595516794</v>
      </c>
      <c r="F599" s="373"/>
      <c r="G599" s="49">
        <v>794.31234949008547</v>
      </c>
      <c r="H599" s="58">
        <v>0.20678575502433647</v>
      </c>
      <c r="I599" s="48">
        <f t="shared" si="80"/>
        <v>2735.0676000000003</v>
      </c>
    </row>
    <row r="600" spans="1:9" x14ac:dyDescent="0.25">
      <c r="A600" s="21" t="s">
        <v>25</v>
      </c>
      <c r="B600" s="127">
        <f>SUM(B579:B599)</f>
        <v>5210.1094726919546</v>
      </c>
      <c r="C600" s="127">
        <f t="shared" ref="C600:I600" si="81">SUM(C579:C599)</f>
        <v>241.98274163183123</v>
      </c>
      <c r="D600" s="127">
        <f t="shared" si="81"/>
        <v>1265.7264163437951</v>
      </c>
      <c r="E600" s="127">
        <f t="shared" si="81"/>
        <v>376.3325780038752</v>
      </c>
      <c r="F600" s="127">
        <f t="shared" si="81"/>
        <v>0</v>
      </c>
      <c r="G600" s="127">
        <f t="shared" si="81"/>
        <v>794.31234949008547</v>
      </c>
      <c r="H600" s="128">
        <f t="shared" si="81"/>
        <v>0.20678575502433647</v>
      </c>
      <c r="I600" s="129">
        <f t="shared" si="81"/>
        <v>7888.6703439165658</v>
      </c>
    </row>
    <row r="601" spans="1:9" ht="15" thickBot="1" x14ac:dyDescent="0.35">
      <c r="A601" s="18" t="s">
        <v>85</v>
      </c>
      <c r="B601" s="105">
        <f>B600/$I600</f>
        <v>0.6604547085314304</v>
      </c>
      <c r="C601" s="105">
        <f t="shared" ref="C601:I601" si="82">C600/$I600</f>
        <v>3.0674718435716973E-2</v>
      </c>
      <c r="D601" s="105">
        <f t="shared" si="82"/>
        <v>0.1604486385110355</v>
      </c>
      <c r="E601" s="105">
        <f t="shared" si="82"/>
        <v>4.7705451184696566E-2</v>
      </c>
      <c r="F601" s="105">
        <f t="shared" si="82"/>
        <v>0</v>
      </c>
      <c r="G601" s="105">
        <f t="shared" si="82"/>
        <v>0.10069027033213881</v>
      </c>
      <c r="H601" s="105">
        <f t="shared" si="82"/>
        <v>2.6213004981733272E-5</v>
      </c>
      <c r="I601" s="107">
        <f t="shared" si="82"/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131.976</v>
      </c>
      <c r="C605" s="46">
        <v>0</v>
      </c>
      <c r="D605" s="46">
        <v>9.0240000000000009</v>
      </c>
      <c r="E605" s="46">
        <v>0</v>
      </c>
      <c r="F605" s="371"/>
      <c r="G605" s="46">
        <v>0</v>
      </c>
      <c r="H605" s="47">
        <v>0</v>
      </c>
      <c r="I605" s="48">
        <f>SUM(B605:H605)</f>
        <v>141</v>
      </c>
    </row>
    <row r="606" spans="1:9" x14ac:dyDescent="0.25">
      <c r="A606" s="11" t="s">
        <v>7</v>
      </c>
      <c r="B606" s="52">
        <v>73.943999999999988</v>
      </c>
      <c r="C606" s="52">
        <v>0</v>
      </c>
      <c r="D606" s="52">
        <v>5.056</v>
      </c>
      <c r="E606" s="52">
        <v>0</v>
      </c>
      <c r="F606" s="372"/>
      <c r="G606" s="52">
        <v>0</v>
      </c>
      <c r="H606" s="53">
        <v>0</v>
      </c>
      <c r="I606" s="54">
        <f t="shared" ref="I606:I625" si="83">SUM(B606:H606)</f>
        <v>78.999999999999986</v>
      </c>
    </row>
    <row r="607" spans="1:9" x14ac:dyDescent="0.25">
      <c r="A607" s="12" t="s">
        <v>8</v>
      </c>
      <c r="B607" s="49">
        <v>258.33600000000001</v>
      </c>
      <c r="C607" s="49">
        <v>0</v>
      </c>
      <c r="D607" s="49">
        <v>17.664000000000001</v>
      </c>
      <c r="E607" s="49">
        <v>0</v>
      </c>
      <c r="F607" s="372"/>
      <c r="G607" s="49">
        <v>0</v>
      </c>
      <c r="H607" s="58">
        <v>0</v>
      </c>
      <c r="I607" s="48">
        <f t="shared" si="83"/>
        <v>276</v>
      </c>
    </row>
    <row r="608" spans="1:9" x14ac:dyDescent="0.25">
      <c r="A608" s="11" t="s">
        <v>9</v>
      </c>
      <c r="B608" s="52">
        <v>514.80000000000007</v>
      </c>
      <c r="C608" s="52">
        <v>0</v>
      </c>
      <c r="D608" s="52">
        <v>35.200000000000003</v>
      </c>
      <c r="E608" s="52">
        <v>0</v>
      </c>
      <c r="F608" s="372"/>
      <c r="G608" s="52">
        <v>0</v>
      </c>
      <c r="H608" s="53">
        <v>0</v>
      </c>
      <c r="I608" s="54">
        <f t="shared" si="83"/>
        <v>550.00000000000011</v>
      </c>
    </row>
    <row r="609" spans="1:9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83"/>
        <v>0</v>
      </c>
    </row>
    <row r="610" spans="1:9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83"/>
        <v>0</v>
      </c>
    </row>
    <row r="611" spans="1:9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9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83"/>
        <v>0</v>
      </c>
    </row>
    <row r="613" spans="1:9" x14ac:dyDescent="0.25">
      <c r="A613" s="12" t="s">
        <v>14</v>
      </c>
      <c r="B613" s="49">
        <v>5257.9295388</v>
      </c>
      <c r="C613" s="49">
        <v>0</v>
      </c>
      <c r="D613" s="49">
        <v>414.05486119999995</v>
      </c>
      <c r="E613" s="49">
        <v>0</v>
      </c>
      <c r="F613" s="372"/>
      <c r="G613" s="49">
        <v>0</v>
      </c>
      <c r="H613" s="58">
        <v>0</v>
      </c>
      <c r="I613" s="48">
        <f t="shared" si="83"/>
        <v>5671.9844000000003</v>
      </c>
    </row>
    <row r="614" spans="1:9" x14ac:dyDescent="0.25">
      <c r="A614" s="11" t="s">
        <v>15</v>
      </c>
      <c r="B614" s="52">
        <v>729.54900000000009</v>
      </c>
      <c r="C614" s="52">
        <v>0</v>
      </c>
      <c r="D614" s="52">
        <v>57.450999999999993</v>
      </c>
      <c r="E614" s="52">
        <v>0</v>
      </c>
      <c r="F614" s="372"/>
      <c r="G614" s="52">
        <v>0</v>
      </c>
      <c r="H614" s="53">
        <v>0</v>
      </c>
      <c r="I614" s="54">
        <f>SUM(B614:H614)</f>
        <v>787.00000000000011</v>
      </c>
    </row>
    <row r="615" spans="1:9" x14ac:dyDescent="0.25">
      <c r="A615" s="12" t="s">
        <v>16</v>
      </c>
      <c r="B615" s="49">
        <v>131.63400000000001</v>
      </c>
      <c r="C615" s="49">
        <v>0</v>
      </c>
      <c r="D615" s="49">
        <v>10.366</v>
      </c>
      <c r="E615" s="49">
        <v>0</v>
      </c>
      <c r="F615" s="372"/>
      <c r="G615" s="49">
        <v>0</v>
      </c>
      <c r="H615" s="58">
        <v>0</v>
      </c>
      <c r="I615" s="48">
        <f t="shared" si="83"/>
        <v>142</v>
      </c>
    </row>
    <row r="616" spans="1:9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83"/>
        <v>0</v>
      </c>
    </row>
    <row r="617" spans="1:9" x14ac:dyDescent="0.25">
      <c r="A617" s="12" t="s">
        <v>139</v>
      </c>
      <c r="B617" s="49">
        <v>473.99507214176327</v>
      </c>
      <c r="C617" s="49">
        <v>0</v>
      </c>
      <c r="D617" s="49">
        <v>149.68265436055682</v>
      </c>
      <c r="E617" s="49">
        <v>0</v>
      </c>
      <c r="F617" s="372"/>
      <c r="G617" s="49">
        <v>0</v>
      </c>
      <c r="H617" s="58">
        <v>0</v>
      </c>
      <c r="I617" s="48">
        <f t="shared" si="83"/>
        <v>623.67772650232007</v>
      </c>
    </row>
    <row r="618" spans="1:9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83"/>
        <v>0</v>
      </c>
    </row>
    <row r="619" spans="1:9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83"/>
        <v>0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83"/>
        <v>0</v>
      </c>
    </row>
    <row r="621" spans="1:9" x14ac:dyDescent="0.25">
      <c r="A621" s="13" t="s">
        <v>58</v>
      </c>
      <c r="B621" s="49">
        <v>5735.89</v>
      </c>
      <c r="C621" s="49">
        <v>0</v>
      </c>
      <c r="D621" s="49">
        <v>602.11</v>
      </c>
      <c r="E621" s="49">
        <v>0</v>
      </c>
      <c r="F621" s="372"/>
      <c r="G621" s="49">
        <v>0</v>
      </c>
      <c r="H621" s="58">
        <v>0</v>
      </c>
      <c r="I621" s="48">
        <f t="shared" si="83"/>
        <v>6338</v>
      </c>
    </row>
    <row r="622" spans="1:9" x14ac:dyDescent="0.25">
      <c r="A622" s="11" t="s">
        <v>21</v>
      </c>
      <c r="B622" s="52">
        <v>113.03916027939999</v>
      </c>
      <c r="C622" s="52">
        <v>0</v>
      </c>
      <c r="D622" s="52">
        <v>11.865989200600001</v>
      </c>
      <c r="E622" s="52">
        <v>0</v>
      </c>
      <c r="F622" s="372"/>
      <c r="G622" s="52">
        <v>0</v>
      </c>
      <c r="H622" s="53">
        <v>0</v>
      </c>
      <c r="I622" s="54">
        <f t="shared" si="83"/>
        <v>124.90514947999999</v>
      </c>
    </row>
    <row r="623" spans="1:9" x14ac:dyDescent="0.25">
      <c r="A623" s="13" t="s">
        <v>22</v>
      </c>
      <c r="B623" s="49">
        <v>142.22591048243785</v>
      </c>
      <c r="C623" s="49">
        <v>0</v>
      </c>
      <c r="D623" s="49">
        <v>154.69269609832267</v>
      </c>
      <c r="E623" s="49">
        <v>0</v>
      </c>
      <c r="F623" s="372"/>
      <c r="G623" s="49">
        <v>0</v>
      </c>
      <c r="H623" s="58">
        <v>0</v>
      </c>
      <c r="I623" s="48">
        <f t="shared" si="83"/>
        <v>296.91860658076052</v>
      </c>
    </row>
    <row r="624" spans="1:9" x14ac:dyDescent="0.25">
      <c r="A624" s="11" t="s">
        <v>23</v>
      </c>
      <c r="B624" s="52">
        <v>989.86874688000012</v>
      </c>
      <c r="C624" s="52">
        <v>0</v>
      </c>
      <c r="D624" s="52">
        <v>230.38365312000002</v>
      </c>
      <c r="E624" s="52">
        <v>0</v>
      </c>
      <c r="F624" s="372"/>
      <c r="G624" s="52">
        <v>0</v>
      </c>
      <c r="H624" s="53">
        <v>0</v>
      </c>
      <c r="I624" s="54">
        <f t="shared" si="83"/>
        <v>1220.2524000000001</v>
      </c>
    </row>
    <row r="625" spans="1:9" ht="14.4" thickBot="1" x14ac:dyDescent="0.3">
      <c r="A625" s="13" t="s">
        <v>24</v>
      </c>
      <c r="B625" s="49">
        <v>1404.5473218472309</v>
      </c>
      <c r="C625" s="49">
        <v>0</v>
      </c>
      <c r="D625" s="49">
        <v>1595.4566665643301</v>
      </c>
      <c r="E625" s="49">
        <v>685.0460016361219</v>
      </c>
      <c r="F625" s="373"/>
      <c r="G625" s="49">
        <v>179.41680995231764</v>
      </c>
      <c r="H625" s="58">
        <v>0</v>
      </c>
      <c r="I625" s="48">
        <f t="shared" si="83"/>
        <v>3864.4668000000011</v>
      </c>
    </row>
    <row r="626" spans="1:9" x14ac:dyDescent="0.25">
      <c r="A626" s="21" t="s">
        <v>25</v>
      </c>
      <c r="B626" s="127">
        <f>SUM(B605:B625)</f>
        <v>15957.734750430831</v>
      </c>
      <c r="C626" s="127">
        <f t="shared" ref="C626:I626" si="84">SUM(C605:C625)</f>
        <v>0</v>
      </c>
      <c r="D626" s="127">
        <f t="shared" si="84"/>
        <v>3293.0075205438097</v>
      </c>
      <c r="E626" s="127">
        <f t="shared" si="84"/>
        <v>685.0460016361219</v>
      </c>
      <c r="F626" s="127">
        <f t="shared" si="84"/>
        <v>0</v>
      </c>
      <c r="G626" s="127">
        <f t="shared" si="84"/>
        <v>179.41680995231764</v>
      </c>
      <c r="H626" s="128">
        <f t="shared" si="84"/>
        <v>0</v>
      </c>
      <c r="I626" s="129">
        <f t="shared" si="84"/>
        <v>20115.205082563083</v>
      </c>
    </row>
    <row r="627" spans="1:9" ht="15" thickBot="1" x14ac:dyDescent="0.35">
      <c r="A627" s="18" t="s">
        <v>85</v>
      </c>
      <c r="B627" s="105">
        <f>B626/$I626</f>
        <v>0.79331702982555385</v>
      </c>
      <c r="C627" s="105">
        <f t="shared" ref="C627:I627" si="85">C626/$I626</f>
        <v>0</v>
      </c>
      <c r="D627" s="105">
        <f t="shared" si="85"/>
        <v>0.16370737991621878</v>
      </c>
      <c r="E627" s="105">
        <f t="shared" si="85"/>
        <v>3.4056128129161145E-2</v>
      </c>
      <c r="F627" s="105">
        <f t="shared" si="85"/>
        <v>0</v>
      </c>
      <c r="G627" s="105">
        <f t="shared" si="85"/>
        <v>8.9194621290660143E-3</v>
      </c>
      <c r="H627" s="105">
        <f t="shared" si="85"/>
        <v>0</v>
      </c>
      <c r="I627" s="107">
        <f t="shared" si="85"/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0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0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6">SUM(B632:H632)</f>
        <v>0</v>
      </c>
    </row>
    <row r="633" spans="1:9" x14ac:dyDescent="0.25">
      <c r="A633" s="12" t="s">
        <v>8</v>
      </c>
      <c r="B633" s="49">
        <v>12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6"/>
        <v>12</v>
      </c>
    </row>
    <row r="634" spans="1:9" x14ac:dyDescent="0.25">
      <c r="A634" s="11" t="s">
        <v>9</v>
      </c>
      <c r="B634" s="52">
        <v>12.958488190107884</v>
      </c>
      <c r="C634" s="52">
        <v>0</v>
      </c>
      <c r="D634" s="52">
        <v>4.1511809892116454E-2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6"/>
        <v>13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6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20.558354892402203</v>
      </c>
      <c r="F636" s="52">
        <v>0</v>
      </c>
      <c r="G636" s="52">
        <v>0</v>
      </c>
      <c r="H636" s="53">
        <v>0</v>
      </c>
      <c r="I636" s="54">
        <f t="shared" si="86"/>
        <v>20.558354892402203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0.42160100037193587</v>
      </c>
      <c r="D638" s="52">
        <v>0</v>
      </c>
      <c r="E638" s="52">
        <v>20.462683114344767</v>
      </c>
      <c r="F638" s="52">
        <v>808.12823528165848</v>
      </c>
      <c r="G638" s="52">
        <v>0</v>
      </c>
      <c r="H638" s="53">
        <v>0</v>
      </c>
      <c r="I638" s="54">
        <f t="shared" si="86"/>
        <v>829.01251939637518</v>
      </c>
    </row>
    <row r="639" spans="1:9" x14ac:dyDescent="0.25">
      <c r="A639" s="12" t="s">
        <v>14</v>
      </c>
      <c r="B639" s="49">
        <v>5.2737823021077483</v>
      </c>
      <c r="C639" s="49">
        <v>0.11901769789225063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6"/>
        <v>5.3927999999999994</v>
      </c>
    </row>
    <row r="640" spans="1:9" x14ac:dyDescent="0.25">
      <c r="A640" s="11" t="s">
        <v>15</v>
      </c>
      <c r="B640" s="52">
        <v>196.33113473726922</v>
      </c>
      <c r="C640" s="52">
        <v>0.84855546993304898</v>
      </c>
      <c r="D640" s="52">
        <v>15.820309792797717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213</v>
      </c>
    </row>
    <row r="641" spans="1:9" x14ac:dyDescent="0.25">
      <c r="A641" s="12" t="s">
        <v>16</v>
      </c>
      <c r="B641" s="49">
        <v>13.535741147344419</v>
      </c>
      <c r="C641" s="49">
        <v>0</v>
      </c>
      <c r="D641" s="49">
        <v>6.5529660491181016E-2</v>
      </c>
      <c r="E641" s="49">
        <v>0.39872919216439839</v>
      </c>
      <c r="F641" s="49">
        <v>0</v>
      </c>
      <c r="G641" s="49">
        <v>0</v>
      </c>
      <c r="H641" s="58">
        <v>0</v>
      </c>
      <c r="I641" s="48">
        <f t="shared" si="86"/>
        <v>13.999999999999998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86"/>
        <v>0</v>
      </c>
    </row>
    <row r="643" spans="1:9" x14ac:dyDescent="0.25">
      <c r="A643" s="12" t="s">
        <v>139</v>
      </c>
      <c r="B643" s="49">
        <v>5.5623701788565585</v>
      </c>
      <c r="C643" s="49">
        <v>0</v>
      </c>
      <c r="D643" s="49">
        <v>1.4376298211434415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6"/>
        <v>7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6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86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6"/>
        <v>0</v>
      </c>
    </row>
    <row r="647" spans="1:9" x14ac:dyDescent="0.25">
      <c r="A647" s="13" t="s">
        <v>58</v>
      </c>
      <c r="B647" s="49">
        <v>247.1040821430569</v>
      </c>
      <c r="C647" s="49">
        <v>11.19297625691387</v>
      </c>
      <c r="D647" s="49">
        <v>140.70294160002925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6"/>
        <v>399</v>
      </c>
    </row>
    <row r="648" spans="1:9" x14ac:dyDescent="0.25">
      <c r="A648" s="11" t="s">
        <v>21</v>
      </c>
      <c r="B648" s="52">
        <v>38.430178499416549</v>
      </c>
      <c r="C648" s="52">
        <v>0</v>
      </c>
      <c r="D648" s="52">
        <v>0</v>
      </c>
      <c r="E648" s="52">
        <v>0</v>
      </c>
      <c r="F648" s="52">
        <v>22.569821500583451</v>
      </c>
      <c r="G648" s="52">
        <v>0</v>
      </c>
      <c r="H648" s="53">
        <v>0</v>
      </c>
      <c r="I648" s="54">
        <f t="shared" si="86"/>
        <v>61</v>
      </c>
    </row>
    <row r="649" spans="1:9" x14ac:dyDescent="0.25">
      <c r="A649" s="13" t="s">
        <v>22</v>
      </c>
      <c r="B649" s="49">
        <v>4.0092289992217651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86"/>
        <v>4.0092289992217651</v>
      </c>
    </row>
    <row r="650" spans="1:9" x14ac:dyDescent="0.25">
      <c r="A650" s="11" t="s">
        <v>23</v>
      </c>
      <c r="B650" s="52">
        <v>17.251200000000001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86"/>
        <v>17.251200000000001</v>
      </c>
    </row>
    <row r="651" spans="1:9" ht="14.4" thickBot="1" x14ac:dyDescent="0.3">
      <c r="A651" s="13" t="s">
        <v>24</v>
      </c>
      <c r="B651" s="49">
        <v>103.60323942361488</v>
      </c>
      <c r="C651" s="49">
        <v>0.13461412031422509</v>
      </c>
      <c r="D651" s="49">
        <v>2.1429606112982809</v>
      </c>
      <c r="E651" s="49">
        <v>172.15614301016404</v>
      </c>
      <c r="F651" s="49">
        <v>0</v>
      </c>
      <c r="G651" s="49">
        <v>58.054538176247817</v>
      </c>
      <c r="H651" s="58">
        <v>0.8145046583607789</v>
      </c>
      <c r="I651" s="48">
        <f t="shared" si="86"/>
        <v>336.90600000000001</v>
      </c>
    </row>
    <row r="652" spans="1:9" x14ac:dyDescent="0.25">
      <c r="A652" s="21" t="s">
        <v>25</v>
      </c>
      <c r="B652" s="127">
        <f>SUM(B631:B651)</f>
        <v>656.05944562099603</v>
      </c>
      <c r="C652" s="127">
        <f t="shared" ref="C652:I652" si="87">SUM(C631:C651)</f>
        <v>12.716764545425331</v>
      </c>
      <c r="D652" s="127">
        <f t="shared" si="87"/>
        <v>160.210883295652</v>
      </c>
      <c r="E652" s="127">
        <f t="shared" si="87"/>
        <v>213.5759102090754</v>
      </c>
      <c r="F652" s="127">
        <f t="shared" si="87"/>
        <v>830.69805678224191</v>
      </c>
      <c r="G652" s="127">
        <f t="shared" si="87"/>
        <v>58.054538176247817</v>
      </c>
      <c r="H652" s="128">
        <f t="shared" si="87"/>
        <v>0.8145046583607789</v>
      </c>
      <c r="I652" s="129">
        <f t="shared" si="87"/>
        <v>1932.130103287999</v>
      </c>
    </row>
    <row r="653" spans="1:9" ht="15" thickBot="1" x14ac:dyDescent="0.35">
      <c r="A653" s="18" t="s">
        <v>85</v>
      </c>
      <c r="B653" s="78">
        <f>B652/$I652</f>
        <v>0.33955241652958462</v>
      </c>
      <c r="C653" s="78">
        <f t="shared" ref="C653" si="88">C652/$I652</f>
        <v>6.5817330436416261E-3</v>
      </c>
      <c r="D653" s="78">
        <f t="shared" ref="D653" si="89">D652/$I652</f>
        <v>8.2919303944912107E-2</v>
      </c>
      <c r="E653" s="78">
        <f t="shared" ref="E653" si="90">E652/$I652</f>
        <v>0.11053909353496588</v>
      </c>
      <c r="F653" s="78">
        <f t="shared" ref="F653" si="91">F652/$I652</f>
        <v>0.42993898566592537</v>
      </c>
      <c r="G653" s="78">
        <f t="shared" ref="G653" si="92">G652/$I652</f>
        <v>3.0046909407111671E-2</v>
      </c>
      <c r="H653" s="78">
        <f t="shared" ref="H653" si="93">H652/$I652</f>
        <v>4.215578738588551E-4</v>
      </c>
      <c r="I653" s="79">
        <f t="shared" ref="I653" si="94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Tabelle5"/>
  <dimension ref="A1:K654"/>
  <sheetViews>
    <sheetView zoomScale="60" zoomScaleNormal="60" workbookViewId="0">
      <selection activeCell="D173" sqref="D17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1" max="11" width="13" customWidth="1"/>
  </cols>
  <sheetData>
    <row r="1" spans="1:11" ht="15" customHeight="1" thickTop="1" x14ac:dyDescent="0.25">
      <c r="A1" s="388" t="s">
        <v>93</v>
      </c>
      <c r="B1" s="389"/>
      <c r="C1" s="389"/>
      <c r="D1" s="389"/>
      <c r="E1" s="389"/>
      <c r="F1" s="389"/>
      <c r="G1" s="389"/>
      <c r="H1" s="389"/>
      <c r="I1" s="390"/>
    </row>
    <row r="2" spans="1:1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1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1" ht="13.5" customHeight="1" x14ac:dyDescent="0.25">
      <c r="A7" s="10" t="s">
        <v>6</v>
      </c>
      <c r="B7" s="46">
        <f>B33+B85</f>
        <v>208.32465619992479</v>
      </c>
      <c r="C7" s="46">
        <f t="shared" ref="C7:H7" si="0">C33+C85</f>
        <v>16.999999994687499</v>
      </c>
      <c r="D7" s="46">
        <f t="shared" si="0"/>
        <v>1115.6753438053877</v>
      </c>
      <c r="E7" s="46">
        <f t="shared" si="0"/>
        <v>0</v>
      </c>
      <c r="F7" s="46">
        <f>F59+F85</f>
        <v>0</v>
      </c>
      <c r="G7" s="46">
        <f t="shared" si="0"/>
        <v>0</v>
      </c>
      <c r="H7" s="47">
        <f t="shared" si="0"/>
        <v>0</v>
      </c>
      <c r="I7" s="48">
        <f>SUM(B7:H7)</f>
        <v>1341</v>
      </c>
      <c r="J7" s="8"/>
      <c r="K7" s="273">
        <v>0</v>
      </c>
    </row>
    <row r="8" spans="1:11" ht="13.5" customHeight="1" x14ac:dyDescent="0.25">
      <c r="A8" s="11" t="s">
        <v>7</v>
      </c>
      <c r="B8" s="52">
        <f t="shared" ref="B8:H23" si="1">B34+B86</f>
        <v>111.04028471802637</v>
      </c>
      <c r="C8" s="52">
        <f t="shared" si="1"/>
        <v>0</v>
      </c>
      <c r="D8" s="52">
        <f t="shared" si="1"/>
        <v>7.9597152819736339</v>
      </c>
      <c r="E8" s="52">
        <f t="shared" si="1"/>
        <v>0</v>
      </c>
      <c r="F8" s="52">
        <f t="shared" ref="F8:F27" si="2">F60+F86</f>
        <v>0</v>
      </c>
      <c r="G8" s="52">
        <f t="shared" si="1"/>
        <v>0</v>
      </c>
      <c r="H8" s="53">
        <f t="shared" si="1"/>
        <v>0</v>
      </c>
      <c r="I8" s="54">
        <f t="shared" ref="I8:I27" si="3">SUM(B8:H8)</f>
        <v>119</v>
      </c>
      <c r="J8" s="8"/>
      <c r="K8" s="273">
        <v>0</v>
      </c>
    </row>
    <row r="9" spans="1:11" ht="13.5" customHeight="1" x14ac:dyDescent="0.25">
      <c r="A9" s="12" t="s">
        <v>8</v>
      </c>
      <c r="B9" s="49">
        <f t="shared" si="1"/>
        <v>404.28052005403305</v>
      </c>
      <c r="C9" s="49">
        <f t="shared" si="1"/>
        <v>0</v>
      </c>
      <c r="D9" s="49">
        <f t="shared" si="1"/>
        <v>26.719479945966921</v>
      </c>
      <c r="E9" s="49">
        <f t="shared" si="1"/>
        <v>0</v>
      </c>
      <c r="F9" s="49">
        <f t="shared" si="2"/>
        <v>0</v>
      </c>
      <c r="G9" s="49">
        <f t="shared" si="1"/>
        <v>0</v>
      </c>
      <c r="H9" s="58">
        <f t="shared" si="1"/>
        <v>0</v>
      </c>
      <c r="I9" s="48">
        <f t="shared" si="3"/>
        <v>430.99999999999994</v>
      </c>
      <c r="J9" s="8"/>
      <c r="K9" s="273">
        <v>0</v>
      </c>
    </row>
    <row r="10" spans="1:11" ht="13.5" customHeight="1" x14ac:dyDescent="0.25">
      <c r="A10" s="11" t="s">
        <v>9</v>
      </c>
      <c r="B10" s="52">
        <f t="shared" si="1"/>
        <v>771.57452210938015</v>
      </c>
      <c r="C10" s="52">
        <f t="shared" si="1"/>
        <v>0</v>
      </c>
      <c r="D10" s="52">
        <f t="shared" si="1"/>
        <v>147.42547789061985</v>
      </c>
      <c r="E10" s="52">
        <f t="shared" si="1"/>
        <v>0</v>
      </c>
      <c r="F10" s="52">
        <f t="shared" si="2"/>
        <v>0</v>
      </c>
      <c r="G10" s="52">
        <f t="shared" si="1"/>
        <v>0</v>
      </c>
      <c r="H10" s="53">
        <f t="shared" si="1"/>
        <v>0</v>
      </c>
      <c r="I10" s="54">
        <f t="shared" si="3"/>
        <v>919</v>
      </c>
      <c r="J10" s="8"/>
      <c r="K10" s="273">
        <v>0</v>
      </c>
    </row>
    <row r="11" spans="1:11" ht="13.5" customHeight="1" x14ac:dyDescent="0.25">
      <c r="A11" s="12" t="s">
        <v>10</v>
      </c>
      <c r="B11" s="49">
        <f t="shared" si="1"/>
        <v>0</v>
      </c>
      <c r="C11" s="49">
        <f t="shared" si="1"/>
        <v>0</v>
      </c>
      <c r="D11" s="49">
        <f t="shared" si="1"/>
        <v>0</v>
      </c>
      <c r="E11" s="49">
        <f t="shared" si="1"/>
        <v>0</v>
      </c>
      <c r="F11" s="49">
        <f t="shared" si="2"/>
        <v>0</v>
      </c>
      <c r="G11" s="49">
        <f t="shared" si="1"/>
        <v>0</v>
      </c>
      <c r="H11" s="58">
        <f t="shared" si="1"/>
        <v>0</v>
      </c>
      <c r="I11" s="48">
        <f t="shared" si="3"/>
        <v>0</v>
      </c>
      <c r="J11" s="8"/>
      <c r="K11" s="273">
        <v>0</v>
      </c>
    </row>
    <row r="12" spans="1:11" ht="13.5" customHeight="1" x14ac:dyDescent="0.25">
      <c r="A12" s="11" t="s">
        <v>11</v>
      </c>
      <c r="B12" s="52">
        <f t="shared" si="1"/>
        <v>6.0413680377566039E-8</v>
      </c>
      <c r="C12" s="52">
        <f t="shared" si="1"/>
        <v>4.0275760690108056E-8</v>
      </c>
      <c r="D12" s="52">
        <f t="shared" si="1"/>
        <v>2.978847463153134E-2</v>
      </c>
      <c r="E12" s="52">
        <f t="shared" si="1"/>
        <v>22.672415640949538</v>
      </c>
      <c r="F12" s="52">
        <f t="shared" si="2"/>
        <v>6911.3447516989263</v>
      </c>
      <c r="G12" s="52">
        <f t="shared" si="1"/>
        <v>0</v>
      </c>
      <c r="H12" s="53">
        <f t="shared" si="1"/>
        <v>0</v>
      </c>
      <c r="I12" s="54">
        <f t="shared" si="3"/>
        <v>6934.046955915197</v>
      </c>
      <c r="J12" s="8"/>
      <c r="K12" s="273">
        <v>0</v>
      </c>
    </row>
    <row r="13" spans="1:11" ht="13.5" customHeight="1" x14ac:dyDescent="0.25">
      <c r="A13" s="12" t="s">
        <v>12</v>
      </c>
      <c r="B13" s="49">
        <f t="shared" si="1"/>
        <v>0</v>
      </c>
      <c r="C13" s="49">
        <f t="shared" si="1"/>
        <v>0</v>
      </c>
      <c r="D13" s="49">
        <f t="shared" si="1"/>
        <v>0</v>
      </c>
      <c r="E13" s="49">
        <f t="shared" si="1"/>
        <v>38</v>
      </c>
      <c r="F13" s="49">
        <f t="shared" si="2"/>
        <v>704</v>
      </c>
      <c r="G13" s="49">
        <f t="shared" si="1"/>
        <v>0</v>
      </c>
      <c r="H13" s="58">
        <f t="shared" si="1"/>
        <v>0</v>
      </c>
      <c r="I13" s="48">
        <f t="shared" si="3"/>
        <v>742</v>
      </c>
      <c r="J13" s="8"/>
      <c r="K13" s="273">
        <v>0</v>
      </c>
    </row>
    <row r="14" spans="1:11" ht="13.5" customHeight="1" x14ac:dyDescent="0.25">
      <c r="A14" s="11" t="s">
        <v>13</v>
      </c>
      <c r="B14" s="52">
        <f t="shared" si="1"/>
        <v>7.2717075864218209E-8</v>
      </c>
      <c r="C14" s="52">
        <f t="shared" si="1"/>
        <v>0.54113763865777531</v>
      </c>
      <c r="D14" s="52">
        <f t="shared" si="1"/>
        <v>0.42072114090421903</v>
      </c>
      <c r="E14" s="52">
        <f t="shared" si="1"/>
        <v>499.27182027722131</v>
      </c>
      <c r="F14" s="52">
        <f t="shared" si="2"/>
        <v>10764.207372158204</v>
      </c>
      <c r="G14" s="52">
        <f t="shared" si="1"/>
        <v>0</v>
      </c>
      <c r="H14" s="53">
        <f t="shared" si="1"/>
        <v>0</v>
      </c>
      <c r="I14" s="54">
        <f t="shared" si="3"/>
        <v>11264.441051287704</v>
      </c>
      <c r="J14" s="8"/>
      <c r="K14" s="273">
        <v>0</v>
      </c>
    </row>
    <row r="15" spans="1:11" ht="13.5" customHeight="1" x14ac:dyDescent="0.25">
      <c r="A15" s="12" t="s">
        <v>14</v>
      </c>
      <c r="B15" s="49">
        <f t="shared" si="1"/>
        <v>7068.8554571940449</v>
      </c>
      <c r="C15" s="49">
        <f t="shared" si="1"/>
        <v>11.528120280147052</v>
      </c>
      <c r="D15" s="49">
        <f t="shared" si="1"/>
        <v>558.51762251639514</v>
      </c>
      <c r="E15" s="49">
        <f t="shared" si="1"/>
        <v>9.4116767294943255E-9</v>
      </c>
      <c r="F15" s="49">
        <f t="shared" si="2"/>
        <v>0</v>
      </c>
      <c r="G15" s="49">
        <f t="shared" si="1"/>
        <v>0</v>
      </c>
      <c r="H15" s="58">
        <f t="shared" si="1"/>
        <v>0</v>
      </c>
      <c r="I15" s="48">
        <f t="shared" si="3"/>
        <v>7638.9011999999984</v>
      </c>
      <c r="J15" s="8"/>
      <c r="K15" s="273">
        <v>0</v>
      </c>
    </row>
    <row r="16" spans="1:11" ht="13.5" customHeight="1" x14ac:dyDescent="0.25">
      <c r="A16" s="11" t="s">
        <v>15</v>
      </c>
      <c r="B16" s="52">
        <f t="shared" si="1"/>
        <v>1964.6492040140595</v>
      </c>
      <c r="C16" s="52">
        <f t="shared" si="1"/>
        <v>1361.8749824771937</v>
      </c>
      <c r="D16" s="52">
        <f t="shared" si="1"/>
        <v>701.38954253240945</v>
      </c>
      <c r="E16" s="52">
        <f t="shared" si="1"/>
        <v>42.08627097633714</v>
      </c>
      <c r="F16" s="52">
        <f t="shared" si="2"/>
        <v>0</v>
      </c>
      <c r="G16" s="52">
        <f t="shared" si="1"/>
        <v>0</v>
      </c>
      <c r="H16" s="53">
        <f t="shared" si="1"/>
        <v>0</v>
      </c>
      <c r="I16" s="54">
        <f t="shared" si="3"/>
        <v>4070</v>
      </c>
      <c r="J16" s="8"/>
      <c r="K16" s="273">
        <v>0</v>
      </c>
    </row>
    <row r="17" spans="1:11" ht="13.5" customHeight="1" x14ac:dyDescent="0.25">
      <c r="A17" s="12" t="s">
        <v>16</v>
      </c>
      <c r="B17" s="49">
        <f t="shared" si="1"/>
        <v>242.02832778640908</v>
      </c>
      <c r="C17" s="49">
        <f t="shared" si="1"/>
        <v>2.0176696771472025</v>
      </c>
      <c r="D17" s="49">
        <f t="shared" si="1"/>
        <v>94.989364790551562</v>
      </c>
      <c r="E17" s="49">
        <f t="shared" si="1"/>
        <v>2.9646377458921531</v>
      </c>
      <c r="F17" s="49">
        <f t="shared" si="2"/>
        <v>21.106478677439565</v>
      </c>
      <c r="G17" s="49">
        <f t="shared" si="1"/>
        <v>0</v>
      </c>
      <c r="H17" s="58">
        <f t="shared" si="1"/>
        <v>0</v>
      </c>
      <c r="I17" s="48">
        <f t="shared" si="3"/>
        <v>363.10647867743955</v>
      </c>
      <c r="J17" s="8"/>
      <c r="K17" s="273">
        <v>0</v>
      </c>
    </row>
    <row r="18" spans="1:11" ht="13.5" customHeight="1" x14ac:dyDescent="0.25">
      <c r="A18" s="11" t="s">
        <v>17</v>
      </c>
      <c r="B18" s="52">
        <f t="shared" si="1"/>
        <v>0</v>
      </c>
      <c r="C18" s="52">
        <f t="shared" si="1"/>
        <v>0</v>
      </c>
      <c r="D18" s="52">
        <f t="shared" si="1"/>
        <v>0</v>
      </c>
      <c r="E18" s="52">
        <f t="shared" si="1"/>
        <v>0</v>
      </c>
      <c r="F18" s="52">
        <f t="shared" si="2"/>
        <v>0</v>
      </c>
      <c r="G18" s="52">
        <f t="shared" si="1"/>
        <v>0</v>
      </c>
      <c r="H18" s="53">
        <f t="shared" si="1"/>
        <v>0</v>
      </c>
      <c r="I18" s="54">
        <f t="shared" si="3"/>
        <v>0</v>
      </c>
      <c r="J18" s="8"/>
      <c r="K18" s="273">
        <v>0</v>
      </c>
    </row>
    <row r="19" spans="1:11" ht="13.5" customHeight="1" x14ac:dyDescent="0.25">
      <c r="A19" s="12" t="s">
        <v>139</v>
      </c>
      <c r="B19" s="49">
        <f t="shared" si="1"/>
        <v>2237.5979663622261</v>
      </c>
      <c r="C19" s="49">
        <f t="shared" si="1"/>
        <v>1119.1146830644966</v>
      </c>
      <c r="D19" s="49">
        <f t="shared" si="1"/>
        <v>1325.0047715874425</v>
      </c>
      <c r="E19" s="49">
        <f t="shared" si="1"/>
        <v>144.20849080638777</v>
      </c>
      <c r="F19" s="49">
        <f t="shared" si="2"/>
        <v>716</v>
      </c>
      <c r="G19" s="49">
        <f t="shared" si="1"/>
        <v>0</v>
      </c>
      <c r="H19" s="58">
        <f t="shared" si="1"/>
        <v>0</v>
      </c>
      <c r="I19" s="48">
        <f t="shared" si="3"/>
        <v>5541.9259118205537</v>
      </c>
      <c r="J19" s="8"/>
      <c r="K19" s="273">
        <v>0</v>
      </c>
    </row>
    <row r="20" spans="1:11" ht="13.5" customHeight="1" x14ac:dyDescent="0.25">
      <c r="A20" s="11" t="s">
        <v>18</v>
      </c>
      <c r="B20" s="52">
        <f t="shared" si="1"/>
        <v>0</v>
      </c>
      <c r="C20" s="52">
        <f t="shared" si="1"/>
        <v>0</v>
      </c>
      <c r="D20" s="52">
        <f t="shared" si="1"/>
        <v>0</v>
      </c>
      <c r="E20" s="52">
        <f t="shared" si="1"/>
        <v>0</v>
      </c>
      <c r="F20" s="52">
        <f t="shared" si="2"/>
        <v>0</v>
      </c>
      <c r="G20" s="52">
        <f t="shared" si="1"/>
        <v>0</v>
      </c>
      <c r="H20" s="53">
        <f t="shared" si="1"/>
        <v>0</v>
      </c>
      <c r="I20" s="54">
        <f t="shared" si="3"/>
        <v>0</v>
      </c>
      <c r="J20" s="8"/>
      <c r="K20" s="273">
        <v>0</v>
      </c>
    </row>
    <row r="21" spans="1:11" ht="13.5" customHeight="1" x14ac:dyDescent="0.25">
      <c r="A21" s="12" t="s">
        <v>19</v>
      </c>
      <c r="B21" s="49">
        <f t="shared" si="1"/>
        <v>0</v>
      </c>
      <c r="C21" s="49">
        <f t="shared" si="1"/>
        <v>0</v>
      </c>
      <c r="D21" s="49">
        <f t="shared" si="1"/>
        <v>0</v>
      </c>
      <c r="E21" s="49">
        <f t="shared" si="1"/>
        <v>0</v>
      </c>
      <c r="F21" s="49">
        <f t="shared" si="2"/>
        <v>0</v>
      </c>
      <c r="G21" s="49">
        <f t="shared" si="1"/>
        <v>0</v>
      </c>
      <c r="H21" s="58">
        <f t="shared" si="1"/>
        <v>0</v>
      </c>
      <c r="I21" s="48">
        <f t="shared" si="3"/>
        <v>0</v>
      </c>
      <c r="J21" s="8"/>
      <c r="K21" s="273">
        <v>0</v>
      </c>
    </row>
    <row r="22" spans="1:11" ht="13.5" customHeight="1" x14ac:dyDescent="0.25">
      <c r="A22" s="11" t="s">
        <v>20</v>
      </c>
      <c r="B22" s="52">
        <f t="shared" si="1"/>
        <v>47.865088625397853</v>
      </c>
      <c r="C22" s="52">
        <f t="shared" si="1"/>
        <v>3.0730283220840158</v>
      </c>
      <c r="D22" s="52">
        <f t="shared" si="1"/>
        <v>5.0618830445181331</v>
      </c>
      <c r="E22" s="52">
        <f t="shared" si="1"/>
        <v>7.9999999359999992E-9</v>
      </c>
      <c r="F22" s="52">
        <f t="shared" si="2"/>
        <v>0</v>
      </c>
      <c r="G22" s="52">
        <f t="shared" si="1"/>
        <v>0</v>
      </c>
      <c r="H22" s="53">
        <f t="shared" si="1"/>
        <v>0</v>
      </c>
      <c r="I22" s="54">
        <f t="shared" si="3"/>
        <v>56</v>
      </c>
      <c r="J22" s="8"/>
      <c r="K22" s="273">
        <v>0</v>
      </c>
    </row>
    <row r="23" spans="1:11" ht="13.5" customHeight="1" x14ac:dyDescent="0.25">
      <c r="A23" s="13" t="s">
        <v>58</v>
      </c>
      <c r="B23" s="49">
        <f t="shared" si="1"/>
        <v>6977.2863246293018</v>
      </c>
      <c r="C23" s="49">
        <f t="shared" si="1"/>
        <v>21.200262393438173</v>
      </c>
      <c r="D23" s="49">
        <f t="shared" si="1"/>
        <v>879.51341285735214</v>
      </c>
      <c r="E23" s="49">
        <f t="shared" si="1"/>
        <v>1.1990776166149022E-7</v>
      </c>
      <c r="F23" s="49">
        <f t="shared" si="2"/>
        <v>0</v>
      </c>
      <c r="G23" s="49">
        <f t="shared" si="1"/>
        <v>0</v>
      </c>
      <c r="H23" s="58">
        <f t="shared" si="1"/>
        <v>0</v>
      </c>
      <c r="I23" s="48">
        <f t="shared" si="3"/>
        <v>7878</v>
      </c>
      <c r="J23" s="8"/>
      <c r="K23" s="273">
        <v>0</v>
      </c>
    </row>
    <row r="24" spans="1:11" ht="13.5" customHeight="1" x14ac:dyDescent="0.25">
      <c r="A24" s="11" t="s">
        <v>21</v>
      </c>
      <c r="B24" s="52">
        <f t="shared" ref="B24:H27" si="4">B50+B102</f>
        <v>305.834675808329</v>
      </c>
      <c r="C24" s="52">
        <f t="shared" si="4"/>
        <v>1084.0408493227424</v>
      </c>
      <c r="D24" s="52">
        <f t="shared" si="4"/>
        <v>174.90425829591504</v>
      </c>
      <c r="E24" s="52">
        <f t="shared" si="4"/>
        <v>6.7774665976200507E-9</v>
      </c>
      <c r="F24" s="52">
        <f t="shared" si="2"/>
        <v>38.762805866236015</v>
      </c>
      <c r="G24" s="52">
        <f t="shared" si="4"/>
        <v>0</v>
      </c>
      <c r="H24" s="53">
        <f t="shared" si="4"/>
        <v>0</v>
      </c>
      <c r="I24" s="54">
        <f t="shared" si="3"/>
        <v>1603.5425892999999</v>
      </c>
      <c r="J24" s="8"/>
      <c r="K24" s="273">
        <v>0</v>
      </c>
    </row>
    <row r="25" spans="1:11" ht="13.5" customHeight="1" x14ac:dyDescent="0.25">
      <c r="A25" s="13" t="s">
        <v>22</v>
      </c>
      <c r="B25" s="49">
        <f t="shared" si="4"/>
        <v>365.22384982191801</v>
      </c>
      <c r="C25" s="49">
        <f t="shared" si="4"/>
        <v>8.3837654148921367E-9</v>
      </c>
      <c r="D25" s="49">
        <f t="shared" si="4"/>
        <v>129.70075899666799</v>
      </c>
      <c r="E25" s="49">
        <f t="shared" si="4"/>
        <v>0</v>
      </c>
      <c r="F25" s="49">
        <f t="shared" si="2"/>
        <v>0</v>
      </c>
      <c r="G25" s="49">
        <f t="shared" si="4"/>
        <v>0</v>
      </c>
      <c r="H25" s="58">
        <f t="shared" si="4"/>
        <v>0</v>
      </c>
      <c r="I25" s="48">
        <f t="shared" si="3"/>
        <v>494.9246088269698</v>
      </c>
      <c r="J25" s="8"/>
      <c r="K25" s="273">
        <v>0</v>
      </c>
    </row>
    <row r="26" spans="1:11" ht="13.5" customHeight="1" x14ac:dyDescent="0.25">
      <c r="A26" s="11" t="s">
        <v>23</v>
      </c>
      <c r="B26" s="52">
        <f t="shared" si="4"/>
        <v>2253.2746324616087</v>
      </c>
      <c r="C26" s="52">
        <f t="shared" si="4"/>
        <v>10.343051778481907</v>
      </c>
      <c r="D26" s="52">
        <f t="shared" si="4"/>
        <v>247.06551583761629</v>
      </c>
      <c r="E26" s="52">
        <f t="shared" si="4"/>
        <v>2.2292959887573529E-8</v>
      </c>
      <c r="F26" s="52">
        <f t="shared" si="2"/>
        <v>0</v>
      </c>
      <c r="G26" s="52">
        <f t="shared" si="4"/>
        <v>0</v>
      </c>
      <c r="H26" s="53">
        <f t="shared" si="4"/>
        <v>0</v>
      </c>
      <c r="I26" s="54">
        <f t="shared" si="3"/>
        <v>2510.6832000999998</v>
      </c>
      <c r="J26" s="8"/>
      <c r="K26" s="273">
        <v>-9.9999397207284346E-8</v>
      </c>
    </row>
    <row r="27" spans="1:11" ht="13.5" customHeight="1" thickBot="1" x14ac:dyDescent="0.3">
      <c r="A27" s="13" t="s">
        <v>24</v>
      </c>
      <c r="B27" s="49">
        <f t="shared" si="4"/>
        <v>2133.7907079228498</v>
      </c>
      <c r="C27" s="49">
        <f t="shared" si="4"/>
        <v>19.163315262904472</v>
      </c>
      <c r="D27" s="49">
        <f t="shared" si="4"/>
        <v>3842.825890655552</v>
      </c>
      <c r="E27" s="49">
        <f t="shared" si="4"/>
        <v>4189.3012090228303</v>
      </c>
      <c r="F27" s="49">
        <f t="shared" si="2"/>
        <v>1519.4448</v>
      </c>
      <c r="G27" s="49">
        <f t="shared" si="4"/>
        <v>1447.6171721236353</v>
      </c>
      <c r="H27" s="58">
        <f t="shared" si="4"/>
        <v>119.20290501222877</v>
      </c>
      <c r="I27" s="48">
        <f t="shared" si="3"/>
        <v>13271.346</v>
      </c>
      <c r="K27" s="273">
        <v>0</v>
      </c>
    </row>
    <row r="28" spans="1:11" ht="13.5" customHeight="1" x14ac:dyDescent="0.25">
      <c r="A28" s="21" t="s">
        <v>25</v>
      </c>
      <c r="B28" s="127">
        <f>SUM(B7:B27)</f>
        <v>25091.62621784064</v>
      </c>
      <c r="C28" s="127">
        <f t="shared" ref="C28:I28" si="5">SUM(C7:C27)</f>
        <v>3649.8971002606404</v>
      </c>
      <c r="D28" s="127">
        <f t="shared" si="5"/>
        <v>9257.2035476539058</v>
      </c>
      <c r="E28" s="127">
        <f t="shared" si="5"/>
        <v>4938.5048446360079</v>
      </c>
      <c r="F28" s="127">
        <f t="shared" si="5"/>
        <v>20674.86620840081</v>
      </c>
      <c r="G28" s="127">
        <f t="shared" si="5"/>
        <v>1447.6171721236353</v>
      </c>
      <c r="H28" s="128">
        <f t="shared" si="5"/>
        <v>119.20290501222877</v>
      </c>
      <c r="I28" s="127">
        <f t="shared" si="5"/>
        <v>65178.917995927855</v>
      </c>
      <c r="J28" s="274">
        <v>-1.0000076144933701E-7</v>
      </c>
      <c r="K28" s="273">
        <v>-1.0000076144933701E-7</v>
      </c>
    </row>
    <row r="29" spans="1:11" ht="13.5" customHeight="1" thickBot="1" x14ac:dyDescent="0.35">
      <c r="A29" s="18" t="s">
        <v>85</v>
      </c>
      <c r="B29" s="105">
        <f>B28/$I28</f>
        <v>0.38496536900794021</v>
      </c>
      <c r="C29" s="105">
        <f t="shared" ref="C29:I29" si="6">C28/$I28</f>
        <v>5.5998123511173857E-2</v>
      </c>
      <c r="D29" s="105">
        <f t="shared" si="6"/>
        <v>0.14202757321366186</v>
      </c>
      <c r="E29" s="105">
        <f t="shared" si="6"/>
        <v>7.5768438576175018E-2</v>
      </c>
      <c r="F29" s="105">
        <f t="shared" si="6"/>
        <v>0.3172017401346322</v>
      </c>
      <c r="G29" s="105">
        <f t="shared" si="6"/>
        <v>2.2209898792951384E-2</v>
      </c>
      <c r="H29" s="105">
        <f t="shared" si="6"/>
        <v>1.8288567634656982E-3</v>
      </c>
      <c r="I29" s="107">
        <f t="shared" si="6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5.3124999983398431E-9</v>
      </c>
      <c r="C33" s="46">
        <f t="shared" ref="C33:E33" si="7">C111+C137+C163+C189+C215+C241+C267+C293+C319+C345+C371+C397+C423</f>
        <v>16.999999994687499</v>
      </c>
      <c r="D33" s="46">
        <f t="shared" si="7"/>
        <v>1099</v>
      </c>
      <c r="E33" s="46">
        <f t="shared" si="7"/>
        <v>0</v>
      </c>
      <c r="F33" s="371"/>
      <c r="G33" s="46">
        <f t="shared" ref="G33:H48" si="8">G111+G137+G163+G189+G215+G241+G267+G293+G319+G345+G371+G397+G423</f>
        <v>0</v>
      </c>
      <c r="H33" s="47">
        <f t="shared" si="8"/>
        <v>0</v>
      </c>
      <c r="I33" s="48">
        <f>SUM(B33:H33)</f>
        <v>1116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9">B112+B138+B164+B190+B216+B242+B268+B294+B320+B346+B372+B398+B424</f>
        <v>0</v>
      </c>
      <c r="C34" s="52">
        <f t="shared" si="9"/>
        <v>0</v>
      </c>
      <c r="D34" s="52">
        <f t="shared" si="9"/>
        <v>0</v>
      </c>
      <c r="E34" s="52">
        <f t="shared" si="9"/>
        <v>0</v>
      </c>
      <c r="F34" s="372"/>
      <c r="G34" s="52">
        <f t="shared" si="8"/>
        <v>0</v>
      </c>
      <c r="H34" s="53">
        <f t="shared" si="8"/>
        <v>0</v>
      </c>
      <c r="I34" s="54">
        <f t="shared" ref="I34:I53" si="10">SUM(B34:H34)</f>
        <v>0</v>
      </c>
      <c r="K34" s="273">
        <v>0</v>
      </c>
    </row>
    <row r="35" spans="1:11" ht="13.5" customHeight="1" x14ac:dyDescent="0.25">
      <c r="A35" s="12" t="s">
        <v>8</v>
      </c>
      <c r="B35" s="49">
        <f t="shared" si="9"/>
        <v>16</v>
      </c>
      <c r="C35" s="49">
        <f t="shared" si="9"/>
        <v>0</v>
      </c>
      <c r="D35" s="49">
        <f t="shared" si="9"/>
        <v>0</v>
      </c>
      <c r="E35" s="49">
        <f t="shared" si="9"/>
        <v>0</v>
      </c>
      <c r="F35" s="372"/>
      <c r="G35" s="49">
        <f t="shared" si="8"/>
        <v>0</v>
      </c>
      <c r="H35" s="58">
        <f t="shared" si="8"/>
        <v>0</v>
      </c>
      <c r="I35" s="48">
        <f t="shared" si="10"/>
        <v>16</v>
      </c>
      <c r="K35" s="273">
        <v>0</v>
      </c>
    </row>
    <row r="36" spans="1:11" ht="13.5" customHeight="1" x14ac:dyDescent="0.25">
      <c r="A36" s="11" t="s">
        <v>9</v>
      </c>
      <c r="B36" s="52">
        <f t="shared" si="9"/>
        <v>0</v>
      </c>
      <c r="C36" s="52">
        <f t="shared" si="9"/>
        <v>0</v>
      </c>
      <c r="D36" s="52">
        <f t="shared" si="9"/>
        <v>97</v>
      </c>
      <c r="E36" s="52">
        <f t="shared" si="9"/>
        <v>0</v>
      </c>
      <c r="F36" s="372"/>
      <c r="G36" s="52">
        <f t="shared" si="8"/>
        <v>0</v>
      </c>
      <c r="H36" s="53">
        <f t="shared" si="8"/>
        <v>0</v>
      </c>
      <c r="I36" s="54">
        <f t="shared" si="10"/>
        <v>97</v>
      </c>
      <c r="K36" s="273">
        <v>0</v>
      </c>
    </row>
    <row r="37" spans="1:11" ht="13.5" customHeight="1" x14ac:dyDescent="0.25">
      <c r="A37" s="12" t="s">
        <v>10</v>
      </c>
      <c r="B37" s="49">
        <f t="shared" si="9"/>
        <v>0</v>
      </c>
      <c r="C37" s="49">
        <f t="shared" si="9"/>
        <v>0</v>
      </c>
      <c r="D37" s="49">
        <f t="shared" si="9"/>
        <v>0</v>
      </c>
      <c r="E37" s="49">
        <f t="shared" si="9"/>
        <v>0</v>
      </c>
      <c r="F37" s="372"/>
      <c r="G37" s="49">
        <f t="shared" si="8"/>
        <v>0</v>
      </c>
      <c r="H37" s="58">
        <f t="shared" si="8"/>
        <v>0</v>
      </c>
      <c r="I37" s="48">
        <f t="shared" si="10"/>
        <v>0</v>
      </c>
      <c r="K37" s="273">
        <v>0</v>
      </c>
    </row>
    <row r="38" spans="1:11" ht="13.5" customHeight="1" x14ac:dyDescent="0.25">
      <c r="A38" s="11" t="s">
        <v>11</v>
      </c>
      <c r="B38" s="52">
        <f t="shared" si="9"/>
        <v>6.0413680377566039E-8</v>
      </c>
      <c r="C38" s="52">
        <f t="shared" si="9"/>
        <v>4.0275760690108056E-8</v>
      </c>
      <c r="D38" s="52">
        <f t="shared" si="9"/>
        <v>4.0275760690108056E-8</v>
      </c>
      <c r="E38" s="52">
        <f t="shared" si="9"/>
        <v>1.1906484229973202</v>
      </c>
      <c r="F38" s="372"/>
      <c r="G38" s="52">
        <f t="shared" si="8"/>
        <v>0</v>
      </c>
      <c r="H38" s="53">
        <f t="shared" si="8"/>
        <v>0</v>
      </c>
      <c r="I38" s="54">
        <f t="shared" si="10"/>
        <v>1.1906485639625219</v>
      </c>
      <c r="K38" s="273">
        <v>0</v>
      </c>
    </row>
    <row r="39" spans="1:11" ht="13.5" customHeight="1" x14ac:dyDescent="0.25">
      <c r="A39" s="12" t="s">
        <v>12</v>
      </c>
      <c r="B39" s="49">
        <f t="shared" si="9"/>
        <v>0</v>
      </c>
      <c r="C39" s="49">
        <f t="shared" si="9"/>
        <v>0</v>
      </c>
      <c r="D39" s="49">
        <f t="shared" si="9"/>
        <v>0</v>
      </c>
      <c r="E39" s="49">
        <f t="shared" si="9"/>
        <v>0</v>
      </c>
      <c r="F39" s="372"/>
      <c r="G39" s="49">
        <f t="shared" si="8"/>
        <v>0</v>
      </c>
      <c r="H39" s="58">
        <f t="shared" si="8"/>
        <v>0</v>
      </c>
      <c r="I39" s="48">
        <f t="shared" si="10"/>
        <v>0</v>
      </c>
      <c r="K39" s="273">
        <v>0</v>
      </c>
    </row>
    <row r="40" spans="1:11" ht="13.5" customHeight="1" x14ac:dyDescent="0.25">
      <c r="A40" s="11" t="s">
        <v>13</v>
      </c>
      <c r="B40" s="52">
        <f t="shared" si="9"/>
        <v>7.2717075864218209E-8</v>
      </c>
      <c r="C40" s="52">
        <f t="shared" si="9"/>
        <v>0.11797106178477812</v>
      </c>
      <c r="D40" s="52">
        <f t="shared" si="9"/>
        <v>0.31285069102762347</v>
      </c>
      <c r="E40" s="52">
        <f t="shared" si="9"/>
        <v>428.41324129750575</v>
      </c>
      <c r="F40" s="372"/>
      <c r="G40" s="52">
        <f t="shared" si="8"/>
        <v>0</v>
      </c>
      <c r="H40" s="53">
        <f t="shared" si="8"/>
        <v>0</v>
      </c>
      <c r="I40" s="54">
        <f t="shared" si="10"/>
        <v>428.8440631230352</v>
      </c>
      <c r="K40" s="273">
        <v>0</v>
      </c>
    </row>
    <row r="41" spans="1:11" ht="13.5" customHeight="1" x14ac:dyDescent="0.25">
      <c r="A41" s="12" t="s">
        <v>14</v>
      </c>
      <c r="B41" s="49">
        <f t="shared" si="9"/>
        <v>26.917337973572316</v>
      </c>
      <c r="C41" s="49">
        <f t="shared" si="9"/>
        <v>0.94652589363095285</v>
      </c>
      <c r="D41" s="49">
        <f t="shared" si="9"/>
        <v>46.308536123385046</v>
      </c>
      <c r="E41" s="49">
        <f t="shared" si="9"/>
        <v>9.4116767294943255E-9</v>
      </c>
      <c r="F41" s="372"/>
      <c r="G41" s="49">
        <f t="shared" si="8"/>
        <v>0</v>
      </c>
      <c r="H41" s="58">
        <f t="shared" si="8"/>
        <v>0</v>
      </c>
      <c r="I41" s="48">
        <f t="shared" si="10"/>
        <v>74.172399999999996</v>
      </c>
      <c r="K41" s="273">
        <v>0</v>
      </c>
    </row>
    <row r="42" spans="1:11" ht="13.5" customHeight="1" x14ac:dyDescent="0.25">
      <c r="A42" s="11" t="s">
        <v>15</v>
      </c>
      <c r="B42" s="52">
        <f t="shared" si="9"/>
        <v>426.42324890465534</v>
      </c>
      <c r="C42" s="52">
        <f t="shared" si="9"/>
        <v>1273.6100389441581</v>
      </c>
      <c r="D42" s="52">
        <f t="shared" si="9"/>
        <v>617.96671213343438</v>
      </c>
      <c r="E42" s="52">
        <f t="shared" si="9"/>
        <v>1.7752114499413745E-8</v>
      </c>
      <c r="F42" s="372"/>
      <c r="G42" s="52">
        <f t="shared" si="8"/>
        <v>0</v>
      </c>
      <c r="H42" s="53">
        <f t="shared" si="8"/>
        <v>0</v>
      </c>
      <c r="I42" s="54">
        <f t="shared" si="10"/>
        <v>2317.9999999999995</v>
      </c>
      <c r="K42" s="273">
        <v>0</v>
      </c>
    </row>
    <row r="43" spans="1:11" ht="13.5" customHeight="1" x14ac:dyDescent="0.25">
      <c r="A43" s="12" t="s">
        <v>16</v>
      </c>
      <c r="B43" s="49">
        <f t="shared" si="9"/>
        <v>19.268886123754701</v>
      </c>
      <c r="C43" s="49">
        <f t="shared" si="9"/>
        <v>1.4662423596726246</v>
      </c>
      <c r="D43" s="49">
        <f t="shared" si="9"/>
        <v>73.402738593979791</v>
      </c>
      <c r="E43" s="49">
        <f t="shared" si="9"/>
        <v>0.86213292259287599</v>
      </c>
      <c r="F43" s="372"/>
      <c r="G43" s="49">
        <f t="shared" si="8"/>
        <v>0</v>
      </c>
      <c r="H43" s="58">
        <f t="shared" si="8"/>
        <v>0</v>
      </c>
      <c r="I43" s="48">
        <f t="shared" si="10"/>
        <v>95</v>
      </c>
      <c r="K43" s="273">
        <v>0</v>
      </c>
    </row>
    <row r="44" spans="1:11" ht="13.5" customHeight="1" x14ac:dyDescent="0.25">
      <c r="A44" s="11" t="s">
        <v>17</v>
      </c>
      <c r="B44" s="52">
        <f t="shared" si="9"/>
        <v>0</v>
      </c>
      <c r="C44" s="52">
        <f t="shared" si="9"/>
        <v>0</v>
      </c>
      <c r="D44" s="52">
        <f t="shared" si="9"/>
        <v>0</v>
      </c>
      <c r="E44" s="52">
        <f t="shared" si="9"/>
        <v>0</v>
      </c>
      <c r="F44" s="372"/>
      <c r="G44" s="52">
        <f t="shared" si="8"/>
        <v>0</v>
      </c>
      <c r="H44" s="53">
        <f t="shared" si="8"/>
        <v>0</v>
      </c>
      <c r="I44" s="54">
        <f t="shared" si="10"/>
        <v>0</v>
      </c>
      <c r="K44" s="273">
        <v>0</v>
      </c>
    </row>
    <row r="45" spans="1:11" ht="13.5" customHeight="1" x14ac:dyDescent="0.25">
      <c r="A45" s="12" t="s">
        <v>139</v>
      </c>
      <c r="B45" s="49">
        <f t="shared" si="9"/>
        <v>350.42735886385032</v>
      </c>
      <c r="C45" s="49">
        <f t="shared" si="9"/>
        <v>879.58450657206777</v>
      </c>
      <c r="D45" s="49">
        <f t="shared" si="9"/>
        <v>1162.5646172054317</v>
      </c>
      <c r="E45" s="49">
        <f t="shared" si="9"/>
        <v>107.42351735865029</v>
      </c>
      <c r="F45" s="372"/>
      <c r="G45" s="49">
        <f t="shared" si="8"/>
        <v>0</v>
      </c>
      <c r="H45" s="58">
        <f t="shared" si="8"/>
        <v>0</v>
      </c>
      <c r="I45" s="48">
        <f t="shared" si="10"/>
        <v>2500</v>
      </c>
      <c r="K45" s="273">
        <v>0</v>
      </c>
    </row>
    <row r="46" spans="1:11" ht="13.5" customHeight="1" x14ac:dyDescent="0.25">
      <c r="A46" s="11" t="s">
        <v>18</v>
      </c>
      <c r="B46" s="52">
        <f t="shared" si="9"/>
        <v>0</v>
      </c>
      <c r="C46" s="52">
        <f t="shared" si="9"/>
        <v>0</v>
      </c>
      <c r="D46" s="52">
        <f t="shared" si="9"/>
        <v>0</v>
      </c>
      <c r="E46" s="52">
        <f t="shared" si="9"/>
        <v>0</v>
      </c>
      <c r="F46" s="372"/>
      <c r="G46" s="52">
        <f t="shared" si="8"/>
        <v>0</v>
      </c>
      <c r="H46" s="53">
        <f t="shared" si="8"/>
        <v>0</v>
      </c>
      <c r="I46" s="54">
        <f t="shared" si="10"/>
        <v>0</v>
      </c>
      <c r="K46" s="273">
        <v>0</v>
      </c>
    </row>
    <row r="47" spans="1:11" ht="13.5" customHeight="1" x14ac:dyDescent="0.25">
      <c r="A47" s="12" t="s">
        <v>19</v>
      </c>
      <c r="B47" s="49">
        <f t="shared" si="9"/>
        <v>0</v>
      </c>
      <c r="C47" s="49">
        <f t="shared" si="9"/>
        <v>0</v>
      </c>
      <c r="D47" s="49">
        <f t="shared" si="9"/>
        <v>0</v>
      </c>
      <c r="E47" s="49">
        <f t="shared" si="9"/>
        <v>0</v>
      </c>
      <c r="F47" s="372"/>
      <c r="G47" s="49">
        <f t="shared" si="8"/>
        <v>0</v>
      </c>
      <c r="H47" s="58">
        <f t="shared" si="8"/>
        <v>0</v>
      </c>
      <c r="I47" s="48">
        <f t="shared" si="10"/>
        <v>0</v>
      </c>
      <c r="K47" s="273">
        <v>0</v>
      </c>
    </row>
    <row r="48" spans="1:11" ht="13.5" customHeight="1" x14ac:dyDescent="0.25">
      <c r="A48" s="11" t="s">
        <v>20</v>
      </c>
      <c r="B48" s="52">
        <f t="shared" si="9"/>
        <v>5.6451549926077051</v>
      </c>
      <c r="C48" s="52">
        <f t="shared" si="9"/>
        <v>3.0730283220840158</v>
      </c>
      <c r="D48" s="52">
        <f t="shared" si="9"/>
        <v>4.2818166773082789</v>
      </c>
      <c r="E48" s="52">
        <f t="shared" si="9"/>
        <v>7.9999999359999992E-9</v>
      </c>
      <c r="F48" s="372"/>
      <c r="G48" s="52">
        <f t="shared" si="8"/>
        <v>0</v>
      </c>
      <c r="H48" s="53">
        <f t="shared" si="8"/>
        <v>0</v>
      </c>
      <c r="I48" s="54">
        <f t="shared" si="10"/>
        <v>13</v>
      </c>
      <c r="K48" s="273">
        <v>0</v>
      </c>
    </row>
    <row r="49" spans="1:11" ht="13.5" customHeight="1" x14ac:dyDescent="0.25">
      <c r="A49" s="13" t="s">
        <v>58</v>
      </c>
      <c r="B49" s="49">
        <f t="shared" si="9"/>
        <v>40.318788873962063</v>
      </c>
      <c r="C49" s="49">
        <f t="shared" si="9"/>
        <v>8.3241318121763541</v>
      </c>
      <c r="D49" s="49">
        <f t="shared" si="9"/>
        <v>14.357079193953822</v>
      </c>
      <c r="E49" s="49">
        <f t="shared" si="9"/>
        <v>1.1990776166149022E-7</v>
      </c>
      <c r="F49" s="372"/>
      <c r="G49" s="49">
        <f t="shared" ref="G49:H53" si="11">G127+G153+G179+G205+G231+G257+G283+G309+G335+G361+G387+G413+G439</f>
        <v>0</v>
      </c>
      <c r="H49" s="58">
        <f t="shared" si="11"/>
        <v>0</v>
      </c>
      <c r="I49" s="48">
        <f t="shared" si="10"/>
        <v>63</v>
      </c>
      <c r="K49" s="273">
        <v>0</v>
      </c>
    </row>
    <row r="50" spans="1:11" ht="13.5" customHeight="1" x14ac:dyDescent="0.25">
      <c r="A50" s="11" t="s">
        <v>21</v>
      </c>
      <c r="B50" s="52">
        <f t="shared" ref="B50:E53" si="12">B128+B154+B180+B206+B232+B258+B284+B310+B336+B362+B388+B414+B440</f>
        <v>104.98608460984151</v>
      </c>
      <c r="C50" s="52">
        <f t="shared" si="12"/>
        <v>1084.0408493227424</v>
      </c>
      <c r="D50" s="52">
        <f t="shared" si="12"/>
        <v>159.97306606063856</v>
      </c>
      <c r="E50" s="52">
        <f t="shared" si="12"/>
        <v>6.7774665976200507E-9</v>
      </c>
      <c r="F50" s="372"/>
      <c r="G50" s="52">
        <f t="shared" si="11"/>
        <v>0</v>
      </c>
      <c r="H50" s="53">
        <f t="shared" si="11"/>
        <v>0</v>
      </c>
      <c r="I50" s="54">
        <f t="shared" si="10"/>
        <v>1349</v>
      </c>
      <c r="K50" s="273">
        <v>0</v>
      </c>
    </row>
    <row r="51" spans="1:11" ht="13.5" customHeight="1" x14ac:dyDescent="0.25">
      <c r="A51" s="13" t="s">
        <v>22</v>
      </c>
      <c r="B51" s="49">
        <f t="shared" si="12"/>
        <v>53.941826548896032</v>
      </c>
      <c r="C51" s="49">
        <f t="shared" si="12"/>
        <v>8.3837654148921367E-9</v>
      </c>
      <c r="D51" s="49">
        <f t="shared" si="12"/>
        <v>8.3837654148921367E-9</v>
      </c>
      <c r="E51" s="49">
        <f t="shared" si="12"/>
        <v>0</v>
      </c>
      <c r="F51" s="372"/>
      <c r="G51" s="49">
        <f t="shared" si="11"/>
        <v>0</v>
      </c>
      <c r="H51" s="58">
        <f t="shared" si="11"/>
        <v>0</v>
      </c>
      <c r="I51" s="48">
        <f t="shared" si="10"/>
        <v>53.941826565663561</v>
      </c>
      <c r="K51" s="273">
        <v>0</v>
      </c>
    </row>
    <row r="52" spans="1:11" ht="13.5" customHeight="1" x14ac:dyDescent="0.25">
      <c r="A52" s="11" t="s">
        <v>23</v>
      </c>
      <c r="B52" s="52">
        <f t="shared" si="12"/>
        <v>104.70780271527298</v>
      </c>
      <c r="C52" s="52">
        <f t="shared" si="12"/>
        <v>3.2139320848177824</v>
      </c>
      <c r="D52" s="52">
        <f t="shared" si="12"/>
        <v>12.768265277616297</v>
      </c>
      <c r="E52" s="52">
        <f t="shared" si="12"/>
        <v>2.2292959887573529E-8</v>
      </c>
      <c r="F52" s="372"/>
      <c r="G52" s="52">
        <f t="shared" si="11"/>
        <v>0</v>
      </c>
      <c r="H52" s="53">
        <f t="shared" si="11"/>
        <v>0</v>
      </c>
      <c r="I52" s="54">
        <f t="shared" si="10"/>
        <v>120.69000010000002</v>
      </c>
      <c r="K52" s="273">
        <v>-1.0000002248489182E-7</v>
      </c>
    </row>
    <row r="53" spans="1:11" ht="13.5" customHeight="1" thickBot="1" x14ac:dyDescent="0.3">
      <c r="A53" s="13" t="s">
        <v>24</v>
      </c>
      <c r="B53" s="49">
        <f t="shared" si="12"/>
        <v>65.516687172443213</v>
      </c>
      <c r="C53" s="49">
        <f t="shared" si="12"/>
        <v>19.009479595443171</v>
      </c>
      <c r="D53" s="49">
        <f t="shared" si="12"/>
        <v>1103.4481460899112</v>
      </c>
      <c r="E53" s="49">
        <f t="shared" si="12"/>
        <v>3021.3709763914385</v>
      </c>
      <c r="F53" s="373"/>
      <c r="G53" s="49">
        <f t="shared" si="11"/>
        <v>451.5781984165472</v>
      </c>
      <c r="H53" s="58">
        <f t="shared" si="11"/>
        <v>118.08011233421647</v>
      </c>
      <c r="I53" s="48">
        <f t="shared" si="10"/>
        <v>4779.0035999999991</v>
      </c>
      <c r="K53" s="273">
        <v>0</v>
      </c>
    </row>
    <row r="54" spans="1:11" ht="13.5" customHeight="1" x14ac:dyDescent="0.25">
      <c r="A54" s="21" t="s">
        <v>25</v>
      </c>
      <c r="B54" s="127">
        <f>SUM(B33:B53)</f>
        <v>1214.1531769172993</v>
      </c>
      <c r="C54" s="127">
        <f t="shared" ref="C54:I54" si="13">SUM(C33:C53)</f>
        <v>3290.3867060119251</v>
      </c>
      <c r="D54" s="127">
        <f t="shared" si="13"/>
        <v>4391.383828095346</v>
      </c>
      <c r="E54" s="127">
        <f t="shared" si="13"/>
        <v>3559.2605165773266</v>
      </c>
      <c r="F54" s="127">
        <f t="shared" si="13"/>
        <v>0</v>
      </c>
      <c r="G54" s="127">
        <f t="shared" si="13"/>
        <v>451.5781984165472</v>
      </c>
      <c r="H54" s="128">
        <f t="shared" si="13"/>
        <v>118.08011233421647</v>
      </c>
      <c r="I54" s="129">
        <f t="shared" si="13"/>
        <v>13024.842538352659</v>
      </c>
      <c r="K54" s="273">
        <v>-9.9997123470529914E-8</v>
      </c>
    </row>
    <row r="55" spans="1:11" ht="13.5" customHeight="1" thickBot="1" x14ac:dyDescent="0.35">
      <c r="A55" s="18" t="s">
        <v>85</v>
      </c>
      <c r="B55" s="105">
        <f>B54/$I54</f>
        <v>9.321826143710614E-2</v>
      </c>
      <c r="C55" s="105">
        <f t="shared" ref="C55:I55" si="14">C54/$I54</f>
        <v>0.25262391436388781</v>
      </c>
      <c r="D55" s="105">
        <f t="shared" si="14"/>
        <v>0.33715446579600294</v>
      </c>
      <c r="E55" s="105">
        <f t="shared" si="14"/>
        <v>0.2732670668452849</v>
      </c>
      <c r="F55" s="105">
        <f t="shared" si="14"/>
        <v>0</v>
      </c>
      <c r="G55" s="105">
        <f t="shared" si="14"/>
        <v>3.4670530341295115E-2</v>
      </c>
      <c r="H55" s="105">
        <f t="shared" si="14"/>
        <v>9.065761216423187E-3</v>
      </c>
      <c r="I55" s="107">
        <f t="shared" si="14"/>
        <v>1</v>
      </c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5">+F450+F476+F502+F528+F554</f>
        <v>0</v>
      </c>
      <c r="G60" s="379"/>
      <c r="H60" s="381"/>
      <c r="I60" s="54">
        <f t="shared" ref="I60:I79" si="16">+F60</f>
        <v>0</v>
      </c>
      <c r="K60" s="273">
        <v>0</v>
      </c>
    </row>
    <row r="61" spans="1:11" ht="13.5" customHeight="1" x14ac:dyDescent="0.25">
      <c r="A61" s="12" t="s">
        <v>8</v>
      </c>
      <c r="B61" s="379"/>
      <c r="C61" s="380"/>
      <c r="D61" s="380"/>
      <c r="E61" s="381"/>
      <c r="F61" s="49">
        <f t="shared" si="15"/>
        <v>0</v>
      </c>
      <c r="G61" s="379"/>
      <c r="H61" s="381"/>
      <c r="I61" s="48">
        <f t="shared" si="16"/>
        <v>0</v>
      </c>
      <c r="K61" s="273">
        <v>0</v>
      </c>
    </row>
    <row r="62" spans="1:11" ht="13.5" customHeight="1" x14ac:dyDescent="0.25">
      <c r="A62" s="11" t="s">
        <v>9</v>
      </c>
      <c r="B62" s="379"/>
      <c r="C62" s="380"/>
      <c r="D62" s="380"/>
      <c r="E62" s="381"/>
      <c r="F62" s="52">
        <f t="shared" si="15"/>
        <v>0</v>
      </c>
      <c r="G62" s="379"/>
      <c r="H62" s="381"/>
      <c r="I62" s="54">
        <f t="shared" si="16"/>
        <v>0</v>
      </c>
      <c r="K62" s="273">
        <v>0</v>
      </c>
    </row>
    <row r="63" spans="1:11" ht="13.5" customHeight="1" x14ac:dyDescent="0.25">
      <c r="A63" s="12" t="s">
        <v>10</v>
      </c>
      <c r="B63" s="379"/>
      <c r="C63" s="380"/>
      <c r="D63" s="380"/>
      <c r="E63" s="381"/>
      <c r="F63" s="49">
        <f t="shared" si="15"/>
        <v>0</v>
      </c>
      <c r="G63" s="379"/>
      <c r="H63" s="381"/>
      <c r="I63" s="48">
        <f t="shared" si="16"/>
        <v>0</v>
      </c>
      <c r="K63" s="273">
        <v>0</v>
      </c>
    </row>
    <row r="64" spans="1:11" ht="13.5" customHeight="1" x14ac:dyDescent="0.25">
      <c r="A64" s="11" t="s">
        <v>11</v>
      </c>
      <c r="B64" s="379"/>
      <c r="C64" s="380"/>
      <c r="D64" s="380"/>
      <c r="E64" s="381"/>
      <c r="F64" s="52">
        <f t="shared" si="15"/>
        <v>6911.3447516989263</v>
      </c>
      <c r="G64" s="379"/>
      <c r="H64" s="381"/>
      <c r="I64" s="54">
        <f t="shared" si="16"/>
        <v>6911.3447516989263</v>
      </c>
      <c r="K64" s="273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15"/>
        <v>704</v>
      </c>
      <c r="G65" s="379"/>
      <c r="H65" s="381"/>
      <c r="I65" s="48">
        <f t="shared" si="16"/>
        <v>704</v>
      </c>
      <c r="K65" s="273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15"/>
        <v>9953.0782270734726</v>
      </c>
      <c r="G66" s="379"/>
      <c r="H66" s="381"/>
      <c r="I66" s="54">
        <f t="shared" si="16"/>
        <v>9953.0782270734726</v>
      </c>
      <c r="K66" s="273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15"/>
        <v>0</v>
      </c>
      <c r="G67" s="379"/>
      <c r="H67" s="381"/>
      <c r="I67" s="48">
        <f t="shared" si="16"/>
        <v>0</v>
      </c>
      <c r="K67" s="273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15"/>
        <v>0</v>
      </c>
      <c r="G68" s="379"/>
      <c r="H68" s="381"/>
      <c r="I68" s="54">
        <f t="shared" si="16"/>
        <v>0</v>
      </c>
      <c r="K68" s="273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15"/>
        <v>21.106478677439565</v>
      </c>
      <c r="G69" s="379"/>
      <c r="H69" s="381"/>
      <c r="I69" s="48">
        <f t="shared" si="16"/>
        <v>21.106478677439565</v>
      </c>
      <c r="K69" s="273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15"/>
        <v>0</v>
      </c>
      <c r="G70" s="379"/>
      <c r="H70" s="381"/>
      <c r="I70" s="54">
        <f t="shared" si="16"/>
        <v>0</v>
      </c>
      <c r="K70" s="273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15"/>
        <v>716</v>
      </c>
      <c r="G71" s="379"/>
      <c r="H71" s="381"/>
      <c r="I71" s="48">
        <f t="shared" si="16"/>
        <v>716</v>
      </c>
      <c r="K71" s="273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15"/>
        <v>0</v>
      </c>
      <c r="G72" s="379"/>
      <c r="H72" s="381"/>
      <c r="I72" s="54">
        <f t="shared" si="16"/>
        <v>0</v>
      </c>
      <c r="K72" s="273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15"/>
        <v>0</v>
      </c>
      <c r="G73" s="379"/>
      <c r="H73" s="381"/>
      <c r="I73" s="48">
        <f t="shared" si="16"/>
        <v>0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5"/>
        <v>0</v>
      </c>
      <c r="G74" s="379"/>
      <c r="H74" s="381"/>
      <c r="I74" s="54">
        <f t="shared" si="16"/>
        <v>0</v>
      </c>
      <c r="K74" s="273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15"/>
        <v>0</v>
      </c>
      <c r="G75" s="379"/>
      <c r="H75" s="381"/>
      <c r="I75" s="48">
        <f t="shared" si="16"/>
        <v>0</v>
      </c>
      <c r="K75" s="273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15"/>
        <v>18</v>
      </c>
      <c r="G76" s="379"/>
      <c r="H76" s="381"/>
      <c r="I76" s="54">
        <f t="shared" si="16"/>
        <v>18</v>
      </c>
      <c r="K76" s="273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15"/>
        <v>0</v>
      </c>
      <c r="G77" s="379"/>
      <c r="H77" s="381"/>
      <c r="I77" s="48">
        <f t="shared" si="16"/>
        <v>0</v>
      </c>
      <c r="K77" s="273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15"/>
        <v>0</v>
      </c>
      <c r="G78" s="379"/>
      <c r="H78" s="381"/>
      <c r="I78" s="54">
        <f t="shared" si="16"/>
        <v>0</v>
      </c>
      <c r="K78" s="273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15"/>
        <v>1519.4448</v>
      </c>
      <c r="G79" s="382"/>
      <c r="H79" s="384"/>
      <c r="I79" s="48">
        <f t="shared" si="16"/>
        <v>1519.4448</v>
      </c>
      <c r="K79" s="273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:I80" si="17">SUM(C59:C79)</f>
        <v>0</v>
      </c>
      <c r="D80" s="127">
        <f t="shared" si="17"/>
        <v>0</v>
      </c>
      <c r="E80" s="127">
        <f t="shared" si="17"/>
        <v>0</v>
      </c>
      <c r="F80" s="127">
        <f t="shared" si="17"/>
        <v>19842.974257449841</v>
      </c>
      <c r="G80" s="127">
        <f t="shared" si="17"/>
        <v>0</v>
      </c>
      <c r="H80" s="128">
        <f t="shared" si="17"/>
        <v>0</v>
      </c>
      <c r="I80" s="129">
        <f t="shared" si="17"/>
        <v>19842.974257449841</v>
      </c>
      <c r="K80" s="273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:I81" si="18">C80/$I80</f>
        <v>0</v>
      </c>
      <c r="D81" s="105">
        <f t="shared" si="18"/>
        <v>0</v>
      </c>
      <c r="E81" s="105">
        <f t="shared" si="18"/>
        <v>0</v>
      </c>
      <c r="F81" s="105">
        <f t="shared" si="18"/>
        <v>1</v>
      </c>
      <c r="G81" s="105">
        <f t="shared" si="18"/>
        <v>0</v>
      </c>
      <c r="H81" s="105">
        <f t="shared" si="18"/>
        <v>0</v>
      </c>
      <c r="I81" s="107">
        <f t="shared" si="18"/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4.8885340220294893E-12</v>
      </c>
      <c r="G82" s="2"/>
      <c r="H82" s="2"/>
      <c r="I82" s="271">
        <f>+I80-I470-I496-I522-I548-I574</f>
        <v>4.8885340220294893E-12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208.32465619461229</v>
      </c>
      <c r="C85" s="46">
        <f t="shared" ref="C85:H85" si="19">C579+C605+C631</f>
        <v>0</v>
      </c>
      <c r="D85" s="46">
        <f t="shared" si="19"/>
        <v>16.675343805387691</v>
      </c>
      <c r="E85" s="46">
        <f t="shared" si="19"/>
        <v>0</v>
      </c>
      <c r="F85" s="46">
        <f t="shared" si="19"/>
        <v>0</v>
      </c>
      <c r="G85" s="46">
        <f t="shared" si="19"/>
        <v>0</v>
      </c>
      <c r="H85" s="47">
        <f t="shared" si="19"/>
        <v>0</v>
      </c>
      <c r="I85" s="48">
        <f>SUM(B85:H85)</f>
        <v>224.99999999999997</v>
      </c>
      <c r="K85" s="273">
        <v>0</v>
      </c>
    </row>
    <row r="86" spans="1:11" x14ac:dyDescent="0.25">
      <c r="A86" s="11" t="s">
        <v>7</v>
      </c>
      <c r="B86" s="52">
        <f t="shared" ref="B86:H101" si="20">B580+B606+B632</f>
        <v>111.04028471802637</v>
      </c>
      <c r="C86" s="52">
        <f t="shared" si="20"/>
        <v>0</v>
      </c>
      <c r="D86" s="52">
        <f t="shared" si="20"/>
        <v>7.9597152819736339</v>
      </c>
      <c r="E86" s="52">
        <f t="shared" si="20"/>
        <v>0</v>
      </c>
      <c r="F86" s="52">
        <f t="shared" si="20"/>
        <v>0</v>
      </c>
      <c r="G86" s="52">
        <f t="shared" si="20"/>
        <v>0</v>
      </c>
      <c r="H86" s="53">
        <f t="shared" si="20"/>
        <v>0</v>
      </c>
      <c r="I86" s="54">
        <f t="shared" ref="I86:I105" si="21">SUM(B86:H86)</f>
        <v>119</v>
      </c>
      <c r="K86" s="273">
        <v>0</v>
      </c>
    </row>
    <row r="87" spans="1:11" x14ac:dyDescent="0.25">
      <c r="A87" s="12" t="s">
        <v>8</v>
      </c>
      <c r="B87" s="49">
        <f t="shared" si="20"/>
        <v>388.28052005403305</v>
      </c>
      <c r="C87" s="49">
        <f t="shared" si="20"/>
        <v>0</v>
      </c>
      <c r="D87" s="49">
        <f t="shared" si="20"/>
        <v>26.719479945966921</v>
      </c>
      <c r="E87" s="49">
        <f t="shared" si="20"/>
        <v>0</v>
      </c>
      <c r="F87" s="49">
        <f t="shared" si="20"/>
        <v>0</v>
      </c>
      <c r="G87" s="49">
        <f t="shared" si="20"/>
        <v>0</v>
      </c>
      <c r="H87" s="58">
        <f t="shared" si="20"/>
        <v>0</v>
      </c>
      <c r="I87" s="48">
        <f t="shared" si="21"/>
        <v>414.99999999999994</v>
      </c>
      <c r="K87" s="273">
        <v>0</v>
      </c>
    </row>
    <row r="88" spans="1:11" x14ac:dyDescent="0.25">
      <c r="A88" s="11" t="s">
        <v>9</v>
      </c>
      <c r="B88" s="52">
        <f t="shared" si="20"/>
        <v>771.57452210938015</v>
      </c>
      <c r="C88" s="52">
        <f t="shared" si="20"/>
        <v>0</v>
      </c>
      <c r="D88" s="52">
        <f t="shared" si="20"/>
        <v>50.425477890619852</v>
      </c>
      <c r="E88" s="52">
        <f t="shared" si="20"/>
        <v>0</v>
      </c>
      <c r="F88" s="52">
        <f t="shared" si="20"/>
        <v>0</v>
      </c>
      <c r="G88" s="52">
        <f t="shared" si="20"/>
        <v>0</v>
      </c>
      <c r="H88" s="53">
        <f t="shared" si="20"/>
        <v>0</v>
      </c>
      <c r="I88" s="54">
        <f t="shared" si="21"/>
        <v>822</v>
      </c>
      <c r="K88" s="273">
        <v>0</v>
      </c>
    </row>
    <row r="89" spans="1:11" x14ac:dyDescent="0.25">
      <c r="A89" s="12" t="s">
        <v>10</v>
      </c>
      <c r="B89" s="49">
        <f t="shared" si="20"/>
        <v>0</v>
      </c>
      <c r="C89" s="49">
        <f t="shared" si="20"/>
        <v>0</v>
      </c>
      <c r="D89" s="49">
        <f t="shared" si="20"/>
        <v>0</v>
      </c>
      <c r="E89" s="49">
        <f t="shared" si="20"/>
        <v>0</v>
      </c>
      <c r="F89" s="49">
        <f t="shared" si="20"/>
        <v>0</v>
      </c>
      <c r="G89" s="49">
        <f t="shared" si="20"/>
        <v>0</v>
      </c>
      <c r="H89" s="58">
        <f t="shared" si="20"/>
        <v>0</v>
      </c>
      <c r="I89" s="48">
        <f t="shared" si="21"/>
        <v>0</v>
      </c>
      <c r="K89" s="273">
        <v>0</v>
      </c>
    </row>
    <row r="90" spans="1:11" x14ac:dyDescent="0.25">
      <c r="A90" s="11" t="s">
        <v>11</v>
      </c>
      <c r="B90" s="52">
        <f t="shared" si="20"/>
        <v>0</v>
      </c>
      <c r="C90" s="52">
        <f t="shared" si="20"/>
        <v>0</v>
      </c>
      <c r="D90" s="52">
        <f t="shared" si="20"/>
        <v>2.9788434355770648E-2</v>
      </c>
      <c r="E90" s="52">
        <f t="shared" si="20"/>
        <v>21.481767217952218</v>
      </c>
      <c r="F90" s="52">
        <f t="shared" si="20"/>
        <v>0</v>
      </c>
      <c r="G90" s="52">
        <f t="shared" si="20"/>
        <v>0</v>
      </c>
      <c r="H90" s="53">
        <f t="shared" si="20"/>
        <v>0</v>
      </c>
      <c r="I90" s="54">
        <f t="shared" si="21"/>
        <v>21.511555652307987</v>
      </c>
      <c r="K90" s="273">
        <v>0</v>
      </c>
    </row>
    <row r="91" spans="1:11" x14ac:dyDescent="0.25">
      <c r="A91" s="12" t="s">
        <v>12</v>
      </c>
      <c r="B91" s="49">
        <f t="shared" si="20"/>
        <v>0</v>
      </c>
      <c r="C91" s="49">
        <f t="shared" si="20"/>
        <v>0</v>
      </c>
      <c r="D91" s="49">
        <f t="shared" si="20"/>
        <v>0</v>
      </c>
      <c r="E91" s="49">
        <f t="shared" si="20"/>
        <v>38</v>
      </c>
      <c r="F91" s="49">
        <f t="shared" si="20"/>
        <v>0</v>
      </c>
      <c r="G91" s="49">
        <f t="shared" si="20"/>
        <v>0</v>
      </c>
      <c r="H91" s="58">
        <f t="shared" si="20"/>
        <v>0</v>
      </c>
      <c r="I91" s="48">
        <f>SUM(B91:H91)</f>
        <v>38</v>
      </c>
      <c r="K91" s="273">
        <v>0</v>
      </c>
    </row>
    <row r="92" spans="1:11" x14ac:dyDescent="0.25">
      <c r="A92" s="11" t="s">
        <v>13</v>
      </c>
      <c r="B92" s="52">
        <f t="shared" si="20"/>
        <v>0</v>
      </c>
      <c r="C92" s="52">
        <f t="shared" si="20"/>
        <v>0.42316657687299719</v>
      </c>
      <c r="D92" s="52">
        <f t="shared" si="20"/>
        <v>0.10787044987659557</v>
      </c>
      <c r="E92" s="52">
        <f t="shared" si="20"/>
        <v>70.858578979715531</v>
      </c>
      <c r="F92" s="52">
        <f t="shared" si="20"/>
        <v>811.12914508473045</v>
      </c>
      <c r="G92" s="52">
        <f t="shared" si="20"/>
        <v>0</v>
      </c>
      <c r="H92" s="53">
        <f t="shared" si="20"/>
        <v>0</v>
      </c>
      <c r="I92" s="54">
        <f t="shared" si="21"/>
        <v>882.51876109119553</v>
      </c>
      <c r="K92" s="273">
        <v>0</v>
      </c>
    </row>
    <row r="93" spans="1:11" x14ac:dyDescent="0.25">
      <c r="A93" s="12" t="s">
        <v>14</v>
      </c>
      <c r="B93" s="49">
        <f t="shared" si="20"/>
        <v>7041.9381192204728</v>
      </c>
      <c r="C93" s="49">
        <f t="shared" si="20"/>
        <v>10.581594386516098</v>
      </c>
      <c r="D93" s="49">
        <f t="shared" si="20"/>
        <v>512.20908639301012</v>
      </c>
      <c r="E93" s="49">
        <f t="shared" si="20"/>
        <v>0</v>
      </c>
      <c r="F93" s="49">
        <f t="shared" si="20"/>
        <v>0</v>
      </c>
      <c r="G93" s="49">
        <f t="shared" si="20"/>
        <v>0</v>
      </c>
      <c r="H93" s="58">
        <f t="shared" si="20"/>
        <v>0</v>
      </c>
      <c r="I93" s="48">
        <f t="shared" si="21"/>
        <v>7564.728799999999</v>
      </c>
      <c r="K93" s="273">
        <v>0</v>
      </c>
    </row>
    <row r="94" spans="1:11" x14ac:dyDescent="0.25">
      <c r="A94" s="11" t="s">
        <v>15</v>
      </c>
      <c r="B94" s="52">
        <f t="shared" si="20"/>
        <v>1538.2259551094041</v>
      </c>
      <c r="C94" s="52">
        <f t="shared" si="20"/>
        <v>88.264943533035705</v>
      </c>
      <c r="D94" s="52">
        <f t="shared" si="20"/>
        <v>83.422830398975037</v>
      </c>
      <c r="E94" s="52">
        <f t="shared" si="20"/>
        <v>42.086270958585025</v>
      </c>
      <c r="F94" s="52">
        <f t="shared" si="20"/>
        <v>0</v>
      </c>
      <c r="G94" s="52">
        <f t="shared" si="20"/>
        <v>0</v>
      </c>
      <c r="H94" s="53">
        <f t="shared" si="20"/>
        <v>0</v>
      </c>
      <c r="I94" s="54">
        <f t="shared" si="21"/>
        <v>1751.9999999999998</v>
      </c>
      <c r="K94" s="273">
        <v>0</v>
      </c>
    </row>
    <row r="95" spans="1:11" x14ac:dyDescent="0.25">
      <c r="A95" s="12" t="s">
        <v>16</v>
      </c>
      <c r="B95" s="49">
        <f t="shared" si="20"/>
        <v>222.75944166265438</v>
      </c>
      <c r="C95" s="49">
        <f t="shared" si="20"/>
        <v>0.55142731747457774</v>
      </c>
      <c r="D95" s="49">
        <f t="shared" si="20"/>
        <v>21.586626196571768</v>
      </c>
      <c r="E95" s="49">
        <f t="shared" si="20"/>
        <v>2.1025048232992773</v>
      </c>
      <c r="F95" s="49">
        <f t="shared" si="20"/>
        <v>0</v>
      </c>
      <c r="G95" s="49">
        <f t="shared" si="20"/>
        <v>0</v>
      </c>
      <c r="H95" s="58">
        <f t="shared" si="20"/>
        <v>0</v>
      </c>
      <c r="I95" s="48">
        <f t="shared" si="21"/>
        <v>247</v>
      </c>
      <c r="K95" s="273">
        <v>0</v>
      </c>
    </row>
    <row r="96" spans="1:11" x14ac:dyDescent="0.25">
      <c r="A96" s="11" t="s">
        <v>17</v>
      </c>
      <c r="B96" s="52">
        <f t="shared" si="20"/>
        <v>0</v>
      </c>
      <c r="C96" s="52">
        <f t="shared" si="20"/>
        <v>0</v>
      </c>
      <c r="D96" s="52">
        <f t="shared" si="20"/>
        <v>0</v>
      </c>
      <c r="E96" s="52">
        <f t="shared" si="20"/>
        <v>0</v>
      </c>
      <c r="F96" s="52">
        <f t="shared" si="20"/>
        <v>0</v>
      </c>
      <c r="G96" s="52">
        <f t="shared" si="20"/>
        <v>0</v>
      </c>
      <c r="H96" s="53">
        <f t="shared" si="20"/>
        <v>0</v>
      </c>
      <c r="I96" s="54">
        <f t="shared" si="21"/>
        <v>0</v>
      </c>
      <c r="K96" s="273">
        <v>0</v>
      </c>
    </row>
    <row r="97" spans="1:11" x14ac:dyDescent="0.25">
      <c r="A97" s="12" t="s">
        <v>139</v>
      </c>
      <c r="B97" s="49">
        <f t="shared" si="20"/>
        <v>1887.1706074983758</v>
      </c>
      <c r="C97" s="49">
        <f t="shared" si="20"/>
        <v>239.53017649242886</v>
      </c>
      <c r="D97" s="49">
        <f t="shared" si="20"/>
        <v>162.44015438201075</v>
      </c>
      <c r="E97" s="49">
        <f t="shared" si="20"/>
        <v>36.784973447737499</v>
      </c>
      <c r="F97" s="49">
        <f t="shared" si="20"/>
        <v>0</v>
      </c>
      <c r="G97" s="49">
        <f t="shared" si="20"/>
        <v>0</v>
      </c>
      <c r="H97" s="58">
        <f t="shared" si="20"/>
        <v>0</v>
      </c>
      <c r="I97" s="48">
        <f t="shared" si="21"/>
        <v>2325.9259118205532</v>
      </c>
      <c r="K97" s="273">
        <v>0</v>
      </c>
    </row>
    <row r="98" spans="1:11" x14ac:dyDescent="0.25">
      <c r="A98" s="11" t="s">
        <v>18</v>
      </c>
      <c r="B98" s="52">
        <f t="shared" si="20"/>
        <v>0</v>
      </c>
      <c r="C98" s="52">
        <f t="shared" si="20"/>
        <v>0</v>
      </c>
      <c r="D98" s="52">
        <f t="shared" si="20"/>
        <v>0</v>
      </c>
      <c r="E98" s="52">
        <f t="shared" si="20"/>
        <v>0</v>
      </c>
      <c r="F98" s="52">
        <f t="shared" si="20"/>
        <v>0</v>
      </c>
      <c r="G98" s="52">
        <f t="shared" si="20"/>
        <v>0</v>
      </c>
      <c r="H98" s="53">
        <f t="shared" si="20"/>
        <v>0</v>
      </c>
      <c r="I98" s="54">
        <f t="shared" si="21"/>
        <v>0</v>
      </c>
      <c r="K98" s="273">
        <v>0</v>
      </c>
    </row>
    <row r="99" spans="1:11" x14ac:dyDescent="0.25">
      <c r="A99" s="12" t="s">
        <v>19</v>
      </c>
      <c r="B99" s="49">
        <f t="shared" si="20"/>
        <v>0</v>
      </c>
      <c r="C99" s="49">
        <f t="shared" si="20"/>
        <v>0</v>
      </c>
      <c r="D99" s="49">
        <f t="shared" si="20"/>
        <v>0</v>
      </c>
      <c r="E99" s="49">
        <f t="shared" si="20"/>
        <v>0</v>
      </c>
      <c r="F99" s="49">
        <f t="shared" si="20"/>
        <v>0</v>
      </c>
      <c r="G99" s="49">
        <f t="shared" si="20"/>
        <v>0</v>
      </c>
      <c r="H99" s="58">
        <f t="shared" si="20"/>
        <v>0</v>
      </c>
      <c r="I99" s="48">
        <f t="shared" si="21"/>
        <v>0</v>
      </c>
      <c r="K99" s="273">
        <v>0</v>
      </c>
    </row>
    <row r="100" spans="1:11" x14ac:dyDescent="0.25">
      <c r="A100" s="11" t="s">
        <v>20</v>
      </c>
      <c r="B100" s="52">
        <f t="shared" si="20"/>
        <v>42.219933632790145</v>
      </c>
      <c r="C100" s="52">
        <f t="shared" si="20"/>
        <v>0</v>
      </c>
      <c r="D100" s="52">
        <f t="shared" si="20"/>
        <v>0.78006636720985389</v>
      </c>
      <c r="E100" s="52">
        <f t="shared" si="20"/>
        <v>0</v>
      </c>
      <c r="F100" s="52">
        <f t="shared" si="20"/>
        <v>0</v>
      </c>
      <c r="G100" s="52">
        <f t="shared" si="20"/>
        <v>0</v>
      </c>
      <c r="H100" s="53">
        <f t="shared" si="20"/>
        <v>0</v>
      </c>
      <c r="I100" s="54">
        <f t="shared" si="21"/>
        <v>43</v>
      </c>
      <c r="K100" s="273">
        <v>0</v>
      </c>
    </row>
    <row r="101" spans="1:11" x14ac:dyDescent="0.25">
      <c r="A101" s="13" t="s">
        <v>58</v>
      </c>
      <c r="B101" s="49">
        <f t="shared" si="20"/>
        <v>6936.9675357553397</v>
      </c>
      <c r="C101" s="49">
        <f t="shared" si="20"/>
        <v>12.876130581261819</v>
      </c>
      <c r="D101" s="49">
        <f t="shared" si="20"/>
        <v>865.1563336633983</v>
      </c>
      <c r="E101" s="49">
        <f t="shared" si="20"/>
        <v>0</v>
      </c>
      <c r="F101" s="49">
        <f t="shared" si="20"/>
        <v>0</v>
      </c>
      <c r="G101" s="49">
        <f t="shared" si="20"/>
        <v>0</v>
      </c>
      <c r="H101" s="58">
        <f t="shared" si="20"/>
        <v>0</v>
      </c>
      <c r="I101" s="48">
        <f t="shared" si="21"/>
        <v>7815</v>
      </c>
      <c r="K101" s="273">
        <v>0</v>
      </c>
    </row>
    <row r="102" spans="1:11" x14ac:dyDescent="0.25">
      <c r="A102" s="11" t="s">
        <v>21</v>
      </c>
      <c r="B102" s="52">
        <f t="shared" ref="B102:H105" si="22">B596+B622+B648</f>
        <v>200.8485911984875</v>
      </c>
      <c r="C102" s="52">
        <f t="shared" si="22"/>
        <v>0</v>
      </c>
      <c r="D102" s="52">
        <f t="shared" si="22"/>
        <v>14.931192235276484</v>
      </c>
      <c r="E102" s="52">
        <f t="shared" si="22"/>
        <v>0</v>
      </c>
      <c r="F102" s="52">
        <f t="shared" si="22"/>
        <v>20.762805866236015</v>
      </c>
      <c r="G102" s="52">
        <f t="shared" si="22"/>
        <v>0</v>
      </c>
      <c r="H102" s="53">
        <f t="shared" si="22"/>
        <v>0</v>
      </c>
      <c r="I102" s="54">
        <f t="shared" si="21"/>
        <v>236.5425893</v>
      </c>
      <c r="K102" s="273">
        <v>0</v>
      </c>
    </row>
    <row r="103" spans="1:11" x14ac:dyDescent="0.25">
      <c r="A103" s="13" t="s">
        <v>22</v>
      </c>
      <c r="B103" s="49">
        <f t="shared" si="22"/>
        <v>311.28202327302199</v>
      </c>
      <c r="C103" s="49">
        <f t="shared" si="22"/>
        <v>0</v>
      </c>
      <c r="D103" s="49">
        <f t="shared" si="22"/>
        <v>129.70075898828421</v>
      </c>
      <c r="E103" s="49">
        <f t="shared" si="22"/>
        <v>0</v>
      </c>
      <c r="F103" s="49">
        <f t="shared" si="22"/>
        <v>0</v>
      </c>
      <c r="G103" s="49">
        <f t="shared" si="22"/>
        <v>0</v>
      </c>
      <c r="H103" s="58">
        <f t="shared" si="22"/>
        <v>0</v>
      </c>
      <c r="I103" s="48">
        <f t="shared" si="21"/>
        <v>440.98278226130617</v>
      </c>
      <c r="K103" s="273">
        <v>0</v>
      </c>
    </row>
    <row r="104" spans="1:11" x14ac:dyDescent="0.25">
      <c r="A104" s="11" t="s">
        <v>23</v>
      </c>
      <c r="B104" s="52">
        <f t="shared" si="22"/>
        <v>2148.5668297463358</v>
      </c>
      <c r="C104" s="52">
        <f t="shared" si="22"/>
        <v>7.1291196936641246</v>
      </c>
      <c r="D104" s="52">
        <f t="shared" si="22"/>
        <v>234.29725055999998</v>
      </c>
      <c r="E104" s="52">
        <f t="shared" si="22"/>
        <v>0</v>
      </c>
      <c r="F104" s="52">
        <f t="shared" si="22"/>
        <v>0</v>
      </c>
      <c r="G104" s="52">
        <f t="shared" si="22"/>
        <v>0</v>
      </c>
      <c r="H104" s="53">
        <f t="shared" si="22"/>
        <v>0</v>
      </c>
      <c r="I104" s="54">
        <f t="shared" si="21"/>
        <v>2389.9931999999999</v>
      </c>
      <c r="K104" s="273">
        <v>0</v>
      </c>
    </row>
    <row r="105" spans="1:11" ht="14.4" thickBot="1" x14ac:dyDescent="0.3">
      <c r="A105" s="13" t="s">
        <v>24</v>
      </c>
      <c r="B105" s="49">
        <f t="shared" si="22"/>
        <v>2068.2740207504066</v>
      </c>
      <c r="C105" s="49">
        <f t="shared" si="22"/>
        <v>0.15383566746129984</v>
      </c>
      <c r="D105" s="49">
        <f t="shared" si="22"/>
        <v>2739.3777445656406</v>
      </c>
      <c r="E105" s="49">
        <f t="shared" si="22"/>
        <v>1167.9302326313916</v>
      </c>
      <c r="F105" s="49">
        <f t="shared" si="22"/>
        <v>0</v>
      </c>
      <c r="G105" s="49">
        <f t="shared" si="22"/>
        <v>996.03897370708808</v>
      </c>
      <c r="H105" s="58">
        <f t="shared" si="22"/>
        <v>1.1227926780123068</v>
      </c>
      <c r="I105" s="48">
        <f t="shared" si="21"/>
        <v>6972.8976000000011</v>
      </c>
      <c r="K105" s="273">
        <v>0</v>
      </c>
    </row>
    <row r="106" spans="1:11" x14ac:dyDescent="0.25">
      <c r="A106" s="21" t="s">
        <v>25</v>
      </c>
      <c r="B106" s="127">
        <f>SUM(B85:B105)</f>
        <v>23877.473040923342</v>
      </c>
      <c r="C106" s="127">
        <f t="shared" ref="C106:I106" si="23">SUM(C85:C105)</f>
        <v>359.51039424871544</v>
      </c>
      <c r="D106" s="127">
        <f t="shared" si="23"/>
        <v>4865.8197195585581</v>
      </c>
      <c r="E106" s="127">
        <f t="shared" si="23"/>
        <v>1379.2443280586813</v>
      </c>
      <c r="F106" s="127">
        <f t="shared" si="23"/>
        <v>831.89195095096647</v>
      </c>
      <c r="G106" s="127">
        <f t="shared" si="23"/>
        <v>996.03897370708808</v>
      </c>
      <c r="H106" s="128">
        <f t="shared" si="23"/>
        <v>1.1227926780123068</v>
      </c>
      <c r="I106" s="129">
        <f t="shared" si="23"/>
        <v>32311.101200125362</v>
      </c>
      <c r="K106" s="273">
        <v>0</v>
      </c>
    </row>
    <row r="107" spans="1:11" ht="13.5" customHeight="1" thickBot="1" x14ac:dyDescent="0.35">
      <c r="A107" s="18" t="s">
        <v>85</v>
      </c>
      <c r="B107" s="105">
        <f>B106/$I106</f>
        <v>0.73898666879328456</v>
      </c>
      <c r="C107" s="105">
        <f t="shared" ref="C107:I107" si="24">C106/$I106</f>
        <v>1.1126528681954071E-2</v>
      </c>
      <c r="D107" s="105">
        <f t="shared" si="24"/>
        <v>0.1505928160548016</v>
      </c>
      <c r="E107" s="105">
        <f t="shared" si="24"/>
        <v>4.2686391884821616E-2</v>
      </c>
      <c r="F107" s="105">
        <f t="shared" si="24"/>
        <v>2.5746319996909881E-2</v>
      </c>
      <c r="G107" s="105">
        <f t="shared" si="24"/>
        <v>3.0826525148057275E-2</v>
      </c>
      <c r="H107" s="105">
        <f t="shared" si="24"/>
        <v>3.4749440170982178E-5</v>
      </c>
      <c r="I107" s="107">
        <f t="shared" si="24"/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5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5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5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25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5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5"/>
        <v>0</v>
      </c>
    </row>
    <row r="119" spans="1:9" x14ac:dyDescent="0.25">
      <c r="A119" s="12" t="s">
        <v>14</v>
      </c>
      <c r="B119" s="49">
        <v>8.5599999999999996E-2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5"/>
        <v>8.5599999999999996E-2</v>
      </c>
    </row>
    <row r="120" spans="1:9" x14ac:dyDescent="0.25">
      <c r="A120" s="11" t="s">
        <v>15</v>
      </c>
      <c r="B120" s="52">
        <v>0</v>
      </c>
      <c r="C120" s="52">
        <v>825.65307767889567</v>
      </c>
      <c r="D120" s="52">
        <v>1.3469223211042751</v>
      </c>
      <c r="E120" s="52">
        <v>0</v>
      </c>
      <c r="F120" s="372"/>
      <c r="G120" s="52">
        <v>0</v>
      </c>
      <c r="H120" s="53">
        <v>0</v>
      </c>
      <c r="I120" s="54">
        <f>SUM(B120:H120)</f>
        <v>827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25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25"/>
        <v>0</v>
      </c>
    </row>
    <row r="123" spans="1:9" x14ac:dyDescent="0.25">
      <c r="A123" s="12" t="s">
        <v>139</v>
      </c>
      <c r="B123" s="49">
        <v>1.883263940304758</v>
      </c>
      <c r="C123" s="49">
        <v>27.040253842683637</v>
      </c>
      <c r="D123" s="49">
        <v>71.068347823674017</v>
      </c>
      <c r="E123" s="49">
        <v>8.1343933375965603E-3</v>
      </c>
      <c r="F123" s="372"/>
      <c r="G123" s="49">
        <v>0</v>
      </c>
      <c r="H123" s="58">
        <v>0</v>
      </c>
      <c r="I123" s="48">
        <f t="shared" si="25"/>
        <v>100.00000000000001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5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5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5"/>
        <v>0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5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0</v>
      </c>
      <c r="E128" s="52">
        <v>0</v>
      </c>
      <c r="F128" s="372"/>
      <c r="G128" s="52">
        <v>0</v>
      </c>
      <c r="H128" s="53">
        <v>0</v>
      </c>
      <c r="I128" s="54">
        <f t="shared" si="25"/>
        <v>0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25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25"/>
        <v>0</v>
      </c>
    </row>
    <row r="131" spans="1:9" ht="14.4" thickBot="1" x14ac:dyDescent="0.3">
      <c r="A131" s="13" t="s">
        <v>24</v>
      </c>
      <c r="B131" s="49">
        <v>1.4362829645661135</v>
      </c>
      <c r="C131" s="49">
        <v>0</v>
      </c>
      <c r="D131" s="49">
        <v>0</v>
      </c>
      <c r="E131" s="49">
        <v>127.85227047406352</v>
      </c>
      <c r="F131" s="373"/>
      <c r="G131" s="49">
        <v>41.387446561370389</v>
      </c>
      <c r="H131" s="58">
        <v>0</v>
      </c>
      <c r="I131" s="48">
        <f t="shared" si="25"/>
        <v>170.67600000000002</v>
      </c>
    </row>
    <row r="132" spans="1:9" x14ac:dyDescent="0.25">
      <c r="A132" s="21" t="s">
        <v>25</v>
      </c>
      <c r="B132" s="127">
        <f>SUM(B111:B131)</f>
        <v>3.4051469048708713</v>
      </c>
      <c r="C132" s="127">
        <f t="shared" ref="C132:I132" si="26">SUM(C111:C131)</f>
        <v>852.69333152157935</v>
      </c>
      <c r="D132" s="127">
        <f t="shared" si="26"/>
        <v>72.41527014477829</v>
      </c>
      <c r="E132" s="127">
        <f t="shared" si="26"/>
        <v>127.86040486740112</v>
      </c>
      <c r="F132" s="127">
        <f t="shared" si="26"/>
        <v>0</v>
      </c>
      <c r="G132" s="127">
        <f t="shared" si="26"/>
        <v>41.387446561370389</v>
      </c>
      <c r="H132" s="128">
        <f t="shared" si="26"/>
        <v>0</v>
      </c>
      <c r="I132" s="129">
        <f t="shared" si="26"/>
        <v>1097.7616</v>
      </c>
    </row>
    <row r="133" spans="1:9" ht="15" thickBot="1" x14ac:dyDescent="0.35">
      <c r="A133" s="18" t="s">
        <v>85</v>
      </c>
      <c r="B133" s="105">
        <f>B132/$I132</f>
        <v>3.1019001802129634E-3</v>
      </c>
      <c r="C133" s="105">
        <f t="shared" ref="C133:I133" si="27">C132/$I132</f>
        <v>0.7767563845570653</v>
      </c>
      <c r="D133" s="105">
        <f t="shared" si="27"/>
        <v>6.5966299189895411E-2</v>
      </c>
      <c r="E133" s="105">
        <f t="shared" si="27"/>
        <v>0.11647374518055752</v>
      </c>
      <c r="F133" s="105">
        <f t="shared" si="27"/>
        <v>0</v>
      </c>
      <c r="G133" s="105">
        <f t="shared" si="27"/>
        <v>3.7701670892268765E-2</v>
      </c>
      <c r="H133" s="105">
        <f t="shared" si="27"/>
        <v>0</v>
      </c>
      <c r="I133" s="107">
        <f t="shared" si="27"/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28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28"/>
        <v>0</v>
      </c>
    </row>
    <row r="140" spans="1:9" x14ac:dyDescent="0.25">
      <c r="A140" s="11" t="s">
        <v>9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28"/>
        <v>0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28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28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0.3128506455794518</v>
      </c>
      <c r="E144" s="52">
        <v>0.34220382681443567</v>
      </c>
      <c r="F144" s="372"/>
      <c r="G144" s="52">
        <v>0</v>
      </c>
      <c r="H144" s="53">
        <v>0</v>
      </c>
      <c r="I144" s="54">
        <f t="shared" si="28"/>
        <v>0.65505447239388748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28"/>
        <v>0</v>
      </c>
    </row>
    <row r="146" spans="1:9" x14ac:dyDescent="0.25">
      <c r="A146" s="11" t="s">
        <v>15</v>
      </c>
      <c r="B146" s="52">
        <v>11.539058587829382</v>
      </c>
      <c r="C146" s="52">
        <v>97.746060903965287</v>
      </c>
      <c r="D146" s="52">
        <v>5.7148805082053276</v>
      </c>
      <c r="E146" s="52">
        <v>0</v>
      </c>
      <c r="F146" s="372"/>
      <c r="G146" s="52">
        <v>0</v>
      </c>
      <c r="H146" s="53">
        <v>0</v>
      </c>
      <c r="I146" s="54">
        <f>SUM(B146:H146)</f>
        <v>115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28"/>
        <v>0</v>
      </c>
    </row>
    <row r="148" spans="1:9" x14ac:dyDescent="0.25">
      <c r="A148" s="11" t="s">
        <v>17</v>
      </c>
      <c r="B148" s="52">
        <v>0</v>
      </c>
      <c r="C148" s="52">
        <v>0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28"/>
        <v>0</v>
      </c>
    </row>
    <row r="149" spans="1:9" x14ac:dyDescent="0.25">
      <c r="A149" s="12" t="s">
        <v>139</v>
      </c>
      <c r="B149" s="49">
        <v>10.507173363351699</v>
      </c>
      <c r="C149" s="49">
        <v>481.32404701579202</v>
      </c>
      <c r="D149" s="49">
        <v>100.16877962085627</v>
      </c>
      <c r="E149" s="49">
        <v>0</v>
      </c>
      <c r="F149" s="372"/>
      <c r="G149" s="49">
        <v>0</v>
      </c>
      <c r="H149" s="58">
        <v>0</v>
      </c>
      <c r="I149" s="48">
        <f t="shared" si="28"/>
        <v>592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28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28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28"/>
        <v>0</v>
      </c>
    </row>
    <row r="153" spans="1:9" x14ac:dyDescent="0.25">
      <c r="A153" s="13" t="s">
        <v>58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28"/>
        <v>0</v>
      </c>
    </row>
    <row r="154" spans="1:9" x14ac:dyDescent="0.25">
      <c r="A154" s="11" t="s">
        <v>21</v>
      </c>
      <c r="B154" s="52">
        <v>0</v>
      </c>
      <c r="C154" s="52">
        <v>0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28"/>
        <v>0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28"/>
        <v>0</v>
      </c>
    </row>
    <row r="156" spans="1:9" x14ac:dyDescent="0.25">
      <c r="A156" s="11" t="s">
        <v>23</v>
      </c>
      <c r="B156" s="52">
        <v>1.9816094686283756</v>
      </c>
      <c r="C156" s="52">
        <v>0</v>
      </c>
      <c r="D156" s="52">
        <v>8.1190531371624491E-2</v>
      </c>
      <c r="E156" s="52">
        <v>0</v>
      </c>
      <c r="F156" s="372"/>
      <c r="G156" s="52">
        <v>0</v>
      </c>
      <c r="H156" s="53">
        <v>0</v>
      </c>
      <c r="I156" s="54">
        <f t="shared" si="28"/>
        <v>2.0628000000000002</v>
      </c>
    </row>
    <row r="157" spans="1:9" ht="14.4" thickBot="1" x14ac:dyDescent="0.3">
      <c r="A157" s="13" t="s">
        <v>24</v>
      </c>
      <c r="B157" s="49">
        <v>9.1138280033094983</v>
      </c>
      <c r="C157" s="49">
        <v>5.0160957684591098E-2</v>
      </c>
      <c r="D157" s="49">
        <v>41.844688908466601</v>
      </c>
      <c r="E157" s="49">
        <v>928.21932577778273</v>
      </c>
      <c r="F157" s="373"/>
      <c r="G157" s="49">
        <v>17.710580134487</v>
      </c>
      <c r="H157" s="58">
        <v>110.00381621826969</v>
      </c>
      <c r="I157" s="48">
        <f t="shared" si="28"/>
        <v>1106.9424000000001</v>
      </c>
    </row>
    <row r="158" spans="1:9" x14ac:dyDescent="0.25">
      <c r="A158" s="21" t="s">
        <v>25</v>
      </c>
      <c r="B158" s="127">
        <f>SUM(B137:B157)</f>
        <v>33.141669423118955</v>
      </c>
      <c r="C158" s="127">
        <f t="shared" ref="C158:I158" si="29">SUM(C137:C157)</f>
        <v>579.12026887744196</v>
      </c>
      <c r="D158" s="127">
        <f t="shared" si="29"/>
        <v>148.12239021447928</v>
      </c>
      <c r="E158" s="127">
        <f t="shared" si="29"/>
        <v>928.56152960459713</v>
      </c>
      <c r="F158" s="127">
        <f t="shared" si="29"/>
        <v>0</v>
      </c>
      <c r="G158" s="127">
        <f t="shared" si="29"/>
        <v>17.710580134487</v>
      </c>
      <c r="H158" s="128">
        <f t="shared" si="29"/>
        <v>110.00381621826969</v>
      </c>
      <c r="I158" s="129">
        <f t="shared" si="29"/>
        <v>1816.6602544723942</v>
      </c>
    </row>
    <row r="159" spans="1:9" ht="15" thickBot="1" x14ac:dyDescent="0.35">
      <c r="A159" s="18" t="s">
        <v>85</v>
      </c>
      <c r="B159" s="105">
        <f>B158/$I158</f>
        <v>1.8243185175394375E-2</v>
      </c>
      <c r="C159" s="105">
        <f t="shared" ref="C159:I159" si="30">C158/$I158</f>
        <v>0.31878292457366153</v>
      </c>
      <c r="D159" s="105">
        <f t="shared" si="30"/>
        <v>8.1535548460324472E-2</v>
      </c>
      <c r="E159" s="105">
        <f t="shared" si="30"/>
        <v>0.51113659107067089</v>
      </c>
      <c r="F159" s="105">
        <f t="shared" si="30"/>
        <v>0</v>
      </c>
      <c r="G159" s="105">
        <f t="shared" si="30"/>
        <v>9.7489776037570745E-3</v>
      </c>
      <c r="H159" s="105">
        <f t="shared" si="30"/>
        <v>6.0552773116191554E-2</v>
      </c>
      <c r="I159" s="107">
        <f t="shared" si="30"/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>
        <v>0</v>
      </c>
      <c r="G164" s="52">
        <v>0</v>
      </c>
      <c r="H164" s="53">
        <v>0</v>
      </c>
      <c r="I164" s="54">
        <f t="shared" ref="I164:I183" si="3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>
        <v>0</v>
      </c>
      <c r="G165" s="49">
        <v>0</v>
      </c>
      <c r="H165" s="58">
        <v>0</v>
      </c>
      <c r="I165" s="48">
        <f t="shared" si="3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35</v>
      </c>
      <c r="E166" s="52">
        <v>0</v>
      </c>
      <c r="F166" s="372">
        <v>0</v>
      </c>
      <c r="G166" s="52">
        <v>0</v>
      </c>
      <c r="H166" s="53">
        <v>0</v>
      </c>
      <c r="I166" s="54">
        <f t="shared" si="31"/>
        <v>35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>
        <v>0</v>
      </c>
      <c r="G167" s="49">
        <v>0</v>
      </c>
      <c r="H167" s="58">
        <v>0</v>
      </c>
      <c r="I167" s="48">
        <f t="shared" si="3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>
        <v>0</v>
      </c>
      <c r="G168" s="52">
        <v>0</v>
      </c>
      <c r="H168" s="53">
        <v>0</v>
      </c>
      <c r="I168" s="54">
        <f t="shared" si="3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>
        <v>0</v>
      </c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>
        <v>0</v>
      </c>
      <c r="G170" s="52">
        <v>0</v>
      </c>
      <c r="H170" s="53">
        <v>0</v>
      </c>
      <c r="I170" s="54">
        <f t="shared" si="31"/>
        <v>0</v>
      </c>
    </row>
    <row r="171" spans="1:9" x14ac:dyDescent="0.25">
      <c r="A171" s="12" t="s">
        <v>14</v>
      </c>
      <c r="B171" s="49">
        <v>0</v>
      </c>
      <c r="C171" s="49">
        <v>0</v>
      </c>
      <c r="D171" s="49">
        <v>0</v>
      </c>
      <c r="E171" s="49">
        <v>0</v>
      </c>
      <c r="F171" s="372">
        <v>0</v>
      </c>
      <c r="G171" s="49">
        <v>0</v>
      </c>
      <c r="H171" s="58">
        <v>0</v>
      </c>
      <c r="I171" s="48">
        <f t="shared" si="31"/>
        <v>0</v>
      </c>
    </row>
    <row r="172" spans="1:9" x14ac:dyDescent="0.25">
      <c r="A172" s="11" t="s">
        <v>15</v>
      </c>
      <c r="B172" s="52">
        <v>26.584378786025201</v>
      </c>
      <c r="C172" s="52">
        <v>0</v>
      </c>
      <c r="D172" s="52">
        <v>66.415621213974788</v>
      </c>
      <c r="E172" s="52">
        <v>0</v>
      </c>
      <c r="F172" s="372">
        <v>0</v>
      </c>
      <c r="G172" s="52">
        <v>0</v>
      </c>
      <c r="H172" s="53">
        <v>0</v>
      </c>
      <c r="I172" s="54">
        <f>SUM(B172:H172)</f>
        <v>92.999999999999986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6</v>
      </c>
      <c r="E173" s="49">
        <v>0</v>
      </c>
      <c r="F173" s="372">
        <v>0</v>
      </c>
      <c r="G173" s="49">
        <v>0</v>
      </c>
      <c r="H173" s="58">
        <v>0</v>
      </c>
      <c r="I173" s="48">
        <f t="shared" si="31"/>
        <v>6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>
        <v>0</v>
      </c>
      <c r="G174" s="52">
        <v>0</v>
      </c>
      <c r="H174" s="53">
        <v>0</v>
      </c>
      <c r="I174" s="54">
        <f t="shared" si="3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>
        <v>0</v>
      </c>
      <c r="G175" s="49">
        <v>0</v>
      </c>
      <c r="H175" s="58">
        <v>0</v>
      </c>
      <c r="I175" s="48">
        <f t="shared" si="3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>
        <v>0</v>
      </c>
      <c r="G176" s="52">
        <v>0</v>
      </c>
      <c r="H176" s="53">
        <v>0</v>
      </c>
      <c r="I176" s="54">
        <f t="shared" si="31"/>
        <v>0</v>
      </c>
    </row>
    <row r="177" spans="1:9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>
        <v>0</v>
      </c>
      <c r="G177" s="49">
        <v>0</v>
      </c>
      <c r="H177" s="58">
        <v>0</v>
      </c>
      <c r="I177" s="48">
        <f t="shared" si="31"/>
        <v>0</v>
      </c>
    </row>
    <row r="178" spans="1:9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>
        <v>0</v>
      </c>
      <c r="G178" s="52">
        <v>0</v>
      </c>
      <c r="H178" s="53">
        <v>0</v>
      </c>
      <c r="I178" s="54">
        <f t="shared" si="31"/>
        <v>0</v>
      </c>
    </row>
    <row r="179" spans="1:9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>
        <v>0</v>
      </c>
      <c r="G179" s="49">
        <v>0</v>
      </c>
      <c r="H179" s="58">
        <v>0</v>
      </c>
      <c r="I179" s="48">
        <f t="shared" si="31"/>
        <v>0</v>
      </c>
    </row>
    <row r="180" spans="1:9" x14ac:dyDescent="0.25">
      <c r="A180" s="11" t="s">
        <v>21</v>
      </c>
      <c r="B180" s="52">
        <v>0</v>
      </c>
      <c r="C180" s="52">
        <v>0</v>
      </c>
      <c r="D180" s="52">
        <v>0</v>
      </c>
      <c r="E180" s="52">
        <v>0</v>
      </c>
      <c r="F180" s="372">
        <v>0</v>
      </c>
      <c r="G180" s="52">
        <v>0</v>
      </c>
      <c r="H180" s="53">
        <v>0</v>
      </c>
      <c r="I180" s="54">
        <f t="shared" si="31"/>
        <v>0</v>
      </c>
    </row>
    <row r="181" spans="1:9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>
        <v>0</v>
      </c>
      <c r="G181" s="49">
        <v>0</v>
      </c>
      <c r="H181" s="58">
        <v>0</v>
      </c>
      <c r="I181" s="48">
        <f t="shared" si="31"/>
        <v>0</v>
      </c>
    </row>
    <row r="182" spans="1:9" x14ac:dyDescent="0.25">
      <c r="A182" s="11" t="s">
        <v>23</v>
      </c>
      <c r="B182" s="52">
        <v>0</v>
      </c>
      <c r="C182" s="52">
        <v>0</v>
      </c>
      <c r="D182" s="52">
        <v>0</v>
      </c>
      <c r="E182" s="52">
        <v>0</v>
      </c>
      <c r="F182" s="372">
        <v>0</v>
      </c>
      <c r="G182" s="52">
        <v>0</v>
      </c>
      <c r="H182" s="53">
        <v>0</v>
      </c>
      <c r="I182" s="54">
        <f t="shared" si="31"/>
        <v>0</v>
      </c>
    </row>
    <row r="183" spans="1:9" ht="14.4" thickBot="1" x14ac:dyDescent="0.3">
      <c r="A183" s="13" t="s">
        <v>24</v>
      </c>
      <c r="B183" s="49">
        <v>0.19455669299405862</v>
      </c>
      <c r="C183" s="49">
        <v>0</v>
      </c>
      <c r="D183" s="49">
        <v>4.8097261000259168</v>
      </c>
      <c r="E183" s="49">
        <v>5.0598681825630596</v>
      </c>
      <c r="F183" s="373">
        <v>0</v>
      </c>
      <c r="G183" s="49">
        <v>0.45253557698942554</v>
      </c>
      <c r="H183" s="58">
        <v>1.4461134474275406</v>
      </c>
      <c r="I183" s="48">
        <f t="shared" si="31"/>
        <v>11.962800000000003</v>
      </c>
    </row>
    <row r="184" spans="1:9" x14ac:dyDescent="0.25">
      <c r="A184" s="21" t="s">
        <v>25</v>
      </c>
      <c r="B184" s="127">
        <f>SUM(B163:B183)</f>
        <v>26.77893547901926</v>
      </c>
      <c r="C184" s="127">
        <f t="shared" ref="C184:I184" si="32">SUM(C163:C183)</f>
        <v>0</v>
      </c>
      <c r="D184" s="127">
        <f t="shared" si="32"/>
        <v>112.2253473140007</v>
      </c>
      <c r="E184" s="127">
        <f t="shared" si="32"/>
        <v>5.0598681825630596</v>
      </c>
      <c r="F184" s="127">
        <f t="shared" si="32"/>
        <v>0</v>
      </c>
      <c r="G184" s="127">
        <f t="shared" si="32"/>
        <v>0.45253557698942554</v>
      </c>
      <c r="H184" s="128">
        <f t="shared" si="32"/>
        <v>1.4461134474275406</v>
      </c>
      <c r="I184" s="129">
        <f t="shared" si="32"/>
        <v>145.96280000000002</v>
      </c>
    </row>
    <row r="185" spans="1:9" ht="15" thickBot="1" x14ac:dyDescent="0.35">
      <c r="A185" s="18" t="s">
        <v>85</v>
      </c>
      <c r="B185" s="105">
        <f>B184/$I184</f>
        <v>0.18346411194509327</v>
      </c>
      <c r="C185" s="105">
        <f t="shared" ref="C185:I185" si="33">C184/$I184</f>
        <v>0</v>
      </c>
      <c r="D185" s="105">
        <f t="shared" si="33"/>
        <v>0.76886266441860995</v>
      </c>
      <c r="E185" s="105">
        <f t="shared" si="33"/>
        <v>3.4665463957686882E-2</v>
      </c>
      <c r="F185" s="105">
        <f t="shared" si="33"/>
        <v>0</v>
      </c>
      <c r="G185" s="105">
        <f t="shared" si="33"/>
        <v>3.1003486983630451E-3</v>
      </c>
      <c r="H185" s="105">
        <f t="shared" si="33"/>
        <v>9.9074109802466132E-3</v>
      </c>
      <c r="I185" s="107">
        <f t="shared" si="33"/>
        <v>1</v>
      </c>
    </row>
    <row r="186" spans="1:9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9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9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9" x14ac:dyDescent="0.25">
      <c r="A189" s="10" t="s">
        <v>6</v>
      </c>
      <c r="B189" s="46">
        <v>0</v>
      </c>
      <c r="C189" s="46">
        <v>0</v>
      </c>
      <c r="D189" s="46">
        <v>1099</v>
      </c>
      <c r="E189" s="46">
        <v>0</v>
      </c>
      <c r="F189" s="371"/>
      <c r="G189" s="46">
        <v>0</v>
      </c>
      <c r="H189" s="47">
        <v>0</v>
      </c>
      <c r="I189" s="48">
        <f>SUM(B189:H189)</f>
        <v>1099</v>
      </c>
    </row>
    <row r="190" spans="1:9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4">SUM(B190:H190)</f>
        <v>0</v>
      </c>
    </row>
    <row r="191" spans="1:9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4"/>
        <v>0</v>
      </c>
    </row>
    <row r="192" spans="1:9" x14ac:dyDescent="0.25">
      <c r="A192" s="11" t="s">
        <v>9</v>
      </c>
      <c r="B192" s="52">
        <v>0</v>
      </c>
      <c r="C192" s="52">
        <v>0</v>
      </c>
      <c r="D192" s="52">
        <v>62</v>
      </c>
      <c r="E192" s="52">
        <v>0</v>
      </c>
      <c r="F192" s="372"/>
      <c r="G192" s="52">
        <v>0</v>
      </c>
      <c r="H192" s="53">
        <v>0</v>
      </c>
      <c r="I192" s="54">
        <f t="shared" si="34"/>
        <v>62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34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34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9.0896355641465647E-9</v>
      </c>
      <c r="C196" s="52">
        <v>9.0896355641465647E-9</v>
      </c>
      <c r="D196" s="52">
        <v>0</v>
      </c>
      <c r="E196" s="52">
        <v>1.7457747280165834</v>
      </c>
      <c r="F196" s="372"/>
      <c r="G196" s="52">
        <v>0</v>
      </c>
      <c r="H196" s="53">
        <v>0</v>
      </c>
      <c r="I196" s="54">
        <f t="shared" si="34"/>
        <v>1.7457747461958546</v>
      </c>
    </row>
    <row r="197" spans="1:9" x14ac:dyDescent="0.25">
      <c r="A197" s="12" t="s">
        <v>14</v>
      </c>
      <c r="B197" s="49">
        <v>2.1152107800569087</v>
      </c>
      <c r="C197" s="49">
        <v>0.65697062823011587</v>
      </c>
      <c r="D197" s="49">
        <v>30.740218591712978</v>
      </c>
      <c r="E197" s="49">
        <v>0</v>
      </c>
      <c r="F197" s="372"/>
      <c r="G197" s="49">
        <v>0</v>
      </c>
      <c r="H197" s="58">
        <v>0</v>
      </c>
      <c r="I197" s="48">
        <f t="shared" si="34"/>
        <v>33.5124</v>
      </c>
    </row>
    <row r="198" spans="1:9" x14ac:dyDescent="0.25">
      <c r="A198" s="11" t="s">
        <v>15</v>
      </c>
      <c r="B198" s="52">
        <v>14.789306909863722</v>
      </c>
      <c r="C198" s="52">
        <v>6.5705846198154214</v>
      </c>
      <c r="D198" s="52">
        <v>298.64010847032085</v>
      </c>
      <c r="E198" s="52">
        <v>0</v>
      </c>
      <c r="F198" s="372"/>
      <c r="G198" s="52">
        <v>0</v>
      </c>
      <c r="H198" s="53">
        <v>0</v>
      </c>
      <c r="I198" s="54">
        <f>SUM(B198:H198)</f>
        <v>320</v>
      </c>
    </row>
    <row r="199" spans="1:9" x14ac:dyDescent="0.25">
      <c r="A199" s="12" t="s">
        <v>16</v>
      </c>
      <c r="B199" s="49">
        <v>0.48574296312513277</v>
      </c>
      <c r="C199" s="49">
        <v>1.3333333244444445E-8</v>
      </c>
      <c r="D199" s="49">
        <v>3.5142570235415342</v>
      </c>
      <c r="E199" s="49">
        <v>0</v>
      </c>
      <c r="F199" s="372"/>
      <c r="G199" s="49">
        <v>0</v>
      </c>
      <c r="H199" s="58">
        <v>0</v>
      </c>
      <c r="I199" s="48">
        <f t="shared" si="34"/>
        <v>4</v>
      </c>
    </row>
    <row r="200" spans="1:9" x14ac:dyDescent="0.25">
      <c r="A200" s="11" t="s">
        <v>17</v>
      </c>
      <c r="B200" s="52">
        <v>0</v>
      </c>
      <c r="C200" s="52">
        <v>0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34"/>
        <v>0</v>
      </c>
    </row>
    <row r="201" spans="1:9" x14ac:dyDescent="0.25">
      <c r="A201" s="12" t="s">
        <v>139</v>
      </c>
      <c r="B201" s="49">
        <v>135.5521270897458</v>
      </c>
      <c r="C201" s="49">
        <v>7.2827233797062254</v>
      </c>
      <c r="D201" s="49">
        <v>758.34078741998314</v>
      </c>
      <c r="E201" s="49">
        <v>57.824362110564799</v>
      </c>
      <c r="F201" s="372"/>
      <c r="G201" s="49">
        <v>0</v>
      </c>
      <c r="H201" s="58">
        <v>0</v>
      </c>
      <c r="I201" s="48">
        <f t="shared" si="34"/>
        <v>959</v>
      </c>
    </row>
    <row r="202" spans="1:9" x14ac:dyDescent="0.25">
      <c r="A202" s="11" t="s">
        <v>18</v>
      </c>
      <c r="B202" s="52">
        <v>0</v>
      </c>
      <c r="C202" s="52">
        <v>0</v>
      </c>
      <c r="D202" s="52">
        <v>0</v>
      </c>
      <c r="E202" s="52">
        <v>0</v>
      </c>
      <c r="F202" s="372"/>
      <c r="G202" s="52">
        <v>0</v>
      </c>
      <c r="H202" s="53">
        <v>0</v>
      </c>
      <c r="I202" s="54">
        <f t="shared" si="34"/>
        <v>0</v>
      </c>
    </row>
    <row r="203" spans="1:9" x14ac:dyDescent="0.25">
      <c r="A203" s="12" t="s">
        <v>19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4"/>
        <v>0</v>
      </c>
    </row>
    <row r="204" spans="1:9" x14ac:dyDescent="0.25">
      <c r="A204" s="11" t="s">
        <v>20</v>
      </c>
      <c r="B204" s="52">
        <v>0</v>
      </c>
      <c r="C204" s="52">
        <v>0</v>
      </c>
      <c r="D204" s="52">
        <v>0</v>
      </c>
      <c r="E204" s="52">
        <v>0</v>
      </c>
      <c r="F204" s="372"/>
      <c r="G204" s="52">
        <v>0</v>
      </c>
      <c r="H204" s="53">
        <v>0</v>
      </c>
      <c r="I204" s="54">
        <f t="shared" si="34"/>
        <v>0</v>
      </c>
    </row>
    <row r="205" spans="1:9" x14ac:dyDescent="0.25">
      <c r="A205" s="13" t="s">
        <v>58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4"/>
        <v>0</v>
      </c>
    </row>
    <row r="206" spans="1:9" x14ac:dyDescent="0.25">
      <c r="A206" s="11" t="s">
        <v>21</v>
      </c>
      <c r="B206" s="52">
        <v>0</v>
      </c>
      <c r="C206" s="52">
        <v>0</v>
      </c>
      <c r="D206" s="52">
        <v>0</v>
      </c>
      <c r="E206" s="52">
        <v>0</v>
      </c>
      <c r="F206" s="372"/>
      <c r="G206" s="52">
        <v>0</v>
      </c>
      <c r="H206" s="53">
        <v>0</v>
      </c>
      <c r="I206" s="54">
        <f t="shared" si="34"/>
        <v>0</v>
      </c>
    </row>
    <row r="207" spans="1:9" x14ac:dyDescent="0.25">
      <c r="A207" s="13" t="s">
        <v>22</v>
      </c>
      <c r="B207" s="49">
        <v>0</v>
      </c>
      <c r="C207" s="49">
        <v>0</v>
      </c>
      <c r="D207" s="49">
        <v>0</v>
      </c>
      <c r="E207" s="49">
        <v>0</v>
      </c>
      <c r="F207" s="372"/>
      <c r="G207" s="49">
        <v>0</v>
      </c>
      <c r="H207" s="58">
        <v>0</v>
      </c>
      <c r="I207" s="48">
        <f t="shared" si="34"/>
        <v>0</v>
      </c>
    </row>
    <row r="208" spans="1:9" x14ac:dyDescent="0.25">
      <c r="A208" s="11" t="s">
        <v>23</v>
      </c>
      <c r="B208" s="52">
        <v>1.3715999777192991</v>
      </c>
      <c r="C208" s="52">
        <v>1.1140350605741945E-8</v>
      </c>
      <c r="D208" s="52">
        <v>1.1140350605741945E-8</v>
      </c>
      <c r="E208" s="52">
        <v>0</v>
      </c>
      <c r="F208" s="372"/>
      <c r="G208" s="52">
        <v>0</v>
      </c>
      <c r="H208" s="53">
        <v>0</v>
      </c>
      <c r="I208" s="54">
        <f t="shared" si="34"/>
        <v>1.3716000000000004</v>
      </c>
    </row>
    <row r="209" spans="1:9" ht="14.4" thickBot="1" x14ac:dyDescent="0.3">
      <c r="A209" s="13" t="s">
        <v>24</v>
      </c>
      <c r="B209" s="49">
        <v>0.95626190828288937</v>
      </c>
      <c r="C209" s="49">
        <v>0.33769803687548744</v>
      </c>
      <c r="D209" s="49">
        <v>256.05749991888825</v>
      </c>
      <c r="E209" s="49">
        <v>175.81626395773515</v>
      </c>
      <c r="F209" s="373"/>
      <c r="G209" s="49">
        <v>13.754616322975917</v>
      </c>
      <c r="H209" s="58">
        <v>0.83125985524239754</v>
      </c>
      <c r="I209" s="48">
        <f t="shared" si="34"/>
        <v>447.75360000000006</v>
      </c>
    </row>
    <row r="210" spans="1:9" x14ac:dyDescent="0.25">
      <c r="A210" s="21" t="s">
        <v>25</v>
      </c>
      <c r="B210" s="127">
        <f>SUM(B189:B209)</f>
        <v>155.27024963788341</v>
      </c>
      <c r="C210" s="127">
        <f t="shared" ref="C210:I210" si="35">SUM(C189:C209)</f>
        <v>14.847976698190569</v>
      </c>
      <c r="D210" s="127">
        <f t="shared" si="35"/>
        <v>2508.2928714355876</v>
      </c>
      <c r="E210" s="127">
        <f t="shared" si="35"/>
        <v>235.38640079631654</v>
      </c>
      <c r="F210" s="127">
        <f t="shared" si="35"/>
        <v>0</v>
      </c>
      <c r="G210" s="127">
        <f t="shared" si="35"/>
        <v>13.754616322975917</v>
      </c>
      <c r="H210" s="128">
        <f t="shared" si="35"/>
        <v>0.83125985524239754</v>
      </c>
      <c r="I210" s="129">
        <f t="shared" si="35"/>
        <v>2928.3833747461958</v>
      </c>
    </row>
    <row r="211" spans="1:9" ht="15" thickBot="1" x14ac:dyDescent="0.35">
      <c r="A211" s="18" t="s">
        <v>85</v>
      </c>
      <c r="B211" s="105">
        <f>B210/$I210</f>
        <v>5.3022514393744891E-2</v>
      </c>
      <c r="C211" s="105">
        <f t="shared" ref="C211:I211" si="36">C210/$I210</f>
        <v>5.0703664097524288E-3</v>
      </c>
      <c r="D211" s="105">
        <f t="shared" si="36"/>
        <v>0.85654525055244257</v>
      </c>
      <c r="E211" s="105">
        <f t="shared" si="36"/>
        <v>8.0381005720167209E-2</v>
      </c>
      <c r="F211" s="105">
        <f t="shared" si="36"/>
        <v>0</v>
      </c>
      <c r="G211" s="105">
        <f t="shared" si="36"/>
        <v>4.6969998674330111E-3</v>
      </c>
      <c r="H211" s="105">
        <f t="shared" si="36"/>
        <v>2.8386305646009997E-4</v>
      </c>
      <c r="I211" s="107">
        <f t="shared" si="36"/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7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7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7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37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0.13180796795543076</v>
      </c>
      <c r="F220" s="372"/>
      <c r="G220" s="52">
        <v>0</v>
      </c>
      <c r="H220" s="53">
        <v>0</v>
      </c>
      <c r="I220" s="54">
        <f t="shared" si="37"/>
        <v>0.13180796795543076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2.1958153823260487E-5</v>
      </c>
      <c r="F222" s="372"/>
      <c r="G222" s="52">
        <v>0</v>
      </c>
      <c r="H222" s="53">
        <v>0</v>
      </c>
      <c r="I222" s="54">
        <f t="shared" si="37"/>
        <v>2.1958153823260487E-5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7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2</v>
      </c>
      <c r="E224" s="52">
        <v>0</v>
      </c>
      <c r="F224" s="372"/>
      <c r="G224" s="52">
        <v>0</v>
      </c>
      <c r="H224" s="53">
        <v>0</v>
      </c>
      <c r="I224" s="54">
        <f>SUM(B224:H224)</f>
        <v>2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37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37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37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7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7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7"/>
        <v>0</v>
      </c>
    </row>
    <row r="231" spans="1:9" x14ac:dyDescent="0.25">
      <c r="A231" s="13" t="s">
        <v>58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7"/>
        <v>0</v>
      </c>
    </row>
    <row r="232" spans="1:9" x14ac:dyDescent="0.25">
      <c r="A232" s="11" t="s">
        <v>21</v>
      </c>
      <c r="B232" s="52">
        <v>0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37"/>
        <v>0</v>
      </c>
    </row>
    <row r="233" spans="1:9" x14ac:dyDescent="0.25">
      <c r="A233" s="13" t="s">
        <v>22</v>
      </c>
      <c r="B233" s="49">
        <v>0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37"/>
        <v>0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37"/>
        <v>9.9999999999999995E-8</v>
      </c>
    </row>
    <row r="235" spans="1:9" ht="14.4" thickBot="1" x14ac:dyDescent="0.3">
      <c r="A235" s="13" t="s">
        <v>24</v>
      </c>
      <c r="B235" s="49">
        <v>0.12267405675816298</v>
      </c>
      <c r="C235" s="49">
        <v>0</v>
      </c>
      <c r="D235" s="49">
        <v>0.45202657888814168</v>
      </c>
      <c r="E235" s="49">
        <v>0.33480198278300721</v>
      </c>
      <c r="F235" s="373"/>
      <c r="G235" s="49">
        <v>0.10108514899258089</v>
      </c>
      <c r="H235" s="58">
        <v>1.1812232578107063E-2</v>
      </c>
      <c r="I235" s="48">
        <f t="shared" si="37"/>
        <v>1.0224</v>
      </c>
    </row>
    <row r="236" spans="1:9" x14ac:dyDescent="0.25">
      <c r="A236" s="21" t="s">
        <v>25</v>
      </c>
      <c r="B236" s="127">
        <f>SUM(B215:B235)</f>
        <v>0.12267415675816298</v>
      </c>
      <c r="C236" s="127">
        <f t="shared" ref="C236:I236" si="38">SUM(C215:C235)</f>
        <v>0</v>
      </c>
      <c r="D236" s="127">
        <f t="shared" si="38"/>
        <v>2.4520265788881419</v>
      </c>
      <c r="E236" s="127">
        <f t="shared" si="38"/>
        <v>0.46663190889226125</v>
      </c>
      <c r="F236" s="127">
        <f t="shared" si="38"/>
        <v>0</v>
      </c>
      <c r="G236" s="127">
        <f t="shared" si="38"/>
        <v>0.10108514899258089</v>
      </c>
      <c r="H236" s="128">
        <f t="shared" si="38"/>
        <v>1.1812232578107063E-2</v>
      </c>
      <c r="I236" s="129">
        <f t="shared" si="38"/>
        <v>3.1542300261092535</v>
      </c>
    </row>
    <row r="237" spans="1:9" ht="15" thickBot="1" x14ac:dyDescent="0.35">
      <c r="A237" s="18" t="s">
        <v>85</v>
      </c>
      <c r="B237" s="105">
        <f>B236/$I236</f>
        <v>3.8891950093278928E-2</v>
      </c>
      <c r="C237" s="105">
        <f t="shared" ref="C237:I237" si="39">C236/$I236</f>
        <v>0</v>
      </c>
      <c r="D237" s="105">
        <f t="shared" si="39"/>
        <v>0.77737722315474866</v>
      </c>
      <c r="E237" s="105">
        <f t="shared" si="39"/>
        <v>0.14793845250019774</v>
      </c>
      <c r="F237" s="105">
        <f t="shared" si="39"/>
        <v>0</v>
      </c>
      <c r="G237" s="105">
        <f t="shared" si="39"/>
        <v>3.2047488025871575E-2</v>
      </c>
      <c r="H237" s="105">
        <f t="shared" si="39"/>
        <v>3.7448862259032724E-3</v>
      </c>
      <c r="I237" s="107">
        <f t="shared" si="39"/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40">SUM(B242:H242)</f>
        <v>0</v>
      </c>
    </row>
    <row r="243" spans="1:9" x14ac:dyDescent="0.25">
      <c r="A243" s="12" t="s">
        <v>8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0"/>
        <v>0</v>
      </c>
    </row>
    <row r="244" spans="1:9" x14ac:dyDescent="0.25">
      <c r="A244" s="11" t="s">
        <v>9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0"/>
        <v>0</v>
      </c>
    </row>
    <row r="245" spans="1:9" x14ac:dyDescent="0.25">
      <c r="A245" s="12" t="s">
        <v>10</v>
      </c>
      <c r="B245" s="49">
        <v>0</v>
      </c>
      <c r="C245" s="49">
        <v>0</v>
      </c>
      <c r="D245" s="49">
        <v>0</v>
      </c>
      <c r="E245" s="49">
        <v>0</v>
      </c>
      <c r="F245" s="372"/>
      <c r="G245" s="49">
        <v>0</v>
      </c>
      <c r="H245" s="58">
        <v>0</v>
      </c>
      <c r="I245" s="48">
        <f t="shared" si="40"/>
        <v>0</v>
      </c>
    </row>
    <row r="246" spans="1:9" x14ac:dyDescent="0.25">
      <c r="A246" s="11" t="s">
        <v>11</v>
      </c>
      <c r="B246" s="52">
        <v>1.0068956370194307E-8</v>
      </c>
      <c r="C246" s="52">
        <v>1.0068956370194307E-8</v>
      </c>
      <c r="D246" s="52">
        <v>1.0068956370194307E-8</v>
      </c>
      <c r="E246" s="52">
        <v>6.3307332565219879E-2</v>
      </c>
      <c r="F246" s="372"/>
      <c r="G246" s="52">
        <v>0</v>
      </c>
      <c r="H246" s="53">
        <v>0</v>
      </c>
      <c r="I246" s="54">
        <f t="shared" si="40"/>
        <v>6.3307362772088996E-2</v>
      </c>
    </row>
    <row r="247" spans="1:9" x14ac:dyDescent="0.25">
      <c r="A247" s="12" t="s">
        <v>12</v>
      </c>
      <c r="B247" s="49">
        <v>0</v>
      </c>
      <c r="C247" s="49">
        <v>0</v>
      </c>
      <c r="D247" s="49">
        <v>0</v>
      </c>
      <c r="E247" s="49">
        <v>0</v>
      </c>
      <c r="F247" s="372"/>
      <c r="G247" s="49">
        <v>0</v>
      </c>
      <c r="H247" s="58">
        <v>0</v>
      </c>
      <c r="I247" s="48">
        <f>SUM(B247:H247)</f>
        <v>0</v>
      </c>
    </row>
    <row r="248" spans="1:9" x14ac:dyDescent="0.25">
      <c r="A248" s="11" t="s">
        <v>13</v>
      </c>
      <c r="B248" s="52">
        <v>9.0896350307787042E-9</v>
      </c>
      <c r="C248" s="52">
        <v>9.0896350307787042E-9</v>
      </c>
      <c r="D248" s="52">
        <v>9.0896350307787042E-9</v>
      </c>
      <c r="E248" s="52">
        <v>0.39467536904895073</v>
      </c>
      <c r="F248" s="372"/>
      <c r="G248" s="52">
        <v>0</v>
      </c>
      <c r="H248" s="53">
        <v>0</v>
      </c>
      <c r="I248" s="54">
        <f t="shared" si="40"/>
        <v>0.39467539631785581</v>
      </c>
    </row>
    <row r="249" spans="1:9" x14ac:dyDescent="0.25">
      <c r="A249" s="12" t="s">
        <v>14</v>
      </c>
      <c r="B249" s="49">
        <v>17.320256790997476</v>
      </c>
      <c r="C249" s="49">
        <v>3.7925396648626604E-2</v>
      </c>
      <c r="D249" s="49">
        <v>9.2206178123538987</v>
      </c>
      <c r="E249" s="49">
        <v>0</v>
      </c>
      <c r="F249" s="372"/>
      <c r="G249" s="49">
        <v>0</v>
      </c>
      <c r="H249" s="58">
        <v>0</v>
      </c>
      <c r="I249" s="48">
        <f t="shared" si="40"/>
        <v>26.578800000000001</v>
      </c>
    </row>
    <row r="250" spans="1:9" x14ac:dyDescent="0.25">
      <c r="A250" s="11" t="s">
        <v>15</v>
      </c>
      <c r="B250" s="52">
        <v>134.26730071575597</v>
      </c>
      <c r="C250" s="52">
        <v>6.7633655181934969E-4</v>
      </c>
      <c r="D250" s="52">
        <v>37.732022947692229</v>
      </c>
      <c r="E250" s="52">
        <v>0</v>
      </c>
      <c r="F250" s="372"/>
      <c r="G250" s="52">
        <v>0</v>
      </c>
      <c r="H250" s="53">
        <v>0</v>
      </c>
      <c r="I250" s="54">
        <f>SUM(B250:H250)</f>
        <v>172</v>
      </c>
    </row>
    <row r="251" spans="1:9" x14ac:dyDescent="0.25">
      <c r="A251" s="12" t="s">
        <v>16</v>
      </c>
      <c r="B251" s="49">
        <v>15.790140721973431</v>
      </c>
      <c r="C251" s="49">
        <v>1.1956521731332705E-8</v>
      </c>
      <c r="D251" s="49">
        <v>38.34772636431051</v>
      </c>
      <c r="E251" s="49">
        <v>0.86213290175954282</v>
      </c>
      <c r="F251" s="372"/>
      <c r="G251" s="49">
        <v>0</v>
      </c>
      <c r="H251" s="58">
        <v>0</v>
      </c>
      <c r="I251" s="48">
        <f t="shared" si="40"/>
        <v>55.000000000000007</v>
      </c>
    </row>
    <row r="252" spans="1:9" x14ac:dyDescent="0.25">
      <c r="A252" s="11" t="s">
        <v>17</v>
      </c>
      <c r="B252" s="52">
        <v>0</v>
      </c>
      <c r="C252" s="52">
        <v>0</v>
      </c>
      <c r="D252" s="52">
        <v>0</v>
      </c>
      <c r="E252" s="52">
        <v>0</v>
      </c>
      <c r="F252" s="372"/>
      <c r="G252" s="52">
        <v>0</v>
      </c>
      <c r="H252" s="53">
        <v>0</v>
      </c>
      <c r="I252" s="54">
        <f t="shared" si="40"/>
        <v>0</v>
      </c>
    </row>
    <row r="253" spans="1:9" x14ac:dyDescent="0.25">
      <c r="A253" s="12" t="s">
        <v>139</v>
      </c>
      <c r="B253" s="49">
        <v>86.323172042716735</v>
      </c>
      <c r="C253" s="49">
        <v>5.8725162167114506</v>
      </c>
      <c r="D253" s="49">
        <v>78.804311740571833</v>
      </c>
      <c r="E253" s="49">
        <v>0</v>
      </c>
      <c r="F253" s="372"/>
      <c r="G253" s="49">
        <v>0</v>
      </c>
      <c r="H253" s="58">
        <v>0</v>
      </c>
      <c r="I253" s="48">
        <f t="shared" si="40"/>
        <v>171</v>
      </c>
    </row>
    <row r="254" spans="1:9" x14ac:dyDescent="0.25">
      <c r="A254" s="11" t="s">
        <v>18</v>
      </c>
      <c r="B254" s="52">
        <v>0</v>
      </c>
      <c r="C254" s="52">
        <v>0</v>
      </c>
      <c r="D254" s="52">
        <v>0</v>
      </c>
      <c r="E254" s="52">
        <v>0</v>
      </c>
      <c r="F254" s="372"/>
      <c r="G254" s="52">
        <v>0</v>
      </c>
      <c r="H254" s="53">
        <v>0</v>
      </c>
      <c r="I254" s="54">
        <f t="shared" si="40"/>
        <v>0</v>
      </c>
    </row>
    <row r="255" spans="1:9" x14ac:dyDescent="0.25">
      <c r="A255" s="12" t="s">
        <v>19</v>
      </c>
      <c r="B255" s="49">
        <v>0</v>
      </c>
      <c r="C255" s="49">
        <v>0</v>
      </c>
      <c r="D255" s="49">
        <v>0</v>
      </c>
      <c r="E255" s="49">
        <v>0</v>
      </c>
      <c r="F255" s="372"/>
      <c r="G255" s="49">
        <v>0</v>
      </c>
      <c r="H255" s="58">
        <v>0</v>
      </c>
      <c r="I255" s="48">
        <f t="shared" si="40"/>
        <v>0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0"/>
        <v>0</v>
      </c>
    </row>
    <row r="257" spans="1:9" x14ac:dyDescent="0.25">
      <c r="A257" s="13" t="s">
        <v>58</v>
      </c>
      <c r="B257" s="49">
        <v>0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40"/>
        <v>0</v>
      </c>
    </row>
    <row r="258" spans="1:9" x14ac:dyDescent="0.25">
      <c r="A258" s="11" t="s">
        <v>21</v>
      </c>
      <c r="B258" s="52">
        <v>0.54046847712751567</v>
      </c>
      <c r="C258" s="52">
        <v>1.5736762245851192</v>
      </c>
      <c r="D258" s="52">
        <v>0.88585529828736531</v>
      </c>
      <c r="E258" s="52">
        <v>0</v>
      </c>
      <c r="F258" s="372"/>
      <c r="G258" s="52">
        <v>0</v>
      </c>
      <c r="H258" s="53">
        <v>0</v>
      </c>
      <c r="I258" s="54">
        <f t="shared" si="40"/>
        <v>3.0000000000000004</v>
      </c>
    </row>
    <row r="259" spans="1:9" x14ac:dyDescent="0.25">
      <c r="A259" s="13" t="s">
        <v>22</v>
      </c>
      <c r="B259" s="49">
        <v>53.941826548896032</v>
      </c>
      <c r="C259" s="49">
        <v>8.3837654148921367E-9</v>
      </c>
      <c r="D259" s="49">
        <v>8.3837654148921367E-9</v>
      </c>
      <c r="E259" s="49">
        <v>0</v>
      </c>
      <c r="F259" s="372"/>
      <c r="G259" s="49">
        <v>0</v>
      </c>
      <c r="H259" s="58">
        <v>0</v>
      </c>
      <c r="I259" s="48">
        <f t="shared" si="40"/>
        <v>53.941826565663561</v>
      </c>
    </row>
    <row r="260" spans="1:9" x14ac:dyDescent="0.25">
      <c r="A260" s="11" t="s">
        <v>23</v>
      </c>
      <c r="B260" s="52">
        <v>10.079468220827048</v>
      </c>
      <c r="C260" s="52">
        <v>1.1145874034852448E-8</v>
      </c>
      <c r="D260" s="52">
        <v>0.1805317680270761</v>
      </c>
      <c r="E260" s="52">
        <v>0</v>
      </c>
      <c r="F260" s="372"/>
      <c r="G260" s="52">
        <v>0</v>
      </c>
      <c r="H260" s="53">
        <v>0</v>
      </c>
      <c r="I260" s="54">
        <f t="shared" si="40"/>
        <v>10.259999999999998</v>
      </c>
    </row>
    <row r="261" spans="1:9" ht="14.4" thickBot="1" x14ac:dyDescent="0.3">
      <c r="A261" s="13" t="s">
        <v>24</v>
      </c>
      <c r="B261" s="49">
        <v>11.396475537192121</v>
      </c>
      <c r="C261" s="49">
        <v>2.7887855697389281E-2</v>
      </c>
      <c r="D261" s="49">
        <v>179.36959252251751</v>
      </c>
      <c r="E261" s="49">
        <v>113.45500198857084</v>
      </c>
      <c r="F261" s="373"/>
      <c r="G261" s="49">
        <v>217.94993726582291</v>
      </c>
      <c r="H261" s="58">
        <v>5.6403048301992911</v>
      </c>
      <c r="I261" s="48">
        <f t="shared" si="40"/>
        <v>527.83920000000001</v>
      </c>
    </row>
    <row r="262" spans="1:9" x14ac:dyDescent="0.25">
      <c r="A262" s="21" t="s">
        <v>25</v>
      </c>
      <c r="B262" s="127">
        <f>SUM(B241:B261)</f>
        <v>329.65910907464496</v>
      </c>
      <c r="C262" s="127">
        <f t="shared" ref="C262:I262" si="41">SUM(C241:C261)</f>
        <v>7.5126820808391583</v>
      </c>
      <c r="D262" s="127">
        <f t="shared" si="41"/>
        <v>344.54065848130278</v>
      </c>
      <c r="E262" s="127">
        <f t="shared" si="41"/>
        <v>114.77511759194455</v>
      </c>
      <c r="F262" s="127">
        <f t="shared" si="41"/>
        <v>0</v>
      </c>
      <c r="G262" s="127">
        <f t="shared" si="41"/>
        <v>217.94993726582291</v>
      </c>
      <c r="H262" s="128">
        <f t="shared" si="41"/>
        <v>5.6403048301992911</v>
      </c>
      <c r="I262" s="129">
        <f t="shared" si="41"/>
        <v>1020.0778093247535</v>
      </c>
    </row>
    <row r="263" spans="1:9" ht="15" thickBot="1" x14ac:dyDescent="0.35">
      <c r="A263" s="18" t="s">
        <v>85</v>
      </c>
      <c r="B263" s="105">
        <f>B262/$I262</f>
        <v>0.32317055234528114</v>
      </c>
      <c r="C263" s="105">
        <f t="shared" ref="C263:I263" si="42">C262/$I262</f>
        <v>7.3648127742453511E-3</v>
      </c>
      <c r="D263" s="105">
        <f t="shared" si="42"/>
        <v>0.3377591937906908</v>
      </c>
      <c r="E263" s="105">
        <f t="shared" si="42"/>
        <v>0.11251604195558436</v>
      </c>
      <c r="F263" s="105">
        <f t="shared" si="42"/>
        <v>0</v>
      </c>
      <c r="G263" s="105">
        <f t="shared" si="42"/>
        <v>0.2136601103106989</v>
      </c>
      <c r="H263" s="105">
        <f t="shared" si="42"/>
        <v>5.5292888234995761E-3</v>
      </c>
      <c r="I263" s="107">
        <f t="shared" si="42"/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9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43">SUM(B268:H268)</f>
        <v>0</v>
      </c>
    </row>
    <row r="269" spans="1:9" x14ac:dyDescent="0.25">
      <c r="A269" s="12" t="s">
        <v>8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3"/>
        <v>0</v>
      </c>
    </row>
    <row r="270" spans="1:9" x14ac:dyDescent="0.25">
      <c r="A270" s="11" t="s">
        <v>9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3"/>
        <v>0</v>
      </c>
    </row>
    <row r="271" spans="1:9" x14ac:dyDescent="0.25">
      <c r="A271" s="12" t="s">
        <v>10</v>
      </c>
      <c r="B271" s="49">
        <v>0</v>
      </c>
      <c r="C271" s="49">
        <v>0</v>
      </c>
      <c r="D271" s="49">
        <v>0</v>
      </c>
      <c r="E271" s="49">
        <v>0</v>
      </c>
      <c r="F271" s="372"/>
      <c r="G271" s="49">
        <v>0</v>
      </c>
      <c r="H271" s="58">
        <v>0</v>
      </c>
      <c r="I271" s="48">
        <f t="shared" si="43"/>
        <v>0</v>
      </c>
    </row>
    <row r="272" spans="1:9" x14ac:dyDescent="0.25">
      <c r="A272" s="11" t="s">
        <v>11</v>
      </c>
      <c r="B272" s="52">
        <v>1.006891870779688E-8</v>
      </c>
      <c r="C272" s="52">
        <v>1.006891870779688E-8</v>
      </c>
      <c r="D272" s="52">
        <v>1.006891870779688E-8</v>
      </c>
      <c r="E272" s="52">
        <v>7.1620566509206915E-3</v>
      </c>
      <c r="F272" s="372"/>
      <c r="G272" s="52">
        <v>0</v>
      </c>
      <c r="H272" s="53">
        <v>0</v>
      </c>
      <c r="I272" s="54">
        <f t="shared" si="43"/>
        <v>7.1620868576768148E-3</v>
      </c>
    </row>
    <row r="273" spans="1:9" x14ac:dyDescent="0.25">
      <c r="A273" s="12" t="s">
        <v>12</v>
      </c>
      <c r="B273" s="49">
        <v>0</v>
      </c>
      <c r="C273" s="49">
        <v>0</v>
      </c>
      <c r="D273" s="49">
        <v>0</v>
      </c>
      <c r="E273" s="49">
        <v>0</v>
      </c>
      <c r="F273" s="372"/>
      <c r="G273" s="49">
        <v>0</v>
      </c>
      <c r="H273" s="58">
        <v>0</v>
      </c>
      <c r="I273" s="48">
        <f>SUM(B273:H273)</f>
        <v>0</v>
      </c>
    </row>
    <row r="274" spans="1:9" x14ac:dyDescent="0.25">
      <c r="A274" s="11" t="s">
        <v>13</v>
      </c>
      <c r="B274" s="52">
        <v>9.0896356319955879E-9</v>
      </c>
      <c r="C274" s="52">
        <v>9.0896356319955879E-9</v>
      </c>
      <c r="D274" s="52">
        <v>9.0896356319955879E-9</v>
      </c>
      <c r="E274" s="52">
        <v>9.2472545334051865</v>
      </c>
      <c r="F274" s="372"/>
      <c r="G274" s="52">
        <v>0</v>
      </c>
      <c r="H274" s="53">
        <v>0</v>
      </c>
      <c r="I274" s="54">
        <f t="shared" si="43"/>
        <v>9.2472545606740937</v>
      </c>
    </row>
    <row r="275" spans="1:9" x14ac:dyDescent="0.25">
      <c r="A275" s="12" t="s">
        <v>14</v>
      </c>
      <c r="B275" s="49">
        <v>0.45700865906527938</v>
      </c>
      <c r="C275" s="49">
        <v>1.8962621016405213E-2</v>
      </c>
      <c r="D275" s="49">
        <v>1.8780287199183154</v>
      </c>
      <c r="E275" s="49">
        <v>0</v>
      </c>
      <c r="F275" s="372"/>
      <c r="G275" s="49">
        <v>0</v>
      </c>
      <c r="H275" s="58">
        <v>0</v>
      </c>
      <c r="I275" s="48">
        <f t="shared" si="43"/>
        <v>2.3540000000000001</v>
      </c>
    </row>
    <row r="276" spans="1:9" x14ac:dyDescent="0.25">
      <c r="A276" s="11" t="s">
        <v>15</v>
      </c>
      <c r="B276" s="52">
        <v>8.5063012694273645</v>
      </c>
      <c r="C276" s="52">
        <v>9.5806445731191285</v>
      </c>
      <c r="D276" s="52">
        <v>4.9130541574535078</v>
      </c>
      <c r="E276" s="52">
        <v>0</v>
      </c>
      <c r="F276" s="372"/>
      <c r="G276" s="52">
        <v>0</v>
      </c>
      <c r="H276" s="53">
        <v>0</v>
      </c>
      <c r="I276" s="54">
        <f>SUM(B276:H276)</f>
        <v>23</v>
      </c>
    </row>
    <row r="277" spans="1:9" x14ac:dyDescent="0.25">
      <c r="A277" s="12" t="s">
        <v>16</v>
      </c>
      <c r="B277" s="49">
        <v>0</v>
      </c>
      <c r="C277" s="49">
        <v>0</v>
      </c>
      <c r="D277" s="49">
        <v>0</v>
      </c>
      <c r="E277" s="49">
        <v>0</v>
      </c>
      <c r="F277" s="372"/>
      <c r="G277" s="49">
        <v>0</v>
      </c>
      <c r="H277" s="58">
        <v>0</v>
      </c>
      <c r="I277" s="48">
        <f t="shared" si="43"/>
        <v>0</v>
      </c>
    </row>
    <row r="278" spans="1:9" x14ac:dyDescent="0.25">
      <c r="A278" s="11" t="s">
        <v>17</v>
      </c>
      <c r="B278" s="52">
        <v>0</v>
      </c>
      <c r="C278" s="52">
        <v>0</v>
      </c>
      <c r="D278" s="52">
        <v>0</v>
      </c>
      <c r="E278" s="52">
        <v>0</v>
      </c>
      <c r="F278" s="372"/>
      <c r="G278" s="52">
        <v>0</v>
      </c>
      <c r="H278" s="53">
        <v>0</v>
      </c>
      <c r="I278" s="54">
        <f t="shared" si="43"/>
        <v>0</v>
      </c>
    </row>
    <row r="279" spans="1:9" x14ac:dyDescent="0.25">
      <c r="A279" s="12" t="s">
        <v>139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3"/>
        <v>0</v>
      </c>
    </row>
    <row r="280" spans="1:9" x14ac:dyDescent="0.25">
      <c r="A280" s="11" t="s">
        <v>18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43"/>
        <v>0</v>
      </c>
    </row>
    <row r="281" spans="1:9" x14ac:dyDescent="0.25">
      <c r="A281" s="12" t="s">
        <v>19</v>
      </c>
      <c r="B281" s="49">
        <v>0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43"/>
        <v>0</v>
      </c>
    </row>
    <row r="282" spans="1:9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3"/>
        <v>0</v>
      </c>
    </row>
    <row r="283" spans="1:9" x14ac:dyDescent="0.25">
      <c r="A283" s="13" t="s">
        <v>58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3"/>
        <v>0</v>
      </c>
    </row>
    <row r="284" spans="1:9" x14ac:dyDescent="0.25">
      <c r="A284" s="11" t="s">
        <v>21</v>
      </c>
      <c r="B284" s="52">
        <v>0</v>
      </c>
      <c r="C284" s="52">
        <v>0</v>
      </c>
      <c r="D284" s="52">
        <v>0</v>
      </c>
      <c r="E284" s="52">
        <v>0</v>
      </c>
      <c r="F284" s="372"/>
      <c r="G284" s="52">
        <v>0</v>
      </c>
      <c r="H284" s="53">
        <v>0</v>
      </c>
      <c r="I284" s="54">
        <f t="shared" si="43"/>
        <v>0</v>
      </c>
    </row>
    <row r="285" spans="1:9" x14ac:dyDescent="0.25">
      <c r="A285" s="13" t="s">
        <v>22</v>
      </c>
      <c r="B285" s="49">
        <v>0</v>
      </c>
      <c r="C285" s="49">
        <v>0</v>
      </c>
      <c r="D285" s="49">
        <v>0</v>
      </c>
      <c r="E285" s="49">
        <v>0</v>
      </c>
      <c r="F285" s="372"/>
      <c r="G285" s="49">
        <v>0</v>
      </c>
      <c r="H285" s="58">
        <v>0</v>
      </c>
      <c r="I285" s="48">
        <f t="shared" si="43"/>
        <v>0</v>
      </c>
    </row>
    <row r="286" spans="1:9" x14ac:dyDescent="0.25">
      <c r="A286" s="11" t="s">
        <v>23</v>
      </c>
      <c r="B286" s="52">
        <v>0</v>
      </c>
      <c r="C286" s="52">
        <v>0</v>
      </c>
      <c r="D286" s="52">
        <v>0</v>
      </c>
      <c r="E286" s="52">
        <v>0</v>
      </c>
      <c r="F286" s="372"/>
      <c r="G286" s="52">
        <v>0</v>
      </c>
      <c r="H286" s="53">
        <v>0</v>
      </c>
      <c r="I286" s="54">
        <f t="shared" si="43"/>
        <v>0</v>
      </c>
    </row>
    <row r="287" spans="1:9" ht="14.4" thickBot="1" x14ac:dyDescent="0.3">
      <c r="A287" s="13" t="s">
        <v>24</v>
      </c>
      <c r="B287" s="49">
        <v>0.20123933206020819</v>
      </c>
      <c r="C287" s="49">
        <v>7.7402728937114201E-9</v>
      </c>
      <c r="D287" s="49">
        <v>546.70839008209464</v>
      </c>
      <c r="E287" s="49">
        <v>125.13930037285965</v>
      </c>
      <c r="F287" s="373"/>
      <c r="G287" s="49">
        <v>10.244670205245143</v>
      </c>
      <c r="H287" s="58">
        <v>0</v>
      </c>
      <c r="I287" s="48">
        <f t="shared" si="43"/>
        <v>682.29359999999997</v>
      </c>
    </row>
    <row r="288" spans="1:9" x14ac:dyDescent="0.25">
      <c r="A288" s="21" t="s">
        <v>25</v>
      </c>
      <c r="B288" s="127">
        <f>SUM(B267:B287)</f>
        <v>9.164549279711407</v>
      </c>
      <c r="C288" s="127">
        <f t="shared" ref="C288:I288" si="44">SUM(C267:C287)</f>
        <v>9.5996072210343613</v>
      </c>
      <c r="D288" s="127">
        <f t="shared" si="44"/>
        <v>553.49947297862502</v>
      </c>
      <c r="E288" s="127">
        <f t="shared" si="44"/>
        <v>134.39371696291576</v>
      </c>
      <c r="F288" s="127">
        <f t="shared" si="44"/>
        <v>0</v>
      </c>
      <c r="G288" s="127">
        <f t="shared" si="44"/>
        <v>10.244670205245143</v>
      </c>
      <c r="H288" s="128">
        <f t="shared" si="44"/>
        <v>0</v>
      </c>
      <c r="I288" s="129">
        <f t="shared" si="44"/>
        <v>716.9020166475317</v>
      </c>
    </row>
    <row r="289" spans="1:9" ht="15" thickBot="1" x14ac:dyDescent="0.35">
      <c r="A289" s="18" t="s">
        <v>85</v>
      </c>
      <c r="B289" s="105">
        <f>B288/$I288</f>
        <v>1.2783545124573421E-2</v>
      </c>
      <c r="C289" s="105">
        <f t="shared" ref="C289:I289" si="45">C288/$I288</f>
        <v>1.3390403427689134E-2</v>
      </c>
      <c r="D289" s="105">
        <f t="shared" si="45"/>
        <v>0.77207130141294567</v>
      </c>
      <c r="E289" s="105">
        <f t="shared" si="45"/>
        <v>0.18746455420977157</v>
      </c>
      <c r="F289" s="105">
        <f t="shared" si="45"/>
        <v>0</v>
      </c>
      <c r="G289" s="105">
        <f t="shared" si="45"/>
        <v>1.4290195825020233E-2</v>
      </c>
      <c r="H289" s="105">
        <f t="shared" si="45"/>
        <v>0</v>
      </c>
      <c r="I289" s="107">
        <f t="shared" si="45"/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46">SUM(B294:H294)</f>
        <v>0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6"/>
        <v>0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4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46"/>
        <v>0</v>
      </c>
    </row>
    <row r="299" spans="1:9" x14ac:dyDescent="0.25">
      <c r="A299" s="12" t="s">
        <v>12</v>
      </c>
      <c r="B299" s="49">
        <v>0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0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0.33101473121770641</v>
      </c>
      <c r="F300" s="372"/>
      <c r="G300" s="52">
        <v>0</v>
      </c>
      <c r="H300" s="53">
        <v>0</v>
      </c>
      <c r="I300" s="54">
        <f t="shared" si="46"/>
        <v>0.33101473121770641</v>
      </c>
    </row>
    <row r="301" spans="1:9" x14ac:dyDescent="0.25">
      <c r="A301" s="12" t="s">
        <v>14</v>
      </c>
      <c r="B301" s="49">
        <v>0.85719583240064301</v>
      </c>
      <c r="C301" s="49">
        <v>0.12720416759935693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6"/>
        <v>0.98439999999999994</v>
      </c>
    </row>
    <row r="302" spans="1:9" x14ac:dyDescent="0.25">
      <c r="A302" s="11" t="s">
        <v>15</v>
      </c>
      <c r="B302" s="52">
        <v>44.352540716950934</v>
      </c>
      <c r="C302" s="52">
        <v>202.40641077609055</v>
      </c>
      <c r="D302" s="52">
        <v>10.241048506958521</v>
      </c>
      <c r="E302" s="52">
        <v>0</v>
      </c>
      <c r="F302" s="372"/>
      <c r="G302" s="52">
        <v>0</v>
      </c>
      <c r="H302" s="53">
        <v>0</v>
      </c>
      <c r="I302" s="54">
        <f>SUM(B302:H302)</f>
        <v>257</v>
      </c>
    </row>
    <row r="303" spans="1:9" x14ac:dyDescent="0.25">
      <c r="A303" s="12" t="s">
        <v>16</v>
      </c>
      <c r="B303" s="49">
        <v>2.6398327665942364E-3</v>
      </c>
      <c r="C303" s="49">
        <v>1.4662423135494367</v>
      </c>
      <c r="D303" s="49">
        <v>0.53111785368396913</v>
      </c>
      <c r="E303" s="49">
        <v>0</v>
      </c>
      <c r="F303" s="372"/>
      <c r="G303" s="49">
        <v>0</v>
      </c>
      <c r="H303" s="58">
        <v>0</v>
      </c>
      <c r="I303" s="48">
        <f t="shared" si="46"/>
        <v>2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46"/>
        <v>0</v>
      </c>
    </row>
    <row r="305" spans="1:9" x14ac:dyDescent="0.25">
      <c r="A305" s="12" t="s">
        <v>139</v>
      </c>
      <c r="B305" s="49">
        <v>6.8290440475733218</v>
      </c>
      <c r="C305" s="49">
        <v>157.02435474361667</v>
      </c>
      <c r="D305" s="49">
        <v>13.25531543495104</v>
      </c>
      <c r="E305" s="49">
        <v>0.89128577385893482</v>
      </c>
      <c r="F305" s="372"/>
      <c r="G305" s="49">
        <v>0</v>
      </c>
      <c r="H305" s="58">
        <v>0</v>
      </c>
      <c r="I305" s="48">
        <f t="shared" si="46"/>
        <v>177.99999999999994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6"/>
        <v>0</v>
      </c>
    </row>
    <row r="309" spans="1:9" x14ac:dyDescent="0.25">
      <c r="A309" s="13" t="s">
        <v>58</v>
      </c>
      <c r="B309" s="49">
        <v>2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6"/>
        <v>2</v>
      </c>
    </row>
    <row r="310" spans="1:9" x14ac:dyDescent="0.25">
      <c r="A310" s="11" t="s">
        <v>21</v>
      </c>
      <c r="B310" s="52">
        <v>0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46"/>
        <v>0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46"/>
        <v>0</v>
      </c>
    </row>
    <row r="312" spans="1:9" x14ac:dyDescent="0.25">
      <c r="A312" s="11" t="s">
        <v>23</v>
      </c>
      <c r="B312" s="52">
        <v>0.19364504376230157</v>
      </c>
      <c r="C312" s="52">
        <v>3.1580702123204487</v>
      </c>
      <c r="D312" s="52">
        <v>0.47508474391724936</v>
      </c>
      <c r="E312" s="52">
        <v>0</v>
      </c>
      <c r="F312" s="372"/>
      <c r="G312" s="52">
        <v>0</v>
      </c>
      <c r="H312" s="53">
        <v>0</v>
      </c>
      <c r="I312" s="54">
        <f t="shared" si="46"/>
        <v>3.8267999999999995</v>
      </c>
    </row>
    <row r="313" spans="1:9" ht="14.4" thickBot="1" x14ac:dyDescent="0.3">
      <c r="A313" s="13" t="s">
        <v>24</v>
      </c>
      <c r="B313" s="49">
        <v>2.2027443623969498</v>
      </c>
      <c r="C313" s="49">
        <v>3.6022771035037269</v>
      </c>
      <c r="D313" s="49">
        <v>11.212532146739548</v>
      </c>
      <c r="E313" s="49">
        <v>124.53188196278016</v>
      </c>
      <c r="F313" s="373"/>
      <c r="G313" s="49">
        <v>12.219952884339353</v>
      </c>
      <c r="H313" s="58">
        <v>4.0611540240278653E-2</v>
      </c>
      <c r="I313" s="48">
        <f t="shared" si="46"/>
        <v>153.81000000000003</v>
      </c>
    </row>
    <row r="314" spans="1:9" x14ac:dyDescent="0.25">
      <c r="A314" s="21" t="s">
        <v>25</v>
      </c>
      <c r="B314" s="127">
        <f>SUM(B293:B313)</f>
        <v>56.437809835850743</v>
      </c>
      <c r="C314" s="127">
        <f t="shared" ref="C314:I314" si="47">SUM(C293:C313)</f>
        <v>367.7845593166802</v>
      </c>
      <c r="D314" s="127">
        <f t="shared" si="47"/>
        <v>35.715098686250329</v>
      </c>
      <c r="E314" s="127">
        <f t="shared" si="47"/>
        <v>125.75418246785681</v>
      </c>
      <c r="F314" s="127">
        <f t="shared" si="47"/>
        <v>0</v>
      </c>
      <c r="G314" s="127">
        <f t="shared" si="47"/>
        <v>12.219952884339353</v>
      </c>
      <c r="H314" s="128">
        <f t="shared" si="47"/>
        <v>4.0611540240278653E-2</v>
      </c>
      <c r="I314" s="129">
        <f t="shared" si="47"/>
        <v>597.95221473121762</v>
      </c>
    </row>
    <row r="315" spans="1:9" ht="15" thickBot="1" x14ac:dyDescent="0.35">
      <c r="A315" s="18" t="s">
        <v>85</v>
      </c>
      <c r="B315" s="105">
        <f>B314/$I314</f>
        <v>9.4385150594717346E-2</v>
      </c>
      <c r="C315" s="105">
        <f t="shared" ref="C315:I315" si="48">C314/$I314</f>
        <v>0.61507349626926477</v>
      </c>
      <c r="D315" s="105">
        <f t="shared" si="48"/>
        <v>5.9729018149559721E-2</v>
      </c>
      <c r="E315" s="105">
        <f t="shared" si="48"/>
        <v>0.21030808042810564</v>
      </c>
      <c r="F315" s="105">
        <f t="shared" si="48"/>
        <v>0</v>
      </c>
      <c r="G315" s="105">
        <f t="shared" si="48"/>
        <v>2.0436336856503291E-2</v>
      </c>
      <c r="H315" s="105">
        <f t="shared" si="48"/>
        <v>6.7917701849358871E-5</v>
      </c>
      <c r="I315" s="107">
        <f t="shared" si="48"/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5.3124999983398431E-9</v>
      </c>
      <c r="C319" s="46">
        <v>16.999999994687499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17</v>
      </c>
    </row>
    <row r="320" spans="1:9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49">SUM(B320:H320)</f>
        <v>0</v>
      </c>
    </row>
    <row r="321" spans="1:9" x14ac:dyDescent="0.25">
      <c r="A321" s="12" t="s">
        <v>8</v>
      </c>
      <c r="B321" s="49">
        <v>16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49"/>
        <v>16</v>
      </c>
    </row>
    <row r="322" spans="1:9" x14ac:dyDescent="0.25">
      <c r="A322" s="11" t="s">
        <v>9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49"/>
        <v>0</v>
      </c>
    </row>
    <row r="323" spans="1:9" x14ac:dyDescent="0.25">
      <c r="A323" s="12" t="s">
        <v>10</v>
      </c>
      <c r="B323" s="49">
        <v>0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49"/>
        <v>0</v>
      </c>
    </row>
    <row r="324" spans="1:9" x14ac:dyDescent="0.25">
      <c r="A324" s="11" t="s">
        <v>11</v>
      </c>
      <c r="B324" s="52">
        <v>1.006895994543849E-8</v>
      </c>
      <c r="C324" s="52">
        <v>0</v>
      </c>
      <c r="D324" s="52">
        <v>0</v>
      </c>
      <c r="E324" s="52">
        <v>8.248481115571199E-2</v>
      </c>
      <c r="F324" s="372"/>
      <c r="G324" s="52">
        <v>0</v>
      </c>
      <c r="H324" s="53">
        <v>0</v>
      </c>
      <c r="I324" s="54">
        <f t="shared" si="49"/>
        <v>8.2484821224671934E-2</v>
      </c>
    </row>
    <row r="325" spans="1:9" x14ac:dyDescent="0.25">
      <c r="A325" s="12" t="s">
        <v>12</v>
      </c>
      <c r="B325" s="49">
        <v>0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0</v>
      </c>
    </row>
    <row r="326" spans="1:9" x14ac:dyDescent="0.25">
      <c r="A326" s="11" t="s">
        <v>13</v>
      </c>
      <c r="B326" s="52">
        <v>9.0896350193948129E-9</v>
      </c>
      <c r="C326" s="52">
        <v>0.11797100724697093</v>
      </c>
      <c r="D326" s="52">
        <v>0</v>
      </c>
      <c r="E326" s="52">
        <v>1.1245187147455364E-2</v>
      </c>
      <c r="F326" s="372"/>
      <c r="G326" s="52">
        <v>0</v>
      </c>
      <c r="H326" s="53">
        <v>0</v>
      </c>
      <c r="I326" s="54">
        <f t="shared" si="49"/>
        <v>0.12921620348406132</v>
      </c>
    </row>
    <row r="327" spans="1:9" x14ac:dyDescent="0.25">
      <c r="A327" s="12" t="s">
        <v>14</v>
      </c>
      <c r="B327" s="49">
        <v>0.214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49"/>
        <v>0.214</v>
      </c>
    </row>
    <row r="328" spans="1:9" x14ac:dyDescent="0.25">
      <c r="A328" s="11" t="s">
        <v>15</v>
      </c>
      <c r="B328" s="52">
        <v>7.9460773869478576</v>
      </c>
      <c r="C328" s="52">
        <v>85.208622567214206</v>
      </c>
      <c r="D328" s="52">
        <v>9.8453000458379396</v>
      </c>
      <c r="E328" s="52">
        <v>0</v>
      </c>
      <c r="F328" s="372"/>
      <c r="G328" s="52">
        <v>0</v>
      </c>
      <c r="H328" s="53">
        <v>0</v>
      </c>
      <c r="I328" s="54">
        <f>SUM(B328:H328)</f>
        <v>103.00000000000001</v>
      </c>
    </row>
    <row r="329" spans="1:9" x14ac:dyDescent="0.25">
      <c r="A329" s="12" t="s">
        <v>16</v>
      </c>
      <c r="B329" s="49">
        <v>0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49"/>
        <v>0</v>
      </c>
    </row>
    <row r="330" spans="1:9" x14ac:dyDescent="0.25">
      <c r="A330" s="11" t="s">
        <v>17</v>
      </c>
      <c r="B330" s="52">
        <v>0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49"/>
        <v>0</v>
      </c>
    </row>
    <row r="331" spans="1:9" x14ac:dyDescent="0.25">
      <c r="A331" s="12" t="s">
        <v>139</v>
      </c>
      <c r="B331" s="49">
        <v>83.143681565196019</v>
      </c>
      <c r="C331" s="49">
        <v>132.44462356906078</v>
      </c>
      <c r="D331" s="49">
        <v>48.735979730149893</v>
      </c>
      <c r="E331" s="49">
        <v>47.675715135593293</v>
      </c>
      <c r="F331" s="372"/>
      <c r="G331" s="49">
        <v>0</v>
      </c>
      <c r="H331" s="58">
        <v>0</v>
      </c>
      <c r="I331" s="48">
        <f t="shared" si="49"/>
        <v>312</v>
      </c>
    </row>
    <row r="332" spans="1:9" x14ac:dyDescent="0.25">
      <c r="A332" s="11" t="s">
        <v>18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49"/>
        <v>0</v>
      </c>
    </row>
    <row r="333" spans="1:9" x14ac:dyDescent="0.25">
      <c r="A333" s="12" t="s">
        <v>19</v>
      </c>
      <c r="B333" s="49">
        <v>0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49"/>
        <v>0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49"/>
        <v>0</v>
      </c>
    </row>
    <row r="335" spans="1:9" x14ac:dyDescent="0.25">
      <c r="A335" s="13" t="s">
        <v>58</v>
      </c>
      <c r="B335" s="49">
        <v>22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49"/>
        <v>22</v>
      </c>
    </row>
    <row r="336" spans="1:9" x14ac:dyDescent="0.25">
      <c r="A336" s="11" t="s">
        <v>21</v>
      </c>
      <c r="B336" s="52">
        <v>7.4223845858167898</v>
      </c>
      <c r="C336" s="52">
        <v>801.8773623421306</v>
      </c>
      <c r="D336" s="52">
        <v>0.70025307205261023</v>
      </c>
      <c r="E336" s="52">
        <v>0</v>
      </c>
      <c r="F336" s="372"/>
      <c r="G336" s="52">
        <v>0</v>
      </c>
      <c r="H336" s="53">
        <v>0</v>
      </c>
      <c r="I336" s="54">
        <f t="shared" si="49"/>
        <v>810</v>
      </c>
    </row>
    <row r="337" spans="1:9" x14ac:dyDescent="0.25">
      <c r="A337" s="13" t="s">
        <v>22</v>
      </c>
      <c r="B337" s="49">
        <v>0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49"/>
        <v>0</v>
      </c>
    </row>
    <row r="338" spans="1:9" x14ac:dyDescent="0.25">
      <c r="A338" s="11" t="s">
        <v>23</v>
      </c>
      <c r="B338" s="52">
        <v>0.57928366007256538</v>
      </c>
      <c r="C338" s="52">
        <v>0</v>
      </c>
      <c r="D338" s="52">
        <v>1.3899163399274346</v>
      </c>
      <c r="E338" s="52">
        <v>0</v>
      </c>
      <c r="F338" s="372"/>
      <c r="G338" s="52">
        <v>0</v>
      </c>
      <c r="H338" s="53">
        <v>0</v>
      </c>
      <c r="I338" s="54">
        <f t="shared" si="49"/>
        <v>1.9691999999999998</v>
      </c>
    </row>
    <row r="339" spans="1:9" ht="14.4" thickBot="1" x14ac:dyDescent="0.3">
      <c r="A339" s="13" t="s">
        <v>24</v>
      </c>
      <c r="B339" s="49">
        <v>15.592024595115527</v>
      </c>
      <c r="C339" s="49">
        <v>10.14982824686518</v>
      </c>
      <c r="D339" s="49">
        <v>25.051157356870608</v>
      </c>
      <c r="E339" s="49">
        <v>744.80379868853402</v>
      </c>
      <c r="F339" s="373"/>
      <c r="G339" s="49">
        <v>59.838791112614665</v>
      </c>
      <c r="H339" s="58">
        <v>0</v>
      </c>
      <c r="I339" s="48">
        <f t="shared" si="49"/>
        <v>855.43560000000002</v>
      </c>
    </row>
    <row r="340" spans="1:9" x14ac:dyDescent="0.25">
      <c r="A340" s="21" t="s">
        <v>25</v>
      </c>
      <c r="B340" s="127">
        <f>SUM(B319:B339)</f>
        <v>152.89745181761987</v>
      </c>
      <c r="C340" s="127">
        <f t="shared" ref="C340:I340" si="50">SUM(C319:C339)</f>
        <v>1046.7984077272051</v>
      </c>
      <c r="D340" s="127">
        <f t="shared" si="50"/>
        <v>85.722606544838484</v>
      </c>
      <c r="E340" s="127">
        <f t="shared" si="50"/>
        <v>792.57324382243053</v>
      </c>
      <c r="F340" s="127">
        <f t="shared" si="50"/>
        <v>0</v>
      </c>
      <c r="G340" s="127">
        <f t="shared" si="50"/>
        <v>59.838791112614665</v>
      </c>
      <c r="H340" s="128">
        <f t="shared" si="50"/>
        <v>0</v>
      </c>
      <c r="I340" s="129">
        <f t="shared" si="50"/>
        <v>2137.8305010247086</v>
      </c>
    </row>
    <row r="341" spans="1:9" ht="15" thickBot="1" x14ac:dyDescent="0.35">
      <c r="A341" s="18" t="s">
        <v>85</v>
      </c>
      <c r="B341" s="105">
        <f>B340/$I340</f>
        <v>7.151991317568572E-2</v>
      </c>
      <c r="C341" s="105">
        <f t="shared" ref="C341:I341" si="51">C340/$I340</f>
        <v>0.48965453866686431</v>
      </c>
      <c r="D341" s="105">
        <f t="shared" si="51"/>
        <v>4.0097943454240073E-2</v>
      </c>
      <c r="E341" s="105">
        <f t="shared" si="51"/>
        <v>0.37073717651728372</v>
      </c>
      <c r="F341" s="105">
        <f t="shared" si="51"/>
        <v>0</v>
      </c>
      <c r="G341" s="105">
        <f t="shared" si="51"/>
        <v>2.7990428185926168E-2</v>
      </c>
      <c r="H341" s="105">
        <f t="shared" si="51"/>
        <v>0</v>
      </c>
      <c r="I341" s="107">
        <f t="shared" si="51"/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9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52">SUM(B346:H346)</f>
        <v>0</v>
      </c>
    </row>
    <row r="347" spans="1:9" x14ac:dyDescent="0.25">
      <c r="A347" s="12" t="s">
        <v>8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2"/>
        <v>0</v>
      </c>
    </row>
    <row r="348" spans="1:9" x14ac:dyDescent="0.25">
      <c r="A348" s="11" t="s">
        <v>9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2"/>
        <v>0</v>
      </c>
    </row>
    <row r="349" spans="1:9" x14ac:dyDescent="0.25">
      <c r="A349" s="12" t="s">
        <v>10</v>
      </c>
      <c r="B349" s="49">
        <v>0</v>
      </c>
      <c r="C349" s="49">
        <v>0</v>
      </c>
      <c r="D349" s="49">
        <v>0</v>
      </c>
      <c r="E349" s="49">
        <v>0</v>
      </c>
      <c r="F349" s="372"/>
      <c r="G349" s="49">
        <v>0</v>
      </c>
      <c r="H349" s="58">
        <v>0</v>
      </c>
      <c r="I349" s="48">
        <f t="shared" si="52"/>
        <v>0</v>
      </c>
    </row>
    <row r="350" spans="1:9" x14ac:dyDescent="0.25">
      <c r="A350" s="11" t="s">
        <v>11</v>
      </c>
      <c r="B350" s="52">
        <v>1.0068924929755404E-8</v>
      </c>
      <c r="C350" s="52">
        <v>1.0068924929755404E-8</v>
      </c>
      <c r="D350" s="52">
        <v>1.0068924929755404E-8</v>
      </c>
      <c r="E350" s="52">
        <v>1.1188730313813856E-2</v>
      </c>
      <c r="F350" s="372"/>
      <c r="G350" s="52">
        <v>0</v>
      </c>
      <c r="H350" s="53">
        <v>0</v>
      </c>
      <c r="I350" s="54">
        <f t="shared" si="52"/>
        <v>1.1188760520588646E-2</v>
      </c>
    </row>
    <row r="351" spans="1:9" x14ac:dyDescent="0.25">
      <c r="A351" s="12" t="s">
        <v>12</v>
      </c>
      <c r="B351" s="49">
        <v>0</v>
      </c>
      <c r="C351" s="49">
        <v>0</v>
      </c>
      <c r="D351" s="49">
        <v>0</v>
      </c>
      <c r="E351" s="49">
        <v>0</v>
      </c>
      <c r="F351" s="372"/>
      <c r="G351" s="49">
        <v>0</v>
      </c>
      <c r="H351" s="58">
        <v>0</v>
      </c>
      <c r="I351" s="48">
        <f>SUM(B351:H351)</f>
        <v>0</v>
      </c>
    </row>
    <row r="352" spans="1:9" x14ac:dyDescent="0.25">
      <c r="A352" s="11" t="s">
        <v>13</v>
      </c>
      <c r="B352" s="52">
        <v>9.0896355462763698E-9</v>
      </c>
      <c r="C352" s="52">
        <v>9.0896355462763698E-9</v>
      </c>
      <c r="D352" s="52">
        <v>9.0896355462763698E-9</v>
      </c>
      <c r="E352" s="52">
        <v>2.9370436039686338</v>
      </c>
      <c r="F352" s="372"/>
      <c r="G352" s="52">
        <v>0</v>
      </c>
      <c r="H352" s="53">
        <v>0</v>
      </c>
      <c r="I352" s="54">
        <f t="shared" si="52"/>
        <v>2.9370436312375405</v>
      </c>
    </row>
    <row r="353" spans="1:9" x14ac:dyDescent="0.25">
      <c r="A353" s="12" t="s">
        <v>14</v>
      </c>
      <c r="B353" s="49">
        <v>0.51771245811329203</v>
      </c>
      <c r="C353" s="49">
        <v>4.8982222004523445E-9</v>
      </c>
      <c r="D353" s="49">
        <v>3.8906875320902619</v>
      </c>
      <c r="E353" s="49">
        <v>4.8982222004523445E-9</v>
      </c>
      <c r="F353" s="372"/>
      <c r="G353" s="49">
        <v>0</v>
      </c>
      <c r="H353" s="58">
        <v>0</v>
      </c>
      <c r="I353" s="48">
        <f t="shared" si="52"/>
        <v>4.4083999999999985</v>
      </c>
    </row>
    <row r="354" spans="1:9" x14ac:dyDescent="0.25">
      <c r="A354" s="11" t="s">
        <v>15</v>
      </c>
      <c r="B354" s="52">
        <v>8.385368978421609E-2</v>
      </c>
      <c r="C354" s="52">
        <v>2.4682253359117619</v>
      </c>
      <c r="D354" s="52">
        <v>39.447920966379492</v>
      </c>
      <c r="E354" s="52">
        <v>7.9245282959060152E-9</v>
      </c>
      <c r="F354" s="372"/>
      <c r="G354" s="52">
        <v>0</v>
      </c>
      <c r="H354" s="53">
        <v>0</v>
      </c>
      <c r="I354" s="54">
        <f>SUM(B354:H354)</f>
        <v>42</v>
      </c>
    </row>
    <row r="355" spans="1:9" x14ac:dyDescent="0.25">
      <c r="A355" s="12" t="s">
        <v>16</v>
      </c>
      <c r="B355" s="49">
        <v>1.9999999700000008</v>
      </c>
      <c r="C355" s="49">
        <v>9.9999997999999919E-9</v>
      </c>
      <c r="D355" s="49">
        <v>9.9999997999999919E-9</v>
      </c>
      <c r="E355" s="49">
        <v>9.9999997999999919E-9</v>
      </c>
      <c r="F355" s="372"/>
      <c r="G355" s="49">
        <v>0</v>
      </c>
      <c r="H355" s="58">
        <v>0</v>
      </c>
      <c r="I355" s="48">
        <f t="shared" si="52"/>
        <v>2</v>
      </c>
    </row>
    <row r="356" spans="1:9" x14ac:dyDescent="0.25">
      <c r="A356" s="11" t="s">
        <v>17</v>
      </c>
      <c r="B356" s="52">
        <v>0</v>
      </c>
      <c r="C356" s="52">
        <v>0</v>
      </c>
      <c r="D356" s="52">
        <v>0</v>
      </c>
      <c r="E356" s="52">
        <v>0</v>
      </c>
      <c r="F356" s="372"/>
      <c r="G356" s="52">
        <v>0</v>
      </c>
      <c r="H356" s="53">
        <v>0</v>
      </c>
      <c r="I356" s="54">
        <f t="shared" si="52"/>
        <v>0</v>
      </c>
    </row>
    <row r="357" spans="1:9" x14ac:dyDescent="0.25">
      <c r="A357" s="12" t="s">
        <v>139</v>
      </c>
      <c r="B357" s="49">
        <v>1.6582846863403367</v>
      </c>
      <c r="C357" s="49">
        <v>44.552481221193943</v>
      </c>
      <c r="D357" s="49">
        <v>56.789234078546819</v>
      </c>
      <c r="E357" s="49">
        <v>1.3918918911395182E-8</v>
      </c>
      <c r="F357" s="372"/>
      <c r="G357" s="49">
        <v>0</v>
      </c>
      <c r="H357" s="58">
        <v>0</v>
      </c>
      <c r="I357" s="48">
        <f t="shared" si="52"/>
        <v>103.00000000000001</v>
      </c>
    </row>
    <row r="358" spans="1:9" x14ac:dyDescent="0.25">
      <c r="A358" s="11" t="s">
        <v>18</v>
      </c>
      <c r="B358" s="52">
        <v>0</v>
      </c>
      <c r="C358" s="52">
        <v>0</v>
      </c>
      <c r="D358" s="52">
        <v>0</v>
      </c>
      <c r="E358" s="52">
        <v>0</v>
      </c>
      <c r="F358" s="372"/>
      <c r="G358" s="52">
        <v>0</v>
      </c>
      <c r="H358" s="53">
        <v>0</v>
      </c>
      <c r="I358" s="54">
        <f t="shared" si="52"/>
        <v>0</v>
      </c>
    </row>
    <row r="359" spans="1:9" x14ac:dyDescent="0.25">
      <c r="A359" s="12" t="s">
        <v>19</v>
      </c>
      <c r="B359" s="49">
        <v>0</v>
      </c>
      <c r="C359" s="49">
        <v>0</v>
      </c>
      <c r="D359" s="49">
        <v>0</v>
      </c>
      <c r="E359" s="49">
        <v>0</v>
      </c>
      <c r="F359" s="372"/>
      <c r="G359" s="49">
        <v>0</v>
      </c>
      <c r="H359" s="58">
        <v>0</v>
      </c>
      <c r="I359" s="48">
        <f t="shared" si="52"/>
        <v>0</v>
      </c>
    </row>
    <row r="360" spans="1:9" x14ac:dyDescent="0.25">
      <c r="A360" s="11" t="s">
        <v>20</v>
      </c>
      <c r="B360" s="52">
        <v>5.5869151799266555E-2</v>
      </c>
      <c r="C360" s="52">
        <v>3.0077046520608133</v>
      </c>
      <c r="D360" s="52">
        <v>0.93642618813991996</v>
      </c>
      <c r="E360" s="52">
        <v>7.9999999359999992E-9</v>
      </c>
      <c r="F360" s="372"/>
      <c r="G360" s="52">
        <v>0</v>
      </c>
      <c r="H360" s="53">
        <v>0</v>
      </c>
      <c r="I360" s="54">
        <f t="shared" si="52"/>
        <v>3.9999999999999996</v>
      </c>
    </row>
    <row r="361" spans="1:9" x14ac:dyDescent="0.25">
      <c r="A361" s="13" t="s">
        <v>58</v>
      </c>
      <c r="B361" s="49">
        <v>4.3187889838775071</v>
      </c>
      <c r="C361" s="49">
        <v>7.3241317755378716</v>
      </c>
      <c r="D361" s="49">
        <v>13.35707915731534</v>
      </c>
      <c r="E361" s="49">
        <v>8.3269278931590438E-8</v>
      </c>
      <c r="F361" s="372"/>
      <c r="G361" s="49">
        <v>0</v>
      </c>
      <c r="H361" s="58">
        <v>0</v>
      </c>
      <c r="I361" s="48">
        <f t="shared" si="52"/>
        <v>24.999999999999996</v>
      </c>
    </row>
    <row r="362" spans="1:9" x14ac:dyDescent="0.25">
      <c r="A362" s="11" t="s">
        <v>21</v>
      </c>
      <c r="B362" s="52">
        <v>96.023231546897208</v>
      </c>
      <c r="C362" s="52">
        <v>279.58981075602668</v>
      </c>
      <c r="D362" s="52">
        <v>157.38695769029857</v>
      </c>
      <c r="E362" s="52">
        <v>6.7774665976200507E-9</v>
      </c>
      <c r="F362" s="372"/>
      <c r="G362" s="52">
        <v>0</v>
      </c>
      <c r="H362" s="53">
        <v>0</v>
      </c>
      <c r="I362" s="54">
        <f t="shared" si="52"/>
        <v>532.99999999999989</v>
      </c>
    </row>
    <row r="363" spans="1:9" x14ac:dyDescent="0.25">
      <c r="A363" s="13" t="s">
        <v>22</v>
      </c>
      <c r="B363" s="49">
        <v>0</v>
      </c>
      <c r="C363" s="49">
        <v>0</v>
      </c>
      <c r="D363" s="49">
        <v>0</v>
      </c>
      <c r="E363" s="49">
        <v>0</v>
      </c>
      <c r="F363" s="372"/>
      <c r="G363" s="49">
        <v>0</v>
      </c>
      <c r="H363" s="58">
        <v>0</v>
      </c>
      <c r="I363" s="48">
        <f t="shared" si="52"/>
        <v>0</v>
      </c>
    </row>
    <row r="364" spans="1:9" x14ac:dyDescent="0.25">
      <c r="A364" s="11" t="s">
        <v>23</v>
      </c>
      <c r="B364" s="52">
        <v>61.821949879007711</v>
      </c>
      <c r="C364" s="52">
        <v>8.746555739268248E-4</v>
      </c>
      <c r="D364" s="52">
        <v>6.209975454273053</v>
      </c>
      <c r="E364" s="52">
        <v>1.1145317284510686E-8</v>
      </c>
      <c r="F364" s="372"/>
      <c r="G364" s="52">
        <v>0</v>
      </c>
      <c r="H364" s="53">
        <v>0</v>
      </c>
      <c r="I364" s="54">
        <f t="shared" si="52"/>
        <v>68.032800000000009</v>
      </c>
    </row>
    <row r="365" spans="1:9" ht="14.4" thickBot="1" x14ac:dyDescent="0.3">
      <c r="A365" s="13" t="s">
        <v>24</v>
      </c>
      <c r="B365" s="49">
        <v>2.6170844059830225</v>
      </c>
      <c r="C365" s="49">
        <v>4.322893294254623</v>
      </c>
      <c r="D365" s="49">
        <v>2.5439640930740639</v>
      </c>
      <c r="E365" s="49">
        <v>421.22492035025266</v>
      </c>
      <c r="F365" s="373"/>
      <c r="G365" s="49">
        <v>5.4189417327689702</v>
      </c>
      <c r="H365" s="58">
        <v>2.2996123666653913E-2</v>
      </c>
      <c r="I365" s="48">
        <f t="shared" si="52"/>
        <v>436.1508</v>
      </c>
    </row>
    <row r="366" spans="1:9" x14ac:dyDescent="0.25">
      <c r="A366" s="21" t="s">
        <v>25</v>
      </c>
      <c r="B366" s="127">
        <f>SUM(B345:B365)</f>
        <v>169.09677479096115</v>
      </c>
      <c r="C366" s="127">
        <f t="shared" ref="C366:I366" si="53">SUM(C345:C365)</f>
        <v>341.26612172461643</v>
      </c>
      <c r="D366" s="127">
        <f t="shared" si="53"/>
        <v>280.5622451892761</v>
      </c>
      <c r="E366" s="127">
        <f t="shared" si="53"/>
        <v>424.17315283046884</v>
      </c>
      <c r="F366" s="127">
        <f t="shared" si="53"/>
        <v>0</v>
      </c>
      <c r="G366" s="127">
        <f t="shared" si="53"/>
        <v>5.4189417327689702</v>
      </c>
      <c r="H366" s="128">
        <f t="shared" si="53"/>
        <v>2.2996123666653913E-2</v>
      </c>
      <c r="I366" s="129">
        <f t="shared" si="53"/>
        <v>1220.5402323917579</v>
      </c>
    </row>
    <row r="367" spans="1:9" ht="15" thickBot="1" x14ac:dyDescent="0.35">
      <c r="A367" s="18" t="s">
        <v>85</v>
      </c>
      <c r="B367" s="105">
        <f>B366/$I366</f>
        <v>0.13854256525374906</v>
      </c>
      <c r="C367" s="105">
        <f t="shared" ref="C367:I367" si="54">C366/$I366</f>
        <v>0.27960251753100751</v>
      </c>
      <c r="D367" s="105">
        <f t="shared" si="54"/>
        <v>0.22986726512037153</v>
      </c>
      <c r="E367" s="105">
        <f t="shared" si="54"/>
        <v>0.34752902163598781</v>
      </c>
      <c r="F367" s="105">
        <f t="shared" si="54"/>
        <v>0</v>
      </c>
      <c r="G367" s="105">
        <f t="shared" si="54"/>
        <v>4.4397895202111185E-3</v>
      </c>
      <c r="H367" s="105">
        <f t="shared" si="54"/>
        <v>1.8840938673189781E-5</v>
      </c>
      <c r="I367" s="107">
        <f t="shared" si="54"/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55">SUM(B372:H372)</f>
        <v>0</v>
      </c>
    </row>
    <row r="373" spans="1:9" x14ac:dyDescent="0.25">
      <c r="A373" s="12" t="s">
        <v>8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5"/>
        <v>0</v>
      </c>
    </row>
    <row r="374" spans="1:9" x14ac:dyDescent="0.25">
      <c r="A374" s="11" t="s">
        <v>9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5"/>
        <v>0</v>
      </c>
    </row>
    <row r="375" spans="1:9" x14ac:dyDescent="0.25">
      <c r="A375" s="12" t="s">
        <v>10</v>
      </c>
      <c r="B375" s="49">
        <v>0</v>
      </c>
      <c r="C375" s="49">
        <v>0</v>
      </c>
      <c r="D375" s="49">
        <v>0</v>
      </c>
      <c r="E375" s="49">
        <v>0</v>
      </c>
      <c r="F375" s="372"/>
      <c r="G375" s="49">
        <v>0</v>
      </c>
      <c r="H375" s="58">
        <v>0</v>
      </c>
      <c r="I375" s="48">
        <f t="shared" si="55"/>
        <v>0</v>
      </c>
    </row>
    <row r="376" spans="1:9" x14ac:dyDescent="0.25">
      <c r="A376" s="11" t="s">
        <v>11</v>
      </c>
      <c r="B376" s="52">
        <v>1.0068960682361462E-8</v>
      </c>
      <c r="C376" s="52">
        <v>1.0068960682361462E-8</v>
      </c>
      <c r="D376" s="52">
        <v>1.0068960682361462E-8</v>
      </c>
      <c r="E376" s="52">
        <v>0.82392544783722266</v>
      </c>
      <c r="F376" s="372"/>
      <c r="G376" s="52">
        <v>0</v>
      </c>
      <c r="H376" s="53">
        <v>0</v>
      </c>
      <c r="I376" s="54">
        <f t="shared" si="55"/>
        <v>0.82392547804410465</v>
      </c>
    </row>
    <row r="377" spans="1:9" x14ac:dyDescent="0.25">
      <c r="A377" s="12" t="s">
        <v>12</v>
      </c>
      <c r="B377" s="49">
        <v>0</v>
      </c>
      <c r="C377" s="49">
        <v>0</v>
      </c>
      <c r="D377" s="49">
        <v>0</v>
      </c>
      <c r="E377" s="49">
        <v>0</v>
      </c>
      <c r="F377" s="372"/>
      <c r="G377" s="49">
        <v>0</v>
      </c>
      <c r="H377" s="58">
        <v>0</v>
      </c>
      <c r="I377" s="48">
        <f>SUM(B377:H377)</f>
        <v>0</v>
      </c>
    </row>
    <row r="378" spans="1:9" x14ac:dyDescent="0.25">
      <c r="A378" s="11" t="s">
        <v>13</v>
      </c>
      <c r="B378" s="52">
        <v>9.0896356580001016E-9</v>
      </c>
      <c r="C378" s="52">
        <v>9.0896356580001016E-9</v>
      </c>
      <c r="D378" s="52">
        <v>9.0896356580001016E-9</v>
      </c>
      <c r="E378" s="52">
        <v>413.32067040694375</v>
      </c>
      <c r="F378" s="372"/>
      <c r="G378" s="52">
        <v>0</v>
      </c>
      <c r="H378" s="53">
        <v>0</v>
      </c>
      <c r="I378" s="54">
        <f t="shared" si="55"/>
        <v>413.32067043421267</v>
      </c>
    </row>
    <row r="379" spans="1:9" x14ac:dyDescent="0.25">
      <c r="A379" s="12" t="s">
        <v>14</v>
      </c>
      <c r="B379" s="49">
        <v>4.9647999864596351</v>
      </c>
      <c r="C379" s="49">
        <v>4.5134545290419818E-9</v>
      </c>
      <c r="D379" s="49">
        <v>4.5134545290419818E-9</v>
      </c>
      <c r="E379" s="49">
        <v>4.5134545290419818E-9</v>
      </c>
      <c r="F379" s="372"/>
      <c r="G379" s="49">
        <v>0</v>
      </c>
      <c r="H379" s="58">
        <v>0</v>
      </c>
      <c r="I379" s="48">
        <f t="shared" si="55"/>
        <v>4.9647999999999985</v>
      </c>
    </row>
    <row r="380" spans="1:9" x14ac:dyDescent="0.25">
      <c r="A380" s="11" t="s">
        <v>15</v>
      </c>
      <c r="B380" s="52">
        <v>20.953161221710719</v>
      </c>
      <c r="C380" s="52">
        <v>9.8275862035077297E-9</v>
      </c>
      <c r="D380" s="52">
        <v>93.046838758634109</v>
      </c>
      <c r="E380" s="52">
        <v>9.8275862035077297E-9</v>
      </c>
      <c r="F380" s="372"/>
      <c r="G380" s="52">
        <v>0</v>
      </c>
      <c r="H380" s="53">
        <v>0</v>
      </c>
      <c r="I380" s="54">
        <f>SUM(B380:H380)</f>
        <v>114</v>
      </c>
    </row>
    <row r="381" spans="1:9" x14ac:dyDescent="0.25">
      <c r="A381" s="12" t="s">
        <v>16</v>
      </c>
      <c r="B381" s="49">
        <v>0.99036263588954365</v>
      </c>
      <c r="C381" s="49">
        <v>1.0833333315277777E-8</v>
      </c>
      <c r="D381" s="49">
        <v>25.009637342443785</v>
      </c>
      <c r="E381" s="49">
        <v>1.0833333315277777E-8</v>
      </c>
      <c r="F381" s="372"/>
      <c r="G381" s="49">
        <v>0</v>
      </c>
      <c r="H381" s="58">
        <v>0</v>
      </c>
      <c r="I381" s="48">
        <f t="shared" si="55"/>
        <v>25.999999999999993</v>
      </c>
    </row>
    <row r="382" spans="1:9" x14ac:dyDescent="0.25">
      <c r="A382" s="11" t="s">
        <v>17</v>
      </c>
      <c r="B382" s="52">
        <v>0</v>
      </c>
      <c r="C382" s="52">
        <v>0</v>
      </c>
      <c r="D382" s="52">
        <v>0</v>
      </c>
      <c r="E382" s="52">
        <v>0</v>
      </c>
      <c r="F382" s="372"/>
      <c r="G382" s="52">
        <v>0</v>
      </c>
      <c r="H382" s="53">
        <v>0</v>
      </c>
      <c r="I382" s="54">
        <f t="shared" si="55"/>
        <v>0</v>
      </c>
    </row>
    <row r="383" spans="1:9" x14ac:dyDescent="0.25">
      <c r="A383" s="12" t="s">
        <v>139</v>
      </c>
      <c r="B383" s="49">
        <v>13.119372077069471</v>
      </c>
      <c r="C383" s="49">
        <v>1.1075255269042459</v>
      </c>
      <c r="D383" s="49">
        <v>30.773102367901277</v>
      </c>
      <c r="E383" s="49">
        <v>2.8124999929687496E-8</v>
      </c>
      <c r="F383" s="372"/>
      <c r="G383" s="49">
        <v>0</v>
      </c>
      <c r="H383" s="58">
        <v>0</v>
      </c>
      <c r="I383" s="48">
        <f t="shared" si="55"/>
        <v>44.999999999999993</v>
      </c>
    </row>
    <row r="384" spans="1:9" x14ac:dyDescent="0.25">
      <c r="A384" s="11" t="s">
        <v>18</v>
      </c>
      <c r="B384" s="52">
        <v>0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55"/>
        <v>0</v>
      </c>
    </row>
    <row r="385" spans="1:9" x14ac:dyDescent="0.25">
      <c r="A385" s="12" t="s">
        <v>19</v>
      </c>
      <c r="B385" s="49">
        <v>0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55"/>
        <v>0</v>
      </c>
    </row>
    <row r="386" spans="1:9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5"/>
        <v>0</v>
      </c>
    </row>
    <row r="387" spans="1:9" x14ac:dyDescent="0.25">
      <c r="A387" s="13" t="s">
        <v>58</v>
      </c>
      <c r="B387" s="49">
        <v>10.999999890084553</v>
      </c>
      <c r="C387" s="49">
        <v>3.6638482729899793E-8</v>
      </c>
      <c r="D387" s="49">
        <v>3.6638482729899793E-8</v>
      </c>
      <c r="E387" s="49">
        <v>3.6638482729899793E-8</v>
      </c>
      <c r="F387" s="372"/>
      <c r="G387" s="49">
        <v>0</v>
      </c>
      <c r="H387" s="58">
        <v>0</v>
      </c>
      <c r="I387" s="48">
        <f t="shared" si="55"/>
        <v>11</v>
      </c>
    </row>
    <row r="388" spans="1:9" x14ac:dyDescent="0.25">
      <c r="A388" s="11" t="s">
        <v>21</v>
      </c>
      <c r="B388" s="52">
        <v>0</v>
      </c>
      <c r="C388" s="52">
        <v>0</v>
      </c>
      <c r="D388" s="52">
        <v>0</v>
      </c>
      <c r="E388" s="52">
        <v>0</v>
      </c>
      <c r="F388" s="372"/>
      <c r="G388" s="52">
        <v>0</v>
      </c>
      <c r="H388" s="53">
        <v>0</v>
      </c>
      <c r="I388" s="54">
        <f t="shared" si="55"/>
        <v>0</v>
      </c>
    </row>
    <row r="389" spans="1:9" x14ac:dyDescent="0.25">
      <c r="A389" s="13" t="s">
        <v>22</v>
      </c>
      <c r="B389" s="49">
        <v>0</v>
      </c>
      <c r="C389" s="49">
        <v>0</v>
      </c>
      <c r="D389" s="49">
        <v>0</v>
      </c>
      <c r="E389" s="49">
        <v>0</v>
      </c>
      <c r="F389" s="372"/>
      <c r="G389" s="49">
        <v>0</v>
      </c>
      <c r="H389" s="58">
        <v>0</v>
      </c>
      <c r="I389" s="48">
        <f t="shared" si="55"/>
        <v>0</v>
      </c>
    </row>
    <row r="390" spans="1:9" x14ac:dyDescent="0.25">
      <c r="A390" s="11" t="s">
        <v>23</v>
      </c>
      <c r="B390" s="52">
        <v>6.4691999665570723</v>
      </c>
      <c r="C390" s="52">
        <v>1.1147642603062845E-8</v>
      </c>
      <c r="D390" s="52">
        <v>1.1147642603062845E-8</v>
      </c>
      <c r="E390" s="52">
        <v>1.1147642603062845E-8</v>
      </c>
      <c r="F390" s="372"/>
      <c r="G390" s="52">
        <v>0</v>
      </c>
      <c r="H390" s="53">
        <v>0</v>
      </c>
      <c r="I390" s="54">
        <f t="shared" si="55"/>
        <v>6.4692000000000007</v>
      </c>
    </row>
    <row r="391" spans="1:9" ht="14.4" thickBot="1" x14ac:dyDescent="0.3">
      <c r="A391" s="13" t="s">
        <v>24</v>
      </c>
      <c r="B391" s="49">
        <v>11.972020650055216</v>
      </c>
      <c r="C391" s="49">
        <v>1.4881371655877815E-2</v>
      </c>
      <c r="D391" s="49">
        <v>3.2358095908096631</v>
      </c>
      <c r="E391" s="49">
        <v>51.7034696376437</v>
      </c>
      <c r="F391" s="373"/>
      <c r="G391" s="49">
        <v>43.651418749835543</v>
      </c>
      <c r="H391" s="58">
        <v>0</v>
      </c>
      <c r="I391" s="48">
        <f t="shared" si="55"/>
        <v>110.5776</v>
      </c>
    </row>
    <row r="392" spans="1:9" x14ac:dyDescent="0.25">
      <c r="A392" s="21" t="s">
        <v>25</v>
      </c>
      <c r="B392" s="127">
        <f>SUM(B371:B391)</f>
        <v>69.468916446984807</v>
      </c>
      <c r="C392" s="127">
        <f t="shared" ref="C392:I392" si="56">SUM(C371:C391)</f>
        <v>1.1224069906792193</v>
      </c>
      <c r="D392" s="127">
        <f t="shared" si="56"/>
        <v>152.065388131247</v>
      </c>
      <c r="E392" s="127">
        <f t="shared" si="56"/>
        <v>465.84806559351017</v>
      </c>
      <c r="F392" s="127">
        <f t="shared" si="56"/>
        <v>0</v>
      </c>
      <c r="G392" s="127">
        <f t="shared" si="56"/>
        <v>43.651418749835543</v>
      </c>
      <c r="H392" s="128">
        <f t="shared" si="56"/>
        <v>0</v>
      </c>
      <c r="I392" s="129">
        <f t="shared" si="56"/>
        <v>732.15619591225675</v>
      </c>
    </row>
    <row r="393" spans="1:9" ht="15" thickBot="1" x14ac:dyDescent="0.35">
      <c r="A393" s="18" t="s">
        <v>85</v>
      </c>
      <c r="B393" s="105">
        <f>B392/$I392</f>
        <v>9.488264503509046E-2</v>
      </c>
      <c r="C393" s="105">
        <f t="shared" ref="C393:I393" si="57">C392/$I392</f>
        <v>1.5330157648679259E-3</v>
      </c>
      <c r="D393" s="105">
        <f t="shared" si="57"/>
        <v>0.20769528275558138</v>
      </c>
      <c r="E393" s="105">
        <f t="shared" si="57"/>
        <v>0.63626869265658503</v>
      </c>
      <c r="F393" s="105">
        <f t="shared" si="57"/>
        <v>0</v>
      </c>
      <c r="G393" s="105">
        <f t="shared" si="57"/>
        <v>5.9620363787875157E-2</v>
      </c>
      <c r="H393" s="105">
        <f t="shared" si="57"/>
        <v>0</v>
      </c>
      <c r="I393" s="107">
        <f t="shared" si="57"/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9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58">SUM(B398:H398)</f>
        <v>0</v>
      </c>
    </row>
    <row r="399" spans="1:9" x14ac:dyDescent="0.25">
      <c r="A399" s="12" t="s">
        <v>8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58"/>
        <v>0</v>
      </c>
    </row>
    <row r="400" spans="1:9" x14ac:dyDescent="0.25">
      <c r="A400" s="11" t="s">
        <v>9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58"/>
        <v>0</v>
      </c>
    </row>
    <row r="401" spans="1:9" x14ac:dyDescent="0.25">
      <c r="A401" s="12" t="s">
        <v>10</v>
      </c>
      <c r="B401" s="49">
        <v>0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58"/>
        <v>0</v>
      </c>
    </row>
    <row r="402" spans="1:9" x14ac:dyDescent="0.25">
      <c r="A402" s="11" t="s">
        <v>11</v>
      </c>
      <c r="B402" s="52">
        <v>1.0068959742019491E-8</v>
      </c>
      <c r="C402" s="52">
        <v>0</v>
      </c>
      <c r="D402" s="52">
        <v>0</v>
      </c>
      <c r="E402" s="52">
        <v>7.0772076519000235E-2</v>
      </c>
      <c r="F402" s="372"/>
      <c r="G402" s="52">
        <v>0</v>
      </c>
      <c r="H402" s="53">
        <v>0</v>
      </c>
      <c r="I402" s="54">
        <f t="shared" si="58"/>
        <v>7.077208658795997E-2</v>
      </c>
    </row>
    <row r="403" spans="1:9" x14ac:dyDescent="0.25">
      <c r="A403" s="12" t="s">
        <v>12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0</v>
      </c>
    </row>
    <row r="404" spans="1:9" x14ac:dyDescent="0.25">
      <c r="A404" s="11" t="s">
        <v>13</v>
      </c>
      <c r="B404" s="52">
        <v>9.0896336620128583E-9</v>
      </c>
      <c r="C404" s="52">
        <v>0</v>
      </c>
      <c r="D404" s="52">
        <v>0</v>
      </c>
      <c r="E404" s="52">
        <v>4.1377195867858166E-2</v>
      </c>
      <c r="F404" s="372"/>
      <c r="G404" s="52">
        <v>0</v>
      </c>
      <c r="H404" s="53">
        <v>0</v>
      </c>
      <c r="I404" s="54">
        <f t="shared" si="58"/>
        <v>4.137720495749183E-2</v>
      </c>
    </row>
    <row r="405" spans="1:9" x14ac:dyDescent="0.25">
      <c r="A405" s="12" t="s">
        <v>14</v>
      </c>
      <c r="B405" s="49">
        <v>0.35702013314575165</v>
      </c>
      <c r="C405" s="49">
        <v>7.6929737391438255E-2</v>
      </c>
      <c r="D405" s="49">
        <v>0.55045012946281002</v>
      </c>
      <c r="E405" s="49">
        <v>0</v>
      </c>
      <c r="F405" s="372"/>
      <c r="G405" s="49">
        <v>0</v>
      </c>
      <c r="H405" s="58">
        <v>0</v>
      </c>
      <c r="I405" s="48">
        <f t="shared" si="58"/>
        <v>0.98439999999999994</v>
      </c>
    </row>
    <row r="406" spans="1:9" x14ac:dyDescent="0.25">
      <c r="A406" s="11" t="s">
        <v>15</v>
      </c>
      <c r="B406" s="52">
        <v>18.618283038695594</v>
      </c>
      <c r="C406" s="52">
        <v>29.366106493347967</v>
      </c>
      <c r="D406" s="52">
        <v>1.5610467956436617E-2</v>
      </c>
      <c r="E406" s="52">
        <v>0</v>
      </c>
      <c r="F406" s="372"/>
      <c r="G406" s="52">
        <v>0</v>
      </c>
      <c r="H406" s="53">
        <v>0</v>
      </c>
      <c r="I406" s="54">
        <f>SUM(B406:H406)</f>
        <v>48</v>
      </c>
    </row>
    <row r="407" spans="1:9" x14ac:dyDescent="0.25">
      <c r="A407" s="12" t="s">
        <v>16</v>
      </c>
      <c r="B407" s="49">
        <v>0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58"/>
        <v>0</v>
      </c>
    </row>
    <row r="408" spans="1:9" x14ac:dyDescent="0.25">
      <c r="A408" s="11" t="s">
        <v>17</v>
      </c>
      <c r="B408" s="52">
        <v>0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58"/>
        <v>0</v>
      </c>
    </row>
    <row r="409" spans="1:9" x14ac:dyDescent="0.25">
      <c r="A409" s="12" t="s">
        <v>139</v>
      </c>
      <c r="B409" s="49">
        <v>6.2024787633550647</v>
      </c>
      <c r="C409" s="49">
        <v>18.750181615971858</v>
      </c>
      <c r="D409" s="49">
        <v>2.6675312496549028</v>
      </c>
      <c r="E409" s="49">
        <v>0.37980837101817583</v>
      </c>
      <c r="F409" s="372"/>
      <c r="G409" s="49">
        <v>0</v>
      </c>
      <c r="H409" s="58">
        <v>0</v>
      </c>
      <c r="I409" s="48">
        <f t="shared" si="58"/>
        <v>28</v>
      </c>
    </row>
    <row r="410" spans="1:9" x14ac:dyDescent="0.25">
      <c r="A410" s="11" t="s">
        <v>18</v>
      </c>
      <c r="B410" s="52">
        <v>0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58"/>
        <v>0</v>
      </c>
    </row>
    <row r="411" spans="1:9" x14ac:dyDescent="0.25">
      <c r="A411" s="12" t="s">
        <v>19</v>
      </c>
      <c r="B411" s="49">
        <v>0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58"/>
        <v>0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58"/>
        <v>0</v>
      </c>
    </row>
    <row r="413" spans="1:9" x14ac:dyDescent="0.25">
      <c r="A413" s="13" t="s">
        <v>58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58"/>
        <v>0</v>
      </c>
    </row>
    <row r="414" spans="1:9" x14ac:dyDescent="0.25">
      <c r="A414" s="11" t="s">
        <v>21</v>
      </c>
      <c r="B414" s="52">
        <v>0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58"/>
        <v>0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58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58"/>
        <v>0</v>
      </c>
    </row>
    <row r="417" spans="1:9" ht="14.4" thickBot="1" x14ac:dyDescent="0.3">
      <c r="A417" s="13" t="s">
        <v>24</v>
      </c>
      <c r="B417" s="49">
        <v>1.0062228466373591</v>
      </c>
      <c r="C417" s="49">
        <v>0.47414575699586686</v>
      </c>
      <c r="D417" s="49">
        <v>2.9237090522225059E-2</v>
      </c>
      <c r="E417" s="49">
        <v>37.941447841251076</v>
      </c>
      <c r="F417" s="373"/>
      <c r="G417" s="49">
        <v>6.9421464645934732</v>
      </c>
      <c r="H417" s="58">
        <v>0</v>
      </c>
      <c r="I417" s="48">
        <f t="shared" si="58"/>
        <v>46.3932</v>
      </c>
    </row>
    <row r="418" spans="1:9" x14ac:dyDescent="0.25">
      <c r="A418" s="21" t="s">
        <v>25</v>
      </c>
      <c r="B418" s="127">
        <f>SUM(B397:B417)</f>
        <v>26.184004800992362</v>
      </c>
      <c r="C418" s="127">
        <f t="shared" ref="C418:I418" si="59">SUM(C397:C417)</f>
        <v>48.66736360370713</v>
      </c>
      <c r="D418" s="127">
        <f t="shared" si="59"/>
        <v>3.2628289375963746</v>
      </c>
      <c r="E418" s="127">
        <f t="shared" si="59"/>
        <v>38.433405484656113</v>
      </c>
      <c r="F418" s="127">
        <f t="shared" si="59"/>
        <v>0</v>
      </c>
      <c r="G418" s="127">
        <f t="shared" si="59"/>
        <v>6.9421464645934732</v>
      </c>
      <c r="H418" s="128">
        <f t="shared" si="59"/>
        <v>0</v>
      </c>
      <c r="I418" s="129">
        <f t="shared" si="59"/>
        <v>123.48974929154545</v>
      </c>
    </row>
    <row r="419" spans="1:9" ht="15" thickBot="1" x14ac:dyDescent="0.35">
      <c r="A419" s="18" t="s">
        <v>85</v>
      </c>
      <c r="B419" s="105">
        <f>B418/$I418</f>
        <v>0.21203383237239282</v>
      </c>
      <c r="C419" s="105">
        <f t="shared" ref="C419:I419" si="60">C418/$I418</f>
        <v>0.39410043248860227</v>
      </c>
      <c r="D419" s="105">
        <f t="shared" si="60"/>
        <v>2.6421860569926344E-2</v>
      </c>
      <c r="E419" s="105">
        <f t="shared" si="60"/>
        <v>0.31122749625087626</v>
      </c>
      <c r="F419" s="105">
        <f t="shared" si="60"/>
        <v>0</v>
      </c>
      <c r="G419" s="105">
        <f t="shared" si="60"/>
        <v>5.6216378318202295E-2</v>
      </c>
      <c r="H419" s="105">
        <f t="shared" si="60"/>
        <v>0</v>
      </c>
      <c r="I419" s="107">
        <f t="shared" si="60"/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9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61">SUM(B424:H424)</f>
        <v>0</v>
      </c>
    </row>
    <row r="425" spans="1:9" x14ac:dyDescent="0.25">
      <c r="A425" s="12" t="s">
        <v>8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1"/>
        <v>0</v>
      </c>
    </row>
    <row r="426" spans="1:9" x14ac:dyDescent="0.25">
      <c r="A426" s="11" t="s">
        <v>9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1"/>
        <v>0</v>
      </c>
    </row>
    <row r="427" spans="1:9" x14ac:dyDescent="0.25">
      <c r="A427" s="12" t="s">
        <v>10</v>
      </c>
      <c r="B427" s="49">
        <v>0</v>
      </c>
      <c r="C427" s="49">
        <v>0</v>
      </c>
      <c r="D427" s="49">
        <v>0</v>
      </c>
      <c r="E427" s="49">
        <v>0</v>
      </c>
      <c r="F427" s="372"/>
      <c r="G427" s="49">
        <v>0</v>
      </c>
      <c r="H427" s="58">
        <v>0</v>
      </c>
      <c r="I427" s="48">
        <f t="shared" si="61"/>
        <v>0</v>
      </c>
    </row>
    <row r="428" spans="1:9" x14ac:dyDescent="0.25">
      <c r="A428" s="11" t="s">
        <v>11</v>
      </c>
      <c r="B428" s="52">
        <v>0</v>
      </c>
      <c r="C428" s="52">
        <v>0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61"/>
        <v>0</v>
      </c>
    </row>
    <row r="429" spans="1:9" x14ac:dyDescent="0.25">
      <c r="A429" s="12" t="s">
        <v>12</v>
      </c>
      <c r="B429" s="49">
        <v>0</v>
      </c>
      <c r="C429" s="49">
        <v>0</v>
      </c>
      <c r="D429" s="49">
        <v>0</v>
      </c>
      <c r="E429" s="49">
        <v>0</v>
      </c>
      <c r="F429" s="372"/>
      <c r="G429" s="49">
        <v>0</v>
      </c>
      <c r="H429" s="58">
        <v>0</v>
      </c>
      <c r="I429" s="48">
        <f>SUM(B429:H429)</f>
        <v>0</v>
      </c>
    </row>
    <row r="430" spans="1:9" x14ac:dyDescent="0.25">
      <c r="A430" s="11" t="s">
        <v>13</v>
      </c>
      <c r="B430" s="52">
        <v>9.0896297516132182E-9</v>
      </c>
      <c r="C430" s="52">
        <v>9.0896297516132182E-9</v>
      </c>
      <c r="D430" s="52">
        <v>9.0896297516132182E-9</v>
      </c>
      <c r="E430" s="52">
        <v>4.1959756921349532E-2</v>
      </c>
      <c r="F430" s="372"/>
      <c r="G430" s="52">
        <v>0</v>
      </c>
      <c r="H430" s="53">
        <v>0</v>
      </c>
      <c r="I430" s="54">
        <f t="shared" si="61"/>
        <v>4.195978419023879E-2</v>
      </c>
    </row>
    <row r="431" spans="1:9" x14ac:dyDescent="0.25">
      <c r="A431" s="12" t="s">
        <v>14</v>
      </c>
      <c r="B431" s="49">
        <v>2.8533333333333331E-2</v>
      </c>
      <c r="C431" s="49">
        <v>2.8533333333333331E-2</v>
      </c>
      <c r="D431" s="49">
        <v>2.8533333333333331E-2</v>
      </c>
      <c r="E431" s="49">
        <v>0</v>
      </c>
      <c r="F431" s="372"/>
      <c r="G431" s="49">
        <v>0</v>
      </c>
      <c r="H431" s="58">
        <v>0</v>
      </c>
      <c r="I431" s="48">
        <f t="shared" si="61"/>
        <v>8.5599999999999996E-2</v>
      </c>
    </row>
    <row r="432" spans="1:9" x14ac:dyDescent="0.25">
      <c r="A432" s="11" t="s">
        <v>15</v>
      </c>
      <c r="B432" s="52">
        <v>138.78298658166443</v>
      </c>
      <c r="C432" s="52">
        <v>14.609629649418588</v>
      </c>
      <c r="D432" s="52">
        <v>48.607383768917003</v>
      </c>
      <c r="E432" s="52">
        <v>0</v>
      </c>
      <c r="F432" s="372"/>
      <c r="G432" s="52">
        <v>0</v>
      </c>
      <c r="H432" s="53">
        <v>0</v>
      </c>
      <c r="I432" s="54">
        <f>SUM(B432:H432)</f>
        <v>202.00000000000003</v>
      </c>
    </row>
    <row r="433" spans="1:9" x14ac:dyDescent="0.25">
      <c r="A433" s="12" t="s">
        <v>16</v>
      </c>
      <c r="B433" s="49">
        <v>0</v>
      </c>
      <c r="C433" s="49">
        <v>0</v>
      </c>
      <c r="D433" s="49">
        <v>0</v>
      </c>
      <c r="E433" s="49">
        <v>0</v>
      </c>
      <c r="F433" s="372"/>
      <c r="G433" s="49">
        <v>0</v>
      </c>
      <c r="H433" s="58">
        <v>0</v>
      </c>
      <c r="I433" s="48">
        <f t="shared" si="61"/>
        <v>0</v>
      </c>
    </row>
    <row r="434" spans="1:9" x14ac:dyDescent="0.25">
      <c r="A434" s="11" t="s">
        <v>17</v>
      </c>
      <c r="B434" s="52">
        <v>0</v>
      </c>
      <c r="C434" s="52">
        <v>0</v>
      </c>
      <c r="D434" s="52">
        <v>0</v>
      </c>
      <c r="E434" s="52">
        <v>0</v>
      </c>
      <c r="F434" s="372"/>
      <c r="G434" s="52">
        <v>0</v>
      </c>
      <c r="H434" s="53">
        <v>0</v>
      </c>
      <c r="I434" s="54">
        <f t="shared" si="61"/>
        <v>0</v>
      </c>
    </row>
    <row r="435" spans="1:9" x14ac:dyDescent="0.25">
      <c r="A435" s="12" t="s">
        <v>139</v>
      </c>
      <c r="B435" s="49">
        <v>5.2087612881970982</v>
      </c>
      <c r="C435" s="49">
        <v>4.1857994404268393</v>
      </c>
      <c r="D435" s="49">
        <v>1.9612277391424913</v>
      </c>
      <c r="E435" s="49">
        <v>0.64421153223357086</v>
      </c>
      <c r="F435" s="372"/>
      <c r="G435" s="49">
        <v>0</v>
      </c>
      <c r="H435" s="58">
        <v>0</v>
      </c>
      <c r="I435" s="48">
        <f t="shared" si="61"/>
        <v>11.999999999999998</v>
      </c>
    </row>
    <row r="436" spans="1:9" x14ac:dyDescent="0.25">
      <c r="A436" s="11" t="s">
        <v>18</v>
      </c>
      <c r="B436" s="52">
        <v>0</v>
      </c>
      <c r="C436" s="52">
        <v>0</v>
      </c>
      <c r="D436" s="52">
        <v>0</v>
      </c>
      <c r="E436" s="52">
        <v>0</v>
      </c>
      <c r="F436" s="372"/>
      <c r="G436" s="52">
        <v>0</v>
      </c>
      <c r="H436" s="53">
        <v>0</v>
      </c>
      <c r="I436" s="54">
        <f t="shared" si="61"/>
        <v>0</v>
      </c>
    </row>
    <row r="437" spans="1:9" x14ac:dyDescent="0.25">
      <c r="A437" s="12" t="s">
        <v>19</v>
      </c>
      <c r="B437" s="49">
        <v>0</v>
      </c>
      <c r="C437" s="49">
        <v>0</v>
      </c>
      <c r="D437" s="49">
        <v>0</v>
      </c>
      <c r="E437" s="49">
        <v>0</v>
      </c>
      <c r="F437" s="372"/>
      <c r="G437" s="49">
        <v>0</v>
      </c>
      <c r="H437" s="58">
        <v>0</v>
      </c>
      <c r="I437" s="48">
        <f t="shared" si="61"/>
        <v>0</v>
      </c>
    </row>
    <row r="438" spans="1:9" x14ac:dyDescent="0.25">
      <c r="A438" s="11" t="s">
        <v>20</v>
      </c>
      <c r="B438" s="52">
        <v>5.5892858408084383</v>
      </c>
      <c r="C438" s="52">
        <v>6.5323670023202524E-2</v>
      </c>
      <c r="D438" s="52">
        <v>3.3453904891683588</v>
      </c>
      <c r="E438" s="52">
        <v>0</v>
      </c>
      <c r="F438" s="372"/>
      <c r="G438" s="52">
        <v>0</v>
      </c>
      <c r="H438" s="53">
        <v>0</v>
      </c>
      <c r="I438" s="54">
        <f t="shared" si="61"/>
        <v>9</v>
      </c>
    </row>
    <row r="439" spans="1:9" x14ac:dyDescent="0.25">
      <c r="A439" s="13" t="s">
        <v>58</v>
      </c>
      <c r="B439" s="49">
        <v>1</v>
      </c>
      <c r="C439" s="49">
        <v>1</v>
      </c>
      <c r="D439" s="49">
        <v>1</v>
      </c>
      <c r="E439" s="49">
        <v>0</v>
      </c>
      <c r="F439" s="372"/>
      <c r="G439" s="49">
        <v>0</v>
      </c>
      <c r="H439" s="58">
        <v>0</v>
      </c>
      <c r="I439" s="48">
        <f t="shared" si="61"/>
        <v>3</v>
      </c>
    </row>
    <row r="440" spans="1:9" x14ac:dyDescent="0.25">
      <c r="A440" s="11" t="s">
        <v>21</v>
      </c>
      <c r="B440" s="52">
        <v>1</v>
      </c>
      <c r="C440" s="52">
        <v>1</v>
      </c>
      <c r="D440" s="52">
        <v>1</v>
      </c>
      <c r="E440" s="52">
        <v>0</v>
      </c>
      <c r="F440" s="372"/>
      <c r="G440" s="52">
        <v>0</v>
      </c>
      <c r="H440" s="53">
        <v>0</v>
      </c>
      <c r="I440" s="54">
        <f t="shared" si="61"/>
        <v>3</v>
      </c>
    </row>
    <row r="441" spans="1:9" x14ac:dyDescent="0.25">
      <c r="A441" s="13" t="s">
        <v>22</v>
      </c>
      <c r="B441" s="49">
        <v>0</v>
      </c>
      <c r="C441" s="49">
        <v>0</v>
      </c>
      <c r="D441" s="49">
        <v>0</v>
      </c>
      <c r="E441" s="49">
        <v>0</v>
      </c>
      <c r="F441" s="372"/>
      <c r="G441" s="49">
        <v>0</v>
      </c>
      <c r="H441" s="58">
        <v>0</v>
      </c>
      <c r="I441" s="48">
        <f t="shared" si="61"/>
        <v>0</v>
      </c>
    </row>
    <row r="442" spans="1:9" x14ac:dyDescent="0.25">
      <c r="A442" s="11" t="s">
        <v>23</v>
      </c>
      <c r="B442" s="52">
        <v>22.211046398698596</v>
      </c>
      <c r="C442" s="52">
        <v>5.4987183489539494E-2</v>
      </c>
      <c r="D442" s="52">
        <v>4.431566417811867</v>
      </c>
      <c r="E442" s="52">
        <v>0</v>
      </c>
      <c r="F442" s="372"/>
      <c r="G442" s="52">
        <v>0</v>
      </c>
      <c r="H442" s="53">
        <v>0</v>
      </c>
      <c r="I442" s="54">
        <f t="shared" si="61"/>
        <v>26.697600000000001</v>
      </c>
    </row>
    <row r="443" spans="1:9" ht="15" thickBot="1" x14ac:dyDescent="0.35">
      <c r="A443" s="13" t="s">
        <v>24</v>
      </c>
      <c r="B443" s="70">
        <v>8.7052718170920933</v>
      </c>
      <c r="C443" s="70">
        <v>2.9706964170155694E-2</v>
      </c>
      <c r="D443" s="70">
        <v>32.133521701014494</v>
      </c>
      <c r="E443" s="70">
        <v>165.28862517461897</v>
      </c>
      <c r="F443" s="373"/>
      <c r="G443" s="49">
        <v>21.906076256511838</v>
      </c>
      <c r="H443" s="58">
        <v>8.3198086592512127E-2</v>
      </c>
      <c r="I443" s="48">
        <f t="shared" si="61"/>
        <v>228.14640000000009</v>
      </c>
    </row>
    <row r="444" spans="1:9" x14ac:dyDescent="0.25">
      <c r="A444" s="21" t="s">
        <v>25</v>
      </c>
      <c r="B444" s="127">
        <f>SUM(B423:B443)</f>
        <v>182.52588526888363</v>
      </c>
      <c r="C444" s="127">
        <f t="shared" ref="C444:I444" si="62">SUM(C423:C443)</f>
        <v>20.973980249951289</v>
      </c>
      <c r="D444" s="127">
        <f t="shared" si="62"/>
        <v>92.507623458477184</v>
      </c>
      <c r="E444" s="127">
        <f t="shared" si="62"/>
        <v>165.97479646377388</v>
      </c>
      <c r="F444" s="127">
        <f t="shared" si="62"/>
        <v>0</v>
      </c>
      <c r="G444" s="127">
        <f t="shared" si="62"/>
        <v>21.906076256511838</v>
      </c>
      <c r="H444" s="128">
        <f t="shared" si="62"/>
        <v>8.3198086592512127E-2</v>
      </c>
      <c r="I444" s="129">
        <f t="shared" si="62"/>
        <v>483.97155978419033</v>
      </c>
    </row>
    <row r="445" spans="1:9" ht="15" thickBot="1" x14ac:dyDescent="0.35">
      <c r="A445" s="18" t="s">
        <v>85</v>
      </c>
      <c r="B445" s="105">
        <f>B444/$I444</f>
        <v>0.37714175880556794</v>
      </c>
      <c r="C445" s="105">
        <f t="shared" ref="C445:I445" si="63">C444/$I444</f>
        <v>4.3337216466405336E-2</v>
      </c>
      <c r="D445" s="105">
        <f t="shared" si="63"/>
        <v>0.19114268511919921</v>
      </c>
      <c r="E445" s="105">
        <f t="shared" si="63"/>
        <v>0.34294328480331437</v>
      </c>
      <c r="F445" s="105">
        <f t="shared" si="63"/>
        <v>0</v>
      </c>
      <c r="G445" s="105">
        <f t="shared" si="63"/>
        <v>4.5263147831000779E-2</v>
      </c>
      <c r="H445" s="105">
        <f t="shared" si="63"/>
        <v>1.7190697451232738E-4</v>
      </c>
      <c r="I445" s="107">
        <f t="shared" si="63"/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4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4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4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4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4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235.94481708055403</v>
      </c>
      <c r="G456" s="379"/>
      <c r="H456" s="381"/>
      <c r="I456" s="54">
        <f t="shared" si="64"/>
        <v>235.94481708055403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4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4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64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4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4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4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4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4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64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64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64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1065.1212</v>
      </c>
      <c r="G469" s="382"/>
      <c r="H469" s="384"/>
      <c r="I469" s="48">
        <f t="shared" si="64"/>
        <v>1065.1212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:I470" si="65">SUM(C449:C469)</f>
        <v>0</v>
      </c>
      <c r="D470" s="127">
        <f t="shared" si="65"/>
        <v>0</v>
      </c>
      <c r="E470" s="127">
        <f t="shared" si="65"/>
        <v>0</v>
      </c>
      <c r="F470" s="127">
        <f t="shared" si="65"/>
        <v>1301.066017080554</v>
      </c>
      <c r="G470" s="127">
        <f t="shared" si="65"/>
        <v>0</v>
      </c>
      <c r="H470" s="127">
        <f t="shared" si="65"/>
        <v>0</v>
      </c>
      <c r="I470" s="129">
        <f t="shared" si="65"/>
        <v>1301.066017080554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:I471" si="66">C470/$I470</f>
        <v>0</v>
      </c>
      <c r="D471" s="105">
        <f t="shared" si="66"/>
        <v>0</v>
      </c>
      <c r="E471" s="105">
        <f t="shared" si="66"/>
        <v>0</v>
      </c>
      <c r="F471" s="105">
        <f t="shared" si="66"/>
        <v>1</v>
      </c>
      <c r="G471" s="105">
        <f t="shared" si="66"/>
        <v>0</v>
      </c>
      <c r="H471" s="105">
        <f t="shared" si="66"/>
        <v>0</v>
      </c>
      <c r="I471" s="107">
        <f t="shared" si="66"/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7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7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7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7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6900.8684318731339</v>
      </c>
      <c r="G480" s="379"/>
      <c r="H480" s="381"/>
      <c r="I480" s="54">
        <f t="shared" si="67"/>
        <v>6900.8684318731339</v>
      </c>
    </row>
    <row r="481" spans="1:9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9" x14ac:dyDescent="0.25">
      <c r="A482" s="11" t="s">
        <v>13</v>
      </c>
      <c r="B482" s="379"/>
      <c r="C482" s="380"/>
      <c r="D482" s="380"/>
      <c r="E482" s="381"/>
      <c r="F482" s="52">
        <v>9709.59076748599</v>
      </c>
      <c r="G482" s="379"/>
      <c r="H482" s="381"/>
      <c r="I482" s="54">
        <f t="shared" si="67"/>
        <v>9709.59076748599</v>
      </c>
    </row>
    <row r="483" spans="1:9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7"/>
        <v>0</v>
      </c>
    </row>
    <row r="484" spans="1:9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9" x14ac:dyDescent="0.25">
      <c r="A485" s="12" t="s">
        <v>16</v>
      </c>
      <c r="B485" s="379"/>
      <c r="C485" s="380"/>
      <c r="D485" s="380"/>
      <c r="E485" s="381"/>
      <c r="F485" s="49">
        <v>21.106478677439565</v>
      </c>
      <c r="G485" s="379"/>
      <c r="H485" s="381"/>
      <c r="I485" s="48">
        <f t="shared" si="67"/>
        <v>21.106478677439565</v>
      </c>
    </row>
    <row r="486" spans="1:9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67"/>
        <v>0</v>
      </c>
    </row>
    <row r="487" spans="1:9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7"/>
        <v>0</v>
      </c>
    </row>
    <row r="488" spans="1:9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7"/>
        <v>0</v>
      </c>
    </row>
    <row r="489" spans="1:9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67"/>
        <v>0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7"/>
        <v>0</v>
      </c>
    </row>
    <row r="491" spans="1:9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7"/>
        <v>0</v>
      </c>
    </row>
    <row r="492" spans="1:9" x14ac:dyDescent="0.25">
      <c r="A492" s="11" t="s">
        <v>21</v>
      </c>
      <c r="B492" s="379"/>
      <c r="C492" s="380"/>
      <c r="D492" s="380"/>
      <c r="E492" s="381"/>
      <c r="F492" s="52">
        <v>18</v>
      </c>
      <c r="G492" s="379"/>
      <c r="H492" s="381"/>
      <c r="I492" s="54">
        <f t="shared" si="67"/>
        <v>18</v>
      </c>
    </row>
    <row r="493" spans="1:9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7"/>
        <v>0</v>
      </c>
    </row>
    <row r="494" spans="1:9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7"/>
        <v>0</v>
      </c>
    </row>
    <row r="495" spans="1:9" ht="14.4" thickBot="1" x14ac:dyDescent="0.3">
      <c r="A495" s="13" t="s">
        <v>24</v>
      </c>
      <c r="B495" s="382"/>
      <c r="C495" s="383"/>
      <c r="D495" s="383"/>
      <c r="E495" s="384"/>
      <c r="F495" s="49">
        <v>147.64320000000001</v>
      </c>
      <c r="G495" s="382"/>
      <c r="H495" s="384"/>
      <c r="I495" s="48">
        <f t="shared" si="67"/>
        <v>147.64320000000001</v>
      </c>
    </row>
    <row r="496" spans="1:9" x14ac:dyDescent="0.25">
      <c r="A496" s="21" t="s">
        <v>25</v>
      </c>
      <c r="B496" s="127">
        <f>SUM(B475:B495)</f>
        <v>0</v>
      </c>
      <c r="C496" s="127">
        <f t="shared" ref="C496:I496" si="68">SUM(C475:C495)</f>
        <v>0</v>
      </c>
      <c r="D496" s="127">
        <f t="shared" si="68"/>
        <v>0</v>
      </c>
      <c r="E496" s="127">
        <f t="shared" si="68"/>
        <v>0</v>
      </c>
      <c r="F496" s="127">
        <f t="shared" si="68"/>
        <v>16797.208878036563</v>
      </c>
      <c r="G496" s="127">
        <f t="shared" si="68"/>
        <v>0</v>
      </c>
      <c r="H496" s="127">
        <f t="shared" si="68"/>
        <v>0</v>
      </c>
      <c r="I496" s="127">
        <f t="shared" si="68"/>
        <v>16797.208878036563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:I497" si="69">C496/$I496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7">
        <f t="shared" si="69"/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70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70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716</v>
      </c>
      <c r="G513" s="379"/>
      <c r="H513" s="381"/>
      <c r="I513" s="48">
        <f t="shared" si="70"/>
        <v>716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70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70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70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306.68040000000002</v>
      </c>
      <c r="G521" s="382"/>
      <c r="H521" s="384"/>
      <c r="I521" s="48">
        <f t="shared" si="70"/>
        <v>306.68040000000002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:I522" si="71">SUM(C501:C521)</f>
        <v>0</v>
      </c>
      <c r="D522" s="127">
        <f t="shared" si="71"/>
        <v>0</v>
      </c>
      <c r="E522" s="127">
        <f t="shared" si="71"/>
        <v>0</v>
      </c>
      <c r="F522" s="127">
        <f t="shared" si="71"/>
        <v>1022.6804</v>
      </c>
      <c r="G522" s="127">
        <f t="shared" si="71"/>
        <v>0</v>
      </c>
      <c r="H522" s="127">
        <f t="shared" si="71"/>
        <v>0</v>
      </c>
      <c r="I522" s="129">
        <f t="shared" si="71"/>
        <v>1022.6804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:I523" si="72">C522/$I522</f>
        <v>0</v>
      </c>
      <c r="D523" s="105">
        <f t="shared" si="72"/>
        <v>0</v>
      </c>
      <c r="E523" s="105">
        <f t="shared" si="72"/>
        <v>0</v>
      </c>
      <c r="F523" s="105">
        <f t="shared" si="72"/>
        <v>1</v>
      </c>
      <c r="G523" s="105">
        <f t="shared" si="72"/>
        <v>0</v>
      </c>
      <c r="H523" s="105">
        <f t="shared" si="72"/>
        <v>0</v>
      </c>
      <c r="I523" s="107">
        <f t="shared" si="72"/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3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3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3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3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1.0061266510425859</v>
      </c>
      <c r="G532" s="379"/>
      <c r="H532" s="381"/>
      <c r="I532" s="54">
        <f t="shared" si="73"/>
        <v>1.0061266510425859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7.5426425069284457</v>
      </c>
      <c r="G534" s="379"/>
      <c r="H534" s="381"/>
      <c r="I534" s="54">
        <f t="shared" si="73"/>
        <v>7.5426425069284457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3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3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3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3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3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3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3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3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73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73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73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73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:E548" si="74">SUM(C527:C547)</f>
        <v>0</v>
      </c>
      <c r="D548" s="127">
        <f t="shared" si="74"/>
        <v>0</v>
      </c>
      <c r="E548" s="127">
        <f t="shared" si="74"/>
        <v>0</v>
      </c>
      <c r="F548" s="127">
        <f>SUM(F527:F547)</f>
        <v>8.5487691579710319</v>
      </c>
      <c r="G548" s="127">
        <f t="shared" ref="G548:H548" si="75">SUM(G527:G547)</f>
        <v>0</v>
      </c>
      <c r="H548" s="127">
        <f t="shared" si="75"/>
        <v>0</v>
      </c>
      <c r="I548" s="127">
        <f>SUM(I527:I547)</f>
        <v>8.5487691579710319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:I549" si="76">C548/$I548</f>
        <v>0</v>
      </c>
      <c r="D549" s="105">
        <f t="shared" si="76"/>
        <v>0</v>
      </c>
      <c r="E549" s="105">
        <f t="shared" si="76"/>
        <v>0</v>
      </c>
      <c r="F549" s="105">
        <f t="shared" si="76"/>
        <v>1</v>
      </c>
      <c r="G549" s="105">
        <f t="shared" si="76"/>
        <v>0</v>
      </c>
      <c r="H549" s="105">
        <f t="shared" si="76"/>
        <v>0</v>
      </c>
      <c r="I549" s="107">
        <f t="shared" si="76"/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7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7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7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7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77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704</v>
      </c>
      <c r="G559" s="379"/>
      <c r="H559" s="381"/>
      <c r="I559" s="48">
        <f>SUM(B559:H559)</f>
        <v>704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77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77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7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7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7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7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7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7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7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77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77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77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77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:I574" si="78">SUM(C553:C573)</f>
        <v>0</v>
      </c>
      <c r="D574" s="127">
        <f t="shared" si="78"/>
        <v>0</v>
      </c>
      <c r="E574" s="127">
        <f t="shared" si="78"/>
        <v>0</v>
      </c>
      <c r="F574" s="127">
        <f t="shared" si="78"/>
        <v>713.4701931747494</v>
      </c>
      <c r="G574" s="127">
        <f t="shared" si="78"/>
        <v>0</v>
      </c>
      <c r="H574" s="127">
        <f t="shared" si="78"/>
        <v>0</v>
      </c>
      <c r="I574" s="129">
        <f t="shared" si="78"/>
        <v>713.4701931747494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:I575" si="79">C574/$I574</f>
        <v>0</v>
      </c>
      <c r="D575" s="105">
        <f t="shared" si="79"/>
        <v>0</v>
      </c>
      <c r="E575" s="105">
        <f t="shared" si="79"/>
        <v>0</v>
      </c>
      <c r="F575" s="105">
        <f t="shared" si="79"/>
        <v>1</v>
      </c>
      <c r="G575" s="105">
        <f t="shared" si="79"/>
        <v>0</v>
      </c>
      <c r="H575" s="105">
        <f t="shared" si="79"/>
        <v>0</v>
      </c>
      <c r="I575" s="107">
        <f t="shared" si="79"/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20.99665619461231</v>
      </c>
      <c r="C579" s="46">
        <v>0</v>
      </c>
      <c r="D579" s="46">
        <v>4.0033438053876891</v>
      </c>
      <c r="E579" s="46">
        <v>0</v>
      </c>
      <c r="F579" s="371"/>
      <c r="G579" s="46">
        <v>0</v>
      </c>
      <c r="H579" s="47">
        <v>0</v>
      </c>
      <c r="I579" s="48">
        <f>SUM(B579:H579)</f>
        <v>25</v>
      </c>
    </row>
    <row r="580" spans="1:9" x14ac:dyDescent="0.25">
      <c r="A580" s="11" t="s">
        <v>7</v>
      </c>
      <c r="B580" s="52">
        <v>1.5282847180263666</v>
      </c>
      <c r="C580" s="52">
        <v>0</v>
      </c>
      <c r="D580" s="52">
        <v>0.47171528197363338</v>
      </c>
      <c r="E580" s="52">
        <v>0</v>
      </c>
      <c r="F580" s="372"/>
      <c r="G580" s="52">
        <v>0</v>
      </c>
      <c r="H580" s="53">
        <v>0</v>
      </c>
      <c r="I580" s="54">
        <f t="shared" ref="I580:I599" si="80">SUM(B580:H580)</f>
        <v>2</v>
      </c>
    </row>
    <row r="581" spans="1:9" x14ac:dyDescent="0.25">
      <c r="A581" s="12" t="s">
        <v>8</v>
      </c>
      <c r="B581" s="49">
        <v>7.2405200540330794</v>
      </c>
      <c r="C581" s="49">
        <v>0</v>
      </c>
      <c r="D581" s="49">
        <v>1.7594799459669206</v>
      </c>
      <c r="E581" s="49">
        <v>0</v>
      </c>
      <c r="F581" s="372"/>
      <c r="G581" s="49">
        <v>0</v>
      </c>
      <c r="H581" s="58">
        <v>0</v>
      </c>
      <c r="I581" s="48">
        <f t="shared" si="80"/>
        <v>9</v>
      </c>
    </row>
    <row r="582" spans="1:9" x14ac:dyDescent="0.25">
      <c r="A582" s="11" t="s">
        <v>9</v>
      </c>
      <c r="B582" s="52">
        <v>17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80"/>
        <v>17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80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2.9788434355770648E-2</v>
      </c>
      <c r="E584" s="52">
        <v>0.87093961869723246</v>
      </c>
      <c r="F584" s="372"/>
      <c r="G584" s="52">
        <v>0</v>
      </c>
      <c r="H584" s="53">
        <v>0</v>
      </c>
      <c r="I584" s="54">
        <f t="shared" si="80"/>
        <v>0.90072805305300307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38</v>
      </c>
      <c r="F585" s="372"/>
      <c r="G585" s="49">
        <v>0</v>
      </c>
      <c r="H585" s="58">
        <v>0</v>
      </c>
      <c r="I585" s="48">
        <f>SUM(B585:H585)</f>
        <v>38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0.10787044987659557</v>
      </c>
      <c r="E586" s="52">
        <v>50.319909575480033</v>
      </c>
      <c r="F586" s="372"/>
      <c r="G586" s="52">
        <v>0</v>
      </c>
      <c r="H586" s="53">
        <v>0</v>
      </c>
      <c r="I586" s="54">
        <f t="shared" si="80"/>
        <v>50.427780025356626</v>
      </c>
    </row>
    <row r="587" spans="1:9" x14ac:dyDescent="0.25">
      <c r="A587" s="12" t="s">
        <v>14</v>
      </c>
      <c r="B587" s="49">
        <v>689.23628267307765</v>
      </c>
      <c r="C587" s="49">
        <v>10.459742933912127</v>
      </c>
      <c r="D587" s="49">
        <v>12.367574393010194</v>
      </c>
      <c r="E587" s="49">
        <v>0</v>
      </c>
      <c r="F587" s="372"/>
      <c r="G587" s="49">
        <v>0</v>
      </c>
      <c r="H587" s="58">
        <v>0</v>
      </c>
      <c r="I587" s="48">
        <f t="shared" si="80"/>
        <v>712.06359999999995</v>
      </c>
    </row>
    <row r="588" spans="1:9" x14ac:dyDescent="0.25">
      <c r="A588" s="11" t="s">
        <v>15</v>
      </c>
      <c r="B588" s="52">
        <v>722.52738078730738</v>
      </c>
      <c r="C588" s="52">
        <v>87.515983775536114</v>
      </c>
      <c r="D588" s="52">
        <v>18.87036447857141</v>
      </c>
      <c r="E588" s="52">
        <v>42.086270958585025</v>
      </c>
      <c r="F588" s="372"/>
      <c r="G588" s="52">
        <v>0</v>
      </c>
      <c r="H588" s="53">
        <v>0</v>
      </c>
      <c r="I588" s="54">
        <f>SUM(B588:H588)</f>
        <v>871</v>
      </c>
    </row>
    <row r="589" spans="1:9" x14ac:dyDescent="0.25">
      <c r="A589" s="12" t="s">
        <v>16</v>
      </c>
      <c r="B589" s="49">
        <v>101.77137782207343</v>
      </c>
      <c r="C589" s="49">
        <v>0.55142731747457774</v>
      </c>
      <c r="D589" s="49">
        <v>12.916457916150756</v>
      </c>
      <c r="E589" s="49">
        <v>1.7607369443012217</v>
      </c>
      <c r="F589" s="372"/>
      <c r="G589" s="49">
        <v>0</v>
      </c>
      <c r="H589" s="58">
        <v>0</v>
      </c>
      <c r="I589" s="48">
        <f t="shared" si="80"/>
        <v>117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80"/>
        <v>0</v>
      </c>
    </row>
    <row r="591" spans="1:9" x14ac:dyDescent="0.25">
      <c r="A591" s="12" t="s">
        <v>139</v>
      </c>
      <c r="B591" s="49">
        <v>1519.9889929584294</v>
      </c>
      <c r="C591" s="49">
        <v>239.53017649242886</v>
      </c>
      <c r="D591" s="49">
        <v>46.715857101404161</v>
      </c>
      <c r="E591" s="49">
        <v>36.784973447737499</v>
      </c>
      <c r="F591" s="372"/>
      <c r="G591" s="49">
        <v>0</v>
      </c>
      <c r="H591" s="58">
        <v>0</v>
      </c>
      <c r="I591" s="48">
        <f t="shared" si="80"/>
        <v>1843.02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80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80"/>
        <v>0</v>
      </c>
    </row>
    <row r="594" spans="1:9" x14ac:dyDescent="0.25">
      <c r="A594" s="11" t="s">
        <v>20</v>
      </c>
      <c r="B594" s="52">
        <v>42.219933632790145</v>
      </c>
      <c r="C594" s="52">
        <v>0</v>
      </c>
      <c r="D594" s="52">
        <v>0.78006636720985389</v>
      </c>
      <c r="E594" s="52">
        <v>0</v>
      </c>
      <c r="F594" s="372"/>
      <c r="G594" s="52">
        <v>0</v>
      </c>
      <c r="H594" s="53">
        <v>0</v>
      </c>
      <c r="I594" s="54">
        <f t="shared" si="80"/>
        <v>43</v>
      </c>
    </row>
    <row r="595" spans="1:9" x14ac:dyDescent="0.25">
      <c r="A595" s="13" t="s">
        <v>58</v>
      </c>
      <c r="B595" s="49">
        <v>67.924945019342204</v>
      </c>
      <c r="C595" s="49">
        <v>0</v>
      </c>
      <c r="D595" s="49">
        <v>12.075054980657798</v>
      </c>
      <c r="E595" s="49">
        <v>0</v>
      </c>
      <c r="F595" s="372"/>
      <c r="G595" s="49">
        <v>0</v>
      </c>
      <c r="H595" s="58">
        <v>0</v>
      </c>
      <c r="I595" s="48">
        <f t="shared" si="80"/>
        <v>80</v>
      </c>
    </row>
    <row r="596" spans="1:9" x14ac:dyDescent="0.25">
      <c r="A596" s="11" t="s">
        <v>21</v>
      </c>
      <c r="B596" s="52">
        <v>51.820771074823526</v>
      </c>
      <c r="C596" s="52">
        <v>0</v>
      </c>
      <c r="D596" s="52">
        <v>3.1962646451764818</v>
      </c>
      <c r="E596" s="52">
        <v>0</v>
      </c>
      <c r="F596" s="372"/>
      <c r="G596" s="52">
        <v>0</v>
      </c>
      <c r="H596" s="53">
        <v>0</v>
      </c>
      <c r="I596" s="54">
        <f t="shared" si="80"/>
        <v>55.01703572000001</v>
      </c>
    </row>
    <row r="597" spans="1:9" x14ac:dyDescent="0.25">
      <c r="A597" s="13" t="s">
        <v>22</v>
      </c>
      <c r="B597" s="49">
        <v>165.38434461997852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80"/>
        <v>165.38434461997852</v>
      </c>
    </row>
    <row r="598" spans="1:9" x14ac:dyDescent="0.25">
      <c r="A598" s="11" t="s">
        <v>23</v>
      </c>
      <c r="B598" s="52">
        <v>1124.498480306336</v>
      </c>
      <c r="C598" s="52">
        <v>7.1291196936641246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80"/>
        <v>1131.6276</v>
      </c>
    </row>
    <row r="599" spans="1:9" ht="14.4" thickBot="1" x14ac:dyDescent="0.3">
      <c r="A599" s="13" t="s">
        <v>24</v>
      </c>
      <c r="B599" s="49">
        <v>488.04797594142906</v>
      </c>
      <c r="C599" s="49">
        <v>0</v>
      </c>
      <c r="D599" s="49">
        <v>1076.4042446252477</v>
      </c>
      <c r="E599" s="49">
        <v>237.20011384260118</v>
      </c>
      <c r="F599" s="373"/>
      <c r="G599" s="49">
        <v>737.45888067252611</v>
      </c>
      <c r="H599" s="58">
        <v>0.19198491819643276</v>
      </c>
      <c r="I599" s="48">
        <f t="shared" si="80"/>
        <v>2539.3032000000003</v>
      </c>
    </row>
    <row r="600" spans="1:9" x14ac:dyDescent="0.25">
      <c r="A600" s="21" t="s">
        <v>25</v>
      </c>
      <c r="B600" s="127">
        <f>SUM(B579:B599)</f>
        <v>5020.1859458022591</v>
      </c>
      <c r="C600" s="127">
        <f t="shared" ref="C600:I600" si="81">SUM(C579:C599)</f>
        <v>345.1864502130158</v>
      </c>
      <c r="D600" s="127">
        <f t="shared" si="81"/>
        <v>1189.698082424989</v>
      </c>
      <c r="E600" s="127">
        <f t="shared" si="81"/>
        <v>407.02294438740222</v>
      </c>
      <c r="F600" s="127">
        <f t="shared" si="81"/>
        <v>0</v>
      </c>
      <c r="G600" s="127">
        <f t="shared" si="81"/>
        <v>737.45888067252611</v>
      </c>
      <c r="H600" s="128">
        <f t="shared" si="81"/>
        <v>0.19198491819643276</v>
      </c>
      <c r="I600" s="129">
        <f t="shared" si="81"/>
        <v>7699.7442884183884</v>
      </c>
    </row>
    <row r="601" spans="1:9" ht="15" thickBot="1" x14ac:dyDescent="0.35">
      <c r="A601" s="18" t="s">
        <v>85</v>
      </c>
      <c r="B601" s="105">
        <f>B600/$I600</f>
        <v>0.6519938530105992</v>
      </c>
      <c r="C601" s="105">
        <f t="shared" ref="C601:I601" si="82">C600/$I600</f>
        <v>4.4830897921146529E-2</v>
      </c>
      <c r="D601" s="105">
        <f t="shared" si="82"/>
        <v>0.15451137568483667</v>
      </c>
      <c r="E601" s="105">
        <f t="shared" si="82"/>
        <v>5.2861878153489847E-2</v>
      </c>
      <c r="F601" s="105">
        <f t="shared" si="82"/>
        <v>0</v>
      </c>
      <c r="G601" s="105">
        <f t="shared" si="82"/>
        <v>9.5777061295630142E-2</v>
      </c>
      <c r="H601" s="105">
        <f t="shared" si="82"/>
        <v>2.4933934297689328E-5</v>
      </c>
      <c r="I601" s="107">
        <f t="shared" si="82"/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185.32799999999997</v>
      </c>
      <c r="C605" s="46">
        <v>0</v>
      </c>
      <c r="D605" s="46">
        <v>12.672000000000001</v>
      </c>
      <c r="E605" s="46">
        <v>0</v>
      </c>
      <c r="F605" s="371"/>
      <c r="G605" s="46">
        <v>0</v>
      </c>
      <c r="H605" s="47">
        <v>0</v>
      </c>
      <c r="I605" s="48">
        <f>SUM(B605:H605)</f>
        <v>197.99999999999997</v>
      </c>
    </row>
    <row r="606" spans="1:9" x14ac:dyDescent="0.25">
      <c r="A606" s="11" t="s">
        <v>7</v>
      </c>
      <c r="B606" s="52">
        <v>109.512</v>
      </c>
      <c r="C606" s="52">
        <v>0</v>
      </c>
      <c r="D606" s="52">
        <v>7.4880000000000004</v>
      </c>
      <c r="E606" s="52">
        <v>0</v>
      </c>
      <c r="F606" s="372"/>
      <c r="G606" s="52">
        <v>0</v>
      </c>
      <c r="H606" s="53">
        <v>0</v>
      </c>
      <c r="I606" s="54">
        <f t="shared" ref="I606:I625" si="83">SUM(B606:H606)</f>
        <v>117</v>
      </c>
    </row>
    <row r="607" spans="1:9" x14ac:dyDescent="0.25">
      <c r="A607" s="12" t="s">
        <v>8</v>
      </c>
      <c r="B607" s="49">
        <v>365.03999999999996</v>
      </c>
      <c r="C607" s="49">
        <v>0</v>
      </c>
      <c r="D607" s="49">
        <v>24.96</v>
      </c>
      <c r="E607" s="49">
        <v>0</v>
      </c>
      <c r="F607" s="372"/>
      <c r="G607" s="49">
        <v>0</v>
      </c>
      <c r="H607" s="58">
        <v>0</v>
      </c>
      <c r="I607" s="48">
        <f t="shared" si="83"/>
        <v>389.99999999999994</v>
      </c>
    </row>
    <row r="608" spans="1:9" x14ac:dyDescent="0.25">
      <c r="A608" s="11" t="s">
        <v>9</v>
      </c>
      <c r="B608" s="52">
        <v>736.63200000000006</v>
      </c>
      <c r="C608" s="52">
        <v>0</v>
      </c>
      <c r="D608" s="52">
        <v>50.368000000000002</v>
      </c>
      <c r="E608" s="52">
        <v>0</v>
      </c>
      <c r="F608" s="372"/>
      <c r="G608" s="52">
        <v>0</v>
      </c>
      <c r="H608" s="53">
        <v>0</v>
      </c>
      <c r="I608" s="54">
        <f t="shared" si="83"/>
        <v>787.00000000000011</v>
      </c>
    </row>
    <row r="609" spans="1:9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83"/>
        <v>0</v>
      </c>
    </row>
    <row r="610" spans="1:9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83"/>
        <v>0</v>
      </c>
    </row>
    <row r="611" spans="1:9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9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83"/>
        <v>0</v>
      </c>
    </row>
    <row r="613" spans="1:9" x14ac:dyDescent="0.25">
      <c r="A613" s="12" t="s">
        <v>14</v>
      </c>
      <c r="B613" s="49">
        <v>6347.3024879999994</v>
      </c>
      <c r="C613" s="49">
        <v>0</v>
      </c>
      <c r="D613" s="49">
        <v>499.84151199999991</v>
      </c>
      <c r="E613" s="49">
        <v>0</v>
      </c>
      <c r="F613" s="372"/>
      <c r="G613" s="49">
        <v>0</v>
      </c>
      <c r="H613" s="58">
        <v>0</v>
      </c>
      <c r="I613" s="48">
        <f t="shared" si="83"/>
        <v>6847.1439999999993</v>
      </c>
    </row>
    <row r="614" spans="1:9" x14ac:dyDescent="0.25">
      <c r="A614" s="11" t="s">
        <v>15</v>
      </c>
      <c r="B614" s="52">
        <v>642.41100000000006</v>
      </c>
      <c r="C614" s="52">
        <v>0</v>
      </c>
      <c r="D614" s="52">
        <v>50.588999999999999</v>
      </c>
      <c r="E614" s="52">
        <v>0</v>
      </c>
      <c r="F614" s="372"/>
      <c r="G614" s="52">
        <v>0</v>
      </c>
      <c r="H614" s="53">
        <v>0</v>
      </c>
      <c r="I614" s="54">
        <f>SUM(B614:H614)</f>
        <v>693</v>
      </c>
    </row>
    <row r="615" spans="1:9" x14ac:dyDescent="0.25">
      <c r="A615" s="12" t="s">
        <v>16</v>
      </c>
      <c r="B615" s="49">
        <v>109.38600000000001</v>
      </c>
      <c r="C615" s="49">
        <v>0</v>
      </c>
      <c r="D615" s="49">
        <v>8.613999999999999</v>
      </c>
      <c r="E615" s="49">
        <v>0</v>
      </c>
      <c r="F615" s="372"/>
      <c r="G615" s="49">
        <v>0</v>
      </c>
      <c r="H615" s="58">
        <v>0</v>
      </c>
      <c r="I615" s="48">
        <f t="shared" si="83"/>
        <v>118.00000000000001</v>
      </c>
    </row>
    <row r="616" spans="1:9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83"/>
        <v>0</v>
      </c>
    </row>
    <row r="617" spans="1:9" x14ac:dyDescent="0.25">
      <c r="A617" s="12" t="s">
        <v>139</v>
      </c>
      <c r="B617" s="49">
        <v>363.2084929836202</v>
      </c>
      <c r="C617" s="49">
        <v>0</v>
      </c>
      <c r="D617" s="49">
        <v>114.69741883693268</v>
      </c>
      <c r="E617" s="49">
        <v>0</v>
      </c>
      <c r="F617" s="372"/>
      <c r="G617" s="49">
        <v>0</v>
      </c>
      <c r="H617" s="58">
        <v>0</v>
      </c>
      <c r="I617" s="48">
        <f t="shared" si="83"/>
        <v>477.90591182055289</v>
      </c>
    </row>
    <row r="618" spans="1:9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83"/>
        <v>0</v>
      </c>
    </row>
    <row r="619" spans="1:9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83"/>
        <v>0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83"/>
        <v>0</v>
      </c>
    </row>
    <row r="621" spans="1:9" x14ac:dyDescent="0.25">
      <c r="A621" s="13" t="s">
        <v>58</v>
      </c>
      <c r="B621" s="49">
        <v>6584.78</v>
      </c>
      <c r="C621" s="49">
        <v>0</v>
      </c>
      <c r="D621" s="49">
        <v>691.22</v>
      </c>
      <c r="E621" s="49">
        <v>0</v>
      </c>
      <c r="F621" s="372"/>
      <c r="G621" s="49">
        <v>0</v>
      </c>
      <c r="H621" s="58">
        <v>0</v>
      </c>
      <c r="I621" s="48">
        <f t="shared" si="83"/>
        <v>7276</v>
      </c>
    </row>
    <row r="622" spans="1:9" x14ac:dyDescent="0.25">
      <c r="A622" s="11" t="s">
        <v>21</v>
      </c>
      <c r="B622" s="52">
        <v>111.79062598989999</v>
      </c>
      <c r="C622" s="52">
        <v>0</v>
      </c>
      <c r="D622" s="52">
        <v>11.734927590100002</v>
      </c>
      <c r="E622" s="52">
        <v>0</v>
      </c>
      <c r="F622" s="372"/>
      <c r="G622" s="52">
        <v>0</v>
      </c>
      <c r="H622" s="53">
        <v>0</v>
      </c>
      <c r="I622" s="54">
        <f t="shared" si="83"/>
        <v>123.52555357999999</v>
      </c>
    </row>
    <row r="623" spans="1:9" x14ac:dyDescent="0.25">
      <c r="A623" s="13" t="s">
        <v>22</v>
      </c>
      <c r="B623" s="49">
        <v>142.22591048243785</v>
      </c>
      <c r="C623" s="49">
        <v>0</v>
      </c>
      <c r="D623" s="49">
        <v>129.70075898828421</v>
      </c>
      <c r="E623" s="49">
        <v>0</v>
      </c>
      <c r="F623" s="372"/>
      <c r="G623" s="49">
        <v>0</v>
      </c>
      <c r="H623" s="58">
        <v>0</v>
      </c>
      <c r="I623" s="48">
        <f t="shared" si="83"/>
        <v>271.92666947072206</v>
      </c>
    </row>
    <row r="624" spans="1:9" x14ac:dyDescent="0.25">
      <c r="A624" s="11" t="s">
        <v>23</v>
      </c>
      <c r="B624" s="52">
        <v>1006.68394944</v>
      </c>
      <c r="C624" s="52">
        <v>0</v>
      </c>
      <c r="D624" s="52">
        <v>234.29725055999998</v>
      </c>
      <c r="E624" s="52">
        <v>0</v>
      </c>
      <c r="F624" s="372"/>
      <c r="G624" s="52">
        <v>0</v>
      </c>
      <c r="H624" s="53">
        <v>0</v>
      </c>
      <c r="I624" s="54">
        <f t="shared" si="83"/>
        <v>1240.9811999999999</v>
      </c>
    </row>
    <row r="625" spans="1:9" ht="14.4" thickBot="1" x14ac:dyDescent="0.3">
      <c r="A625" s="13" t="s">
        <v>24</v>
      </c>
      <c r="B625" s="49">
        <v>1461.8293012082213</v>
      </c>
      <c r="C625" s="49">
        <v>0</v>
      </c>
      <c r="D625" s="49">
        <v>1660.5245460326394</v>
      </c>
      <c r="E625" s="49">
        <v>733.99180407328038</v>
      </c>
      <c r="F625" s="373"/>
      <c r="G625" s="49">
        <v>192.23594868585917</v>
      </c>
      <c r="H625" s="58">
        <v>0</v>
      </c>
      <c r="I625" s="48">
        <f t="shared" si="83"/>
        <v>4048.5816000000004</v>
      </c>
    </row>
    <row r="626" spans="1:9" x14ac:dyDescent="0.25">
      <c r="A626" s="21" t="s">
        <v>25</v>
      </c>
      <c r="B626" s="127">
        <f>SUM(B605:B625)</f>
        <v>18166.12976810418</v>
      </c>
      <c r="C626" s="127">
        <f t="shared" ref="C626:I626" si="84">SUM(C605:C625)</f>
        <v>0</v>
      </c>
      <c r="D626" s="127">
        <f t="shared" si="84"/>
        <v>3496.7074140079562</v>
      </c>
      <c r="E626" s="127">
        <f t="shared" si="84"/>
        <v>733.99180407328038</v>
      </c>
      <c r="F626" s="127">
        <f t="shared" si="84"/>
        <v>0</v>
      </c>
      <c r="G626" s="127">
        <f t="shared" si="84"/>
        <v>192.23594868585917</v>
      </c>
      <c r="H626" s="128">
        <f t="shared" si="84"/>
        <v>0</v>
      </c>
      <c r="I626" s="129">
        <f t="shared" si="84"/>
        <v>22589.064934871276</v>
      </c>
    </row>
    <row r="627" spans="1:9" ht="15" thickBot="1" x14ac:dyDescent="0.35">
      <c r="A627" s="18" t="s">
        <v>85</v>
      </c>
      <c r="B627" s="105">
        <f>B626/$I626</f>
        <v>0.80420016589800025</v>
      </c>
      <c r="C627" s="105">
        <f t="shared" ref="C627:I627" si="85">C626/$I626</f>
        <v>0</v>
      </c>
      <c r="D627" s="105">
        <f t="shared" si="85"/>
        <v>0.15479646563900065</v>
      </c>
      <c r="E627" s="105">
        <f t="shared" si="85"/>
        <v>3.2493235385772867E-2</v>
      </c>
      <c r="F627" s="105">
        <f t="shared" si="85"/>
        <v>0</v>
      </c>
      <c r="G627" s="105">
        <f t="shared" si="85"/>
        <v>8.5101330772262285E-3</v>
      </c>
      <c r="H627" s="105">
        <f t="shared" si="85"/>
        <v>0</v>
      </c>
      <c r="I627" s="107">
        <f t="shared" si="85"/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2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2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6">SUM(B632:H632)</f>
        <v>0</v>
      </c>
    </row>
    <row r="633" spans="1:9" x14ac:dyDescent="0.25">
      <c r="A633" s="12" t="s">
        <v>8</v>
      </c>
      <c r="B633" s="49">
        <v>16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6"/>
        <v>16</v>
      </c>
    </row>
    <row r="634" spans="1:9" x14ac:dyDescent="0.25">
      <c r="A634" s="11" t="s">
        <v>9</v>
      </c>
      <c r="B634" s="52">
        <v>17.942522109380146</v>
      </c>
      <c r="C634" s="52">
        <v>0</v>
      </c>
      <c r="D634" s="52">
        <v>5.7477890619853554E-2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6"/>
        <v>18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6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20.610827599254986</v>
      </c>
      <c r="F636" s="52">
        <v>0</v>
      </c>
      <c r="G636" s="52">
        <v>0</v>
      </c>
      <c r="H636" s="53">
        <v>0</v>
      </c>
      <c r="I636" s="54">
        <f t="shared" si="86"/>
        <v>20.610827599254986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0.42316657687299719</v>
      </c>
      <c r="D638" s="52">
        <v>0</v>
      </c>
      <c r="E638" s="52">
        <v>20.538669404235492</v>
      </c>
      <c r="F638" s="52">
        <v>811.12914508473045</v>
      </c>
      <c r="G638" s="52">
        <v>0</v>
      </c>
      <c r="H638" s="53">
        <v>0</v>
      </c>
      <c r="I638" s="54">
        <f t="shared" si="86"/>
        <v>832.09098106583895</v>
      </c>
    </row>
    <row r="639" spans="1:9" x14ac:dyDescent="0.25">
      <c r="A639" s="12" t="s">
        <v>14</v>
      </c>
      <c r="B639" s="49">
        <v>5.3993485473960288</v>
      </c>
      <c r="C639" s="49">
        <v>0.12185145260397087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6"/>
        <v>5.5211999999999994</v>
      </c>
    </row>
    <row r="640" spans="1:9" x14ac:dyDescent="0.25">
      <c r="A640" s="11" t="s">
        <v>15</v>
      </c>
      <c r="B640" s="52">
        <v>173.28757432209679</v>
      </c>
      <c r="C640" s="52">
        <v>0.74895975749959254</v>
      </c>
      <c r="D640" s="52">
        <v>13.963465920403619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188</v>
      </c>
    </row>
    <row r="641" spans="1:9" x14ac:dyDescent="0.25">
      <c r="A641" s="12" t="s">
        <v>16</v>
      </c>
      <c r="B641" s="49">
        <v>11.60206384058093</v>
      </c>
      <c r="C641" s="49">
        <v>0</v>
      </c>
      <c r="D641" s="49">
        <v>5.6168280421012302E-2</v>
      </c>
      <c r="E641" s="49">
        <v>0.34176787899805577</v>
      </c>
      <c r="F641" s="49">
        <v>0</v>
      </c>
      <c r="G641" s="49">
        <v>0</v>
      </c>
      <c r="H641" s="58">
        <v>0</v>
      </c>
      <c r="I641" s="48">
        <f t="shared" si="86"/>
        <v>11.999999999999998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86"/>
        <v>0</v>
      </c>
    </row>
    <row r="643" spans="1:9" x14ac:dyDescent="0.25">
      <c r="A643" s="12" t="s">
        <v>139</v>
      </c>
      <c r="B643" s="49">
        <v>3.9731215563261131</v>
      </c>
      <c r="C643" s="49">
        <v>0</v>
      </c>
      <c r="D643" s="49">
        <v>1.0268784436738867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6"/>
        <v>5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6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86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6"/>
        <v>0</v>
      </c>
    </row>
    <row r="647" spans="1:9" x14ac:dyDescent="0.25">
      <c r="A647" s="13" t="s">
        <v>58</v>
      </c>
      <c r="B647" s="49">
        <v>284.26259073599778</v>
      </c>
      <c r="C647" s="49">
        <v>12.876130581261819</v>
      </c>
      <c r="D647" s="49">
        <v>161.86127868274042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6"/>
        <v>459</v>
      </c>
    </row>
    <row r="648" spans="1:9" x14ac:dyDescent="0.25">
      <c r="A648" s="11" t="s">
        <v>21</v>
      </c>
      <c r="B648" s="52">
        <v>37.237194133763985</v>
      </c>
      <c r="C648" s="52">
        <v>0</v>
      </c>
      <c r="D648" s="52">
        <v>0</v>
      </c>
      <c r="E648" s="52">
        <v>0</v>
      </c>
      <c r="F648" s="52">
        <v>20.762805866236015</v>
      </c>
      <c r="G648" s="52">
        <v>0</v>
      </c>
      <c r="H648" s="53">
        <v>0</v>
      </c>
      <c r="I648" s="54">
        <f t="shared" si="86"/>
        <v>58</v>
      </c>
    </row>
    <row r="649" spans="1:9" x14ac:dyDescent="0.25">
      <c r="A649" s="13" t="s">
        <v>22</v>
      </c>
      <c r="B649" s="49">
        <v>3.6717681706056275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86"/>
        <v>3.6717681706056275</v>
      </c>
    </row>
    <row r="650" spans="1:9" x14ac:dyDescent="0.25">
      <c r="A650" s="11" t="s">
        <v>23</v>
      </c>
      <c r="B650" s="52">
        <v>17.384400000000003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86"/>
        <v>17.384400000000003</v>
      </c>
    </row>
    <row r="651" spans="1:9" ht="14.4" thickBot="1" x14ac:dyDescent="0.3">
      <c r="A651" s="13" t="s">
        <v>24</v>
      </c>
      <c r="B651" s="49">
        <v>118.39674360075614</v>
      </c>
      <c r="C651" s="49">
        <v>0.15383566746129984</v>
      </c>
      <c r="D651" s="49">
        <v>2.4489539077536837</v>
      </c>
      <c r="E651" s="49">
        <v>196.7383147155102</v>
      </c>
      <c r="F651" s="49">
        <v>0</v>
      </c>
      <c r="G651" s="49">
        <v>66.344144348702798</v>
      </c>
      <c r="H651" s="58">
        <v>0.93080775981587405</v>
      </c>
      <c r="I651" s="48">
        <f t="shared" si="86"/>
        <v>385.01280000000003</v>
      </c>
    </row>
    <row r="652" spans="1:9" x14ac:dyDescent="0.25">
      <c r="A652" s="21" t="s">
        <v>25</v>
      </c>
      <c r="B652" s="127">
        <f>SUM(B631:B651)</f>
        <v>691.15732701690365</v>
      </c>
      <c r="C652" s="127">
        <f t="shared" ref="C652:I652" si="87">SUM(C631:C651)</f>
        <v>14.323944035699679</v>
      </c>
      <c r="D652" s="127">
        <f t="shared" si="87"/>
        <v>179.41422312561249</v>
      </c>
      <c r="E652" s="127">
        <f t="shared" si="87"/>
        <v>238.22957959799874</v>
      </c>
      <c r="F652" s="127">
        <f t="shared" si="87"/>
        <v>831.89195095096647</v>
      </c>
      <c r="G652" s="127">
        <f t="shared" si="87"/>
        <v>66.344144348702798</v>
      </c>
      <c r="H652" s="128">
        <f t="shared" si="87"/>
        <v>0.93080775981587405</v>
      </c>
      <c r="I652" s="129">
        <f t="shared" si="87"/>
        <v>2022.2919768356994</v>
      </c>
    </row>
    <row r="653" spans="1:9" ht="15" thickBot="1" x14ac:dyDescent="0.35">
      <c r="A653" s="18" t="s">
        <v>85</v>
      </c>
      <c r="B653" s="78">
        <f>B652/$I652</f>
        <v>0.34176930677357703</v>
      </c>
      <c r="C653" s="78">
        <f t="shared" ref="C653" si="88">C652/$I652</f>
        <v>7.0830247065077605E-3</v>
      </c>
      <c r="D653" s="78">
        <f t="shared" ref="D653" si="89">D652/$I652</f>
        <v>8.8718258876912384E-2</v>
      </c>
      <c r="E653" s="78">
        <f t="shared" ref="E653" si="90">E652/$I652</f>
        <v>0.11780177260593148</v>
      </c>
      <c r="F653" s="78">
        <f t="shared" ref="F653" si="91">F652/$I652</f>
        <v>0.41136095107919884</v>
      </c>
      <c r="G653" s="78">
        <f t="shared" ref="G653" si="92">G652/$I652</f>
        <v>3.2806412283013724E-2</v>
      </c>
      <c r="H653" s="78">
        <f t="shared" ref="H653" si="93">H652/$I652</f>
        <v>4.602736748589184E-4</v>
      </c>
      <c r="I653" s="79">
        <f t="shared" ref="I653" si="94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6"/>
  <dimension ref="A1:K654"/>
  <sheetViews>
    <sheetView zoomScale="60" zoomScaleNormal="60" workbookViewId="0">
      <selection activeCell="D175" sqref="D175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1" max="11" width="13" customWidth="1"/>
  </cols>
  <sheetData>
    <row r="1" spans="1:11" ht="15" customHeight="1" thickTop="1" x14ac:dyDescent="0.25">
      <c r="A1" s="388" t="s">
        <v>92</v>
      </c>
      <c r="B1" s="389"/>
      <c r="C1" s="389"/>
      <c r="D1" s="389"/>
      <c r="E1" s="389"/>
      <c r="F1" s="389"/>
      <c r="G1" s="389"/>
      <c r="H1" s="389"/>
      <c r="I1" s="390"/>
    </row>
    <row r="2" spans="1:1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1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1" ht="13.5" customHeight="1" x14ac:dyDescent="0.25">
      <c r="A7" s="10" t="s">
        <v>6</v>
      </c>
      <c r="B7" s="46">
        <f>B33+B85</f>
        <v>225.46105745500881</v>
      </c>
      <c r="C7" s="46">
        <f t="shared" ref="C7:H7" si="0">C33+C85</f>
        <v>11.999999996250001</v>
      </c>
      <c r="D7" s="46">
        <f t="shared" si="0"/>
        <v>935.53894254874115</v>
      </c>
      <c r="E7" s="46">
        <f t="shared" si="0"/>
        <v>0</v>
      </c>
      <c r="F7" s="46">
        <f>F59+F85</f>
        <v>0</v>
      </c>
      <c r="G7" s="46">
        <f t="shared" si="0"/>
        <v>0</v>
      </c>
      <c r="H7" s="47">
        <f t="shared" si="0"/>
        <v>0</v>
      </c>
      <c r="I7" s="48">
        <f>SUM(B7:H7)</f>
        <v>1173</v>
      </c>
      <c r="J7" s="8"/>
      <c r="K7" s="273">
        <v>0</v>
      </c>
    </row>
    <row r="8" spans="1:11" ht="13.5" customHeight="1" x14ac:dyDescent="0.25">
      <c r="A8" s="11" t="s">
        <v>7</v>
      </c>
      <c r="B8" s="52">
        <f t="shared" ref="B8:H23" si="1">B34+B86</f>
        <v>139.71256943605275</v>
      </c>
      <c r="C8" s="52">
        <f t="shared" si="1"/>
        <v>0</v>
      </c>
      <c r="D8" s="52">
        <f t="shared" si="1"/>
        <v>10.287430563947266</v>
      </c>
      <c r="E8" s="52">
        <f t="shared" si="1"/>
        <v>0</v>
      </c>
      <c r="F8" s="52">
        <f t="shared" ref="F8:F27" si="2">F60+F86</f>
        <v>0</v>
      </c>
      <c r="G8" s="52">
        <f t="shared" si="1"/>
        <v>0</v>
      </c>
      <c r="H8" s="53">
        <f t="shared" si="1"/>
        <v>0</v>
      </c>
      <c r="I8" s="54">
        <f t="shared" ref="I8:I27" si="3">SUM(B8:H8)</f>
        <v>150</v>
      </c>
      <c r="J8" s="8"/>
      <c r="K8" s="273">
        <v>0</v>
      </c>
    </row>
    <row r="9" spans="1:11" ht="13.5" customHeight="1" x14ac:dyDescent="0.25">
      <c r="A9" s="12" t="s">
        <v>8</v>
      </c>
      <c r="B9" s="49">
        <f t="shared" si="1"/>
        <v>443.58902228225895</v>
      </c>
      <c r="C9" s="49">
        <f t="shared" si="1"/>
        <v>0</v>
      </c>
      <c r="D9" s="49">
        <f t="shared" si="1"/>
        <v>29.410977717741023</v>
      </c>
      <c r="E9" s="49">
        <f t="shared" si="1"/>
        <v>0</v>
      </c>
      <c r="F9" s="49">
        <f t="shared" si="2"/>
        <v>0</v>
      </c>
      <c r="G9" s="49">
        <f t="shared" si="1"/>
        <v>0</v>
      </c>
      <c r="H9" s="58">
        <f t="shared" si="1"/>
        <v>0</v>
      </c>
      <c r="I9" s="48">
        <f t="shared" si="3"/>
        <v>473</v>
      </c>
      <c r="J9" s="8"/>
      <c r="K9" s="273">
        <v>0</v>
      </c>
    </row>
    <row r="10" spans="1:11" ht="13.5" customHeight="1" x14ac:dyDescent="0.25">
      <c r="A10" s="11" t="s">
        <v>9</v>
      </c>
      <c r="B10" s="52">
        <f t="shared" si="1"/>
        <v>871.0401356770891</v>
      </c>
      <c r="C10" s="52">
        <f t="shared" si="1"/>
        <v>0</v>
      </c>
      <c r="D10" s="52">
        <f t="shared" si="1"/>
        <v>133.95986432291096</v>
      </c>
      <c r="E10" s="52">
        <f t="shared" si="1"/>
        <v>0</v>
      </c>
      <c r="F10" s="52">
        <f t="shared" si="2"/>
        <v>0</v>
      </c>
      <c r="G10" s="52">
        <f t="shared" si="1"/>
        <v>0</v>
      </c>
      <c r="H10" s="53">
        <f t="shared" si="1"/>
        <v>0</v>
      </c>
      <c r="I10" s="54">
        <f t="shared" si="3"/>
        <v>1005</v>
      </c>
      <c r="J10" s="8"/>
      <c r="K10" s="273">
        <v>0</v>
      </c>
    </row>
    <row r="11" spans="1:11" ht="13.5" customHeight="1" x14ac:dyDescent="0.25">
      <c r="A11" s="12" t="s">
        <v>10</v>
      </c>
      <c r="B11" s="49">
        <f t="shared" si="1"/>
        <v>0</v>
      </c>
      <c r="C11" s="49">
        <f t="shared" si="1"/>
        <v>0</v>
      </c>
      <c r="D11" s="49">
        <f t="shared" si="1"/>
        <v>0</v>
      </c>
      <c r="E11" s="49">
        <f t="shared" si="1"/>
        <v>0</v>
      </c>
      <c r="F11" s="49">
        <f t="shared" si="2"/>
        <v>0</v>
      </c>
      <c r="G11" s="49">
        <f t="shared" si="1"/>
        <v>0</v>
      </c>
      <c r="H11" s="58">
        <f t="shared" si="1"/>
        <v>0</v>
      </c>
      <c r="I11" s="48">
        <f t="shared" si="3"/>
        <v>0</v>
      </c>
      <c r="J11" s="8"/>
      <c r="K11" s="273">
        <v>0</v>
      </c>
    </row>
    <row r="12" spans="1:11" ht="13.5" customHeight="1" x14ac:dyDescent="0.25">
      <c r="A12" s="11" t="s">
        <v>11</v>
      </c>
      <c r="B12" s="52">
        <f t="shared" si="1"/>
        <v>6.5169812407498975E-8</v>
      </c>
      <c r="C12" s="52">
        <f t="shared" si="1"/>
        <v>4.3446513311881275E-8</v>
      </c>
      <c r="D12" s="52">
        <f t="shared" si="1"/>
        <v>3.3660743936398965E-2</v>
      </c>
      <c r="E12" s="52">
        <f t="shared" si="1"/>
        <v>22.931838842864206</v>
      </c>
      <c r="F12" s="52">
        <f t="shared" si="2"/>
        <v>7456.6488890013643</v>
      </c>
      <c r="G12" s="52">
        <f t="shared" si="1"/>
        <v>0</v>
      </c>
      <c r="H12" s="53">
        <f t="shared" si="1"/>
        <v>0</v>
      </c>
      <c r="I12" s="54">
        <f t="shared" si="3"/>
        <v>7479.6143886967811</v>
      </c>
      <c r="J12" s="8"/>
      <c r="K12" s="273">
        <v>0</v>
      </c>
    </row>
    <row r="13" spans="1:11" ht="13.5" customHeight="1" x14ac:dyDescent="0.25">
      <c r="A13" s="12" t="s">
        <v>12</v>
      </c>
      <c r="B13" s="49">
        <f t="shared" si="1"/>
        <v>0</v>
      </c>
      <c r="C13" s="49">
        <f t="shared" si="1"/>
        <v>0</v>
      </c>
      <c r="D13" s="49">
        <f t="shared" si="1"/>
        <v>0</v>
      </c>
      <c r="E13" s="49">
        <f t="shared" si="1"/>
        <v>19</v>
      </c>
      <c r="F13" s="49">
        <f t="shared" si="2"/>
        <v>634</v>
      </c>
      <c r="G13" s="49">
        <f t="shared" si="1"/>
        <v>0</v>
      </c>
      <c r="H13" s="58">
        <f t="shared" si="1"/>
        <v>0</v>
      </c>
      <c r="I13" s="48">
        <f t="shared" si="3"/>
        <v>653</v>
      </c>
      <c r="J13" s="8"/>
      <c r="K13" s="273">
        <v>0</v>
      </c>
    </row>
    <row r="14" spans="1:11" ht="13.5" customHeight="1" x14ac:dyDescent="0.25">
      <c r="A14" s="11" t="s">
        <v>13</v>
      </c>
      <c r="B14" s="52">
        <f t="shared" si="1"/>
        <v>5.8477522550787127E-8</v>
      </c>
      <c r="C14" s="52">
        <f t="shared" si="1"/>
        <v>0.51959587937856788</v>
      </c>
      <c r="D14" s="52">
        <f t="shared" si="1"/>
        <v>0.34245760980927231</v>
      </c>
      <c r="E14" s="52">
        <f t="shared" si="1"/>
        <v>407.52450279224985</v>
      </c>
      <c r="F14" s="52">
        <f t="shared" si="2"/>
        <v>8706.3004491021693</v>
      </c>
      <c r="G14" s="52">
        <f t="shared" si="1"/>
        <v>0</v>
      </c>
      <c r="H14" s="53">
        <f t="shared" si="1"/>
        <v>0</v>
      </c>
      <c r="I14" s="54">
        <f t="shared" si="3"/>
        <v>9114.6870054420851</v>
      </c>
      <c r="J14" s="8"/>
      <c r="K14" s="273">
        <v>0</v>
      </c>
    </row>
    <row r="15" spans="1:11" ht="13.5" customHeight="1" x14ac:dyDescent="0.25">
      <c r="A15" s="12" t="s">
        <v>14</v>
      </c>
      <c r="B15" s="49">
        <f t="shared" si="1"/>
        <v>6270.7164570329196</v>
      </c>
      <c r="C15" s="49">
        <f t="shared" si="1"/>
        <v>5.0291390096742239</v>
      </c>
      <c r="D15" s="49">
        <f t="shared" si="1"/>
        <v>493.52810395350326</v>
      </c>
      <c r="E15" s="49">
        <f t="shared" si="1"/>
        <v>3.9033838225411401E-9</v>
      </c>
      <c r="F15" s="49">
        <f t="shared" si="2"/>
        <v>0</v>
      </c>
      <c r="G15" s="49">
        <f t="shared" si="1"/>
        <v>0</v>
      </c>
      <c r="H15" s="58">
        <f t="shared" si="1"/>
        <v>0</v>
      </c>
      <c r="I15" s="48">
        <f t="shared" si="3"/>
        <v>6769.2737000000006</v>
      </c>
      <c r="J15" s="8"/>
      <c r="K15" s="273">
        <v>0</v>
      </c>
    </row>
    <row r="16" spans="1:11" ht="13.5" customHeight="1" x14ac:dyDescent="0.25">
      <c r="A16" s="11" t="s">
        <v>15</v>
      </c>
      <c r="B16" s="52">
        <f t="shared" si="1"/>
        <v>1741.9263183688804</v>
      </c>
      <c r="C16" s="52">
        <f t="shared" si="1"/>
        <v>1311.9752436073807</v>
      </c>
      <c r="D16" s="52">
        <f t="shared" si="1"/>
        <v>638.52058828026293</v>
      </c>
      <c r="E16" s="52">
        <f t="shared" si="1"/>
        <v>36.57784974347593</v>
      </c>
      <c r="F16" s="52">
        <f t="shared" si="2"/>
        <v>0</v>
      </c>
      <c r="G16" s="52">
        <f t="shared" si="1"/>
        <v>0</v>
      </c>
      <c r="H16" s="53">
        <f t="shared" si="1"/>
        <v>0</v>
      </c>
      <c r="I16" s="54">
        <f t="shared" si="3"/>
        <v>3729</v>
      </c>
      <c r="J16" s="8"/>
      <c r="K16" s="273">
        <v>0</v>
      </c>
    </row>
    <row r="17" spans="1:11" ht="13.5" customHeight="1" x14ac:dyDescent="0.25">
      <c r="A17" s="12" t="s">
        <v>16</v>
      </c>
      <c r="B17" s="49">
        <f t="shared" si="1"/>
        <v>313.18127214507007</v>
      </c>
      <c r="C17" s="49">
        <f t="shared" si="1"/>
        <v>3.2503745533154631</v>
      </c>
      <c r="D17" s="49">
        <f t="shared" si="1"/>
        <v>114.0027787290791</v>
      </c>
      <c r="E17" s="49">
        <f t="shared" si="1"/>
        <v>4.5655745725353816</v>
      </c>
      <c r="F17" s="49">
        <f t="shared" si="2"/>
        <v>15.561248280266975</v>
      </c>
      <c r="G17" s="49">
        <f t="shared" si="1"/>
        <v>0</v>
      </c>
      <c r="H17" s="58">
        <f t="shared" si="1"/>
        <v>0</v>
      </c>
      <c r="I17" s="48">
        <f t="shared" si="3"/>
        <v>450.56124828026691</v>
      </c>
      <c r="J17" s="8"/>
      <c r="K17" s="273">
        <v>0</v>
      </c>
    </row>
    <row r="18" spans="1:11" ht="13.5" customHeight="1" x14ac:dyDescent="0.25">
      <c r="A18" s="11" t="s">
        <v>17</v>
      </c>
      <c r="B18" s="52">
        <f t="shared" si="1"/>
        <v>0</v>
      </c>
      <c r="C18" s="52">
        <f t="shared" si="1"/>
        <v>0</v>
      </c>
      <c r="D18" s="52">
        <f t="shared" si="1"/>
        <v>0</v>
      </c>
      <c r="E18" s="52">
        <f t="shared" si="1"/>
        <v>0</v>
      </c>
      <c r="F18" s="52">
        <f t="shared" si="2"/>
        <v>0</v>
      </c>
      <c r="G18" s="52">
        <f t="shared" si="1"/>
        <v>0</v>
      </c>
      <c r="H18" s="53">
        <f t="shared" si="1"/>
        <v>0</v>
      </c>
      <c r="I18" s="54">
        <f t="shared" si="3"/>
        <v>0</v>
      </c>
      <c r="J18" s="8"/>
      <c r="K18" s="273">
        <v>0</v>
      </c>
    </row>
    <row r="19" spans="1:11" ht="13.5" customHeight="1" x14ac:dyDescent="0.25">
      <c r="A19" s="12" t="s">
        <v>139</v>
      </c>
      <c r="B19" s="49">
        <f t="shared" si="1"/>
        <v>2112.1612234559425</v>
      </c>
      <c r="C19" s="49">
        <f t="shared" si="1"/>
        <v>1094.9828588431883</v>
      </c>
      <c r="D19" s="49">
        <f t="shared" si="1"/>
        <v>1225.6041517928161</v>
      </c>
      <c r="E19" s="49">
        <f t="shared" si="1"/>
        <v>134.9727637218011</v>
      </c>
      <c r="F19" s="49">
        <f t="shared" si="2"/>
        <v>695</v>
      </c>
      <c r="G19" s="49">
        <f t="shared" si="1"/>
        <v>0</v>
      </c>
      <c r="H19" s="58">
        <f t="shared" si="1"/>
        <v>0</v>
      </c>
      <c r="I19" s="48">
        <f t="shared" si="3"/>
        <v>5262.720997813748</v>
      </c>
      <c r="J19" s="8"/>
      <c r="K19" s="273">
        <v>0</v>
      </c>
    </row>
    <row r="20" spans="1:11" ht="13.5" customHeight="1" x14ac:dyDescent="0.25">
      <c r="A20" s="11" t="s">
        <v>18</v>
      </c>
      <c r="B20" s="52">
        <f t="shared" si="1"/>
        <v>0</v>
      </c>
      <c r="C20" s="52">
        <f t="shared" si="1"/>
        <v>0</v>
      </c>
      <c r="D20" s="52">
        <f t="shared" si="1"/>
        <v>0</v>
      </c>
      <c r="E20" s="52">
        <f t="shared" si="1"/>
        <v>0</v>
      </c>
      <c r="F20" s="52">
        <f t="shared" si="2"/>
        <v>0</v>
      </c>
      <c r="G20" s="52">
        <f t="shared" si="1"/>
        <v>0</v>
      </c>
      <c r="H20" s="53">
        <f t="shared" si="1"/>
        <v>0</v>
      </c>
      <c r="I20" s="54">
        <f t="shared" si="3"/>
        <v>0</v>
      </c>
      <c r="J20" s="8"/>
      <c r="K20" s="273">
        <v>0</v>
      </c>
    </row>
    <row r="21" spans="1:11" ht="13.5" customHeight="1" x14ac:dyDescent="0.25">
      <c r="A21" s="12" t="s">
        <v>19</v>
      </c>
      <c r="B21" s="49">
        <f t="shared" si="1"/>
        <v>0</v>
      </c>
      <c r="C21" s="49">
        <f t="shared" si="1"/>
        <v>0</v>
      </c>
      <c r="D21" s="49">
        <f t="shared" si="1"/>
        <v>0</v>
      </c>
      <c r="E21" s="49">
        <f t="shared" si="1"/>
        <v>0</v>
      </c>
      <c r="F21" s="49">
        <f t="shared" si="2"/>
        <v>0</v>
      </c>
      <c r="G21" s="49">
        <f t="shared" si="1"/>
        <v>0</v>
      </c>
      <c r="H21" s="58">
        <f t="shared" si="1"/>
        <v>0</v>
      </c>
      <c r="I21" s="48">
        <f t="shared" si="3"/>
        <v>0</v>
      </c>
      <c r="J21" s="8"/>
      <c r="K21" s="273">
        <v>0</v>
      </c>
    </row>
    <row r="22" spans="1:11" ht="13.5" customHeight="1" x14ac:dyDescent="0.25">
      <c r="A22" s="11" t="s">
        <v>20</v>
      </c>
      <c r="B22" s="52">
        <f t="shared" si="1"/>
        <v>48.125293223884711</v>
      </c>
      <c r="C22" s="52">
        <f t="shared" si="1"/>
        <v>3.0875446932002832</v>
      </c>
      <c r="D22" s="52">
        <f t="shared" si="1"/>
        <v>5.7871620749150061</v>
      </c>
      <c r="E22" s="52">
        <f t="shared" si="1"/>
        <v>7.9999999359999992E-9</v>
      </c>
      <c r="F22" s="52">
        <f t="shared" si="2"/>
        <v>0</v>
      </c>
      <c r="G22" s="52">
        <f t="shared" si="1"/>
        <v>0</v>
      </c>
      <c r="H22" s="53">
        <f t="shared" si="1"/>
        <v>0</v>
      </c>
      <c r="I22" s="54">
        <f t="shared" si="3"/>
        <v>57</v>
      </c>
      <c r="J22" s="8"/>
      <c r="K22" s="273">
        <v>0</v>
      </c>
    </row>
    <row r="23" spans="1:11" ht="13.5" customHeight="1" x14ac:dyDescent="0.25">
      <c r="A23" s="13" t="s">
        <v>58</v>
      </c>
      <c r="B23" s="49">
        <f t="shared" si="1"/>
        <v>6777.5025778152249</v>
      </c>
      <c r="C23" s="49">
        <f t="shared" si="1"/>
        <v>20.554929212352441</v>
      </c>
      <c r="D23" s="49">
        <f t="shared" si="1"/>
        <v>854.94249282253804</v>
      </c>
      <c r="E23" s="49">
        <f t="shared" si="1"/>
        <v>1.4988470207686279E-7</v>
      </c>
      <c r="F23" s="49">
        <f t="shared" si="2"/>
        <v>0</v>
      </c>
      <c r="G23" s="49">
        <f t="shared" si="1"/>
        <v>0</v>
      </c>
      <c r="H23" s="58">
        <f t="shared" si="1"/>
        <v>0</v>
      </c>
      <c r="I23" s="48">
        <f t="shared" si="3"/>
        <v>7653</v>
      </c>
      <c r="J23" s="8"/>
      <c r="K23" s="273">
        <v>0</v>
      </c>
    </row>
    <row r="24" spans="1:11" ht="13.5" customHeight="1" x14ac:dyDescent="0.25">
      <c r="A24" s="11" t="s">
        <v>21</v>
      </c>
      <c r="B24" s="52">
        <f t="shared" ref="B24:H27" si="4">B50+B102</f>
        <v>289.26159317991323</v>
      </c>
      <c r="C24" s="52">
        <f t="shared" si="4"/>
        <v>2758.7422665583717</v>
      </c>
      <c r="D24" s="52">
        <f t="shared" si="4"/>
        <v>102.61689589411945</v>
      </c>
      <c r="E24" s="52">
        <f t="shared" si="4"/>
        <v>3.6239736966636296E-9</v>
      </c>
      <c r="F24" s="52">
        <f t="shared" si="2"/>
        <v>35.981550963971642</v>
      </c>
      <c r="G24" s="52">
        <f t="shared" si="4"/>
        <v>0</v>
      </c>
      <c r="H24" s="53">
        <f t="shared" si="4"/>
        <v>0</v>
      </c>
      <c r="I24" s="54">
        <f t="shared" si="3"/>
        <v>3186.6023065999998</v>
      </c>
      <c r="J24" s="8"/>
      <c r="K24" s="273">
        <v>0</v>
      </c>
    </row>
    <row r="25" spans="1:11" ht="13.5" customHeight="1" x14ac:dyDescent="0.25">
      <c r="A25" s="13" t="s">
        <v>22</v>
      </c>
      <c r="B25" s="49">
        <f t="shared" si="4"/>
        <v>344.35996265198082</v>
      </c>
      <c r="C25" s="49">
        <f t="shared" si="4"/>
        <v>7.599372804836466E-9</v>
      </c>
      <c r="D25" s="49">
        <f t="shared" si="4"/>
        <v>104.25905595979864</v>
      </c>
      <c r="E25" s="49">
        <f t="shared" si="4"/>
        <v>0</v>
      </c>
      <c r="F25" s="49">
        <f t="shared" si="2"/>
        <v>0</v>
      </c>
      <c r="G25" s="49">
        <f t="shared" si="4"/>
        <v>0</v>
      </c>
      <c r="H25" s="58">
        <f t="shared" si="4"/>
        <v>0</v>
      </c>
      <c r="I25" s="48">
        <f t="shared" si="3"/>
        <v>448.61901861937883</v>
      </c>
      <c r="J25" s="8"/>
      <c r="K25" s="273">
        <v>0</v>
      </c>
    </row>
    <row r="26" spans="1:11" ht="13.5" customHeight="1" x14ac:dyDescent="0.25">
      <c r="A26" s="11" t="s">
        <v>23</v>
      </c>
      <c r="B26" s="52">
        <f t="shared" si="4"/>
        <v>2105.5434175309565</v>
      </c>
      <c r="C26" s="52">
        <f t="shared" si="4"/>
        <v>9.2831098030462798</v>
      </c>
      <c r="D26" s="52">
        <f t="shared" si="4"/>
        <v>224.20867274951209</v>
      </c>
      <c r="E26" s="52">
        <f t="shared" si="4"/>
        <v>1.64851575519631E-8</v>
      </c>
      <c r="F26" s="52">
        <f t="shared" si="2"/>
        <v>0</v>
      </c>
      <c r="G26" s="52">
        <f t="shared" si="4"/>
        <v>0</v>
      </c>
      <c r="H26" s="53">
        <f t="shared" si="4"/>
        <v>0</v>
      </c>
      <c r="I26" s="54">
        <f t="shared" si="3"/>
        <v>2339.0352001000001</v>
      </c>
      <c r="J26" s="8"/>
      <c r="K26" s="273">
        <v>-9.9999851954635233E-8</v>
      </c>
    </row>
    <row r="27" spans="1:11" ht="13.5" customHeight="1" thickBot="1" x14ac:dyDescent="0.3">
      <c r="A27" s="13" t="s">
        <v>24</v>
      </c>
      <c r="B27" s="49">
        <f t="shared" si="4"/>
        <v>2081.833761178234</v>
      </c>
      <c r="C27" s="49">
        <f t="shared" si="4"/>
        <v>21.104378436845771</v>
      </c>
      <c r="D27" s="49">
        <f t="shared" si="4"/>
        <v>3847.5890363567369</v>
      </c>
      <c r="E27" s="49">
        <f t="shared" si="4"/>
        <v>4073.2654783379721</v>
      </c>
      <c r="F27" s="49">
        <f t="shared" si="2"/>
        <v>1509.8940000000002</v>
      </c>
      <c r="G27" s="49">
        <f t="shared" si="4"/>
        <v>1432.0295446048974</v>
      </c>
      <c r="H27" s="58">
        <f t="shared" si="4"/>
        <v>101.21460108531416</v>
      </c>
      <c r="I27" s="48">
        <f t="shared" si="3"/>
        <v>13066.9308</v>
      </c>
      <c r="K27" s="273">
        <v>0</v>
      </c>
    </row>
    <row r="28" spans="1:11" ht="13.5" customHeight="1" x14ac:dyDescent="0.25">
      <c r="A28" s="21" t="s">
        <v>25</v>
      </c>
      <c r="B28" s="127">
        <f>SUM(B7:B27)</f>
        <v>23764.414661557057</v>
      </c>
      <c r="C28" s="127">
        <f t="shared" ref="C28:I28" si="5">SUM(C7:C27)</f>
        <v>5240.5294406440498</v>
      </c>
      <c r="D28" s="127">
        <f t="shared" si="5"/>
        <v>8720.6322721203687</v>
      </c>
      <c r="E28" s="127">
        <f t="shared" si="5"/>
        <v>4698.8380081927962</v>
      </c>
      <c r="F28" s="127">
        <f t="shared" si="5"/>
        <v>19053.386137347774</v>
      </c>
      <c r="G28" s="127">
        <f t="shared" si="5"/>
        <v>1432.0295446048974</v>
      </c>
      <c r="H28" s="128">
        <f t="shared" si="5"/>
        <v>101.21460108531416</v>
      </c>
      <c r="I28" s="127">
        <f t="shared" si="5"/>
        <v>63011.044665552261</v>
      </c>
      <c r="J28" s="274">
        <v>-1.0000803740695119E-7</v>
      </c>
      <c r="K28" s="273">
        <v>-1.0000803740695119E-7</v>
      </c>
    </row>
    <row r="29" spans="1:11" ht="13.5" customHeight="1" thickBot="1" x14ac:dyDescent="0.35">
      <c r="A29" s="18" t="s">
        <v>85</v>
      </c>
      <c r="B29" s="105">
        <f>B28/$I28</f>
        <v>0.3771468127166111</v>
      </c>
      <c r="C29" s="105">
        <f t="shared" ref="C29:I29" si="6">C28/$I28</f>
        <v>8.316842655854291E-2</v>
      </c>
      <c r="D29" s="105">
        <f t="shared" si="6"/>
        <v>0.13839847154427332</v>
      </c>
      <c r="E29" s="105">
        <f t="shared" si="6"/>
        <v>7.4571656971140821E-2</v>
      </c>
      <c r="F29" s="105">
        <f t="shared" si="6"/>
        <v>0.30238168940824017</v>
      </c>
      <c r="G29" s="105">
        <f t="shared" si="6"/>
        <v>2.2726643435381399E-2</v>
      </c>
      <c r="H29" s="105">
        <f t="shared" si="6"/>
        <v>1.6062993658101901E-3</v>
      </c>
      <c r="I29" s="107">
        <f t="shared" si="6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3.7499999988281246E-9</v>
      </c>
      <c r="C33" s="46">
        <f t="shared" ref="C33:E33" si="7">C111+C137+C163+C189+C215+C241+C267+C293+C319+C345+C371+C397+C423</f>
        <v>11.999999996250001</v>
      </c>
      <c r="D33" s="46">
        <f t="shared" si="7"/>
        <v>918</v>
      </c>
      <c r="E33" s="46">
        <f t="shared" si="7"/>
        <v>0</v>
      </c>
      <c r="F33" s="371"/>
      <c r="G33" s="46">
        <f t="shared" ref="G33:H48" si="8">G111+G137+G163+G189+G215+G241+G267+G293+G319+G345+G371+G397+G423</f>
        <v>0</v>
      </c>
      <c r="H33" s="47">
        <f t="shared" si="8"/>
        <v>0</v>
      </c>
      <c r="I33" s="48">
        <f>SUM(B33:H33)</f>
        <v>930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9">B112+B138+B164+B190+B216+B242+B268+B294+B320+B346+B372+B398+B424</f>
        <v>0</v>
      </c>
      <c r="C34" s="52">
        <f t="shared" si="9"/>
        <v>0</v>
      </c>
      <c r="D34" s="52">
        <f t="shared" si="9"/>
        <v>0</v>
      </c>
      <c r="E34" s="52">
        <f t="shared" si="9"/>
        <v>0</v>
      </c>
      <c r="F34" s="372"/>
      <c r="G34" s="52">
        <f t="shared" si="8"/>
        <v>0</v>
      </c>
      <c r="H34" s="53">
        <f t="shared" si="8"/>
        <v>0</v>
      </c>
      <c r="I34" s="54">
        <f t="shared" ref="I34:I53" si="10">SUM(B34:H34)</f>
        <v>0</v>
      </c>
      <c r="K34" s="273">
        <v>0</v>
      </c>
    </row>
    <row r="35" spans="1:11" ht="13.5" customHeight="1" x14ac:dyDescent="0.25">
      <c r="A35" s="12" t="s">
        <v>8</v>
      </c>
      <c r="B35" s="49">
        <f t="shared" si="9"/>
        <v>17</v>
      </c>
      <c r="C35" s="49">
        <f t="shared" si="9"/>
        <v>0</v>
      </c>
      <c r="D35" s="49">
        <f t="shared" si="9"/>
        <v>0</v>
      </c>
      <c r="E35" s="49">
        <f t="shared" si="9"/>
        <v>0</v>
      </c>
      <c r="F35" s="372"/>
      <c r="G35" s="49">
        <f t="shared" si="8"/>
        <v>0</v>
      </c>
      <c r="H35" s="58">
        <f t="shared" si="8"/>
        <v>0</v>
      </c>
      <c r="I35" s="48">
        <f t="shared" si="10"/>
        <v>17</v>
      </c>
      <c r="K35" s="273">
        <v>0</v>
      </c>
    </row>
    <row r="36" spans="1:11" ht="13.5" customHeight="1" x14ac:dyDescent="0.25">
      <c r="A36" s="11" t="s">
        <v>9</v>
      </c>
      <c r="B36" s="52">
        <f t="shared" si="9"/>
        <v>0</v>
      </c>
      <c r="C36" s="52">
        <f t="shared" si="9"/>
        <v>0</v>
      </c>
      <c r="D36" s="52">
        <f t="shared" si="9"/>
        <v>77</v>
      </c>
      <c r="E36" s="52">
        <f t="shared" si="9"/>
        <v>0</v>
      </c>
      <c r="F36" s="372"/>
      <c r="G36" s="52">
        <f t="shared" si="8"/>
        <v>0</v>
      </c>
      <c r="H36" s="53">
        <f t="shared" si="8"/>
        <v>0</v>
      </c>
      <c r="I36" s="54">
        <f t="shared" si="10"/>
        <v>77</v>
      </c>
      <c r="K36" s="273">
        <v>0</v>
      </c>
    </row>
    <row r="37" spans="1:11" ht="13.5" customHeight="1" x14ac:dyDescent="0.25">
      <c r="A37" s="12" t="s">
        <v>10</v>
      </c>
      <c r="B37" s="49">
        <f t="shared" si="9"/>
        <v>0</v>
      </c>
      <c r="C37" s="49">
        <f t="shared" si="9"/>
        <v>0</v>
      </c>
      <c r="D37" s="49">
        <f t="shared" si="9"/>
        <v>0</v>
      </c>
      <c r="E37" s="49">
        <f t="shared" si="9"/>
        <v>0</v>
      </c>
      <c r="F37" s="372"/>
      <c r="G37" s="49">
        <f t="shared" si="8"/>
        <v>0</v>
      </c>
      <c r="H37" s="58">
        <f t="shared" si="8"/>
        <v>0</v>
      </c>
      <c r="I37" s="48">
        <f t="shared" si="10"/>
        <v>0</v>
      </c>
      <c r="K37" s="273">
        <v>0</v>
      </c>
    </row>
    <row r="38" spans="1:11" ht="13.5" customHeight="1" x14ac:dyDescent="0.25">
      <c r="A38" s="11" t="s">
        <v>11</v>
      </c>
      <c r="B38" s="52">
        <f t="shared" si="9"/>
        <v>6.5169812407498975E-8</v>
      </c>
      <c r="C38" s="52">
        <f t="shared" si="9"/>
        <v>4.3446513311881275E-8</v>
      </c>
      <c r="D38" s="52">
        <f t="shared" si="9"/>
        <v>4.3446513311881275E-8</v>
      </c>
      <c r="E38" s="52">
        <f t="shared" si="9"/>
        <v>1.284383501966446</v>
      </c>
      <c r="F38" s="372"/>
      <c r="G38" s="52">
        <f t="shared" si="8"/>
        <v>0</v>
      </c>
      <c r="H38" s="53">
        <f t="shared" si="8"/>
        <v>0</v>
      </c>
      <c r="I38" s="54">
        <f t="shared" si="10"/>
        <v>1.284383654029285</v>
      </c>
      <c r="K38" s="273">
        <v>0</v>
      </c>
    </row>
    <row r="39" spans="1:11" ht="13.5" customHeight="1" x14ac:dyDescent="0.25">
      <c r="A39" s="12" t="s">
        <v>12</v>
      </c>
      <c r="B39" s="49">
        <f t="shared" si="9"/>
        <v>0</v>
      </c>
      <c r="C39" s="49">
        <f t="shared" si="9"/>
        <v>0</v>
      </c>
      <c r="D39" s="49">
        <f t="shared" si="9"/>
        <v>0</v>
      </c>
      <c r="E39" s="49">
        <f t="shared" si="9"/>
        <v>0</v>
      </c>
      <c r="F39" s="372"/>
      <c r="G39" s="49">
        <f t="shared" si="8"/>
        <v>0</v>
      </c>
      <c r="H39" s="58">
        <f t="shared" si="8"/>
        <v>0</v>
      </c>
      <c r="I39" s="48">
        <f t="shared" si="10"/>
        <v>0</v>
      </c>
      <c r="K39" s="273">
        <v>0</v>
      </c>
    </row>
    <row r="40" spans="1:11" ht="13.5" customHeight="1" x14ac:dyDescent="0.25">
      <c r="A40" s="11" t="s">
        <v>13</v>
      </c>
      <c r="B40" s="52">
        <f t="shared" si="9"/>
        <v>5.8477522550787127E-8</v>
      </c>
      <c r="C40" s="52">
        <f t="shared" si="9"/>
        <v>9.4869813504894734E-2</v>
      </c>
      <c r="D40" s="52">
        <f t="shared" si="9"/>
        <v>0.25158785776477355</v>
      </c>
      <c r="E40" s="52">
        <f t="shared" si="9"/>
        <v>344.52079764332581</v>
      </c>
      <c r="F40" s="372"/>
      <c r="G40" s="52">
        <f t="shared" si="8"/>
        <v>0</v>
      </c>
      <c r="H40" s="53">
        <f t="shared" si="8"/>
        <v>0</v>
      </c>
      <c r="I40" s="54">
        <f t="shared" si="10"/>
        <v>344.86725537307302</v>
      </c>
      <c r="K40" s="273">
        <v>0</v>
      </c>
    </row>
    <row r="41" spans="1:11" ht="13.5" customHeight="1" x14ac:dyDescent="0.25">
      <c r="A41" s="12" t="s">
        <v>14</v>
      </c>
      <c r="B41" s="49">
        <f t="shared" si="9"/>
        <v>11.079620490786224</v>
      </c>
      <c r="C41" s="49">
        <f t="shared" si="9"/>
        <v>0.38083138258654725</v>
      </c>
      <c r="D41" s="49">
        <f t="shared" si="9"/>
        <v>19.155448122723847</v>
      </c>
      <c r="E41" s="49">
        <f t="shared" si="9"/>
        <v>3.9033838225411401E-9</v>
      </c>
      <c r="F41" s="372"/>
      <c r="G41" s="49">
        <f t="shared" si="8"/>
        <v>0</v>
      </c>
      <c r="H41" s="58">
        <f t="shared" si="8"/>
        <v>0</v>
      </c>
      <c r="I41" s="48">
        <f t="shared" si="10"/>
        <v>30.615900000000003</v>
      </c>
      <c r="K41" s="273">
        <v>0</v>
      </c>
    </row>
    <row r="42" spans="1:11" ht="13.5" customHeight="1" x14ac:dyDescent="0.25">
      <c r="A42" s="11" t="s">
        <v>15</v>
      </c>
      <c r="B42" s="52">
        <f t="shared" si="9"/>
        <v>351.04357582908409</v>
      </c>
      <c r="C42" s="52">
        <f t="shared" si="9"/>
        <v>1235.2125516539836</v>
      </c>
      <c r="D42" s="52">
        <f t="shared" si="9"/>
        <v>561.74387250439656</v>
      </c>
      <c r="E42" s="52">
        <f t="shared" si="9"/>
        <v>1.2535783987842893E-8</v>
      </c>
      <c r="F42" s="372"/>
      <c r="G42" s="52">
        <f t="shared" si="8"/>
        <v>0</v>
      </c>
      <c r="H42" s="53">
        <f t="shared" si="8"/>
        <v>0</v>
      </c>
      <c r="I42" s="54">
        <f t="shared" si="10"/>
        <v>2148</v>
      </c>
      <c r="K42" s="273">
        <v>0</v>
      </c>
    </row>
    <row r="43" spans="1:11" ht="13.5" customHeight="1" x14ac:dyDescent="0.25">
      <c r="A43" s="12" t="s">
        <v>16</v>
      </c>
      <c r="B43" s="49">
        <f t="shared" si="9"/>
        <v>18.692379164052806</v>
      </c>
      <c r="C43" s="49">
        <f t="shared" si="9"/>
        <v>2.1993635123169089</v>
      </c>
      <c r="D43" s="49">
        <f t="shared" si="9"/>
        <v>82.183423834697322</v>
      </c>
      <c r="E43" s="49">
        <f t="shared" si="9"/>
        <v>0.92483348893296413</v>
      </c>
      <c r="F43" s="372"/>
      <c r="G43" s="49">
        <f t="shared" si="8"/>
        <v>0</v>
      </c>
      <c r="H43" s="58">
        <f t="shared" si="8"/>
        <v>0</v>
      </c>
      <c r="I43" s="48">
        <f t="shared" si="10"/>
        <v>104</v>
      </c>
      <c r="K43" s="273">
        <v>0</v>
      </c>
    </row>
    <row r="44" spans="1:11" ht="13.5" customHeight="1" x14ac:dyDescent="0.25">
      <c r="A44" s="11" t="s">
        <v>17</v>
      </c>
      <c r="B44" s="52">
        <f t="shared" si="9"/>
        <v>0</v>
      </c>
      <c r="C44" s="52">
        <f t="shared" si="9"/>
        <v>0</v>
      </c>
      <c r="D44" s="52">
        <f t="shared" si="9"/>
        <v>0</v>
      </c>
      <c r="E44" s="52">
        <f t="shared" si="9"/>
        <v>0</v>
      </c>
      <c r="F44" s="372"/>
      <c r="G44" s="52">
        <f t="shared" si="8"/>
        <v>0</v>
      </c>
      <c r="H44" s="53">
        <f t="shared" si="8"/>
        <v>0</v>
      </c>
      <c r="I44" s="54">
        <f t="shared" si="10"/>
        <v>0</v>
      </c>
      <c r="K44" s="273">
        <v>0</v>
      </c>
    </row>
    <row r="45" spans="1:11" ht="13.5" customHeight="1" x14ac:dyDescent="0.25">
      <c r="A45" s="12" t="s">
        <v>139</v>
      </c>
      <c r="B45" s="49">
        <f t="shared" si="9"/>
        <v>329.19808692912778</v>
      </c>
      <c r="C45" s="49">
        <f t="shared" si="9"/>
        <v>856.77209850020483</v>
      </c>
      <c r="D45" s="49">
        <f t="shared" si="9"/>
        <v>1093.6393997724849</v>
      </c>
      <c r="E45" s="49">
        <f t="shared" si="9"/>
        <v>98.390414798182405</v>
      </c>
      <c r="F45" s="372"/>
      <c r="G45" s="49">
        <f t="shared" si="8"/>
        <v>0</v>
      </c>
      <c r="H45" s="58">
        <f t="shared" si="8"/>
        <v>0</v>
      </c>
      <c r="I45" s="48">
        <f t="shared" si="10"/>
        <v>2378</v>
      </c>
      <c r="K45" s="273">
        <v>0</v>
      </c>
    </row>
    <row r="46" spans="1:11" ht="13.5" customHeight="1" x14ac:dyDescent="0.25">
      <c r="A46" s="11" t="s">
        <v>18</v>
      </c>
      <c r="B46" s="52">
        <f t="shared" si="9"/>
        <v>0</v>
      </c>
      <c r="C46" s="52">
        <f t="shared" si="9"/>
        <v>0</v>
      </c>
      <c r="D46" s="52">
        <f t="shared" si="9"/>
        <v>0</v>
      </c>
      <c r="E46" s="52">
        <f t="shared" si="9"/>
        <v>0</v>
      </c>
      <c r="F46" s="372"/>
      <c r="G46" s="52">
        <f t="shared" si="8"/>
        <v>0</v>
      </c>
      <c r="H46" s="53">
        <f t="shared" si="8"/>
        <v>0</v>
      </c>
      <c r="I46" s="54">
        <f t="shared" si="10"/>
        <v>0</v>
      </c>
      <c r="K46" s="273">
        <v>0</v>
      </c>
    </row>
    <row r="47" spans="1:11" ht="13.5" customHeight="1" x14ac:dyDescent="0.25">
      <c r="A47" s="12" t="s">
        <v>19</v>
      </c>
      <c r="B47" s="49">
        <f t="shared" si="9"/>
        <v>0</v>
      </c>
      <c r="C47" s="49">
        <f t="shared" si="9"/>
        <v>0</v>
      </c>
      <c r="D47" s="49">
        <f t="shared" si="9"/>
        <v>0</v>
      </c>
      <c r="E47" s="49">
        <f t="shared" si="9"/>
        <v>0</v>
      </c>
      <c r="F47" s="372"/>
      <c r="G47" s="49">
        <f t="shared" si="8"/>
        <v>0</v>
      </c>
      <c r="H47" s="58">
        <f t="shared" si="8"/>
        <v>0</v>
      </c>
      <c r="I47" s="48">
        <f t="shared" si="10"/>
        <v>0</v>
      </c>
      <c r="K47" s="273">
        <v>0</v>
      </c>
    </row>
    <row r="48" spans="1:11" ht="13.5" customHeight="1" x14ac:dyDescent="0.25">
      <c r="A48" s="11" t="s">
        <v>20</v>
      </c>
      <c r="B48" s="52">
        <f t="shared" si="9"/>
        <v>6.8872185127873591</v>
      </c>
      <c r="C48" s="52">
        <f t="shared" si="9"/>
        <v>3.0875446932002832</v>
      </c>
      <c r="D48" s="52">
        <f t="shared" si="9"/>
        <v>5.0252367860123579</v>
      </c>
      <c r="E48" s="52">
        <f t="shared" si="9"/>
        <v>7.9999999359999992E-9</v>
      </c>
      <c r="F48" s="372"/>
      <c r="G48" s="52">
        <f t="shared" si="8"/>
        <v>0</v>
      </c>
      <c r="H48" s="53">
        <f t="shared" si="8"/>
        <v>0</v>
      </c>
      <c r="I48" s="54">
        <f t="shared" si="10"/>
        <v>15</v>
      </c>
      <c r="K48" s="273">
        <v>0</v>
      </c>
    </row>
    <row r="49" spans="1:11" ht="13.5" customHeight="1" x14ac:dyDescent="0.25">
      <c r="A49" s="13" t="s">
        <v>58</v>
      </c>
      <c r="B49" s="49">
        <f t="shared" si="9"/>
        <v>36.306618978669746</v>
      </c>
      <c r="C49" s="49">
        <f t="shared" si="9"/>
        <v>8.071534640105142</v>
      </c>
      <c r="D49" s="49">
        <f t="shared" si="9"/>
        <v>13.621846231340413</v>
      </c>
      <c r="E49" s="49">
        <f t="shared" si="9"/>
        <v>1.4988470207686279E-7</v>
      </c>
      <c r="F49" s="372"/>
      <c r="G49" s="49">
        <f t="shared" ref="G49:H53" si="11">G127+G153+G179+G205+G231+G257+G283+G309+G335+G361+G387+G413+G439</f>
        <v>0</v>
      </c>
      <c r="H49" s="58">
        <f t="shared" si="11"/>
        <v>0</v>
      </c>
      <c r="I49" s="48">
        <f t="shared" si="10"/>
        <v>58.000000000000007</v>
      </c>
      <c r="K49" s="273">
        <v>0</v>
      </c>
    </row>
    <row r="50" spans="1:11" ht="13.5" customHeight="1" x14ac:dyDescent="0.25">
      <c r="A50" s="11" t="s">
        <v>21</v>
      </c>
      <c r="B50" s="52">
        <f t="shared" ref="B50:E53" si="12">B128+B154+B180+B206+B232+B258+B284+B310+B336+B362+B388+B414+B440</f>
        <v>78.156829838265921</v>
      </c>
      <c r="C50" s="52">
        <f t="shared" si="12"/>
        <v>2758.7422665583717</v>
      </c>
      <c r="D50" s="52">
        <f t="shared" si="12"/>
        <v>87.10090359973843</v>
      </c>
      <c r="E50" s="52">
        <f t="shared" si="12"/>
        <v>3.6239736966636296E-9</v>
      </c>
      <c r="F50" s="372"/>
      <c r="G50" s="52">
        <f t="shared" si="11"/>
        <v>0</v>
      </c>
      <c r="H50" s="53">
        <f t="shared" si="11"/>
        <v>0</v>
      </c>
      <c r="I50" s="54">
        <f t="shared" si="10"/>
        <v>2924</v>
      </c>
      <c r="K50" s="273">
        <v>0</v>
      </c>
    </row>
    <row r="51" spans="1:11" ht="13.5" customHeight="1" x14ac:dyDescent="0.25">
      <c r="A51" s="13" t="s">
        <v>22</v>
      </c>
      <c r="B51" s="49">
        <f t="shared" si="12"/>
        <v>48.89498088659964</v>
      </c>
      <c r="C51" s="49">
        <f t="shared" si="12"/>
        <v>7.599372804836466E-9</v>
      </c>
      <c r="D51" s="49">
        <f t="shared" si="12"/>
        <v>7.599372804836466E-9</v>
      </c>
      <c r="E51" s="49">
        <f t="shared" si="12"/>
        <v>0</v>
      </c>
      <c r="F51" s="372"/>
      <c r="G51" s="49">
        <f t="shared" si="11"/>
        <v>0</v>
      </c>
      <c r="H51" s="58">
        <f t="shared" si="11"/>
        <v>0</v>
      </c>
      <c r="I51" s="48">
        <f t="shared" si="10"/>
        <v>48.894980901798391</v>
      </c>
      <c r="K51" s="273">
        <v>0</v>
      </c>
    </row>
    <row r="52" spans="1:11" ht="13.5" customHeight="1" x14ac:dyDescent="0.25">
      <c r="A52" s="11" t="s">
        <v>23</v>
      </c>
      <c r="B52" s="52">
        <f t="shared" si="12"/>
        <v>77.417460451473673</v>
      </c>
      <c r="C52" s="52">
        <f t="shared" si="12"/>
        <v>2.3764313625290798</v>
      </c>
      <c r="D52" s="52">
        <f t="shared" si="12"/>
        <v>9.4393082695120913</v>
      </c>
      <c r="E52" s="52">
        <f t="shared" si="12"/>
        <v>1.64851575519631E-8</v>
      </c>
      <c r="F52" s="372"/>
      <c r="G52" s="52">
        <f t="shared" si="11"/>
        <v>0</v>
      </c>
      <c r="H52" s="53">
        <f t="shared" si="11"/>
        <v>0</v>
      </c>
      <c r="I52" s="54">
        <f t="shared" si="10"/>
        <v>89.233200100000005</v>
      </c>
      <c r="K52" s="273">
        <v>-9.9999994063182385E-8</v>
      </c>
    </row>
    <row r="53" spans="1:11" ht="13.5" customHeight="1" thickBot="1" x14ac:dyDescent="0.3">
      <c r="A53" s="13" t="s">
        <v>24</v>
      </c>
      <c r="B53" s="49">
        <f t="shared" si="12"/>
        <v>69.400085465670728</v>
      </c>
      <c r="C53" s="49">
        <f t="shared" si="12"/>
        <v>20.969908158087687</v>
      </c>
      <c r="D53" s="49">
        <f t="shared" si="12"/>
        <v>1166.1017048450999</v>
      </c>
      <c r="E53" s="49">
        <f t="shared" si="12"/>
        <v>3012.8799631734196</v>
      </c>
      <c r="F53" s="373"/>
      <c r="G53" s="49">
        <f t="shared" si="11"/>
        <v>480.3588808997302</v>
      </c>
      <c r="H53" s="58">
        <f t="shared" si="11"/>
        <v>100.21305745799141</v>
      </c>
      <c r="I53" s="48">
        <f t="shared" si="10"/>
        <v>4849.9235999999992</v>
      </c>
      <c r="K53" s="273">
        <v>0</v>
      </c>
    </row>
    <row r="54" spans="1:11" ht="13.5" customHeight="1" x14ac:dyDescent="0.25">
      <c r="A54" s="21" t="s">
        <v>25</v>
      </c>
      <c r="B54" s="127">
        <f>SUM(B33:B53)</f>
        <v>1044.0768566739152</v>
      </c>
      <c r="C54" s="127">
        <f t="shared" ref="C54:I54" si="13">SUM(C33:C53)</f>
        <v>4899.9074003221867</v>
      </c>
      <c r="D54" s="127">
        <f t="shared" si="13"/>
        <v>4033.2627318748168</v>
      </c>
      <c r="E54" s="127">
        <f t="shared" si="13"/>
        <v>3458.0003928002602</v>
      </c>
      <c r="F54" s="127">
        <f t="shared" si="13"/>
        <v>0</v>
      </c>
      <c r="G54" s="127">
        <f t="shared" si="13"/>
        <v>480.3588808997302</v>
      </c>
      <c r="H54" s="128">
        <f t="shared" si="13"/>
        <v>100.21305745799141</v>
      </c>
      <c r="I54" s="129">
        <f t="shared" si="13"/>
        <v>14015.819320028899</v>
      </c>
      <c r="K54" s="273">
        <v>-9.999894245993346E-8</v>
      </c>
    </row>
    <row r="55" spans="1:11" ht="13.5" customHeight="1" thickBot="1" x14ac:dyDescent="0.35">
      <c r="A55" s="18" t="s">
        <v>85</v>
      </c>
      <c r="B55" s="105">
        <f>B54/$I54</f>
        <v>7.4492745149896983E-2</v>
      </c>
      <c r="C55" s="105">
        <f t="shared" ref="C55:I55" si="14">C54/$I54</f>
        <v>0.34959835657414023</v>
      </c>
      <c r="D55" s="105">
        <f t="shared" si="14"/>
        <v>0.28776503462135816</v>
      </c>
      <c r="E55" s="105">
        <f t="shared" si="14"/>
        <v>0.24672124503336779</v>
      </c>
      <c r="F55" s="105">
        <f t="shared" si="14"/>
        <v>0</v>
      </c>
      <c r="G55" s="105">
        <f t="shared" si="14"/>
        <v>3.427262223716649E-2</v>
      </c>
      <c r="H55" s="105">
        <f t="shared" si="14"/>
        <v>7.1499963840704521E-3</v>
      </c>
      <c r="I55" s="107">
        <f t="shared" si="14"/>
        <v>1</v>
      </c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5">+F450+F476+F502+F528+F554</f>
        <v>0</v>
      </c>
      <c r="G60" s="379"/>
      <c r="H60" s="381"/>
      <c r="I60" s="54">
        <f t="shared" ref="I60:I79" si="16">+F60</f>
        <v>0</v>
      </c>
      <c r="K60" s="273">
        <v>0</v>
      </c>
    </row>
    <row r="61" spans="1:11" ht="13.5" customHeight="1" x14ac:dyDescent="0.25">
      <c r="A61" s="12" t="s">
        <v>8</v>
      </c>
      <c r="B61" s="379"/>
      <c r="C61" s="380"/>
      <c r="D61" s="380"/>
      <c r="E61" s="381"/>
      <c r="F61" s="49">
        <f t="shared" si="15"/>
        <v>0</v>
      </c>
      <c r="G61" s="379"/>
      <c r="H61" s="381"/>
      <c r="I61" s="48">
        <f t="shared" si="16"/>
        <v>0</v>
      </c>
      <c r="K61" s="273">
        <v>0</v>
      </c>
    </row>
    <row r="62" spans="1:11" ht="13.5" customHeight="1" x14ac:dyDescent="0.25">
      <c r="A62" s="11" t="s">
        <v>9</v>
      </c>
      <c r="B62" s="379"/>
      <c r="C62" s="380"/>
      <c r="D62" s="380"/>
      <c r="E62" s="381"/>
      <c r="F62" s="52">
        <f t="shared" si="15"/>
        <v>0</v>
      </c>
      <c r="G62" s="379"/>
      <c r="H62" s="381"/>
      <c r="I62" s="54">
        <f t="shared" si="16"/>
        <v>0</v>
      </c>
      <c r="K62" s="273">
        <v>0</v>
      </c>
    </row>
    <row r="63" spans="1:11" ht="13.5" customHeight="1" x14ac:dyDescent="0.25">
      <c r="A63" s="12" t="s">
        <v>10</v>
      </c>
      <c r="B63" s="379"/>
      <c r="C63" s="380"/>
      <c r="D63" s="380"/>
      <c r="E63" s="381"/>
      <c r="F63" s="49">
        <f t="shared" si="15"/>
        <v>0</v>
      </c>
      <c r="G63" s="379"/>
      <c r="H63" s="381"/>
      <c r="I63" s="48">
        <f t="shared" si="16"/>
        <v>0</v>
      </c>
      <c r="K63" s="273">
        <v>0</v>
      </c>
    </row>
    <row r="64" spans="1:11" ht="13.5" customHeight="1" x14ac:dyDescent="0.25">
      <c r="A64" s="11" t="s">
        <v>11</v>
      </c>
      <c r="B64" s="379"/>
      <c r="C64" s="380"/>
      <c r="D64" s="380"/>
      <c r="E64" s="381"/>
      <c r="F64" s="52">
        <f t="shared" si="15"/>
        <v>7456.6488890013643</v>
      </c>
      <c r="G64" s="379"/>
      <c r="H64" s="381"/>
      <c r="I64" s="54">
        <f t="shared" si="16"/>
        <v>7456.6488890013643</v>
      </c>
      <c r="K64" s="273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15"/>
        <v>634</v>
      </c>
      <c r="G65" s="379"/>
      <c r="H65" s="381"/>
      <c r="I65" s="48">
        <f t="shared" si="16"/>
        <v>634</v>
      </c>
      <c r="K65" s="273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15"/>
        <v>7892.1820627847428</v>
      </c>
      <c r="G66" s="379"/>
      <c r="H66" s="381"/>
      <c r="I66" s="54">
        <f t="shared" si="16"/>
        <v>7892.1820627847428</v>
      </c>
      <c r="K66" s="273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15"/>
        <v>0</v>
      </c>
      <c r="G67" s="379"/>
      <c r="H67" s="381"/>
      <c r="I67" s="48">
        <f t="shared" si="16"/>
        <v>0</v>
      </c>
      <c r="K67" s="273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15"/>
        <v>0</v>
      </c>
      <c r="G68" s="379"/>
      <c r="H68" s="381"/>
      <c r="I68" s="54">
        <f t="shared" si="16"/>
        <v>0</v>
      </c>
      <c r="K68" s="273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15"/>
        <v>15.561248280266975</v>
      </c>
      <c r="G69" s="379"/>
      <c r="H69" s="381"/>
      <c r="I69" s="48">
        <f t="shared" si="16"/>
        <v>15.561248280266975</v>
      </c>
      <c r="K69" s="273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15"/>
        <v>0</v>
      </c>
      <c r="G70" s="379"/>
      <c r="H70" s="381"/>
      <c r="I70" s="54">
        <f t="shared" si="16"/>
        <v>0</v>
      </c>
      <c r="K70" s="273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15"/>
        <v>695</v>
      </c>
      <c r="G71" s="379"/>
      <c r="H71" s="381"/>
      <c r="I71" s="48">
        <f t="shared" si="16"/>
        <v>695</v>
      </c>
      <c r="K71" s="273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15"/>
        <v>0</v>
      </c>
      <c r="G72" s="379"/>
      <c r="H72" s="381"/>
      <c r="I72" s="54">
        <f t="shared" si="16"/>
        <v>0</v>
      </c>
      <c r="K72" s="273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15"/>
        <v>0</v>
      </c>
      <c r="G73" s="379"/>
      <c r="H73" s="381"/>
      <c r="I73" s="48">
        <f t="shared" si="16"/>
        <v>0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5"/>
        <v>0</v>
      </c>
      <c r="G74" s="379"/>
      <c r="H74" s="381"/>
      <c r="I74" s="54">
        <f t="shared" si="16"/>
        <v>0</v>
      </c>
      <c r="K74" s="273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15"/>
        <v>0</v>
      </c>
      <c r="G75" s="379"/>
      <c r="H75" s="381"/>
      <c r="I75" s="48">
        <f t="shared" si="16"/>
        <v>0</v>
      </c>
      <c r="K75" s="273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15"/>
        <v>17</v>
      </c>
      <c r="G76" s="379"/>
      <c r="H76" s="381"/>
      <c r="I76" s="54">
        <f t="shared" si="16"/>
        <v>17</v>
      </c>
      <c r="K76" s="273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15"/>
        <v>0</v>
      </c>
      <c r="G77" s="379"/>
      <c r="H77" s="381"/>
      <c r="I77" s="48">
        <f t="shared" si="16"/>
        <v>0</v>
      </c>
      <c r="K77" s="273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15"/>
        <v>0</v>
      </c>
      <c r="G78" s="379"/>
      <c r="H78" s="381"/>
      <c r="I78" s="54">
        <f t="shared" si="16"/>
        <v>0</v>
      </c>
      <c r="K78" s="273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15"/>
        <v>1509.8940000000002</v>
      </c>
      <c r="G79" s="382"/>
      <c r="H79" s="384"/>
      <c r="I79" s="48">
        <f t="shared" si="16"/>
        <v>1509.8940000000002</v>
      </c>
      <c r="K79" s="273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:I80" si="17">SUM(C59:C79)</f>
        <v>0</v>
      </c>
      <c r="D80" s="127">
        <f t="shared" si="17"/>
        <v>0</v>
      </c>
      <c r="E80" s="127">
        <f t="shared" si="17"/>
        <v>0</v>
      </c>
      <c r="F80" s="127">
        <f t="shared" si="17"/>
        <v>18220.286200066374</v>
      </c>
      <c r="G80" s="127">
        <f t="shared" si="17"/>
        <v>0</v>
      </c>
      <c r="H80" s="128">
        <f t="shared" si="17"/>
        <v>0</v>
      </c>
      <c r="I80" s="129">
        <f t="shared" si="17"/>
        <v>18220.286200066374</v>
      </c>
      <c r="K80" s="273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:I81" si="18">C80/$I80</f>
        <v>0</v>
      </c>
      <c r="D81" s="105">
        <f t="shared" si="18"/>
        <v>0</v>
      </c>
      <c r="E81" s="105">
        <f t="shared" si="18"/>
        <v>0</v>
      </c>
      <c r="F81" s="105">
        <f t="shared" si="18"/>
        <v>1</v>
      </c>
      <c r="G81" s="105">
        <f t="shared" si="18"/>
        <v>0</v>
      </c>
      <c r="H81" s="105">
        <f t="shared" si="18"/>
        <v>0</v>
      </c>
      <c r="I81" s="107">
        <f t="shared" si="18"/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0</v>
      </c>
      <c r="G82" s="2"/>
      <c r="H82" s="2"/>
      <c r="I82" s="271">
        <f>+I80-I470-I496-I522-I548-I574</f>
        <v>0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225.46105745125882</v>
      </c>
      <c r="C85" s="46">
        <f t="shared" ref="C85:H85" si="19">C579+C605+C631</f>
        <v>0</v>
      </c>
      <c r="D85" s="46">
        <f t="shared" si="19"/>
        <v>17.538942548741169</v>
      </c>
      <c r="E85" s="46">
        <f t="shared" si="19"/>
        <v>0</v>
      </c>
      <c r="F85" s="46">
        <f t="shared" si="19"/>
        <v>0</v>
      </c>
      <c r="G85" s="46">
        <f t="shared" si="19"/>
        <v>0</v>
      </c>
      <c r="H85" s="47">
        <f t="shared" si="19"/>
        <v>0</v>
      </c>
      <c r="I85" s="48">
        <f>SUM(B85:H85)</f>
        <v>243</v>
      </c>
      <c r="K85" s="273">
        <v>0</v>
      </c>
    </row>
    <row r="86" spans="1:11" x14ac:dyDescent="0.25">
      <c r="A86" s="11" t="s">
        <v>7</v>
      </c>
      <c r="B86" s="52">
        <f t="shared" ref="B86:H101" si="20">B580+B606+B632</f>
        <v>139.71256943605275</v>
      </c>
      <c r="C86" s="52">
        <f t="shared" si="20"/>
        <v>0</v>
      </c>
      <c r="D86" s="52">
        <f t="shared" si="20"/>
        <v>10.287430563947266</v>
      </c>
      <c r="E86" s="52">
        <f t="shared" si="20"/>
        <v>0</v>
      </c>
      <c r="F86" s="52">
        <f t="shared" si="20"/>
        <v>0</v>
      </c>
      <c r="G86" s="52">
        <f t="shared" si="20"/>
        <v>0</v>
      </c>
      <c r="H86" s="53">
        <f t="shared" si="20"/>
        <v>0</v>
      </c>
      <c r="I86" s="54">
        <f t="shared" ref="I86:I105" si="21">SUM(B86:H86)</f>
        <v>150</v>
      </c>
      <c r="K86" s="273">
        <v>0</v>
      </c>
    </row>
    <row r="87" spans="1:11" x14ac:dyDescent="0.25">
      <c r="A87" s="12" t="s">
        <v>8</v>
      </c>
      <c r="B87" s="49">
        <f t="shared" si="20"/>
        <v>426.58902228225895</v>
      </c>
      <c r="C87" s="49">
        <f t="shared" si="20"/>
        <v>0</v>
      </c>
      <c r="D87" s="49">
        <f t="shared" si="20"/>
        <v>29.410977717741023</v>
      </c>
      <c r="E87" s="49">
        <f t="shared" si="20"/>
        <v>0</v>
      </c>
      <c r="F87" s="49">
        <f t="shared" si="20"/>
        <v>0</v>
      </c>
      <c r="G87" s="49">
        <f t="shared" si="20"/>
        <v>0</v>
      </c>
      <c r="H87" s="58">
        <f t="shared" si="20"/>
        <v>0</v>
      </c>
      <c r="I87" s="48">
        <f t="shared" si="21"/>
        <v>456</v>
      </c>
      <c r="K87" s="273">
        <v>0</v>
      </c>
    </row>
    <row r="88" spans="1:11" x14ac:dyDescent="0.25">
      <c r="A88" s="11" t="s">
        <v>9</v>
      </c>
      <c r="B88" s="52">
        <f t="shared" si="20"/>
        <v>871.0401356770891</v>
      </c>
      <c r="C88" s="52">
        <f t="shared" si="20"/>
        <v>0</v>
      </c>
      <c r="D88" s="52">
        <f t="shared" si="20"/>
        <v>56.959864322910953</v>
      </c>
      <c r="E88" s="52">
        <f t="shared" si="20"/>
        <v>0</v>
      </c>
      <c r="F88" s="52">
        <f t="shared" si="20"/>
        <v>0</v>
      </c>
      <c r="G88" s="52">
        <f t="shared" si="20"/>
        <v>0</v>
      </c>
      <c r="H88" s="53">
        <f t="shared" si="20"/>
        <v>0</v>
      </c>
      <c r="I88" s="54">
        <f t="shared" si="21"/>
        <v>928</v>
      </c>
      <c r="K88" s="273">
        <v>0</v>
      </c>
    </row>
    <row r="89" spans="1:11" x14ac:dyDescent="0.25">
      <c r="A89" s="12" t="s">
        <v>10</v>
      </c>
      <c r="B89" s="49">
        <f t="shared" si="20"/>
        <v>0</v>
      </c>
      <c r="C89" s="49">
        <f t="shared" si="20"/>
        <v>0</v>
      </c>
      <c r="D89" s="49">
        <f t="shared" si="20"/>
        <v>0</v>
      </c>
      <c r="E89" s="49">
        <f t="shared" si="20"/>
        <v>0</v>
      </c>
      <c r="F89" s="49">
        <f t="shared" si="20"/>
        <v>0</v>
      </c>
      <c r="G89" s="49">
        <f t="shared" si="20"/>
        <v>0</v>
      </c>
      <c r="H89" s="58">
        <f t="shared" si="20"/>
        <v>0</v>
      </c>
      <c r="I89" s="48">
        <f t="shared" si="21"/>
        <v>0</v>
      </c>
      <c r="K89" s="273">
        <v>0</v>
      </c>
    </row>
    <row r="90" spans="1:11" x14ac:dyDescent="0.25">
      <c r="A90" s="11" t="s">
        <v>11</v>
      </c>
      <c r="B90" s="52">
        <f t="shared" si="20"/>
        <v>0</v>
      </c>
      <c r="C90" s="52">
        <f t="shared" si="20"/>
        <v>0</v>
      </c>
      <c r="D90" s="52">
        <f t="shared" si="20"/>
        <v>3.3660700489885655E-2</v>
      </c>
      <c r="E90" s="52">
        <f t="shared" si="20"/>
        <v>21.647455340897761</v>
      </c>
      <c r="F90" s="52">
        <f t="shared" si="20"/>
        <v>0</v>
      </c>
      <c r="G90" s="52">
        <f t="shared" si="20"/>
        <v>0</v>
      </c>
      <c r="H90" s="53">
        <f t="shared" si="20"/>
        <v>0</v>
      </c>
      <c r="I90" s="54">
        <f t="shared" si="21"/>
        <v>21.681116041387646</v>
      </c>
      <c r="K90" s="273">
        <v>0</v>
      </c>
    </row>
    <row r="91" spans="1:11" x14ac:dyDescent="0.25">
      <c r="A91" s="12" t="s">
        <v>12</v>
      </c>
      <c r="B91" s="49">
        <f t="shared" si="20"/>
        <v>0</v>
      </c>
      <c r="C91" s="49">
        <f t="shared" si="20"/>
        <v>0</v>
      </c>
      <c r="D91" s="49">
        <f t="shared" si="20"/>
        <v>0</v>
      </c>
      <c r="E91" s="49">
        <f t="shared" si="20"/>
        <v>19</v>
      </c>
      <c r="F91" s="49">
        <f t="shared" si="20"/>
        <v>0</v>
      </c>
      <c r="G91" s="49">
        <f t="shared" si="20"/>
        <v>0</v>
      </c>
      <c r="H91" s="58">
        <f t="shared" si="20"/>
        <v>0</v>
      </c>
      <c r="I91" s="48">
        <f>SUM(B91:H91)</f>
        <v>19</v>
      </c>
      <c r="K91" s="273">
        <v>0</v>
      </c>
    </row>
    <row r="92" spans="1:11" x14ac:dyDescent="0.25">
      <c r="A92" s="11" t="s">
        <v>13</v>
      </c>
      <c r="B92" s="52">
        <f t="shared" si="20"/>
        <v>0</v>
      </c>
      <c r="C92" s="52">
        <f t="shared" si="20"/>
        <v>0.42472606587367318</v>
      </c>
      <c r="D92" s="52">
        <f t="shared" si="20"/>
        <v>9.0869752044498764E-2</v>
      </c>
      <c r="E92" s="52">
        <f t="shared" si="20"/>
        <v>63.003705148924027</v>
      </c>
      <c r="F92" s="52">
        <f t="shared" si="20"/>
        <v>814.11838631742592</v>
      </c>
      <c r="G92" s="52">
        <f t="shared" si="20"/>
        <v>0</v>
      </c>
      <c r="H92" s="53">
        <f t="shared" si="20"/>
        <v>0</v>
      </c>
      <c r="I92" s="54">
        <f t="shared" si="21"/>
        <v>877.63768728426817</v>
      </c>
      <c r="K92" s="273">
        <v>0</v>
      </c>
    </row>
    <row r="93" spans="1:11" x14ac:dyDescent="0.25">
      <c r="A93" s="12" t="s">
        <v>14</v>
      </c>
      <c r="B93" s="49">
        <f t="shared" si="20"/>
        <v>6259.6368365421331</v>
      </c>
      <c r="C93" s="49">
        <f t="shared" si="20"/>
        <v>4.6483076270876769</v>
      </c>
      <c r="D93" s="49">
        <f t="shared" si="20"/>
        <v>474.37265583077942</v>
      </c>
      <c r="E93" s="49">
        <f t="shared" si="20"/>
        <v>0</v>
      </c>
      <c r="F93" s="49">
        <f t="shared" si="20"/>
        <v>0</v>
      </c>
      <c r="G93" s="49">
        <f t="shared" si="20"/>
        <v>0</v>
      </c>
      <c r="H93" s="58">
        <f t="shared" si="20"/>
        <v>0</v>
      </c>
      <c r="I93" s="48">
        <f t="shared" si="21"/>
        <v>6738.6578000000009</v>
      </c>
      <c r="K93" s="273">
        <v>0</v>
      </c>
    </row>
    <row r="94" spans="1:11" x14ac:dyDescent="0.25">
      <c r="A94" s="11" t="s">
        <v>15</v>
      </c>
      <c r="B94" s="52">
        <f t="shared" si="20"/>
        <v>1390.8827425397963</v>
      </c>
      <c r="C94" s="52">
        <f t="shared" si="20"/>
        <v>76.76269195339701</v>
      </c>
      <c r="D94" s="52">
        <f t="shared" si="20"/>
        <v>76.776715775866336</v>
      </c>
      <c r="E94" s="52">
        <f t="shared" si="20"/>
        <v>36.577849730940144</v>
      </c>
      <c r="F94" s="52">
        <f t="shared" si="20"/>
        <v>0</v>
      </c>
      <c r="G94" s="52">
        <f t="shared" si="20"/>
        <v>0</v>
      </c>
      <c r="H94" s="53">
        <f t="shared" si="20"/>
        <v>0</v>
      </c>
      <c r="I94" s="54">
        <f t="shared" si="21"/>
        <v>1580.9999999999998</v>
      </c>
      <c r="K94" s="273">
        <v>0</v>
      </c>
    </row>
    <row r="95" spans="1:11" x14ac:dyDescent="0.25">
      <c r="A95" s="12" t="s">
        <v>16</v>
      </c>
      <c r="B95" s="49">
        <f t="shared" si="20"/>
        <v>294.48889298101727</v>
      </c>
      <c r="C95" s="49">
        <f t="shared" si="20"/>
        <v>1.0510110409985542</v>
      </c>
      <c r="D95" s="49">
        <f t="shared" si="20"/>
        <v>31.819354894381775</v>
      </c>
      <c r="E95" s="49">
        <f t="shared" si="20"/>
        <v>3.6407410836024177</v>
      </c>
      <c r="F95" s="49">
        <f t="shared" si="20"/>
        <v>0</v>
      </c>
      <c r="G95" s="49">
        <f t="shared" si="20"/>
        <v>0</v>
      </c>
      <c r="H95" s="58">
        <f t="shared" si="20"/>
        <v>0</v>
      </c>
      <c r="I95" s="48">
        <f t="shared" si="21"/>
        <v>331</v>
      </c>
      <c r="K95" s="273">
        <v>0</v>
      </c>
    </row>
    <row r="96" spans="1:11" x14ac:dyDescent="0.25">
      <c r="A96" s="11" t="s">
        <v>17</v>
      </c>
      <c r="B96" s="52">
        <f t="shared" si="20"/>
        <v>0</v>
      </c>
      <c r="C96" s="52">
        <f t="shared" si="20"/>
        <v>0</v>
      </c>
      <c r="D96" s="52">
        <f t="shared" si="20"/>
        <v>0</v>
      </c>
      <c r="E96" s="52">
        <f t="shared" si="20"/>
        <v>0</v>
      </c>
      <c r="F96" s="52">
        <f t="shared" si="20"/>
        <v>0</v>
      </c>
      <c r="G96" s="52">
        <f t="shared" si="20"/>
        <v>0</v>
      </c>
      <c r="H96" s="53">
        <f t="shared" si="20"/>
        <v>0</v>
      </c>
      <c r="I96" s="54">
        <f t="shared" si="21"/>
        <v>0</v>
      </c>
      <c r="K96" s="273">
        <v>0</v>
      </c>
    </row>
    <row r="97" spans="1:11" x14ac:dyDescent="0.25">
      <c r="A97" s="12" t="s">
        <v>139</v>
      </c>
      <c r="B97" s="49">
        <f t="shared" si="20"/>
        <v>1782.9631365268147</v>
      </c>
      <c r="C97" s="49">
        <f t="shared" si="20"/>
        <v>238.21076034298335</v>
      </c>
      <c r="D97" s="49">
        <f t="shared" si="20"/>
        <v>131.96475202033108</v>
      </c>
      <c r="E97" s="49">
        <f t="shared" si="20"/>
        <v>36.582348923618703</v>
      </c>
      <c r="F97" s="49">
        <f t="shared" si="20"/>
        <v>0</v>
      </c>
      <c r="G97" s="49">
        <f t="shared" si="20"/>
        <v>0</v>
      </c>
      <c r="H97" s="58">
        <f t="shared" si="20"/>
        <v>0</v>
      </c>
      <c r="I97" s="48">
        <f t="shared" si="21"/>
        <v>2189.7209978137475</v>
      </c>
      <c r="K97" s="273">
        <v>0</v>
      </c>
    </row>
    <row r="98" spans="1:11" x14ac:dyDescent="0.25">
      <c r="A98" s="11" t="s">
        <v>18</v>
      </c>
      <c r="B98" s="52">
        <f t="shared" si="20"/>
        <v>0</v>
      </c>
      <c r="C98" s="52">
        <f t="shared" si="20"/>
        <v>0</v>
      </c>
      <c r="D98" s="52">
        <f t="shared" si="20"/>
        <v>0</v>
      </c>
      <c r="E98" s="52">
        <f t="shared" si="20"/>
        <v>0</v>
      </c>
      <c r="F98" s="52">
        <f t="shared" si="20"/>
        <v>0</v>
      </c>
      <c r="G98" s="52">
        <f t="shared" si="20"/>
        <v>0</v>
      </c>
      <c r="H98" s="53">
        <f t="shared" si="20"/>
        <v>0</v>
      </c>
      <c r="I98" s="54">
        <f t="shared" si="21"/>
        <v>0</v>
      </c>
      <c r="K98" s="273">
        <v>0</v>
      </c>
    </row>
    <row r="99" spans="1:11" x14ac:dyDescent="0.25">
      <c r="A99" s="12" t="s">
        <v>19</v>
      </c>
      <c r="B99" s="49">
        <f t="shared" si="20"/>
        <v>0</v>
      </c>
      <c r="C99" s="49">
        <f t="shared" si="20"/>
        <v>0</v>
      </c>
      <c r="D99" s="49">
        <f t="shared" si="20"/>
        <v>0</v>
      </c>
      <c r="E99" s="49">
        <f t="shared" si="20"/>
        <v>0</v>
      </c>
      <c r="F99" s="49">
        <f t="shared" si="20"/>
        <v>0</v>
      </c>
      <c r="G99" s="49">
        <f t="shared" si="20"/>
        <v>0</v>
      </c>
      <c r="H99" s="58">
        <f t="shared" si="20"/>
        <v>0</v>
      </c>
      <c r="I99" s="48">
        <f t="shared" si="21"/>
        <v>0</v>
      </c>
      <c r="K99" s="273">
        <v>0</v>
      </c>
    </row>
    <row r="100" spans="1:11" x14ac:dyDescent="0.25">
      <c r="A100" s="11" t="s">
        <v>20</v>
      </c>
      <c r="B100" s="52">
        <f t="shared" si="20"/>
        <v>41.238074711097354</v>
      </c>
      <c r="C100" s="52">
        <f t="shared" si="20"/>
        <v>0</v>
      </c>
      <c r="D100" s="52">
        <f t="shared" si="20"/>
        <v>0.76192528890264799</v>
      </c>
      <c r="E100" s="52">
        <f t="shared" si="20"/>
        <v>0</v>
      </c>
      <c r="F100" s="52">
        <f t="shared" si="20"/>
        <v>0</v>
      </c>
      <c r="G100" s="52">
        <f t="shared" si="20"/>
        <v>0</v>
      </c>
      <c r="H100" s="53">
        <f t="shared" si="20"/>
        <v>0</v>
      </c>
      <c r="I100" s="54">
        <f t="shared" si="21"/>
        <v>42</v>
      </c>
      <c r="K100" s="273">
        <v>0</v>
      </c>
    </row>
    <row r="101" spans="1:11" x14ac:dyDescent="0.25">
      <c r="A101" s="13" t="s">
        <v>58</v>
      </c>
      <c r="B101" s="49">
        <f t="shared" si="20"/>
        <v>6741.1959588365553</v>
      </c>
      <c r="C101" s="49">
        <f t="shared" si="20"/>
        <v>12.483394572247297</v>
      </c>
      <c r="D101" s="49">
        <f t="shared" si="20"/>
        <v>841.3206465911976</v>
      </c>
      <c r="E101" s="49">
        <f t="shared" si="20"/>
        <v>0</v>
      </c>
      <c r="F101" s="49">
        <f t="shared" si="20"/>
        <v>0</v>
      </c>
      <c r="G101" s="49">
        <f t="shared" si="20"/>
        <v>0</v>
      </c>
      <c r="H101" s="58">
        <f t="shared" si="20"/>
        <v>0</v>
      </c>
      <c r="I101" s="48">
        <f t="shared" si="21"/>
        <v>7595</v>
      </c>
      <c r="K101" s="273">
        <v>0</v>
      </c>
    </row>
    <row r="102" spans="1:11" x14ac:dyDescent="0.25">
      <c r="A102" s="11" t="s">
        <v>21</v>
      </c>
      <c r="B102" s="52">
        <f t="shared" ref="B102:H105" si="22">B596+B622+B648</f>
        <v>211.10476334164733</v>
      </c>
      <c r="C102" s="52">
        <f t="shared" si="22"/>
        <v>0</v>
      </c>
      <c r="D102" s="52">
        <f t="shared" si="22"/>
        <v>15.515992294381016</v>
      </c>
      <c r="E102" s="52">
        <f t="shared" si="22"/>
        <v>0</v>
      </c>
      <c r="F102" s="52">
        <f t="shared" si="22"/>
        <v>18.981550963971639</v>
      </c>
      <c r="G102" s="52">
        <f t="shared" si="22"/>
        <v>0</v>
      </c>
      <c r="H102" s="53">
        <f t="shared" si="22"/>
        <v>0</v>
      </c>
      <c r="I102" s="54">
        <f t="shared" si="21"/>
        <v>245.60230659999999</v>
      </c>
      <c r="K102" s="273">
        <v>0</v>
      </c>
    </row>
    <row r="103" spans="1:11" x14ac:dyDescent="0.25">
      <c r="A103" s="13" t="s">
        <v>22</v>
      </c>
      <c r="B103" s="49">
        <f t="shared" si="22"/>
        <v>295.4649817653812</v>
      </c>
      <c r="C103" s="49">
        <f t="shared" si="22"/>
        <v>0</v>
      </c>
      <c r="D103" s="49">
        <f t="shared" si="22"/>
        <v>104.25905595219928</v>
      </c>
      <c r="E103" s="49">
        <f t="shared" si="22"/>
        <v>0</v>
      </c>
      <c r="F103" s="49">
        <f t="shared" si="22"/>
        <v>0</v>
      </c>
      <c r="G103" s="49">
        <f t="shared" si="22"/>
        <v>0</v>
      </c>
      <c r="H103" s="58">
        <f t="shared" si="22"/>
        <v>0</v>
      </c>
      <c r="I103" s="48">
        <f t="shared" si="21"/>
        <v>399.72403771758047</v>
      </c>
      <c r="K103" s="273">
        <v>0</v>
      </c>
    </row>
    <row r="104" spans="1:11" x14ac:dyDescent="0.25">
      <c r="A104" s="11" t="s">
        <v>23</v>
      </c>
      <c r="B104" s="52">
        <f t="shared" si="22"/>
        <v>2028.125957079483</v>
      </c>
      <c r="C104" s="52">
        <f t="shared" si="22"/>
        <v>6.906678440517199</v>
      </c>
      <c r="D104" s="52">
        <f t="shared" si="22"/>
        <v>214.76936448000001</v>
      </c>
      <c r="E104" s="52">
        <f t="shared" si="22"/>
        <v>0</v>
      </c>
      <c r="F104" s="52">
        <f t="shared" si="22"/>
        <v>0</v>
      </c>
      <c r="G104" s="52">
        <f t="shared" si="22"/>
        <v>0</v>
      </c>
      <c r="H104" s="53">
        <f t="shared" si="22"/>
        <v>0</v>
      </c>
      <c r="I104" s="54">
        <f t="shared" si="21"/>
        <v>2249.8020000000001</v>
      </c>
      <c r="K104" s="273">
        <v>0</v>
      </c>
    </row>
    <row r="105" spans="1:11" ht="14.4" thickBot="1" x14ac:dyDescent="0.3">
      <c r="A105" s="13" t="s">
        <v>24</v>
      </c>
      <c r="B105" s="49">
        <f t="shared" si="22"/>
        <v>2012.4336757125632</v>
      </c>
      <c r="C105" s="49">
        <f t="shared" si="22"/>
        <v>0.13447027875808445</v>
      </c>
      <c r="D105" s="49">
        <f t="shared" si="22"/>
        <v>2681.487331511637</v>
      </c>
      <c r="E105" s="49">
        <f t="shared" si="22"/>
        <v>1060.3855151645523</v>
      </c>
      <c r="F105" s="49">
        <f t="shared" si="22"/>
        <v>0</v>
      </c>
      <c r="G105" s="49">
        <f t="shared" si="22"/>
        <v>951.67066370516727</v>
      </c>
      <c r="H105" s="58">
        <f t="shared" si="22"/>
        <v>1.0015436273227445</v>
      </c>
      <c r="I105" s="48">
        <f t="shared" si="21"/>
        <v>6707.1131999999998</v>
      </c>
      <c r="K105" s="273">
        <v>0</v>
      </c>
    </row>
    <row r="106" spans="1:11" x14ac:dyDescent="0.25">
      <c r="A106" s="21" t="s">
        <v>25</v>
      </c>
      <c r="B106" s="127">
        <f>SUM(B85:B105)</f>
        <v>22720.337804883144</v>
      </c>
      <c r="C106" s="127">
        <f t="shared" ref="C106:I106" si="23">SUM(C85:C105)</f>
        <v>340.62204032186287</v>
      </c>
      <c r="D106" s="127">
        <f t="shared" si="23"/>
        <v>4687.3695402455505</v>
      </c>
      <c r="E106" s="127">
        <f t="shared" si="23"/>
        <v>1240.8376153925353</v>
      </c>
      <c r="F106" s="127">
        <f t="shared" si="23"/>
        <v>833.0999372813975</v>
      </c>
      <c r="G106" s="127">
        <f t="shared" si="23"/>
        <v>951.67066370516727</v>
      </c>
      <c r="H106" s="128">
        <f t="shared" si="23"/>
        <v>1.0015436273227445</v>
      </c>
      <c r="I106" s="129">
        <f t="shared" si="23"/>
        <v>30774.939145456985</v>
      </c>
      <c r="K106" s="273">
        <v>0</v>
      </c>
    </row>
    <row r="107" spans="1:11" ht="13.5" customHeight="1" thickBot="1" x14ac:dyDescent="0.35">
      <c r="A107" s="18" t="s">
        <v>85</v>
      </c>
      <c r="B107" s="105">
        <f>B106/$I106</f>
        <v>0.73827401241952195</v>
      </c>
      <c r="C107" s="105">
        <f t="shared" ref="C107:I107" si="24">C106/$I106</f>
        <v>1.1068162920222889E-2</v>
      </c>
      <c r="D107" s="105">
        <f t="shared" si="24"/>
        <v>0.1523112529350851</v>
      </c>
      <c r="E107" s="105">
        <f t="shared" si="24"/>
        <v>4.0319742291861152E-2</v>
      </c>
      <c r="F107" s="105">
        <f t="shared" si="24"/>
        <v>2.7070725740310039E-2</v>
      </c>
      <c r="G107" s="105">
        <f t="shared" si="24"/>
        <v>3.0923559562770198E-2</v>
      </c>
      <c r="H107" s="105">
        <f t="shared" si="24"/>
        <v>3.2544130228461978E-5</v>
      </c>
      <c r="I107" s="107">
        <f t="shared" si="24"/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5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5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5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25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5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5"/>
        <v>0</v>
      </c>
    </row>
    <row r="119" spans="1:9" x14ac:dyDescent="0.25">
      <c r="A119" s="12" t="s">
        <v>14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5"/>
        <v>0</v>
      </c>
    </row>
    <row r="120" spans="1:9" x14ac:dyDescent="0.25">
      <c r="A120" s="11" t="s">
        <v>15</v>
      </c>
      <c r="B120" s="52">
        <v>0</v>
      </c>
      <c r="C120" s="52">
        <v>730.80780273391974</v>
      </c>
      <c r="D120" s="52">
        <v>1.1921972660802047</v>
      </c>
      <c r="E120" s="52">
        <v>0</v>
      </c>
      <c r="F120" s="372"/>
      <c r="G120" s="52">
        <v>0</v>
      </c>
      <c r="H120" s="53">
        <v>0</v>
      </c>
      <c r="I120" s="54">
        <f>SUM(B120:H120)</f>
        <v>732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25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25"/>
        <v>0</v>
      </c>
    </row>
    <row r="123" spans="1:9" x14ac:dyDescent="0.25">
      <c r="A123" s="12" t="s">
        <v>139</v>
      </c>
      <c r="B123" s="49">
        <v>1.7514354644834249</v>
      </c>
      <c r="C123" s="49">
        <v>25.147436073695783</v>
      </c>
      <c r="D123" s="49">
        <v>66.09356347601684</v>
      </c>
      <c r="E123" s="49">
        <v>7.5649858039648007E-3</v>
      </c>
      <c r="F123" s="372"/>
      <c r="G123" s="49">
        <v>0</v>
      </c>
      <c r="H123" s="58">
        <v>0</v>
      </c>
      <c r="I123" s="48">
        <f t="shared" si="25"/>
        <v>93.000000000000014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5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5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5"/>
        <v>0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5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0</v>
      </c>
      <c r="E128" s="52">
        <v>0</v>
      </c>
      <c r="F128" s="372"/>
      <c r="G128" s="52">
        <v>0</v>
      </c>
      <c r="H128" s="53">
        <v>0</v>
      </c>
      <c r="I128" s="54">
        <f t="shared" si="25"/>
        <v>0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25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25"/>
        <v>0</v>
      </c>
    </row>
    <row r="131" spans="1:9" ht="14.4" thickBot="1" x14ac:dyDescent="0.3">
      <c r="A131" s="13" t="s">
        <v>24</v>
      </c>
      <c r="B131" s="49">
        <v>0.99715785232426979</v>
      </c>
      <c r="C131" s="49">
        <v>0</v>
      </c>
      <c r="D131" s="49">
        <v>0</v>
      </c>
      <c r="E131" s="49">
        <v>88.763077043952777</v>
      </c>
      <c r="F131" s="373"/>
      <c r="G131" s="49">
        <v>28.733765103722977</v>
      </c>
      <c r="H131" s="58">
        <v>0</v>
      </c>
      <c r="I131" s="48">
        <f t="shared" si="25"/>
        <v>118.49400000000001</v>
      </c>
    </row>
    <row r="132" spans="1:9" x14ac:dyDescent="0.25">
      <c r="A132" s="21" t="s">
        <v>25</v>
      </c>
      <c r="B132" s="127">
        <f>SUM(B111:B131)</f>
        <v>2.7485933168076948</v>
      </c>
      <c r="C132" s="127">
        <f t="shared" ref="C132:I132" si="26">SUM(C111:C131)</f>
        <v>755.9552388076155</v>
      </c>
      <c r="D132" s="127">
        <f t="shared" si="26"/>
        <v>67.28576074209704</v>
      </c>
      <c r="E132" s="127">
        <f t="shared" si="26"/>
        <v>88.770642029756743</v>
      </c>
      <c r="F132" s="127">
        <f t="shared" si="26"/>
        <v>0</v>
      </c>
      <c r="G132" s="127">
        <f t="shared" si="26"/>
        <v>28.733765103722977</v>
      </c>
      <c r="H132" s="128">
        <f t="shared" si="26"/>
        <v>0</v>
      </c>
      <c r="I132" s="129">
        <f t="shared" si="26"/>
        <v>943.49400000000003</v>
      </c>
    </row>
    <row r="133" spans="1:9" ht="15" thickBot="1" x14ac:dyDescent="0.35">
      <c r="A133" s="18" t="s">
        <v>85</v>
      </c>
      <c r="B133" s="105">
        <f>B132/$I132</f>
        <v>2.9132069910436046E-3</v>
      </c>
      <c r="C133" s="105">
        <f t="shared" ref="C133:I133" si="27">C132/$I132</f>
        <v>0.80122951370927153</v>
      </c>
      <c r="D133" s="105">
        <f t="shared" si="27"/>
        <v>7.1315515246622704E-2</v>
      </c>
      <c r="E133" s="105">
        <f t="shared" si="27"/>
        <v>9.4087129361455121E-2</v>
      </c>
      <c r="F133" s="105">
        <f t="shared" si="27"/>
        <v>0</v>
      </c>
      <c r="G133" s="105">
        <f t="shared" si="27"/>
        <v>3.0454634691606915E-2</v>
      </c>
      <c r="H133" s="105">
        <f t="shared" si="27"/>
        <v>0</v>
      </c>
      <c r="I133" s="107">
        <f t="shared" si="27"/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28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28"/>
        <v>0</v>
      </c>
    </row>
    <row r="140" spans="1:9" x14ac:dyDescent="0.25">
      <c r="A140" s="11" t="s">
        <v>9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28"/>
        <v>0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28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28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0.25158782121632262</v>
      </c>
      <c r="E144" s="52">
        <v>0.27519302394492612</v>
      </c>
      <c r="F144" s="372"/>
      <c r="G144" s="52">
        <v>0</v>
      </c>
      <c r="H144" s="53">
        <v>0</v>
      </c>
      <c r="I144" s="54">
        <f t="shared" si="28"/>
        <v>0.52678084516124879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28"/>
        <v>0</v>
      </c>
    </row>
    <row r="146" spans="1:9" x14ac:dyDescent="0.25">
      <c r="A146" s="11" t="s">
        <v>15</v>
      </c>
      <c r="B146" s="52">
        <v>10.836681108570202</v>
      </c>
      <c r="C146" s="52">
        <v>91.796300675028263</v>
      </c>
      <c r="D146" s="52">
        <v>5.367018216401525</v>
      </c>
      <c r="E146" s="52">
        <v>0</v>
      </c>
      <c r="F146" s="372"/>
      <c r="G146" s="52">
        <v>0</v>
      </c>
      <c r="H146" s="53">
        <v>0</v>
      </c>
      <c r="I146" s="54">
        <f>SUM(B146:H146)</f>
        <v>107.99999999999999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28"/>
        <v>0</v>
      </c>
    </row>
    <row r="148" spans="1:9" x14ac:dyDescent="0.25">
      <c r="A148" s="11" t="s">
        <v>17</v>
      </c>
      <c r="B148" s="52">
        <v>0</v>
      </c>
      <c r="C148" s="52">
        <v>0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28"/>
        <v>0</v>
      </c>
    </row>
    <row r="149" spans="1:9" x14ac:dyDescent="0.25">
      <c r="A149" s="12" t="s">
        <v>139</v>
      </c>
      <c r="B149" s="49">
        <v>10.400681741425837</v>
      </c>
      <c r="C149" s="49">
        <v>476.44576275549684</v>
      </c>
      <c r="D149" s="49">
        <v>99.153555503077328</v>
      </c>
      <c r="E149" s="49">
        <v>0</v>
      </c>
      <c r="F149" s="372"/>
      <c r="G149" s="49">
        <v>0</v>
      </c>
      <c r="H149" s="58">
        <v>0</v>
      </c>
      <c r="I149" s="48">
        <f t="shared" si="28"/>
        <v>586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28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28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28"/>
        <v>0</v>
      </c>
    </row>
    <row r="153" spans="1:9" x14ac:dyDescent="0.25">
      <c r="A153" s="13" t="s">
        <v>58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28"/>
        <v>0</v>
      </c>
    </row>
    <row r="154" spans="1:9" x14ac:dyDescent="0.25">
      <c r="A154" s="11" t="s">
        <v>21</v>
      </c>
      <c r="B154" s="52">
        <v>0</v>
      </c>
      <c r="C154" s="52">
        <v>0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28"/>
        <v>0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28"/>
        <v>0</v>
      </c>
    </row>
    <row r="156" spans="1:9" x14ac:dyDescent="0.25">
      <c r="A156" s="11" t="s">
        <v>23</v>
      </c>
      <c r="B156" s="52">
        <v>1.4628635344324656</v>
      </c>
      <c r="C156" s="52">
        <v>0</v>
      </c>
      <c r="D156" s="52">
        <v>5.9936465567534306E-2</v>
      </c>
      <c r="E156" s="52">
        <v>0</v>
      </c>
      <c r="F156" s="372"/>
      <c r="G156" s="52">
        <v>0</v>
      </c>
      <c r="H156" s="53">
        <v>0</v>
      </c>
      <c r="I156" s="54">
        <f t="shared" si="28"/>
        <v>1.5227999999999999</v>
      </c>
    </row>
    <row r="157" spans="1:9" ht="14.4" thickBot="1" x14ac:dyDescent="0.3">
      <c r="A157" s="13" t="s">
        <v>24</v>
      </c>
      <c r="B157" s="49">
        <v>7.5588243005554476</v>
      </c>
      <c r="C157" s="49">
        <v>4.1602482046812536E-2</v>
      </c>
      <c r="D157" s="49">
        <v>34.705137210801404</v>
      </c>
      <c r="E157" s="49">
        <v>769.84630315455729</v>
      </c>
      <c r="F157" s="373"/>
      <c r="G157" s="49">
        <v>14.688796348678332</v>
      </c>
      <c r="H157" s="58">
        <v>91.234936503360672</v>
      </c>
      <c r="I157" s="48">
        <f t="shared" si="28"/>
        <v>918.07560000000001</v>
      </c>
    </row>
    <row r="158" spans="1:9" x14ac:dyDescent="0.25">
      <c r="A158" s="21" t="s">
        <v>25</v>
      </c>
      <c r="B158" s="127">
        <f>SUM(B137:B157)</f>
        <v>30.259050684983951</v>
      </c>
      <c r="C158" s="127">
        <f t="shared" ref="C158:I158" si="29">SUM(C137:C157)</f>
        <v>568.28366591257202</v>
      </c>
      <c r="D158" s="127">
        <f t="shared" si="29"/>
        <v>139.53723521706411</v>
      </c>
      <c r="E158" s="127">
        <f t="shared" si="29"/>
        <v>770.12149617850218</v>
      </c>
      <c r="F158" s="127">
        <f t="shared" si="29"/>
        <v>0</v>
      </c>
      <c r="G158" s="127">
        <f t="shared" si="29"/>
        <v>14.688796348678332</v>
      </c>
      <c r="H158" s="128">
        <f t="shared" si="29"/>
        <v>91.234936503360672</v>
      </c>
      <c r="I158" s="129">
        <f t="shared" si="29"/>
        <v>1614.1251808451611</v>
      </c>
    </row>
    <row r="159" spans="1:9" ht="15" thickBot="1" x14ac:dyDescent="0.35">
      <c r="A159" s="18" t="s">
        <v>85</v>
      </c>
      <c r="B159" s="105">
        <f>B158/$I158</f>
        <v>1.8746408918012304E-2</v>
      </c>
      <c r="C159" s="105">
        <f t="shared" ref="C159:I159" si="30">C158/$I158</f>
        <v>0.35206914101607462</v>
      </c>
      <c r="D159" s="105">
        <f t="shared" si="30"/>
        <v>8.6447592090721212E-2</v>
      </c>
      <c r="E159" s="105">
        <f t="shared" si="30"/>
        <v>0.4771138603855149</v>
      </c>
      <c r="F159" s="105">
        <f t="shared" si="30"/>
        <v>0</v>
      </c>
      <c r="G159" s="105">
        <f t="shared" si="30"/>
        <v>9.1001593451303636E-3</v>
      </c>
      <c r="H159" s="105">
        <f t="shared" si="30"/>
        <v>5.652283824454666E-2</v>
      </c>
      <c r="I159" s="107">
        <f t="shared" si="30"/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>
        <v>0</v>
      </c>
      <c r="G164" s="52">
        <v>0</v>
      </c>
      <c r="H164" s="53">
        <v>0</v>
      </c>
      <c r="I164" s="54">
        <f t="shared" ref="I164:I183" si="3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>
        <v>0</v>
      </c>
      <c r="G165" s="49">
        <v>0</v>
      </c>
      <c r="H165" s="58">
        <v>0</v>
      </c>
      <c r="I165" s="48">
        <f t="shared" si="3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22</v>
      </c>
      <c r="E166" s="52">
        <v>0</v>
      </c>
      <c r="F166" s="372">
        <v>0</v>
      </c>
      <c r="G166" s="52">
        <v>0</v>
      </c>
      <c r="H166" s="53">
        <v>0</v>
      </c>
      <c r="I166" s="54">
        <f t="shared" si="31"/>
        <v>22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>
        <v>0</v>
      </c>
      <c r="G167" s="49">
        <v>0</v>
      </c>
      <c r="H167" s="58">
        <v>0</v>
      </c>
      <c r="I167" s="48">
        <f t="shared" si="3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>
        <v>0</v>
      </c>
      <c r="G168" s="52">
        <v>0</v>
      </c>
      <c r="H168" s="53">
        <v>0</v>
      </c>
      <c r="I168" s="54">
        <f t="shared" si="3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>
        <v>0</v>
      </c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>
        <v>0</v>
      </c>
      <c r="G170" s="52">
        <v>0</v>
      </c>
      <c r="H170" s="53">
        <v>0</v>
      </c>
      <c r="I170" s="54">
        <f t="shared" si="31"/>
        <v>0</v>
      </c>
    </row>
    <row r="171" spans="1:9" x14ac:dyDescent="0.25">
      <c r="A171" s="12" t="s">
        <v>14</v>
      </c>
      <c r="B171" s="49">
        <v>0</v>
      </c>
      <c r="C171" s="49">
        <v>0</v>
      </c>
      <c r="D171" s="49">
        <v>0</v>
      </c>
      <c r="E171" s="49">
        <v>0</v>
      </c>
      <c r="F171" s="372">
        <v>0</v>
      </c>
      <c r="G171" s="49">
        <v>0</v>
      </c>
      <c r="H171" s="58">
        <v>0</v>
      </c>
      <c r="I171" s="48">
        <f t="shared" si="31"/>
        <v>0</v>
      </c>
    </row>
    <row r="172" spans="1:9" x14ac:dyDescent="0.25">
      <c r="A172" s="11" t="s">
        <v>15</v>
      </c>
      <c r="B172" s="52">
        <v>19.152186867351489</v>
      </c>
      <c r="C172" s="52">
        <v>0</v>
      </c>
      <c r="D172" s="52">
        <v>47.847813132648511</v>
      </c>
      <c r="E172" s="52">
        <v>0</v>
      </c>
      <c r="F172" s="372">
        <v>0</v>
      </c>
      <c r="G172" s="52">
        <v>0</v>
      </c>
      <c r="H172" s="53">
        <v>0</v>
      </c>
      <c r="I172" s="54">
        <f>SUM(B172:H172)</f>
        <v>67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7</v>
      </c>
      <c r="E173" s="49">
        <v>0</v>
      </c>
      <c r="F173" s="372">
        <v>0</v>
      </c>
      <c r="G173" s="49">
        <v>0</v>
      </c>
      <c r="H173" s="58">
        <v>0</v>
      </c>
      <c r="I173" s="48">
        <f t="shared" si="31"/>
        <v>7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>
        <v>0</v>
      </c>
      <c r="G174" s="52">
        <v>0</v>
      </c>
      <c r="H174" s="53">
        <v>0</v>
      </c>
      <c r="I174" s="54">
        <f t="shared" si="3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>
        <v>0</v>
      </c>
      <c r="G175" s="49">
        <v>0</v>
      </c>
      <c r="H175" s="58">
        <v>0</v>
      </c>
      <c r="I175" s="48">
        <f t="shared" si="3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>
        <v>0</v>
      </c>
      <c r="G176" s="52">
        <v>0</v>
      </c>
      <c r="H176" s="53">
        <v>0</v>
      </c>
      <c r="I176" s="54">
        <f t="shared" si="31"/>
        <v>0</v>
      </c>
    </row>
    <row r="177" spans="1:9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>
        <v>0</v>
      </c>
      <c r="G177" s="49">
        <v>0</v>
      </c>
      <c r="H177" s="58">
        <v>0</v>
      </c>
      <c r="I177" s="48">
        <f t="shared" si="31"/>
        <v>0</v>
      </c>
    </row>
    <row r="178" spans="1:9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>
        <v>0</v>
      </c>
      <c r="G178" s="52">
        <v>0</v>
      </c>
      <c r="H178" s="53">
        <v>0</v>
      </c>
      <c r="I178" s="54">
        <f t="shared" si="31"/>
        <v>0</v>
      </c>
    </row>
    <row r="179" spans="1:9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>
        <v>0</v>
      </c>
      <c r="G179" s="49">
        <v>0</v>
      </c>
      <c r="H179" s="58">
        <v>0</v>
      </c>
      <c r="I179" s="48">
        <f t="shared" si="31"/>
        <v>0</v>
      </c>
    </row>
    <row r="180" spans="1:9" x14ac:dyDescent="0.25">
      <c r="A180" s="11" t="s">
        <v>21</v>
      </c>
      <c r="B180" s="52">
        <v>0</v>
      </c>
      <c r="C180" s="52">
        <v>0</v>
      </c>
      <c r="D180" s="52">
        <v>0</v>
      </c>
      <c r="E180" s="52">
        <v>0</v>
      </c>
      <c r="F180" s="372">
        <v>0</v>
      </c>
      <c r="G180" s="52">
        <v>0</v>
      </c>
      <c r="H180" s="53">
        <v>0</v>
      </c>
      <c r="I180" s="54">
        <f t="shared" si="31"/>
        <v>0</v>
      </c>
    </row>
    <row r="181" spans="1:9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>
        <v>0</v>
      </c>
      <c r="G181" s="49">
        <v>0</v>
      </c>
      <c r="H181" s="58">
        <v>0</v>
      </c>
      <c r="I181" s="48">
        <f t="shared" si="31"/>
        <v>0</v>
      </c>
    </row>
    <row r="182" spans="1:9" x14ac:dyDescent="0.25">
      <c r="A182" s="11" t="s">
        <v>23</v>
      </c>
      <c r="B182" s="52">
        <v>0</v>
      </c>
      <c r="C182" s="52">
        <v>0</v>
      </c>
      <c r="D182" s="52">
        <v>0</v>
      </c>
      <c r="E182" s="52">
        <v>0</v>
      </c>
      <c r="F182" s="372">
        <v>0</v>
      </c>
      <c r="G182" s="52">
        <v>0</v>
      </c>
      <c r="H182" s="53">
        <v>0</v>
      </c>
      <c r="I182" s="54">
        <f t="shared" si="31"/>
        <v>0</v>
      </c>
    </row>
    <row r="183" spans="1:9" ht="14.4" thickBot="1" x14ac:dyDescent="0.3">
      <c r="A183" s="13" t="s">
        <v>24</v>
      </c>
      <c r="B183" s="49">
        <v>0.18758942050946847</v>
      </c>
      <c r="C183" s="49">
        <v>0</v>
      </c>
      <c r="D183" s="49">
        <v>4.6374849306298627</v>
      </c>
      <c r="E183" s="49">
        <v>4.8786691715112971</v>
      </c>
      <c r="F183" s="373">
        <v>0</v>
      </c>
      <c r="G183" s="49">
        <v>0.43632981904126367</v>
      </c>
      <c r="H183" s="58">
        <v>1.3943266583081069</v>
      </c>
      <c r="I183" s="48">
        <f t="shared" si="31"/>
        <v>11.534399999999998</v>
      </c>
    </row>
    <row r="184" spans="1:9" x14ac:dyDescent="0.25">
      <c r="A184" s="21" t="s">
        <v>25</v>
      </c>
      <c r="B184" s="127">
        <f>SUM(B163:B183)</f>
        <v>19.339776287860957</v>
      </c>
      <c r="C184" s="127">
        <f t="shared" ref="C184:I184" si="32">SUM(C163:C183)</f>
        <v>0</v>
      </c>
      <c r="D184" s="127">
        <f t="shared" si="32"/>
        <v>81.485298063278378</v>
      </c>
      <c r="E184" s="127">
        <f t="shared" si="32"/>
        <v>4.8786691715112971</v>
      </c>
      <c r="F184" s="127">
        <f t="shared" si="32"/>
        <v>0</v>
      </c>
      <c r="G184" s="127">
        <f t="shared" si="32"/>
        <v>0.43632981904126367</v>
      </c>
      <c r="H184" s="128">
        <f t="shared" si="32"/>
        <v>1.3943266583081069</v>
      </c>
      <c r="I184" s="129">
        <f t="shared" si="32"/>
        <v>107.53440000000001</v>
      </c>
    </row>
    <row r="185" spans="1:9" ht="15" thickBot="1" x14ac:dyDescent="0.35">
      <c r="A185" s="18" t="s">
        <v>85</v>
      </c>
      <c r="B185" s="105">
        <f>B184/$I184</f>
        <v>0.17984734455077589</v>
      </c>
      <c r="C185" s="105">
        <f t="shared" ref="C185:I185" si="33">C184/$I184</f>
        <v>0</v>
      </c>
      <c r="D185" s="105">
        <f t="shared" si="33"/>
        <v>0.75776028938905482</v>
      </c>
      <c r="E185" s="105">
        <f t="shared" si="33"/>
        <v>4.5368451132951848E-2</v>
      </c>
      <c r="F185" s="105">
        <f t="shared" si="33"/>
        <v>0</v>
      </c>
      <c r="G185" s="105">
        <f t="shared" si="33"/>
        <v>4.0575836108376825E-3</v>
      </c>
      <c r="H185" s="105">
        <f t="shared" si="33"/>
        <v>1.2966331316379752E-2</v>
      </c>
      <c r="I185" s="107">
        <f t="shared" si="33"/>
        <v>1</v>
      </c>
    </row>
    <row r="186" spans="1:9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9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9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9" x14ac:dyDescent="0.25">
      <c r="A189" s="10" t="s">
        <v>6</v>
      </c>
      <c r="B189" s="46">
        <v>0</v>
      </c>
      <c r="C189" s="46">
        <v>0</v>
      </c>
      <c r="D189" s="46">
        <v>918</v>
      </c>
      <c r="E189" s="46">
        <v>0</v>
      </c>
      <c r="F189" s="371"/>
      <c r="G189" s="46">
        <v>0</v>
      </c>
      <c r="H189" s="47">
        <v>0</v>
      </c>
      <c r="I189" s="48">
        <f>SUM(B189:H189)</f>
        <v>918</v>
      </c>
    </row>
    <row r="190" spans="1:9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4">SUM(B190:H190)</f>
        <v>0</v>
      </c>
    </row>
    <row r="191" spans="1:9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4"/>
        <v>0</v>
      </c>
    </row>
    <row r="192" spans="1:9" x14ac:dyDescent="0.25">
      <c r="A192" s="11" t="s">
        <v>9</v>
      </c>
      <c r="B192" s="52">
        <v>0</v>
      </c>
      <c r="C192" s="52">
        <v>0</v>
      </c>
      <c r="D192" s="52">
        <v>55</v>
      </c>
      <c r="E192" s="52">
        <v>0</v>
      </c>
      <c r="F192" s="372"/>
      <c r="G192" s="52">
        <v>0</v>
      </c>
      <c r="H192" s="53">
        <v>0</v>
      </c>
      <c r="I192" s="54">
        <f t="shared" si="34"/>
        <v>55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34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34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7.309691188261478E-9</v>
      </c>
      <c r="C196" s="52">
        <v>7.309691188261478E-9</v>
      </c>
      <c r="D196" s="52">
        <v>0</v>
      </c>
      <c r="E196" s="52">
        <v>1.4039148276095434</v>
      </c>
      <c r="F196" s="372"/>
      <c r="G196" s="52">
        <v>0</v>
      </c>
      <c r="H196" s="53">
        <v>0</v>
      </c>
      <c r="I196" s="54">
        <f t="shared" si="34"/>
        <v>1.4039148422289258</v>
      </c>
    </row>
    <row r="197" spans="1:9" x14ac:dyDescent="0.25">
      <c r="A197" s="12" t="s">
        <v>14</v>
      </c>
      <c r="B197" s="49">
        <v>0.8759097408791896</v>
      </c>
      <c r="C197" s="49">
        <v>0.27205183434380809</v>
      </c>
      <c r="D197" s="49">
        <v>12.729538424777004</v>
      </c>
      <c r="E197" s="49">
        <v>0</v>
      </c>
      <c r="F197" s="372"/>
      <c r="G197" s="49">
        <v>0</v>
      </c>
      <c r="H197" s="58">
        <v>0</v>
      </c>
      <c r="I197" s="48">
        <f t="shared" si="34"/>
        <v>13.877500000000001</v>
      </c>
    </row>
    <row r="198" spans="1:9" x14ac:dyDescent="0.25">
      <c r="A198" s="11" t="s">
        <v>15</v>
      </c>
      <c r="B198" s="52">
        <v>15.759855175823528</v>
      </c>
      <c r="C198" s="52">
        <v>7.0017792354908091</v>
      </c>
      <c r="D198" s="52">
        <v>318.23836558868567</v>
      </c>
      <c r="E198" s="52">
        <v>0</v>
      </c>
      <c r="F198" s="372"/>
      <c r="G198" s="52">
        <v>0</v>
      </c>
      <c r="H198" s="53">
        <v>0</v>
      </c>
      <c r="I198" s="54">
        <f>SUM(B198:H198)</f>
        <v>341</v>
      </c>
    </row>
    <row r="199" spans="1:9" x14ac:dyDescent="0.25">
      <c r="A199" s="12" t="s">
        <v>16</v>
      </c>
      <c r="B199" s="49">
        <v>0.60717870390641593</v>
      </c>
      <c r="C199" s="49">
        <v>1.6666666555555555E-8</v>
      </c>
      <c r="D199" s="49">
        <v>4.3928212794269177</v>
      </c>
      <c r="E199" s="49">
        <v>0</v>
      </c>
      <c r="F199" s="372"/>
      <c r="G199" s="49">
        <v>0</v>
      </c>
      <c r="H199" s="58">
        <v>0</v>
      </c>
      <c r="I199" s="48">
        <f t="shared" si="34"/>
        <v>5</v>
      </c>
    </row>
    <row r="200" spans="1:9" x14ac:dyDescent="0.25">
      <c r="A200" s="11" t="s">
        <v>17</v>
      </c>
      <c r="B200" s="52">
        <v>0</v>
      </c>
      <c r="C200" s="52">
        <v>0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34"/>
        <v>0</v>
      </c>
    </row>
    <row r="201" spans="1:9" x14ac:dyDescent="0.25">
      <c r="A201" s="12" t="s">
        <v>139</v>
      </c>
      <c r="B201" s="49">
        <v>126.22320072069135</v>
      </c>
      <c r="C201" s="49">
        <v>6.7815140543041279</v>
      </c>
      <c r="D201" s="49">
        <v>706.15049339525012</v>
      </c>
      <c r="E201" s="49">
        <v>53.844791829754286</v>
      </c>
      <c r="F201" s="372"/>
      <c r="G201" s="49">
        <v>0</v>
      </c>
      <c r="H201" s="58">
        <v>0</v>
      </c>
      <c r="I201" s="48">
        <f t="shared" si="34"/>
        <v>892.99999999999989</v>
      </c>
    </row>
    <row r="202" spans="1:9" x14ac:dyDescent="0.25">
      <c r="A202" s="11" t="s">
        <v>18</v>
      </c>
      <c r="B202" s="52">
        <v>0</v>
      </c>
      <c r="C202" s="52">
        <v>0</v>
      </c>
      <c r="D202" s="52">
        <v>0</v>
      </c>
      <c r="E202" s="52">
        <v>0</v>
      </c>
      <c r="F202" s="372"/>
      <c r="G202" s="52">
        <v>0</v>
      </c>
      <c r="H202" s="53">
        <v>0</v>
      </c>
      <c r="I202" s="54">
        <f t="shared" si="34"/>
        <v>0</v>
      </c>
    </row>
    <row r="203" spans="1:9" x14ac:dyDescent="0.25">
      <c r="A203" s="12" t="s">
        <v>19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4"/>
        <v>0</v>
      </c>
    </row>
    <row r="204" spans="1:9" x14ac:dyDescent="0.25">
      <c r="A204" s="11" t="s">
        <v>20</v>
      </c>
      <c r="B204" s="52">
        <v>0</v>
      </c>
      <c r="C204" s="52">
        <v>0</v>
      </c>
      <c r="D204" s="52">
        <v>0</v>
      </c>
      <c r="E204" s="52">
        <v>0</v>
      </c>
      <c r="F204" s="372"/>
      <c r="G204" s="52">
        <v>0</v>
      </c>
      <c r="H204" s="53">
        <v>0</v>
      </c>
      <c r="I204" s="54">
        <f t="shared" si="34"/>
        <v>0</v>
      </c>
    </row>
    <row r="205" spans="1:9" x14ac:dyDescent="0.25">
      <c r="A205" s="13" t="s">
        <v>58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4"/>
        <v>0</v>
      </c>
    </row>
    <row r="206" spans="1:9" x14ac:dyDescent="0.25">
      <c r="A206" s="11" t="s">
        <v>21</v>
      </c>
      <c r="B206" s="52">
        <v>0</v>
      </c>
      <c r="C206" s="52">
        <v>0</v>
      </c>
      <c r="D206" s="52">
        <v>0</v>
      </c>
      <c r="E206" s="52">
        <v>0</v>
      </c>
      <c r="F206" s="372"/>
      <c r="G206" s="52">
        <v>0</v>
      </c>
      <c r="H206" s="53">
        <v>0</v>
      </c>
      <c r="I206" s="54">
        <f t="shared" si="34"/>
        <v>0</v>
      </c>
    </row>
    <row r="207" spans="1:9" x14ac:dyDescent="0.25">
      <c r="A207" s="13" t="s">
        <v>22</v>
      </c>
      <c r="B207" s="49">
        <v>0</v>
      </c>
      <c r="C207" s="49">
        <v>0</v>
      </c>
      <c r="D207" s="49">
        <v>0</v>
      </c>
      <c r="E207" s="49">
        <v>0</v>
      </c>
      <c r="F207" s="372"/>
      <c r="G207" s="49">
        <v>0</v>
      </c>
      <c r="H207" s="58">
        <v>0</v>
      </c>
      <c r="I207" s="48">
        <f t="shared" si="34"/>
        <v>0</v>
      </c>
    </row>
    <row r="208" spans="1:9" x14ac:dyDescent="0.25">
      <c r="A208" s="11" t="s">
        <v>23</v>
      </c>
      <c r="B208" s="52">
        <v>1.0151999835087726</v>
      </c>
      <c r="C208" s="52">
        <v>8.2456138341712042E-9</v>
      </c>
      <c r="D208" s="52">
        <v>8.2456138341712042E-9</v>
      </c>
      <c r="E208" s="52">
        <v>0</v>
      </c>
      <c r="F208" s="372"/>
      <c r="G208" s="52">
        <v>0</v>
      </c>
      <c r="H208" s="53">
        <v>0</v>
      </c>
      <c r="I208" s="54">
        <f t="shared" si="34"/>
        <v>1.0152000000000001</v>
      </c>
    </row>
    <row r="209" spans="1:9" ht="14.4" thickBot="1" x14ac:dyDescent="0.3">
      <c r="A209" s="13" t="s">
        <v>24</v>
      </c>
      <c r="B209" s="49">
        <v>1.0671835535424026</v>
      </c>
      <c r="C209" s="49">
        <v>0.37686933662787253</v>
      </c>
      <c r="D209" s="49">
        <v>285.75890172735444</v>
      </c>
      <c r="E209" s="49">
        <v>196.21007980740259</v>
      </c>
      <c r="F209" s="373"/>
      <c r="G209" s="49">
        <v>15.350083693622771</v>
      </c>
      <c r="H209" s="58">
        <v>0.92768188144988162</v>
      </c>
      <c r="I209" s="48">
        <f t="shared" si="34"/>
        <v>499.69079999999997</v>
      </c>
    </row>
    <row r="210" spans="1:9" x14ac:dyDescent="0.25">
      <c r="A210" s="21" t="s">
        <v>25</v>
      </c>
      <c r="B210" s="127">
        <f>SUM(B189:B209)</f>
        <v>145.54852788566137</v>
      </c>
      <c r="C210" s="127">
        <f t="shared" ref="C210:I210" si="35">SUM(C189:C209)</f>
        <v>14.432214492988589</v>
      </c>
      <c r="D210" s="127">
        <f t="shared" si="35"/>
        <v>2300.2701204237401</v>
      </c>
      <c r="E210" s="127">
        <f t="shared" si="35"/>
        <v>251.45878646476643</v>
      </c>
      <c r="F210" s="127">
        <f t="shared" si="35"/>
        <v>0</v>
      </c>
      <c r="G210" s="127">
        <f t="shared" si="35"/>
        <v>15.350083693622771</v>
      </c>
      <c r="H210" s="128">
        <f t="shared" si="35"/>
        <v>0.92768188144988162</v>
      </c>
      <c r="I210" s="129">
        <f t="shared" si="35"/>
        <v>2727.9874148422286</v>
      </c>
    </row>
    <row r="211" spans="1:9" ht="15" thickBot="1" x14ac:dyDescent="0.35">
      <c r="A211" s="18" t="s">
        <v>85</v>
      </c>
      <c r="B211" s="105">
        <f>B210/$I210</f>
        <v>5.3353812079107069E-2</v>
      </c>
      <c r="C211" s="105">
        <f t="shared" ref="C211:I211" si="36">C210/$I210</f>
        <v>5.2904256135739049E-3</v>
      </c>
      <c r="D211" s="105">
        <f t="shared" si="36"/>
        <v>0.84321141215996942</v>
      </c>
      <c r="E211" s="105">
        <f t="shared" si="36"/>
        <v>9.2177399755089914E-2</v>
      </c>
      <c r="F211" s="105">
        <f t="shared" si="36"/>
        <v>0</v>
      </c>
      <c r="G211" s="105">
        <f t="shared" si="36"/>
        <v>5.6268894827399829E-3</v>
      </c>
      <c r="H211" s="105">
        <f t="shared" si="36"/>
        <v>3.4006090951982398E-4</v>
      </c>
      <c r="I211" s="107">
        <f t="shared" si="36"/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7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7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7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37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0.14218469213901469</v>
      </c>
      <c r="F220" s="372"/>
      <c r="G220" s="52">
        <v>0</v>
      </c>
      <c r="H220" s="53">
        <v>0</v>
      </c>
      <c r="I220" s="54">
        <f t="shared" si="37"/>
        <v>0.14218469213901469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1.7658279298400833E-5</v>
      </c>
      <c r="F222" s="372"/>
      <c r="G222" s="52">
        <v>0</v>
      </c>
      <c r="H222" s="53">
        <v>0</v>
      </c>
      <c r="I222" s="54">
        <f t="shared" si="37"/>
        <v>1.7658279298400833E-5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7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6</v>
      </c>
      <c r="E224" s="52">
        <v>0</v>
      </c>
      <c r="F224" s="372"/>
      <c r="G224" s="52">
        <v>0</v>
      </c>
      <c r="H224" s="53">
        <v>0</v>
      </c>
      <c r="I224" s="54">
        <f>SUM(B224:H224)</f>
        <v>6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37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37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37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7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7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7"/>
        <v>0</v>
      </c>
    </row>
    <row r="231" spans="1:9" x14ac:dyDescent="0.25">
      <c r="A231" s="13" t="s">
        <v>58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7"/>
        <v>0</v>
      </c>
    </row>
    <row r="232" spans="1:9" x14ac:dyDescent="0.25">
      <c r="A232" s="11" t="s">
        <v>21</v>
      </c>
      <c r="B232" s="52">
        <v>0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37"/>
        <v>0</v>
      </c>
    </row>
    <row r="233" spans="1:9" x14ac:dyDescent="0.25">
      <c r="A233" s="13" t="s">
        <v>22</v>
      </c>
      <c r="B233" s="49">
        <v>0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37"/>
        <v>0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37"/>
        <v>9.9999999999999995E-8</v>
      </c>
    </row>
    <row r="235" spans="1:9" ht="14.4" thickBot="1" x14ac:dyDescent="0.3">
      <c r="A235" s="13" t="s">
        <v>24</v>
      </c>
      <c r="B235" s="49">
        <v>0.12569771308670927</v>
      </c>
      <c r="C235" s="49">
        <v>0</v>
      </c>
      <c r="D235" s="49">
        <v>0.46316807907200441</v>
      </c>
      <c r="E235" s="49">
        <v>0.34305414433047571</v>
      </c>
      <c r="F235" s="373"/>
      <c r="G235" s="49">
        <v>0.1035766843550741</v>
      </c>
      <c r="H235" s="58">
        <v>1.2103379155736465E-2</v>
      </c>
      <c r="I235" s="48">
        <f t="shared" si="37"/>
        <v>1.0476000000000001</v>
      </c>
    </row>
    <row r="236" spans="1:9" x14ac:dyDescent="0.25">
      <c r="A236" s="21" t="s">
        <v>25</v>
      </c>
      <c r="B236" s="127">
        <f>SUM(B215:B235)</f>
        <v>0.12569781308670927</v>
      </c>
      <c r="C236" s="127">
        <f t="shared" ref="C236:I236" si="38">SUM(C215:C235)</f>
        <v>0</v>
      </c>
      <c r="D236" s="127">
        <f t="shared" si="38"/>
        <v>6.4631680790720045</v>
      </c>
      <c r="E236" s="127">
        <f t="shared" si="38"/>
        <v>0.48525649474878879</v>
      </c>
      <c r="F236" s="127">
        <f t="shared" si="38"/>
        <v>0</v>
      </c>
      <c r="G236" s="127">
        <f t="shared" si="38"/>
        <v>0.1035766843550741</v>
      </c>
      <c r="H236" s="128">
        <f t="shared" si="38"/>
        <v>1.2103379155736465E-2</v>
      </c>
      <c r="I236" s="129">
        <f t="shared" si="38"/>
        <v>7.1898024504183136</v>
      </c>
    </row>
    <row r="237" spans="1:9" ht="15" thickBot="1" x14ac:dyDescent="0.35">
      <c r="A237" s="18" t="s">
        <v>85</v>
      </c>
      <c r="B237" s="105">
        <f>B236/$I236</f>
        <v>1.7482790932509693E-2</v>
      </c>
      <c r="C237" s="105">
        <f t="shared" ref="C237:I237" si="39">C236/$I236</f>
        <v>0</v>
      </c>
      <c r="D237" s="105">
        <f t="shared" si="39"/>
        <v>0.89893541910820762</v>
      </c>
      <c r="E237" s="105">
        <f t="shared" si="39"/>
        <v>6.7492326540982472E-2</v>
      </c>
      <c r="F237" s="105">
        <f t="shared" si="39"/>
        <v>0</v>
      </c>
      <c r="G237" s="105">
        <f t="shared" si="39"/>
        <v>1.4406054278869353E-2</v>
      </c>
      <c r="H237" s="105">
        <f t="shared" si="39"/>
        <v>1.6834091394308437E-3</v>
      </c>
      <c r="I237" s="107">
        <f t="shared" si="39"/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40">SUM(B242:H242)</f>
        <v>0</v>
      </c>
    </row>
    <row r="243" spans="1:9" x14ac:dyDescent="0.25">
      <c r="A243" s="12" t="s">
        <v>8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0"/>
        <v>0</v>
      </c>
    </row>
    <row r="244" spans="1:9" x14ac:dyDescent="0.25">
      <c r="A244" s="11" t="s">
        <v>9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0"/>
        <v>0</v>
      </c>
    </row>
    <row r="245" spans="1:9" x14ac:dyDescent="0.25">
      <c r="A245" s="12" t="s">
        <v>10</v>
      </c>
      <c r="B245" s="49">
        <v>0</v>
      </c>
      <c r="C245" s="49">
        <v>0</v>
      </c>
      <c r="D245" s="49">
        <v>0</v>
      </c>
      <c r="E245" s="49">
        <v>0</v>
      </c>
      <c r="F245" s="372"/>
      <c r="G245" s="49">
        <v>0</v>
      </c>
      <c r="H245" s="58">
        <v>0</v>
      </c>
      <c r="I245" s="48">
        <f t="shared" si="40"/>
        <v>0</v>
      </c>
    </row>
    <row r="246" spans="1:9" x14ac:dyDescent="0.25">
      <c r="A246" s="11" t="s">
        <v>11</v>
      </c>
      <c r="B246" s="52">
        <v>1.086164580081641E-8</v>
      </c>
      <c r="C246" s="52">
        <v>1.086164580081641E-8</v>
      </c>
      <c r="D246" s="52">
        <v>1.086164580081641E-8</v>
      </c>
      <c r="E246" s="52">
        <v>6.8291270478972099E-2</v>
      </c>
      <c r="F246" s="372"/>
      <c r="G246" s="52">
        <v>0</v>
      </c>
      <c r="H246" s="53">
        <v>0</v>
      </c>
      <c r="I246" s="54">
        <f t="shared" si="40"/>
        <v>6.82913030639095E-2</v>
      </c>
    </row>
    <row r="247" spans="1:9" x14ac:dyDescent="0.25">
      <c r="A247" s="12" t="s">
        <v>12</v>
      </c>
      <c r="B247" s="49">
        <v>0</v>
      </c>
      <c r="C247" s="49">
        <v>0</v>
      </c>
      <c r="D247" s="49">
        <v>0</v>
      </c>
      <c r="E247" s="49">
        <v>0</v>
      </c>
      <c r="F247" s="372"/>
      <c r="G247" s="49">
        <v>0</v>
      </c>
      <c r="H247" s="58">
        <v>0</v>
      </c>
      <c r="I247" s="48">
        <f>SUM(B247:H247)</f>
        <v>0</v>
      </c>
    </row>
    <row r="248" spans="1:9" x14ac:dyDescent="0.25">
      <c r="A248" s="11" t="s">
        <v>13</v>
      </c>
      <c r="B248" s="52">
        <v>7.309690759338413E-9</v>
      </c>
      <c r="C248" s="52">
        <v>7.309690759338413E-9</v>
      </c>
      <c r="D248" s="52">
        <v>7.309690759338413E-9</v>
      </c>
      <c r="E248" s="52">
        <v>0.31738951985495067</v>
      </c>
      <c r="F248" s="372"/>
      <c r="G248" s="52">
        <v>0</v>
      </c>
      <c r="H248" s="53">
        <v>0</v>
      </c>
      <c r="I248" s="54">
        <f t="shared" si="40"/>
        <v>0.31738954178402295</v>
      </c>
    </row>
    <row r="249" spans="1:9" x14ac:dyDescent="0.25">
      <c r="A249" s="12" t="s">
        <v>14</v>
      </c>
      <c r="B249" s="49">
        <v>7.151216984917574</v>
      </c>
      <c r="C249" s="49">
        <v>1.5658702058872619E-2</v>
      </c>
      <c r="D249" s="49">
        <v>3.8070243130235548</v>
      </c>
      <c r="E249" s="49">
        <v>0</v>
      </c>
      <c r="F249" s="372"/>
      <c r="G249" s="49">
        <v>0</v>
      </c>
      <c r="H249" s="58">
        <v>0</v>
      </c>
      <c r="I249" s="48">
        <f t="shared" si="40"/>
        <v>10.9739</v>
      </c>
    </row>
    <row r="250" spans="1:9" x14ac:dyDescent="0.25">
      <c r="A250" s="11" t="s">
        <v>15</v>
      </c>
      <c r="B250" s="52">
        <v>103.04234706092899</v>
      </c>
      <c r="C250" s="52">
        <v>5.1904898162880323E-4</v>
      </c>
      <c r="D250" s="52">
        <v>28.957133890089384</v>
      </c>
      <c r="E250" s="52">
        <v>0</v>
      </c>
      <c r="F250" s="372"/>
      <c r="G250" s="52">
        <v>0</v>
      </c>
      <c r="H250" s="53">
        <v>0</v>
      </c>
      <c r="I250" s="54">
        <f>SUM(B250:H250)</f>
        <v>132</v>
      </c>
    </row>
    <row r="251" spans="1:9" x14ac:dyDescent="0.25">
      <c r="A251" s="12" t="s">
        <v>16</v>
      </c>
      <c r="B251" s="49">
        <v>16.938514592662408</v>
      </c>
      <c r="C251" s="49">
        <v>1.2826086948156902E-8</v>
      </c>
      <c r="D251" s="49">
        <v>41.136651918078549</v>
      </c>
      <c r="E251" s="49">
        <v>0.92483347643296421</v>
      </c>
      <c r="F251" s="372"/>
      <c r="G251" s="49">
        <v>0</v>
      </c>
      <c r="H251" s="58">
        <v>0</v>
      </c>
      <c r="I251" s="48">
        <f t="shared" si="40"/>
        <v>59.000000000000014</v>
      </c>
    </row>
    <row r="252" spans="1:9" x14ac:dyDescent="0.25">
      <c r="A252" s="11" t="s">
        <v>17</v>
      </c>
      <c r="B252" s="52">
        <v>0</v>
      </c>
      <c r="C252" s="52">
        <v>0</v>
      </c>
      <c r="D252" s="52">
        <v>0</v>
      </c>
      <c r="E252" s="52">
        <v>0</v>
      </c>
      <c r="F252" s="372"/>
      <c r="G252" s="52">
        <v>0</v>
      </c>
      <c r="H252" s="53">
        <v>0</v>
      </c>
      <c r="I252" s="54">
        <f t="shared" si="40"/>
        <v>0</v>
      </c>
    </row>
    <row r="253" spans="1:9" x14ac:dyDescent="0.25">
      <c r="A253" s="12" t="s">
        <v>139</v>
      </c>
      <c r="B253" s="49">
        <v>84.303916556337398</v>
      </c>
      <c r="C253" s="49">
        <v>5.7351474163205394</v>
      </c>
      <c r="D253" s="49">
        <v>76.960936027342086</v>
      </c>
      <c r="E253" s="49">
        <v>0</v>
      </c>
      <c r="F253" s="372"/>
      <c r="G253" s="49">
        <v>0</v>
      </c>
      <c r="H253" s="58">
        <v>0</v>
      </c>
      <c r="I253" s="48">
        <f t="shared" si="40"/>
        <v>167.00000000000003</v>
      </c>
    </row>
    <row r="254" spans="1:9" x14ac:dyDescent="0.25">
      <c r="A254" s="11" t="s">
        <v>18</v>
      </c>
      <c r="B254" s="52">
        <v>0</v>
      </c>
      <c r="C254" s="52">
        <v>0</v>
      </c>
      <c r="D254" s="52">
        <v>0</v>
      </c>
      <c r="E254" s="52">
        <v>0</v>
      </c>
      <c r="F254" s="372"/>
      <c r="G254" s="52">
        <v>0</v>
      </c>
      <c r="H254" s="53">
        <v>0</v>
      </c>
      <c r="I254" s="54">
        <f t="shared" si="40"/>
        <v>0</v>
      </c>
    </row>
    <row r="255" spans="1:9" x14ac:dyDescent="0.25">
      <c r="A255" s="12" t="s">
        <v>19</v>
      </c>
      <c r="B255" s="49">
        <v>0</v>
      </c>
      <c r="C255" s="49">
        <v>0</v>
      </c>
      <c r="D255" s="49">
        <v>0</v>
      </c>
      <c r="E255" s="49">
        <v>0</v>
      </c>
      <c r="F255" s="372"/>
      <c r="G255" s="49">
        <v>0</v>
      </c>
      <c r="H255" s="58">
        <v>0</v>
      </c>
      <c r="I255" s="48">
        <f t="shared" si="40"/>
        <v>0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0"/>
        <v>0</v>
      </c>
    </row>
    <row r="257" spans="1:9" x14ac:dyDescent="0.25">
      <c r="A257" s="13" t="s">
        <v>58</v>
      </c>
      <c r="B257" s="49">
        <v>0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40"/>
        <v>0</v>
      </c>
    </row>
    <row r="258" spans="1:9" x14ac:dyDescent="0.25">
      <c r="A258" s="11" t="s">
        <v>21</v>
      </c>
      <c r="B258" s="52">
        <v>0</v>
      </c>
      <c r="C258" s="52">
        <v>0</v>
      </c>
      <c r="D258" s="52">
        <v>0</v>
      </c>
      <c r="E258" s="52">
        <v>0</v>
      </c>
      <c r="F258" s="372"/>
      <c r="G258" s="52">
        <v>0</v>
      </c>
      <c r="H258" s="53">
        <v>0</v>
      </c>
      <c r="I258" s="54">
        <f t="shared" si="40"/>
        <v>0</v>
      </c>
    </row>
    <row r="259" spans="1:9" x14ac:dyDescent="0.25">
      <c r="A259" s="13" t="s">
        <v>22</v>
      </c>
      <c r="B259" s="49">
        <v>48.89498088659964</v>
      </c>
      <c r="C259" s="49">
        <v>7.599372804836466E-9</v>
      </c>
      <c r="D259" s="49">
        <v>7.599372804836466E-9</v>
      </c>
      <c r="E259" s="49">
        <v>0</v>
      </c>
      <c r="F259" s="372"/>
      <c r="G259" s="49">
        <v>0</v>
      </c>
      <c r="H259" s="58">
        <v>0</v>
      </c>
      <c r="I259" s="48">
        <f t="shared" si="40"/>
        <v>48.894980901798391</v>
      </c>
    </row>
    <row r="260" spans="1:9" x14ac:dyDescent="0.25">
      <c r="A260" s="11" t="s">
        <v>23</v>
      </c>
      <c r="B260" s="52">
        <v>7.4517331723798561</v>
      </c>
      <c r="C260" s="52">
        <v>8.2401251198014414E-9</v>
      </c>
      <c r="D260" s="52">
        <v>0.13346681938001731</v>
      </c>
      <c r="E260" s="52">
        <v>0</v>
      </c>
      <c r="F260" s="372"/>
      <c r="G260" s="52">
        <v>0</v>
      </c>
      <c r="H260" s="53">
        <v>0</v>
      </c>
      <c r="I260" s="54">
        <f t="shared" si="40"/>
        <v>7.5851999999999986</v>
      </c>
    </row>
    <row r="261" spans="1:9" ht="14.4" thickBot="1" x14ac:dyDescent="0.3">
      <c r="A261" s="13" t="s">
        <v>24</v>
      </c>
      <c r="B261" s="49">
        <v>13.003945838952223</v>
      </c>
      <c r="C261" s="49">
        <v>3.1821431447806726E-2</v>
      </c>
      <c r="D261" s="49">
        <v>204.66963305503089</v>
      </c>
      <c r="E261" s="49">
        <v>129.45780440652743</v>
      </c>
      <c r="F261" s="373"/>
      <c r="G261" s="49">
        <v>248.69172671484472</v>
      </c>
      <c r="H261" s="58">
        <v>6.4358685531968716</v>
      </c>
      <c r="I261" s="48">
        <f t="shared" si="40"/>
        <v>602.29079999999988</v>
      </c>
    </row>
    <row r="262" spans="1:9" x14ac:dyDescent="0.25">
      <c r="A262" s="21" t="s">
        <v>25</v>
      </c>
      <c r="B262" s="127">
        <f>SUM(B241:B261)</f>
        <v>280.78665511094943</v>
      </c>
      <c r="C262" s="127">
        <f t="shared" ref="C262:I262" si="41">SUM(C241:C261)</f>
        <v>5.7831466456457692</v>
      </c>
      <c r="D262" s="127">
        <f t="shared" si="41"/>
        <v>355.66484604871516</v>
      </c>
      <c r="E262" s="127">
        <f t="shared" si="41"/>
        <v>130.76831867329432</v>
      </c>
      <c r="F262" s="127">
        <f t="shared" si="41"/>
        <v>0</v>
      </c>
      <c r="G262" s="127">
        <f t="shared" si="41"/>
        <v>248.69172671484472</v>
      </c>
      <c r="H262" s="128">
        <f t="shared" si="41"/>
        <v>6.4358685531968716</v>
      </c>
      <c r="I262" s="129">
        <f t="shared" si="41"/>
        <v>1028.1305617466462</v>
      </c>
    </row>
    <row r="263" spans="1:9" ht="15" thickBot="1" x14ac:dyDescent="0.35">
      <c r="A263" s="18" t="s">
        <v>85</v>
      </c>
      <c r="B263" s="105">
        <f>B262/$I262</f>
        <v>0.27310408381785017</v>
      </c>
      <c r="C263" s="105">
        <f t="shared" ref="C263:I263" si="42">C262/$I262</f>
        <v>5.6249146371264687E-3</v>
      </c>
      <c r="D263" s="105">
        <f t="shared" si="42"/>
        <v>0.34593354120754044</v>
      </c>
      <c r="E263" s="105">
        <f t="shared" si="42"/>
        <v>0.12719038178491429</v>
      </c>
      <c r="F263" s="105">
        <f t="shared" si="42"/>
        <v>0</v>
      </c>
      <c r="G263" s="105">
        <f t="shared" si="42"/>
        <v>0.24188730105673853</v>
      </c>
      <c r="H263" s="105">
        <f t="shared" si="42"/>
        <v>6.2597774958301549E-3</v>
      </c>
      <c r="I263" s="107">
        <f t="shared" si="42"/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9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43">SUM(B268:H268)</f>
        <v>0</v>
      </c>
    </row>
    <row r="269" spans="1:9" x14ac:dyDescent="0.25">
      <c r="A269" s="12" t="s">
        <v>8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3"/>
        <v>0</v>
      </c>
    </row>
    <row r="270" spans="1:9" x14ac:dyDescent="0.25">
      <c r="A270" s="11" t="s">
        <v>9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3"/>
        <v>0</v>
      </c>
    </row>
    <row r="271" spans="1:9" x14ac:dyDescent="0.25">
      <c r="A271" s="12" t="s">
        <v>10</v>
      </c>
      <c r="B271" s="49">
        <v>0</v>
      </c>
      <c r="C271" s="49">
        <v>0</v>
      </c>
      <c r="D271" s="49">
        <v>0</v>
      </c>
      <c r="E271" s="49">
        <v>0</v>
      </c>
      <c r="F271" s="372"/>
      <c r="G271" s="49">
        <v>0</v>
      </c>
      <c r="H271" s="58">
        <v>0</v>
      </c>
      <c r="I271" s="48">
        <f t="shared" si="43"/>
        <v>0</v>
      </c>
    </row>
    <row r="272" spans="1:9" x14ac:dyDescent="0.25">
      <c r="A272" s="11" t="s">
        <v>11</v>
      </c>
      <c r="B272" s="52">
        <v>1.0861605173406199E-8</v>
      </c>
      <c r="C272" s="52">
        <v>1.0861605173406199E-8</v>
      </c>
      <c r="D272" s="52">
        <v>1.0861605173406199E-8</v>
      </c>
      <c r="E272" s="52">
        <v>7.725897271534287E-3</v>
      </c>
      <c r="F272" s="372"/>
      <c r="G272" s="52">
        <v>0</v>
      </c>
      <c r="H272" s="53">
        <v>0</v>
      </c>
      <c r="I272" s="54">
        <f t="shared" si="43"/>
        <v>7.7259298563498073E-3</v>
      </c>
    </row>
    <row r="273" spans="1:9" x14ac:dyDescent="0.25">
      <c r="A273" s="12" t="s">
        <v>12</v>
      </c>
      <c r="B273" s="49">
        <v>0</v>
      </c>
      <c r="C273" s="49">
        <v>0</v>
      </c>
      <c r="D273" s="49">
        <v>0</v>
      </c>
      <c r="E273" s="49">
        <v>0</v>
      </c>
      <c r="F273" s="372"/>
      <c r="G273" s="49">
        <v>0</v>
      </c>
      <c r="H273" s="58">
        <v>0</v>
      </c>
      <c r="I273" s="48">
        <f>SUM(B273:H273)</f>
        <v>0</v>
      </c>
    </row>
    <row r="274" spans="1:9" x14ac:dyDescent="0.25">
      <c r="A274" s="11" t="s">
        <v>13</v>
      </c>
      <c r="B274" s="52">
        <v>7.3096912428242196E-9</v>
      </c>
      <c r="C274" s="52">
        <v>7.3096912428242196E-9</v>
      </c>
      <c r="D274" s="52">
        <v>7.3096912428242196E-9</v>
      </c>
      <c r="E274" s="52">
        <v>7.436445003919081</v>
      </c>
      <c r="F274" s="372"/>
      <c r="G274" s="52">
        <v>0</v>
      </c>
      <c r="H274" s="53">
        <v>0</v>
      </c>
      <c r="I274" s="54">
        <f t="shared" si="43"/>
        <v>7.4364450258481547</v>
      </c>
    </row>
    <row r="275" spans="1:9" x14ac:dyDescent="0.25">
      <c r="A275" s="12" t="s">
        <v>14</v>
      </c>
      <c r="B275" s="49">
        <v>0.19066618694477946</v>
      </c>
      <c r="C275" s="49">
        <v>7.9112957095206285E-3</v>
      </c>
      <c r="D275" s="49">
        <v>0.78352251734569989</v>
      </c>
      <c r="E275" s="49">
        <v>0</v>
      </c>
      <c r="F275" s="372"/>
      <c r="G275" s="49">
        <v>0</v>
      </c>
      <c r="H275" s="58">
        <v>0</v>
      </c>
      <c r="I275" s="48">
        <f t="shared" si="43"/>
        <v>0.98209999999999997</v>
      </c>
    </row>
    <row r="276" spans="1:9" x14ac:dyDescent="0.25">
      <c r="A276" s="11" t="s">
        <v>15</v>
      </c>
      <c r="B276" s="52">
        <v>6.6571053412909809</v>
      </c>
      <c r="C276" s="52">
        <v>7.4978957528758396</v>
      </c>
      <c r="D276" s="52">
        <v>3.8449989058331799</v>
      </c>
      <c r="E276" s="52">
        <v>0</v>
      </c>
      <c r="F276" s="372"/>
      <c r="G276" s="52">
        <v>0</v>
      </c>
      <c r="H276" s="53">
        <v>0</v>
      </c>
      <c r="I276" s="54">
        <f>SUM(B276:H276)</f>
        <v>18</v>
      </c>
    </row>
    <row r="277" spans="1:9" x14ac:dyDescent="0.25">
      <c r="A277" s="12" t="s">
        <v>16</v>
      </c>
      <c r="B277" s="49">
        <v>0</v>
      </c>
      <c r="C277" s="49">
        <v>0</v>
      </c>
      <c r="D277" s="49">
        <v>0</v>
      </c>
      <c r="E277" s="49">
        <v>0</v>
      </c>
      <c r="F277" s="372"/>
      <c r="G277" s="49">
        <v>0</v>
      </c>
      <c r="H277" s="58">
        <v>0</v>
      </c>
      <c r="I277" s="48">
        <f t="shared" si="43"/>
        <v>0</v>
      </c>
    </row>
    <row r="278" spans="1:9" x14ac:dyDescent="0.25">
      <c r="A278" s="11" t="s">
        <v>17</v>
      </c>
      <c r="B278" s="52">
        <v>0</v>
      </c>
      <c r="C278" s="52">
        <v>0</v>
      </c>
      <c r="D278" s="52">
        <v>0</v>
      </c>
      <c r="E278" s="52">
        <v>0</v>
      </c>
      <c r="F278" s="372"/>
      <c r="G278" s="52">
        <v>0</v>
      </c>
      <c r="H278" s="53">
        <v>0</v>
      </c>
      <c r="I278" s="54">
        <f t="shared" si="43"/>
        <v>0</v>
      </c>
    </row>
    <row r="279" spans="1:9" x14ac:dyDescent="0.25">
      <c r="A279" s="12" t="s">
        <v>139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3"/>
        <v>0</v>
      </c>
    </row>
    <row r="280" spans="1:9" x14ac:dyDescent="0.25">
      <c r="A280" s="11" t="s">
        <v>18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43"/>
        <v>0</v>
      </c>
    </row>
    <row r="281" spans="1:9" x14ac:dyDescent="0.25">
      <c r="A281" s="12" t="s">
        <v>19</v>
      </c>
      <c r="B281" s="49">
        <v>0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43"/>
        <v>0</v>
      </c>
    </row>
    <row r="282" spans="1:9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3"/>
        <v>0</v>
      </c>
    </row>
    <row r="283" spans="1:9" x14ac:dyDescent="0.25">
      <c r="A283" s="13" t="s">
        <v>58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3"/>
        <v>0</v>
      </c>
    </row>
    <row r="284" spans="1:9" x14ac:dyDescent="0.25">
      <c r="A284" s="11" t="s">
        <v>21</v>
      </c>
      <c r="B284" s="52">
        <v>0</v>
      </c>
      <c r="C284" s="52">
        <v>0</v>
      </c>
      <c r="D284" s="52">
        <v>0</v>
      </c>
      <c r="E284" s="52">
        <v>0</v>
      </c>
      <c r="F284" s="372"/>
      <c r="G284" s="52">
        <v>0</v>
      </c>
      <c r="H284" s="53">
        <v>0</v>
      </c>
      <c r="I284" s="54">
        <f t="shared" si="43"/>
        <v>0</v>
      </c>
    </row>
    <row r="285" spans="1:9" x14ac:dyDescent="0.25">
      <c r="A285" s="13" t="s">
        <v>22</v>
      </c>
      <c r="B285" s="49">
        <v>0</v>
      </c>
      <c r="C285" s="49">
        <v>0</v>
      </c>
      <c r="D285" s="49">
        <v>0</v>
      </c>
      <c r="E285" s="49">
        <v>0</v>
      </c>
      <c r="F285" s="372"/>
      <c r="G285" s="49">
        <v>0</v>
      </c>
      <c r="H285" s="58">
        <v>0</v>
      </c>
      <c r="I285" s="48">
        <f t="shared" si="43"/>
        <v>0</v>
      </c>
    </row>
    <row r="286" spans="1:9" x14ac:dyDescent="0.25">
      <c r="A286" s="11" t="s">
        <v>23</v>
      </c>
      <c r="B286" s="52">
        <v>0</v>
      </c>
      <c r="C286" s="52">
        <v>0</v>
      </c>
      <c r="D286" s="52">
        <v>0</v>
      </c>
      <c r="E286" s="52">
        <v>0</v>
      </c>
      <c r="F286" s="372"/>
      <c r="G286" s="52">
        <v>0</v>
      </c>
      <c r="H286" s="53">
        <v>0</v>
      </c>
      <c r="I286" s="54">
        <f t="shared" si="43"/>
        <v>0</v>
      </c>
    </row>
    <row r="287" spans="1:9" ht="14.4" thickBot="1" x14ac:dyDescent="0.3">
      <c r="A287" s="13" t="s">
        <v>24</v>
      </c>
      <c r="B287" s="49">
        <v>0.1987855046360493</v>
      </c>
      <c r="C287" s="49">
        <v>7.645891275055579E-9</v>
      </c>
      <c r="D287" s="49">
        <v>540.04205886907005</v>
      </c>
      <c r="E287" s="49">
        <v>123.61340459517386</v>
      </c>
      <c r="F287" s="373"/>
      <c r="G287" s="49">
        <v>10.119751023474191</v>
      </c>
      <c r="H287" s="58">
        <v>0</v>
      </c>
      <c r="I287" s="48">
        <f t="shared" si="43"/>
        <v>673.97400000000005</v>
      </c>
    </row>
    <row r="288" spans="1:9" x14ac:dyDescent="0.25">
      <c r="A288" s="21" t="s">
        <v>25</v>
      </c>
      <c r="B288" s="127">
        <f>SUM(B267:B287)</f>
        <v>7.0465570510431057</v>
      </c>
      <c r="C288" s="127">
        <f t="shared" ref="C288:I288" si="44">SUM(C267:C287)</f>
        <v>7.505807074402548</v>
      </c>
      <c r="D288" s="127">
        <f t="shared" si="44"/>
        <v>544.67058031042018</v>
      </c>
      <c r="E288" s="127">
        <f t="shared" si="44"/>
        <v>131.05757549636448</v>
      </c>
      <c r="F288" s="127">
        <f t="shared" si="44"/>
        <v>0</v>
      </c>
      <c r="G288" s="127">
        <f t="shared" si="44"/>
        <v>10.119751023474191</v>
      </c>
      <c r="H288" s="128">
        <f t="shared" si="44"/>
        <v>0</v>
      </c>
      <c r="I288" s="129">
        <f t="shared" si="44"/>
        <v>700.40027095570451</v>
      </c>
    </row>
    <row r="289" spans="1:9" ht="15" thickBot="1" x14ac:dyDescent="0.35">
      <c r="A289" s="18" t="s">
        <v>85</v>
      </c>
      <c r="B289" s="105">
        <f>B288/$I288</f>
        <v>1.0060757174505365E-2</v>
      </c>
      <c r="C289" s="105">
        <f t="shared" ref="C289:I289" si="45">C288/$I288</f>
        <v>1.0716453698912458E-2</v>
      </c>
      <c r="D289" s="105">
        <f t="shared" si="45"/>
        <v>0.77765615305546743</v>
      </c>
      <c r="E289" s="105">
        <f t="shared" si="45"/>
        <v>0.18711811078761414</v>
      </c>
      <c r="F289" s="105">
        <f t="shared" si="45"/>
        <v>0</v>
      </c>
      <c r="G289" s="105">
        <f t="shared" si="45"/>
        <v>1.4448525283500633E-2</v>
      </c>
      <c r="H289" s="105">
        <f t="shared" si="45"/>
        <v>0</v>
      </c>
      <c r="I289" s="107">
        <f t="shared" si="45"/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46">SUM(B294:H294)</f>
        <v>0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6"/>
        <v>0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4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46"/>
        <v>0</v>
      </c>
    </row>
    <row r="299" spans="1:9" x14ac:dyDescent="0.25">
      <c r="A299" s="12" t="s">
        <v>12</v>
      </c>
      <c r="B299" s="49">
        <v>0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0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0.26619499174541333</v>
      </c>
      <c r="F300" s="372"/>
      <c r="G300" s="52">
        <v>0</v>
      </c>
      <c r="H300" s="53">
        <v>0</v>
      </c>
      <c r="I300" s="54">
        <f t="shared" si="46"/>
        <v>0.26619499174541333</v>
      </c>
    </row>
    <row r="301" spans="1:9" x14ac:dyDescent="0.25">
      <c r="A301" s="12" t="s">
        <v>14</v>
      </c>
      <c r="B301" s="49">
        <v>0.37182306017378569</v>
      </c>
      <c r="C301" s="49">
        <v>5.5176939826214362E-2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6"/>
        <v>0.42700000000000005</v>
      </c>
    </row>
    <row r="302" spans="1:9" x14ac:dyDescent="0.25">
      <c r="A302" s="11" t="s">
        <v>15</v>
      </c>
      <c r="B302" s="52">
        <v>58.503935031308821</v>
      </c>
      <c r="C302" s="52">
        <v>266.98744456457081</v>
      </c>
      <c r="D302" s="52">
        <v>13.508620404120382</v>
      </c>
      <c r="E302" s="52">
        <v>0</v>
      </c>
      <c r="F302" s="372"/>
      <c r="G302" s="52">
        <v>0</v>
      </c>
      <c r="H302" s="53">
        <v>0</v>
      </c>
      <c r="I302" s="54">
        <f>SUM(B302:H302)</f>
        <v>339</v>
      </c>
    </row>
    <row r="303" spans="1:9" x14ac:dyDescent="0.25">
      <c r="A303" s="12" t="s">
        <v>16</v>
      </c>
      <c r="B303" s="49">
        <v>3.9597491498913548E-3</v>
      </c>
      <c r="C303" s="49">
        <v>2.1993634703241551</v>
      </c>
      <c r="D303" s="49">
        <v>0.7966767805259537</v>
      </c>
      <c r="E303" s="49">
        <v>0</v>
      </c>
      <c r="F303" s="372"/>
      <c r="G303" s="49">
        <v>0</v>
      </c>
      <c r="H303" s="58">
        <v>0</v>
      </c>
      <c r="I303" s="48">
        <f t="shared" si="46"/>
        <v>3.0000000000000004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46"/>
        <v>0</v>
      </c>
    </row>
    <row r="305" spans="1:9" x14ac:dyDescent="0.25">
      <c r="A305" s="12" t="s">
        <v>139</v>
      </c>
      <c r="B305" s="49">
        <v>7.0208711275613362</v>
      </c>
      <c r="C305" s="49">
        <v>161.43515122517894</v>
      </c>
      <c r="D305" s="49">
        <v>13.62765575615753</v>
      </c>
      <c r="E305" s="49">
        <v>0.91632189110216333</v>
      </c>
      <c r="F305" s="372"/>
      <c r="G305" s="49">
        <v>0</v>
      </c>
      <c r="H305" s="58">
        <v>0</v>
      </c>
      <c r="I305" s="48">
        <f t="shared" si="46"/>
        <v>183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6"/>
        <v>0</v>
      </c>
    </row>
    <row r="309" spans="1:9" x14ac:dyDescent="0.25">
      <c r="A309" s="13" t="s">
        <v>58</v>
      </c>
      <c r="B309" s="49">
        <v>9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6"/>
        <v>9</v>
      </c>
    </row>
    <row r="310" spans="1:9" x14ac:dyDescent="0.25">
      <c r="A310" s="11" t="s">
        <v>21</v>
      </c>
      <c r="B310" s="52">
        <v>2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46"/>
        <v>2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46"/>
        <v>0</v>
      </c>
    </row>
    <row r="312" spans="1:9" x14ac:dyDescent="0.25">
      <c r="A312" s="11" t="s">
        <v>23</v>
      </c>
      <c r="B312" s="52">
        <v>0.14318438795594454</v>
      </c>
      <c r="C312" s="52">
        <v>2.3351299970685537</v>
      </c>
      <c r="D312" s="52">
        <v>0.35128561497550143</v>
      </c>
      <c r="E312" s="52">
        <v>0</v>
      </c>
      <c r="F312" s="372"/>
      <c r="G312" s="52">
        <v>0</v>
      </c>
      <c r="H312" s="53">
        <v>0</v>
      </c>
      <c r="I312" s="54">
        <f t="shared" si="46"/>
        <v>2.8295999999999997</v>
      </c>
    </row>
    <row r="313" spans="1:9" ht="14.4" thickBot="1" x14ac:dyDescent="0.3">
      <c r="A313" s="13" t="s">
        <v>24</v>
      </c>
      <c r="B313" s="49">
        <v>3.2158778782650006</v>
      </c>
      <c r="C313" s="49">
        <v>5.259113788370942</v>
      </c>
      <c r="D313" s="49">
        <v>16.369640846928636</v>
      </c>
      <c r="E313" s="49">
        <v>181.80926083815976</v>
      </c>
      <c r="F313" s="373"/>
      <c r="G313" s="49">
        <v>17.840416175858433</v>
      </c>
      <c r="H313" s="58">
        <v>5.9290472417264393E-2</v>
      </c>
      <c r="I313" s="48">
        <f t="shared" si="46"/>
        <v>224.55360000000002</v>
      </c>
    </row>
    <row r="314" spans="1:9" x14ac:dyDescent="0.25">
      <c r="A314" s="21" t="s">
        <v>25</v>
      </c>
      <c r="B314" s="127">
        <f>SUM(B293:B313)</f>
        <v>80.25965123441479</v>
      </c>
      <c r="C314" s="127">
        <f t="shared" ref="C314:I314" si="47">SUM(C293:C313)</f>
        <v>438.27137998533965</v>
      </c>
      <c r="D314" s="127">
        <f t="shared" si="47"/>
        <v>44.653879402708</v>
      </c>
      <c r="E314" s="127">
        <f t="shared" si="47"/>
        <v>182.99177772100734</v>
      </c>
      <c r="F314" s="127">
        <f t="shared" si="47"/>
        <v>0</v>
      </c>
      <c r="G314" s="127">
        <f t="shared" si="47"/>
        <v>17.840416175858433</v>
      </c>
      <c r="H314" s="128">
        <f t="shared" si="47"/>
        <v>5.9290472417264393E-2</v>
      </c>
      <c r="I314" s="129">
        <f t="shared" si="47"/>
        <v>764.07639499174547</v>
      </c>
    </row>
    <row r="315" spans="1:9" ht="15" thickBot="1" x14ac:dyDescent="0.35">
      <c r="A315" s="18" t="s">
        <v>85</v>
      </c>
      <c r="B315" s="105">
        <f>B314/$I314</f>
        <v>0.10504139607045687</v>
      </c>
      <c r="C315" s="105">
        <f t="shared" ref="C315:I315" si="48">C314/$I314</f>
        <v>0.57359628285608066</v>
      </c>
      <c r="D315" s="105">
        <f t="shared" si="48"/>
        <v>5.8441642348067049E-2</v>
      </c>
      <c r="E315" s="105">
        <f t="shared" si="48"/>
        <v>0.23949408582761447</v>
      </c>
      <c r="F315" s="105">
        <f t="shared" si="48"/>
        <v>0</v>
      </c>
      <c r="G315" s="105">
        <f t="shared" si="48"/>
        <v>2.3348995326640299E-2</v>
      </c>
      <c r="H315" s="105">
        <f t="shared" si="48"/>
        <v>7.7597571140651357E-5</v>
      </c>
      <c r="I315" s="107">
        <f t="shared" si="48"/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3.7499999988281246E-9</v>
      </c>
      <c r="C319" s="46">
        <v>11.999999996250001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12</v>
      </c>
    </row>
    <row r="320" spans="1:9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49">SUM(B320:H320)</f>
        <v>0</v>
      </c>
    </row>
    <row r="321" spans="1:9" x14ac:dyDescent="0.25">
      <c r="A321" s="12" t="s">
        <v>8</v>
      </c>
      <c r="B321" s="49">
        <v>17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49"/>
        <v>17</v>
      </c>
    </row>
    <row r="322" spans="1:9" x14ac:dyDescent="0.25">
      <c r="A322" s="11" t="s">
        <v>9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49"/>
        <v>0</v>
      </c>
    </row>
    <row r="323" spans="1:9" x14ac:dyDescent="0.25">
      <c r="A323" s="12" t="s">
        <v>10</v>
      </c>
      <c r="B323" s="49">
        <v>0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49"/>
        <v>0</v>
      </c>
    </row>
    <row r="324" spans="1:9" x14ac:dyDescent="0.25">
      <c r="A324" s="11" t="s">
        <v>11</v>
      </c>
      <c r="B324" s="52">
        <v>1.086164965752554E-8</v>
      </c>
      <c r="C324" s="52">
        <v>0</v>
      </c>
      <c r="D324" s="52">
        <v>0</v>
      </c>
      <c r="E324" s="52">
        <v>8.8978516718241044E-2</v>
      </c>
      <c r="F324" s="372"/>
      <c r="G324" s="52">
        <v>0</v>
      </c>
      <c r="H324" s="53">
        <v>0</v>
      </c>
      <c r="I324" s="54">
        <f t="shared" si="49"/>
        <v>8.8978527579890707E-2</v>
      </c>
    </row>
    <row r="325" spans="1:9" x14ac:dyDescent="0.25">
      <c r="A325" s="12" t="s">
        <v>12</v>
      </c>
      <c r="B325" s="49">
        <v>0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0</v>
      </c>
    </row>
    <row r="326" spans="1:9" x14ac:dyDescent="0.25">
      <c r="A326" s="11" t="s">
        <v>13</v>
      </c>
      <c r="B326" s="52">
        <v>7.3096907501837313E-9</v>
      </c>
      <c r="C326" s="52">
        <v>9.4869769646752589E-2</v>
      </c>
      <c r="D326" s="52">
        <v>0</v>
      </c>
      <c r="E326" s="52">
        <v>9.043139829096488E-3</v>
      </c>
      <c r="F326" s="372"/>
      <c r="G326" s="52">
        <v>0</v>
      </c>
      <c r="H326" s="53">
        <v>0</v>
      </c>
      <c r="I326" s="54">
        <f t="shared" si="49"/>
        <v>0.10391291678553984</v>
      </c>
    </row>
    <row r="327" spans="1:9" x14ac:dyDescent="0.25">
      <c r="A327" s="12" t="s">
        <v>14</v>
      </c>
      <c r="B327" s="49">
        <v>8.5400000000000004E-2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49"/>
        <v>8.5400000000000004E-2</v>
      </c>
    </row>
    <row r="328" spans="1:9" x14ac:dyDescent="0.25">
      <c r="A328" s="11" t="s">
        <v>15</v>
      </c>
      <c r="B328" s="52">
        <v>9.1032731229111388</v>
      </c>
      <c r="C328" s="52">
        <v>97.617645271177437</v>
      </c>
      <c r="D328" s="52">
        <v>11.279081605911426</v>
      </c>
      <c r="E328" s="52">
        <v>0</v>
      </c>
      <c r="F328" s="372"/>
      <c r="G328" s="52">
        <v>0</v>
      </c>
      <c r="H328" s="53">
        <v>0</v>
      </c>
      <c r="I328" s="54">
        <f>SUM(B328:H328)</f>
        <v>118</v>
      </c>
    </row>
    <row r="329" spans="1:9" x14ac:dyDescent="0.25">
      <c r="A329" s="12" t="s">
        <v>16</v>
      </c>
      <c r="B329" s="49">
        <v>0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49"/>
        <v>0</v>
      </c>
    </row>
    <row r="330" spans="1:9" x14ac:dyDescent="0.25">
      <c r="A330" s="11" t="s">
        <v>17</v>
      </c>
      <c r="B330" s="52">
        <v>0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49"/>
        <v>0</v>
      </c>
    </row>
    <row r="331" spans="1:9" x14ac:dyDescent="0.25">
      <c r="A331" s="12" t="s">
        <v>139</v>
      </c>
      <c r="B331" s="49">
        <v>74.616124481586169</v>
      </c>
      <c r="C331" s="49">
        <v>118.86055961325967</v>
      </c>
      <c r="D331" s="49">
        <v>43.737417706544775</v>
      </c>
      <c r="E331" s="49">
        <v>42.785898198609367</v>
      </c>
      <c r="F331" s="372"/>
      <c r="G331" s="49">
        <v>0</v>
      </c>
      <c r="H331" s="58">
        <v>0</v>
      </c>
      <c r="I331" s="48">
        <f t="shared" si="49"/>
        <v>279.99999999999994</v>
      </c>
    </row>
    <row r="332" spans="1:9" x14ac:dyDescent="0.25">
      <c r="A332" s="11" t="s">
        <v>18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49"/>
        <v>0</v>
      </c>
    </row>
    <row r="333" spans="1:9" x14ac:dyDescent="0.25">
      <c r="A333" s="12" t="s">
        <v>19</v>
      </c>
      <c r="B333" s="49">
        <v>0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49"/>
        <v>0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49"/>
        <v>0</v>
      </c>
    </row>
    <row r="335" spans="1:9" x14ac:dyDescent="0.25">
      <c r="A335" s="13" t="s">
        <v>58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49"/>
        <v>0</v>
      </c>
    </row>
    <row r="336" spans="1:9" x14ac:dyDescent="0.25">
      <c r="A336" s="11" t="s">
        <v>21</v>
      </c>
      <c r="B336" s="52">
        <v>24.145658498305238</v>
      </c>
      <c r="C336" s="52">
        <v>2608.5763577426101</v>
      </c>
      <c r="D336" s="52">
        <v>2.2779837590847261</v>
      </c>
      <c r="E336" s="52">
        <v>0</v>
      </c>
      <c r="F336" s="372"/>
      <c r="G336" s="52">
        <v>0</v>
      </c>
      <c r="H336" s="53">
        <v>0</v>
      </c>
      <c r="I336" s="54">
        <f t="shared" si="49"/>
        <v>2635</v>
      </c>
    </row>
    <row r="337" spans="1:9" x14ac:dyDescent="0.25">
      <c r="A337" s="13" t="s">
        <v>22</v>
      </c>
      <c r="B337" s="49">
        <v>0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49"/>
        <v>0</v>
      </c>
    </row>
    <row r="338" spans="1:9" x14ac:dyDescent="0.25">
      <c r="A338" s="11" t="s">
        <v>23</v>
      </c>
      <c r="B338" s="52">
        <v>0.42784387325286372</v>
      </c>
      <c r="C338" s="52">
        <v>0</v>
      </c>
      <c r="D338" s="52">
        <v>1.0265561267471364</v>
      </c>
      <c r="E338" s="52">
        <v>0</v>
      </c>
      <c r="F338" s="372"/>
      <c r="G338" s="52">
        <v>0</v>
      </c>
      <c r="H338" s="53">
        <v>0</v>
      </c>
      <c r="I338" s="54">
        <f t="shared" si="49"/>
        <v>1.4544000000000001</v>
      </c>
    </row>
    <row r="339" spans="1:9" ht="14.4" thickBot="1" x14ac:dyDescent="0.3">
      <c r="A339" s="13" t="s">
        <v>24</v>
      </c>
      <c r="B339" s="49">
        <v>15.896685253033477</v>
      </c>
      <c r="C339" s="49">
        <v>10.348151006849335</v>
      </c>
      <c r="D339" s="49">
        <v>25.540644917346956</v>
      </c>
      <c r="E339" s="49">
        <v>759.35690652542917</v>
      </c>
      <c r="F339" s="373"/>
      <c r="G339" s="49">
        <v>61.008012297341054</v>
      </c>
      <c r="H339" s="58">
        <v>0</v>
      </c>
      <c r="I339" s="48">
        <f t="shared" si="49"/>
        <v>872.15039999999999</v>
      </c>
    </row>
    <row r="340" spans="1:9" x14ac:dyDescent="0.25">
      <c r="A340" s="21" t="s">
        <v>25</v>
      </c>
      <c r="B340" s="127">
        <f>SUM(B319:B339)</f>
        <v>141.27498525101024</v>
      </c>
      <c r="C340" s="127">
        <f t="shared" ref="C340:I340" si="50">SUM(C319:C339)</f>
        <v>2847.4975833997933</v>
      </c>
      <c r="D340" s="127">
        <f t="shared" si="50"/>
        <v>83.861684115635029</v>
      </c>
      <c r="E340" s="127">
        <f t="shared" si="50"/>
        <v>802.24082638058587</v>
      </c>
      <c r="F340" s="127">
        <f t="shared" si="50"/>
        <v>0</v>
      </c>
      <c r="G340" s="127">
        <f t="shared" si="50"/>
        <v>61.008012297341054</v>
      </c>
      <c r="H340" s="128">
        <f t="shared" si="50"/>
        <v>0</v>
      </c>
      <c r="I340" s="129">
        <f t="shared" si="50"/>
        <v>3935.8830914443656</v>
      </c>
    </row>
    <row r="341" spans="1:9" ht="15" thickBot="1" x14ac:dyDescent="0.35">
      <c r="A341" s="18" t="s">
        <v>85</v>
      </c>
      <c r="B341" s="105">
        <f>B340/$I340</f>
        <v>3.5894101010801628E-2</v>
      </c>
      <c r="C341" s="105">
        <f t="shared" ref="C341:I341" si="51">C340/$I340</f>
        <v>0.72347107808906908</v>
      </c>
      <c r="D341" s="105">
        <f t="shared" si="51"/>
        <v>2.1306955051060724E-2</v>
      </c>
      <c r="E341" s="105">
        <f t="shared" si="51"/>
        <v>0.20382740232413371</v>
      </c>
      <c r="F341" s="105">
        <f t="shared" si="51"/>
        <v>0</v>
      </c>
      <c r="G341" s="105">
        <f t="shared" si="51"/>
        <v>1.5500463524934812E-2</v>
      </c>
      <c r="H341" s="105">
        <f t="shared" si="51"/>
        <v>0</v>
      </c>
      <c r="I341" s="107">
        <f t="shared" si="51"/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9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52">SUM(B346:H346)</f>
        <v>0</v>
      </c>
    </row>
    <row r="347" spans="1:9" x14ac:dyDescent="0.25">
      <c r="A347" s="12" t="s">
        <v>8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2"/>
        <v>0</v>
      </c>
    </row>
    <row r="348" spans="1:9" x14ac:dyDescent="0.25">
      <c r="A348" s="11" t="s">
        <v>9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2"/>
        <v>0</v>
      </c>
    </row>
    <row r="349" spans="1:9" x14ac:dyDescent="0.25">
      <c r="A349" s="12" t="s">
        <v>10</v>
      </c>
      <c r="B349" s="49">
        <v>0</v>
      </c>
      <c r="C349" s="49">
        <v>0</v>
      </c>
      <c r="D349" s="49">
        <v>0</v>
      </c>
      <c r="E349" s="49">
        <v>0</v>
      </c>
      <c r="F349" s="372"/>
      <c r="G349" s="49">
        <v>0</v>
      </c>
      <c r="H349" s="58">
        <v>0</v>
      </c>
      <c r="I349" s="48">
        <f t="shared" si="52"/>
        <v>0</v>
      </c>
    </row>
    <row r="350" spans="1:9" x14ac:dyDescent="0.25">
      <c r="A350" s="11" t="s">
        <v>11</v>
      </c>
      <c r="B350" s="52">
        <v>1.0861611885195103E-8</v>
      </c>
      <c r="C350" s="52">
        <v>1.0861611885195103E-8</v>
      </c>
      <c r="D350" s="52">
        <v>1.0861611885195103E-8</v>
      </c>
      <c r="E350" s="52">
        <v>1.2069575153711619E-2</v>
      </c>
      <c r="F350" s="372"/>
      <c r="G350" s="52">
        <v>0</v>
      </c>
      <c r="H350" s="53">
        <v>0</v>
      </c>
      <c r="I350" s="54">
        <f t="shared" si="52"/>
        <v>1.2069607738547275E-2</v>
      </c>
    </row>
    <row r="351" spans="1:9" x14ac:dyDescent="0.25">
      <c r="A351" s="12" t="s">
        <v>12</v>
      </c>
      <c r="B351" s="49">
        <v>0</v>
      </c>
      <c r="C351" s="49">
        <v>0</v>
      </c>
      <c r="D351" s="49">
        <v>0</v>
      </c>
      <c r="E351" s="49">
        <v>0</v>
      </c>
      <c r="F351" s="372"/>
      <c r="G351" s="49">
        <v>0</v>
      </c>
      <c r="H351" s="58">
        <v>0</v>
      </c>
      <c r="I351" s="48">
        <f>SUM(B351:H351)</f>
        <v>0</v>
      </c>
    </row>
    <row r="352" spans="1:9" x14ac:dyDescent="0.25">
      <c r="A352" s="11" t="s">
        <v>13</v>
      </c>
      <c r="B352" s="52">
        <v>7.3096911738906501E-9</v>
      </c>
      <c r="C352" s="52">
        <v>7.3096911738906501E-9</v>
      </c>
      <c r="D352" s="52">
        <v>7.3096911738906501E-9</v>
      </c>
      <c r="E352" s="52">
        <v>2.3619078674784029</v>
      </c>
      <c r="F352" s="372"/>
      <c r="G352" s="52">
        <v>0</v>
      </c>
      <c r="H352" s="53">
        <v>0</v>
      </c>
      <c r="I352" s="54">
        <f t="shared" si="52"/>
        <v>2.3619078894074765</v>
      </c>
    </row>
    <row r="353" spans="1:9" x14ac:dyDescent="0.25">
      <c r="A353" s="12" t="s">
        <v>14</v>
      </c>
      <c r="B353" s="49">
        <v>0.21562740321699839</v>
      </c>
      <c r="C353" s="49">
        <v>2.0401111020439503E-9</v>
      </c>
      <c r="D353" s="49">
        <v>1.620472592702779</v>
      </c>
      <c r="E353" s="49">
        <v>2.0401111020439503E-9</v>
      </c>
      <c r="F353" s="372"/>
      <c r="G353" s="49">
        <v>0</v>
      </c>
      <c r="H353" s="58">
        <v>0</v>
      </c>
      <c r="I353" s="48">
        <f t="shared" si="52"/>
        <v>1.8360999999999996</v>
      </c>
    </row>
    <row r="354" spans="1:9" x14ac:dyDescent="0.25">
      <c r="A354" s="11" t="s">
        <v>15</v>
      </c>
      <c r="B354" s="52">
        <v>6.7881558396746353E-2</v>
      </c>
      <c r="C354" s="52">
        <v>1.9980871766904738</v>
      </c>
      <c r="D354" s="52">
        <v>31.934031258497683</v>
      </c>
      <c r="E354" s="52">
        <v>6.4150943347810606E-9</v>
      </c>
      <c r="F354" s="372"/>
      <c r="G354" s="52">
        <v>0</v>
      </c>
      <c r="H354" s="53">
        <v>0</v>
      </c>
      <c r="I354" s="54">
        <f>SUM(B354:H354)</f>
        <v>33.999999999999993</v>
      </c>
    </row>
    <row r="355" spans="1:9" x14ac:dyDescent="0.25">
      <c r="A355" s="12" t="s">
        <v>16</v>
      </c>
      <c r="B355" s="49">
        <v>0</v>
      </c>
      <c r="C355" s="49">
        <v>0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52"/>
        <v>0</v>
      </c>
    </row>
    <row r="356" spans="1:9" x14ac:dyDescent="0.25">
      <c r="A356" s="11" t="s">
        <v>17</v>
      </c>
      <c r="B356" s="52">
        <v>0</v>
      </c>
      <c r="C356" s="52">
        <v>0</v>
      </c>
      <c r="D356" s="52">
        <v>0</v>
      </c>
      <c r="E356" s="52">
        <v>0</v>
      </c>
      <c r="F356" s="372"/>
      <c r="G356" s="52">
        <v>0</v>
      </c>
      <c r="H356" s="53">
        <v>0</v>
      </c>
      <c r="I356" s="54">
        <f t="shared" si="52"/>
        <v>0</v>
      </c>
    </row>
    <row r="357" spans="1:9" x14ac:dyDescent="0.25">
      <c r="A357" s="12" t="s">
        <v>139</v>
      </c>
      <c r="B357" s="49">
        <v>1.5133860244271033</v>
      </c>
      <c r="C357" s="49">
        <v>40.659545968856605</v>
      </c>
      <c r="D357" s="49">
        <v>51.827067994013603</v>
      </c>
      <c r="E357" s="49">
        <v>1.2702702695836379E-8</v>
      </c>
      <c r="F357" s="372"/>
      <c r="G357" s="49">
        <v>0</v>
      </c>
      <c r="H357" s="58">
        <v>0</v>
      </c>
      <c r="I357" s="48">
        <f t="shared" si="52"/>
        <v>94.000000000000014</v>
      </c>
    </row>
    <row r="358" spans="1:9" x14ac:dyDescent="0.25">
      <c r="A358" s="11" t="s">
        <v>18</v>
      </c>
      <c r="B358" s="52">
        <v>0</v>
      </c>
      <c r="C358" s="52">
        <v>0</v>
      </c>
      <c r="D358" s="52">
        <v>0</v>
      </c>
      <c r="E358" s="52">
        <v>0</v>
      </c>
      <c r="F358" s="372"/>
      <c r="G358" s="52">
        <v>0</v>
      </c>
      <c r="H358" s="53">
        <v>0</v>
      </c>
      <c r="I358" s="54">
        <f t="shared" si="52"/>
        <v>0</v>
      </c>
    </row>
    <row r="359" spans="1:9" x14ac:dyDescent="0.25">
      <c r="A359" s="12" t="s">
        <v>19</v>
      </c>
      <c r="B359" s="49">
        <v>0</v>
      </c>
      <c r="C359" s="49">
        <v>0</v>
      </c>
      <c r="D359" s="49">
        <v>0</v>
      </c>
      <c r="E359" s="49">
        <v>0</v>
      </c>
      <c r="F359" s="372"/>
      <c r="G359" s="49">
        <v>0</v>
      </c>
      <c r="H359" s="58">
        <v>0</v>
      </c>
      <c r="I359" s="48">
        <f t="shared" si="52"/>
        <v>0</v>
      </c>
    </row>
    <row r="360" spans="1:9" x14ac:dyDescent="0.25">
      <c r="A360" s="11" t="s">
        <v>20</v>
      </c>
      <c r="B360" s="52">
        <v>5.5869151799266555E-2</v>
      </c>
      <c r="C360" s="52">
        <v>3.0077046520608133</v>
      </c>
      <c r="D360" s="52">
        <v>0.93642618813991996</v>
      </c>
      <c r="E360" s="52">
        <v>7.9999999359999992E-9</v>
      </c>
      <c r="F360" s="372"/>
      <c r="G360" s="52">
        <v>0</v>
      </c>
      <c r="H360" s="53">
        <v>0</v>
      </c>
      <c r="I360" s="54">
        <f t="shared" si="52"/>
        <v>3.9999999999999996</v>
      </c>
    </row>
    <row r="361" spans="1:9" x14ac:dyDescent="0.25">
      <c r="A361" s="13" t="s">
        <v>58</v>
      </c>
      <c r="B361" s="49">
        <v>3.9732858651673064</v>
      </c>
      <c r="C361" s="49">
        <v>6.7382012334948422</v>
      </c>
      <c r="D361" s="49">
        <v>12.288512824730114</v>
      </c>
      <c r="E361" s="49">
        <v>7.66077366170632E-8</v>
      </c>
      <c r="F361" s="372"/>
      <c r="G361" s="49">
        <v>0</v>
      </c>
      <c r="H361" s="58">
        <v>0</v>
      </c>
      <c r="I361" s="48">
        <f t="shared" si="52"/>
        <v>23</v>
      </c>
    </row>
    <row r="362" spans="1:9" x14ac:dyDescent="0.25">
      <c r="A362" s="11" t="s">
        <v>21</v>
      </c>
      <c r="B362" s="52">
        <v>51.344504673294004</v>
      </c>
      <c r="C362" s="52">
        <v>149.49924214909495</v>
      </c>
      <c r="D362" s="52">
        <v>84.156253173987039</v>
      </c>
      <c r="E362" s="52">
        <v>3.6239736966636296E-9</v>
      </c>
      <c r="F362" s="372"/>
      <c r="G362" s="52">
        <v>0</v>
      </c>
      <c r="H362" s="53">
        <v>0</v>
      </c>
      <c r="I362" s="54">
        <f t="shared" si="52"/>
        <v>285</v>
      </c>
    </row>
    <row r="363" spans="1:9" x14ac:dyDescent="0.25">
      <c r="A363" s="13" t="s">
        <v>22</v>
      </c>
      <c r="B363" s="49">
        <v>0</v>
      </c>
      <c r="C363" s="49">
        <v>0</v>
      </c>
      <c r="D363" s="49">
        <v>0</v>
      </c>
      <c r="E363" s="49">
        <v>0</v>
      </c>
      <c r="F363" s="372"/>
      <c r="G363" s="49">
        <v>0</v>
      </c>
      <c r="H363" s="58">
        <v>0</v>
      </c>
      <c r="I363" s="48">
        <f t="shared" si="52"/>
        <v>0</v>
      </c>
    </row>
    <row r="364" spans="1:9" x14ac:dyDescent="0.25">
      <c r="A364" s="11" t="s">
        <v>23</v>
      </c>
      <c r="B364" s="52">
        <v>45.710556972133283</v>
      </c>
      <c r="C364" s="52">
        <v>6.4671194488726436E-4</v>
      </c>
      <c r="D364" s="52">
        <v>4.5915963076810966</v>
      </c>
      <c r="E364" s="52">
        <v>8.2407407353406606E-9</v>
      </c>
      <c r="F364" s="372"/>
      <c r="G364" s="52">
        <v>0</v>
      </c>
      <c r="H364" s="53">
        <v>0</v>
      </c>
      <c r="I364" s="54">
        <f t="shared" si="52"/>
        <v>50.302800000000005</v>
      </c>
    </row>
    <row r="365" spans="1:9" ht="14.4" thickBot="1" x14ac:dyDescent="0.3">
      <c r="A365" s="13" t="s">
        <v>24</v>
      </c>
      <c r="B365" s="49">
        <v>2.6397875640615527</v>
      </c>
      <c r="C365" s="49">
        <v>4.3603943124073856</v>
      </c>
      <c r="D365" s="49">
        <v>2.5660329338111554</v>
      </c>
      <c r="E365" s="49">
        <v>424.87903862456795</v>
      </c>
      <c r="F365" s="373"/>
      <c r="G365" s="49">
        <v>5.4659509505443467</v>
      </c>
      <c r="H365" s="58">
        <v>2.3195614607643023E-2</v>
      </c>
      <c r="I365" s="48">
        <f t="shared" si="52"/>
        <v>439.93440000000004</v>
      </c>
    </row>
    <row r="366" spans="1:9" x14ac:dyDescent="0.25">
      <c r="A366" s="21" t="s">
        <v>25</v>
      </c>
      <c r="B366" s="127">
        <f>SUM(B345:B365)</f>
        <v>105.52089923066757</v>
      </c>
      <c r="C366" s="127">
        <f t="shared" ref="C366:I366" si="53">SUM(C345:C365)</f>
        <v>206.26382222476136</v>
      </c>
      <c r="D366" s="127">
        <f t="shared" si="53"/>
        <v>189.92039329173471</v>
      </c>
      <c r="E366" s="127">
        <f t="shared" si="53"/>
        <v>427.25301618483041</v>
      </c>
      <c r="F366" s="127">
        <f t="shared" si="53"/>
        <v>0</v>
      </c>
      <c r="G366" s="127">
        <f t="shared" si="53"/>
        <v>5.4659509505443467</v>
      </c>
      <c r="H366" s="128">
        <f t="shared" si="53"/>
        <v>2.3195614607643023E-2</v>
      </c>
      <c r="I366" s="129">
        <f t="shared" si="53"/>
        <v>934.44727749714605</v>
      </c>
    </row>
    <row r="367" spans="1:9" ht="15" thickBot="1" x14ac:dyDescent="0.35">
      <c r="A367" s="18" t="s">
        <v>85</v>
      </c>
      <c r="B367" s="105">
        <f>B366/$I366</f>
        <v>0.11292333101263688</v>
      </c>
      <c r="C367" s="105">
        <f t="shared" ref="C367:I367" si="54">C366/$I366</f>
        <v>0.22073350438477929</v>
      </c>
      <c r="D367" s="105">
        <f t="shared" si="54"/>
        <v>0.20324356211987013</v>
      </c>
      <c r="E367" s="105">
        <f t="shared" si="54"/>
        <v>0.45722538496682102</v>
      </c>
      <c r="F367" s="105">
        <f t="shared" si="54"/>
        <v>0</v>
      </c>
      <c r="G367" s="105">
        <f t="shared" si="54"/>
        <v>5.849394697991445E-3</v>
      </c>
      <c r="H367" s="105">
        <f t="shared" si="54"/>
        <v>2.4822817901263421E-5</v>
      </c>
      <c r="I367" s="107">
        <f t="shared" si="54"/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55">SUM(B372:H372)</f>
        <v>0</v>
      </c>
    </row>
    <row r="373" spans="1:9" x14ac:dyDescent="0.25">
      <c r="A373" s="12" t="s">
        <v>8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5"/>
        <v>0</v>
      </c>
    </row>
    <row r="374" spans="1:9" x14ac:dyDescent="0.25">
      <c r="A374" s="11" t="s">
        <v>9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5"/>
        <v>0</v>
      </c>
    </row>
    <row r="375" spans="1:9" x14ac:dyDescent="0.25">
      <c r="A375" s="12" t="s">
        <v>10</v>
      </c>
      <c r="B375" s="49">
        <v>0</v>
      </c>
      <c r="C375" s="49">
        <v>0</v>
      </c>
      <c r="D375" s="49">
        <v>0</v>
      </c>
      <c r="E375" s="49">
        <v>0</v>
      </c>
      <c r="F375" s="372"/>
      <c r="G375" s="49">
        <v>0</v>
      </c>
      <c r="H375" s="58">
        <v>0</v>
      </c>
      <c r="I375" s="48">
        <f t="shared" si="55"/>
        <v>0</v>
      </c>
    </row>
    <row r="376" spans="1:9" x14ac:dyDescent="0.25">
      <c r="A376" s="11" t="s">
        <v>11</v>
      </c>
      <c r="B376" s="52">
        <v>1.0861650452463564E-8</v>
      </c>
      <c r="C376" s="52">
        <v>1.0861650452463564E-8</v>
      </c>
      <c r="D376" s="52">
        <v>1.0861650452463564E-8</v>
      </c>
      <c r="E376" s="52">
        <v>0.88878986576781138</v>
      </c>
      <c r="F376" s="372"/>
      <c r="G376" s="52">
        <v>0</v>
      </c>
      <c r="H376" s="53">
        <v>0</v>
      </c>
      <c r="I376" s="54">
        <f t="shared" si="55"/>
        <v>0.88878989835276279</v>
      </c>
    </row>
    <row r="377" spans="1:9" x14ac:dyDescent="0.25">
      <c r="A377" s="12" t="s">
        <v>12</v>
      </c>
      <c r="B377" s="49">
        <v>0</v>
      </c>
      <c r="C377" s="49">
        <v>0</v>
      </c>
      <c r="D377" s="49">
        <v>0</v>
      </c>
      <c r="E377" s="49">
        <v>0</v>
      </c>
      <c r="F377" s="372"/>
      <c r="G377" s="49">
        <v>0</v>
      </c>
      <c r="H377" s="58">
        <v>0</v>
      </c>
      <c r="I377" s="48">
        <f>SUM(B377:H377)</f>
        <v>0</v>
      </c>
    </row>
    <row r="378" spans="1:9" x14ac:dyDescent="0.25">
      <c r="A378" s="11" t="s">
        <v>13</v>
      </c>
      <c r="B378" s="52">
        <v>7.3096912637364927E-9</v>
      </c>
      <c r="C378" s="52">
        <v>7.3096912637364927E-9</v>
      </c>
      <c r="D378" s="52">
        <v>7.3096912637364927E-9</v>
      </c>
      <c r="E378" s="52">
        <v>332.38367380943851</v>
      </c>
      <c r="F378" s="372"/>
      <c r="G378" s="52">
        <v>0</v>
      </c>
      <c r="H378" s="53">
        <v>0</v>
      </c>
      <c r="I378" s="54">
        <f t="shared" si="55"/>
        <v>332.38367383136756</v>
      </c>
    </row>
    <row r="379" spans="1:9" x14ac:dyDescent="0.25">
      <c r="A379" s="12" t="s">
        <v>14</v>
      </c>
      <c r="B379" s="49">
        <v>2.049599994410181</v>
      </c>
      <c r="C379" s="49">
        <v>1.8632727204971894E-9</v>
      </c>
      <c r="D379" s="49">
        <v>1.8632727204971894E-9</v>
      </c>
      <c r="E379" s="49">
        <v>1.8632727204971894E-9</v>
      </c>
      <c r="F379" s="372"/>
      <c r="G379" s="49">
        <v>0</v>
      </c>
      <c r="H379" s="58">
        <v>0</v>
      </c>
      <c r="I379" s="48">
        <f t="shared" si="55"/>
        <v>2.049599999999999</v>
      </c>
    </row>
    <row r="380" spans="1:9" x14ac:dyDescent="0.25">
      <c r="A380" s="11" t="s">
        <v>15</v>
      </c>
      <c r="B380" s="52">
        <v>13.049775848609306</v>
      </c>
      <c r="C380" s="52">
        <v>6.1206896530618324E-9</v>
      </c>
      <c r="D380" s="52">
        <v>57.95022413914932</v>
      </c>
      <c r="E380" s="52">
        <v>6.1206896530618324E-9</v>
      </c>
      <c r="F380" s="372"/>
      <c r="G380" s="52">
        <v>0</v>
      </c>
      <c r="H380" s="53">
        <v>0</v>
      </c>
      <c r="I380" s="54">
        <f>SUM(B380:H380)</f>
        <v>71</v>
      </c>
    </row>
    <row r="381" spans="1:9" x14ac:dyDescent="0.25">
      <c r="A381" s="12" t="s">
        <v>16</v>
      </c>
      <c r="B381" s="49">
        <v>1.1427261183340889</v>
      </c>
      <c r="C381" s="49">
        <v>1.2499999979166665E-8</v>
      </c>
      <c r="D381" s="49">
        <v>28.857273856665905</v>
      </c>
      <c r="E381" s="49">
        <v>1.2499999979166665E-8</v>
      </c>
      <c r="F381" s="372"/>
      <c r="G381" s="49">
        <v>0</v>
      </c>
      <c r="H381" s="58">
        <v>0</v>
      </c>
      <c r="I381" s="48">
        <f t="shared" si="55"/>
        <v>29.999999999999993</v>
      </c>
    </row>
    <row r="382" spans="1:9" x14ac:dyDescent="0.25">
      <c r="A382" s="11" t="s">
        <v>17</v>
      </c>
      <c r="B382" s="52">
        <v>0</v>
      </c>
      <c r="C382" s="52">
        <v>0</v>
      </c>
      <c r="D382" s="52">
        <v>0</v>
      </c>
      <c r="E382" s="52">
        <v>0</v>
      </c>
      <c r="F382" s="372"/>
      <c r="G382" s="52">
        <v>0</v>
      </c>
      <c r="H382" s="53">
        <v>0</v>
      </c>
      <c r="I382" s="54">
        <f t="shared" si="55"/>
        <v>0</v>
      </c>
    </row>
    <row r="383" spans="1:9" x14ac:dyDescent="0.25">
      <c r="A383" s="12" t="s">
        <v>139</v>
      </c>
      <c r="B383" s="49">
        <v>13.702455280494782</v>
      </c>
      <c r="C383" s="49">
        <v>1.1567488836555457</v>
      </c>
      <c r="D383" s="49">
        <v>32.140795806474671</v>
      </c>
      <c r="E383" s="49">
        <v>2.9374999926562495E-8</v>
      </c>
      <c r="F383" s="372"/>
      <c r="G383" s="49">
        <v>0</v>
      </c>
      <c r="H383" s="58">
        <v>0</v>
      </c>
      <c r="I383" s="48">
        <f t="shared" si="55"/>
        <v>47</v>
      </c>
    </row>
    <row r="384" spans="1:9" x14ac:dyDescent="0.25">
      <c r="A384" s="11" t="s">
        <v>18</v>
      </c>
      <c r="B384" s="52">
        <v>0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55"/>
        <v>0</v>
      </c>
    </row>
    <row r="385" spans="1:9" x14ac:dyDescent="0.25">
      <c r="A385" s="12" t="s">
        <v>19</v>
      </c>
      <c r="B385" s="49">
        <v>0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55"/>
        <v>0</v>
      </c>
    </row>
    <row r="386" spans="1:9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5"/>
        <v>0</v>
      </c>
    </row>
    <row r="387" spans="1:9" x14ac:dyDescent="0.25">
      <c r="A387" s="13" t="s">
        <v>58</v>
      </c>
      <c r="B387" s="49">
        <v>21.999999780169105</v>
      </c>
      <c r="C387" s="49">
        <v>7.3276965459799587E-8</v>
      </c>
      <c r="D387" s="49">
        <v>7.3276965459799587E-8</v>
      </c>
      <c r="E387" s="49">
        <v>7.3276965459799587E-8</v>
      </c>
      <c r="F387" s="372"/>
      <c r="G387" s="49">
        <v>0</v>
      </c>
      <c r="H387" s="58">
        <v>0</v>
      </c>
      <c r="I387" s="48">
        <f t="shared" si="55"/>
        <v>22</v>
      </c>
    </row>
    <row r="388" spans="1:9" x14ac:dyDescent="0.25">
      <c r="A388" s="11" t="s">
        <v>21</v>
      </c>
      <c r="B388" s="52">
        <v>0</v>
      </c>
      <c r="C388" s="52">
        <v>0</v>
      </c>
      <c r="D388" s="52">
        <v>0</v>
      </c>
      <c r="E388" s="52">
        <v>0</v>
      </c>
      <c r="F388" s="372"/>
      <c r="G388" s="52">
        <v>0</v>
      </c>
      <c r="H388" s="53">
        <v>0</v>
      </c>
      <c r="I388" s="54">
        <f t="shared" si="55"/>
        <v>0</v>
      </c>
    </row>
    <row r="389" spans="1:9" x14ac:dyDescent="0.25">
      <c r="A389" s="13" t="s">
        <v>22</v>
      </c>
      <c r="B389" s="49">
        <v>0</v>
      </c>
      <c r="C389" s="49">
        <v>0</v>
      </c>
      <c r="D389" s="49">
        <v>0</v>
      </c>
      <c r="E389" s="49">
        <v>0</v>
      </c>
      <c r="F389" s="372"/>
      <c r="G389" s="49">
        <v>0</v>
      </c>
      <c r="H389" s="58">
        <v>0</v>
      </c>
      <c r="I389" s="48">
        <f t="shared" si="55"/>
        <v>0</v>
      </c>
    </row>
    <row r="390" spans="1:9" x14ac:dyDescent="0.25">
      <c r="A390" s="11" t="s">
        <v>23</v>
      </c>
      <c r="B390" s="52">
        <v>4.7843999752667505</v>
      </c>
      <c r="C390" s="52">
        <v>8.244416816622439E-9</v>
      </c>
      <c r="D390" s="52">
        <v>8.244416816622439E-9</v>
      </c>
      <c r="E390" s="52">
        <v>8.244416816622439E-9</v>
      </c>
      <c r="F390" s="372"/>
      <c r="G390" s="52">
        <v>0</v>
      </c>
      <c r="H390" s="53">
        <v>0</v>
      </c>
      <c r="I390" s="54">
        <f t="shared" si="55"/>
        <v>4.7844000000000007</v>
      </c>
    </row>
    <row r="391" spans="1:9" ht="14.4" thickBot="1" x14ac:dyDescent="0.3">
      <c r="A391" s="13" t="s">
        <v>24</v>
      </c>
      <c r="B391" s="49">
        <v>10.3120116661841</v>
      </c>
      <c r="C391" s="49">
        <v>1.2817959692002842E-2</v>
      </c>
      <c r="D391" s="49">
        <v>2.7871407196266196</v>
      </c>
      <c r="E391" s="49">
        <v>44.534402142308224</v>
      </c>
      <c r="F391" s="373"/>
      <c r="G391" s="49">
        <v>37.598827512189054</v>
      </c>
      <c r="H391" s="58">
        <v>0</v>
      </c>
      <c r="I391" s="48">
        <f t="shared" si="55"/>
        <v>95.245200000000011</v>
      </c>
    </row>
    <row r="392" spans="1:9" x14ac:dyDescent="0.25">
      <c r="A392" s="21" t="s">
        <v>25</v>
      </c>
      <c r="B392" s="127">
        <f>SUM(B371:B391)</f>
        <v>67.040968681639654</v>
      </c>
      <c r="C392" s="127">
        <f t="shared" ref="C392:I392" si="56">SUM(C371:C391)</f>
        <v>1.1695669635242349</v>
      </c>
      <c r="D392" s="127">
        <f t="shared" si="56"/>
        <v>121.7354346234725</v>
      </c>
      <c r="E392" s="127">
        <f t="shared" si="56"/>
        <v>377.80686594889482</v>
      </c>
      <c r="F392" s="127">
        <f t="shared" si="56"/>
        <v>0</v>
      </c>
      <c r="G392" s="127">
        <f t="shared" si="56"/>
        <v>37.598827512189054</v>
      </c>
      <c r="H392" s="128">
        <f t="shared" si="56"/>
        <v>0</v>
      </c>
      <c r="I392" s="129">
        <f t="shared" si="56"/>
        <v>605.35166372972026</v>
      </c>
    </row>
    <row r="393" spans="1:9" ht="15" thickBot="1" x14ac:dyDescent="0.35">
      <c r="A393" s="18" t="s">
        <v>85</v>
      </c>
      <c r="B393" s="105">
        <f>B392/$I392</f>
        <v>0.11074714533463703</v>
      </c>
      <c r="C393" s="105">
        <f t="shared" ref="C393:I393" si="57">C392/$I392</f>
        <v>1.932045509412241E-3</v>
      </c>
      <c r="D393" s="105">
        <f t="shared" si="57"/>
        <v>0.20109870331144478</v>
      </c>
      <c r="E393" s="105">
        <f t="shared" si="57"/>
        <v>0.6241113861340265</v>
      </c>
      <c r="F393" s="105">
        <f t="shared" si="57"/>
        <v>0</v>
      </c>
      <c r="G393" s="105">
        <f t="shared" si="57"/>
        <v>6.2110719710479434E-2</v>
      </c>
      <c r="H393" s="105">
        <f t="shared" si="57"/>
        <v>0</v>
      </c>
      <c r="I393" s="107">
        <f t="shared" si="57"/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9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58">SUM(B398:H398)</f>
        <v>0</v>
      </c>
    </row>
    <row r="399" spans="1:9" x14ac:dyDescent="0.25">
      <c r="A399" s="12" t="s">
        <v>8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58"/>
        <v>0</v>
      </c>
    </row>
    <row r="400" spans="1:9" x14ac:dyDescent="0.25">
      <c r="A400" s="11" t="s">
        <v>9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58"/>
        <v>0</v>
      </c>
    </row>
    <row r="401" spans="1:9" x14ac:dyDescent="0.25">
      <c r="A401" s="12" t="s">
        <v>10</v>
      </c>
      <c r="B401" s="49">
        <v>0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58"/>
        <v>0</v>
      </c>
    </row>
    <row r="402" spans="1:9" x14ac:dyDescent="0.25">
      <c r="A402" s="11" t="s">
        <v>11</v>
      </c>
      <c r="B402" s="52">
        <v>1.0861649438092163E-8</v>
      </c>
      <c r="C402" s="52">
        <v>0</v>
      </c>
      <c r="D402" s="52">
        <v>0</v>
      </c>
      <c r="E402" s="52">
        <v>7.6343684437161038E-2</v>
      </c>
      <c r="F402" s="372"/>
      <c r="G402" s="52">
        <v>0</v>
      </c>
      <c r="H402" s="53">
        <v>0</v>
      </c>
      <c r="I402" s="54">
        <f t="shared" si="58"/>
        <v>7.6343695298810479E-2</v>
      </c>
    </row>
    <row r="403" spans="1:9" x14ac:dyDescent="0.25">
      <c r="A403" s="12" t="s">
        <v>12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0</v>
      </c>
    </row>
    <row r="404" spans="1:9" x14ac:dyDescent="0.25">
      <c r="A404" s="11" t="s">
        <v>13</v>
      </c>
      <c r="B404" s="52">
        <v>7.3096896586060931E-9</v>
      </c>
      <c r="C404" s="52">
        <v>0</v>
      </c>
      <c r="D404" s="52">
        <v>0</v>
      </c>
      <c r="E404" s="52">
        <v>3.3274659021893346E-2</v>
      </c>
      <c r="F404" s="372"/>
      <c r="G404" s="52">
        <v>0</v>
      </c>
      <c r="H404" s="53">
        <v>0</v>
      </c>
      <c r="I404" s="54">
        <f t="shared" si="58"/>
        <v>3.3274666331583005E-2</v>
      </c>
    </row>
    <row r="405" spans="1:9" x14ac:dyDescent="0.25">
      <c r="A405" s="12" t="s">
        <v>14</v>
      </c>
      <c r="B405" s="49">
        <v>0.13937712024371432</v>
      </c>
      <c r="C405" s="49">
        <v>3.0032606744747788E-2</v>
      </c>
      <c r="D405" s="49">
        <v>0.2148902730115379</v>
      </c>
      <c r="E405" s="49">
        <v>0</v>
      </c>
      <c r="F405" s="372"/>
      <c r="G405" s="49">
        <v>0</v>
      </c>
      <c r="H405" s="58">
        <v>0</v>
      </c>
      <c r="I405" s="48">
        <f t="shared" si="58"/>
        <v>0.38429999999999997</v>
      </c>
    </row>
    <row r="406" spans="1:9" x14ac:dyDescent="0.25">
      <c r="A406" s="11" t="s">
        <v>15</v>
      </c>
      <c r="B406" s="52">
        <v>13.187950485742713</v>
      </c>
      <c r="C406" s="52">
        <v>20.80099209945481</v>
      </c>
      <c r="D406" s="52">
        <v>1.1057414802475936E-2</v>
      </c>
      <c r="E406" s="52">
        <v>0</v>
      </c>
      <c r="F406" s="372"/>
      <c r="G406" s="52">
        <v>0</v>
      </c>
      <c r="H406" s="53">
        <v>0</v>
      </c>
      <c r="I406" s="54">
        <f>SUM(B406:H406)</f>
        <v>33.999999999999993</v>
      </c>
    </row>
    <row r="407" spans="1:9" x14ac:dyDescent="0.25">
      <c r="A407" s="12" t="s">
        <v>16</v>
      </c>
      <c r="B407" s="49">
        <v>0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58"/>
        <v>0</v>
      </c>
    </row>
    <row r="408" spans="1:9" x14ac:dyDescent="0.25">
      <c r="A408" s="11" t="s">
        <v>17</v>
      </c>
      <c r="B408" s="52">
        <v>0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58"/>
        <v>0</v>
      </c>
    </row>
    <row r="409" spans="1:9" x14ac:dyDescent="0.25">
      <c r="A409" s="12" t="s">
        <v>139</v>
      </c>
      <c r="B409" s="49">
        <v>5.7594445659725597</v>
      </c>
      <c r="C409" s="49">
        <v>17.410882929116724</v>
      </c>
      <c r="D409" s="49">
        <v>2.476993303250981</v>
      </c>
      <c r="E409" s="49">
        <v>0.35267920165973465</v>
      </c>
      <c r="F409" s="372"/>
      <c r="G409" s="49">
        <v>0</v>
      </c>
      <c r="H409" s="58">
        <v>0</v>
      </c>
      <c r="I409" s="48">
        <f t="shared" si="58"/>
        <v>26</v>
      </c>
    </row>
    <row r="410" spans="1:9" x14ac:dyDescent="0.25">
      <c r="A410" s="11" t="s">
        <v>18</v>
      </c>
      <c r="B410" s="52">
        <v>0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58"/>
        <v>0</v>
      </c>
    </row>
    <row r="411" spans="1:9" x14ac:dyDescent="0.25">
      <c r="A411" s="12" t="s">
        <v>19</v>
      </c>
      <c r="B411" s="49">
        <v>0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58"/>
        <v>0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58"/>
        <v>0</v>
      </c>
    </row>
    <row r="413" spans="1:9" x14ac:dyDescent="0.25">
      <c r="A413" s="13" t="s">
        <v>58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58"/>
        <v>0</v>
      </c>
    </row>
    <row r="414" spans="1:9" x14ac:dyDescent="0.25">
      <c r="A414" s="11" t="s">
        <v>21</v>
      </c>
      <c r="B414" s="52">
        <v>0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58"/>
        <v>0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58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58"/>
        <v>0</v>
      </c>
    </row>
    <row r="417" spans="1:9" ht="14.4" thickBot="1" x14ac:dyDescent="0.3">
      <c r="A417" s="13" t="s">
        <v>24</v>
      </c>
      <c r="B417" s="49">
        <v>1.0489328565008365</v>
      </c>
      <c r="C417" s="49">
        <v>0.49427128885562771</v>
      </c>
      <c r="D417" s="49">
        <v>3.047808443203006E-2</v>
      </c>
      <c r="E417" s="49">
        <v>39.551905819769296</v>
      </c>
      <c r="F417" s="373"/>
      <c r="G417" s="49">
        <v>7.2368119504422062</v>
      </c>
      <c r="H417" s="58">
        <v>0</v>
      </c>
      <c r="I417" s="48">
        <f t="shared" si="58"/>
        <v>48.362399999999994</v>
      </c>
    </row>
    <row r="418" spans="1:9" x14ac:dyDescent="0.25">
      <c r="A418" s="21" t="s">
        <v>25</v>
      </c>
      <c r="B418" s="127">
        <f>SUM(B397:B417)</f>
        <v>20.135705046631163</v>
      </c>
      <c r="C418" s="127">
        <f t="shared" ref="C418:I418" si="59">SUM(C397:C417)</f>
        <v>38.736178924171909</v>
      </c>
      <c r="D418" s="127">
        <f t="shared" si="59"/>
        <v>2.7334190754970251</v>
      </c>
      <c r="E418" s="127">
        <f t="shared" si="59"/>
        <v>40.014203364888083</v>
      </c>
      <c r="F418" s="127">
        <f t="shared" si="59"/>
        <v>0</v>
      </c>
      <c r="G418" s="127">
        <f t="shared" si="59"/>
        <v>7.2368119504422062</v>
      </c>
      <c r="H418" s="128">
        <f t="shared" si="59"/>
        <v>0</v>
      </c>
      <c r="I418" s="129">
        <f t="shared" si="59"/>
        <v>108.85631836163037</v>
      </c>
    </row>
    <row r="419" spans="1:9" ht="15" thickBot="1" x14ac:dyDescent="0.35">
      <c r="A419" s="18" t="s">
        <v>85</v>
      </c>
      <c r="B419" s="105">
        <f>B418/$I418</f>
        <v>0.18497506942811129</v>
      </c>
      <c r="C419" s="105">
        <f t="shared" ref="C419:I419" si="60">C418/$I418</f>
        <v>0.35584685856715159</v>
      </c>
      <c r="D419" s="105">
        <f t="shared" si="60"/>
        <v>2.5110339175870012E-2</v>
      </c>
      <c r="E419" s="105">
        <f t="shared" si="60"/>
        <v>0.3675873294920497</v>
      </c>
      <c r="F419" s="105">
        <f t="shared" si="60"/>
        <v>0</v>
      </c>
      <c r="G419" s="105">
        <f t="shared" si="60"/>
        <v>6.6480403336817553E-2</v>
      </c>
      <c r="H419" s="105">
        <f t="shared" si="60"/>
        <v>0</v>
      </c>
      <c r="I419" s="107">
        <f t="shared" si="60"/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9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61">SUM(B424:H424)</f>
        <v>0</v>
      </c>
    </row>
    <row r="425" spans="1:9" x14ac:dyDescent="0.25">
      <c r="A425" s="12" t="s">
        <v>8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1"/>
        <v>0</v>
      </c>
    </row>
    <row r="426" spans="1:9" x14ac:dyDescent="0.25">
      <c r="A426" s="11" t="s">
        <v>9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1"/>
        <v>0</v>
      </c>
    </row>
    <row r="427" spans="1:9" x14ac:dyDescent="0.25">
      <c r="A427" s="12" t="s">
        <v>10</v>
      </c>
      <c r="B427" s="49">
        <v>0</v>
      </c>
      <c r="C427" s="49">
        <v>0</v>
      </c>
      <c r="D427" s="49">
        <v>0</v>
      </c>
      <c r="E427" s="49">
        <v>0</v>
      </c>
      <c r="F427" s="372"/>
      <c r="G427" s="49">
        <v>0</v>
      </c>
      <c r="H427" s="58">
        <v>0</v>
      </c>
      <c r="I427" s="48">
        <f t="shared" si="61"/>
        <v>0</v>
      </c>
    </row>
    <row r="428" spans="1:9" x14ac:dyDescent="0.25">
      <c r="A428" s="11" t="s">
        <v>11</v>
      </c>
      <c r="B428" s="52">
        <v>0</v>
      </c>
      <c r="C428" s="52">
        <v>0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61"/>
        <v>0</v>
      </c>
    </row>
    <row r="429" spans="1:9" x14ac:dyDescent="0.25">
      <c r="A429" s="12" t="s">
        <v>12</v>
      </c>
      <c r="B429" s="49">
        <v>0</v>
      </c>
      <c r="C429" s="49">
        <v>0</v>
      </c>
      <c r="D429" s="49">
        <v>0</v>
      </c>
      <c r="E429" s="49">
        <v>0</v>
      </c>
      <c r="F429" s="372"/>
      <c r="G429" s="49">
        <v>0</v>
      </c>
      <c r="H429" s="58">
        <v>0</v>
      </c>
      <c r="I429" s="48">
        <f>SUM(B429:H429)</f>
        <v>0</v>
      </c>
    </row>
    <row r="430" spans="1:9" x14ac:dyDescent="0.25">
      <c r="A430" s="11" t="s">
        <v>13</v>
      </c>
      <c r="B430" s="52">
        <v>7.3096865139460475E-9</v>
      </c>
      <c r="C430" s="52">
        <v>7.3096865139460475E-9</v>
      </c>
      <c r="D430" s="52">
        <v>7.3096865139460475E-9</v>
      </c>
      <c r="E430" s="52">
        <v>3.3743142204665483E-2</v>
      </c>
      <c r="F430" s="372"/>
      <c r="G430" s="52">
        <v>0</v>
      </c>
      <c r="H430" s="53">
        <v>0</v>
      </c>
      <c r="I430" s="54">
        <f t="shared" si="61"/>
        <v>3.3743164133725023E-2</v>
      </c>
    </row>
    <row r="431" spans="1:9" x14ac:dyDescent="0.25">
      <c r="A431" s="12" t="s">
        <v>14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1"/>
        <v>0</v>
      </c>
    </row>
    <row r="432" spans="1:9" x14ac:dyDescent="0.25">
      <c r="A432" s="11" t="s">
        <v>15</v>
      </c>
      <c r="B432" s="52">
        <v>101.68258422815018</v>
      </c>
      <c r="C432" s="52">
        <v>10.704085089673026</v>
      </c>
      <c r="D432" s="52">
        <v>35.613330682176816</v>
      </c>
      <c r="E432" s="52">
        <v>0</v>
      </c>
      <c r="F432" s="372"/>
      <c r="G432" s="52">
        <v>0</v>
      </c>
      <c r="H432" s="53">
        <v>0</v>
      </c>
      <c r="I432" s="54">
        <f>SUM(B432:H432)</f>
        <v>148.00000000000003</v>
      </c>
    </row>
    <row r="433" spans="1:9" x14ac:dyDescent="0.25">
      <c r="A433" s="12" t="s">
        <v>16</v>
      </c>
      <c r="B433" s="49">
        <v>0</v>
      </c>
      <c r="C433" s="49">
        <v>0</v>
      </c>
      <c r="D433" s="49">
        <v>0</v>
      </c>
      <c r="E433" s="49">
        <v>0</v>
      </c>
      <c r="F433" s="372"/>
      <c r="G433" s="49">
        <v>0</v>
      </c>
      <c r="H433" s="58">
        <v>0</v>
      </c>
      <c r="I433" s="48">
        <f t="shared" si="61"/>
        <v>0</v>
      </c>
    </row>
    <row r="434" spans="1:9" x14ac:dyDescent="0.25">
      <c r="A434" s="11" t="s">
        <v>17</v>
      </c>
      <c r="B434" s="52">
        <v>0</v>
      </c>
      <c r="C434" s="52">
        <v>0</v>
      </c>
      <c r="D434" s="52">
        <v>0</v>
      </c>
      <c r="E434" s="52">
        <v>0</v>
      </c>
      <c r="F434" s="372"/>
      <c r="G434" s="52">
        <v>0</v>
      </c>
      <c r="H434" s="53">
        <v>0</v>
      </c>
      <c r="I434" s="54">
        <f t="shared" si="61"/>
        <v>0</v>
      </c>
    </row>
    <row r="435" spans="1:9" x14ac:dyDescent="0.25">
      <c r="A435" s="12" t="s">
        <v>139</v>
      </c>
      <c r="B435" s="49">
        <v>3.9065709661478234</v>
      </c>
      <c r="C435" s="49">
        <v>3.1393495803201295</v>
      </c>
      <c r="D435" s="49">
        <v>1.4709208043568684</v>
      </c>
      <c r="E435" s="49">
        <v>0.4831586491751782</v>
      </c>
      <c r="F435" s="372"/>
      <c r="G435" s="49">
        <v>0</v>
      </c>
      <c r="H435" s="58">
        <v>0</v>
      </c>
      <c r="I435" s="48">
        <f t="shared" si="61"/>
        <v>9</v>
      </c>
    </row>
    <row r="436" spans="1:9" x14ac:dyDescent="0.25">
      <c r="A436" s="11" t="s">
        <v>18</v>
      </c>
      <c r="B436" s="52">
        <v>0</v>
      </c>
      <c r="C436" s="52">
        <v>0</v>
      </c>
      <c r="D436" s="52">
        <v>0</v>
      </c>
      <c r="E436" s="52">
        <v>0</v>
      </c>
      <c r="F436" s="372"/>
      <c r="G436" s="52">
        <v>0</v>
      </c>
      <c r="H436" s="53">
        <v>0</v>
      </c>
      <c r="I436" s="54">
        <f t="shared" si="61"/>
        <v>0</v>
      </c>
    </row>
    <row r="437" spans="1:9" x14ac:dyDescent="0.25">
      <c r="A437" s="12" t="s">
        <v>19</v>
      </c>
      <c r="B437" s="49">
        <v>0</v>
      </c>
      <c r="C437" s="49">
        <v>0</v>
      </c>
      <c r="D437" s="49">
        <v>0</v>
      </c>
      <c r="E437" s="49">
        <v>0</v>
      </c>
      <c r="F437" s="372"/>
      <c r="G437" s="49">
        <v>0</v>
      </c>
      <c r="H437" s="58">
        <v>0</v>
      </c>
      <c r="I437" s="48">
        <f t="shared" si="61"/>
        <v>0</v>
      </c>
    </row>
    <row r="438" spans="1:9" x14ac:dyDescent="0.25">
      <c r="A438" s="11" t="s">
        <v>20</v>
      </c>
      <c r="B438" s="52">
        <v>6.8313493609880922</v>
      </c>
      <c r="C438" s="52">
        <v>7.9840041139469756E-2</v>
      </c>
      <c r="D438" s="52">
        <v>4.0888105978724383</v>
      </c>
      <c r="E438" s="52">
        <v>0</v>
      </c>
      <c r="F438" s="372"/>
      <c r="G438" s="52">
        <v>0</v>
      </c>
      <c r="H438" s="53">
        <v>0</v>
      </c>
      <c r="I438" s="54">
        <f t="shared" si="61"/>
        <v>11</v>
      </c>
    </row>
    <row r="439" spans="1:9" x14ac:dyDescent="0.25">
      <c r="A439" s="13" t="s">
        <v>58</v>
      </c>
      <c r="B439" s="49">
        <v>1.3333333333333333</v>
      </c>
      <c r="C439" s="49">
        <v>1.3333333333333333</v>
      </c>
      <c r="D439" s="49">
        <v>1.3333333333333333</v>
      </c>
      <c r="E439" s="49">
        <v>0</v>
      </c>
      <c r="F439" s="372"/>
      <c r="G439" s="49">
        <v>0</v>
      </c>
      <c r="H439" s="58">
        <v>0</v>
      </c>
      <c r="I439" s="48">
        <f t="shared" si="61"/>
        <v>4</v>
      </c>
    </row>
    <row r="440" spans="1:9" x14ac:dyDescent="0.25">
      <c r="A440" s="11" t="s">
        <v>21</v>
      </c>
      <c r="B440" s="52">
        <v>0.66666666666666663</v>
      </c>
      <c r="C440" s="52">
        <v>0.66666666666666663</v>
      </c>
      <c r="D440" s="52">
        <v>0.66666666666666663</v>
      </c>
      <c r="E440" s="52">
        <v>0</v>
      </c>
      <c r="F440" s="372"/>
      <c r="G440" s="52">
        <v>0</v>
      </c>
      <c r="H440" s="53">
        <v>0</v>
      </c>
      <c r="I440" s="54">
        <f t="shared" si="61"/>
        <v>2</v>
      </c>
    </row>
    <row r="441" spans="1:9" x14ac:dyDescent="0.25">
      <c r="A441" s="13" t="s">
        <v>22</v>
      </c>
      <c r="B441" s="49">
        <v>0</v>
      </c>
      <c r="C441" s="49">
        <v>0</v>
      </c>
      <c r="D441" s="49">
        <v>0</v>
      </c>
      <c r="E441" s="49">
        <v>0</v>
      </c>
      <c r="F441" s="372"/>
      <c r="G441" s="49">
        <v>0</v>
      </c>
      <c r="H441" s="58">
        <v>0</v>
      </c>
      <c r="I441" s="48">
        <f t="shared" si="61"/>
        <v>0</v>
      </c>
    </row>
    <row r="442" spans="1:9" x14ac:dyDescent="0.25">
      <c r="A442" s="11" t="s">
        <v>23</v>
      </c>
      <c r="B442" s="52">
        <v>16.421678452543741</v>
      </c>
      <c r="C442" s="52">
        <v>4.0654628785483413E-2</v>
      </c>
      <c r="D442" s="52">
        <v>3.2764669186707742</v>
      </c>
      <c r="E442" s="52">
        <v>0</v>
      </c>
      <c r="F442" s="372"/>
      <c r="G442" s="52">
        <v>0</v>
      </c>
      <c r="H442" s="53">
        <v>0</v>
      </c>
      <c r="I442" s="54">
        <f t="shared" si="61"/>
        <v>19.738799999999998</v>
      </c>
    </row>
    <row r="443" spans="1:9" ht="15" thickBot="1" x14ac:dyDescent="0.35">
      <c r="A443" s="13" t="s">
        <v>24</v>
      </c>
      <c r="B443" s="70">
        <v>13.147606064019197</v>
      </c>
      <c r="C443" s="70">
        <v>4.4866544144006724E-2</v>
      </c>
      <c r="D443" s="70">
        <v>48.531383470996019</v>
      </c>
      <c r="E443" s="70">
        <v>249.63605689972985</v>
      </c>
      <c r="F443" s="373"/>
      <c r="G443" s="49">
        <v>33.084832625615775</v>
      </c>
      <c r="H443" s="58">
        <v>0.12565439549524579</v>
      </c>
      <c r="I443" s="48">
        <f t="shared" si="61"/>
        <v>344.57040000000006</v>
      </c>
    </row>
    <row r="444" spans="1:9" x14ac:dyDescent="0.25">
      <c r="A444" s="21" t="s">
        <v>25</v>
      </c>
      <c r="B444" s="127">
        <f>SUM(B423:B443)</f>
        <v>143.9897890791587</v>
      </c>
      <c r="C444" s="127">
        <f t="shared" ref="C444:I444" si="62">SUM(C423:C443)</f>
        <v>16.0087958913718</v>
      </c>
      <c r="D444" s="127">
        <f t="shared" si="62"/>
        <v>94.980912481382603</v>
      </c>
      <c r="E444" s="127">
        <f t="shared" si="62"/>
        <v>250.15295869110969</v>
      </c>
      <c r="F444" s="127">
        <f t="shared" si="62"/>
        <v>0</v>
      </c>
      <c r="G444" s="127">
        <f t="shared" si="62"/>
        <v>33.084832625615775</v>
      </c>
      <c r="H444" s="128">
        <f t="shared" si="62"/>
        <v>0.12565439549524579</v>
      </c>
      <c r="I444" s="129">
        <f t="shared" si="62"/>
        <v>538.34294316413389</v>
      </c>
    </row>
    <row r="445" spans="1:9" ht="15" thickBot="1" x14ac:dyDescent="0.35">
      <c r="A445" s="18" t="s">
        <v>85</v>
      </c>
      <c r="B445" s="105">
        <f>B444/$I444</f>
        <v>0.26746851780549497</v>
      </c>
      <c r="C445" s="105">
        <f t="shared" ref="C445:I445" si="63">C444/$I444</f>
        <v>2.9737170505624931E-2</v>
      </c>
      <c r="D445" s="105">
        <f t="shared" si="63"/>
        <v>0.17643198204313443</v>
      </c>
      <c r="E445" s="105">
        <f t="shared" si="63"/>
        <v>0.46467212372251948</v>
      </c>
      <c r="F445" s="105">
        <f t="shared" si="63"/>
        <v>0</v>
      </c>
      <c r="G445" s="105">
        <f t="shared" si="63"/>
        <v>6.1456796352076695E-2</v>
      </c>
      <c r="H445" s="105">
        <f t="shared" si="63"/>
        <v>2.3340957114939903E-4</v>
      </c>
      <c r="I445" s="107">
        <f t="shared" si="63"/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4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4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4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4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4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261.82677266109999</v>
      </c>
      <c r="G456" s="379"/>
      <c r="H456" s="381"/>
      <c r="I456" s="54">
        <f t="shared" si="64"/>
        <v>261.82677266109999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4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4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64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4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4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4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4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4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64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64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64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1077.1128000000001</v>
      </c>
      <c r="G469" s="382"/>
      <c r="H469" s="384"/>
      <c r="I469" s="48">
        <f t="shared" si="64"/>
        <v>1077.1128000000001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:I470" si="65">SUM(C449:C469)</f>
        <v>0</v>
      </c>
      <c r="D470" s="127">
        <f t="shared" si="65"/>
        <v>0</v>
      </c>
      <c r="E470" s="127">
        <f t="shared" si="65"/>
        <v>0</v>
      </c>
      <c r="F470" s="127">
        <f t="shared" si="65"/>
        <v>1338.9395726611001</v>
      </c>
      <c r="G470" s="127">
        <f t="shared" si="65"/>
        <v>0</v>
      </c>
      <c r="H470" s="127">
        <f t="shared" si="65"/>
        <v>0</v>
      </c>
      <c r="I470" s="129">
        <f t="shared" si="65"/>
        <v>1338.9395726611001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:I471" si="66">C470/$I470</f>
        <v>0</v>
      </c>
      <c r="D471" s="105">
        <f t="shared" si="66"/>
        <v>0</v>
      </c>
      <c r="E471" s="105">
        <f t="shared" si="66"/>
        <v>0</v>
      </c>
      <c r="F471" s="105">
        <f t="shared" si="66"/>
        <v>1</v>
      </c>
      <c r="G471" s="105">
        <f t="shared" si="66"/>
        <v>0</v>
      </c>
      <c r="H471" s="105">
        <f t="shared" si="66"/>
        <v>0</v>
      </c>
      <c r="I471" s="107">
        <f t="shared" si="66"/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7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7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7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7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7446.1668723261537</v>
      </c>
      <c r="G480" s="379"/>
      <c r="H480" s="381"/>
      <c r="I480" s="54">
        <f t="shared" si="67"/>
        <v>7446.1668723261537</v>
      </c>
    </row>
    <row r="481" spans="1:9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9" x14ac:dyDescent="0.25">
      <c r="A482" s="11" t="s">
        <v>13</v>
      </c>
      <c r="B482" s="379"/>
      <c r="C482" s="380"/>
      <c r="D482" s="380"/>
      <c r="E482" s="381"/>
      <c r="F482" s="52">
        <v>7622.9916188488123</v>
      </c>
      <c r="G482" s="379"/>
      <c r="H482" s="381"/>
      <c r="I482" s="54">
        <f t="shared" si="67"/>
        <v>7622.9916188488123</v>
      </c>
    </row>
    <row r="483" spans="1:9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7"/>
        <v>0</v>
      </c>
    </row>
    <row r="484" spans="1:9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9" x14ac:dyDescent="0.25">
      <c r="A485" s="12" t="s">
        <v>16</v>
      </c>
      <c r="B485" s="379"/>
      <c r="C485" s="380"/>
      <c r="D485" s="380"/>
      <c r="E485" s="381"/>
      <c r="F485" s="49">
        <v>15.561248280266975</v>
      </c>
      <c r="G485" s="379"/>
      <c r="H485" s="381"/>
      <c r="I485" s="48">
        <f t="shared" si="67"/>
        <v>15.561248280266975</v>
      </c>
    </row>
    <row r="486" spans="1:9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67"/>
        <v>0</v>
      </c>
    </row>
    <row r="487" spans="1:9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7"/>
        <v>0</v>
      </c>
    </row>
    <row r="488" spans="1:9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7"/>
        <v>0</v>
      </c>
    </row>
    <row r="489" spans="1:9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67"/>
        <v>0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7"/>
        <v>0</v>
      </c>
    </row>
    <row r="491" spans="1:9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7"/>
        <v>0</v>
      </c>
    </row>
    <row r="492" spans="1:9" x14ac:dyDescent="0.25">
      <c r="A492" s="11" t="s">
        <v>21</v>
      </c>
      <c r="B492" s="379"/>
      <c r="C492" s="380"/>
      <c r="D492" s="380"/>
      <c r="E492" s="381"/>
      <c r="F492" s="52">
        <v>17</v>
      </c>
      <c r="G492" s="379"/>
      <c r="H492" s="381"/>
      <c r="I492" s="54">
        <f t="shared" si="67"/>
        <v>17</v>
      </c>
    </row>
    <row r="493" spans="1:9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7"/>
        <v>0</v>
      </c>
    </row>
    <row r="494" spans="1:9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7"/>
        <v>0</v>
      </c>
    </row>
    <row r="495" spans="1:9" ht="14.4" thickBot="1" x14ac:dyDescent="0.3">
      <c r="A495" s="13" t="s">
        <v>24</v>
      </c>
      <c r="B495" s="382"/>
      <c r="C495" s="383"/>
      <c r="D495" s="383"/>
      <c r="E495" s="384"/>
      <c r="F495" s="49">
        <v>139.41</v>
      </c>
      <c r="G495" s="382"/>
      <c r="H495" s="384"/>
      <c r="I495" s="48">
        <f t="shared" si="67"/>
        <v>139.41</v>
      </c>
    </row>
    <row r="496" spans="1:9" x14ac:dyDescent="0.25">
      <c r="A496" s="21" t="s">
        <v>25</v>
      </c>
      <c r="B496" s="127">
        <f>SUM(B475:B495)</f>
        <v>0</v>
      </c>
      <c r="C496" s="127">
        <f t="shared" ref="C496:I496" si="68">SUM(C475:C495)</f>
        <v>0</v>
      </c>
      <c r="D496" s="127">
        <f t="shared" si="68"/>
        <v>0</v>
      </c>
      <c r="E496" s="127">
        <f t="shared" si="68"/>
        <v>0</v>
      </c>
      <c r="F496" s="127">
        <f t="shared" si="68"/>
        <v>15241.129739455233</v>
      </c>
      <c r="G496" s="127">
        <f t="shared" si="68"/>
        <v>0</v>
      </c>
      <c r="H496" s="127">
        <f t="shared" si="68"/>
        <v>0</v>
      </c>
      <c r="I496" s="127">
        <f t="shared" si="68"/>
        <v>15241.129739455233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:I497" si="69">C496/$I496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7">
        <f t="shared" si="69"/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70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70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695</v>
      </c>
      <c r="G513" s="379"/>
      <c r="H513" s="381"/>
      <c r="I513" s="48">
        <f t="shared" si="70"/>
        <v>695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70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70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70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293.37119999999999</v>
      </c>
      <c r="G521" s="382"/>
      <c r="H521" s="384"/>
      <c r="I521" s="48">
        <f t="shared" si="70"/>
        <v>293.37119999999999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:I522" si="71">SUM(C501:C521)</f>
        <v>0</v>
      </c>
      <c r="D522" s="127">
        <f t="shared" si="71"/>
        <v>0</v>
      </c>
      <c r="E522" s="127">
        <f t="shared" si="71"/>
        <v>0</v>
      </c>
      <c r="F522" s="127">
        <f t="shared" si="71"/>
        <v>988.37120000000004</v>
      </c>
      <c r="G522" s="127">
        <f t="shared" si="71"/>
        <v>0</v>
      </c>
      <c r="H522" s="127">
        <f t="shared" si="71"/>
        <v>0</v>
      </c>
      <c r="I522" s="129">
        <f t="shared" si="71"/>
        <v>988.37120000000004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:I523" si="72">C522/$I522</f>
        <v>0</v>
      </c>
      <c r="D523" s="105">
        <f t="shared" si="72"/>
        <v>0</v>
      </c>
      <c r="E523" s="105">
        <f t="shared" si="72"/>
        <v>0</v>
      </c>
      <c r="F523" s="105">
        <f t="shared" si="72"/>
        <v>1</v>
      </c>
      <c r="G523" s="105">
        <f t="shared" si="72"/>
        <v>0</v>
      </c>
      <c r="H523" s="105">
        <f t="shared" si="72"/>
        <v>0</v>
      </c>
      <c r="I523" s="107">
        <f t="shared" si="72"/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3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3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3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3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1.0118235004607554</v>
      </c>
      <c r="G532" s="379"/>
      <c r="H532" s="381"/>
      <c r="I532" s="54">
        <f t="shared" si="73"/>
        <v>1.0118235004607554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7.3636712748303026</v>
      </c>
      <c r="G534" s="379"/>
      <c r="H534" s="381"/>
      <c r="I534" s="54">
        <f t="shared" si="73"/>
        <v>7.3636712748303026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3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3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3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3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3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3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3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3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73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73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73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73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:E548" si="74">SUM(C527:C547)</f>
        <v>0</v>
      </c>
      <c r="D548" s="127">
        <f t="shared" si="74"/>
        <v>0</v>
      </c>
      <c r="E548" s="127">
        <f t="shared" si="74"/>
        <v>0</v>
      </c>
      <c r="F548" s="127">
        <f>SUM(F527:F547)</f>
        <v>8.3754947752910578</v>
      </c>
      <c r="G548" s="127">
        <f t="shared" ref="G548:H548" si="75">SUM(G527:G547)</f>
        <v>0</v>
      </c>
      <c r="H548" s="127">
        <f t="shared" si="75"/>
        <v>0</v>
      </c>
      <c r="I548" s="127">
        <f>SUM(I527:I547)</f>
        <v>8.3754947752910578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:I549" si="76">C548/$I548</f>
        <v>0</v>
      </c>
      <c r="D549" s="105">
        <f t="shared" si="76"/>
        <v>0</v>
      </c>
      <c r="E549" s="105">
        <f t="shared" si="76"/>
        <v>0</v>
      </c>
      <c r="F549" s="105">
        <f t="shared" si="76"/>
        <v>1</v>
      </c>
      <c r="G549" s="105">
        <f t="shared" si="76"/>
        <v>0</v>
      </c>
      <c r="H549" s="105">
        <f t="shared" si="76"/>
        <v>0</v>
      </c>
      <c r="I549" s="107">
        <f t="shared" si="76"/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7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7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7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7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77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634</v>
      </c>
      <c r="G559" s="379"/>
      <c r="H559" s="381"/>
      <c r="I559" s="48">
        <f>SUM(B559:H559)</f>
        <v>634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77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77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7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7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7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7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7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7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7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77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77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77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77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:I574" si="78">SUM(C553:C573)</f>
        <v>0</v>
      </c>
      <c r="D574" s="127">
        <f t="shared" si="78"/>
        <v>0</v>
      </c>
      <c r="E574" s="127">
        <f t="shared" si="78"/>
        <v>0</v>
      </c>
      <c r="F574" s="127">
        <f t="shared" si="78"/>
        <v>643.4701931747494</v>
      </c>
      <c r="G574" s="127">
        <f t="shared" si="78"/>
        <v>0</v>
      </c>
      <c r="H574" s="127">
        <f t="shared" si="78"/>
        <v>0</v>
      </c>
      <c r="I574" s="129">
        <f t="shared" si="78"/>
        <v>643.4701931747494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:I575" si="79">C574/$I574</f>
        <v>0</v>
      </c>
      <c r="D575" s="105">
        <f t="shared" si="79"/>
        <v>0</v>
      </c>
      <c r="E575" s="105">
        <f t="shared" si="79"/>
        <v>0</v>
      </c>
      <c r="F575" s="105">
        <f t="shared" si="79"/>
        <v>1</v>
      </c>
      <c r="G575" s="105">
        <f t="shared" si="79"/>
        <v>0</v>
      </c>
      <c r="H575" s="105">
        <f t="shared" si="79"/>
        <v>0</v>
      </c>
      <c r="I575" s="107">
        <f t="shared" si="79"/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18.477057451258833</v>
      </c>
      <c r="C579" s="46">
        <v>0</v>
      </c>
      <c r="D579" s="46">
        <v>3.5229425487411667</v>
      </c>
      <c r="E579" s="46">
        <v>0</v>
      </c>
      <c r="F579" s="371"/>
      <c r="G579" s="46">
        <v>0</v>
      </c>
      <c r="H579" s="47">
        <v>0</v>
      </c>
      <c r="I579" s="48">
        <f>SUM(B579:H579)</f>
        <v>22</v>
      </c>
    </row>
    <row r="580" spans="1:9" x14ac:dyDescent="0.25">
      <c r="A580" s="11" t="s">
        <v>7</v>
      </c>
      <c r="B580" s="52">
        <v>3.0565694360527331</v>
      </c>
      <c r="C580" s="52">
        <v>0</v>
      </c>
      <c r="D580" s="52">
        <v>0.94343056394726676</v>
      </c>
      <c r="E580" s="52">
        <v>0</v>
      </c>
      <c r="F580" s="372"/>
      <c r="G580" s="52">
        <v>0</v>
      </c>
      <c r="H580" s="53">
        <v>0</v>
      </c>
      <c r="I580" s="54">
        <f t="shared" ref="I580:I599" si="80">SUM(B580:H580)</f>
        <v>4</v>
      </c>
    </row>
    <row r="581" spans="1:9" x14ac:dyDescent="0.25">
      <c r="A581" s="12" t="s">
        <v>8</v>
      </c>
      <c r="B581" s="49">
        <v>8.0450222822589765</v>
      </c>
      <c r="C581" s="49">
        <v>0</v>
      </c>
      <c r="D581" s="49">
        <v>1.954977717741023</v>
      </c>
      <c r="E581" s="49">
        <v>0</v>
      </c>
      <c r="F581" s="372"/>
      <c r="G581" s="49">
        <v>0</v>
      </c>
      <c r="H581" s="58">
        <v>0</v>
      </c>
      <c r="I581" s="48">
        <f t="shared" si="80"/>
        <v>10</v>
      </c>
    </row>
    <row r="582" spans="1:9" x14ac:dyDescent="0.25">
      <c r="A582" s="11" t="s">
        <v>9</v>
      </c>
      <c r="B582" s="52">
        <v>19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80"/>
        <v>19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80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3.3660700489885655E-2</v>
      </c>
      <c r="E584" s="52">
        <v>0.98415503478998878</v>
      </c>
      <c r="F584" s="372"/>
      <c r="G584" s="52">
        <v>0</v>
      </c>
      <c r="H584" s="53">
        <v>0</v>
      </c>
      <c r="I584" s="54">
        <f t="shared" si="80"/>
        <v>1.0178157352798745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19</v>
      </c>
      <c r="F585" s="372"/>
      <c r="G585" s="49">
        <v>0</v>
      </c>
      <c r="H585" s="58">
        <v>0</v>
      </c>
      <c r="I585" s="48">
        <f>SUM(B585:H585)</f>
        <v>19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9.0869752044498764E-2</v>
      </c>
      <c r="E586" s="52">
        <v>42.389344915651158</v>
      </c>
      <c r="F586" s="372"/>
      <c r="G586" s="52">
        <v>0</v>
      </c>
      <c r="H586" s="53">
        <v>0</v>
      </c>
      <c r="I586" s="54">
        <f t="shared" si="80"/>
        <v>42.480214667695655</v>
      </c>
    </row>
    <row r="587" spans="1:9" x14ac:dyDescent="0.25">
      <c r="A587" s="12" t="s">
        <v>14</v>
      </c>
      <c r="B587" s="49">
        <v>298.78269867164266</v>
      </c>
      <c r="C587" s="49">
        <v>4.5342798975779806</v>
      </c>
      <c r="D587" s="49">
        <v>5.3613214307793848</v>
      </c>
      <c r="E587" s="49">
        <v>0</v>
      </c>
      <c r="F587" s="372"/>
      <c r="G587" s="49">
        <v>0</v>
      </c>
      <c r="H587" s="58">
        <v>0</v>
      </c>
      <c r="I587" s="48">
        <f t="shared" si="80"/>
        <v>308.67830000000004</v>
      </c>
    </row>
    <row r="588" spans="1:9" x14ac:dyDescent="0.25">
      <c r="A588" s="11" t="s">
        <v>15</v>
      </c>
      <c r="B588" s="52">
        <v>627.96007721698243</v>
      </c>
      <c r="C588" s="52">
        <v>76.061538137865483</v>
      </c>
      <c r="D588" s="52">
        <v>16.400534914211892</v>
      </c>
      <c r="E588" s="52">
        <v>36.577849730940144</v>
      </c>
      <c r="F588" s="372"/>
      <c r="G588" s="52">
        <v>0</v>
      </c>
      <c r="H588" s="53">
        <v>0</v>
      </c>
      <c r="I588" s="54">
        <f>SUM(B588:H588)</f>
        <v>756.99999999999989</v>
      </c>
    </row>
    <row r="589" spans="1:9" x14ac:dyDescent="0.25">
      <c r="A589" s="12" t="s">
        <v>16</v>
      </c>
      <c r="B589" s="49">
        <v>193.97450644719979</v>
      </c>
      <c r="C589" s="49">
        <v>1.0510110409985542</v>
      </c>
      <c r="D589" s="49">
        <v>24.61854799403093</v>
      </c>
      <c r="E589" s="49">
        <v>3.3559345177707045</v>
      </c>
      <c r="F589" s="372"/>
      <c r="G589" s="49">
        <v>0</v>
      </c>
      <c r="H589" s="58">
        <v>0</v>
      </c>
      <c r="I589" s="48">
        <f t="shared" si="80"/>
        <v>222.99999999999997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80"/>
        <v>0</v>
      </c>
    </row>
    <row r="591" spans="1:9" x14ac:dyDescent="0.25">
      <c r="A591" s="12" t="s">
        <v>139</v>
      </c>
      <c r="B591" s="49">
        <v>1511.6163609433056</v>
      </c>
      <c r="C591" s="49">
        <v>238.21076034298335</v>
      </c>
      <c r="D591" s="49">
        <v>46.458529790092591</v>
      </c>
      <c r="E591" s="49">
        <v>36.582348923618703</v>
      </c>
      <c r="F591" s="372"/>
      <c r="G591" s="49">
        <v>0</v>
      </c>
      <c r="H591" s="58">
        <v>0</v>
      </c>
      <c r="I591" s="48">
        <f t="shared" si="80"/>
        <v>1832.8680000000002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80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80"/>
        <v>0</v>
      </c>
    </row>
    <row r="594" spans="1:9" x14ac:dyDescent="0.25">
      <c r="A594" s="11" t="s">
        <v>20</v>
      </c>
      <c r="B594" s="52">
        <v>41.238074711097354</v>
      </c>
      <c r="C594" s="52">
        <v>0</v>
      </c>
      <c r="D594" s="52">
        <v>0.76192528890264799</v>
      </c>
      <c r="E594" s="52">
        <v>0</v>
      </c>
      <c r="F594" s="372"/>
      <c r="G594" s="52">
        <v>0</v>
      </c>
      <c r="H594" s="53">
        <v>0</v>
      </c>
      <c r="I594" s="54">
        <f t="shared" si="80"/>
        <v>42</v>
      </c>
    </row>
    <row r="595" spans="1:9" x14ac:dyDescent="0.25">
      <c r="A595" s="13" t="s">
        <v>58</v>
      </c>
      <c r="B595" s="49">
        <v>78.113686772243526</v>
      </c>
      <c r="C595" s="49">
        <v>0</v>
      </c>
      <c r="D595" s="49">
        <v>13.886313227756467</v>
      </c>
      <c r="E595" s="49">
        <v>0</v>
      </c>
      <c r="F595" s="372"/>
      <c r="G595" s="49">
        <v>0</v>
      </c>
      <c r="H595" s="58">
        <v>0</v>
      </c>
      <c r="I595" s="48">
        <f t="shared" si="80"/>
        <v>92</v>
      </c>
    </row>
    <row r="596" spans="1:9" x14ac:dyDescent="0.25">
      <c r="A596" s="11" t="s">
        <v>21</v>
      </c>
      <c r="B596" s="52">
        <v>63.711261821818987</v>
      </c>
      <c r="C596" s="52">
        <v>0</v>
      </c>
      <c r="D596" s="52">
        <v>3.9296608181810169</v>
      </c>
      <c r="E596" s="52">
        <v>0</v>
      </c>
      <c r="F596" s="372"/>
      <c r="G596" s="52">
        <v>0</v>
      </c>
      <c r="H596" s="53">
        <v>0</v>
      </c>
      <c r="I596" s="54">
        <f t="shared" si="80"/>
        <v>67.640922639999999</v>
      </c>
    </row>
    <row r="597" spans="1:9" x14ac:dyDescent="0.25">
      <c r="A597" s="13" t="s">
        <v>22</v>
      </c>
      <c r="B597" s="49">
        <v>149.91083703490486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80"/>
        <v>149.91083703490486</v>
      </c>
    </row>
    <row r="598" spans="1:9" x14ac:dyDescent="0.25">
      <c r="A598" s="11" t="s">
        <v>23</v>
      </c>
      <c r="B598" s="52">
        <v>1089.4121215594828</v>
      </c>
      <c r="C598" s="52">
        <v>6.906678440517199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80"/>
        <v>1096.3188</v>
      </c>
    </row>
    <row r="599" spans="1:9" ht="14.4" thickBot="1" x14ac:dyDescent="0.3">
      <c r="A599" s="13" t="s">
        <v>24</v>
      </c>
      <c r="B599" s="49">
        <v>477.68729533806942</v>
      </c>
      <c r="C599" s="49">
        <v>0</v>
      </c>
      <c r="D599" s="49">
        <v>1053.5534571444668</v>
      </c>
      <c r="E599" s="49">
        <v>232.16463630811663</v>
      </c>
      <c r="F599" s="373"/>
      <c r="G599" s="49">
        <v>721.80350190362401</v>
      </c>
      <c r="H599" s="58">
        <v>0.18790930572358425</v>
      </c>
      <c r="I599" s="48">
        <f t="shared" si="80"/>
        <v>2485.3968000000004</v>
      </c>
    </row>
    <row r="600" spans="1:9" x14ac:dyDescent="0.25">
      <c r="A600" s="21" t="s">
        <v>25</v>
      </c>
      <c r="B600" s="127">
        <f>SUM(B579:B599)</f>
        <v>4580.9855696863178</v>
      </c>
      <c r="C600" s="127">
        <f t="shared" ref="C600:I600" si="81">SUM(C579:C599)</f>
        <v>326.76426785994261</v>
      </c>
      <c r="D600" s="127">
        <f t="shared" si="81"/>
        <v>1171.5161718913855</v>
      </c>
      <c r="E600" s="127">
        <f t="shared" si="81"/>
        <v>371.0542694308873</v>
      </c>
      <c r="F600" s="127">
        <f t="shared" si="81"/>
        <v>0</v>
      </c>
      <c r="G600" s="127">
        <f t="shared" si="81"/>
        <v>721.80350190362401</v>
      </c>
      <c r="H600" s="128">
        <f t="shared" si="81"/>
        <v>0.18790930572358425</v>
      </c>
      <c r="I600" s="129">
        <f t="shared" si="81"/>
        <v>7172.3116900778814</v>
      </c>
    </row>
    <row r="601" spans="1:9" ht="15" thickBot="1" x14ac:dyDescent="0.35">
      <c r="A601" s="18" t="s">
        <v>85</v>
      </c>
      <c r="B601" s="105">
        <f>B600/$I600</f>
        <v>0.63870419575094828</v>
      </c>
      <c r="C601" s="105">
        <f t="shared" ref="C601:I601" si="82">C600/$I600</f>
        <v>4.5559128211338847E-2</v>
      </c>
      <c r="D601" s="105">
        <f t="shared" si="82"/>
        <v>0.16333871456145047</v>
      </c>
      <c r="E601" s="105">
        <f t="shared" si="82"/>
        <v>5.1734264413550349E-2</v>
      </c>
      <c r="F601" s="105">
        <f t="shared" si="82"/>
        <v>0</v>
      </c>
      <c r="G601" s="105">
        <f t="shared" si="82"/>
        <v>0.10063749779616539</v>
      </c>
      <c r="H601" s="105">
        <f t="shared" si="82"/>
        <v>2.6199266546591454E-5</v>
      </c>
      <c r="I601" s="107">
        <f t="shared" si="82"/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204.98399999999998</v>
      </c>
      <c r="C605" s="46">
        <v>0</v>
      </c>
      <c r="D605" s="46">
        <v>14.016</v>
      </c>
      <c r="E605" s="46">
        <v>0</v>
      </c>
      <c r="F605" s="371"/>
      <c r="G605" s="46">
        <v>0</v>
      </c>
      <c r="H605" s="47">
        <v>0</v>
      </c>
      <c r="I605" s="48">
        <f>SUM(B605:H605)</f>
        <v>218.99999999999997</v>
      </c>
    </row>
    <row r="606" spans="1:9" x14ac:dyDescent="0.25">
      <c r="A606" s="11" t="s">
        <v>7</v>
      </c>
      <c r="B606" s="52">
        <v>136.65600000000001</v>
      </c>
      <c r="C606" s="52">
        <v>0</v>
      </c>
      <c r="D606" s="52">
        <v>9.3439999999999994</v>
      </c>
      <c r="E606" s="52">
        <v>0</v>
      </c>
      <c r="F606" s="372"/>
      <c r="G606" s="52">
        <v>0</v>
      </c>
      <c r="H606" s="53">
        <v>0</v>
      </c>
      <c r="I606" s="54">
        <f t="shared" ref="I606:I625" si="83">SUM(B606:H606)</f>
        <v>146</v>
      </c>
    </row>
    <row r="607" spans="1:9" x14ac:dyDescent="0.25">
      <c r="A607" s="12" t="s">
        <v>8</v>
      </c>
      <c r="B607" s="49">
        <v>401.54399999999998</v>
      </c>
      <c r="C607" s="49">
        <v>0</v>
      </c>
      <c r="D607" s="49">
        <v>27.456</v>
      </c>
      <c r="E607" s="49">
        <v>0</v>
      </c>
      <c r="F607" s="372"/>
      <c r="G607" s="49">
        <v>0</v>
      </c>
      <c r="H607" s="58">
        <v>0</v>
      </c>
      <c r="I607" s="48">
        <f t="shared" si="83"/>
        <v>429</v>
      </c>
    </row>
    <row r="608" spans="1:9" x14ac:dyDescent="0.25">
      <c r="A608" s="11" t="s">
        <v>9</v>
      </c>
      <c r="B608" s="52">
        <v>832.10400000000004</v>
      </c>
      <c r="C608" s="52">
        <v>0</v>
      </c>
      <c r="D608" s="52">
        <v>56.896000000000001</v>
      </c>
      <c r="E608" s="52">
        <v>0</v>
      </c>
      <c r="F608" s="372"/>
      <c r="G608" s="52">
        <v>0</v>
      </c>
      <c r="H608" s="53">
        <v>0</v>
      </c>
      <c r="I608" s="54">
        <f t="shared" si="83"/>
        <v>889</v>
      </c>
    </row>
    <row r="609" spans="1:9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83"/>
        <v>0</v>
      </c>
    </row>
    <row r="610" spans="1:9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83"/>
        <v>0</v>
      </c>
    </row>
    <row r="611" spans="1:9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9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83"/>
        <v>0</v>
      </c>
    </row>
    <row r="613" spans="1:9" x14ac:dyDescent="0.25">
      <c r="A613" s="12" t="s">
        <v>14</v>
      </c>
      <c r="B613" s="49">
        <v>5955.8014656000005</v>
      </c>
      <c r="C613" s="49">
        <v>0</v>
      </c>
      <c r="D613" s="49">
        <v>469.01133440000001</v>
      </c>
      <c r="E613" s="49">
        <v>0</v>
      </c>
      <c r="F613" s="372"/>
      <c r="G613" s="49">
        <v>0</v>
      </c>
      <c r="H613" s="58">
        <v>0</v>
      </c>
      <c r="I613" s="48">
        <f t="shared" si="83"/>
        <v>6424.8128000000006</v>
      </c>
    </row>
    <row r="614" spans="1:9" x14ac:dyDescent="0.25">
      <c r="A614" s="11" t="s">
        <v>15</v>
      </c>
      <c r="B614" s="52">
        <v>600.69600000000003</v>
      </c>
      <c r="C614" s="52">
        <v>0</v>
      </c>
      <c r="D614" s="52">
        <v>47.303999999999995</v>
      </c>
      <c r="E614" s="52">
        <v>0</v>
      </c>
      <c r="F614" s="372"/>
      <c r="G614" s="52">
        <v>0</v>
      </c>
      <c r="H614" s="53">
        <v>0</v>
      </c>
      <c r="I614" s="54">
        <f>SUM(B614:H614)</f>
        <v>648</v>
      </c>
    </row>
    <row r="615" spans="1:9" x14ac:dyDescent="0.25">
      <c r="A615" s="12" t="s">
        <v>16</v>
      </c>
      <c r="B615" s="49">
        <v>90.846000000000004</v>
      </c>
      <c r="C615" s="49">
        <v>0</v>
      </c>
      <c r="D615" s="49">
        <v>7.1539999999999999</v>
      </c>
      <c r="E615" s="49">
        <v>0</v>
      </c>
      <c r="F615" s="372"/>
      <c r="G615" s="49">
        <v>0</v>
      </c>
      <c r="H615" s="58">
        <v>0</v>
      </c>
      <c r="I615" s="48">
        <f t="shared" si="83"/>
        <v>98</v>
      </c>
    </row>
    <row r="616" spans="1:9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83"/>
        <v>0</v>
      </c>
    </row>
    <row r="617" spans="1:9" x14ac:dyDescent="0.25">
      <c r="A617" s="12" t="s">
        <v>139</v>
      </c>
      <c r="B617" s="49">
        <v>268.16827833844803</v>
      </c>
      <c r="C617" s="49">
        <v>0</v>
      </c>
      <c r="D617" s="49">
        <v>84.684719475299374</v>
      </c>
      <c r="E617" s="49">
        <v>0</v>
      </c>
      <c r="F617" s="372"/>
      <c r="G617" s="49">
        <v>0</v>
      </c>
      <c r="H617" s="58">
        <v>0</v>
      </c>
      <c r="I617" s="48">
        <f t="shared" si="83"/>
        <v>352.85299781374738</v>
      </c>
    </row>
    <row r="618" spans="1:9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83"/>
        <v>0</v>
      </c>
    </row>
    <row r="619" spans="1:9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83"/>
        <v>0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83"/>
        <v>0</v>
      </c>
    </row>
    <row r="621" spans="1:9" x14ac:dyDescent="0.25">
      <c r="A621" s="13" t="s">
        <v>58</v>
      </c>
      <c r="B621" s="49">
        <v>6387.49</v>
      </c>
      <c r="C621" s="49">
        <v>0</v>
      </c>
      <c r="D621" s="49">
        <v>670.51</v>
      </c>
      <c r="E621" s="49">
        <v>0</v>
      </c>
      <c r="F621" s="372"/>
      <c r="G621" s="49">
        <v>0</v>
      </c>
      <c r="H621" s="58">
        <v>0</v>
      </c>
      <c r="I621" s="48">
        <f t="shared" si="83"/>
        <v>7058</v>
      </c>
    </row>
    <row r="622" spans="1:9" x14ac:dyDescent="0.25">
      <c r="A622" s="11" t="s">
        <v>21</v>
      </c>
      <c r="B622" s="52">
        <v>110.37505248379998</v>
      </c>
      <c r="C622" s="52">
        <v>0</v>
      </c>
      <c r="D622" s="52">
        <v>11.5863314762</v>
      </c>
      <c r="E622" s="52">
        <v>0</v>
      </c>
      <c r="F622" s="372"/>
      <c r="G622" s="52">
        <v>0</v>
      </c>
      <c r="H622" s="53">
        <v>0</v>
      </c>
      <c r="I622" s="54">
        <f t="shared" si="83"/>
        <v>121.96138395999998</v>
      </c>
    </row>
    <row r="623" spans="1:9" x14ac:dyDescent="0.25">
      <c r="A623" s="13" t="s">
        <v>22</v>
      </c>
      <c r="B623" s="49">
        <v>142.22591048243785</v>
      </c>
      <c r="C623" s="49">
        <v>0</v>
      </c>
      <c r="D623" s="49">
        <v>104.25905595219928</v>
      </c>
      <c r="E623" s="49">
        <v>0</v>
      </c>
      <c r="F623" s="372"/>
      <c r="G623" s="49">
        <v>0</v>
      </c>
      <c r="H623" s="58">
        <v>0</v>
      </c>
      <c r="I623" s="48">
        <f t="shared" si="83"/>
        <v>246.48496643463713</v>
      </c>
    </row>
    <row r="624" spans="1:9" x14ac:dyDescent="0.25">
      <c r="A624" s="11" t="s">
        <v>23</v>
      </c>
      <c r="B624" s="52">
        <v>922.78023552000013</v>
      </c>
      <c r="C624" s="52">
        <v>0</v>
      </c>
      <c r="D624" s="52">
        <v>214.76936448000001</v>
      </c>
      <c r="E624" s="52">
        <v>0</v>
      </c>
      <c r="F624" s="372"/>
      <c r="G624" s="52">
        <v>0</v>
      </c>
      <c r="H624" s="53">
        <v>0</v>
      </c>
      <c r="I624" s="54">
        <f t="shared" si="83"/>
        <v>1137.5496000000001</v>
      </c>
    </row>
    <row r="625" spans="1:9" ht="14.4" thickBot="1" x14ac:dyDescent="0.3">
      <c r="A625" s="13" t="s">
        <v>24</v>
      </c>
      <c r="B625" s="49">
        <v>1431.2538459136654</v>
      </c>
      <c r="C625" s="49">
        <v>0</v>
      </c>
      <c r="D625" s="49">
        <v>1625.7932036106681</v>
      </c>
      <c r="E625" s="49">
        <v>656.24869282977352</v>
      </c>
      <c r="F625" s="373"/>
      <c r="G625" s="49">
        <v>171.87465764589311</v>
      </c>
      <c r="H625" s="58">
        <v>0</v>
      </c>
      <c r="I625" s="48">
        <f t="shared" si="83"/>
        <v>3885.1704</v>
      </c>
    </row>
    <row r="626" spans="1:9" x14ac:dyDescent="0.25">
      <c r="A626" s="21" t="s">
        <v>25</v>
      </c>
      <c r="B626" s="127">
        <f>SUM(B605:B625)</f>
        <v>17484.92478833835</v>
      </c>
      <c r="C626" s="127">
        <f t="shared" ref="C626:I626" si="84">SUM(C605:C625)</f>
        <v>0</v>
      </c>
      <c r="D626" s="127">
        <f t="shared" si="84"/>
        <v>3342.7840093943669</v>
      </c>
      <c r="E626" s="127">
        <f t="shared" si="84"/>
        <v>656.24869282977352</v>
      </c>
      <c r="F626" s="127">
        <f t="shared" si="84"/>
        <v>0</v>
      </c>
      <c r="G626" s="127">
        <f t="shared" si="84"/>
        <v>171.87465764589311</v>
      </c>
      <c r="H626" s="128">
        <f t="shared" si="84"/>
        <v>0</v>
      </c>
      <c r="I626" s="129">
        <f t="shared" si="84"/>
        <v>21655.832148208381</v>
      </c>
    </row>
    <row r="627" spans="1:9" ht="15" thickBot="1" x14ac:dyDescent="0.35">
      <c r="A627" s="18" t="s">
        <v>85</v>
      </c>
      <c r="B627" s="105">
        <f>B626/$I626</f>
        <v>0.8074002729922759</v>
      </c>
      <c r="C627" s="105">
        <f t="shared" ref="C627:I627" si="85">C626/$I626</f>
        <v>0</v>
      </c>
      <c r="D627" s="105">
        <f t="shared" si="85"/>
        <v>0.1543595271018445</v>
      </c>
      <c r="E627" s="105">
        <f t="shared" si="85"/>
        <v>3.0303554642395304E-2</v>
      </c>
      <c r="F627" s="105">
        <f t="shared" si="85"/>
        <v>0</v>
      </c>
      <c r="G627" s="105">
        <f t="shared" si="85"/>
        <v>7.9366452634844868E-3</v>
      </c>
      <c r="H627" s="105">
        <f t="shared" si="85"/>
        <v>0</v>
      </c>
      <c r="I627" s="107">
        <f t="shared" si="85"/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2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2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6">SUM(B632:H632)</f>
        <v>0</v>
      </c>
    </row>
    <row r="633" spans="1:9" x14ac:dyDescent="0.25">
      <c r="A633" s="12" t="s">
        <v>8</v>
      </c>
      <c r="B633" s="49">
        <v>17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6"/>
        <v>17</v>
      </c>
    </row>
    <row r="634" spans="1:9" x14ac:dyDescent="0.25">
      <c r="A634" s="11" t="s">
        <v>9</v>
      </c>
      <c r="B634" s="52">
        <v>19.936135677089052</v>
      </c>
      <c r="C634" s="52">
        <v>0</v>
      </c>
      <c r="D634" s="52">
        <v>6.3864322910948387E-2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6"/>
        <v>20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6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20.663300306107772</v>
      </c>
      <c r="F636" s="52">
        <v>0</v>
      </c>
      <c r="G636" s="52">
        <v>0</v>
      </c>
      <c r="H636" s="53">
        <v>0</v>
      </c>
      <c r="I636" s="54">
        <f t="shared" si="86"/>
        <v>20.663300306107772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0.42472606587367318</v>
      </c>
      <c r="D638" s="52">
        <v>0</v>
      </c>
      <c r="E638" s="52">
        <v>20.614360233272869</v>
      </c>
      <c r="F638" s="52">
        <v>814.11838631742592</v>
      </c>
      <c r="G638" s="52">
        <v>0</v>
      </c>
      <c r="H638" s="53">
        <v>0</v>
      </c>
      <c r="I638" s="54">
        <f t="shared" si="86"/>
        <v>835.15747261657248</v>
      </c>
    </row>
    <row r="639" spans="1:9" x14ac:dyDescent="0.25">
      <c r="A639" s="12" t="s">
        <v>14</v>
      </c>
      <c r="B639" s="49">
        <v>5.0526722704903042</v>
      </c>
      <c r="C639" s="49">
        <v>0.11402772950969653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6"/>
        <v>5.1667000000000005</v>
      </c>
    </row>
    <row r="640" spans="1:9" x14ac:dyDescent="0.25">
      <c r="A640" s="11" t="s">
        <v>15</v>
      </c>
      <c r="B640" s="52">
        <v>162.22666532281403</v>
      </c>
      <c r="C640" s="52">
        <v>0.70115381553153344</v>
      </c>
      <c r="D640" s="52">
        <v>13.072180861654452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176.00000000000003</v>
      </c>
    </row>
    <row r="641" spans="1:9" x14ac:dyDescent="0.25">
      <c r="A641" s="12" t="s">
        <v>16</v>
      </c>
      <c r="B641" s="49">
        <v>9.6683865338174417</v>
      </c>
      <c r="C641" s="49">
        <v>0</v>
      </c>
      <c r="D641" s="49">
        <v>4.6806900350843589E-2</v>
      </c>
      <c r="E641" s="49">
        <v>0.28480656583171315</v>
      </c>
      <c r="F641" s="49">
        <v>0</v>
      </c>
      <c r="G641" s="49">
        <v>0</v>
      </c>
      <c r="H641" s="58">
        <v>0</v>
      </c>
      <c r="I641" s="48">
        <f t="shared" si="86"/>
        <v>9.9999999999999982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86"/>
        <v>0</v>
      </c>
    </row>
    <row r="643" spans="1:9" x14ac:dyDescent="0.25">
      <c r="A643" s="12" t="s">
        <v>139</v>
      </c>
      <c r="B643" s="49">
        <v>3.1784972450608904</v>
      </c>
      <c r="C643" s="49">
        <v>0</v>
      </c>
      <c r="D643" s="49">
        <v>0.8215027549391094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6"/>
        <v>4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6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86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6"/>
        <v>0</v>
      </c>
    </row>
    <row r="647" spans="1:9" x14ac:dyDescent="0.25">
      <c r="A647" s="13" t="s">
        <v>58</v>
      </c>
      <c r="B647" s="49">
        <v>275.5922720643116</v>
      </c>
      <c r="C647" s="49">
        <v>12.483394572247297</v>
      </c>
      <c r="D647" s="49">
        <v>156.92433336344115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6"/>
        <v>445</v>
      </c>
    </row>
    <row r="648" spans="1:9" x14ac:dyDescent="0.25">
      <c r="A648" s="11" t="s">
        <v>21</v>
      </c>
      <c r="B648" s="52">
        <v>37.018449036028358</v>
      </c>
      <c r="C648" s="52">
        <v>0</v>
      </c>
      <c r="D648" s="52">
        <v>0</v>
      </c>
      <c r="E648" s="52">
        <v>0</v>
      </c>
      <c r="F648" s="52">
        <v>18.981550963971639</v>
      </c>
      <c r="G648" s="52">
        <v>0</v>
      </c>
      <c r="H648" s="53">
        <v>0</v>
      </c>
      <c r="I648" s="54">
        <f t="shared" si="86"/>
        <v>56</v>
      </c>
    </row>
    <row r="649" spans="1:9" x14ac:dyDescent="0.25">
      <c r="A649" s="13" t="s">
        <v>22</v>
      </c>
      <c r="B649" s="49">
        <v>3.3282342480384797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86"/>
        <v>3.3282342480384797</v>
      </c>
    </row>
    <row r="650" spans="1:9" x14ac:dyDescent="0.25">
      <c r="A650" s="11" t="s">
        <v>23</v>
      </c>
      <c r="B650" s="52">
        <v>15.9336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86"/>
        <v>15.9336</v>
      </c>
    </row>
    <row r="651" spans="1:9" ht="14.4" thickBot="1" x14ac:dyDescent="0.3">
      <c r="A651" s="13" t="s">
        <v>24</v>
      </c>
      <c r="B651" s="49">
        <v>103.49253446082851</v>
      </c>
      <c r="C651" s="49">
        <v>0.13447027875808445</v>
      </c>
      <c r="D651" s="49">
        <v>2.1406707565017875</v>
      </c>
      <c r="E651" s="49">
        <v>171.97218602666223</v>
      </c>
      <c r="F651" s="49">
        <v>0</v>
      </c>
      <c r="G651" s="49">
        <v>57.992504155650231</v>
      </c>
      <c r="H651" s="58">
        <v>0.81363432159916027</v>
      </c>
      <c r="I651" s="48">
        <f t="shared" si="86"/>
        <v>336.54600000000005</v>
      </c>
    </row>
    <row r="652" spans="1:9" x14ac:dyDescent="0.25">
      <c r="A652" s="21" t="s">
        <v>25</v>
      </c>
      <c r="B652" s="127">
        <f>SUM(B631:B651)</f>
        <v>654.42744685847867</v>
      </c>
      <c r="C652" s="127">
        <f t="shared" ref="C652:I652" si="87">SUM(C631:C651)</f>
        <v>13.857772461920284</v>
      </c>
      <c r="D652" s="127">
        <f t="shared" si="87"/>
        <v>173.06935895979828</v>
      </c>
      <c r="E652" s="127">
        <f t="shared" si="87"/>
        <v>213.53465313187459</v>
      </c>
      <c r="F652" s="127">
        <f t="shared" si="87"/>
        <v>833.0999372813975</v>
      </c>
      <c r="G652" s="127">
        <f t="shared" si="87"/>
        <v>57.992504155650231</v>
      </c>
      <c r="H652" s="128">
        <f t="shared" si="87"/>
        <v>0.81363432159916027</v>
      </c>
      <c r="I652" s="129">
        <f t="shared" si="87"/>
        <v>1946.7953071707188</v>
      </c>
    </row>
    <row r="653" spans="1:9" ht="15" thickBot="1" x14ac:dyDescent="0.35">
      <c r="A653" s="18" t="s">
        <v>85</v>
      </c>
      <c r="B653" s="78">
        <f>B652/$I652</f>
        <v>0.33615626894517187</v>
      </c>
      <c r="C653" s="78">
        <f t="shared" ref="C653" si="88">C652/$I652</f>
        <v>7.118248339143477E-3</v>
      </c>
      <c r="D653" s="78">
        <f t="shared" ref="D653" si="89">D652/$I652</f>
        <v>8.8899617911715786E-2</v>
      </c>
      <c r="E653" s="78">
        <f t="shared" ref="E653" si="90">E652/$I652</f>
        <v>0.10968521053310165</v>
      </c>
      <c r="F653" s="78">
        <f t="shared" ref="F653" si="91">F652/$I652</f>
        <v>0.42793401762003586</v>
      </c>
      <c r="G653" s="78">
        <f t="shared" ref="G653" si="92">G652/$I652</f>
        <v>2.9788701432576826E-2</v>
      </c>
      <c r="H653" s="78">
        <f t="shared" ref="H653" si="93">H652/$I652</f>
        <v>4.1793521825446379E-4</v>
      </c>
      <c r="I653" s="79">
        <f t="shared" ref="I653" si="94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7"/>
  <dimension ref="A1:K654"/>
  <sheetViews>
    <sheetView zoomScale="60" zoomScaleNormal="60" workbookViewId="0">
      <selection activeCell="D183" sqref="D183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1" max="11" width="13" customWidth="1"/>
  </cols>
  <sheetData>
    <row r="1" spans="1:11" ht="15" customHeight="1" thickTop="1" x14ac:dyDescent="0.25">
      <c r="A1" s="388" t="s">
        <v>91</v>
      </c>
      <c r="B1" s="389"/>
      <c r="C1" s="389"/>
      <c r="D1" s="389"/>
      <c r="E1" s="389"/>
      <c r="F1" s="389"/>
      <c r="G1" s="389"/>
      <c r="H1" s="389"/>
      <c r="I1" s="390"/>
    </row>
    <row r="2" spans="1:1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1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1" ht="13.5" customHeight="1" x14ac:dyDescent="0.25">
      <c r="A7" s="10" t="s">
        <v>6</v>
      </c>
      <c r="B7" s="46">
        <f>B33+B85</f>
        <v>241.27692370216829</v>
      </c>
      <c r="C7" s="46">
        <f t="shared" ref="C7:H7" si="0">C33+C85</f>
        <v>9.9999999968749993</v>
      </c>
      <c r="D7" s="46">
        <f t="shared" si="0"/>
        <v>812.72307630095668</v>
      </c>
      <c r="E7" s="46">
        <f t="shared" si="0"/>
        <v>0</v>
      </c>
      <c r="F7" s="46">
        <f>F59+F85</f>
        <v>0</v>
      </c>
      <c r="G7" s="46">
        <f t="shared" si="0"/>
        <v>0</v>
      </c>
      <c r="H7" s="47">
        <f t="shared" si="0"/>
        <v>0</v>
      </c>
      <c r="I7" s="48">
        <f>SUM(B7:H7)</f>
        <v>1064</v>
      </c>
      <c r="J7" s="8"/>
      <c r="K7" s="273">
        <v>0</v>
      </c>
    </row>
    <row r="8" spans="1:11" ht="13.5" customHeight="1" x14ac:dyDescent="0.25">
      <c r="A8" s="11" t="s">
        <v>7</v>
      </c>
      <c r="B8" s="52">
        <f t="shared" ref="B8:H23" si="1">B34+B86</f>
        <v>155.87313887210547</v>
      </c>
      <c r="C8" s="52">
        <f t="shared" si="1"/>
        <v>0</v>
      </c>
      <c r="D8" s="52">
        <f t="shared" si="1"/>
        <v>12.126861127894534</v>
      </c>
      <c r="E8" s="52">
        <f t="shared" si="1"/>
        <v>0</v>
      </c>
      <c r="F8" s="52">
        <f t="shared" ref="F8:F27" si="2">F60+F86</f>
        <v>0</v>
      </c>
      <c r="G8" s="52">
        <f t="shared" si="1"/>
        <v>0</v>
      </c>
      <c r="H8" s="53">
        <f t="shared" si="1"/>
        <v>0</v>
      </c>
      <c r="I8" s="54">
        <f t="shared" ref="I8:I27" si="3">SUM(B8:H8)</f>
        <v>168</v>
      </c>
      <c r="J8" s="8"/>
      <c r="K8" s="273">
        <v>0</v>
      </c>
    </row>
    <row r="9" spans="1:11" ht="13.5" customHeight="1" x14ac:dyDescent="0.25">
      <c r="A9" s="12" t="s">
        <v>8</v>
      </c>
      <c r="B9" s="49">
        <f t="shared" si="1"/>
        <v>489.49603565161431</v>
      </c>
      <c r="C9" s="49">
        <f t="shared" si="1"/>
        <v>0</v>
      </c>
      <c r="D9" s="49">
        <f t="shared" si="1"/>
        <v>32.503964348385637</v>
      </c>
      <c r="E9" s="49">
        <f t="shared" si="1"/>
        <v>0</v>
      </c>
      <c r="F9" s="49">
        <f t="shared" si="2"/>
        <v>0</v>
      </c>
      <c r="G9" s="49">
        <f t="shared" si="1"/>
        <v>0</v>
      </c>
      <c r="H9" s="58">
        <f t="shared" si="1"/>
        <v>0</v>
      </c>
      <c r="I9" s="48">
        <f t="shared" si="3"/>
        <v>522</v>
      </c>
      <c r="J9" s="8"/>
      <c r="K9" s="273">
        <v>0</v>
      </c>
    </row>
    <row r="10" spans="1:11" ht="13.5" customHeight="1" x14ac:dyDescent="0.25">
      <c r="A10" s="11" t="s">
        <v>9</v>
      </c>
      <c r="B10" s="52">
        <f t="shared" si="1"/>
        <v>949.97455602865239</v>
      </c>
      <c r="C10" s="52">
        <f t="shared" si="1"/>
        <v>0</v>
      </c>
      <c r="D10" s="52">
        <f t="shared" si="1"/>
        <v>176.02544397134758</v>
      </c>
      <c r="E10" s="52">
        <f t="shared" si="1"/>
        <v>0</v>
      </c>
      <c r="F10" s="52">
        <f t="shared" si="2"/>
        <v>0</v>
      </c>
      <c r="G10" s="52">
        <f t="shared" si="1"/>
        <v>0</v>
      </c>
      <c r="H10" s="53">
        <f t="shared" si="1"/>
        <v>0</v>
      </c>
      <c r="I10" s="54">
        <f t="shared" si="3"/>
        <v>1126</v>
      </c>
      <c r="J10" s="8"/>
      <c r="K10" s="273">
        <v>0</v>
      </c>
    </row>
    <row r="11" spans="1:11" ht="13.5" customHeight="1" x14ac:dyDescent="0.25">
      <c r="A11" s="12" t="s">
        <v>10</v>
      </c>
      <c r="B11" s="49">
        <f t="shared" si="1"/>
        <v>0</v>
      </c>
      <c r="C11" s="49">
        <f t="shared" si="1"/>
        <v>0</v>
      </c>
      <c r="D11" s="49">
        <f t="shared" si="1"/>
        <v>0</v>
      </c>
      <c r="E11" s="49">
        <f t="shared" si="1"/>
        <v>0</v>
      </c>
      <c r="F11" s="49">
        <f t="shared" si="2"/>
        <v>0</v>
      </c>
      <c r="G11" s="49">
        <f t="shared" si="1"/>
        <v>0</v>
      </c>
      <c r="H11" s="58">
        <f t="shared" si="1"/>
        <v>0</v>
      </c>
      <c r="I11" s="48">
        <f t="shared" si="3"/>
        <v>0</v>
      </c>
      <c r="J11" s="8"/>
      <c r="K11" s="273">
        <v>0</v>
      </c>
    </row>
    <row r="12" spans="1:11" ht="13.5" customHeight="1" x14ac:dyDescent="0.25">
      <c r="A12" s="11" t="s">
        <v>11</v>
      </c>
      <c r="B12" s="52">
        <f t="shared" si="1"/>
        <v>6.7504176696088046E-8</v>
      </c>
      <c r="C12" s="52">
        <f t="shared" si="1"/>
        <v>4.5002755157489148E-8</v>
      </c>
      <c r="D12" s="52">
        <f t="shared" si="1"/>
        <v>3.5186294507294602E-2</v>
      </c>
      <c r="E12" s="52">
        <f t="shared" si="1"/>
        <v>8.5204532062241984</v>
      </c>
      <c r="F12" s="52">
        <f t="shared" si="2"/>
        <v>7738.8284566406473</v>
      </c>
      <c r="G12" s="52">
        <f t="shared" si="1"/>
        <v>0</v>
      </c>
      <c r="H12" s="53">
        <f t="shared" si="1"/>
        <v>0</v>
      </c>
      <c r="I12" s="54">
        <f t="shared" si="3"/>
        <v>7747.3840962538861</v>
      </c>
      <c r="J12" s="8"/>
      <c r="K12" s="273">
        <v>0</v>
      </c>
    </row>
    <row r="13" spans="1:11" ht="13.5" customHeight="1" x14ac:dyDescent="0.25">
      <c r="A13" s="12" t="s">
        <v>12</v>
      </c>
      <c r="B13" s="49">
        <f t="shared" si="1"/>
        <v>0</v>
      </c>
      <c r="C13" s="49">
        <f t="shared" si="1"/>
        <v>0</v>
      </c>
      <c r="D13" s="49">
        <f t="shared" si="1"/>
        <v>0</v>
      </c>
      <c r="E13" s="49">
        <f t="shared" si="1"/>
        <v>8</v>
      </c>
      <c r="F13" s="49">
        <f t="shared" si="2"/>
        <v>575</v>
      </c>
      <c r="G13" s="49">
        <f t="shared" si="1"/>
        <v>0</v>
      </c>
      <c r="H13" s="58">
        <f t="shared" si="1"/>
        <v>0</v>
      </c>
      <c r="I13" s="48">
        <f t="shared" si="3"/>
        <v>583</v>
      </c>
      <c r="J13" s="8"/>
      <c r="K13" s="273">
        <v>0</v>
      </c>
    </row>
    <row r="14" spans="1:11" ht="13.5" customHeight="1" x14ac:dyDescent="0.25">
      <c r="A14" s="11" t="s">
        <v>13</v>
      </c>
      <c r="B14" s="52">
        <f t="shared" si="1"/>
        <v>5.5062646852851092E-8</v>
      </c>
      <c r="C14" s="52">
        <f t="shared" si="1"/>
        <v>0.51254809675952084</v>
      </c>
      <c r="D14" s="52">
        <f t="shared" si="1"/>
        <v>0.32324420304417034</v>
      </c>
      <c r="E14" s="52">
        <f t="shared" si="1"/>
        <v>385.22330571652515</v>
      </c>
      <c r="F14" s="52">
        <f t="shared" si="2"/>
        <v>8217.2356356582131</v>
      </c>
      <c r="G14" s="52">
        <f t="shared" si="1"/>
        <v>0</v>
      </c>
      <c r="H14" s="53">
        <f t="shared" si="1"/>
        <v>0</v>
      </c>
      <c r="I14" s="54">
        <f t="shared" si="3"/>
        <v>8603.2947337296046</v>
      </c>
      <c r="J14" s="8"/>
      <c r="K14" s="273">
        <v>0</v>
      </c>
    </row>
    <row r="15" spans="1:11" ht="13.5" customHeight="1" x14ac:dyDescent="0.25">
      <c r="A15" s="12" t="s">
        <v>14</v>
      </c>
      <c r="B15" s="49">
        <f t="shared" si="1"/>
        <v>5841.1446523627692</v>
      </c>
      <c r="C15" s="49">
        <f t="shared" si="1"/>
        <v>4.8854359806210192</v>
      </c>
      <c r="D15" s="49">
        <f t="shared" si="1"/>
        <v>459.53671165288745</v>
      </c>
      <c r="E15" s="49">
        <f t="shared" si="1"/>
        <v>3.7221211970180093E-9</v>
      </c>
      <c r="F15" s="49">
        <f t="shared" si="2"/>
        <v>0</v>
      </c>
      <c r="G15" s="49">
        <f t="shared" si="1"/>
        <v>0</v>
      </c>
      <c r="H15" s="58">
        <f t="shared" si="1"/>
        <v>0</v>
      </c>
      <c r="I15" s="48">
        <f t="shared" si="3"/>
        <v>6305.5668000000005</v>
      </c>
      <c r="J15" s="8"/>
      <c r="K15" s="273">
        <v>0</v>
      </c>
    </row>
    <row r="16" spans="1:11" ht="13.5" customHeight="1" x14ac:dyDescent="0.25">
      <c r="A16" s="11" t="s">
        <v>15</v>
      </c>
      <c r="B16" s="52">
        <f t="shared" si="1"/>
        <v>1610.7245930080148</v>
      </c>
      <c r="C16" s="52">
        <f t="shared" si="1"/>
        <v>1268.5457718689647</v>
      </c>
      <c r="D16" s="52">
        <f t="shared" si="1"/>
        <v>694.73794443799113</v>
      </c>
      <c r="E16" s="52">
        <f t="shared" si="1"/>
        <v>28.991690685029223</v>
      </c>
      <c r="F16" s="52">
        <f t="shared" si="2"/>
        <v>0</v>
      </c>
      <c r="G16" s="52">
        <f t="shared" si="1"/>
        <v>0</v>
      </c>
      <c r="H16" s="53">
        <f t="shared" si="1"/>
        <v>0</v>
      </c>
      <c r="I16" s="54">
        <f t="shared" si="3"/>
        <v>3603</v>
      </c>
      <c r="J16" s="8"/>
      <c r="K16" s="273">
        <v>0</v>
      </c>
    </row>
    <row r="17" spans="1:11" ht="13.5" customHeight="1" x14ac:dyDescent="0.25">
      <c r="A17" s="12" t="s">
        <v>16</v>
      </c>
      <c r="B17" s="49">
        <f t="shared" si="1"/>
        <v>334.2206455816027</v>
      </c>
      <c r="C17" s="49">
        <f t="shared" si="1"/>
        <v>4.1244155958026507</v>
      </c>
      <c r="D17" s="49">
        <f t="shared" si="1"/>
        <v>126.45281778964528</v>
      </c>
      <c r="E17" s="49">
        <f t="shared" si="1"/>
        <v>5.2021210329493721</v>
      </c>
      <c r="F17" s="49">
        <f t="shared" si="2"/>
        <v>14.526604319372861</v>
      </c>
      <c r="G17" s="49">
        <f t="shared" si="1"/>
        <v>0</v>
      </c>
      <c r="H17" s="58">
        <f t="shared" si="1"/>
        <v>0</v>
      </c>
      <c r="I17" s="48">
        <f t="shared" si="3"/>
        <v>484.52660431937284</v>
      </c>
      <c r="J17" s="8"/>
      <c r="K17" s="273">
        <v>0</v>
      </c>
    </row>
    <row r="18" spans="1:11" ht="13.5" customHeight="1" x14ac:dyDescent="0.25">
      <c r="A18" s="11" t="s">
        <v>17</v>
      </c>
      <c r="B18" s="52">
        <f t="shared" si="1"/>
        <v>0</v>
      </c>
      <c r="C18" s="52">
        <f t="shared" si="1"/>
        <v>0</v>
      </c>
      <c r="D18" s="52">
        <f t="shared" si="1"/>
        <v>0</v>
      </c>
      <c r="E18" s="52">
        <f t="shared" si="1"/>
        <v>0</v>
      </c>
      <c r="F18" s="52">
        <f t="shared" si="2"/>
        <v>0</v>
      </c>
      <c r="G18" s="52">
        <f t="shared" si="1"/>
        <v>0</v>
      </c>
      <c r="H18" s="53">
        <f t="shared" si="1"/>
        <v>0</v>
      </c>
      <c r="I18" s="54">
        <f t="shared" si="3"/>
        <v>0</v>
      </c>
      <c r="J18" s="8"/>
      <c r="K18" s="273">
        <v>0</v>
      </c>
    </row>
    <row r="19" spans="1:11" ht="13.5" customHeight="1" x14ac:dyDescent="0.25">
      <c r="A19" s="12" t="s">
        <v>139</v>
      </c>
      <c r="B19" s="49">
        <f t="shared" si="1"/>
        <v>1302.3680388640123</v>
      </c>
      <c r="C19" s="49">
        <f t="shared" si="1"/>
        <v>918.10926832684277</v>
      </c>
      <c r="D19" s="49">
        <f t="shared" si="1"/>
        <v>1099.6642612955657</v>
      </c>
      <c r="E19" s="49">
        <f t="shared" si="1"/>
        <v>109.08662589946537</v>
      </c>
      <c r="F19" s="49">
        <f t="shared" si="2"/>
        <v>642</v>
      </c>
      <c r="G19" s="49">
        <f t="shared" si="1"/>
        <v>0</v>
      </c>
      <c r="H19" s="58">
        <f t="shared" si="1"/>
        <v>0</v>
      </c>
      <c r="I19" s="48">
        <f t="shared" si="3"/>
        <v>4071.2281943858857</v>
      </c>
      <c r="J19" s="8"/>
      <c r="K19" s="273">
        <v>0</v>
      </c>
    </row>
    <row r="20" spans="1:11" ht="13.5" customHeight="1" x14ac:dyDescent="0.25">
      <c r="A20" s="11" t="s">
        <v>18</v>
      </c>
      <c r="B20" s="52">
        <f t="shared" si="1"/>
        <v>0</v>
      </c>
      <c r="C20" s="52">
        <f t="shared" si="1"/>
        <v>0</v>
      </c>
      <c r="D20" s="52">
        <f t="shared" si="1"/>
        <v>0</v>
      </c>
      <c r="E20" s="52">
        <f t="shared" si="1"/>
        <v>0</v>
      </c>
      <c r="F20" s="52">
        <f t="shared" si="2"/>
        <v>0</v>
      </c>
      <c r="G20" s="52">
        <f t="shared" si="1"/>
        <v>0</v>
      </c>
      <c r="H20" s="53">
        <f t="shared" si="1"/>
        <v>0</v>
      </c>
      <c r="I20" s="54">
        <f t="shared" si="3"/>
        <v>0</v>
      </c>
      <c r="J20" s="8"/>
      <c r="K20" s="273">
        <v>0</v>
      </c>
    </row>
    <row r="21" spans="1:11" ht="13.5" customHeight="1" x14ac:dyDescent="0.25">
      <c r="A21" s="12" t="s">
        <v>19</v>
      </c>
      <c r="B21" s="49">
        <f t="shared" si="1"/>
        <v>0</v>
      </c>
      <c r="C21" s="49">
        <f t="shared" si="1"/>
        <v>0</v>
      </c>
      <c r="D21" s="49">
        <f t="shared" si="1"/>
        <v>0</v>
      </c>
      <c r="E21" s="49">
        <f t="shared" si="1"/>
        <v>0</v>
      </c>
      <c r="F21" s="49">
        <f t="shared" si="2"/>
        <v>0</v>
      </c>
      <c r="G21" s="49">
        <f t="shared" si="1"/>
        <v>0</v>
      </c>
      <c r="H21" s="58">
        <f t="shared" si="1"/>
        <v>0</v>
      </c>
      <c r="I21" s="48">
        <f t="shared" si="3"/>
        <v>0</v>
      </c>
      <c r="J21" s="8"/>
      <c r="K21" s="273">
        <v>0</v>
      </c>
    </row>
    <row r="22" spans="1:11" ht="13.5" customHeight="1" x14ac:dyDescent="0.25">
      <c r="A22" s="11" t="s">
        <v>20</v>
      </c>
      <c r="B22" s="52">
        <f t="shared" si="1"/>
        <v>47.50426146379489</v>
      </c>
      <c r="C22" s="52">
        <f t="shared" si="1"/>
        <v>3.0802865076421493</v>
      </c>
      <c r="D22" s="52">
        <f t="shared" si="1"/>
        <v>5.4154520205629666</v>
      </c>
      <c r="E22" s="52">
        <f t="shared" si="1"/>
        <v>7.9999999359999992E-9</v>
      </c>
      <c r="F22" s="52">
        <f t="shared" si="2"/>
        <v>0</v>
      </c>
      <c r="G22" s="52">
        <f t="shared" si="1"/>
        <v>0</v>
      </c>
      <c r="H22" s="53">
        <f t="shared" si="1"/>
        <v>0</v>
      </c>
      <c r="I22" s="54">
        <f t="shared" si="3"/>
        <v>56.000000000000007</v>
      </c>
      <c r="J22" s="8"/>
      <c r="K22" s="273">
        <v>0</v>
      </c>
    </row>
    <row r="23" spans="1:11" ht="13.5" customHeight="1" x14ac:dyDescent="0.25">
      <c r="A23" s="13" t="s">
        <v>58</v>
      </c>
      <c r="B23" s="49">
        <f t="shared" si="1"/>
        <v>6498.5929029014596</v>
      </c>
      <c r="C23" s="49">
        <f t="shared" si="1"/>
        <v>19.757017610718826</v>
      </c>
      <c r="D23" s="49">
        <f t="shared" si="1"/>
        <v>820.65007937457494</v>
      </c>
      <c r="E23" s="49">
        <f t="shared" si="1"/>
        <v>1.1324621934696299E-7</v>
      </c>
      <c r="F23" s="49">
        <f t="shared" si="2"/>
        <v>0</v>
      </c>
      <c r="G23" s="49">
        <f t="shared" si="1"/>
        <v>0</v>
      </c>
      <c r="H23" s="58">
        <f t="shared" si="1"/>
        <v>0</v>
      </c>
      <c r="I23" s="48">
        <f t="shared" si="3"/>
        <v>7339</v>
      </c>
      <c r="J23" s="8"/>
      <c r="K23" s="273">
        <v>0</v>
      </c>
    </row>
    <row r="24" spans="1:11" ht="13.5" customHeight="1" x14ac:dyDescent="0.25">
      <c r="A24" s="11" t="s">
        <v>21</v>
      </c>
      <c r="B24" s="52">
        <f t="shared" ref="B24:H27" si="4">B50+B102</f>
        <v>322.37951301121211</v>
      </c>
      <c r="C24" s="52">
        <f t="shared" si="4"/>
        <v>2698.8532414495148</v>
      </c>
      <c r="D24" s="52">
        <f t="shared" si="4"/>
        <v>161.57345106361538</v>
      </c>
      <c r="E24" s="52">
        <f t="shared" si="4"/>
        <v>6.179828830100084E-9</v>
      </c>
      <c r="F24" s="52">
        <f t="shared" si="2"/>
        <v>18.870896569477583</v>
      </c>
      <c r="G24" s="52">
        <f t="shared" si="4"/>
        <v>0</v>
      </c>
      <c r="H24" s="53">
        <f t="shared" si="4"/>
        <v>0</v>
      </c>
      <c r="I24" s="54">
        <f t="shared" si="3"/>
        <v>3201.6771021</v>
      </c>
      <c r="J24" s="8"/>
      <c r="K24" s="273">
        <v>0</v>
      </c>
    </row>
    <row r="25" spans="1:11" ht="13.5" customHeight="1" x14ac:dyDescent="0.25">
      <c r="A25" s="13" t="s">
        <v>22</v>
      </c>
      <c r="B25" s="49">
        <f t="shared" si="4"/>
        <v>323.72649060146171</v>
      </c>
      <c r="C25" s="49">
        <f t="shared" si="4"/>
        <v>6.823642814332201E-9</v>
      </c>
      <c r="D25" s="49">
        <f t="shared" si="4"/>
        <v>79.098324200989325</v>
      </c>
      <c r="E25" s="49">
        <f t="shared" si="4"/>
        <v>0</v>
      </c>
      <c r="F25" s="49">
        <f t="shared" si="2"/>
        <v>0</v>
      </c>
      <c r="G25" s="49">
        <f t="shared" si="4"/>
        <v>0</v>
      </c>
      <c r="H25" s="58">
        <f t="shared" si="4"/>
        <v>0</v>
      </c>
      <c r="I25" s="48">
        <f t="shared" si="3"/>
        <v>402.8248148092747</v>
      </c>
      <c r="J25" s="8"/>
      <c r="K25" s="273">
        <v>0</v>
      </c>
    </row>
    <row r="26" spans="1:11" ht="13.5" customHeight="1" x14ac:dyDescent="0.25">
      <c r="A26" s="11" t="s">
        <v>23</v>
      </c>
      <c r="B26" s="52">
        <f t="shared" si="4"/>
        <v>1837.4681746686131</v>
      </c>
      <c r="C26" s="52">
        <f t="shared" si="4"/>
        <v>8.2318586895003651</v>
      </c>
      <c r="D26" s="52">
        <f t="shared" si="4"/>
        <v>193.61716672693916</v>
      </c>
      <c r="E26" s="52">
        <f t="shared" si="4"/>
        <v>1.4947467246193115E-8</v>
      </c>
      <c r="F26" s="52">
        <f t="shared" si="2"/>
        <v>0</v>
      </c>
      <c r="G26" s="52">
        <f t="shared" si="4"/>
        <v>0</v>
      </c>
      <c r="H26" s="53">
        <f t="shared" si="4"/>
        <v>0</v>
      </c>
      <c r="I26" s="54">
        <f t="shared" si="3"/>
        <v>2039.3172001</v>
      </c>
      <c r="J26" s="8"/>
      <c r="K26" s="273">
        <v>-1.0000007932831068E-7</v>
      </c>
    </row>
    <row r="27" spans="1:11" ht="13.5" customHeight="1" thickBot="1" x14ac:dyDescent="0.3">
      <c r="A27" s="13" t="s">
        <v>24</v>
      </c>
      <c r="B27" s="49">
        <f t="shared" si="4"/>
        <v>1994.1154410068284</v>
      </c>
      <c r="C27" s="49">
        <f t="shared" si="4"/>
        <v>20.373917034157426</v>
      </c>
      <c r="D27" s="49">
        <f t="shared" si="4"/>
        <v>3749.5904336527615</v>
      </c>
      <c r="E27" s="49">
        <f t="shared" si="4"/>
        <v>3967.9405457354792</v>
      </c>
      <c r="F27" s="49">
        <f t="shared" si="2"/>
        <v>1520.2368000000001</v>
      </c>
      <c r="G27" s="49">
        <f t="shared" si="4"/>
        <v>1378.3614717288856</v>
      </c>
      <c r="H27" s="58">
        <f t="shared" si="4"/>
        <v>98.077790841887875</v>
      </c>
      <c r="I27" s="48">
        <f t="shared" si="3"/>
        <v>12728.696400000001</v>
      </c>
      <c r="K27" s="273">
        <v>0</v>
      </c>
    </row>
    <row r="28" spans="1:11" ht="13.5" customHeight="1" x14ac:dyDescent="0.25">
      <c r="A28" s="21" t="s">
        <v>25</v>
      </c>
      <c r="B28" s="127">
        <f>SUM(B7:B27)</f>
        <v>21948.865367846876</v>
      </c>
      <c r="C28" s="127">
        <f t="shared" ref="C28:I28" si="5">SUM(C7:C27)</f>
        <v>4956.4737612092267</v>
      </c>
      <c r="D28" s="127">
        <f t="shared" si="5"/>
        <v>8424.0744184616706</v>
      </c>
      <c r="E28" s="127">
        <f t="shared" si="5"/>
        <v>4512.9647424217683</v>
      </c>
      <c r="F28" s="127">
        <f t="shared" si="5"/>
        <v>18726.698393187711</v>
      </c>
      <c r="G28" s="127">
        <f t="shared" si="5"/>
        <v>1378.3614717288856</v>
      </c>
      <c r="H28" s="128">
        <f t="shared" si="5"/>
        <v>98.077790841887875</v>
      </c>
      <c r="I28" s="127">
        <f t="shared" si="5"/>
        <v>60045.515945698025</v>
      </c>
      <c r="J28" s="274">
        <v>-1.0000076144933701E-7</v>
      </c>
      <c r="K28" s="273">
        <v>-1.0000076144933701E-7</v>
      </c>
    </row>
    <row r="29" spans="1:11" ht="13.5" customHeight="1" thickBot="1" x14ac:dyDescent="0.35">
      <c r="A29" s="18" t="s">
        <v>85</v>
      </c>
      <c r="B29" s="105">
        <f>B28/$I28</f>
        <v>0.36553712666398375</v>
      </c>
      <c r="C29" s="105">
        <f t="shared" ref="C29:I29" si="6">C28/$I28</f>
        <v>8.2545277247539989E-2</v>
      </c>
      <c r="D29" s="105">
        <f t="shared" si="6"/>
        <v>0.14029481278968367</v>
      </c>
      <c r="E29" s="105">
        <f t="shared" si="6"/>
        <v>7.5159063442856486E-2</v>
      </c>
      <c r="F29" s="105">
        <f t="shared" si="6"/>
        <v>0.31187505175445812</v>
      </c>
      <c r="G29" s="105">
        <f t="shared" si="6"/>
        <v>2.295527734286441E-2</v>
      </c>
      <c r="H29" s="105">
        <f t="shared" si="6"/>
        <v>1.633390758613586E-3</v>
      </c>
      <c r="I29" s="107">
        <f t="shared" si="6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3.1249999990234375E-9</v>
      </c>
      <c r="C33" s="46">
        <f t="shared" ref="C33:E33" si="7">C111+C137+C163+C189+C215+C241+C267+C293+C319+C345+C371+C397+C423</f>
        <v>9.9999999968749993</v>
      </c>
      <c r="D33" s="46">
        <f t="shared" si="7"/>
        <v>794</v>
      </c>
      <c r="E33" s="46">
        <f t="shared" si="7"/>
        <v>0</v>
      </c>
      <c r="F33" s="371"/>
      <c r="G33" s="46">
        <f t="shared" ref="G33:H48" si="8">G111+G137+G163+G189+G215+G241+G267+G293+G319+G345+G371+G397+G423</f>
        <v>0</v>
      </c>
      <c r="H33" s="47">
        <f t="shared" si="8"/>
        <v>0</v>
      </c>
      <c r="I33" s="48">
        <f>SUM(B33:H33)</f>
        <v>804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9">B112+B138+B164+B190+B216+B242+B268+B294+B320+B346+B372+B398+B424</f>
        <v>0</v>
      </c>
      <c r="C34" s="52">
        <f t="shared" si="9"/>
        <v>0</v>
      </c>
      <c r="D34" s="52">
        <f t="shared" si="9"/>
        <v>0</v>
      </c>
      <c r="E34" s="52">
        <f t="shared" si="9"/>
        <v>0</v>
      </c>
      <c r="F34" s="372"/>
      <c r="G34" s="52">
        <f t="shared" si="8"/>
        <v>0</v>
      </c>
      <c r="H34" s="53">
        <f t="shared" si="8"/>
        <v>0</v>
      </c>
      <c r="I34" s="54">
        <f t="shared" ref="I34:I53" si="10">SUM(B34:H34)</f>
        <v>0</v>
      </c>
      <c r="K34" s="273">
        <v>0</v>
      </c>
    </row>
    <row r="35" spans="1:11" ht="13.5" customHeight="1" x14ac:dyDescent="0.25">
      <c r="A35" s="12" t="s">
        <v>8</v>
      </c>
      <c r="B35" s="49">
        <f t="shared" si="9"/>
        <v>29</v>
      </c>
      <c r="C35" s="49">
        <f t="shared" si="9"/>
        <v>0</v>
      </c>
      <c r="D35" s="49">
        <f t="shared" si="9"/>
        <v>0</v>
      </c>
      <c r="E35" s="49">
        <f t="shared" si="9"/>
        <v>0</v>
      </c>
      <c r="F35" s="372"/>
      <c r="G35" s="49">
        <f t="shared" si="8"/>
        <v>0</v>
      </c>
      <c r="H35" s="58">
        <f t="shared" si="8"/>
        <v>0</v>
      </c>
      <c r="I35" s="48">
        <f t="shared" si="10"/>
        <v>29</v>
      </c>
      <c r="K35" s="273">
        <v>0</v>
      </c>
    </row>
    <row r="36" spans="1:11" ht="13.5" customHeight="1" x14ac:dyDescent="0.25">
      <c r="A36" s="11" t="s">
        <v>9</v>
      </c>
      <c r="B36" s="52">
        <f t="shared" si="9"/>
        <v>0</v>
      </c>
      <c r="C36" s="52">
        <f t="shared" si="9"/>
        <v>0</v>
      </c>
      <c r="D36" s="52">
        <f t="shared" si="9"/>
        <v>114</v>
      </c>
      <c r="E36" s="52">
        <f t="shared" si="9"/>
        <v>0</v>
      </c>
      <c r="F36" s="372"/>
      <c r="G36" s="52">
        <f t="shared" si="8"/>
        <v>0</v>
      </c>
      <c r="H36" s="53">
        <f t="shared" si="8"/>
        <v>0</v>
      </c>
      <c r="I36" s="54">
        <f t="shared" si="10"/>
        <v>114</v>
      </c>
      <c r="K36" s="273">
        <v>0</v>
      </c>
    </row>
    <row r="37" spans="1:11" ht="13.5" customHeight="1" x14ac:dyDescent="0.25">
      <c r="A37" s="12" t="s">
        <v>10</v>
      </c>
      <c r="B37" s="49">
        <f t="shared" si="9"/>
        <v>0</v>
      </c>
      <c r="C37" s="49">
        <f t="shared" si="9"/>
        <v>0</v>
      </c>
      <c r="D37" s="49">
        <f t="shared" si="9"/>
        <v>0</v>
      </c>
      <c r="E37" s="49">
        <f t="shared" si="9"/>
        <v>0</v>
      </c>
      <c r="F37" s="372"/>
      <c r="G37" s="49">
        <f t="shared" si="8"/>
        <v>0</v>
      </c>
      <c r="H37" s="58">
        <f t="shared" si="8"/>
        <v>0</v>
      </c>
      <c r="I37" s="48">
        <f t="shared" si="10"/>
        <v>0</v>
      </c>
      <c r="K37" s="273">
        <v>0</v>
      </c>
    </row>
    <row r="38" spans="1:11" ht="13.5" customHeight="1" x14ac:dyDescent="0.25">
      <c r="A38" s="11" t="s">
        <v>11</v>
      </c>
      <c r="B38" s="52">
        <f t="shared" si="9"/>
        <v>6.7504176696088046E-8</v>
      </c>
      <c r="C38" s="52">
        <f t="shared" si="9"/>
        <v>4.5002755157489148E-8</v>
      </c>
      <c r="D38" s="52">
        <f t="shared" si="9"/>
        <v>4.5002755157489148E-8</v>
      </c>
      <c r="E38" s="52">
        <f t="shared" si="9"/>
        <v>1.3303897565356004</v>
      </c>
      <c r="F38" s="372"/>
      <c r="G38" s="52">
        <f t="shared" si="8"/>
        <v>0</v>
      </c>
      <c r="H38" s="53">
        <f t="shared" si="8"/>
        <v>0</v>
      </c>
      <c r="I38" s="54">
        <f t="shared" si="10"/>
        <v>1.3303899140452875</v>
      </c>
      <c r="K38" s="273">
        <v>0</v>
      </c>
    </row>
    <row r="39" spans="1:11" ht="13.5" customHeight="1" x14ac:dyDescent="0.25">
      <c r="A39" s="12" t="s">
        <v>12</v>
      </c>
      <c r="B39" s="49">
        <f t="shared" si="9"/>
        <v>0</v>
      </c>
      <c r="C39" s="49">
        <f t="shared" si="9"/>
        <v>0</v>
      </c>
      <c r="D39" s="49">
        <f t="shared" si="9"/>
        <v>0</v>
      </c>
      <c r="E39" s="49">
        <f t="shared" si="9"/>
        <v>0</v>
      </c>
      <c r="F39" s="372"/>
      <c r="G39" s="49">
        <f t="shared" si="8"/>
        <v>0</v>
      </c>
      <c r="H39" s="58">
        <f t="shared" si="8"/>
        <v>0</v>
      </c>
      <c r="I39" s="48">
        <f t="shared" si="10"/>
        <v>0</v>
      </c>
      <c r="K39" s="273">
        <v>0</v>
      </c>
    </row>
    <row r="40" spans="1:11" ht="13.5" customHeight="1" x14ac:dyDescent="0.25">
      <c r="A40" s="11" t="s">
        <v>13</v>
      </c>
      <c r="B40" s="52">
        <f t="shared" si="9"/>
        <v>5.5062646852851092E-8</v>
      </c>
      <c r="C40" s="52">
        <f t="shared" si="9"/>
        <v>8.9329759712016912E-2</v>
      </c>
      <c r="D40" s="52">
        <f t="shared" si="9"/>
        <v>0.23689603731990855</v>
      </c>
      <c r="E40" s="52">
        <f t="shared" si="9"/>
        <v>324.4020298161841</v>
      </c>
      <c r="F40" s="372"/>
      <c r="G40" s="52">
        <f t="shared" si="8"/>
        <v>0</v>
      </c>
      <c r="H40" s="53">
        <f t="shared" si="8"/>
        <v>0</v>
      </c>
      <c r="I40" s="54">
        <f t="shared" si="10"/>
        <v>324.72825566827868</v>
      </c>
      <c r="K40" s="273">
        <v>0</v>
      </c>
    </row>
    <row r="41" spans="1:11" ht="13.5" customHeight="1" x14ac:dyDescent="0.25">
      <c r="A41" s="12" t="s">
        <v>14</v>
      </c>
      <c r="B41" s="49">
        <f t="shared" si="9"/>
        <v>10.661440162371195</v>
      </c>
      <c r="C41" s="49">
        <f t="shared" si="9"/>
        <v>0.3644189368852977</v>
      </c>
      <c r="D41" s="49">
        <f t="shared" si="9"/>
        <v>18.453340897021391</v>
      </c>
      <c r="E41" s="49">
        <f t="shared" si="9"/>
        <v>3.7221211970180093E-9</v>
      </c>
      <c r="F41" s="372"/>
      <c r="G41" s="49">
        <f t="shared" si="8"/>
        <v>0</v>
      </c>
      <c r="H41" s="58">
        <f t="shared" si="8"/>
        <v>0</v>
      </c>
      <c r="I41" s="48">
        <f t="shared" si="10"/>
        <v>29.479200000000006</v>
      </c>
      <c r="K41" s="273">
        <v>0</v>
      </c>
    </row>
    <row r="42" spans="1:11" ht="13.5" customHeight="1" x14ac:dyDescent="0.25">
      <c r="A42" s="11" t="s">
        <v>15</v>
      </c>
      <c r="B42" s="52">
        <f t="shared" si="9"/>
        <v>393.59570148113846</v>
      </c>
      <c r="C42" s="52">
        <f t="shared" si="9"/>
        <v>1207.5979003506664</v>
      </c>
      <c r="D42" s="52">
        <f t="shared" si="9"/>
        <v>624.80639815498103</v>
      </c>
      <c r="E42" s="52">
        <f t="shared" si="9"/>
        <v>1.3214053343961126E-8</v>
      </c>
      <c r="F42" s="372"/>
      <c r="G42" s="52">
        <f t="shared" si="8"/>
        <v>0</v>
      </c>
      <c r="H42" s="53">
        <f t="shared" si="8"/>
        <v>0</v>
      </c>
      <c r="I42" s="54">
        <f t="shared" si="10"/>
        <v>2226</v>
      </c>
      <c r="K42" s="273">
        <v>0</v>
      </c>
    </row>
    <row r="43" spans="1:11" ht="13.5" customHeight="1" x14ac:dyDescent="0.25">
      <c r="A43" s="12" t="s">
        <v>16</v>
      </c>
      <c r="B43" s="49">
        <f t="shared" si="9"/>
        <v>20.078433119560632</v>
      </c>
      <c r="C43" s="49">
        <f t="shared" si="9"/>
        <v>2.8660301790016911</v>
      </c>
      <c r="D43" s="49">
        <f t="shared" si="9"/>
        <v>91.099352922251342</v>
      </c>
      <c r="E43" s="49">
        <f t="shared" si="9"/>
        <v>0.95618377918634145</v>
      </c>
      <c r="F43" s="372"/>
      <c r="G43" s="49">
        <f t="shared" si="8"/>
        <v>0</v>
      </c>
      <c r="H43" s="58">
        <f t="shared" si="8"/>
        <v>0</v>
      </c>
      <c r="I43" s="48">
        <f t="shared" si="10"/>
        <v>115.00000000000001</v>
      </c>
      <c r="K43" s="273">
        <v>0</v>
      </c>
    </row>
    <row r="44" spans="1:11" ht="13.5" customHeight="1" x14ac:dyDescent="0.25">
      <c r="A44" s="11" t="s">
        <v>17</v>
      </c>
      <c r="B44" s="52">
        <f t="shared" si="9"/>
        <v>0</v>
      </c>
      <c r="C44" s="52">
        <f t="shared" si="9"/>
        <v>0</v>
      </c>
      <c r="D44" s="52">
        <f t="shared" si="9"/>
        <v>0</v>
      </c>
      <c r="E44" s="52">
        <f t="shared" si="9"/>
        <v>0</v>
      </c>
      <c r="F44" s="372"/>
      <c r="G44" s="52">
        <f t="shared" si="8"/>
        <v>0</v>
      </c>
      <c r="H44" s="53">
        <f t="shared" si="8"/>
        <v>0</v>
      </c>
      <c r="I44" s="54">
        <f t="shared" si="10"/>
        <v>0</v>
      </c>
      <c r="K44" s="273">
        <v>0</v>
      </c>
    </row>
    <row r="45" spans="1:11" ht="13.5" customHeight="1" x14ac:dyDescent="0.25">
      <c r="A45" s="12" t="s">
        <v>139</v>
      </c>
      <c r="B45" s="49">
        <f t="shared" si="9"/>
        <v>301.48166998673241</v>
      </c>
      <c r="C45" s="49">
        <f t="shared" si="9"/>
        <v>793.67069430725826</v>
      </c>
      <c r="D45" s="49">
        <f t="shared" si="9"/>
        <v>1008.8712100669666</v>
      </c>
      <c r="E45" s="49">
        <f t="shared" si="9"/>
        <v>89.97642563904256</v>
      </c>
      <c r="F45" s="372"/>
      <c r="G45" s="49">
        <f t="shared" si="8"/>
        <v>0</v>
      </c>
      <c r="H45" s="58">
        <f t="shared" si="8"/>
        <v>0</v>
      </c>
      <c r="I45" s="48">
        <f t="shared" si="10"/>
        <v>2194</v>
      </c>
      <c r="K45" s="273">
        <v>0</v>
      </c>
    </row>
    <row r="46" spans="1:11" ht="13.5" customHeight="1" x14ac:dyDescent="0.25">
      <c r="A46" s="11" t="s">
        <v>18</v>
      </c>
      <c r="B46" s="52">
        <f t="shared" si="9"/>
        <v>0</v>
      </c>
      <c r="C46" s="52">
        <f t="shared" si="9"/>
        <v>0</v>
      </c>
      <c r="D46" s="52">
        <f t="shared" si="9"/>
        <v>0</v>
      </c>
      <c r="E46" s="52">
        <f t="shared" si="9"/>
        <v>0</v>
      </c>
      <c r="F46" s="372"/>
      <c r="G46" s="52">
        <f t="shared" si="8"/>
        <v>0</v>
      </c>
      <c r="H46" s="53">
        <f t="shared" si="8"/>
        <v>0</v>
      </c>
      <c r="I46" s="54">
        <f t="shared" si="10"/>
        <v>0</v>
      </c>
      <c r="K46" s="273">
        <v>0</v>
      </c>
    </row>
    <row r="47" spans="1:11" ht="13.5" customHeight="1" x14ac:dyDescent="0.25">
      <c r="A47" s="12" t="s">
        <v>19</v>
      </c>
      <c r="B47" s="49">
        <f t="shared" si="9"/>
        <v>0</v>
      </c>
      <c r="C47" s="49">
        <f t="shared" si="9"/>
        <v>0</v>
      </c>
      <c r="D47" s="49">
        <f t="shared" si="9"/>
        <v>0</v>
      </c>
      <c r="E47" s="49">
        <f t="shared" si="9"/>
        <v>0</v>
      </c>
      <c r="F47" s="372"/>
      <c r="G47" s="49">
        <f t="shared" si="8"/>
        <v>0</v>
      </c>
      <c r="H47" s="58">
        <f t="shared" si="8"/>
        <v>0</v>
      </c>
      <c r="I47" s="48">
        <f t="shared" si="10"/>
        <v>0</v>
      </c>
      <c r="K47" s="273">
        <v>0</v>
      </c>
    </row>
    <row r="48" spans="1:11" ht="13.5" customHeight="1" x14ac:dyDescent="0.25">
      <c r="A48" s="11" t="s">
        <v>20</v>
      </c>
      <c r="B48" s="52">
        <f t="shared" si="9"/>
        <v>6.2661867526975321</v>
      </c>
      <c r="C48" s="52">
        <f t="shared" si="9"/>
        <v>3.0802865076421493</v>
      </c>
      <c r="D48" s="52">
        <f t="shared" si="9"/>
        <v>4.6535267316603184</v>
      </c>
      <c r="E48" s="52">
        <f t="shared" si="9"/>
        <v>7.9999999359999992E-9</v>
      </c>
      <c r="F48" s="372"/>
      <c r="G48" s="52">
        <f t="shared" si="8"/>
        <v>0</v>
      </c>
      <c r="H48" s="53">
        <f t="shared" si="8"/>
        <v>0</v>
      </c>
      <c r="I48" s="54">
        <f t="shared" si="10"/>
        <v>14</v>
      </c>
      <c r="K48" s="273">
        <v>0</v>
      </c>
    </row>
    <row r="49" spans="1:11" ht="13.5" customHeight="1" x14ac:dyDescent="0.25">
      <c r="A49" s="13" t="s">
        <v>58</v>
      </c>
      <c r="B49" s="49">
        <f t="shared" si="9"/>
        <v>26.133867519237779</v>
      </c>
      <c r="C49" s="49">
        <f t="shared" si="9"/>
        <v>7.7785693357759138</v>
      </c>
      <c r="D49" s="49">
        <f t="shared" si="9"/>
        <v>13.087563031740089</v>
      </c>
      <c r="E49" s="49">
        <f t="shared" si="9"/>
        <v>1.1324621934696299E-7</v>
      </c>
      <c r="F49" s="372"/>
      <c r="G49" s="49">
        <f t="shared" ref="G49:H53" si="11">G127+G153+G179+G205+G231+G257+G283+G309+G335+G361+G387+G413+G439</f>
        <v>0</v>
      </c>
      <c r="H49" s="58">
        <f t="shared" si="11"/>
        <v>0</v>
      </c>
      <c r="I49" s="48">
        <f t="shared" si="10"/>
        <v>47</v>
      </c>
      <c r="K49" s="273">
        <v>0</v>
      </c>
    </row>
    <row r="50" spans="1:11" ht="13.5" customHeight="1" x14ac:dyDescent="0.25">
      <c r="A50" s="11" t="s">
        <v>21</v>
      </c>
      <c r="B50" s="52">
        <f t="shared" ref="B50:E53" si="12">B128+B154+B180+B206+B232+B258+B284+B310+B336+B362+B388+B414+B440</f>
        <v>112.83792323872962</v>
      </c>
      <c r="C50" s="52">
        <f t="shared" si="12"/>
        <v>2698.8532414495148</v>
      </c>
      <c r="D50" s="52">
        <f t="shared" si="12"/>
        <v>146.30883530557549</v>
      </c>
      <c r="E50" s="52">
        <f t="shared" si="12"/>
        <v>6.179828830100084E-9</v>
      </c>
      <c r="F50" s="372"/>
      <c r="G50" s="52">
        <f t="shared" si="11"/>
        <v>0</v>
      </c>
      <c r="H50" s="53">
        <f t="shared" si="11"/>
        <v>0</v>
      </c>
      <c r="I50" s="54">
        <f t="shared" si="10"/>
        <v>2958</v>
      </c>
      <c r="K50" s="273">
        <v>0</v>
      </c>
    </row>
    <row r="51" spans="1:11" ht="13.5" customHeight="1" x14ac:dyDescent="0.25">
      <c r="A51" s="13" t="s">
        <v>22</v>
      </c>
      <c r="B51" s="49">
        <f t="shared" si="12"/>
        <v>43.903871220979759</v>
      </c>
      <c r="C51" s="49">
        <f t="shared" si="12"/>
        <v>6.823642814332201E-9</v>
      </c>
      <c r="D51" s="49">
        <f t="shared" si="12"/>
        <v>6.823642814332201E-9</v>
      </c>
      <c r="E51" s="49">
        <f t="shared" si="12"/>
        <v>0</v>
      </c>
      <c r="F51" s="372"/>
      <c r="G51" s="49">
        <f t="shared" si="11"/>
        <v>0</v>
      </c>
      <c r="H51" s="58">
        <f t="shared" si="11"/>
        <v>0</v>
      </c>
      <c r="I51" s="48">
        <f t="shared" si="10"/>
        <v>43.90387123462704</v>
      </c>
      <c r="K51" s="273">
        <v>0</v>
      </c>
    </row>
    <row r="52" spans="1:11" ht="13.5" customHeight="1" x14ac:dyDescent="0.25">
      <c r="A52" s="11" t="s">
        <v>23</v>
      </c>
      <c r="B52" s="52">
        <f t="shared" si="12"/>
        <v>70.202839781528226</v>
      </c>
      <c r="C52" s="52">
        <f t="shared" si="12"/>
        <v>2.1557062165851666</v>
      </c>
      <c r="D52" s="52">
        <f t="shared" si="12"/>
        <v>8.5586540869391481</v>
      </c>
      <c r="E52" s="52">
        <f t="shared" si="12"/>
        <v>1.4947467246193115E-8</v>
      </c>
      <c r="F52" s="372"/>
      <c r="G52" s="52">
        <f t="shared" si="11"/>
        <v>0</v>
      </c>
      <c r="H52" s="53">
        <f t="shared" si="11"/>
        <v>0</v>
      </c>
      <c r="I52" s="54">
        <f t="shared" si="10"/>
        <v>80.917200100000002</v>
      </c>
      <c r="K52" s="273">
        <v>-9.9999994063182385E-8</v>
      </c>
    </row>
    <row r="53" spans="1:11" ht="13.5" customHeight="1" thickBot="1" x14ac:dyDescent="0.3">
      <c r="A53" s="13" t="s">
        <v>24</v>
      </c>
      <c r="B53" s="49">
        <f t="shared" si="12"/>
        <v>66.948559894227287</v>
      </c>
      <c r="C53" s="49">
        <f t="shared" si="12"/>
        <v>20.243937488782052</v>
      </c>
      <c r="D53" s="49">
        <f t="shared" si="12"/>
        <v>1178.8342607687218</v>
      </c>
      <c r="E53" s="49">
        <f t="shared" si="12"/>
        <v>2938.1065543062518</v>
      </c>
      <c r="F53" s="373"/>
      <c r="G53" s="49">
        <f t="shared" si="11"/>
        <v>458.06114808702671</v>
      </c>
      <c r="H53" s="58">
        <f t="shared" si="11"/>
        <v>97.10993945498916</v>
      </c>
      <c r="I53" s="48">
        <f t="shared" si="10"/>
        <v>4759.3043999999991</v>
      </c>
      <c r="K53" s="273">
        <v>0</v>
      </c>
    </row>
    <row r="54" spans="1:11" ht="13.5" customHeight="1" x14ac:dyDescent="0.25">
      <c r="A54" s="21" t="s">
        <v>25</v>
      </c>
      <c r="B54" s="127">
        <f>SUM(B33:B53)</f>
        <v>1081.1104932828948</v>
      </c>
      <c r="C54" s="127">
        <f t="shared" ref="C54:I54" si="13">SUM(C33:C53)</f>
        <v>4746.7001145805252</v>
      </c>
      <c r="D54" s="127">
        <f t="shared" si="13"/>
        <v>4002.9100380550035</v>
      </c>
      <c r="E54" s="127">
        <f t="shared" si="13"/>
        <v>3354.7715834565101</v>
      </c>
      <c r="F54" s="127">
        <f t="shared" si="13"/>
        <v>0</v>
      </c>
      <c r="G54" s="127">
        <f t="shared" si="13"/>
        <v>458.06114808702671</v>
      </c>
      <c r="H54" s="128">
        <f t="shared" si="13"/>
        <v>97.10993945498916</v>
      </c>
      <c r="I54" s="129">
        <f t="shared" si="13"/>
        <v>13740.663316916949</v>
      </c>
      <c r="K54" s="273">
        <v>-9.9997123470529914E-8</v>
      </c>
    </row>
    <row r="55" spans="1:11" ht="13.5" customHeight="1" thickBot="1" x14ac:dyDescent="0.35">
      <c r="A55" s="18" t="s">
        <v>85</v>
      </c>
      <c r="B55" s="105">
        <f>B54/$I54</f>
        <v>7.8679643649508191E-2</v>
      </c>
      <c r="C55" s="105">
        <f t="shared" ref="C55:I55" si="14">C54/$I54</f>
        <v>0.34544912462388772</v>
      </c>
      <c r="D55" s="105">
        <f t="shared" si="14"/>
        <v>0.29131854450773004</v>
      </c>
      <c r="E55" s="105">
        <f t="shared" si="14"/>
        <v>0.24414917286607635</v>
      </c>
      <c r="F55" s="105">
        <f t="shared" si="14"/>
        <v>0</v>
      </c>
      <c r="G55" s="105">
        <f t="shared" si="14"/>
        <v>3.3336174355067728E-2</v>
      </c>
      <c r="H55" s="105">
        <f t="shared" si="14"/>
        <v>7.0673399977300459E-3</v>
      </c>
      <c r="I55" s="107">
        <f t="shared" si="14"/>
        <v>1</v>
      </c>
    </row>
    <row r="56" spans="1:11" ht="14.4" thickBot="1" x14ac:dyDescent="0.3"/>
    <row r="57" spans="1:11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</row>
    <row r="58" spans="1:11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1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3">
        <v>0</v>
      </c>
    </row>
    <row r="60" spans="1:11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5">+F450+F476+F502+F528+F554</f>
        <v>0</v>
      </c>
      <c r="G60" s="379"/>
      <c r="H60" s="381"/>
      <c r="I60" s="54">
        <f t="shared" ref="I60:I79" si="16">+F60</f>
        <v>0</v>
      </c>
      <c r="K60" s="273">
        <v>0</v>
      </c>
    </row>
    <row r="61" spans="1:11" ht="13.5" customHeight="1" x14ac:dyDescent="0.25">
      <c r="A61" s="12" t="s">
        <v>8</v>
      </c>
      <c r="B61" s="379"/>
      <c r="C61" s="380"/>
      <c r="D61" s="380"/>
      <c r="E61" s="381"/>
      <c r="F61" s="49">
        <f t="shared" si="15"/>
        <v>0</v>
      </c>
      <c r="G61" s="379"/>
      <c r="H61" s="381"/>
      <c r="I61" s="48">
        <f t="shared" si="16"/>
        <v>0</v>
      </c>
      <c r="K61" s="273">
        <v>0</v>
      </c>
    </row>
    <row r="62" spans="1:11" ht="13.5" customHeight="1" x14ac:dyDescent="0.25">
      <c r="A62" s="11" t="s">
        <v>9</v>
      </c>
      <c r="B62" s="379"/>
      <c r="C62" s="380"/>
      <c r="D62" s="380"/>
      <c r="E62" s="381"/>
      <c r="F62" s="52">
        <f t="shared" si="15"/>
        <v>0</v>
      </c>
      <c r="G62" s="379"/>
      <c r="H62" s="381"/>
      <c r="I62" s="54">
        <f t="shared" si="16"/>
        <v>0</v>
      </c>
      <c r="K62" s="273">
        <v>0</v>
      </c>
    </row>
    <row r="63" spans="1:11" ht="13.5" customHeight="1" x14ac:dyDescent="0.25">
      <c r="A63" s="12" t="s">
        <v>10</v>
      </c>
      <c r="B63" s="379"/>
      <c r="C63" s="380"/>
      <c r="D63" s="380"/>
      <c r="E63" s="381"/>
      <c r="F63" s="49">
        <f t="shared" si="15"/>
        <v>0</v>
      </c>
      <c r="G63" s="379"/>
      <c r="H63" s="381"/>
      <c r="I63" s="48">
        <f t="shared" si="16"/>
        <v>0</v>
      </c>
      <c r="K63" s="273">
        <v>0</v>
      </c>
    </row>
    <row r="64" spans="1:11" ht="13.5" customHeight="1" x14ac:dyDescent="0.25">
      <c r="A64" s="11" t="s">
        <v>11</v>
      </c>
      <c r="B64" s="379"/>
      <c r="C64" s="380"/>
      <c r="D64" s="380"/>
      <c r="E64" s="381"/>
      <c r="F64" s="52">
        <f t="shared" si="15"/>
        <v>7738.8284566406473</v>
      </c>
      <c r="G64" s="379"/>
      <c r="H64" s="381"/>
      <c r="I64" s="54">
        <f t="shared" si="16"/>
        <v>7738.8284566406473</v>
      </c>
      <c r="K64" s="273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15"/>
        <v>575</v>
      </c>
      <c r="G65" s="379"/>
      <c r="H65" s="381"/>
      <c r="I65" s="48">
        <f t="shared" si="16"/>
        <v>575</v>
      </c>
      <c r="K65" s="273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15"/>
        <v>7406.0072762489308</v>
      </c>
      <c r="G66" s="379"/>
      <c r="H66" s="381"/>
      <c r="I66" s="54">
        <f t="shared" si="16"/>
        <v>7406.0072762489308</v>
      </c>
      <c r="K66" s="273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15"/>
        <v>0</v>
      </c>
      <c r="G67" s="379"/>
      <c r="H67" s="381"/>
      <c r="I67" s="48">
        <f t="shared" si="16"/>
        <v>0</v>
      </c>
      <c r="K67" s="273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15"/>
        <v>0</v>
      </c>
      <c r="G68" s="379"/>
      <c r="H68" s="381"/>
      <c r="I68" s="54">
        <f t="shared" si="16"/>
        <v>0</v>
      </c>
      <c r="K68" s="273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15"/>
        <v>14.526604319372861</v>
      </c>
      <c r="G69" s="379"/>
      <c r="H69" s="381"/>
      <c r="I69" s="48">
        <f t="shared" si="16"/>
        <v>14.526604319372861</v>
      </c>
      <c r="K69" s="273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15"/>
        <v>0</v>
      </c>
      <c r="G70" s="379"/>
      <c r="H70" s="381"/>
      <c r="I70" s="54">
        <f t="shared" si="16"/>
        <v>0</v>
      </c>
      <c r="K70" s="273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15"/>
        <v>642</v>
      </c>
      <c r="G71" s="379"/>
      <c r="H71" s="381"/>
      <c r="I71" s="48">
        <f t="shared" si="16"/>
        <v>642</v>
      </c>
      <c r="K71" s="273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15"/>
        <v>0</v>
      </c>
      <c r="G72" s="379"/>
      <c r="H72" s="381"/>
      <c r="I72" s="54">
        <f t="shared" si="16"/>
        <v>0</v>
      </c>
      <c r="K72" s="273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15"/>
        <v>0</v>
      </c>
      <c r="G73" s="379"/>
      <c r="H73" s="381"/>
      <c r="I73" s="48">
        <f t="shared" si="16"/>
        <v>0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5"/>
        <v>0</v>
      </c>
      <c r="G74" s="379"/>
      <c r="H74" s="381"/>
      <c r="I74" s="54">
        <f t="shared" si="16"/>
        <v>0</v>
      </c>
      <c r="K74" s="273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15"/>
        <v>0</v>
      </c>
      <c r="G75" s="379"/>
      <c r="H75" s="381"/>
      <c r="I75" s="48">
        <f t="shared" si="16"/>
        <v>0</v>
      </c>
      <c r="K75" s="273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15"/>
        <v>13</v>
      </c>
      <c r="G76" s="379"/>
      <c r="H76" s="381"/>
      <c r="I76" s="54">
        <f t="shared" si="16"/>
        <v>13</v>
      </c>
      <c r="K76" s="273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15"/>
        <v>0</v>
      </c>
      <c r="G77" s="379"/>
      <c r="H77" s="381"/>
      <c r="I77" s="48">
        <f t="shared" si="16"/>
        <v>0</v>
      </c>
      <c r="K77" s="273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15"/>
        <v>0</v>
      </c>
      <c r="G78" s="379"/>
      <c r="H78" s="381"/>
      <c r="I78" s="54">
        <f t="shared" si="16"/>
        <v>0</v>
      </c>
      <c r="K78" s="273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15"/>
        <v>1520.2368000000001</v>
      </c>
      <c r="G79" s="382"/>
      <c r="H79" s="384"/>
      <c r="I79" s="48">
        <f t="shared" si="16"/>
        <v>1520.2368000000001</v>
      </c>
      <c r="K79" s="273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:I80" si="17">SUM(C59:C79)</f>
        <v>0</v>
      </c>
      <c r="D80" s="127">
        <f t="shared" si="17"/>
        <v>0</v>
      </c>
      <c r="E80" s="127">
        <f t="shared" si="17"/>
        <v>0</v>
      </c>
      <c r="F80" s="127">
        <f t="shared" si="17"/>
        <v>17909.599137208948</v>
      </c>
      <c r="G80" s="127">
        <f t="shared" si="17"/>
        <v>0</v>
      </c>
      <c r="H80" s="128">
        <f t="shared" si="17"/>
        <v>0</v>
      </c>
      <c r="I80" s="129">
        <f t="shared" si="17"/>
        <v>17909.599137208948</v>
      </c>
      <c r="K80" s="273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:I81" si="18">C80/$I80</f>
        <v>0</v>
      </c>
      <c r="D81" s="105">
        <f t="shared" si="18"/>
        <v>0</v>
      </c>
      <c r="E81" s="105">
        <f t="shared" si="18"/>
        <v>0</v>
      </c>
      <c r="F81" s="105">
        <f t="shared" si="18"/>
        <v>1</v>
      </c>
      <c r="G81" s="105">
        <f t="shared" si="18"/>
        <v>0</v>
      </c>
      <c r="H81" s="105">
        <f t="shared" si="18"/>
        <v>0</v>
      </c>
      <c r="I81" s="107">
        <f t="shared" si="18"/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-3.2969182939268649E-12</v>
      </c>
      <c r="G82" s="2"/>
      <c r="H82" s="2"/>
      <c r="I82" s="271">
        <f>+I80-I470-I496-I522-I548-I574</f>
        <v>-3.2969182939268649E-12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241.27692369904329</v>
      </c>
      <c r="C85" s="46">
        <f t="shared" ref="C85:H85" si="19">C579+C605+C631</f>
        <v>0</v>
      </c>
      <c r="D85" s="46">
        <f t="shared" si="19"/>
        <v>18.723076300956674</v>
      </c>
      <c r="E85" s="46">
        <f t="shared" si="19"/>
        <v>0</v>
      </c>
      <c r="F85" s="46">
        <f t="shared" si="19"/>
        <v>0</v>
      </c>
      <c r="G85" s="46">
        <f t="shared" si="19"/>
        <v>0</v>
      </c>
      <c r="H85" s="47">
        <f t="shared" si="19"/>
        <v>0</v>
      </c>
      <c r="I85" s="48">
        <f>SUM(B85:H85)</f>
        <v>259.99999999999994</v>
      </c>
      <c r="K85" s="273">
        <v>0</v>
      </c>
    </row>
    <row r="86" spans="1:11" x14ac:dyDescent="0.25">
      <c r="A86" s="11" t="s">
        <v>7</v>
      </c>
      <c r="B86" s="52">
        <f t="shared" ref="B86:H101" si="20">B580+B606+B632</f>
        <v>155.87313887210547</v>
      </c>
      <c r="C86" s="52">
        <f t="shared" si="20"/>
        <v>0</v>
      </c>
      <c r="D86" s="52">
        <f t="shared" si="20"/>
        <v>12.126861127894534</v>
      </c>
      <c r="E86" s="52">
        <f t="shared" si="20"/>
        <v>0</v>
      </c>
      <c r="F86" s="52">
        <f t="shared" si="20"/>
        <v>0</v>
      </c>
      <c r="G86" s="52">
        <f t="shared" si="20"/>
        <v>0</v>
      </c>
      <c r="H86" s="53">
        <f t="shared" si="20"/>
        <v>0</v>
      </c>
      <c r="I86" s="54">
        <f t="shared" ref="I86:I105" si="21">SUM(B86:H86)</f>
        <v>168</v>
      </c>
      <c r="K86" s="273">
        <v>0</v>
      </c>
    </row>
    <row r="87" spans="1:11" x14ac:dyDescent="0.25">
      <c r="A87" s="12" t="s">
        <v>8</v>
      </c>
      <c r="B87" s="49">
        <f t="shared" si="20"/>
        <v>460.49603565161431</v>
      </c>
      <c r="C87" s="49">
        <f t="shared" si="20"/>
        <v>0</v>
      </c>
      <c r="D87" s="49">
        <f t="shared" si="20"/>
        <v>32.503964348385637</v>
      </c>
      <c r="E87" s="49">
        <f t="shared" si="20"/>
        <v>0</v>
      </c>
      <c r="F87" s="49">
        <f t="shared" si="20"/>
        <v>0</v>
      </c>
      <c r="G87" s="49">
        <f t="shared" si="20"/>
        <v>0</v>
      </c>
      <c r="H87" s="58">
        <f t="shared" si="20"/>
        <v>0</v>
      </c>
      <c r="I87" s="48">
        <f t="shared" si="21"/>
        <v>492.99999999999994</v>
      </c>
      <c r="K87" s="273">
        <v>0</v>
      </c>
    </row>
    <row r="88" spans="1:11" x14ac:dyDescent="0.25">
      <c r="A88" s="11" t="s">
        <v>9</v>
      </c>
      <c r="B88" s="52">
        <f t="shared" si="20"/>
        <v>949.97455602865239</v>
      </c>
      <c r="C88" s="52">
        <f t="shared" si="20"/>
        <v>0</v>
      </c>
      <c r="D88" s="52">
        <f t="shared" si="20"/>
        <v>62.025443971347592</v>
      </c>
      <c r="E88" s="52">
        <f t="shared" si="20"/>
        <v>0</v>
      </c>
      <c r="F88" s="52">
        <f t="shared" si="20"/>
        <v>0</v>
      </c>
      <c r="G88" s="52">
        <f t="shared" si="20"/>
        <v>0</v>
      </c>
      <c r="H88" s="53">
        <f t="shared" si="20"/>
        <v>0</v>
      </c>
      <c r="I88" s="54">
        <f t="shared" si="21"/>
        <v>1012</v>
      </c>
      <c r="K88" s="273">
        <v>0</v>
      </c>
    </row>
    <row r="89" spans="1:11" x14ac:dyDescent="0.25">
      <c r="A89" s="12" t="s">
        <v>10</v>
      </c>
      <c r="B89" s="49">
        <f t="shared" si="20"/>
        <v>0</v>
      </c>
      <c r="C89" s="49">
        <f t="shared" si="20"/>
        <v>0</v>
      </c>
      <c r="D89" s="49">
        <f t="shared" si="20"/>
        <v>0</v>
      </c>
      <c r="E89" s="49">
        <f t="shared" si="20"/>
        <v>0</v>
      </c>
      <c r="F89" s="49">
        <f t="shared" si="20"/>
        <v>0</v>
      </c>
      <c r="G89" s="49">
        <f t="shared" si="20"/>
        <v>0</v>
      </c>
      <c r="H89" s="58">
        <f t="shared" si="20"/>
        <v>0</v>
      </c>
      <c r="I89" s="48">
        <f t="shared" si="21"/>
        <v>0</v>
      </c>
      <c r="K89" s="273">
        <v>0</v>
      </c>
    </row>
    <row r="90" spans="1:11" x14ac:dyDescent="0.25">
      <c r="A90" s="11" t="s">
        <v>11</v>
      </c>
      <c r="B90" s="52">
        <f t="shared" si="20"/>
        <v>0</v>
      </c>
      <c r="C90" s="52">
        <f t="shared" si="20"/>
        <v>0</v>
      </c>
      <c r="D90" s="52">
        <f t="shared" si="20"/>
        <v>3.5186249504539448E-2</v>
      </c>
      <c r="E90" s="52">
        <f t="shared" si="20"/>
        <v>7.1900634496885978</v>
      </c>
      <c r="F90" s="52">
        <f t="shared" si="20"/>
        <v>0</v>
      </c>
      <c r="G90" s="52">
        <f t="shared" si="20"/>
        <v>0</v>
      </c>
      <c r="H90" s="53">
        <f t="shared" si="20"/>
        <v>0</v>
      </c>
      <c r="I90" s="54">
        <f t="shared" si="21"/>
        <v>7.225249699193137</v>
      </c>
      <c r="K90" s="273">
        <v>0</v>
      </c>
    </row>
    <row r="91" spans="1:11" x14ac:dyDescent="0.25">
      <c r="A91" s="12" t="s">
        <v>12</v>
      </c>
      <c r="B91" s="49">
        <f t="shared" si="20"/>
        <v>0</v>
      </c>
      <c r="C91" s="49">
        <f t="shared" si="20"/>
        <v>0</v>
      </c>
      <c r="D91" s="49">
        <f t="shared" si="20"/>
        <v>0</v>
      </c>
      <c r="E91" s="49">
        <f t="shared" si="20"/>
        <v>8</v>
      </c>
      <c r="F91" s="49">
        <f t="shared" si="20"/>
        <v>0</v>
      </c>
      <c r="G91" s="49">
        <f t="shared" si="20"/>
        <v>0</v>
      </c>
      <c r="H91" s="58">
        <f t="shared" si="20"/>
        <v>0</v>
      </c>
      <c r="I91" s="48">
        <f>SUM(B91:H91)</f>
        <v>8</v>
      </c>
      <c r="K91" s="273">
        <v>0</v>
      </c>
    </row>
    <row r="92" spans="1:11" x14ac:dyDescent="0.25">
      <c r="A92" s="11" t="s">
        <v>13</v>
      </c>
      <c r="B92" s="52">
        <f t="shared" si="20"/>
        <v>0</v>
      </c>
      <c r="C92" s="52">
        <f t="shared" si="20"/>
        <v>0.42321833704750389</v>
      </c>
      <c r="D92" s="52">
        <f t="shared" si="20"/>
        <v>8.6348165724261766E-2</v>
      </c>
      <c r="E92" s="52">
        <f t="shared" si="20"/>
        <v>60.821275900341057</v>
      </c>
      <c r="F92" s="52">
        <f t="shared" si="20"/>
        <v>811.22835940928155</v>
      </c>
      <c r="G92" s="52">
        <f t="shared" si="20"/>
        <v>0</v>
      </c>
      <c r="H92" s="53">
        <f t="shared" si="20"/>
        <v>0</v>
      </c>
      <c r="I92" s="54">
        <f t="shared" si="21"/>
        <v>872.55920181239435</v>
      </c>
      <c r="K92" s="273">
        <v>0</v>
      </c>
    </row>
    <row r="93" spans="1:11" x14ac:dyDescent="0.25">
      <c r="A93" s="12" t="s">
        <v>14</v>
      </c>
      <c r="B93" s="49">
        <f t="shared" si="20"/>
        <v>5830.4832122003982</v>
      </c>
      <c r="C93" s="49">
        <f t="shared" si="20"/>
        <v>4.5210170437357213</v>
      </c>
      <c r="D93" s="49">
        <f t="shared" si="20"/>
        <v>441.08337075586604</v>
      </c>
      <c r="E93" s="49">
        <f t="shared" si="20"/>
        <v>0</v>
      </c>
      <c r="F93" s="49">
        <f t="shared" si="20"/>
        <v>0</v>
      </c>
      <c r="G93" s="49">
        <f t="shared" si="20"/>
        <v>0</v>
      </c>
      <c r="H93" s="58">
        <f t="shared" si="20"/>
        <v>0</v>
      </c>
      <c r="I93" s="48">
        <f t="shared" si="21"/>
        <v>6276.0875999999998</v>
      </c>
      <c r="K93" s="273">
        <v>0</v>
      </c>
    </row>
    <row r="94" spans="1:11" x14ac:dyDescent="0.25">
      <c r="A94" s="11" t="s">
        <v>15</v>
      </c>
      <c r="B94" s="52">
        <f t="shared" si="20"/>
        <v>1217.1288915268765</v>
      </c>
      <c r="C94" s="52">
        <f t="shared" si="20"/>
        <v>60.947871518298292</v>
      </c>
      <c r="D94" s="52">
        <f t="shared" si="20"/>
        <v>69.931546283010064</v>
      </c>
      <c r="E94" s="52">
        <f t="shared" si="20"/>
        <v>28.991690671815171</v>
      </c>
      <c r="F94" s="52">
        <f t="shared" si="20"/>
        <v>0</v>
      </c>
      <c r="G94" s="52">
        <f t="shared" si="20"/>
        <v>0</v>
      </c>
      <c r="H94" s="53">
        <f t="shared" si="20"/>
        <v>0</v>
      </c>
      <c r="I94" s="54">
        <f t="shared" si="21"/>
        <v>1377</v>
      </c>
      <c r="K94" s="273">
        <v>0</v>
      </c>
    </row>
    <row r="95" spans="1:11" x14ac:dyDescent="0.25">
      <c r="A95" s="12" t="s">
        <v>16</v>
      </c>
      <c r="B95" s="49">
        <f t="shared" si="20"/>
        <v>314.14221246204204</v>
      </c>
      <c r="C95" s="49">
        <f t="shared" si="20"/>
        <v>1.2583854168009594</v>
      </c>
      <c r="D95" s="49">
        <f t="shared" si="20"/>
        <v>35.353464867393946</v>
      </c>
      <c r="E95" s="49">
        <f t="shared" si="20"/>
        <v>4.2459372537630307</v>
      </c>
      <c r="F95" s="49">
        <f t="shared" si="20"/>
        <v>0</v>
      </c>
      <c r="G95" s="49">
        <f t="shared" si="20"/>
        <v>0</v>
      </c>
      <c r="H95" s="58">
        <f t="shared" si="20"/>
        <v>0</v>
      </c>
      <c r="I95" s="48">
        <f t="shared" si="21"/>
        <v>354.99999999999994</v>
      </c>
      <c r="K95" s="273">
        <v>0</v>
      </c>
    </row>
    <row r="96" spans="1:11" x14ac:dyDescent="0.25">
      <c r="A96" s="11" t="s">
        <v>17</v>
      </c>
      <c r="B96" s="52">
        <f t="shared" si="20"/>
        <v>0</v>
      </c>
      <c r="C96" s="52">
        <f t="shared" si="20"/>
        <v>0</v>
      </c>
      <c r="D96" s="52">
        <f t="shared" si="20"/>
        <v>0</v>
      </c>
      <c r="E96" s="52">
        <f t="shared" si="20"/>
        <v>0</v>
      </c>
      <c r="F96" s="52">
        <f t="shared" si="20"/>
        <v>0</v>
      </c>
      <c r="G96" s="52">
        <f t="shared" si="20"/>
        <v>0</v>
      </c>
      <c r="H96" s="53">
        <f t="shared" si="20"/>
        <v>0</v>
      </c>
      <c r="I96" s="54">
        <f t="shared" si="21"/>
        <v>0</v>
      </c>
      <c r="K96" s="273">
        <v>0</v>
      </c>
    </row>
    <row r="97" spans="1:11" x14ac:dyDescent="0.25">
      <c r="A97" s="12" t="s">
        <v>139</v>
      </c>
      <c r="B97" s="49">
        <f t="shared" si="20"/>
        <v>1000.8863688772798</v>
      </c>
      <c r="C97" s="49">
        <f t="shared" si="20"/>
        <v>124.43857401958456</v>
      </c>
      <c r="D97" s="49">
        <f t="shared" si="20"/>
        <v>90.793051228599026</v>
      </c>
      <c r="E97" s="49">
        <f t="shared" si="20"/>
        <v>19.110200260422811</v>
      </c>
      <c r="F97" s="49">
        <f t="shared" si="20"/>
        <v>0</v>
      </c>
      <c r="G97" s="49">
        <f t="shared" si="20"/>
        <v>0</v>
      </c>
      <c r="H97" s="58">
        <f t="shared" si="20"/>
        <v>0</v>
      </c>
      <c r="I97" s="48">
        <f t="shared" si="21"/>
        <v>1235.2281943858861</v>
      </c>
      <c r="K97" s="273">
        <v>0</v>
      </c>
    </row>
    <row r="98" spans="1:11" x14ac:dyDescent="0.25">
      <c r="A98" s="11" t="s">
        <v>18</v>
      </c>
      <c r="B98" s="52">
        <f t="shared" si="20"/>
        <v>0</v>
      </c>
      <c r="C98" s="52">
        <f t="shared" si="20"/>
        <v>0</v>
      </c>
      <c r="D98" s="52">
        <f t="shared" si="20"/>
        <v>0</v>
      </c>
      <c r="E98" s="52">
        <f t="shared" si="20"/>
        <v>0</v>
      </c>
      <c r="F98" s="52">
        <f t="shared" si="20"/>
        <v>0</v>
      </c>
      <c r="G98" s="52">
        <f t="shared" si="20"/>
        <v>0</v>
      </c>
      <c r="H98" s="53">
        <f t="shared" si="20"/>
        <v>0</v>
      </c>
      <c r="I98" s="54">
        <f t="shared" si="21"/>
        <v>0</v>
      </c>
      <c r="K98" s="273">
        <v>0</v>
      </c>
    </row>
    <row r="99" spans="1:11" x14ac:dyDescent="0.25">
      <c r="A99" s="12" t="s">
        <v>19</v>
      </c>
      <c r="B99" s="49">
        <f t="shared" si="20"/>
        <v>0</v>
      </c>
      <c r="C99" s="49">
        <f t="shared" si="20"/>
        <v>0</v>
      </c>
      <c r="D99" s="49">
        <f t="shared" si="20"/>
        <v>0</v>
      </c>
      <c r="E99" s="49">
        <f t="shared" si="20"/>
        <v>0</v>
      </c>
      <c r="F99" s="49">
        <f t="shared" si="20"/>
        <v>0</v>
      </c>
      <c r="G99" s="49">
        <f t="shared" si="20"/>
        <v>0</v>
      </c>
      <c r="H99" s="58">
        <f t="shared" si="20"/>
        <v>0</v>
      </c>
      <c r="I99" s="48">
        <f t="shared" si="21"/>
        <v>0</v>
      </c>
      <c r="K99" s="273">
        <v>0</v>
      </c>
    </row>
    <row r="100" spans="1:11" x14ac:dyDescent="0.25">
      <c r="A100" s="11" t="s">
        <v>20</v>
      </c>
      <c r="B100" s="52">
        <f t="shared" si="20"/>
        <v>41.238074711097354</v>
      </c>
      <c r="C100" s="52">
        <f t="shared" si="20"/>
        <v>0</v>
      </c>
      <c r="D100" s="52">
        <f t="shared" si="20"/>
        <v>0.76192528890264799</v>
      </c>
      <c r="E100" s="52">
        <f t="shared" si="20"/>
        <v>0</v>
      </c>
      <c r="F100" s="52">
        <f t="shared" si="20"/>
        <v>0</v>
      </c>
      <c r="G100" s="52">
        <f t="shared" si="20"/>
        <v>0</v>
      </c>
      <c r="H100" s="53">
        <f t="shared" si="20"/>
        <v>0</v>
      </c>
      <c r="I100" s="54">
        <f t="shared" si="21"/>
        <v>42</v>
      </c>
      <c r="K100" s="273">
        <v>0</v>
      </c>
    </row>
    <row r="101" spans="1:11" x14ac:dyDescent="0.25">
      <c r="A101" s="13" t="s">
        <v>58</v>
      </c>
      <c r="B101" s="49">
        <f t="shared" si="20"/>
        <v>6472.4590353822223</v>
      </c>
      <c r="C101" s="49">
        <f t="shared" si="20"/>
        <v>11.978448274942913</v>
      </c>
      <c r="D101" s="49">
        <f t="shared" si="20"/>
        <v>807.5625163428349</v>
      </c>
      <c r="E101" s="49">
        <f t="shared" si="20"/>
        <v>0</v>
      </c>
      <c r="F101" s="49">
        <f t="shared" si="20"/>
        <v>0</v>
      </c>
      <c r="G101" s="49">
        <f t="shared" si="20"/>
        <v>0</v>
      </c>
      <c r="H101" s="58">
        <f t="shared" si="20"/>
        <v>0</v>
      </c>
      <c r="I101" s="48">
        <f t="shared" si="21"/>
        <v>7292</v>
      </c>
      <c r="K101" s="273">
        <v>0</v>
      </c>
    </row>
    <row r="102" spans="1:11" x14ac:dyDescent="0.25">
      <c r="A102" s="11" t="s">
        <v>21</v>
      </c>
      <c r="B102" s="52">
        <f t="shared" ref="B102:H105" si="22">B596+B622+B648</f>
        <v>209.54158977248252</v>
      </c>
      <c r="C102" s="52">
        <f t="shared" si="22"/>
        <v>0</v>
      </c>
      <c r="D102" s="52">
        <f t="shared" si="22"/>
        <v>15.264615758039884</v>
      </c>
      <c r="E102" s="52">
        <f t="shared" si="22"/>
        <v>0</v>
      </c>
      <c r="F102" s="52">
        <f t="shared" si="22"/>
        <v>5.8708965694775843</v>
      </c>
      <c r="G102" s="52">
        <f t="shared" si="22"/>
        <v>0</v>
      </c>
      <c r="H102" s="53">
        <f t="shared" si="22"/>
        <v>0</v>
      </c>
      <c r="I102" s="54">
        <f t="shared" si="21"/>
        <v>230.67710210000001</v>
      </c>
      <c r="K102" s="273">
        <v>0</v>
      </c>
    </row>
    <row r="103" spans="1:11" x14ac:dyDescent="0.25">
      <c r="A103" s="13" t="s">
        <v>22</v>
      </c>
      <c r="B103" s="49">
        <f t="shared" si="22"/>
        <v>279.82261938048197</v>
      </c>
      <c r="C103" s="49">
        <f t="shared" si="22"/>
        <v>0</v>
      </c>
      <c r="D103" s="49">
        <f t="shared" si="22"/>
        <v>79.098324194165684</v>
      </c>
      <c r="E103" s="49">
        <f t="shared" si="22"/>
        <v>0</v>
      </c>
      <c r="F103" s="49">
        <f t="shared" si="22"/>
        <v>0</v>
      </c>
      <c r="G103" s="49">
        <f t="shared" si="22"/>
        <v>0</v>
      </c>
      <c r="H103" s="58">
        <f t="shared" si="22"/>
        <v>0</v>
      </c>
      <c r="I103" s="48">
        <f t="shared" si="21"/>
        <v>358.92094357464765</v>
      </c>
      <c r="K103" s="273">
        <v>0</v>
      </c>
    </row>
    <row r="104" spans="1:11" x14ac:dyDescent="0.25">
      <c r="A104" s="11" t="s">
        <v>23</v>
      </c>
      <c r="B104" s="52">
        <f t="shared" si="22"/>
        <v>1767.2653348870849</v>
      </c>
      <c r="C104" s="52">
        <f t="shared" si="22"/>
        <v>6.076152472915199</v>
      </c>
      <c r="D104" s="52">
        <f t="shared" si="22"/>
        <v>185.05851264</v>
      </c>
      <c r="E104" s="52">
        <f t="shared" si="22"/>
        <v>0</v>
      </c>
      <c r="F104" s="52">
        <f t="shared" si="22"/>
        <v>0</v>
      </c>
      <c r="G104" s="52">
        <f t="shared" si="22"/>
        <v>0</v>
      </c>
      <c r="H104" s="53">
        <f t="shared" si="22"/>
        <v>0</v>
      </c>
      <c r="I104" s="54">
        <f t="shared" si="21"/>
        <v>1958.4</v>
      </c>
      <c r="K104" s="273">
        <v>0</v>
      </c>
    </row>
    <row r="105" spans="1:11" ht="14.4" thickBot="1" x14ac:dyDescent="0.3">
      <c r="A105" s="13" t="s">
        <v>24</v>
      </c>
      <c r="B105" s="49">
        <f t="shared" si="22"/>
        <v>1927.166881112601</v>
      </c>
      <c r="C105" s="49">
        <f t="shared" si="22"/>
        <v>0.12997954537537343</v>
      </c>
      <c r="D105" s="49">
        <f t="shared" si="22"/>
        <v>2570.7561728840396</v>
      </c>
      <c r="E105" s="49">
        <f t="shared" si="22"/>
        <v>1029.8339914292274</v>
      </c>
      <c r="F105" s="49">
        <f t="shared" si="22"/>
        <v>0</v>
      </c>
      <c r="G105" s="49">
        <f t="shared" si="22"/>
        <v>920.30032364185899</v>
      </c>
      <c r="H105" s="58">
        <f t="shared" si="22"/>
        <v>0.96785138689871519</v>
      </c>
      <c r="I105" s="48">
        <f t="shared" si="21"/>
        <v>6449.1552000000011</v>
      </c>
      <c r="K105" s="273">
        <v>0</v>
      </c>
    </row>
    <row r="106" spans="1:11" x14ac:dyDescent="0.25">
      <c r="A106" s="21" t="s">
        <v>25</v>
      </c>
      <c r="B106" s="127">
        <f>SUM(B85:B105)</f>
        <v>20867.754874563976</v>
      </c>
      <c r="C106" s="127">
        <f t="shared" ref="C106:I106" si="23">SUM(C85:C105)</f>
        <v>209.7736466287005</v>
      </c>
      <c r="D106" s="127">
        <f t="shared" si="23"/>
        <v>4421.1643804066653</v>
      </c>
      <c r="E106" s="127">
        <f t="shared" si="23"/>
        <v>1158.1931589652581</v>
      </c>
      <c r="F106" s="127">
        <f t="shared" si="23"/>
        <v>817.09925597875917</v>
      </c>
      <c r="G106" s="127">
        <f t="shared" si="23"/>
        <v>920.30032364185899</v>
      </c>
      <c r="H106" s="128">
        <f t="shared" si="23"/>
        <v>0.96785138689871519</v>
      </c>
      <c r="I106" s="129">
        <f t="shared" si="23"/>
        <v>28395.253491572123</v>
      </c>
      <c r="K106" s="273">
        <v>0</v>
      </c>
    </row>
    <row r="107" spans="1:11" ht="13.5" customHeight="1" thickBot="1" x14ac:dyDescent="0.35">
      <c r="A107" s="18" t="s">
        <v>85</v>
      </c>
      <c r="B107" s="105">
        <f>B106/$I106</f>
        <v>0.73490292596816043</v>
      </c>
      <c r="C107" s="105">
        <f t="shared" ref="C107:I107" si="24">C106/$I106</f>
        <v>7.3876307070462515E-3</v>
      </c>
      <c r="D107" s="105">
        <f t="shared" si="24"/>
        <v>0.15570082449585781</v>
      </c>
      <c r="E107" s="105">
        <f t="shared" si="24"/>
        <v>4.078826622586823E-2</v>
      </c>
      <c r="F107" s="105">
        <f t="shared" si="24"/>
        <v>2.877590989709879E-2</v>
      </c>
      <c r="G107" s="105">
        <f t="shared" si="24"/>
        <v>3.2410357735140824E-2</v>
      </c>
      <c r="H107" s="105">
        <f t="shared" si="24"/>
        <v>3.40849708274652E-5</v>
      </c>
      <c r="I107" s="107">
        <f t="shared" si="24"/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5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5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5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25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5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5"/>
        <v>0</v>
      </c>
    </row>
    <row r="119" spans="1:9" x14ac:dyDescent="0.25">
      <c r="A119" s="12" t="s">
        <v>14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5"/>
        <v>0</v>
      </c>
    </row>
    <row r="120" spans="1:9" x14ac:dyDescent="0.25">
      <c r="A120" s="11" t="s">
        <v>15</v>
      </c>
      <c r="B120" s="52">
        <v>0</v>
      </c>
      <c r="C120" s="52">
        <v>620.98695806078979</v>
      </c>
      <c r="D120" s="52">
        <v>1.0130419392102286</v>
      </c>
      <c r="E120" s="52">
        <v>0</v>
      </c>
      <c r="F120" s="372"/>
      <c r="G120" s="52">
        <v>0</v>
      </c>
      <c r="H120" s="53">
        <v>0</v>
      </c>
      <c r="I120" s="54">
        <f>SUM(B120:H120)</f>
        <v>622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25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25"/>
        <v>0</v>
      </c>
    </row>
    <row r="123" spans="1:9" x14ac:dyDescent="0.25">
      <c r="A123" s="12" t="s">
        <v>139</v>
      </c>
      <c r="B123" s="49">
        <v>1.6384396280651394</v>
      </c>
      <c r="C123" s="49">
        <v>23.525020843134765</v>
      </c>
      <c r="D123" s="49">
        <v>61.829462606596394</v>
      </c>
      <c r="E123" s="49">
        <v>7.0769222037090074E-3</v>
      </c>
      <c r="F123" s="372"/>
      <c r="G123" s="49">
        <v>0</v>
      </c>
      <c r="H123" s="58">
        <v>0</v>
      </c>
      <c r="I123" s="48">
        <f t="shared" si="25"/>
        <v>87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5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5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5"/>
        <v>0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5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0</v>
      </c>
      <c r="E128" s="52">
        <v>0</v>
      </c>
      <c r="F128" s="372"/>
      <c r="G128" s="52">
        <v>0</v>
      </c>
      <c r="H128" s="53">
        <v>0</v>
      </c>
      <c r="I128" s="54">
        <f t="shared" si="25"/>
        <v>0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25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25"/>
        <v>0</v>
      </c>
    </row>
    <row r="131" spans="1:9" ht="14.4" thickBot="1" x14ac:dyDescent="0.3">
      <c r="A131" s="13" t="s">
        <v>24</v>
      </c>
      <c r="B131" s="49">
        <v>0.96053127345566769</v>
      </c>
      <c r="C131" s="49">
        <v>0</v>
      </c>
      <c r="D131" s="49">
        <v>0</v>
      </c>
      <c r="E131" s="49">
        <v>85.502722793728296</v>
      </c>
      <c r="F131" s="373"/>
      <c r="G131" s="49">
        <v>27.678345932816065</v>
      </c>
      <c r="H131" s="58">
        <v>0</v>
      </c>
      <c r="I131" s="48">
        <f t="shared" si="25"/>
        <v>114.14160000000004</v>
      </c>
    </row>
    <row r="132" spans="1:9" x14ac:dyDescent="0.25">
      <c r="A132" s="21" t="s">
        <v>25</v>
      </c>
      <c r="B132" s="127">
        <f>SUM(B111:B131)</f>
        <v>2.5989709015208069</v>
      </c>
      <c r="C132" s="127">
        <f t="shared" ref="C132:I132" si="26">SUM(C111:C131)</f>
        <v>644.5119789039245</v>
      </c>
      <c r="D132" s="127">
        <f t="shared" si="26"/>
        <v>62.842504545806619</v>
      </c>
      <c r="E132" s="127">
        <f t="shared" si="26"/>
        <v>85.509799715932004</v>
      </c>
      <c r="F132" s="127">
        <f t="shared" si="26"/>
        <v>0</v>
      </c>
      <c r="G132" s="127">
        <f t="shared" si="26"/>
        <v>27.678345932816065</v>
      </c>
      <c r="H132" s="128">
        <f t="shared" si="26"/>
        <v>0</v>
      </c>
      <c r="I132" s="129">
        <f t="shared" si="26"/>
        <v>823.14160000000004</v>
      </c>
    </row>
    <row r="133" spans="1:9" ht="15" thickBot="1" x14ac:dyDescent="0.35">
      <c r="A133" s="18" t="s">
        <v>85</v>
      </c>
      <c r="B133" s="105">
        <f>B132/$I132</f>
        <v>3.1573800929521807E-3</v>
      </c>
      <c r="C133" s="105">
        <f t="shared" ref="C133:I133" si="27">C132/$I132</f>
        <v>0.78299041003871561</v>
      </c>
      <c r="D133" s="105">
        <f t="shared" si="27"/>
        <v>7.6344707333229928E-2</v>
      </c>
      <c r="E133" s="105">
        <f t="shared" si="27"/>
        <v>0.10388224786103874</v>
      </c>
      <c r="F133" s="105">
        <f t="shared" si="27"/>
        <v>0</v>
      </c>
      <c r="G133" s="105">
        <f t="shared" si="27"/>
        <v>3.3625254674063444E-2</v>
      </c>
      <c r="H133" s="105">
        <f t="shared" si="27"/>
        <v>0</v>
      </c>
      <c r="I133" s="107">
        <f t="shared" si="27"/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28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28"/>
        <v>0</v>
      </c>
    </row>
    <row r="140" spans="1:9" x14ac:dyDescent="0.25">
      <c r="A140" s="11" t="s">
        <v>9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28"/>
        <v>0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28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28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0.23689600290575485</v>
      </c>
      <c r="E144" s="52">
        <v>0.25912274721774614</v>
      </c>
      <c r="F144" s="372"/>
      <c r="G144" s="52">
        <v>0</v>
      </c>
      <c r="H144" s="53">
        <v>0</v>
      </c>
      <c r="I144" s="54">
        <f t="shared" si="28"/>
        <v>0.496018750123501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28"/>
        <v>0</v>
      </c>
    </row>
    <row r="146" spans="1:9" x14ac:dyDescent="0.25">
      <c r="A146" s="11" t="s">
        <v>15</v>
      </c>
      <c r="B146" s="52">
        <v>11.63939822772355</v>
      </c>
      <c r="C146" s="52">
        <v>98.59602665095629</v>
      </c>
      <c r="D146" s="52">
        <v>5.7645751213201564</v>
      </c>
      <c r="E146" s="52">
        <v>0</v>
      </c>
      <c r="F146" s="372"/>
      <c r="G146" s="52">
        <v>0</v>
      </c>
      <c r="H146" s="53">
        <v>0</v>
      </c>
      <c r="I146" s="54">
        <f>SUM(B146:H146)</f>
        <v>116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28"/>
        <v>0</v>
      </c>
    </row>
    <row r="148" spans="1:9" x14ac:dyDescent="0.25">
      <c r="A148" s="11" t="s">
        <v>17</v>
      </c>
      <c r="B148" s="52">
        <v>0</v>
      </c>
      <c r="C148" s="52">
        <v>0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28"/>
        <v>0</v>
      </c>
    </row>
    <row r="149" spans="1:9" x14ac:dyDescent="0.25">
      <c r="A149" s="12" t="s">
        <v>139</v>
      </c>
      <c r="B149" s="49">
        <v>9.6729889915991141</v>
      </c>
      <c r="C149" s="49">
        <v>443.11082031014638</v>
      </c>
      <c r="D149" s="49">
        <v>92.216190698254508</v>
      </c>
      <c r="E149" s="49">
        <v>0</v>
      </c>
      <c r="F149" s="372"/>
      <c r="G149" s="49">
        <v>0</v>
      </c>
      <c r="H149" s="58">
        <v>0</v>
      </c>
      <c r="I149" s="48">
        <f t="shared" si="28"/>
        <v>545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28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28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28"/>
        <v>0</v>
      </c>
    </row>
    <row r="153" spans="1:9" x14ac:dyDescent="0.25">
      <c r="A153" s="13" t="s">
        <v>58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28"/>
        <v>0</v>
      </c>
    </row>
    <row r="154" spans="1:9" x14ac:dyDescent="0.25">
      <c r="A154" s="11" t="s">
        <v>21</v>
      </c>
      <c r="B154" s="52">
        <v>0</v>
      </c>
      <c r="C154" s="52">
        <v>0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28"/>
        <v>0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28"/>
        <v>0</v>
      </c>
    </row>
    <row r="156" spans="1:9" x14ac:dyDescent="0.25">
      <c r="A156" s="11" t="s">
        <v>23</v>
      </c>
      <c r="B156" s="52">
        <v>1.3279895915415292</v>
      </c>
      <c r="C156" s="52">
        <v>0</v>
      </c>
      <c r="D156" s="52">
        <v>5.4410408458470866E-2</v>
      </c>
      <c r="E156" s="52">
        <v>0</v>
      </c>
      <c r="F156" s="372"/>
      <c r="G156" s="52">
        <v>0</v>
      </c>
      <c r="H156" s="53">
        <v>0</v>
      </c>
      <c r="I156" s="54">
        <f t="shared" si="28"/>
        <v>1.3824000000000001</v>
      </c>
    </row>
    <row r="157" spans="1:9" ht="14.4" thickBot="1" x14ac:dyDescent="0.3">
      <c r="A157" s="13" t="s">
        <v>24</v>
      </c>
      <c r="B157" s="49">
        <v>7.3381248062317015</v>
      </c>
      <c r="C157" s="49">
        <v>4.0387789604540855E-2</v>
      </c>
      <c r="D157" s="49">
        <v>33.691830653021348</v>
      </c>
      <c r="E157" s="49">
        <v>747.36864220393431</v>
      </c>
      <c r="F157" s="373"/>
      <c r="G157" s="49">
        <v>14.259918814623258</v>
      </c>
      <c r="H157" s="58">
        <v>88.571095732584837</v>
      </c>
      <c r="I157" s="48">
        <f t="shared" si="28"/>
        <v>891.27</v>
      </c>
    </row>
    <row r="158" spans="1:9" x14ac:dyDescent="0.25">
      <c r="A158" s="21" t="s">
        <v>25</v>
      </c>
      <c r="B158" s="127">
        <f>SUM(B137:B157)</f>
        <v>29.978501617095898</v>
      </c>
      <c r="C158" s="127">
        <f t="shared" ref="C158:I158" si="29">SUM(C137:C157)</f>
        <v>541.74723475070721</v>
      </c>
      <c r="D158" s="127">
        <f t="shared" si="29"/>
        <v>131.96390288396023</v>
      </c>
      <c r="E158" s="127">
        <f t="shared" si="29"/>
        <v>747.62776495115202</v>
      </c>
      <c r="F158" s="127">
        <f t="shared" si="29"/>
        <v>0</v>
      </c>
      <c r="G158" s="127">
        <f t="shared" si="29"/>
        <v>14.259918814623258</v>
      </c>
      <c r="H158" s="128">
        <f t="shared" si="29"/>
        <v>88.571095732584837</v>
      </c>
      <c r="I158" s="129">
        <f t="shared" si="29"/>
        <v>1554.1484187501235</v>
      </c>
    </row>
    <row r="159" spans="1:9" ht="15" thickBot="1" x14ac:dyDescent="0.35">
      <c r="A159" s="18" t="s">
        <v>85</v>
      </c>
      <c r="B159" s="105">
        <f>B158/$I158</f>
        <v>1.9289342803697727E-2</v>
      </c>
      <c r="C159" s="105">
        <f t="shared" ref="C159:I159" si="30">C158/$I158</f>
        <v>0.34858140201718374</v>
      </c>
      <c r="D159" s="105">
        <f t="shared" si="30"/>
        <v>8.4910746806336673E-2</v>
      </c>
      <c r="E159" s="105">
        <f t="shared" si="30"/>
        <v>0.48105300364582226</v>
      </c>
      <c r="F159" s="105">
        <f t="shared" si="30"/>
        <v>0</v>
      </c>
      <c r="G159" s="105">
        <f t="shared" si="30"/>
        <v>9.1753906142962617E-3</v>
      </c>
      <c r="H159" s="105">
        <f t="shared" si="30"/>
        <v>5.6990114112663345E-2</v>
      </c>
      <c r="I159" s="107">
        <f t="shared" si="30"/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>
        <v>0</v>
      </c>
      <c r="G164" s="52">
        <v>0</v>
      </c>
      <c r="H164" s="53">
        <v>0</v>
      </c>
      <c r="I164" s="54">
        <f t="shared" ref="I164:I183" si="3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>
        <v>0</v>
      </c>
      <c r="G165" s="49">
        <v>0</v>
      </c>
      <c r="H165" s="58">
        <v>0</v>
      </c>
      <c r="I165" s="48">
        <f t="shared" si="3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33</v>
      </c>
      <c r="E166" s="52">
        <v>0</v>
      </c>
      <c r="F166" s="372">
        <v>0</v>
      </c>
      <c r="G166" s="52">
        <v>0</v>
      </c>
      <c r="H166" s="53">
        <v>0</v>
      </c>
      <c r="I166" s="54">
        <f t="shared" si="31"/>
        <v>33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>
        <v>0</v>
      </c>
      <c r="G167" s="49">
        <v>0</v>
      </c>
      <c r="H167" s="58">
        <v>0</v>
      </c>
      <c r="I167" s="48">
        <f t="shared" si="3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>
        <v>0</v>
      </c>
      <c r="G168" s="52">
        <v>0</v>
      </c>
      <c r="H168" s="53">
        <v>0</v>
      </c>
      <c r="I168" s="54">
        <f t="shared" si="3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>
        <v>0</v>
      </c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>
        <v>0</v>
      </c>
      <c r="G170" s="52">
        <v>0</v>
      </c>
      <c r="H170" s="53">
        <v>0</v>
      </c>
      <c r="I170" s="54">
        <f t="shared" si="31"/>
        <v>0</v>
      </c>
    </row>
    <row r="171" spans="1:9" x14ac:dyDescent="0.25">
      <c r="A171" s="12" t="s">
        <v>14</v>
      </c>
      <c r="B171" s="49">
        <v>0</v>
      </c>
      <c r="C171" s="49">
        <v>0</v>
      </c>
      <c r="D171" s="49">
        <v>0</v>
      </c>
      <c r="E171" s="49">
        <v>0</v>
      </c>
      <c r="F171" s="372">
        <v>0</v>
      </c>
      <c r="G171" s="49">
        <v>0</v>
      </c>
      <c r="H171" s="58">
        <v>0</v>
      </c>
      <c r="I171" s="48">
        <f t="shared" si="31"/>
        <v>0</v>
      </c>
    </row>
    <row r="172" spans="1:9" x14ac:dyDescent="0.25">
      <c r="A172" s="11" t="s">
        <v>15</v>
      </c>
      <c r="B172" s="52">
        <v>15.150237372681028</v>
      </c>
      <c r="C172" s="52">
        <v>0</v>
      </c>
      <c r="D172" s="52">
        <v>37.849762627318967</v>
      </c>
      <c r="E172" s="52">
        <v>0</v>
      </c>
      <c r="F172" s="372">
        <v>0</v>
      </c>
      <c r="G172" s="52">
        <v>0</v>
      </c>
      <c r="H172" s="53">
        <v>0</v>
      </c>
      <c r="I172" s="54">
        <f>SUM(B172:H172)</f>
        <v>52.999999999999993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8</v>
      </c>
      <c r="E173" s="49">
        <v>0</v>
      </c>
      <c r="F173" s="372">
        <v>0</v>
      </c>
      <c r="G173" s="49">
        <v>0</v>
      </c>
      <c r="H173" s="58">
        <v>0</v>
      </c>
      <c r="I173" s="48">
        <f t="shared" si="31"/>
        <v>8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>
        <v>0</v>
      </c>
      <c r="G174" s="52">
        <v>0</v>
      </c>
      <c r="H174" s="53">
        <v>0</v>
      </c>
      <c r="I174" s="54">
        <f t="shared" si="3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>
        <v>0</v>
      </c>
      <c r="G175" s="49">
        <v>0</v>
      </c>
      <c r="H175" s="58">
        <v>0</v>
      </c>
      <c r="I175" s="48">
        <f t="shared" si="3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>
        <v>0</v>
      </c>
      <c r="G176" s="52">
        <v>0</v>
      </c>
      <c r="H176" s="53">
        <v>0</v>
      </c>
      <c r="I176" s="54">
        <f t="shared" si="31"/>
        <v>0</v>
      </c>
    </row>
    <row r="177" spans="1:9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>
        <v>0</v>
      </c>
      <c r="G177" s="49">
        <v>0</v>
      </c>
      <c r="H177" s="58">
        <v>0</v>
      </c>
      <c r="I177" s="48">
        <f t="shared" si="31"/>
        <v>0</v>
      </c>
    </row>
    <row r="178" spans="1:9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>
        <v>0</v>
      </c>
      <c r="G178" s="52">
        <v>0</v>
      </c>
      <c r="H178" s="53">
        <v>0</v>
      </c>
      <c r="I178" s="54">
        <f t="shared" si="31"/>
        <v>0</v>
      </c>
    </row>
    <row r="179" spans="1:9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>
        <v>0</v>
      </c>
      <c r="G179" s="49">
        <v>0</v>
      </c>
      <c r="H179" s="58">
        <v>0</v>
      </c>
      <c r="I179" s="48">
        <f t="shared" si="31"/>
        <v>0</v>
      </c>
    </row>
    <row r="180" spans="1:9" x14ac:dyDescent="0.25">
      <c r="A180" s="11" t="s">
        <v>21</v>
      </c>
      <c r="B180" s="52">
        <v>0</v>
      </c>
      <c r="C180" s="52">
        <v>0</v>
      </c>
      <c r="D180" s="52">
        <v>0</v>
      </c>
      <c r="E180" s="52">
        <v>0</v>
      </c>
      <c r="F180" s="372">
        <v>0</v>
      </c>
      <c r="G180" s="52">
        <v>0</v>
      </c>
      <c r="H180" s="53">
        <v>0</v>
      </c>
      <c r="I180" s="54">
        <f t="shared" si="31"/>
        <v>0</v>
      </c>
    </row>
    <row r="181" spans="1:9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>
        <v>0</v>
      </c>
      <c r="G181" s="49">
        <v>0</v>
      </c>
      <c r="H181" s="58">
        <v>0</v>
      </c>
      <c r="I181" s="48">
        <f t="shared" si="31"/>
        <v>0</v>
      </c>
    </row>
    <row r="182" spans="1:9" x14ac:dyDescent="0.25">
      <c r="A182" s="11" t="s">
        <v>23</v>
      </c>
      <c r="B182" s="52">
        <v>0</v>
      </c>
      <c r="C182" s="52">
        <v>0</v>
      </c>
      <c r="D182" s="52">
        <v>0</v>
      </c>
      <c r="E182" s="52">
        <v>0</v>
      </c>
      <c r="F182" s="372">
        <v>0</v>
      </c>
      <c r="G182" s="52">
        <v>0</v>
      </c>
      <c r="H182" s="53">
        <v>0</v>
      </c>
      <c r="I182" s="54">
        <f t="shared" si="31"/>
        <v>0</v>
      </c>
    </row>
    <row r="183" spans="1:9" ht="14.4" thickBot="1" x14ac:dyDescent="0.3">
      <c r="A183" s="13" t="s">
        <v>24</v>
      </c>
      <c r="B183" s="49">
        <v>0.18173456968208182</v>
      </c>
      <c r="C183" s="49">
        <v>0</v>
      </c>
      <c r="D183" s="49">
        <v>4.4927444521457849</v>
      </c>
      <c r="E183" s="49">
        <v>4.7264010949972119</v>
      </c>
      <c r="F183" s="373">
        <v>0</v>
      </c>
      <c r="G183" s="49">
        <v>0.42271153505121178</v>
      </c>
      <c r="H183" s="58">
        <v>1.3508083481237092</v>
      </c>
      <c r="I183" s="48">
        <f t="shared" si="31"/>
        <v>11.174399999999999</v>
      </c>
    </row>
    <row r="184" spans="1:9" x14ac:dyDescent="0.25">
      <c r="A184" s="21" t="s">
        <v>25</v>
      </c>
      <c r="B184" s="127">
        <f>SUM(B163:B183)</f>
        <v>15.33197194236311</v>
      </c>
      <c r="C184" s="127">
        <f t="shared" ref="C184:I184" si="32">SUM(C163:C183)</f>
        <v>0</v>
      </c>
      <c r="D184" s="127">
        <f t="shared" si="32"/>
        <v>83.342507079464752</v>
      </c>
      <c r="E184" s="127">
        <f t="shared" si="32"/>
        <v>4.7264010949972119</v>
      </c>
      <c r="F184" s="127">
        <f t="shared" si="32"/>
        <v>0</v>
      </c>
      <c r="G184" s="127">
        <f t="shared" si="32"/>
        <v>0.42271153505121178</v>
      </c>
      <c r="H184" s="128">
        <f t="shared" si="32"/>
        <v>1.3508083481237092</v>
      </c>
      <c r="I184" s="129">
        <f t="shared" si="32"/>
        <v>105.17439999999999</v>
      </c>
    </row>
    <row r="185" spans="1:9" ht="15" thickBot="1" x14ac:dyDescent="0.35">
      <c r="A185" s="18" t="s">
        <v>85</v>
      </c>
      <c r="B185" s="105">
        <f>B184/$I184</f>
        <v>0.14577665232569056</v>
      </c>
      <c r="C185" s="105">
        <f t="shared" ref="C185:I185" si="33">C184/$I184</f>
        <v>0</v>
      </c>
      <c r="D185" s="105">
        <f t="shared" si="33"/>
        <v>0.7924219874747539</v>
      </c>
      <c r="E185" s="105">
        <f t="shared" si="33"/>
        <v>4.4938702716604155E-2</v>
      </c>
      <c r="F185" s="105">
        <f t="shared" si="33"/>
        <v>0</v>
      </c>
      <c r="G185" s="105">
        <f t="shared" si="33"/>
        <v>4.0191485290261867E-3</v>
      </c>
      <c r="H185" s="105">
        <f t="shared" si="33"/>
        <v>1.2843508953925189E-2</v>
      </c>
      <c r="I185" s="107">
        <f t="shared" si="33"/>
        <v>1</v>
      </c>
    </row>
    <row r="186" spans="1:9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9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9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9" x14ac:dyDescent="0.25">
      <c r="A189" s="10" t="s">
        <v>6</v>
      </c>
      <c r="B189" s="46">
        <v>0</v>
      </c>
      <c r="C189" s="46">
        <v>0</v>
      </c>
      <c r="D189" s="46">
        <v>794</v>
      </c>
      <c r="E189" s="46">
        <v>0</v>
      </c>
      <c r="F189" s="371"/>
      <c r="G189" s="46">
        <v>0</v>
      </c>
      <c r="H189" s="47">
        <v>0</v>
      </c>
      <c r="I189" s="48">
        <f>SUM(B189:H189)</f>
        <v>794</v>
      </c>
    </row>
    <row r="190" spans="1:9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4">SUM(B190:H190)</f>
        <v>0</v>
      </c>
    </row>
    <row r="191" spans="1:9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4"/>
        <v>0</v>
      </c>
    </row>
    <row r="192" spans="1:9" x14ac:dyDescent="0.25">
      <c r="A192" s="11" t="s">
        <v>9</v>
      </c>
      <c r="B192" s="52">
        <v>0</v>
      </c>
      <c r="C192" s="52">
        <v>0</v>
      </c>
      <c r="D192" s="52">
        <v>81</v>
      </c>
      <c r="E192" s="52">
        <v>0</v>
      </c>
      <c r="F192" s="372"/>
      <c r="G192" s="52">
        <v>0</v>
      </c>
      <c r="H192" s="53">
        <v>0</v>
      </c>
      <c r="I192" s="54">
        <f t="shared" si="34"/>
        <v>81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34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34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6.882831675248897E-9</v>
      </c>
      <c r="C196" s="52">
        <v>6.882831675248897E-9</v>
      </c>
      <c r="D196" s="52">
        <v>0</v>
      </c>
      <c r="E196" s="52">
        <v>1.3219312821778408</v>
      </c>
      <c r="F196" s="372"/>
      <c r="G196" s="52">
        <v>0</v>
      </c>
      <c r="H196" s="53">
        <v>0</v>
      </c>
      <c r="I196" s="54">
        <f t="shared" si="34"/>
        <v>1.3219312959435041</v>
      </c>
    </row>
    <row r="197" spans="1:9" x14ac:dyDescent="0.25">
      <c r="A197" s="12" t="s">
        <v>14</v>
      </c>
      <c r="B197" s="49">
        <v>0.8442816831487221</v>
      </c>
      <c r="C197" s="49">
        <v>0.26222836655856707</v>
      </c>
      <c r="D197" s="49">
        <v>12.269889950292713</v>
      </c>
      <c r="E197" s="49">
        <v>0</v>
      </c>
      <c r="F197" s="372"/>
      <c r="G197" s="49">
        <v>0</v>
      </c>
      <c r="H197" s="58">
        <v>0</v>
      </c>
      <c r="I197" s="48">
        <f t="shared" si="34"/>
        <v>13.376400000000002</v>
      </c>
    </row>
    <row r="198" spans="1:9" x14ac:dyDescent="0.25">
      <c r="A198" s="11" t="s">
        <v>15</v>
      </c>
      <c r="B198" s="52">
        <v>18.024467796396412</v>
      </c>
      <c r="C198" s="52">
        <v>8.007900005400046</v>
      </c>
      <c r="D198" s="52">
        <v>363.96763219820355</v>
      </c>
      <c r="E198" s="52">
        <v>0</v>
      </c>
      <c r="F198" s="372"/>
      <c r="G198" s="52">
        <v>0</v>
      </c>
      <c r="H198" s="53">
        <v>0</v>
      </c>
      <c r="I198" s="54">
        <f>SUM(B198:H198)</f>
        <v>390</v>
      </c>
    </row>
    <row r="199" spans="1:9" x14ac:dyDescent="0.25">
      <c r="A199" s="12" t="s">
        <v>16</v>
      </c>
      <c r="B199" s="49">
        <v>0.48574296312513277</v>
      </c>
      <c r="C199" s="49">
        <v>1.3333333244444445E-8</v>
      </c>
      <c r="D199" s="49">
        <v>3.5142570235415342</v>
      </c>
      <c r="E199" s="49">
        <v>0</v>
      </c>
      <c r="F199" s="372"/>
      <c r="G199" s="49">
        <v>0</v>
      </c>
      <c r="H199" s="58">
        <v>0</v>
      </c>
      <c r="I199" s="48">
        <f t="shared" si="34"/>
        <v>4</v>
      </c>
    </row>
    <row r="200" spans="1:9" x14ac:dyDescent="0.25">
      <c r="A200" s="11" t="s">
        <v>17</v>
      </c>
      <c r="B200" s="52">
        <v>0</v>
      </c>
      <c r="C200" s="52">
        <v>0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34"/>
        <v>0</v>
      </c>
    </row>
    <row r="201" spans="1:9" x14ac:dyDescent="0.25">
      <c r="A201" s="12" t="s">
        <v>139</v>
      </c>
      <c r="B201" s="49">
        <v>116.18753750549641</v>
      </c>
      <c r="C201" s="49">
        <v>6.2423343254624788</v>
      </c>
      <c r="D201" s="49">
        <v>650.00638921712834</v>
      </c>
      <c r="E201" s="49">
        <v>49.563738951912683</v>
      </c>
      <c r="F201" s="372"/>
      <c r="G201" s="49">
        <v>0</v>
      </c>
      <c r="H201" s="58">
        <v>0</v>
      </c>
      <c r="I201" s="48">
        <f t="shared" si="34"/>
        <v>821.99999999999989</v>
      </c>
    </row>
    <row r="202" spans="1:9" x14ac:dyDescent="0.25">
      <c r="A202" s="11" t="s">
        <v>18</v>
      </c>
      <c r="B202" s="52">
        <v>0</v>
      </c>
      <c r="C202" s="52">
        <v>0</v>
      </c>
      <c r="D202" s="52">
        <v>0</v>
      </c>
      <c r="E202" s="52">
        <v>0</v>
      </c>
      <c r="F202" s="372"/>
      <c r="G202" s="52">
        <v>0</v>
      </c>
      <c r="H202" s="53">
        <v>0</v>
      </c>
      <c r="I202" s="54">
        <f t="shared" si="34"/>
        <v>0</v>
      </c>
    </row>
    <row r="203" spans="1:9" x14ac:dyDescent="0.25">
      <c r="A203" s="12" t="s">
        <v>19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4"/>
        <v>0</v>
      </c>
    </row>
    <row r="204" spans="1:9" x14ac:dyDescent="0.25">
      <c r="A204" s="11" t="s">
        <v>20</v>
      </c>
      <c r="B204" s="52">
        <v>0</v>
      </c>
      <c r="C204" s="52">
        <v>0</v>
      </c>
      <c r="D204" s="52">
        <v>0</v>
      </c>
      <c r="E204" s="52">
        <v>0</v>
      </c>
      <c r="F204" s="372"/>
      <c r="G204" s="52">
        <v>0</v>
      </c>
      <c r="H204" s="53">
        <v>0</v>
      </c>
      <c r="I204" s="54">
        <f t="shared" si="34"/>
        <v>0</v>
      </c>
    </row>
    <row r="205" spans="1:9" x14ac:dyDescent="0.25">
      <c r="A205" s="13" t="s">
        <v>58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4"/>
        <v>0</v>
      </c>
    </row>
    <row r="206" spans="1:9" x14ac:dyDescent="0.25">
      <c r="A206" s="11" t="s">
        <v>21</v>
      </c>
      <c r="B206" s="52">
        <v>0</v>
      </c>
      <c r="C206" s="52">
        <v>0</v>
      </c>
      <c r="D206" s="52">
        <v>0</v>
      </c>
      <c r="E206" s="52">
        <v>0</v>
      </c>
      <c r="F206" s="372"/>
      <c r="G206" s="52">
        <v>0</v>
      </c>
      <c r="H206" s="53">
        <v>0</v>
      </c>
      <c r="I206" s="54">
        <f t="shared" si="34"/>
        <v>0</v>
      </c>
    </row>
    <row r="207" spans="1:9" x14ac:dyDescent="0.25">
      <c r="A207" s="13" t="s">
        <v>22</v>
      </c>
      <c r="B207" s="49">
        <v>0</v>
      </c>
      <c r="C207" s="49">
        <v>0</v>
      </c>
      <c r="D207" s="49">
        <v>0</v>
      </c>
      <c r="E207" s="49">
        <v>0</v>
      </c>
      <c r="F207" s="372"/>
      <c r="G207" s="49">
        <v>0</v>
      </c>
      <c r="H207" s="58">
        <v>0</v>
      </c>
      <c r="I207" s="48">
        <f t="shared" si="34"/>
        <v>0</v>
      </c>
    </row>
    <row r="208" spans="1:9" x14ac:dyDescent="0.25">
      <c r="A208" s="11" t="s">
        <v>23</v>
      </c>
      <c r="B208" s="52">
        <v>0.92159998502924023</v>
      </c>
      <c r="C208" s="52">
        <v>7.4853799345667653E-9</v>
      </c>
      <c r="D208" s="52">
        <v>7.4853799345667653E-9</v>
      </c>
      <c r="E208" s="52">
        <v>0</v>
      </c>
      <c r="F208" s="372"/>
      <c r="G208" s="52">
        <v>0</v>
      </c>
      <c r="H208" s="53">
        <v>0</v>
      </c>
      <c r="I208" s="54">
        <f t="shared" si="34"/>
        <v>0.9216000000000002</v>
      </c>
    </row>
    <row r="209" spans="1:9" ht="14.4" thickBot="1" x14ac:dyDescent="0.3">
      <c r="A209" s="13" t="s">
        <v>24</v>
      </c>
      <c r="B209" s="49">
        <v>1.1249086323951389</v>
      </c>
      <c r="C209" s="49">
        <v>0.39725459472317354</v>
      </c>
      <c r="D209" s="49">
        <v>301.21590074156148</v>
      </c>
      <c r="E209" s="49">
        <v>206.82328902618016</v>
      </c>
      <c r="F209" s="373"/>
      <c r="G209" s="49">
        <v>16.18038583674446</v>
      </c>
      <c r="H209" s="58">
        <v>0.97786116839559412</v>
      </c>
      <c r="I209" s="48">
        <f t="shared" si="34"/>
        <v>526.71960000000001</v>
      </c>
    </row>
    <row r="210" spans="1:9" x14ac:dyDescent="0.25">
      <c r="A210" s="21" t="s">
        <v>25</v>
      </c>
      <c r="B210" s="127">
        <f>SUM(B189:B209)</f>
        <v>137.58853857247391</v>
      </c>
      <c r="C210" s="127">
        <f t="shared" ref="C210:I210" si="35">SUM(C189:C209)</f>
        <v>14.909717319845809</v>
      </c>
      <c r="D210" s="127">
        <f t="shared" si="35"/>
        <v>2205.9740691382131</v>
      </c>
      <c r="E210" s="127">
        <f t="shared" si="35"/>
        <v>257.70895926027072</v>
      </c>
      <c r="F210" s="127">
        <f t="shared" si="35"/>
        <v>0</v>
      </c>
      <c r="G210" s="127">
        <f t="shared" si="35"/>
        <v>16.18038583674446</v>
      </c>
      <c r="H210" s="128">
        <f t="shared" si="35"/>
        <v>0.97786116839559412</v>
      </c>
      <c r="I210" s="129">
        <f t="shared" si="35"/>
        <v>2633.3395312959433</v>
      </c>
    </row>
    <row r="211" spans="1:9" ht="15" thickBot="1" x14ac:dyDescent="0.35">
      <c r="A211" s="18" t="s">
        <v>85</v>
      </c>
      <c r="B211" s="105">
        <f>B210/$I210</f>
        <v>5.2248689140652733E-2</v>
      </c>
      <c r="C211" s="105">
        <f t="shared" ref="C211:I211" si="36">C210/$I210</f>
        <v>5.6619046433819724E-3</v>
      </c>
      <c r="D211" s="105">
        <f t="shared" si="36"/>
        <v>0.83770970014360013</v>
      </c>
      <c r="E211" s="105">
        <f t="shared" si="36"/>
        <v>9.7863931406310001E-2</v>
      </c>
      <c r="F211" s="105">
        <f t="shared" si="36"/>
        <v>0</v>
      </c>
      <c r="G211" s="105">
        <f t="shared" si="36"/>
        <v>6.1444358558585188E-3</v>
      </c>
      <c r="H211" s="105">
        <f t="shared" si="36"/>
        <v>3.7133881019678464E-4</v>
      </c>
      <c r="I211" s="107">
        <f t="shared" si="36"/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7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7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7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37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0.14727770768489271</v>
      </c>
      <c r="F220" s="372"/>
      <c r="G220" s="52">
        <v>0</v>
      </c>
      <c r="H220" s="53">
        <v>0</v>
      </c>
      <c r="I220" s="54">
        <f t="shared" si="37"/>
        <v>0.14727770768489271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1.6627099689327877E-5</v>
      </c>
      <c r="F222" s="372"/>
      <c r="G222" s="52">
        <v>0</v>
      </c>
      <c r="H222" s="53">
        <v>0</v>
      </c>
      <c r="I222" s="54">
        <f t="shared" si="37"/>
        <v>1.6627099689327877E-5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7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7</v>
      </c>
      <c r="E224" s="52">
        <v>0</v>
      </c>
      <c r="F224" s="372"/>
      <c r="G224" s="52">
        <v>0</v>
      </c>
      <c r="H224" s="53">
        <v>0</v>
      </c>
      <c r="I224" s="54">
        <f>SUM(B224:H224)</f>
        <v>7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37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37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37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7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7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7"/>
        <v>0</v>
      </c>
    </row>
    <row r="231" spans="1:9" x14ac:dyDescent="0.25">
      <c r="A231" s="13" t="s">
        <v>58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7"/>
        <v>0</v>
      </c>
    </row>
    <row r="232" spans="1:9" x14ac:dyDescent="0.25">
      <c r="A232" s="11" t="s">
        <v>21</v>
      </c>
      <c r="B232" s="52">
        <v>0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37"/>
        <v>0</v>
      </c>
    </row>
    <row r="233" spans="1:9" x14ac:dyDescent="0.25">
      <c r="A233" s="13" t="s">
        <v>22</v>
      </c>
      <c r="B233" s="49">
        <v>0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37"/>
        <v>0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37"/>
        <v>9.9999999999999995E-8</v>
      </c>
    </row>
    <row r="235" spans="1:9" ht="14.4" thickBot="1" x14ac:dyDescent="0.3">
      <c r="A235" s="13" t="s">
        <v>24</v>
      </c>
      <c r="B235" s="49">
        <v>0.11662674410107045</v>
      </c>
      <c r="C235" s="49">
        <v>0</v>
      </c>
      <c r="D235" s="49">
        <v>0.42974357852041639</v>
      </c>
      <c r="E235" s="49">
        <v>0.31829765968807022</v>
      </c>
      <c r="F235" s="373"/>
      <c r="G235" s="49">
        <v>9.610207826759451E-2</v>
      </c>
      <c r="H235" s="58">
        <v>1.1229939422848265E-2</v>
      </c>
      <c r="I235" s="48">
        <f t="shared" si="37"/>
        <v>0.97199999999999986</v>
      </c>
    </row>
    <row r="236" spans="1:9" x14ac:dyDescent="0.25">
      <c r="A236" s="21" t="s">
        <v>25</v>
      </c>
      <c r="B236" s="127">
        <f>SUM(B215:B235)</f>
        <v>0.11662684410107045</v>
      </c>
      <c r="C236" s="127">
        <f t="shared" ref="C236:I236" si="38">SUM(C215:C235)</f>
        <v>0</v>
      </c>
      <c r="D236" s="127">
        <f t="shared" si="38"/>
        <v>7.4297435785204167</v>
      </c>
      <c r="E236" s="127">
        <f t="shared" si="38"/>
        <v>0.46559199447265226</v>
      </c>
      <c r="F236" s="127">
        <f t="shared" si="38"/>
        <v>0</v>
      </c>
      <c r="G236" s="127">
        <f t="shared" si="38"/>
        <v>9.610207826759451E-2</v>
      </c>
      <c r="H236" s="128">
        <f t="shared" si="38"/>
        <v>1.1229939422848265E-2</v>
      </c>
      <c r="I236" s="129">
        <f t="shared" si="38"/>
        <v>8.1192944347845817</v>
      </c>
    </row>
    <row r="237" spans="1:9" ht="15" thickBot="1" x14ac:dyDescent="0.35">
      <c r="A237" s="18" t="s">
        <v>85</v>
      </c>
      <c r="B237" s="105">
        <f>B236/$I236</f>
        <v>1.4364159969543554E-2</v>
      </c>
      <c r="C237" s="105">
        <f t="shared" ref="C237:I237" si="39">C236/$I236</f>
        <v>0</v>
      </c>
      <c r="D237" s="105">
        <f t="shared" si="39"/>
        <v>0.91507256427233385</v>
      </c>
      <c r="E237" s="105">
        <f t="shared" si="39"/>
        <v>5.7343898316825258E-2</v>
      </c>
      <c r="F237" s="105">
        <f t="shared" si="39"/>
        <v>0</v>
      </c>
      <c r="G237" s="105">
        <f t="shared" si="39"/>
        <v>1.1836259793200153E-2</v>
      </c>
      <c r="H237" s="105">
        <f t="shared" si="39"/>
        <v>1.3831176480972405E-3</v>
      </c>
      <c r="I237" s="107">
        <f t="shared" si="39"/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40">SUM(B242:H242)</f>
        <v>0</v>
      </c>
    </row>
    <row r="243" spans="1:9" x14ac:dyDescent="0.25">
      <c r="A243" s="12" t="s">
        <v>8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0"/>
        <v>0</v>
      </c>
    </row>
    <row r="244" spans="1:9" x14ac:dyDescent="0.25">
      <c r="A244" s="11" t="s">
        <v>9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0"/>
        <v>0</v>
      </c>
    </row>
    <row r="245" spans="1:9" x14ac:dyDescent="0.25">
      <c r="A245" s="12" t="s">
        <v>10</v>
      </c>
      <c r="B245" s="49">
        <v>0</v>
      </c>
      <c r="C245" s="49">
        <v>0</v>
      </c>
      <c r="D245" s="49">
        <v>0</v>
      </c>
      <c r="E245" s="49">
        <v>0</v>
      </c>
      <c r="F245" s="372"/>
      <c r="G245" s="49">
        <v>0</v>
      </c>
      <c r="H245" s="58">
        <v>0</v>
      </c>
      <c r="I245" s="48">
        <f t="shared" si="40"/>
        <v>0</v>
      </c>
    </row>
    <row r="246" spans="1:9" x14ac:dyDescent="0.25">
      <c r="A246" s="11" t="s">
        <v>11</v>
      </c>
      <c r="B246" s="52">
        <v>1.1250706888090791E-8</v>
      </c>
      <c r="C246" s="52">
        <v>1.1250706888090791E-8</v>
      </c>
      <c r="D246" s="52">
        <v>1.1250706888090791E-8</v>
      </c>
      <c r="E246" s="52">
        <v>7.0737444514761466E-2</v>
      </c>
      <c r="F246" s="372"/>
      <c r="G246" s="52">
        <v>0</v>
      </c>
      <c r="H246" s="53">
        <v>0</v>
      </c>
      <c r="I246" s="54">
        <f t="shared" si="40"/>
        <v>7.0737478266882134E-2</v>
      </c>
    </row>
    <row r="247" spans="1:9" x14ac:dyDescent="0.25">
      <c r="A247" s="12" t="s">
        <v>12</v>
      </c>
      <c r="B247" s="49">
        <v>0</v>
      </c>
      <c r="C247" s="49">
        <v>0</v>
      </c>
      <c r="D247" s="49">
        <v>0</v>
      </c>
      <c r="E247" s="49">
        <v>0</v>
      </c>
      <c r="F247" s="372"/>
      <c r="G247" s="49">
        <v>0</v>
      </c>
      <c r="H247" s="58">
        <v>0</v>
      </c>
      <c r="I247" s="48">
        <f>SUM(B247:H247)</f>
        <v>0</v>
      </c>
    </row>
    <row r="248" spans="1:9" x14ac:dyDescent="0.25">
      <c r="A248" s="11" t="s">
        <v>13</v>
      </c>
      <c r="B248" s="52">
        <v>6.8828312713733861E-9</v>
      </c>
      <c r="C248" s="52">
        <v>6.8828312713733861E-9</v>
      </c>
      <c r="D248" s="52">
        <v>6.8828312713733861E-9</v>
      </c>
      <c r="E248" s="52">
        <v>0.29885512046771695</v>
      </c>
      <c r="F248" s="372"/>
      <c r="G248" s="52">
        <v>0</v>
      </c>
      <c r="H248" s="53">
        <v>0</v>
      </c>
      <c r="I248" s="54">
        <f t="shared" si="40"/>
        <v>0.29885514111621075</v>
      </c>
    </row>
    <row r="249" spans="1:9" x14ac:dyDescent="0.25">
      <c r="A249" s="12" t="s">
        <v>14</v>
      </c>
      <c r="B249" s="49">
        <v>6.9123847534435958</v>
      </c>
      <c r="C249" s="49">
        <v>1.5135741734413965E-2</v>
      </c>
      <c r="D249" s="49">
        <v>3.6798795048219919</v>
      </c>
      <c r="E249" s="49">
        <v>0</v>
      </c>
      <c r="F249" s="372"/>
      <c r="G249" s="49">
        <v>0</v>
      </c>
      <c r="H249" s="58">
        <v>0</v>
      </c>
      <c r="I249" s="48">
        <f t="shared" si="40"/>
        <v>10.607400000000002</v>
      </c>
    </row>
    <row r="250" spans="1:9" x14ac:dyDescent="0.25">
      <c r="A250" s="11" t="s">
        <v>15</v>
      </c>
      <c r="B250" s="52">
        <v>122.55794309519585</v>
      </c>
      <c r="C250" s="52">
        <v>6.1735371299789473E-4</v>
      </c>
      <c r="D250" s="52">
        <v>34.441439551091165</v>
      </c>
      <c r="E250" s="52">
        <v>0</v>
      </c>
      <c r="F250" s="372"/>
      <c r="G250" s="52">
        <v>0</v>
      </c>
      <c r="H250" s="53">
        <v>0</v>
      </c>
      <c r="I250" s="54">
        <f>SUM(B250:H250)</f>
        <v>157</v>
      </c>
    </row>
    <row r="251" spans="1:9" x14ac:dyDescent="0.25">
      <c r="A251" s="12" t="s">
        <v>16</v>
      </c>
      <c r="B251" s="49">
        <v>17.512701528006897</v>
      </c>
      <c r="C251" s="49">
        <v>1.3260869556569E-8</v>
      </c>
      <c r="D251" s="49">
        <v>42.531114694962568</v>
      </c>
      <c r="E251" s="49">
        <v>0.95618376376967484</v>
      </c>
      <c r="F251" s="372"/>
      <c r="G251" s="49">
        <v>0</v>
      </c>
      <c r="H251" s="58">
        <v>0</v>
      </c>
      <c r="I251" s="48">
        <f t="shared" si="40"/>
        <v>61.000000000000007</v>
      </c>
    </row>
    <row r="252" spans="1:9" x14ac:dyDescent="0.25">
      <c r="A252" s="11" t="s">
        <v>17</v>
      </c>
      <c r="B252" s="52">
        <v>0</v>
      </c>
      <c r="C252" s="52">
        <v>0</v>
      </c>
      <c r="D252" s="52">
        <v>0</v>
      </c>
      <c r="E252" s="52">
        <v>0</v>
      </c>
      <c r="F252" s="372"/>
      <c r="G252" s="52">
        <v>0</v>
      </c>
      <c r="H252" s="53">
        <v>0</v>
      </c>
      <c r="I252" s="54">
        <f t="shared" si="40"/>
        <v>0</v>
      </c>
    </row>
    <row r="253" spans="1:9" x14ac:dyDescent="0.25">
      <c r="A253" s="12" t="s">
        <v>139</v>
      </c>
      <c r="B253" s="49">
        <v>77.236522354009708</v>
      </c>
      <c r="C253" s="49">
        <v>5.2543566149523508</v>
      </c>
      <c r="D253" s="49">
        <v>70.509121031037964</v>
      </c>
      <c r="E253" s="49">
        <v>0</v>
      </c>
      <c r="F253" s="372"/>
      <c r="G253" s="49">
        <v>0</v>
      </c>
      <c r="H253" s="58">
        <v>0</v>
      </c>
      <c r="I253" s="48">
        <f t="shared" si="40"/>
        <v>153.00000000000003</v>
      </c>
    </row>
    <row r="254" spans="1:9" x14ac:dyDescent="0.25">
      <c r="A254" s="11" t="s">
        <v>18</v>
      </c>
      <c r="B254" s="52">
        <v>0</v>
      </c>
      <c r="C254" s="52">
        <v>0</v>
      </c>
      <c r="D254" s="52">
        <v>0</v>
      </c>
      <c r="E254" s="52">
        <v>0</v>
      </c>
      <c r="F254" s="372"/>
      <c r="G254" s="52">
        <v>0</v>
      </c>
      <c r="H254" s="53">
        <v>0</v>
      </c>
      <c r="I254" s="54">
        <f t="shared" si="40"/>
        <v>0</v>
      </c>
    </row>
    <row r="255" spans="1:9" x14ac:dyDescent="0.25">
      <c r="A255" s="12" t="s">
        <v>19</v>
      </c>
      <c r="B255" s="49">
        <v>0</v>
      </c>
      <c r="C255" s="49">
        <v>0</v>
      </c>
      <c r="D255" s="49">
        <v>0</v>
      </c>
      <c r="E255" s="49">
        <v>0</v>
      </c>
      <c r="F255" s="372"/>
      <c r="G255" s="49">
        <v>0</v>
      </c>
      <c r="H255" s="58">
        <v>0</v>
      </c>
      <c r="I255" s="48">
        <f t="shared" si="40"/>
        <v>0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0"/>
        <v>0</v>
      </c>
    </row>
    <row r="257" spans="1:9" x14ac:dyDescent="0.25">
      <c r="A257" s="13" t="s">
        <v>58</v>
      </c>
      <c r="B257" s="49">
        <v>0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40"/>
        <v>0</v>
      </c>
    </row>
    <row r="258" spans="1:9" x14ac:dyDescent="0.25">
      <c r="A258" s="11" t="s">
        <v>21</v>
      </c>
      <c r="B258" s="52">
        <v>0</v>
      </c>
      <c r="C258" s="52">
        <v>0</v>
      </c>
      <c r="D258" s="52">
        <v>0</v>
      </c>
      <c r="E258" s="52">
        <v>0</v>
      </c>
      <c r="F258" s="372"/>
      <c r="G258" s="52">
        <v>0</v>
      </c>
      <c r="H258" s="53">
        <v>0</v>
      </c>
      <c r="I258" s="54">
        <f t="shared" si="40"/>
        <v>0</v>
      </c>
    </row>
    <row r="259" spans="1:9" x14ac:dyDescent="0.25">
      <c r="A259" s="13" t="s">
        <v>22</v>
      </c>
      <c r="B259" s="49">
        <v>43.903871220979759</v>
      </c>
      <c r="C259" s="49">
        <v>6.823642814332201E-9</v>
      </c>
      <c r="D259" s="49">
        <v>6.823642814332201E-9</v>
      </c>
      <c r="E259" s="49">
        <v>0</v>
      </c>
      <c r="F259" s="372"/>
      <c r="G259" s="49">
        <v>0</v>
      </c>
      <c r="H259" s="58">
        <v>0</v>
      </c>
      <c r="I259" s="48">
        <f t="shared" si="40"/>
        <v>43.90387123462704</v>
      </c>
    </row>
    <row r="260" spans="1:9" x14ac:dyDescent="0.25">
      <c r="A260" s="11" t="s">
        <v>23</v>
      </c>
      <c r="B260" s="52">
        <v>6.758548691228242</v>
      </c>
      <c r="C260" s="52">
        <v>7.4736018528431679E-9</v>
      </c>
      <c r="D260" s="52">
        <v>0.12105130129815524</v>
      </c>
      <c r="E260" s="52">
        <v>0</v>
      </c>
      <c r="F260" s="372"/>
      <c r="G260" s="52">
        <v>0</v>
      </c>
      <c r="H260" s="53">
        <v>0</v>
      </c>
      <c r="I260" s="54">
        <f t="shared" si="40"/>
        <v>6.879599999999999</v>
      </c>
    </row>
    <row r="261" spans="1:9" ht="14.4" thickBot="1" x14ac:dyDescent="0.3">
      <c r="A261" s="13" t="s">
        <v>24</v>
      </c>
      <c r="B261" s="49">
        <v>12.117314934635337</v>
      </c>
      <c r="C261" s="49">
        <v>2.9651792717328901E-2</v>
      </c>
      <c r="D261" s="49">
        <v>190.71491315007557</v>
      </c>
      <c r="E261" s="49">
        <v>120.63115351045707</v>
      </c>
      <c r="F261" s="373"/>
      <c r="G261" s="49">
        <v>231.73550640417344</v>
      </c>
      <c r="H261" s="58">
        <v>5.9970602079411579</v>
      </c>
      <c r="I261" s="48">
        <f t="shared" si="40"/>
        <v>561.22559999999987</v>
      </c>
    </row>
    <row r="262" spans="1:9" x14ac:dyDescent="0.25">
      <c r="A262" s="21" t="s">
        <v>25</v>
      </c>
      <c r="B262" s="127">
        <f>SUM(B241:B261)</f>
        <v>286.9992865956329</v>
      </c>
      <c r="C262" s="127">
        <f t="shared" ref="C262:I262" si="41">SUM(C241:C261)</f>
        <v>5.2997615488087444</v>
      </c>
      <c r="D262" s="127">
        <f t="shared" si="41"/>
        <v>341.99751925824461</v>
      </c>
      <c r="E262" s="127">
        <f t="shared" si="41"/>
        <v>121.95692983920922</v>
      </c>
      <c r="F262" s="127">
        <f t="shared" si="41"/>
        <v>0</v>
      </c>
      <c r="G262" s="127">
        <f t="shared" si="41"/>
        <v>231.73550640417344</v>
      </c>
      <c r="H262" s="128">
        <f t="shared" si="41"/>
        <v>5.9970602079411579</v>
      </c>
      <c r="I262" s="129">
        <f t="shared" si="41"/>
        <v>993.98606385401001</v>
      </c>
    </row>
    <row r="263" spans="1:9" ht="15" thickBot="1" x14ac:dyDescent="0.35">
      <c r="A263" s="18" t="s">
        <v>85</v>
      </c>
      <c r="B263" s="105">
        <f>B262/$I262</f>
        <v>0.2887357248076925</v>
      </c>
      <c r="C263" s="105">
        <f t="shared" ref="C263:I263" si="42">C262/$I262</f>
        <v>5.3318268148145158E-3</v>
      </c>
      <c r="D263" s="105">
        <f t="shared" si="42"/>
        <v>0.3440667145092639</v>
      </c>
      <c r="E263" s="105">
        <f t="shared" si="42"/>
        <v>0.1226948085834747</v>
      </c>
      <c r="F263" s="105">
        <f t="shared" si="42"/>
        <v>0</v>
      </c>
      <c r="G263" s="105">
        <f t="shared" si="42"/>
        <v>0.23313758092911169</v>
      </c>
      <c r="H263" s="105">
        <f t="shared" si="42"/>
        <v>6.033344355642763E-3</v>
      </c>
      <c r="I263" s="107">
        <f t="shared" si="42"/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9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43">SUM(B268:H268)</f>
        <v>0</v>
      </c>
    </row>
    <row r="269" spans="1:9" x14ac:dyDescent="0.25">
      <c r="A269" s="12" t="s">
        <v>8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3"/>
        <v>0</v>
      </c>
    </row>
    <row r="270" spans="1:9" x14ac:dyDescent="0.25">
      <c r="A270" s="11" t="s">
        <v>9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3"/>
        <v>0</v>
      </c>
    </row>
    <row r="271" spans="1:9" x14ac:dyDescent="0.25">
      <c r="A271" s="12" t="s">
        <v>10</v>
      </c>
      <c r="B271" s="49">
        <v>0</v>
      </c>
      <c r="C271" s="49">
        <v>0</v>
      </c>
      <c r="D271" s="49">
        <v>0</v>
      </c>
      <c r="E271" s="49">
        <v>0</v>
      </c>
      <c r="F271" s="372"/>
      <c r="G271" s="49">
        <v>0</v>
      </c>
      <c r="H271" s="58">
        <v>0</v>
      </c>
      <c r="I271" s="48">
        <f t="shared" si="43"/>
        <v>0</v>
      </c>
    </row>
    <row r="272" spans="1:9" x14ac:dyDescent="0.25">
      <c r="A272" s="11" t="s">
        <v>11</v>
      </c>
      <c r="B272" s="52">
        <v>1.1250664805418215E-8</v>
      </c>
      <c r="C272" s="52">
        <v>1.1250664805418215E-8</v>
      </c>
      <c r="D272" s="52">
        <v>1.1250664805418215E-8</v>
      </c>
      <c r="E272" s="52">
        <v>8.0026367314425997E-3</v>
      </c>
      <c r="F272" s="372"/>
      <c r="G272" s="52">
        <v>0</v>
      </c>
      <c r="H272" s="53">
        <v>0</v>
      </c>
      <c r="I272" s="54">
        <f t="shared" si="43"/>
        <v>8.002670483437016E-3</v>
      </c>
    </row>
    <row r="273" spans="1:9" x14ac:dyDescent="0.25">
      <c r="A273" s="12" t="s">
        <v>12</v>
      </c>
      <c r="B273" s="49">
        <v>0</v>
      </c>
      <c r="C273" s="49">
        <v>0</v>
      </c>
      <c r="D273" s="49">
        <v>0</v>
      </c>
      <c r="E273" s="49">
        <v>0</v>
      </c>
      <c r="F273" s="372"/>
      <c r="G273" s="49">
        <v>0</v>
      </c>
      <c r="H273" s="58">
        <v>0</v>
      </c>
      <c r="I273" s="48">
        <f>SUM(B273:H273)</f>
        <v>0</v>
      </c>
    </row>
    <row r="274" spans="1:9" x14ac:dyDescent="0.25">
      <c r="A274" s="11" t="s">
        <v>13</v>
      </c>
      <c r="B274" s="52">
        <v>6.8828317266253694E-9</v>
      </c>
      <c r="C274" s="52">
        <v>6.8828317266253694E-9</v>
      </c>
      <c r="D274" s="52">
        <v>6.8828317266253694E-9</v>
      </c>
      <c r="E274" s="52">
        <v>7.0021835267700396</v>
      </c>
      <c r="F274" s="372"/>
      <c r="G274" s="52">
        <v>0</v>
      </c>
      <c r="H274" s="53">
        <v>0</v>
      </c>
      <c r="I274" s="54">
        <f t="shared" si="43"/>
        <v>7.002183547418535</v>
      </c>
    </row>
    <row r="275" spans="1:9" x14ac:dyDescent="0.25">
      <c r="A275" s="12" t="s">
        <v>14</v>
      </c>
      <c r="B275" s="49">
        <v>0.18194924183346636</v>
      </c>
      <c r="C275" s="49">
        <v>7.5496042551295517E-3</v>
      </c>
      <c r="D275" s="49">
        <v>0.74770115391140402</v>
      </c>
      <c r="E275" s="49">
        <v>0</v>
      </c>
      <c r="F275" s="372"/>
      <c r="G275" s="49">
        <v>0</v>
      </c>
      <c r="H275" s="58">
        <v>0</v>
      </c>
      <c r="I275" s="48">
        <f t="shared" si="43"/>
        <v>0.93719999999999992</v>
      </c>
    </row>
    <row r="276" spans="1:9" x14ac:dyDescent="0.25">
      <c r="A276" s="11" t="s">
        <v>15</v>
      </c>
      <c r="B276" s="52">
        <v>7.0269445269182569</v>
      </c>
      <c r="C276" s="52">
        <v>7.9144455169244967</v>
      </c>
      <c r="D276" s="52">
        <v>4.0586099561572455</v>
      </c>
      <c r="E276" s="52">
        <v>0</v>
      </c>
      <c r="F276" s="372"/>
      <c r="G276" s="52">
        <v>0</v>
      </c>
      <c r="H276" s="53">
        <v>0</v>
      </c>
      <c r="I276" s="54">
        <f>SUM(B276:H276)</f>
        <v>19</v>
      </c>
    </row>
    <row r="277" spans="1:9" x14ac:dyDescent="0.25">
      <c r="A277" s="12" t="s">
        <v>16</v>
      </c>
      <c r="B277" s="49">
        <v>0.66666666666666663</v>
      </c>
      <c r="C277" s="49">
        <v>0.66666666666666663</v>
      </c>
      <c r="D277" s="49">
        <v>0.66666666666666663</v>
      </c>
      <c r="E277" s="49">
        <v>0</v>
      </c>
      <c r="F277" s="372"/>
      <c r="G277" s="49">
        <v>0</v>
      </c>
      <c r="H277" s="58">
        <v>0</v>
      </c>
      <c r="I277" s="48">
        <f t="shared" si="43"/>
        <v>2</v>
      </c>
    </row>
    <row r="278" spans="1:9" x14ac:dyDescent="0.25">
      <c r="A278" s="11" t="s">
        <v>17</v>
      </c>
      <c r="B278" s="52">
        <v>0</v>
      </c>
      <c r="C278" s="52">
        <v>0</v>
      </c>
      <c r="D278" s="52">
        <v>0</v>
      </c>
      <c r="E278" s="52">
        <v>0</v>
      </c>
      <c r="F278" s="372"/>
      <c r="G278" s="52">
        <v>0</v>
      </c>
      <c r="H278" s="53">
        <v>0</v>
      </c>
      <c r="I278" s="54">
        <f t="shared" si="43"/>
        <v>0</v>
      </c>
    </row>
    <row r="279" spans="1:9" x14ac:dyDescent="0.25">
      <c r="A279" s="12" t="s">
        <v>139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3"/>
        <v>0</v>
      </c>
    </row>
    <row r="280" spans="1:9" x14ac:dyDescent="0.25">
      <c r="A280" s="11" t="s">
        <v>18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43"/>
        <v>0</v>
      </c>
    </row>
    <row r="281" spans="1:9" x14ac:dyDescent="0.25">
      <c r="A281" s="12" t="s">
        <v>19</v>
      </c>
      <c r="B281" s="49">
        <v>0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43"/>
        <v>0</v>
      </c>
    </row>
    <row r="282" spans="1:9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3"/>
        <v>0</v>
      </c>
    </row>
    <row r="283" spans="1:9" x14ac:dyDescent="0.25">
      <c r="A283" s="13" t="s">
        <v>58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3"/>
        <v>0</v>
      </c>
    </row>
    <row r="284" spans="1:9" x14ac:dyDescent="0.25">
      <c r="A284" s="11" t="s">
        <v>21</v>
      </c>
      <c r="B284" s="52">
        <v>0</v>
      </c>
      <c r="C284" s="52">
        <v>0</v>
      </c>
      <c r="D284" s="52">
        <v>0</v>
      </c>
      <c r="E284" s="52">
        <v>0</v>
      </c>
      <c r="F284" s="372"/>
      <c r="G284" s="52">
        <v>0</v>
      </c>
      <c r="H284" s="53">
        <v>0</v>
      </c>
      <c r="I284" s="54">
        <f t="shared" si="43"/>
        <v>0</v>
      </c>
    </row>
    <row r="285" spans="1:9" x14ac:dyDescent="0.25">
      <c r="A285" s="13" t="s">
        <v>22</v>
      </c>
      <c r="B285" s="49">
        <v>0</v>
      </c>
      <c r="C285" s="49">
        <v>0</v>
      </c>
      <c r="D285" s="49">
        <v>0</v>
      </c>
      <c r="E285" s="49">
        <v>0</v>
      </c>
      <c r="F285" s="372"/>
      <c r="G285" s="49">
        <v>0</v>
      </c>
      <c r="H285" s="58">
        <v>0</v>
      </c>
      <c r="I285" s="48">
        <f t="shared" si="43"/>
        <v>0</v>
      </c>
    </row>
    <row r="286" spans="1:9" x14ac:dyDescent="0.25">
      <c r="A286" s="11" t="s">
        <v>23</v>
      </c>
      <c r="B286" s="52">
        <v>0</v>
      </c>
      <c r="C286" s="52">
        <v>0</v>
      </c>
      <c r="D286" s="52">
        <v>0</v>
      </c>
      <c r="E286" s="52">
        <v>0</v>
      </c>
      <c r="F286" s="372"/>
      <c r="G286" s="52">
        <v>0</v>
      </c>
      <c r="H286" s="53">
        <v>0</v>
      </c>
      <c r="I286" s="54">
        <f t="shared" si="43"/>
        <v>0</v>
      </c>
    </row>
    <row r="287" spans="1:9" ht="14.4" thickBot="1" x14ac:dyDescent="0.3">
      <c r="A287" s="13" t="s">
        <v>24</v>
      </c>
      <c r="B287" s="49">
        <v>0.20447995572898059</v>
      </c>
      <c r="C287" s="49">
        <v>7.8649170737796299E-9</v>
      </c>
      <c r="D287" s="49">
        <v>555.51221650448826</v>
      </c>
      <c r="E287" s="49">
        <v>127.15446000656672</v>
      </c>
      <c r="F287" s="373"/>
      <c r="G287" s="49">
        <v>10.409643525351134</v>
      </c>
      <c r="H287" s="58">
        <v>0</v>
      </c>
      <c r="I287" s="48">
        <f t="shared" si="43"/>
        <v>693.28080000000011</v>
      </c>
    </row>
    <row r="288" spans="1:9" x14ac:dyDescent="0.25">
      <c r="A288" s="21" t="s">
        <v>25</v>
      </c>
      <c r="B288" s="127">
        <f>SUM(B267:B287)</f>
        <v>8.0800404092808673</v>
      </c>
      <c r="C288" s="127">
        <f t="shared" ref="C288:I288" si="44">SUM(C267:C287)</f>
        <v>8.5886618138447073</v>
      </c>
      <c r="D288" s="127">
        <f t="shared" si="44"/>
        <v>560.98519429935709</v>
      </c>
      <c r="E288" s="127">
        <f t="shared" si="44"/>
        <v>134.16464617006821</v>
      </c>
      <c r="F288" s="127">
        <f t="shared" si="44"/>
        <v>0</v>
      </c>
      <c r="G288" s="127">
        <f t="shared" si="44"/>
        <v>10.409643525351134</v>
      </c>
      <c r="H288" s="128">
        <f t="shared" si="44"/>
        <v>0</v>
      </c>
      <c r="I288" s="129">
        <f t="shared" si="44"/>
        <v>722.22818621790213</v>
      </c>
    </row>
    <row r="289" spans="1:9" ht="15" thickBot="1" x14ac:dyDescent="0.35">
      <c r="A289" s="18" t="s">
        <v>85</v>
      </c>
      <c r="B289" s="105">
        <f>B288/$I288</f>
        <v>1.1187655873130175E-2</v>
      </c>
      <c r="C289" s="105">
        <f t="shared" ref="C289:I289" si="45">C288/$I288</f>
        <v>1.1891895079339146E-2</v>
      </c>
      <c r="D289" s="105">
        <f t="shared" si="45"/>
        <v>0.77674231635443713</v>
      </c>
      <c r="E289" s="105">
        <f t="shared" si="45"/>
        <v>0.18576489914170927</v>
      </c>
      <c r="F289" s="105">
        <f t="shared" si="45"/>
        <v>0</v>
      </c>
      <c r="G289" s="105">
        <f t="shared" si="45"/>
        <v>1.4413233551384077E-2</v>
      </c>
      <c r="H289" s="105">
        <f t="shared" si="45"/>
        <v>0</v>
      </c>
      <c r="I289" s="107">
        <f t="shared" si="45"/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0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46">SUM(B294:H294)</f>
        <v>0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6"/>
        <v>0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4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46"/>
        <v>0</v>
      </c>
    </row>
    <row r="299" spans="1:9" x14ac:dyDescent="0.25">
      <c r="A299" s="12" t="s">
        <v>12</v>
      </c>
      <c r="B299" s="49">
        <v>0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0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0.25065016753651814</v>
      </c>
      <c r="F300" s="372"/>
      <c r="G300" s="52">
        <v>0</v>
      </c>
      <c r="H300" s="53">
        <v>0</v>
      </c>
      <c r="I300" s="54">
        <f t="shared" si="46"/>
        <v>0.25065016753651814</v>
      </c>
    </row>
    <row r="301" spans="1:9" x14ac:dyDescent="0.25">
      <c r="A301" s="12" t="s">
        <v>14</v>
      </c>
      <c r="B301" s="49">
        <v>0.33385705215604072</v>
      </c>
      <c r="C301" s="49">
        <v>4.9542947843959212E-2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6"/>
        <v>0.38339999999999996</v>
      </c>
    </row>
    <row r="302" spans="1:9" x14ac:dyDescent="0.25">
      <c r="A302" s="11" t="s">
        <v>15</v>
      </c>
      <c r="B302" s="52">
        <v>62.645806537950151</v>
      </c>
      <c r="C302" s="52">
        <v>285.88921055144311</v>
      </c>
      <c r="D302" s="52">
        <v>14.464982910606782</v>
      </c>
      <c r="E302" s="52">
        <v>0</v>
      </c>
      <c r="F302" s="372"/>
      <c r="G302" s="52">
        <v>0</v>
      </c>
      <c r="H302" s="53">
        <v>0</v>
      </c>
      <c r="I302" s="54">
        <f>SUM(B302:H302)</f>
        <v>363.00000000000006</v>
      </c>
    </row>
    <row r="303" spans="1:9" x14ac:dyDescent="0.25">
      <c r="A303" s="12" t="s">
        <v>16</v>
      </c>
      <c r="B303" s="49">
        <v>3.9597491498913548E-3</v>
      </c>
      <c r="C303" s="49">
        <v>2.1993634703241551</v>
      </c>
      <c r="D303" s="49">
        <v>0.7966767805259537</v>
      </c>
      <c r="E303" s="49">
        <v>0</v>
      </c>
      <c r="F303" s="372"/>
      <c r="G303" s="49">
        <v>0</v>
      </c>
      <c r="H303" s="58">
        <v>0</v>
      </c>
      <c r="I303" s="48">
        <f t="shared" si="46"/>
        <v>3.0000000000000004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46"/>
        <v>0</v>
      </c>
    </row>
    <row r="305" spans="1:9" x14ac:dyDescent="0.25">
      <c r="A305" s="12" t="s">
        <v>139</v>
      </c>
      <c r="B305" s="49">
        <v>6.5221207195924986</v>
      </c>
      <c r="C305" s="49">
        <v>149.96708037311706</v>
      </c>
      <c r="D305" s="49">
        <v>12.659570921020658</v>
      </c>
      <c r="E305" s="49">
        <v>0.85122798626976925</v>
      </c>
      <c r="F305" s="372"/>
      <c r="G305" s="49">
        <v>0</v>
      </c>
      <c r="H305" s="58">
        <v>0</v>
      </c>
      <c r="I305" s="48">
        <f t="shared" si="46"/>
        <v>169.99999999999997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6"/>
        <v>0</v>
      </c>
    </row>
    <row r="309" spans="1:9" x14ac:dyDescent="0.25">
      <c r="A309" s="13" t="s">
        <v>58</v>
      </c>
      <c r="B309" s="49">
        <v>9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6"/>
        <v>9</v>
      </c>
    </row>
    <row r="310" spans="1:9" x14ac:dyDescent="0.25">
      <c r="A310" s="11" t="s">
        <v>21</v>
      </c>
      <c r="B310" s="52">
        <v>2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46"/>
        <v>2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46"/>
        <v>0</v>
      </c>
    </row>
    <row r="312" spans="1:9" x14ac:dyDescent="0.25">
      <c r="A312" s="11" t="s">
        <v>23</v>
      </c>
      <c r="B312" s="52">
        <v>0.12988609238242807</v>
      </c>
      <c r="C312" s="52">
        <v>2.1182540558649858</v>
      </c>
      <c r="D312" s="52">
        <v>0.31865985175258588</v>
      </c>
      <c r="E312" s="52">
        <v>0</v>
      </c>
      <c r="F312" s="372"/>
      <c r="G312" s="52">
        <v>0</v>
      </c>
      <c r="H312" s="53">
        <v>0</v>
      </c>
      <c r="I312" s="54">
        <f t="shared" si="46"/>
        <v>2.5667999999999997</v>
      </c>
    </row>
    <row r="313" spans="1:9" ht="14.4" thickBot="1" x14ac:dyDescent="0.3">
      <c r="A313" s="13" t="s">
        <v>24</v>
      </c>
      <c r="B313" s="49">
        <v>3.0689938832159913</v>
      </c>
      <c r="C313" s="49">
        <v>5.018905772738826</v>
      </c>
      <c r="D313" s="49">
        <v>15.621963747196373</v>
      </c>
      <c r="E313" s="49">
        <v>173.50519221997462</v>
      </c>
      <c r="F313" s="373"/>
      <c r="G313" s="49">
        <v>17.025561974161935</v>
      </c>
      <c r="H313" s="58">
        <v>5.6582402712301166E-2</v>
      </c>
      <c r="I313" s="48">
        <f t="shared" si="46"/>
        <v>214.29720000000006</v>
      </c>
    </row>
    <row r="314" spans="1:9" x14ac:dyDescent="0.25">
      <c r="A314" s="21" t="s">
        <v>25</v>
      </c>
      <c r="B314" s="127">
        <f>SUM(B293:B313)</f>
        <v>83.704624034447008</v>
      </c>
      <c r="C314" s="127">
        <f t="shared" ref="C314:I314" si="47">SUM(C293:C313)</f>
        <v>445.24235717133212</v>
      </c>
      <c r="D314" s="127">
        <f t="shared" si="47"/>
        <v>43.861854211102354</v>
      </c>
      <c r="E314" s="127">
        <f t="shared" si="47"/>
        <v>174.60707037378091</v>
      </c>
      <c r="F314" s="127">
        <f t="shared" si="47"/>
        <v>0</v>
      </c>
      <c r="G314" s="127">
        <f t="shared" si="47"/>
        <v>17.025561974161935</v>
      </c>
      <c r="H314" s="128">
        <f t="shared" si="47"/>
        <v>5.6582402712301166E-2</v>
      </c>
      <c r="I314" s="129">
        <f t="shared" si="47"/>
        <v>764.49805016753658</v>
      </c>
    </row>
    <row r="315" spans="1:9" ht="15" thickBot="1" x14ac:dyDescent="0.35">
      <c r="A315" s="18" t="s">
        <v>85</v>
      </c>
      <c r="B315" s="105">
        <f>B314/$I314</f>
        <v>0.10948965012546924</v>
      </c>
      <c r="C315" s="105">
        <f t="shared" ref="C315:I315" si="48">C314/$I314</f>
        <v>0.58239829005941757</v>
      </c>
      <c r="D315" s="105">
        <f t="shared" si="48"/>
        <v>5.7373402327828317E-2</v>
      </c>
      <c r="E315" s="105">
        <f t="shared" si="48"/>
        <v>0.22839439595106423</v>
      </c>
      <c r="F315" s="105">
        <f t="shared" si="48"/>
        <v>0</v>
      </c>
      <c r="G315" s="105">
        <f t="shared" si="48"/>
        <v>2.2270249048288421E-2</v>
      </c>
      <c r="H315" s="105">
        <f t="shared" si="48"/>
        <v>7.4012487932312402E-5</v>
      </c>
      <c r="I315" s="107">
        <f t="shared" si="48"/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3.1249999990234375E-9</v>
      </c>
      <c r="C319" s="46">
        <v>9.9999999968749993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10</v>
      </c>
    </row>
    <row r="320" spans="1:9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49">SUM(B320:H320)</f>
        <v>0</v>
      </c>
    </row>
    <row r="321" spans="1:9" x14ac:dyDescent="0.25">
      <c r="A321" s="12" t="s">
        <v>8</v>
      </c>
      <c r="B321" s="49">
        <v>29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49"/>
        <v>29</v>
      </c>
    </row>
    <row r="322" spans="1:9" x14ac:dyDescent="0.25">
      <c r="A322" s="11" t="s">
        <v>9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49"/>
        <v>0</v>
      </c>
    </row>
    <row r="323" spans="1:9" x14ac:dyDescent="0.25">
      <c r="A323" s="12" t="s">
        <v>10</v>
      </c>
      <c r="B323" s="49">
        <v>0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49"/>
        <v>0</v>
      </c>
    </row>
    <row r="324" spans="1:9" x14ac:dyDescent="0.25">
      <c r="A324" s="11" t="s">
        <v>11</v>
      </c>
      <c r="B324" s="52">
        <v>1.1250710882946156E-8</v>
      </c>
      <c r="C324" s="52">
        <v>0</v>
      </c>
      <c r="D324" s="52">
        <v>0</v>
      </c>
      <c r="E324" s="52">
        <v>9.2165702076086042E-2</v>
      </c>
      <c r="F324" s="372"/>
      <c r="G324" s="52">
        <v>0</v>
      </c>
      <c r="H324" s="53">
        <v>0</v>
      </c>
      <c r="I324" s="54">
        <f t="shared" si="49"/>
        <v>9.2165713326796919E-2</v>
      </c>
    </row>
    <row r="325" spans="1:9" x14ac:dyDescent="0.25">
      <c r="A325" s="12" t="s">
        <v>12</v>
      </c>
      <c r="B325" s="49">
        <v>0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0</v>
      </c>
    </row>
    <row r="326" spans="1:9" x14ac:dyDescent="0.25">
      <c r="A326" s="11" t="s">
        <v>13</v>
      </c>
      <c r="B326" s="52">
        <v>6.8828312627533055E-9</v>
      </c>
      <c r="C326" s="52">
        <v>8.9329718415031539E-2</v>
      </c>
      <c r="D326" s="52">
        <v>0</v>
      </c>
      <c r="E326" s="52">
        <v>8.5150531884800196E-3</v>
      </c>
      <c r="F326" s="372"/>
      <c r="G326" s="52">
        <v>0</v>
      </c>
      <c r="H326" s="53">
        <v>0</v>
      </c>
      <c r="I326" s="54">
        <f t="shared" si="49"/>
        <v>9.784477848634282E-2</v>
      </c>
    </row>
    <row r="327" spans="1:9" x14ac:dyDescent="0.25">
      <c r="A327" s="12" t="s">
        <v>14</v>
      </c>
      <c r="B327" s="49">
        <v>8.5199999999999998E-2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49"/>
        <v>8.5199999999999998E-2</v>
      </c>
    </row>
    <row r="328" spans="1:9" x14ac:dyDescent="0.25">
      <c r="A328" s="11" t="s">
        <v>15</v>
      </c>
      <c r="B328" s="52">
        <v>13.577763301969155</v>
      </c>
      <c r="C328" s="52">
        <v>145.59919972650195</v>
      </c>
      <c r="D328" s="52">
        <v>16.823036971528907</v>
      </c>
      <c r="E328" s="52">
        <v>0</v>
      </c>
      <c r="F328" s="372"/>
      <c r="G328" s="52">
        <v>0</v>
      </c>
      <c r="H328" s="53">
        <v>0</v>
      </c>
      <c r="I328" s="54">
        <f>SUM(B328:H328)</f>
        <v>176</v>
      </c>
    </row>
    <row r="329" spans="1:9" x14ac:dyDescent="0.25">
      <c r="A329" s="12" t="s">
        <v>16</v>
      </c>
      <c r="B329" s="49">
        <v>0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49"/>
        <v>0</v>
      </c>
    </row>
    <row r="330" spans="1:9" x14ac:dyDescent="0.25">
      <c r="A330" s="11" t="s">
        <v>17</v>
      </c>
      <c r="B330" s="52">
        <v>0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49"/>
        <v>0</v>
      </c>
    </row>
    <row r="331" spans="1:9" x14ac:dyDescent="0.25">
      <c r="A331" s="12" t="s">
        <v>139</v>
      </c>
      <c r="B331" s="49">
        <v>67.687484351153174</v>
      </c>
      <c r="C331" s="49">
        <v>107.82350764917126</v>
      </c>
      <c r="D331" s="49">
        <v>39.67608606236562</v>
      </c>
      <c r="E331" s="49">
        <v>38.812921937309923</v>
      </c>
      <c r="F331" s="372"/>
      <c r="G331" s="49">
        <v>0</v>
      </c>
      <c r="H331" s="58">
        <v>0</v>
      </c>
      <c r="I331" s="48">
        <f t="shared" si="49"/>
        <v>254</v>
      </c>
    </row>
    <row r="332" spans="1:9" x14ac:dyDescent="0.25">
      <c r="A332" s="11" t="s">
        <v>18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49"/>
        <v>0</v>
      </c>
    </row>
    <row r="333" spans="1:9" x14ac:dyDescent="0.25">
      <c r="A333" s="12" t="s">
        <v>19</v>
      </c>
      <c r="B333" s="49">
        <v>0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49"/>
        <v>0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49"/>
        <v>0</v>
      </c>
    </row>
    <row r="335" spans="1:9" x14ac:dyDescent="0.25">
      <c r="A335" s="13" t="s">
        <v>58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49"/>
        <v>0</v>
      </c>
    </row>
    <row r="336" spans="1:9" x14ac:dyDescent="0.25">
      <c r="A336" s="11" t="s">
        <v>21</v>
      </c>
      <c r="B336" s="52">
        <v>22.615364392340542</v>
      </c>
      <c r="C336" s="52">
        <v>2443.2510250128125</v>
      </c>
      <c r="D336" s="52">
        <v>2.1336105948467186</v>
      </c>
      <c r="E336" s="52">
        <v>0</v>
      </c>
      <c r="F336" s="372"/>
      <c r="G336" s="52">
        <v>0</v>
      </c>
      <c r="H336" s="53">
        <v>0</v>
      </c>
      <c r="I336" s="54">
        <f t="shared" si="49"/>
        <v>2467.9999999999995</v>
      </c>
    </row>
    <row r="337" spans="1:9" x14ac:dyDescent="0.25">
      <c r="A337" s="13" t="s">
        <v>22</v>
      </c>
      <c r="B337" s="49">
        <v>0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49"/>
        <v>0</v>
      </c>
    </row>
    <row r="338" spans="1:9" x14ac:dyDescent="0.25">
      <c r="A338" s="11" t="s">
        <v>23</v>
      </c>
      <c r="B338" s="52">
        <v>0.38760113269937652</v>
      </c>
      <c r="C338" s="52">
        <v>0</v>
      </c>
      <c r="D338" s="52">
        <v>0.92999886730062364</v>
      </c>
      <c r="E338" s="52">
        <v>0</v>
      </c>
      <c r="F338" s="372"/>
      <c r="G338" s="52">
        <v>0</v>
      </c>
      <c r="H338" s="53">
        <v>0</v>
      </c>
      <c r="I338" s="54">
        <f t="shared" si="49"/>
        <v>1.3176000000000001</v>
      </c>
    </row>
    <row r="339" spans="1:9" ht="14.4" thickBot="1" x14ac:dyDescent="0.3">
      <c r="A339" s="13" t="s">
        <v>24</v>
      </c>
      <c r="B339" s="49">
        <v>15.271681426484161</v>
      </c>
      <c r="C339" s="49">
        <v>9.9412967555357277</v>
      </c>
      <c r="D339" s="49">
        <v>24.53647325817461</v>
      </c>
      <c r="E339" s="49">
        <v>729.50156468902458</v>
      </c>
      <c r="F339" s="373"/>
      <c r="G339" s="49">
        <v>58.609383870780889</v>
      </c>
      <c r="H339" s="58">
        <v>0</v>
      </c>
      <c r="I339" s="48">
        <f t="shared" si="49"/>
        <v>837.86040000000003</v>
      </c>
    </row>
    <row r="340" spans="1:9" x14ac:dyDescent="0.25">
      <c r="A340" s="21" t="s">
        <v>25</v>
      </c>
      <c r="B340" s="127">
        <f>SUM(B319:B339)</f>
        <v>148.62509462590495</v>
      </c>
      <c r="C340" s="127">
        <f t="shared" ref="C340:I340" si="50">SUM(C319:C339)</f>
        <v>2716.7043588593115</v>
      </c>
      <c r="D340" s="127">
        <f t="shared" si="50"/>
        <v>84.099205754216484</v>
      </c>
      <c r="E340" s="127">
        <f t="shared" si="50"/>
        <v>768.41516738159908</v>
      </c>
      <c r="F340" s="127">
        <f t="shared" si="50"/>
        <v>0</v>
      </c>
      <c r="G340" s="127">
        <f t="shared" si="50"/>
        <v>58.609383870780889</v>
      </c>
      <c r="H340" s="128">
        <f t="shared" si="50"/>
        <v>0</v>
      </c>
      <c r="I340" s="129">
        <f t="shared" si="50"/>
        <v>3776.4532104918126</v>
      </c>
    </row>
    <row r="341" spans="1:9" ht="15" thickBot="1" x14ac:dyDescent="0.35">
      <c r="A341" s="18" t="s">
        <v>85</v>
      </c>
      <c r="B341" s="105">
        <f>B340/$I340</f>
        <v>3.9355735750410452E-2</v>
      </c>
      <c r="C341" s="105">
        <f t="shared" ref="C341:I341" si="51">C340/$I340</f>
        <v>0.71937985390940706</v>
      </c>
      <c r="D341" s="105">
        <f t="shared" si="51"/>
        <v>2.2269362565004249E-2</v>
      </c>
      <c r="E341" s="105">
        <f t="shared" si="51"/>
        <v>0.20347535757805069</v>
      </c>
      <c r="F341" s="105">
        <f t="shared" si="51"/>
        <v>0</v>
      </c>
      <c r="G341" s="105">
        <f t="shared" si="51"/>
        <v>1.5519690197127614E-2</v>
      </c>
      <c r="H341" s="105">
        <f t="shared" si="51"/>
        <v>0</v>
      </c>
      <c r="I341" s="107">
        <f t="shared" si="51"/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9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52">SUM(B346:H346)</f>
        <v>0</v>
      </c>
    </row>
    <row r="347" spans="1:9" x14ac:dyDescent="0.25">
      <c r="A347" s="12" t="s">
        <v>8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2"/>
        <v>0</v>
      </c>
    </row>
    <row r="348" spans="1:9" x14ac:dyDescent="0.25">
      <c r="A348" s="11" t="s">
        <v>9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2"/>
        <v>0</v>
      </c>
    </row>
    <row r="349" spans="1:9" x14ac:dyDescent="0.25">
      <c r="A349" s="12" t="s">
        <v>10</v>
      </c>
      <c r="B349" s="49">
        <v>0</v>
      </c>
      <c r="C349" s="49">
        <v>0</v>
      </c>
      <c r="D349" s="49">
        <v>0</v>
      </c>
      <c r="E349" s="49">
        <v>0</v>
      </c>
      <c r="F349" s="372"/>
      <c r="G349" s="49">
        <v>0</v>
      </c>
      <c r="H349" s="58">
        <v>0</v>
      </c>
      <c r="I349" s="48">
        <f t="shared" si="52"/>
        <v>0</v>
      </c>
    </row>
    <row r="350" spans="1:9" x14ac:dyDescent="0.25">
      <c r="A350" s="11" t="s">
        <v>11</v>
      </c>
      <c r="B350" s="52">
        <v>1.1250671757621505E-8</v>
      </c>
      <c r="C350" s="52">
        <v>1.1250671757621505E-8</v>
      </c>
      <c r="D350" s="52">
        <v>1.1250671757621505E-8</v>
      </c>
      <c r="E350" s="52">
        <v>1.2501903929511874E-2</v>
      </c>
      <c r="F350" s="372"/>
      <c r="G350" s="52">
        <v>0</v>
      </c>
      <c r="H350" s="53">
        <v>0</v>
      </c>
      <c r="I350" s="54">
        <f t="shared" si="52"/>
        <v>1.2501937681527147E-2</v>
      </c>
    </row>
    <row r="351" spans="1:9" x14ac:dyDescent="0.25">
      <c r="A351" s="12" t="s">
        <v>12</v>
      </c>
      <c r="B351" s="49">
        <v>0</v>
      </c>
      <c r="C351" s="49">
        <v>0</v>
      </c>
      <c r="D351" s="49">
        <v>0</v>
      </c>
      <c r="E351" s="49">
        <v>0</v>
      </c>
      <c r="F351" s="372"/>
      <c r="G351" s="49">
        <v>0</v>
      </c>
      <c r="H351" s="58">
        <v>0</v>
      </c>
      <c r="I351" s="48">
        <f>SUM(B351:H351)</f>
        <v>0</v>
      </c>
    </row>
    <row r="352" spans="1:9" x14ac:dyDescent="0.25">
      <c r="A352" s="11" t="s">
        <v>13</v>
      </c>
      <c r="B352" s="52">
        <v>6.8828316617172719E-9</v>
      </c>
      <c r="C352" s="52">
        <v>6.8828316617172719E-9</v>
      </c>
      <c r="D352" s="52">
        <v>6.8828316617172719E-9</v>
      </c>
      <c r="E352" s="52">
        <v>2.2239809953129308</v>
      </c>
      <c r="F352" s="372"/>
      <c r="G352" s="52">
        <v>0</v>
      </c>
      <c r="H352" s="53">
        <v>0</v>
      </c>
      <c r="I352" s="54">
        <f t="shared" si="52"/>
        <v>2.2239810159614257</v>
      </c>
    </row>
    <row r="353" spans="1:9" x14ac:dyDescent="0.25">
      <c r="A353" s="12" t="s">
        <v>14</v>
      </c>
      <c r="B353" s="49">
        <v>0.20511672700768441</v>
      </c>
      <c r="C353" s="49">
        <v>1.9406666580414808E-9</v>
      </c>
      <c r="D353" s="49">
        <v>1.5414832691109819</v>
      </c>
      <c r="E353" s="49">
        <v>1.9406666580414808E-9</v>
      </c>
      <c r="F353" s="372"/>
      <c r="G353" s="49">
        <v>0</v>
      </c>
      <c r="H353" s="58">
        <v>0</v>
      </c>
      <c r="I353" s="48">
        <f t="shared" si="52"/>
        <v>1.7465999999999997</v>
      </c>
    </row>
    <row r="354" spans="1:9" x14ac:dyDescent="0.25">
      <c r="A354" s="11" t="s">
        <v>15</v>
      </c>
      <c r="B354" s="52">
        <v>5.590245985614406E-2</v>
      </c>
      <c r="C354" s="52">
        <v>1.6454835572745077</v>
      </c>
      <c r="D354" s="52">
        <v>26.298613977586328</v>
      </c>
      <c r="E354" s="52">
        <v>5.2830188639373434E-9</v>
      </c>
      <c r="F354" s="372"/>
      <c r="G354" s="52">
        <v>0</v>
      </c>
      <c r="H354" s="53">
        <v>0</v>
      </c>
      <c r="I354" s="54">
        <f>SUM(B354:H354)</f>
        <v>28</v>
      </c>
    </row>
    <row r="355" spans="1:9" x14ac:dyDescent="0.25">
      <c r="A355" s="12" t="s">
        <v>16</v>
      </c>
      <c r="B355" s="49">
        <v>0</v>
      </c>
      <c r="C355" s="49">
        <v>0</v>
      </c>
      <c r="D355" s="49">
        <v>0</v>
      </c>
      <c r="E355" s="49">
        <v>0</v>
      </c>
      <c r="F355" s="372"/>
      <c r="G355" s="49">
        <v>0</v>
      </c>
      <c r="H355" s="58">
        <v>0</v>
      </c>
      <c r="I355" s="48">
        <f t="shared" si="52"/>
        <v>0</v>
      </c>
    </row>
    <row r="356" spans="1:9" x14ac:dyDescent="0.25">
      <c r="A356" s="11" t="s">
        <v>17</v>
      </c>
      <c r="B356" s="52">
        <v>0</v>
      </c>
      <c r="C356" s="52">
        <v>0</v>
      </c>
      <c r="D356" s="52">
        <v>0</v>
      </c>
      <c r="E356" s="52">
        <v>0</v>
      </c>
      <c r="F356" s="372"/>
      <c r="G356" s="52">
        <v>0</v>
      </c>
      <c r="H356" s="53">
        <v>0</v>
      </c>
      <c r="I356" s="54">
        <f t="shared" si="52"/>
        <v>0</v>
      </c>
    </row>
    <row r="357" spans="1:9" x14ac:dyDescent="0.25">
      <c r="A357" s="12" t="s">
        <v>139</v>
      </c>
      <c r="B357" s="49">
        <v>1.4328867678086403</v>
      </c>
      <c r="C357" s="49">
        <v>38.496804162002533</v>
      </c>
      <c r="D357" s="49">
        <v>49.070309058161818</v>
      </c>
      <c r="E357" s="49">
        <v>1.2027027020525932E-8</v>
      </c>
      <c r="F357" s="372"/>
      <c r="G357" s="49">
        <v>0</v>
      </c>
      <c r="H357" s="58">
        <v>0</v>
      </c>
      <c r="I357" s="48">
        <f t="shared" si="52"/>
        <v>89.000000000000014</v>
      </c>
    </row>
    <row r="358" spans="1:9" x14ac:dyDescent="0.25">
      <c r="A358" s="11" t="s">
        <v>18</v>
      </c>
      <c r="B358" s="52">
        <v>0</v>
      </c>
      <c r="C358" s="52">
        <v>0</v>
      </c>
      <c r="D358" s="52">
        <v>0</v>
      </c>
      <c r="E358" s="52">
        <v>0</v>
      </c>
      <c r="F358" s="372"/>
      <c r="G358" s="52">
        <v>0</v>
      </c>
      <c r="H358" s="53">
        <v>0</v>
      </c>
      <c r="I358" s="54">
        <f t="shared" si="52"/>
        <v>0</v>
      </c>
    </row>
    <row r="359" spans="1:9" x14ac:dyDescent="0.25">
      <c r="A359" s="12" t="s">
        <v>19</v>
      </c>
      <c r="B359" s="49">
        <v>0</v>
      </c>
      <c r="C359" s="49">
        <v>0</v>
      </c>
      <c r="D359" s="49">
        <v>0</v>
      </c>
      <c r="E359" s="49">
        <v>0</v>
      </c>
      <c r="F359" s="372"/>
      <c r="G359" s="49">
        <v>0</v>
      </c>
      <c r="H359" s="58">
        <v>0</v>
      </c>
      <c r="I359" s="48">
        <f t="shared" si="52"/>
        <v>0</v>
      </c>
    </row>
    <row r="360" spans="1:9" x14ac:dyDescent="0.25">
      <c r="A360" s="11" t="s">
        <v>20</v>
      </c>
      <c r="B360" s="52">
        <v>5.5869151799266555E-2</v>
      </c>
      <c r="C360" s="52">
        <v>3.0077046520608133</v>
      </c>
      <c r="D360" s="52">
        <v>0.93642618813991996</v>
      </c>
      <c r="E360" s="52">
        <v>7.9999999359999992E-9</v>
      </c>
      <c r="F360" s="372"/>
      <c r="G360" s="52">
        <v>0</v>
      </c>
      <c r="H360" s="53">
        <v>0</v>
      </c>
      <c r="I360" s="54">
        <f t="shared" si="52"/>
        <v>3.9999999999999996</v>
      </c>
    </row>
    <row r="361" spans="1:9" x14ac:dyDescent="0.25">
      <c r="A361" s="13" t="s">
        <v>58</v>
      </c>
      <c r="B361" s="49">
        <v>3.8005343058122061</v>
      </c>
      <c r="C361" s="49">
        <v>6.4452359624733271</v>
      </c>
      <c r="D361" s="49">
        <v>11.754229658437501</v>
      </c>
      <c r="E361" s="49">
        <v>7.3276965459799587E-8</v>
      </c>
      <c r="F361" s="372"/>
      <c r="G361" s="49">
        <v>0</v>
      </c>
      <c r="H361" s="58">
        <v>0</v>
      </c>
      <c r="I361" s="48">
        <f t="shared" si="52"/>
        <v>22</v>
      </c>
    </row>
    <row r="362" spans="1:9" x14ac:dyDescent="0.25">
      <c r="A362" s="11" t="s">
        <v>21</v>
      </c>
      <c r="B362" s="52">
        <v>87.555892179722406</v>
      </c>
      <c r="C362" s="52">
        <v>254.93554977003558</v>
      </c>
      <c r="D362" s="52">
        <v>143.50855804406211</v>
      </c>
      <c r="E362" s="52">
        <v>6.179828830100084E-9</v>
      </c>
      <c r="F362" s="372"/>
      <c r="G362" s="52">
        <v>0</v>
      </c>
      <c r="H362" s="53">
        <v>0</v>
      </c>
      <c r="I362" s="54">
        <f t="shared" si="52"/>
        <v>485.99999999999994</v>
      </c>
    </row>
    <row r="363" spans="1:9" x14ac:dyDescent="0.25">
      <c r="A363" s="13" t="s">
        <v>22</v>
      </c>
      <c r="B363" s="49">
        <v>0</v>
      </c>
      <c r="C363" s="49">
        <v>0</v>
      </c>
      <c r="D363" s="49">
        <v>0</v>
      </c>
      <c r="E363" s="49">
        <v>0</v>
      </c>
      <c r="F363" s="372"/>
      <c r="G363" s="49">
        <v>0</v>
      </c>
      <c r="H363" s="58">
        <v>0</v>
      </c>
      <c r="I363" s="48">
        <f t="shared" si="52"/>
        <v>0</v>
      </c>
    </row>
    <row r="364" spans="1:9" x14ac:dyDescent="0.25">
      <c r="A364" s="11" t="s">
        <v>23</v>
      </c>
      <c r="B364" s="52">
        <v>41.447989468040412</v>
      </c>
      <c r="C364" s="52">
        <v>5.8640523450380301E-4</v>
      </c>
      <c r="D364" s="52">
        <v>4.1634241192528085</v>
      </c>
      <c r="E364" s="52">
        <v>7.4722811934993325E-9</v>
      </c>
      <c r="F364" s="372"/>
      <c r="G364" s="52">
        <v>0</v>
      </c>
      <c r="H364" s="53">
        <v>0</v>
      </c>
      <c r="I364" s="54">
        <f t="shared" si="52"/>
        <v>45.612000000000002</v>
      </c>
    </row>
    <row r="365" spans="1:9" ht="14.4" thickBot="1" x14ac:dyDescent="0.3">
      <c r="A365" s="13" t="s">
        <v>24</v>
      </c>
      <c r="B365" s="49">
        <v>2.5878143972328718</v>
      </c>
      <c r="C365" s="49">
        <v>4.2745451690434022</v>
      </c>
      <c r="D365" s="49">
        <v>2.515511876900173</v>
      </c>
      <c r="E365" s="49">
        <v>416.51385444949415</v>
      </c>
      <c r="F365" s="373"/>
      <c r="G365" s="49">
        <v>5.3583351770262153</v>
      </c>
      <c r="H365" s="58">
        <v>2.2738930303152258E-2</v>
      </c>
      <c r="I365" s="48">
        <f t="shared" si="52"/>
        <v>431.27279999999996</v>
      </c>
    </row>
    <row r="366" spans="1:9" x14ac:dyDescent="0.25">
      <c r="A366" s="21" t="s">
        <v>25</v>
      </c>
      <c r="B366" s="127">
        <f>SUM(B345:B365)</f>
        <v>137.14200547541313</v>
      </c>
      <c r="C366" s="127">
        <f t="shared" ref="C366:I366" si="53">SUM(C345:C365)</f>
        <v>308.80590969819883</v>
      </c>
      <c r="D366" s="127">
        <f t="shared" si="53"/>
        <v>239.78855620978513</v>
      </c>
      <c r="E366" s="127">
        <f t="shared" si="53"/>
        <v>418.75033746291638</v>
      </c>
      <c r="F366" s="127">
        <f t="shared" si="53"/>
        <v>0</v>
      </c>
      <c r="G366" s="127">
        <f t="shared" si="53"/>
        <v>5.3583351770262153</v>
      </c>
      <c r="H366" s="128">
        <f t="shared" si="53"/>
        <v>2.2738930303152258E-2</v>
      </c>
      <c r="I366" s="129">
        <f t="shared" si="53"/>
        <v>1109.8678829536429</v>
      </c>
    </row>
    <row r="367" spans="1:9" ht="15" thickBot="1" x14ac:dyDescent="0.35">
      <c r="A367" s="18" t="s">
        <v>85</v>
      </c>
      <c r="B367" s="105">
        <f>B366/$I366</f>
        <v>0.12356606365655261</v>
      </c>
      <c r="C367" s="105">
        <f t="shared" ref="C367:I367" si="54">C366/$I366</f>
        <v>0.27823663919023151</v>
      </c>
      <c r="D367" s="105">
        <f t="shared" si="54"/>
        <v>0.21605144170101248</v>
      </c>
      <c r="E367" s="105">
        <f t="shared" si="54"/>
        <v>0.37729746386436047</v>
      </c>
      <c r="F367" s="105">
        <f t="shared" si="54"/>
        <v>0</v>
      </c>
      <c r="G367" s="105">
        <f t="shared" si="54"/>
        <v>4.8279036264805789E-3</v>
      </c>
      <c r="H367" s="105">
        <f t="shared" si="54"/>
        <v>2.0487961362246231E-5</v>
      </c>
      <c r="I367" s="107">
        <f t="shared" si="54"/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55">SUM(B372:H372)</f>
        <v>0</v>
      </c>
    </row>
    <row r="373" spans="1:9" x14ac:dyDescent="0.25">
      <c r="A373" s="12" t="s">
        <v>8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5"/>
        <v>0</v>
      </c>
    </row>
    <row r="374" spans="1:9" x14ac:dyDescent="0.25">
      <c r="A374" s="11" t="s">
        <v>9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5"/>
        <v>0</v>
      </c>
    </row>
    <row r="375" spans="1:9" x14ac:dyDescent="0.25">
      <c r="A375" s="12" t="s">
        <v>10</v>
      </c>
      <c r="B375" s="49">
        <v>0</v>
      </c>
      <c r="C375" s="49">
        <v>0</v>
      </c>
      <c r="D375" s="49">
        <v>0</v>
      </c>
      <c r="E375" s="49">
        <v>0</v>
      </c>
      <c r="F375" s="372"/>
      <c r="G375" s="49">
        <v>0</v>
      </c>
      <c r="H375" s="58">
        <v>0</v>
      </c>
      <c r="I375" s="48">
        <f t="shared" si="55"/>
        <v>0</v>
      </c>
    </row>
    <row r="376" spans="1:9" x14ac:dyDescent="0.25">
      <c r="A376" s="11" t="s">
        <v>11</v>
      </c>
      <c r="B376" s="52">
        <v>1.1250711706358635E-8</v>
      </c>
      <c r="C376" s="52">
        <v>1.1250711706358635E-8</v>
      </c>
      <c r="D376" s="52">
        <v>1.1250711706358635E-8</v>
      </c>
      <c r="E376" s="52">
        <v>0.92062606793047863</v>
      </c>
      <c r="F376" s="372"/>
      <c r="G376" s="52">
        <v>0</v>
      </c>
      <c r="H376" s="53">
        <v>0</v>
      </c>
      <c r="I376" s="54">
        <f t="shared" si="55"/>
        <v>0.92062610168261372</v>
      </c>
    </row>
    <row r="377" spans="1:9" x14ac:dyDescent="0.25">
      <c r="A377" s="12" t="s">
        <v>12</v>
      </c>
      <c r="B377" s="49">
        <v>0</v>
      </c>
      <c r="C377" s="49">
        <v>0</v>
      </c>
      <c r="D377" s="49">
        <v>0</v>
      </c>
      <c r="E377" s="49">
        <v>0</v>
      </c>
      <c r="F377" s="372"/>
      <c r="G377" s="49">
        <v>0</v>
      </c>
      <c r="H377" s="58">
        <v>0</v>
      </c>
      <c r="I377" s="48">
        <f>SUM(B377:H377)</f>
        <v>0</v>
      </c>
    </row>
    <row r="378" spans="1:9" x14ac:dyDescent="0.25">
      <c r="A378" s="11" t="s">
        <v>13</v>
      </c>
      <c r="B378" s="52">
        <v>6.8828317463164428E-9</v>
      </c>
      <c r="C378" s="52">
        <v>6.8828317463164428E-9</v>
      </c>
      <c r="D378" s="52">
        <v>6.8828317463164428E-9</v>
      </c>
      <c r="E378" s="52">
        <v>312.97367009225354</v>
      </c>
      <c r="F378" s="372"/>
      <c r="G378" s="52">
        <v>0</v>
      </c>
      <c r="H378" s="53">
        <v>0</v>
      </c>
      <c r="I378" s="54">
        <f t="shared" si="55"/>
        <v>312.97367011290203</v>
      </c>
    </row>
    <row r="379" spans="1:9" x14ac:dyDescent="0.25">
      <c r="A379" s="12" t="s">
        <v>14</v>
      </c>
      <c r="B379" s="49">
        <v>1.9595999946556359</v>
      </c>
      <c r="C379" s="49">
        <v>1.7814545389765284E-9</v>
      </c>
      <c r="D379" s="49">
        <v>1.7814545389765284E-9</v>
      </c>
      <c r="E379" s="49">
        <v>1.7814545389765284E-9</v>
      </c>
      <c r="F379" s="372"/>
      <c r="G379" s="49">
        <v>0</v>
      </c>
      <c r="H379" s="58">
        <v>0</v>
      </c>
      <c r="I379" s="48">
        <f t="shared" si="55"/>
        <v>1.9595999999999996</v>
      </c>
    </row>
    <row r="380" spans="1:9" x14ac:dyDescent="0.25">
      <c r="A380" s="11" t="s">
        <v>15</v>
      </c>
      <c r="B380" s="52">
        <v>16.909568705240229</v>
      </c>
      <c r="C380" s="52">
        <v>7.9310344800237829E-9</v>
      </c>
      <c r="D380" s="52">
        <v>75.090431278897711</v>
      </c>
      <c r="E380" s="52">
        <v>7.9310344800237829E-9</v>
      </c>
      <c r="F380" s="372"/>
      <c r="G380" s="52">
        <v>0</v>
      </c>
      <c r="H380" s="53">
        <v>0</v>
      </c>
      <c r="I380" s="54">
        <f>SUM(B380:H380)</f>
        <v>92.000000000000014</v>
      </c>
    </row>
    <row r="381" spans="1:9" x14ac:dyDescent="0.25">
      <c r="A381" s="12" t="s">
        <v>16</v>
      </c>
      <c r="B381" s="49">
        <v>1.4093622126120429</v>
      </c>
      <c r="C381" s="49">
        <v>1.5416666640972222E-8</v>
      </c>
      <c r="D381" s="49">
        <v>35.590637756554621</v>
      </c>
      <c r="E381" s="49">
        <v>1.5416666640972222E-8</v>
      </c>
      <c r="F381" s="372"/>
      <c r="G381" s="49">
        <v>0</v>
      </c>
      <c r="H381" s="58">
        <v>0</v>
      </c>
      <c r="I381" s="48">
        <f t="shared" si="55"/>
        <v>37</v>
      </c>
    </row>
    <row r="382" spans="1:9" x14ac:dyDescent="0.25">
      <c r="A382" s="11" t="s">
        <v>17</v>
      </c>
      <c r="B382" s="52">
        <v>0</v>
      </c>
      <c r="C382" s="52">
        <v>0</v>
      </c>
      <c r="D382" s="52">
        <v>0</v>
      </c>
      <c r="E382" s="52">
        <v>0</v>
      </c>
      <c r="F382" s="372"/>
      <c r="G382" s="52">
        <v>0</v>
      </c>
      <c r="H382" s="53">
        <v>0</v>
      </c>
      <c r="I382" s="54">
        <f t="shared" si="55"/>
        <v>0</v>
      </c>
    </row>
    <row r="383" spans="1:9" x14ac:dyDescent="0.25">
      <c r="A383" s="12" t="s">
        <v>139</v>
      </c>
      <c r="B383" s="49">
        <v>12.536288873644162</v>
      </c>
      <c r="C383" s="49">
        <v>1.058302170152946</v>
      </c>
      <c r="D383" s="49">
        <v>29.405408929327887</v>
      </c>
      <c r="E383" s="49">
        <v>2.6874999932812494E-8</v>
      </c>
      <c r="F383" s="372"/>
      <c r="G383" s="49">
        <v>0</v>
      </c>
      <c r="H383" s="58">
        <v>0</v>
      </c>
      <c r="I383" s="48">
        <f t="shared" si="55"/>
        <v>42.999999999999993</v>
      </c>
    </row>
    <row r="384" spans="1:9" x14ac:dyDescent="0.25">
      <c r="A384" s="11" t="s">
        <v>18</v>
      </c>
      <c r="B384" s="52">
        <v>0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55"/>
        <v>0</v>
      </c>
    </row>
    <row r="385" spans="1:9" x14ac:dyDescent="0.25">
      <c r="A385" s="12" t="s">
        <v>19</v>
      </c>
      <c r="B385" s="49">
        <v>0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55"/>
        <v>0</v>
      </c>
    </row>
    <row r="386" spans="1:9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5"/>
        <v>0</v>
      </c>
    </row>
    <row r="387" spans="1:9" x14ac:dyDescent="0.25">
      <c r="A387" s="13" t="s">
        <v>58</v>
      </c>
      <c r="B387" s="49">
        <v>11.99999988009224</v>
      </c>
      <c r="C387" s="49">
        <v>3.9969253887163413E-8</v>
      </c>
      <c r="D387" s="49">
        <v>3.9969253887163413E-8</v>
      </c>
      <c r="E387" s="49">
        <v>3.9969253887163413E-8</v>
      </c>
      <c r="F387" s="372"/>
      <c r="G387" s="49">
        <v>0</v>
      </c>
      <c r="H387" s="58">
        <v>0</v>
      </c>
      <c r="I387" s="48">
        <f t="shared" si="55"/>
        <v>12.000000000000004</v>
      </c>
    </row>
    <row r="388" spans="1:9" x14ac:dyDescent="0.25">
      <c r="A388" s="11" t="s">
        <v>21</v>
      </c>
      <c r="B388" s="52">
        <v>0</v>
      </c>
      <c r="C388" s="52">
        <v>0</v>
      </c>
      <c r="D388" s="52">
        <v>0</v>
      </c>
      <c r="E388" s="52">
        <v>0</v>
      </c>
      <c r="F388" s="372"/>
      <c r="G388" s="52">
        <v>0</v>
      </c>
      <c r="H388" s="53">
        <v>0</v>
      </c>
      <c r="I388" s="54">
        <f t="shared" si="55"/>
        <v>0</v>
      </c>
    </row>
    <row r="389" spans="1:9" x14ac:dyDescent="0.25">
      <c r="A389" s="13" t="s">
        <v>22</v>
      </c>
      <c r="B389" s="49">
        <v>0</v>
      </c>
      <c r="C389" s="49">
        <v>0</v>
      </c>
      <c r="D389" s="49">
        <v>0</v>
      </c>
      <c r="E389" s="49">
        <v>0</v>
      </c>
      <c r="F389" s="372"/>
      <c r="G389" s="49">
        <v>0</v>
      </c>
      <c r="H389" s="58">
        <v>0</v>
      </c>
      <c r="I389" s="48">
        <f t="shared" si="55"/>
        <v>0</v>
      </c>
    </row>
    <row r="390" spans="1:9" x14ac:dyDescent="0.25">
      <c r="A390" s="11" t="s">
        <v>23</v>
      </c>
      <c r="B390" s="52">
        <v>4.3379999775744418</v>
      </c>
      <c r="C390" s="52">
        <v>7.4751860526937828E-9</v>
      </c>
      <c r="D390" s="52">
        <v>7.4751860526937828E-9</v>
      </c>
      <c r="E390" s="52">
        <v>7.4751860526937828E-9</v>
      </c>
      <c r="F390" s="372"/>
      <c r="G390" s="52">
        <v>0</v>
      </c>
      <c r="H390" s="53">
        <v>0</v>
      </c>
      <c r="I390" s="54">
        <f t="shared" si="55"/>
        <v>4.3379999999999992</v>
      </c>
    </row>
    <row r="391" spans="1:9" ht="14.4" thickBot="1" x14ac:dyDescent="0.3">
      <c r="A391" s="13" t="s">
        <v>24</v>
      </c>
      <c r="B391" s="49">
        <v>10.121806363500584</v>
      </c>
      <c r="C391" s="49">
        <v>1.2581532117837316E-2</v>
      </c>
      <c r="D391" s="49">
        <v>2.7357318421583585</v>
      </c>
      <c r="E391" s="49">
        <v>43.712964025913834</v>
      </c>
      <c r="F391" s="373"/>
      <c r="G391" s="49">
        <v>36.905316236309396</v>
      </c>
      <c r="H391" s="58">
        <v>0</v>
      </c>
      <c r="I391" s="48">
        <f t="shared" si="55"/>
        <v>93.488400000000013</v>
      </c>
    </row>
    <row r="392" spans="1:9" x14ac:dyDescent="0.25">
      <c r="A392" s="21" t="s">
        <v>25</v>
      </c>
      <c r="B392" s="127">
        <f>SUM(B371:B391)</f>
        <v>59.274626025452875</v>
      </c>
      <c r="C392" s="127">
        <f t="shared" ref="C392:I392" si="56">SUM(C371:C391)</f>
        <v>1.0708837929779225</v>
      </c>
      <c r="D392" s="127">
        <f t="shared" si="56"/>
        <v>142.82220987429798</v>
      </c>
      <c r="E392" s="127">
        <f t="shared" si="56"/>
        <v>357.60726028554649</v>
      </c>
      <c r="F392" s="127">
        <f t="shared" si="56"/>
        <v>0</v>
      </c>
      <c r="G392" s="127">
        <f t="shared" si="56"/>
        <v>36.905316236309396</v>
      </c>
      <c r="H392" s="128">
        <f t="shared" si="56"/>
        <v>0</v>
      </c>
      <c r="I392" s="129">
        <f t="shared" si="56"/>
        <v>597.6802962145847</v>
      </c>
    </row>
    <row r="393" spans="1:9" ht="15" thickBot="1" x14ac:dyDescent="0.35">
      <c r="A393" s="18" t="s">
        <v>85</v>
      </c>
      <c r="B393" s="105">
        <f>B392/$I392</f>
        <v>9.9174469027788648E-2</v>
      </c>
      <c r="C393" s="105">
        <f t="shared" ref="C393:I393" si="57">C392/$I392</f>
        <v>1.7917334731634585E-3</v>
      </c>
      <c r="D393" s="105">
        <f t="shared" si="57"/>
        <v>0.2389608805558158</v>
      </c>
      <c r="E393" s="105">
        <f t="shared" si="57"/>
        <v>0.59832532969625463</v>
      </c>
      <c r="F393" s="105">
        <f t="shared" si="57"/>
        <v>0</v>
      </c>
      <c r="G393" s="105">
        <f t="shared" si="57"/>
        <v>6.1747587246977452E-2</v>
      </c>
      <c r="H393" s="105">
        <f t="shared" si="57"/>
        <v>0</v>
      </c>
      <c r="I393" s="107">
        <f t="shared" si="57"/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9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58">SUM(B398:H398)</f>
        <v>0</v>
      </c>
    </row>
    <row r="399" spans="1:9" x14ac:dyDescent="0.25">
      <c r="A399" s="12" t="s">
        <v>8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58"/>
        <v>0</v>
      </c>
    </row>
    <row r="400" spans="1:9" x14ac:dyDescent="0.25">
      <c r="A400" s="11" t="s">
        <v>9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58"/>
        <v>0</v>
      </c>
    </row>
    <row r="401" spans="1:9" x14ac:dyDescent="0.25">
      <c r="A401" s="12" t="s">
        <v>10</v>
      </c>
      <c r="B401" s="49">
        <v>0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58"/>
        <v>0</v>
      </c>
    </row>
    <row r="402" spans="1:9" x14ac:dyDescent="0.25">
      <c r="A402" s="11" t="s">
        <v>11</v>
      </c>
      <c r="B402" s="52">
        <v>1.1250710655652734E-8</v>
      </c>
      <c r="C402" s="52">
        <v>0</v>
      </c>
      <c r="D402" s="52">
        <v>0</v>
      </c>
      <c r="E402" s="52">
        <v>7.9078293668427044E-2</v>
      </c>
      <c r="F402" s="372"/>
      <c r="G402" s="52">
        <v>0</v>
      </c>
      <c r="H402" s="53">
        <v>0</v>
      </c>
      <c r="I402" s="54">
        <f t="shared" si="58"/>
        <v>7.9078304919137699E-2</v>
      </c>
    </row>
    <row r="403" spans="1:9" x14ac:dyDescent="0.25">
      <c r="A403" s="12" t="s">
        <v>12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0</v>
      </c>
    </row>
    <row r="404" spans="1:9" x14ac:dyDescent="0.25">
      <c r="A404" s="11" t="s">
        <v>13</v>
      </c>
      <c r="B404" s="52">
        <v>6.8828302349198506E-9</v>
      </c>
      <c r="C404" s="52">
        <v>0</v>
      </c>
      <c r="D404" s="52">
        <v>0</v>
      </c>
      <c r="E404" s="52">
        <v>3.133153934967594E-2</v>
      </c>
      <c r="F404" s="372"/>
      <c r="G404" s="52">
        <v>0</v>
      </c>
      <c r="H404" s="53">
        <v>0</v>
      </c>
      <c r="I404" s="54">
        <f t="shared" si="58"/>
        <v>3.1331546232506176E-2</v>
      </c>
    </row>
    <row r="405" spans="1:9" x14ac:dyDescent="0.25">
      <c r="A405" s="12" t="s">
        <v>14</v>
      </c>
      <c r="B405" s="49">
        <v>0.13905071012604753</v>
      </c>
      <c r="C405" s="49">
        <v>2.9962272771106687E-2</v>
      </c>
      <c r="D405" s="49">
        <v>0.21438701710284574</v>
      </c>
      <c r="E405" s="49">
        <v>0</v>
      </c>
      <c r="F405" s="372"/>
      <c r="G405" s="49">
        <v>0</v>
      </c>
      <c r="H405" s="58">
        <v>0</v>
      </c>
      <c r="I405" s="48">
        <f t="shared" si="58"/>
        <v>0.38339999999999996</v>
      </c>
    </row>
    <row r="406" spans="1:9" x14ac:dyDescent="0.25">
      <c r="A406" s="11" t="s">
        <v>15</v>
      </c>
      <c r="B406" s="52">
        <v>17.454640348777119</v>
      </c>
      <c r="C406" s="52">
        <v>27.53072483751372</v>
      </c>
      <c r="D406" s="52">
        <v>1.4634813709159327E-2</v>
      </c>
      <c r="E406" s="52">
        <v>0</v>
      </c>
      <c r="F406" s="372"/>
      <c r="G406" s="52">
        <v>0</v>
      </c>
      <c r="H406" s="53">
        <v>0</v>
      </c>
      <c r="I406" s="54">
        <f>SUM(B406:H406)</f>
        <v>44.999999999999993</v>
      </c>
    </row>
    <row r="407" spans="1:9" x14ac:dyDescent="0.25">
      <c r="A407" s="12" t="s">
        <v>16</v>
      </c>
      <c r="B407" s="49">
        <v>0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58"/>
        <v>0</v>
      </c>
    </row>
    <row r="408" spans="1:9" x14ac:dyDescent="0.25">
      <c r="A408" s="11" t="s">
        <v>17</v>
      </c>
      <c r="B408" s="52">
        <v>0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58"/>
        <v>0</v>
      </c>
    </row>
    <row r="409" spans="1:9" x14ac:dyDescent="0.25">
      <c r="A409" s="12" t="s">
        <v>139</v>
      </c>
      <c r="B409" s="49">
        <v>5.0948932698988028</v>
      </c>
      <c r="C409" s="49">
        <v>15.401934898834025</v>
      </c>
      <c r="D409" s="49">
        <v>2.1911863836450989</v>
      </c>
      <c r="E409" s="49">
        <v>0.31198544762207298</v>
      </c>
      <c r="F409" s="372"/>
      <c r="G409" s="49">
        <v>0</v>
      </c>
      <c r="H409" s="58">
        <v>0</v>
      </c>
      <c r="I409" s="48">
        <f t="shared" si="58"/>
        <v>23</v>
      </c>
    </row>
    <row r="410" spans="1:9" x14ac:dyDescent="0.25">
      <c r="A410" s="11" t="s">
        <v>18</v>
      </c>
      <c r="B410" s="52">
        <v>0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58"/>
        <v>0</v>
      </c>
    </row>
    <row r="411" spans="1:9" x14ac:dyDescent="0.25">
      <c r="A411" s="12" t="s">
        <v>19</v>
      </c>
      <c r="B411" s="49">
        <v>0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58"/>
        <v>0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58"/>
        <v>0</v>
      </c>
    </row>
    <row r="413" spans="1:9" x14ac:dyDescent="0.25">
      <c r="A413" s="13" t="s">
        <v>58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58"/>
        <v>0</v>
      </c>
    </row>
    <row r="414" spans="1:9" x14ac:dyDescent="0.25">
      <c r="A414" s="11" t="s">
        <v>21</v>
      </c>
      <c r="B414" s="52">
        <v>0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58"/>
        <v>0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58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58"/>
        <v>0</v>
      </c>
    </row>
    <row r="417" spans="1:9" ht="14.4" thickBot="1" x14ac:dyDescent="0.3">
      <c r="A417" s="13" t="s">
        <v>24</v>
      </c>
      <c r="B417" s="49">
        <v>1.0304277882418891</v>
      </c>
      <c r="C417" s="49">
        <v>0.48555145146849188</v>
      </c>
      <c r="D417" s="49">
        <v>2.9940396028695904E-2</v>
      </c>
      <c r="E417" s="49">
        <v>38.854138834561219</v>
      </c>
      <c r="F417" s="373"/>
      <c r="G417" s="49">
        <v>7.1091415296997029</v>
      </c>
      <c r="H417" s="58">
        <v>0</v>
      </c>
      <c r="I417" s="48">
        <f t="shared" si="58"/>
        <v>47.5092</v>
      </c>
    </row>
    <row r="418" spans="1:9" x14ac:dyDescent="0.25">
      <c r="A418" s="21" t="s">
        <v>25</v>
      </c>
      <c r="B418" s="127">
        <f>SUM(B397:B417)</f>
        <v>23.719012135177394</v>
      </c>
      <c r="C418" s="127">
        <f t="shared" ref="C418:I418" si="59">SUM(C397:C417)</f>
        <v>43.448173460587341</v>
      </c>
      <c r="D418" s="127">
        <f t="shared" si="59"/>
        <v>2.4501486104857997</v>
      </c>
      <c r="E418" s="127">
        <f t="shared" si="59"/>
        <v>39.276534115201393</v>
      </c>
      <c r="F418" s="127">
        <f t="shared" si="59"/>
        <v>0</v>
      </c>
      <c r="G418" s="127">
        <f t="shared" si="59"/>
        <v>7.1091415296997029</v>
      </c>
      <c r="H418" s="128">
        <f t="shared" si="59"/>
        <v>0</v>
      </c>
      <c r="I418" s="129">
        <f t="shared" si="59"/>
        <v>116.00300985115163</v>
      </c>
    </row>
    <row r="419" spans="1:9" ht="15" thickBot="1" x14ac:dyDescent="0.35">
      <c r="A419" s="18" t="s">
        <v>85</v>
      </c>
      <c r="B419" s="105">
        <f>B418/$I418</f>
        <v>0.20446893719061482</v>
      </c>
      <c r="C419" s="105">
        <f t="shared" ref="C419:I419" si="60">C418/$I418</f>
        <v>0.37454350121033525</v>
      </c>
      <c r="D419" s="105">
        <f t="shared" si="60"/>
        <v>2.1121422742648565E-2</v>
      </c>
      <c r="E419" s="105">
        <f t="shared" si="60"/>
        <v>0.3385820261525867</v>
      </c>
      <c r="F419" s="105">
        <f t="shared" si="60"/>
        <v>0</v>
      </c>
      <c r="G419" s="105">
        <f t="shared" si="60"/>
        <v>6.1284112703814696E-2</v>
      </c>
      <c r="H419" s="105">
        <f t="shared" si="60"/>
        <v>0</v>
      </c>
      <c r="I419" s="107">
        <f t="shared" si="60"/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9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61">SUM(B424:H424)</f>
        <v>0</v>
      </c>
    </row>
    <row r="425" spans="1:9" x14ac:dyDescent="0.25">
      <c r="A425" s="12" t="s">
        <v>8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1"/>
        <v>0</v>
      </c>
    </row>
    <row r="426" spans="1:9" x14ac:dyDescent="0.25">
      <c r="A426" s="11" t="s">
        <v>9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1"/>
        <v>0</v>
      </c>
    </row>
    <row r="427" spans="1:9" x14ac:dyDescent="0.25">
      <c r="A427" s="12" t="s">
        <v>10</v>
      </c>
      <c r="B427" s="49">
        <v>0</v>
      </c>
      <c r="C427" s="49">
        <v>0</v>
      </c>
      <c r="D427" s="49">
        <v>0</v>
      </c>
      <c r="E427" s="49">
        <v>0</v>
      </c>
      <c r="F427" s="372"/>
      <c r="G427" s="49">
        <v>0</v>
      </c>
      <c r="H427" s="58">
        <v>0</v>
      </c>
      <c r="I427" s="48">
        <f t="shared" si="61"/>
        <v>0</v>
      </c>
    </row>
    <row r="428" spans="1:9" x14ac:dyDescent="0.25">
      <c r="A428" s="11" t="s">
        <v>11</v>
      </c>
      <c r="B428" s="52">
        <v>0</v>
      </c>
      <c r="C428" s="52">
        <v>0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61"/>
        <v>0</v>
      </c>
    </row>
    <row r="429" spans="1:9" x14ac:dyDescent="0.25">
      <c r="A429" s="12" t="s">
        <v>12</v>
      </c>
      <c r="B429" s="49">
        <v>0</v>
      </c>
      <c r="C429" s="49">
        <v>0</v>
      </c>
      <c r="D429" s="49">
        <v>0</v>
      </c>
      <c r="E429" s="49">
        <v>0</v>
      </c>
      <c r="F429" s="372"/>
      <c r="G429" s="49">
        <v>0</v>
      </c>
      <c r="H429" s="58">
        <v>0</v>
      </c>
      <c r="I429" s="48">
        <f>SUM(B429:H429)</f>
        <v>0</v>
      </c>
    </row>
    <row r="430" spans="1:9" x14ac:dyDescent="0.25">
      <c r="A430" s="11" t="s">
        <v>13</v>
      </c>
      <c r="B430" s="52">
        <v>6.8828272738965728E-9</v>
      </c>
      <c r="C430" s="52">
        <v>6.8828272738965728E-9</v>
      </c>
      <c r="D430" s="52">
        <v>6.8828272738965728E-9</v>
      </c>
      <c r="E430" s="52">
        <v>3.1772664809925709E-2</v>
      </c>
      <c r="F430" s="372"/>
      <c r="G430" s="52">
        <v>0</v>
      </c>
      <c r="H430" s="53">
        <v>0</v>
      </c>
      <c r="I430" s="54">
        <f t="shared" si="61"/>
        <v>3.1772685458407529E-2</v>
      </c>
    </row>
    <row r="431" spans="1:9" x14ac:dyDescent="0.25">
      <c r="A431" s="12" t="s">
        <v>14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1"/>
        <v>0</v>
      </c>
    </row>
    <row r="432" spans="1:9" x14ac:dyDescent="0.25">
      <c r="A432" s="11" t="s">
        <v>15</v>
      </c>
      <c r="B432" s="52">
        <v>108.55302910843059</v>
      </c>
      <c r="C432" s="52">
        <v>11.427334082218499</v>
      </c>
      <c r="D432" s="52">
        <v>38.019636809350921</v>
      </c>
      <c r="E432" s="52">
        <v>0</v>
      </c>
      <c r="F432" s="372"/>
      <c r="G432" s="52">
        <v>0</v>
      </c>
      <c r="H432" s="53">
        <v>0</v>
      </c>
      <c r="I432" s="54">
        <f>SUM(B432:H432)</f>
        <v>158</v>
      </c>
    </row>
    <row r="433" spans="1:9" x14ac:dyDescent="0.25">
      <c r="A433" s="12" t="s">
        <v>16</v>
      </c>
      <c r="B433" s="49">
        <v>0</v>
      </c>
      <c r="C433" s="49">
        <v>0</v>
      </c>
      <c r="D433" s="49">
        <v>0</v>
      </c>
      <c r="E433" s="49">
        <v>0</v>
      </c>
      <c r="F433" s="372"/>
      <c r="G433" s="49">
        <v>0</v>
      </c>
      <c r="H433" s="58">
        <v>0</v>
      </c>
      <c r="I433" s="48">
        <f t="shared" si="61"/>
        <v>0</v>
      </c>
    </row>
    <row r="434" spans="1:9" x14ac:dyDescent="0.25">
      <c r="A434" s="11" t="s">
        <v>17</v>
      </c>
      <c r="B434" s="52">
        <v>0</v>
      </c>
      <c r="C434" s="52">
        <v>0</v>
      </c>
      <c r="D434" s="52">
        <v>0</v>
      </c>
      <c r="E434" s="52">
        <v>0</v>
      </c>
      <c r="F434" s="372"/>
      <c r="G434" s="52">
        <v>0</v>
      </c>
      <c r="H434" s="53">
        <v>0</v>
      </c>
      <c r="I434" s="54">
        <f t="shared" si="61"/>
        <v>0</v>
      </c>
    </row>
    <row r="435" spans="1:9" x14ac:dyDescent="0.25">
      <c r="A435" s="12" t="s">
        <v>139</v>
      </c>
      <c r="B435" s="49">
        <v>3.472507525464732</v>
      </c>
      <c r="C435" s="49">
        <v>2.7905329602845597</v>
      </c>
      <c r="D435" s="49">
        <v>1.3074851594283274</v>
      </c>
      <c r="E435" s="49">
        <v>0.42947435482238061</v>
      </c>
      <c r="F435" s="372"/>
      <c r="G435" s="49">
        <v>0</v>
      </c>
      <c r="H435" s="58">
        <v>0</v>
      </c>
      <c r="I435" s="48">
        <f t="shared" si="61"/>
        <v>7.9999999999999991</v>
      </c>
    </row>
    <row r="436" spans="1:9" x14ac:dyDescent="0.25">
      <c r="A436" s="11" t="s">
        <v>18</v>
      </c>
      <c r="B436" s="52">
        <v>0</v>
      </c>
      <c r="C436" s="52">
        <v>0</v>
      </c>
      <c r="D436" s="52">
        <v>0</v>
      </c>
      <c r="E436" s="52">
        <v>0</v>
      </c>
      <c r="F436" s="372"/>
      <c r="G436" s="52">
        <v>0</v>
      </c>
      <c r="H436" s="53">
        <v>0</v>
      </c>
      <c r="I436" s="54">
        <f t="shared" si="61"/>
        <v>0</v>
      </c>
    </row>
    <row r="437" spans="1:9" x14ac:dyDescent="0.25">
      <c r="A437" s="12" t="s">
        <v>19</v>
      </c>
      <c r="B437" s="49">
        <v>0</v>
      </c>
      <c r="C437" s="49">
        <v>0</v>
      </c>
      <c r="D437" s="49">
        <v>0</v>
      </c>
      <c r="E437" s="49">
        <v>0</v>
      </c>
      <c r="F437" s="372"/>
      <c r="G437" s="49">
        <v>0</v>
      </c>
      <c r="H437" s="58">
        <v>0</v>
      </c>
      <c r="I437" s="48">
        <f t="shared" si="61"/>
        <v>0</v>
      </c>
    </row>
    <row r="438" spans="1:9" x14ac:dyDescent="0.25">
      <c r="A438" s="11" t="s">
        <v>20</v>
      </c>
      <c r="B438" s="52">
        <v>6.2103176008982652</v>
      </c>
      <c r="C438" s="52">
        <v>7.2581855581336147E-2</v>
      </c>
      <c r="D438" s="52">
        <v>3.7171005435203988</v>
      </c>
      <c r="E438" s="52">
        <v>0</v>
      </c>
      <c r="F438" s="372"/>
      <c r="G438" s="52">
        <v>0</v>
      </c>
      <c r="H438" s="53">
        <v>0</v>
      </c>
      <c r="I438" s="54">
        <f t="shared" si="61"/>
        <v>10</v>
      </c>
    </row>
    <row r="439" spans="1:9" x14ac:dyDescent="0.25">
      <c r="A439" s="13" t="s">
        <v>58</v>
      </c>
      <c r="B439" s="49">
        <v>1.3333333333333333</v>
      </c>
      <c r="C439" s="49">
        <v>1.3333333333333333</v>
      </c>
      <c r="D439" s="49">
        <v>1.3333333333333333</v>
      </c>
      <c r="E439" s="49">
        <v>0</v>
      </c>
      <c r="F439" s="372"/>
      <c r="G439" s="49">
        <v>0</v>
      </c>
      <c r="H439" s="58">
        <v>0</v>
      </c>
      <c r="I439" s="48">
        <f t="shared" si="61"/>
        <v>4</v>
      </c>
    </row>
    <row r="440" spans="1:9" x14ac:dyDescent="0.25">
      <c r="A440" s="11" t="s">
        <v>21</v>
      </c>
      <c r="B440" s="52">
        <v>0.66666666666666663</v>
      </c>
      <c r="C440" s="52">
        <v>0.66666666666666663</v>
      </c>
      <c r="D440" s="52">
        <v>0.66666666666666663</v>
      </c>
      <c r="E440" s="52">
        <v>0</v>
      </c>
      <c r="F440" s="372"/>
      <c r="G440" s="52">
        <v>0</v>
      </c>
      <c r="H440" s="53">
        <v>0</v>
      </c>
      <c r="I440" s="54">
        <f t="shared" si="61"/>
        <v>2</v>
      </c>
    </row>
    <row r="441" spans="1:9" x14ac:dyDescent="0.25">
      <c r="A441" s="13" t="s">
        <v>22</v>
      </c>
      <c r="B441" s="49">
        <v>0</v>
      </c>
      <c r="C441" s="49">
        <v>0</v>
      </c>
      <c r="D441" s="49">
        <v>0</v>
      </c>
      <c r="E441" s="49">
        <v>0</v>
      </c>
      <c r="F441" s="372"/>
      <c r="G441" s="49">
        <v>0</v>
      </c>
      <c r="H441" s="58">
        <v>0</v>
      </c>
      <c r="I441" s="48">
        <f t="shared" si="61"/>
        <v>0</v>
      </c>
    </row>
    <row r="442" spans="1:9" x14ac:dyDescent="0.25">
      <c r="A442" s="11" t="s">
        <v>23</v>
      </c>
      <c r="B442" s="52">
        <v>14.891224743032554</v>
      </c>
      <c r="C442" s="52">
        <v>3.6865733051508948E-2</v>
      </c>
      <c r="D442" s="52">
        <v>2.9711095239159389</v>
      </c>
      <c r="E442" s="52">
        <v>0</v>
      </c>
      <c r="F442" s="372"/>
      <c r="G442" s="52">
        <v>0</v>
      </c>
      <c r="H442" s="53">
        <v>0</v>
      </c>
      <c r="I442" s="54">
        <f t="shared" si="61"/>
        <v>17.8992</v>
      </c>
    </row>
    <row r="443" spans="1:9" ht="15" thickBot="1" x14ac:dyDescent="0.35">
      <c r="A443" s="13" t="s">
        <v>24</v>
      </c>
      <c r="B443" s="70">
        <v>12.824115119321815</v>
      </c>
      <c r="C443" s="70">
        <v>4.3762622967803283E-2</v>
      </c>
      <c r="D443" s="70">
        <v>47.337290568450975</v>
      </c>
      <c r="E443" s="70">
        <v>243.49387379173243</v>
      </c>
      <c r="F443" s="373"/>
      <c r="G443" s="49">
        <v>32.270795172021472</v>
      </c>
      <c r="H443" s="58">
        <v>0.12256272550557547</v>
      </c>
      <c r="I443" s="48">
        <f t="shared" si="61"/>
        <v>336.09240000000005</v>
      </c>
    </row>
    <row r="444" spans="1:9" x14ac:dyDescent="0.25">
      <c r="A444" s="21" t="s">
        <v>25</v>
      </c>
      <c r="B444" s="127">
        <f>SUM(B423:B443)</f>
        <v>147.9511941040308</v>
      </c>
      <c r="C444" s="127">
        <f t="shared" ref="C444:I444" si="62">SUM(C423:C443)</f>
        <v>16.371077260986539</v>
      </c>
      <c r="D444" s="127">
        <f t="shared" si="62"/>
        <v>95.352622611549378</v>
      </c>
      <c r="E444" s="127">
        <f t="shared" si="62"/>
        <v>243.95512081136474</v>
      </c>
      <c r="F444" s="127">
        <f t="shared" si="62"/>
        <v>0</v>
      </c>
      <c r="G444" s="127">
        <f t="shared" si="62"/>
        <v>32.270795172021472</v>
      </c>
      <c r="H444" s="128">
        <f t="shared" si="62"/>
        <v>0.12256272550557547</v>
      </c>
      <c r="I444" s="129">
        <f t="shared" si="62"/>
        <v>536.02337268545853</v>
      </c>
    </row>
    <row r="445" spans="1:9" ht="15" thickBot="1" x14ac:dyDescent="0.35">
      <c r="A445" s="18" t="s">
        <v>85</v>
      </c>
      <c r="B445" s="105">
        <f>B444/$I444</f>
        <v>0.27601631130896487</v>
      </c>
      <c r="C445" s="105">
        <f t="shared" ref="C445:I445" si="63">C444/$I444</f>
        <v>3.0541722796466893E-2</v>
      </c>
      <c r="D445" s="105">
        <f t="shared" si="63"/>
        <v>0.17788892699554507</v>
      </c>
      <c r="E445" s="105">
        <f t="shared" si="63"/>
        <v>0.45512030490229938</v>
      </c>
      <c r="F445" s="105">
        <f t="shared" si="63"/>
        <v>0</v>
      </c>
      <c r="G445" s="105">
        <f t="shared" si="63"/>
        <v>6.0204082165943446E-2</v>
      </c>
      <c r="H445" s="105">
        <f t="shared" si="63"/>
        <v>2.2865183078032671E-4</v>
      </c>
      <c r="I445" s="107">
        <f t="shared" si="63"/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4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4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4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4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4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280.82201752295214</v>
      </c>
      <c r="G456" s="379"/>
      <c r="H456" s="381"/>
      <c r="I456" s="54">
        <f t="shared" si="64"/>
        <v>280.82201752295214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4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4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64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4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4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4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4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4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64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64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64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1074.366</v>
      </c>
      <c r="G469" s="382"/>
      <c r="H469" s="384"/>
      <c r="I469" s="48">
        <f t="shared" si="64"/>
        <v>1074.366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:I470" si="65">SUM(C449:C469)</f>
        <v>0</v>
      </c>
      <c r="D470" s="127">
        <f t="shared" si="65"/>
        <v>0</v>
      </c>
      <c r="E470" s="127">
        <f t="shared" si="65"/>
        <v>0</v>
      </c>
      <c r="F470" s="127">
        <f t="shared" si="65"/>
        <v>1355.1880175229521</v>
      </c>
      <c r="G470" s="127">
        <f t="shared" si="65"/>
        <v>0</v>
      </c>
      <c r="H470" s="127">
        <f t="shared" si="65"/>
        <v>0</v>
      </c>
      <c r="I470" s="129">
        <f t="shared" si="65"/>
        <v>1355.1880175229521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:I471" si="66">C470/$I470</f>
        <v>0</v>
      </c>
      <c r="D471" s="105">
        <f t="shared" si="66"/>
        <v>0</v>
      </c>
      <c r="E471" s="105">
        <f t="shared" si="66"/>
        <v>0</v>
      </c>
      <c r="F471" s="105">
        <f t="shared" si="66"/>
        <v>1</v>
      </c>
      <c r="G471" s="105">
        <f t="shared" si="66"/>
        <v>0</v>
      </c>
      <c r="H471" s="105">
        <f t="shared" si="66"/>
        <v>0</v>
      </c>
      <c r="I471" s="107">
        <f t="shared" si="66"/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7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7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7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7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7728.3406658043377</v>
      </c>
      <c r="G480" s="379"/>
      <c r="H480" s="381"/>
      <c r="I480" s="54">
        <f t="shared" si="67"/>
        <v>7728.3406658043377</v>
      </c>
    </row>
    <row r="481" spans="1:9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9" x14ac:dyDescent="0.25">
      <c r="A482" s="11" t="s">
        <v>13</v>
      </c>
      <c r="B482" s="379"/>
      <c r="C482" s="380"/>
      <c r="D482" s="380"/>
      <c r="E482" s="381"/>
      <c r="F482" s="52">
        <v>7118.6140170919707</v>
      </c>
      <c r="G482" s="379"/>
      <c r="H482" s="381"/>
      <c r="I482" s="54">
        <f t="shared" si="67"/>
        <v>7118.6140170919707</v>
      </c>
    </row>
    <row r="483" spans="1:9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7"/>
        <v>0</v>
      </c>
    </row>
    <row r="484" spans="1:9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9" x14ac:dyDescent="0.25">
      <c r="A485" s="12" t="s">
        <v>16</v>
      </c>
      <c r="B485" s="379"/>
      <c r="C485" s="380"/>
      <c r="D485" s="380"/>
      <c r="E485" s="381"/>
      <c r="F485" s="49">
        <v>14.526604319372861</v>
      </c>
      <c r="G485" s="379"/>
      <c r="H485" s="381"/>
      <c r="I485" s="48">
        <f t="shared" si="67"/>
        <v>14.526604319372861</v>
      </c>
    </row>
    <row r="486" spans="1:9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67"/>
        <v>0</v>
      </c>
    </row>
    <row r="487" spans="1:9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7"/>
        <v>0</v>
      </c>
    </row>
    <row r="488" spans="1:9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7"/>
        <v>0</v>
      </c>
    </row>
    <row r="489" spans="1:9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67"/>
        <v>0</v>
      </c>
    </row>
    <row r="490" spans="1:9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7"/>
        <v>0</v>
      </c>
    </row>
    <row r="491" spans="1:9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7"/>
        <v>0</v>
      </c>
    </row>
    <row r="492" spans="1:9" x14ac:dyDescent="0.25">
      <c r="A492" s="11" t="s">
        <v>21</v>
      </c>
      <c r="B492" s="379"/>
      <c r="C492" s="380"/>
      <c r="D492" s="380"/>
      <c r="E492" s="381"/>
      <c r="F492" s="52">
        <v>13</v>
      </c>
      <c r="G492" s="379"/>
      <c r="H492" s="381"/>
      <c r="I492" s="54">
        <f t="shared" si="67"/>
        <v>13</v>
      </c>
    </row>
    <row r="493" spans="1:9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7"/>
        <v>0</v>
      </c>
    </row>
    <row r="494" spans="1:9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7"/>
        <v>0</v>
      </c>
    </row>
    <row r="495" spans="1:9" ht="14.4" thickBot="1" x14ac:dyDescent="0.3">
      <c r="A495" s="13" t="s">
        <v>24</v>
      </c>
      <c r="B495" s="382"/>
      <c r="C495" s="383"/>
      <c r="D495" s="383"/>
      <c r="E495" s="384"/>
      <c r="F495" s="49">
        <v>142.78680000000003</v>
      </c>
      <c r="G495" s="382"/>
      <c r="H495" s="384"/>
      <c r="I495" s="48">
        <f t="shared" si="67"/>
        <v>142.78680000000003</v>
      </c>
    </row>
    <row r="496" spans="1:9" x14ac:dyDescent="0.25">
      <c r="A496" s="21" t="s">
        <v>25</v>
      </c>
      <c r="B496" s="127">
        <f>SUM(B475:B495)</f>
        <v>0</v>
      </c>
      <c r="C496" s="127">
        <f t="shared" ref="C496:I496" si="68">SUM(C475:C495)</f>
        <v>0</v>
      </c>
      <c r="D496" s="127">
        <f t="shared" si="68"/>
        <v>0</v>
      </c>
      <c r="E496" s="127">
        <f t="shared" si="68"/>
        <v>0</v>
      </c>
      <c r="F496" s="127">
        <f t="shared" si="68"/>
        <v>15017.268087215682</v>
      </c>
      <c r="G496" s="127">
        <f t="shared" si="68"/>
        <v>0</v>
      </c>
      <c r="H496" s="127">
        <f t="shared" si="68"/>
        <v>0</v>
      </c>
      <c r="I496" s="127">
        <f t="shared" si="68"/>
        <v>15017.268087215682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:I497" si="69">C496/$I496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7">
        <f t="shared" si="69"/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70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70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642</v>
      </c>
      <c r="G513" s="379"/>
      <c r="H513" s="381"/>
      <c r="I513" s="48">
        <f t="shared" si="70"/>
        <v>642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70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70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70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303.084</v>
      </c>
      <c r="G521" s="382"/>
      <c r="H521" s="384"/>
      <c r="I521" s="48">
        <f t="shared" si="70"/>
        <v>303.084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:I522" si="71">SUM(C501:C521)</f>
        <v>0</v>
      </c>
      <c r="D522" s="127">
        <f t="shared" si="71"/>
        <v>0</v>
      </c>
      <c r="E522" s="127">
        <f t="shared" si="71"/>
        <v>0</v>
      </c>
      <c r="F522" s="127">
        <f t="shared" si="71"/>
        <v>945.08400000000006</v>
      </c>
      <c r="G522" s="127">
        <f t="shared" si="71"/>
        <v>0</v>
      </c>
      <c r="H522" s="127">
        <f t="shared" si="71"/>
        <v>0</v>
      </c>
      <c r="I522" s="129">
        <f t="shared" si="71"/>
        <v>945.08400000000006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:I523" si="72">C522/$I522</f>
        <v>0</v>
      </c>
      <c r="D523" s="105">
        <f t="shared" si="72"/>
        <v>0</v>
      </c>
      <c r="E523" s="105">
        <f t="shared" si="72"/>
        <v>0</v>
      </c>
      <c r="F523" s="105">
        <f t="shared" si="72"/>
        <v>1</v>
      </c>
      <c r="G523" s="105">
        <f t="shared" si="72"/>
        <v>0</v>
      </c>
      <c r="H523" s="105">
        <f t="shared" si="72"/>
        <v>0</v>
      </c>
      <c r="I523" s="107">
        <f t="shared" si="72"/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3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3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3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3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1.0175976615600253</v>
      </c>
      <c r="G532" s="379"/>
      <c r="H532" s="381"/>
      <c r="I532" s="54">
        <f t="shared" si="73"/>
        <v>1.0175976615600253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6.5712416340080786</v>
      </c>
      <c r="G534" s="379"/>
      <c r="H534" s="381"/>
      <c r="I534" s="54">
        <f t="shared" si="73"/>
        <v>6.5712416340080786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3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3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3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3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3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3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3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3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73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73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73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73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:E548" si="74">SUM(C527:C547)</f>
        <v>0</v>
      </c>
      <c r="D548" s="127">
        <f t="shared" si="74"/>
        <v>0</v>
      </c>
      <c r="E548" s="127">
        <f t="shared" si="74"/>
        <v>0</v>
      </c>
      <c r="F548" s="127">
        <f>SUM(F527:F547)</f>
        <v>7.5888392955681034</v>
      </c>
      <c r="G548" s="127">
        <f t="shared" ref="G548:H548" si="75">SUM(G527:G547)</f>
        <v>0</v>
      </c>
      <c r="H548" s="127">
        <f t="shared" si="75"/>
        <v>0</v>
      </c>
      <c r="I548" s="127">
        <f>SUM(I527:I547)</f>
        <v>7.5888392955681034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:I549" si="76">C548/$I548</f>
        <v>0</v>
      </c>
      <c r="D549" s="105">
        <f t="shared" si="76"/>
        <v>0</v>
      </c>
      <c r="E549" s="105">
        <f t="shared" si="76"/>
        <v>0</v>
      </c>
      <c r="F549" s="105">
        <f t="shared" si="76"/>
        <v>1</v>
      </c>
      <c r="G549" s="105">
        <f t="shared" si="76"/>
        <v>0</v>
      </c>
      <c r="H549" s="105">
        <f t="shared" si="76"/>
        <v>0</v>
      </c>
      <c r="I549" s="107">
        <f t="shared" si="76"/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7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7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7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7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77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575</v>
      </c>
      <c r="G559" s="379"/>
      <c r="H559" s="381"/>
      <c r="I559" s="48">
        <f>SUM(B559:H559)</f>
        <v>575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77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77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7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7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7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7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7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7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7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77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77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77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77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:I574" si="78">SUM(C553:C573)</f>
        <v>0</v>
      </c>
      <c r="D574" s="127">
        <f t="shared" si="78"/>
        <v>0</v>
      </c>
      <c r="E574" s="127">
        <f t="shared" si="78"/>
        <v>0</v>
      </c>
      <c r="F574" s="127">
        <f t="shared" si="78"/>
        <v>584.4701931747494</v>
      </c>
      <c r="G574" s="127">
        <f t="shared" si="78"/>
        <v>0</v>
      </c>
      <c r="H574" s="127">
        <f t="shared" si="78"/>
        <v>0</v>
      </c>
      <c r="I574" s="129">
        <f t="shared" si="78"/>
        <v>584.4701931747494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:I575" si="79">C574/$I574</f>
        <v>0</v>
      </c>
      <c r="D575" s="105">
        <f t="shared" si="79"/>
        <v>0</v>
      </c>
      <c r="E575" s="105">
        <f t="shared" si="79"/>
        <v>0</v>
      </c>
      <c r="F575" s="105">
        <f t="shared" si="79"/>
        <v>1</v>
      </c>
      <c r="G575" s="105">
        <f t="shared" si="79"/>
        <v>0</v>
      </c>
      <c r="H575" s="105">
        <f t="shared" si="79"/>
        <v>0</v>
      </c>
      <c r="I575" s="107">
        <f t="shared" si="79"/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19.316923699043326</v>
      </c>
      <c r="C579" s="46">
        <v>0</v>
      </c>
      <c r="D579" s="46">
        <v>3.683076300956674</v>
      </c>
      <c r="E579" s="46">
        <v>0</v>
      </c>
      <c r="F579" s="371"/>
      <c r="G579" s="46">
        <v>0</v>
      </c>
      <c r="H579" s="47">
        <v>0</v>
      </c>
      <c r="I579" s="48">
        <f>SUM(B579:H579)</f>
        <v>23</v>
      </c>
    </row>
    <row r="580" spans="1:9" x14ac:dyDescent="0.25">
      <c r="A580" s="11" t="s">
        <v>7</v>
      </c>
      <c r="B580" s="52">
        <v>6.1131388721054662</v>
      </c>
      <c r="C580" s="52">
        <v>0</v>
      </c>
      <c r="D580" s="52">
        <v>1.8868611278945335</v>
      </c>
      <c r="E580" s="52">
        <v>0</v>
      </c>
      <c r="F580" s="372"/>
      <c r="G580" s="52">
        <v>0</v>
      </c>
      <c r="H580" s="53">
        <v>0</v>
      </c>
      <c r="I580" s="54">
        <f t="shared" ref="I580:I599" si="80">SUM(B580:H580)</f>
        <v>8</v>
      </c>
    </row>
    <row r="581" spans="1:9" x14ac:dyDescent="0.25">
      <c r="A581" s="12" t="s">
        <v>8</v>
      </c>
      <c r="B581" s="49">
        <v>12.872035651614363</v>
      </c>
      <c r="C581" s="49">
        <v>0</v>
      </c>
      <c r="D581" s="49">
        <v>3.1279643483856368</v>
      </c>
      <c r="E581" s="49">
        <v>0</v>
      </c>
      <c r="F581" s="372"/>
      <c r="G581" s="49">
        <v>0</v>
      </c>
      <c r="H581" s="58">
        <v>0</v>
      </c>
      <c r="I581" s="48">
        <f t="shared" si="80"/>
        <v>16</v>
      </c>
    </row>
    <row r="582" spans="1:9" x14ac:dyDescent="0.25">
      <c r="A582" s="11" t="s">
        <v>9</v>
      </c>
      <c r="B582" s="52">
        <v>21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80"/>
        <v>21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80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3.5186249504539448E-2</v>
      </c>
      <c r="E584" s="52">
        <v>1.0287582878934578</v>
      </c>
      <c r="F584" s="372"/>
      <c r="G584" s="52">
        <v>0</v>
      </c>
      <c r="H584" s="53">
        <v>0</v>
      </c>
      <c r="I584" s="54">
        <f t="shared" si="80"/>
        <v>1.0639445373979972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8</v>
      </c>
      <c r="F585" s="372"/>
      <c r="G585" s="49">
        <v>0</v>
      </c>
      <c r="H585" s="58">
        <v>0</v>
      </c>
      <c r="I585" s="48">
        <f>SUM(B585:H585)</f>
        <v>8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8.6348165724261766E-2</v>
      </c>
      <c r="E586" s="52">
        <v>40.280094281836767</v>
      </c>
      <c r="F586" s="372"/>
      <c r="G586" s="52">
        <v>0</v>
      </c>
      <c r="H586" s="53">
        <v>0</v>
      </c>
      <c r="I586" s="54">
        <f t="shared" si="80"/>
        <v>40.366442447561028</v>
      </c>
    </row>
    <row r="587" spans="1:9" x14ac:dyDescent="0.25">
      <c r="A587" s="12" t="s">
        <v>14</v>
      </c>
      <c r="B587" s="49">
        <v>290.90819991839885</v>
      </c>
      <c r="C587" s="49">
        <v>4.4147777257351066</v>
      </c>
      <c r="D587" s="49">
        <v>5.2200223558660532</v>
      </c>
      <c r="E587" s="49">
        <v>0</v>
      </c>
      <c r="F587" s="372"/>
      <c r="G587" s="49">
        <v>0</v>
      </c>
      <c r="H587" s="58">
        <v>0</v>
      </c>
      <c r="I587" s="48">
        <f t="shared" si="80"/>
        <v>300.54300000000001</v>
      </c>
    </row>
    <row r="588" spans="1:9" x14ac:dyDescent="0.25">
      <c r="A588" s="11" t="s">
        <v>15</v>
      </c>
      <c r="B588" s="52">
        <v>497.72265037013136</v>
      </c>
      <c r="C588" s="52">
        <v>60.286555987740144</v>
      </c>
      <c r="D588" s="52">
        <v>12.999102970313258</v>
      </c>
      <c r="E588" s="52">
        <v>28.991690671815171</v>
      </c>
      <c r="F588" s="372"/>
      <c r="G588" s="52">
        <v>0</v>
      </c>
      <c r="H588" s="53">
        <v>0</v>
      </c>
      <c r="I588" s="54">
        <f>SUM(B588:H588)</f>
        <v>600</v>
      </c>
    </row>
    <row r="589" spans="1:9" x14ac:dyDescent="0.25">
      <c r="A589" s="12" t="s">
        <v>16</v>
      </c>
      <c r="B589" s="49">
        <v>232.2475032349881</v>
      </c>
      <c r="C589" s="49">
        <v>1.2583854168009594</v>
      </c>
      <c r="D589" s="49">
        <v>29.476019347113265</v>
      </c>
      <c r="E589" s="49">
        <v>4.01809200109766</v>
      </c>
      <c r="F589" s="372"/>
      <c r="G589" s="49">
        <v>0</v>
      </c>
      <c r="H589" s="58">
        <v>0</v>
      </c>
      <c r="I589" s="48">
        <f t="shared" si="80"/>
        <v>267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80"/>
        <v>0</v>
      </c>
    </row>
    <row r="591" spans="1:9" x14ac:dyDescent="0.25">
      <c r="A591" s="12" t="s">
        <v>139</v>
      </c>
      <c r="B591" s="49">
        <v>789.65108104109754</v>
      </c>
      <c r="C591" s="49">
        <v>124.43857401958456</v>
      </c>
      <c r="D591" s="49">
        <v>24.269404076463676</v>
      </c>
      <c r="E591" s="49">
        <v>19.110200260422811</v>
      </c>
      <c r="F591" s="372"/>
      <c r="G591" s="49">
        <v>0</v>
      </c>
      <c r="H591" s="58">
        <v>0</v>
      </c>
      <c r="I591" s="48">
        <f t="shared" si="80"/>
        <v>957.46925939756875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80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80"/>
        <v>0</v>
      </c>
    </row>
    <row r="594" spans="1:9" x14ac:dyDescent="0.25">
      <c r="A594" s="11" t="s">
        <v>20</v>
      </c>
      <c r="B594" s="52">
        <v>41.238074711097354</v>
      </c>
      <c r="C594" s="52">
        <v>0</v>
      </c>
      <c r="D594" s="52">
        <v>0.76192528890264799</v>
      </c>
      <c r="E594" s="52">
        <v>0</v>
      </c>
      <c r="F594" s="372"/>
      <c r="G594" s="52">
        <v>0</v>
      </c>
      <c r="H594" s="53">
        <v>0</v>
      </c>
      <c r="I594" s="54">
        <f t="shared" si="80"/>
        <v>42</v>
      </c>
    </row>
    <row r="595" spans="1:9" x14ac:dyDescent="0.25">
      <c r="A595" s="13" t="s">
        <v>58</v>
      </c>
      <c r="B595" s="49">
        <v>73.019315895792872</v>
      </c>
      <c r="C595" s="49">
        <v>0</v>
      </c>
      <c r="D595" s="49">
        <v>12.980684104207132</v>
      </c>
      <c r="E595" s="49">
        <v>0</v>
      </c>
      <c r="F595" s="372"/>
      <c r="G595" s="49">
        <v>0</v>
      </c>
      <c r="H595" s="58">
        <v>0</v>
      </c>
      <c r="I595" s="48">
        <f t="shared" si="80"/>
        <v>86</v>
      </c>
    </row>
    <row r="596" spans="1:9" x14ac:dyDescent="0.25">
      <c r="A596" s="11" t="s">
        <v>21</v>
      </c>
      <c r="B596" s="52">
        <v>67.883819901660118</v>
      </c>
      <c r="C596" s="52">
        <v>0</v>
      </c>
      <c r="D596" s="52">
        <v>4.1870209383398835</v>
      </c>
      <c r="E596" s="52">
        <v>0</v>
      </c>
      <c r="F596" s="372"/>
      <c r="G596" s="52">
        <v>0</v>
      </c>
      <c r="H596" s="53">
        <v>0</v>
      </c>
      <c r="I596" s="54">
        <f t="shared" si="80"/>
        <v>72.070840840000002</v>
      </c>
    </row>
    <row r="597" spans="1:9" x14ac:dyDescent="0.25">
      <c r="A597" s="13" t="s">
        <v>22</v>
      </c>
      <c r="B597" s="49">
        <v>134.60821467696991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80"/>
        <v>134.60821467696991</v>
      </c>
    </row>
    <row r="598" spans="1:9" x14ac:dyDescent="0.25">
      <c r="A598" s="11" t="s">
        <v>23</v>
      </c>
      <c r="B598" s="52">
        <v>958.41064752708485</v>
      </c>
      <c r="C598" s="52">
        <v>6.076152472915199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80"/>
        <v>964.48680000000002</v>
      </c>
    </row>
    <row r="599" spans="1:9" ht="14.4" thickBot="1" x14ac:dyDescent="0.3">
      <c r="A599" s="13" t="s">
        <v>24</v>
      </c>
      <c r="B599" s="49">
        <v>461.11186695994172</v>
      </c>
      <c r="C599" s="49">
        <v>0</v>
      </c>
      <c r="D599" s="49">
        <v>1016.9958596495034</v>
      </c>
      <c r="E599" s="49">
        <v>224.10867932827739</v>
      </c>
      <c r="F599" s="373"/>
      <c r="G599" s="49">
        <v>696.75740508328056</v>
      </c>
      <c r="H599" s="58">
        <v>0.18138897899728801</v>
      </c>
      <c r="I599" s="48">
        <f t="shared" si="80"/>
        <v>2399.1552000000001</v>
      </c>
    </row>
    <row r="600" spans="1:9" x14ac:dyDescent="0.25">
      <c r="A600" s="21" t="s">
        <v>25</v>
      </c>
      <c r="B600" s="127">
        <f>SUM(B579:B599)</f>
        <v>3606.1034724599258</v>
      </c>
      <c r="C600" s="127">
        <f t="shared" ref="C600:I600" si="81">SUM(C579:C599)</f>
        <v>196.47444562277596</v>
      </c>
      <c r="D600" s="127">
        <f t="shared" si="81"/>
        <v>1115.7094749231749</v>
      </c>
      <c r="E600" s="127">
        <f t="shared" si="81"/>
        <v>325.53751483134329</v>
      </c>
      <c r="F600" s="127">
        <f t="shared" si="81"/>
        <v>0</v>
      </c>
      <c r="G600" s="127">
        <f t="shared" si="81"/>
        <v>696.75740508328056</v>
      </c>
      <c r="H600" s="128">
        <f t="shared" si="81"/>
        <v>0.18138897899728801</v>
      </c>
      <c r="I600" s="129">
        <f t="shared" si="81"/>
        <v>5940.7637018994974</v>
      </c>
    </row>
    <row r="601" spans="1:9" ht="15" thickBot="1" x14ac:dyDescent="0.35">
      <c r="A601" s="18" t="s">
        <v>85</v>
      </c>
      <c r="B601" s="105">
        <f>B600/$I600</f>
        <v>0.60701008378887578</v>
      </c>
      <c r="C601" s="105">
        <f t="shared" ref="C601:I601" si="82">C600/$I600</f>
        <v>3.3072253919130851E-2</v>
      </c>
      <c r="D601" s="105">
        <f t="shared" si="82"/>
        <v>0.18780573187357011</v>
      </c>
      <c r="E601" s="105">
        <f t="shared" si="82"/>
        <v>5.4797250179679097E-2</v>
      </c>
      <c r="F601" s="105">
        <f t="shared" si="82"/>
        <v>0</v>
      </c>
      <c r="G601" s="105">
        <f t="shared" si="82"/>
        <v>0.11728414729919313</v>
      </c>
      <c r="H601" s="105">
        <f t="shared" si="82"/>
        <v>3.0532939551069966E-5</v>
      </c>
      <c r="I601" s="107">
        <f t="shared" si="82"/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219.95999999999998</v>
      </c>
      <c r="C605" s="46">
        <v>0</v>
      </c>
      <c r="D605" s="46">
        <v>15.040000000000001</v>
      </c>
      <c r="E605" s="46">
        <v>0</v>
      </c>
      <c r="F605" s="371"/>
      <c r="G605" s="46">
        <v>0</v>
      </c>
      <c r="H605" s="47">
        <v>0</v>
      </c>
      <c r="I605" s="48">
        <f>SUM(B605:H605)</f>
        <v>234.99999999999997</v>
      </c>
    </row>
    <row r="606" spans="1:9" x14ac:dyDescent="0.25">
      <c r="A606" s="11" t="s">
        <v>7</v>
      </c>
      <c r="B606" s="52">
        <v>149.76</v>
      </c>
      <c r="C606" s="52">
        <v>0</v>
      </c>
      <c r="D606" s="52">
        <v>10.24</v>
      </c>
      <c r="E606" s="52">
        <v>0</v>
      </c>
      <c r="F606" s="372"/>
      <c r="G606" s="52">
        <v>0</v>
      </c>
      <c r="H606" s="53">
        <v>0</v>
      </c>
      <c r="I606" s="54">
        <f t="shared" ref="I606:I625" si="83">SUM(B606:H606)</f>
        <v>160</v>
      </c>
    </row>
    <row r="607" spans="1:9" x14ac:dyDescent="0.25">
      <c r="A607" s="12" t="s">
        <v>8</v>
      </c>
      <c r="B607" s="49">
        <v>429.62399999999997</v>
      </c>
      <c r="C607" s="49">
        <v>0</v>
      </c>
      <c r="D607" s="49">
        <v>29.376000000000001</v>
      </c>
      <c r="E607" s="49">
        <v>0</v>
      </c>
      <c r="F607" s="372"/>
      <c r="G607" s="49">
        <v>0</v>
      </c>
      <c r="H607" s="58">
        <v>0</v>
      </c>
      <c r="I607" s="48">
        <f t="shared" si="83"/>
        <v>458.99999999999994</v>
      </c>
    </row>
    <row r="608" spans="1:9" x14ac:dyDescent="0.25">
      <c r="A608" s="11" t="s">
        <v>9</v>
      </c>
      <c r="B608" s="52">
        <v>906.048</v>
      </c>
      <c r="C608" s="52">
        <v>0</v>
      </c>
      <c r="D608" s="52">
        <v>61.951999999999998</v>
      </c>
      <c r="E608" s="52">
        <v>0</v>
      </c>
      <c r="F608" s="372"/>
      <c r="G608" s="52">
        <v>0</v>
      </c>
      <c r="H608" s="53">
        <v>0</v>
      </c>
      <c r="I608" s="54">
        <f t="shared" si="83"/>
        <v>968</v>
      </c>
    </row>
    <row r="609" spans="1:9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83"/>
        <v>0</v>
      </c>
    </row>
    <row r="610" spans="1:9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83"/>
        <v>0</v>
      </c>
    </row>
    <row r="611" spans="1:9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9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83"/>
        <v>0</v>
      </c>
    </row>
    <row r="613" spans="1:9" x14ac:dyDescent="0.25">
      <c r="A613" s="12" t="s">
        <v>14</v>
      </c>
      <c r="B613" s="49">
        <v>5534.8674516000001</v>
      </c>
      <c r="C613" s="49">
        <v>0</v>
      </c>
      <c r="D613" s="49">
        <v>435.86334840000001</v>
      </c>
      <c r="E613" s="49">
        <v>0</v>
      </c>
      <c r="F613" s="372"/>
      <c r="G613" s="49">
        <v>0</v>
      </c>
      <c r="H613" s="58">
        <v>0</v>
      </c>
      <c r="I613" s="48">
        <f t="shared" si="83"/>
        <v>5970.7308000000003</v>
      </c>
    </row>
    <row r="614" spans="1:9" x14ac:dyDescent="0.25">
      <c r="A614" s="11" t="s">
        <v>15</v>
      </c>
      <c r="B614" s="52">
        <v>566.39700000000005</v>
      </c>
      <c r="C614" s="52">
        <v>0</v>
      </c>
      <c r="D614" s="52">
        <v>44.602999999999994</v>
      </c>
      <c r="E614" s="52">
        <v>0</v>
      </c>
      <c r="F614" s="372"/>
      <c r="G614" s="52">
        <v>0</v>
      </c>
      <c r="H614" s="53">
        <v>0</v>
      </c>
      <c r="I614" s="54">
        <f>SUM(B614:H614)</f>
        <v>611</v>
      </c>
    </row>
    <row r="615" spans="1:9" x14ac:dyDescent="0.25">
      <c r="A615" s="12" t="s">
        <v>16</v>
      </c>
      <c r="B615" s="49">
        <v>74.16</v>
      </c>
      <c r="C615" s="49">
        <v>0</v>
      </c>
      <c r="D615" s="49">
        <v>5.84</v>
      </c>
      <c r="E615" s="49">
        <v>0</v>
      </c>
      <c r="F615" s="372"/>
      <c r="G615" s="49">
        <v>0</v>
      </c>
      <c r="H615" s="58">
        <v>0</v>
      </c>
      <c r="I615" s="48">
        <f t="shared" si="83"/>
        <v>80</v>
      </c>
    </row>
    <row r="616" spans="1:9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83"/>
        <v>0</v>
      </c>
    </row>
    <row r="617" spans="1:9" x14ac:dyDescent="0.25">
      <c r="A617" s="12" t="s">
        <v>139</v>
      </c>
      <c r="B617" s="49">
        <v>208.05679059112146</v>
      </c>
      <c r="C617" s="49">
        <v>0</v>
      </c>
      <c r="D617" s="49">
        <v>65.70214439719625</v>
      </c>
      <c r="E617" s="49">
        <v>0</v>
      </c>
      <c r="F617" s="372"/>
      <c r="G617" s="49">
        <v>0</v>
      </c>
      <c r="H617" s="58">
        <v>0</v>
      </c>
      <c r="I617" s="48">
        <f t="shared" si="83"/>
        <v>273.75893498831772</v>
      </c>
    </row>
    <row r="618" spans="1:9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83"/>
        <v>0</v>
      </c>
    </row>
    <row r="619" spans="1:9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83"/>
        <v>0</v>
      </c>
    </row>
    <row r="620" spans="1:9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83"/>
        <v>0</v>
      </c>
    </row>
    <row r="621" spans="1:9" x14ac:dyDescent="0.25">
      <c r="A621" s="13" t="s">
        <v>58</v>
      </c>
      <c r="B621" s="49">
        <v>6134.9949999999999</v>
      </c>
      <c r="C621" s="49">
        <v>0</v>
      </c>
      <c r="D621" s="49">
        <v>644.005</v>
      </c>
      <c r="E621" s="49">
        <v>0</v>
      </c>
      <c r="F621" s="372"/>
      <c r="G621" s="49">
        <v>0</v>
      </c>
      <c r="H621" s="58">
        <v>0</v>
      </c>
      <c r="I621" s="48">
        <f t="shared" si="83"/>
        <v>6779</v>
      </c>
    </row>
    <row r="622" spans="1:9" x14ac:dyDescent="0.25">
      <c r="A622" s="11" t="s">
        <v>21</v>
      </c>
      <c r="B622" s="52">
        <v>105.52866644029999</v>
      </c>
      <c r="C622" s="52">
        <v>0</v>
      </c>
      <c r="D622" s="52">
        <v>11.0775948197</v>
      </c>
      <c r="E622" s="52">
        <v>0</v>
      </c>
      <c r="F622" s="372"/>
      <c r="G622" s="52">
        <v>0</v>
      </c>
      <c r="H622" s="53">
        <v>0</v>
      </c>
      <c r="I622" s="54">
        <f t="shared" si="83"/>
        <v>116.60626125999998</v>
      </c>
    </row>
    <row r="623" spans="1:9" x14ac:dyDescent="0.25">
      <c r="A623" s="13" t="s">
        <v>22</v>
      </c>
      <c r="B623" s="49">
        <v>142.22591048243785</v>
      </c>
      <c r="C623" s="49">
        <v>0</v>
      </c>
      <c r="D623" s="49">
        <v>79.098324194165684</v>
      </c>
      <c r="E623" s="49">
        <v>0</v>
      </c>
      <c r="F623" s="372"/>
      <c r="G623" s="49">
        <v>0</v>
      </c>
      <c r="H623" s="58">
        <v>0</v>
      </c>
      <c r="I623" s="48">
        <f t="shared" si="83"/>
        <v>221.32423467660354</v>
      </c>
    </row>
    <row r="624" spans="1:9" x14ac:dyDescent="0.25">
      <c r="A624" s="11" t="s">
        <v>23</v>
      </c>
      <c r="B624" s="52">
        <v>795.12428736000004</v>
      </c>
      <c r="C624" s="52">
        <v>0</v>
      </c>
      <c r="D624" s="52">
        <v>185.05851264</v>
      </c>
      <c r="E624" s="52">
        <v>0</v>
      </c>
      <c r="F624" s="372"/>
      <c r="G624" s="52">
        <v>0</v>
      </c>
      <c r="H624" s="53">
        <v>0</v>
      </c>
      <c r="I624" s="54">
        <f t="shared" si="83"/>
        <v>980.18280000000004</v>
      </c>
    </row>
    <row r="625" spans="1:9" ht="14.4" thickBot="1" x14ac:dyDescent="0.3">
      <c r="A625" s="13" t="s">
        <v>24</v>
      </c>
      <c r="B625" s="49">
        <v>1366.0186886300207</v>
      </c>
      <c r="C625" s="49">
        <v>0</v>
      </c>
      <c r="D625" s="49">
        <v>1551.6911317447807</v>
      </c>
      <c r="E625" s="49">
        <v>639.49626309921416</v>
      </c>
      <c r="F625" s="373"/>
      <c r="G625" s="49">
        <v>167.4871165259847</v>
      </c>
      <c r="H625" s="58">
        <v>0</v>
      </c>
      <c r="I625" s="48">
        <f t="shared" si="83"/>
        <v>3724.6932000000002</v>
      </c>
    </row>
    <row r="626" spans="1:9" x14ac:dyDescent="0.25">
      <c r="A626" s="21" t="s">
        <v>25</v>
      </c>
      <c r="B626" s="127">
        <f>SUM(B605:B625)</f>
        <v>16632.765795103878</v>
      </c>
      <c r="C626" s="127">
        <f t="shared" ref="C626:I626" si="84">SUM(C605:C625)</f>
        <v>0</v>
      </c>
      <c r="D626" s="127">
        <f t="shared" si="84"/>
        <v>3139.5470561958427</v>
      </c>
      <c r="E626" s="127">
        <f t="shared" si="84"/>
        <v>639.49626309921416</v>
      </c>
      <c r="F626" s="127">
        <f t="shared" si="84"/>
        <v>0</v>
      </c>
      <c r="G626" s="127">
        <f t="shared" si="84"/>
        <v>167.4871165259847</v>
      </c>
      <c r="H626" s="128">
        <f t="shared" si="84"/>
        <v>0</v>
      </c>
      <c r="I626" s="129">
        <f t="shared" si="84"/>
        <v>20579.296230924923</v>
      </c>
    </row>
    <row r="627" spans="1:9" ht="15" thickBot="1" x14ac:dyDescent="0.35">
      <c r="A627" s="18" t="s">
        <v>85</v>
      </c>
      <c r="B627" s="105">
        <f>B626/$I626</f>
        <v>0.80822811472578371</v>
      </c>
      <c r="C627" s="105">
        <f t="shared" ref="C627:I627" si="85">C626/$I626</f>
        <v>0</v>
      </c>
      <c r="D627" s="105">
        <f t="shared" si="85"/>
        <v>0.15255852391482572</v>
      </c>
      <c r="E627" s="105">
        <f t="shared" si="85"/>
        <v>3.1074739190460277E-2</v>
      </c>
      <c r="F627" s="105">
        <f t="shared" si="85"/>
        <v>0</v>
      </c>
      <c r="G627" s="105">
        <f t="shared" si="85"/>
        <v>8.1386221689300747E-3</v>
      </c>
      <c r="H627" s="105">
        <f t="shared" si="85"/>
        <v>0</v>
      </c>
      <c r="I627" s="107">
        <f t="shared" si="85"/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2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2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6">SUM(B632:H632)</f>
        <v>0</v>
      </c>
    </row>
    <row r="633" spans="1:9" x14ac:dyDescent="0.25">
      <c r="A633" s="12" t="s">
        <v>8</v>
      </c>
      <c r="B633" s="49">
        <v>18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6"/>
        <v>18</v>
      </c>
    </row>
    <row r="634" spans="1:9" x14ac:dyDescent="0.25">
      <c r="A634" s="11" t="s">
        <v>9</v>
      </c>
      <c r="B634" s="52">
        <v>22.92655602865241</v>
      </c>
      <c r="C634" s="52">
        <v>0</v>
      </c>
      <c r="D634" s="52">
        <v>7.3443971347590647E-2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6"/>
        <v>23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6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6.1613051617951395</v>
      </c>
      <c r="F636" s="52">
        <v>0</v>
      </c>
      <c r="G636" s="52">
        <v>0</v>
      </c>
      <c r="H636" s="53">
        <v>0</v>
      </c>
      <c r="I636" s="54">
        <f t="shared" si="86"/>
        <v>6.1613051617951395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0.42321833704750389</v>
      </c>
      <c r="D638" s="52">
        <v>0</v>
      </c>
      <c r="E638" s="52">
        <v>20.541181618504289</v>
      </c>
      <c r="F638" s="52">
        <v>811.22835940928155</v>
      </c>
      <c r="G638" s="52">
        <v>0</v>
      </c>
      <c r="H638" s="53">
        <v>0</v>
      </c>
      <c r="I638" s="54">
        <f t="shared" si="86"/>
        <v>832.19275936483336</v>
      </c>
    </row>
    <row r="639" spans="1:9" x14ac:dyDescent="0.25">
      <c r="A639" s="12" t="s">
        <v>14</v>
      </c>
      <c r="B639" s="49">
        <v>4.7075606819993849</v>
      </c>
      <c r="C639" s="49">
        <v>0.10623931800061491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6"/>
        <v>4.8137999999999996</v>
      </c>
    </row>
    <row r="640" spans="1:9" x14ac:dyDescent="0.25">
      <c r="A640" s="11" t="s">
        <v>15</v>
      </c>
      <c r="B640" s="52">
        <v>153.00924115674505</v>
      </c>
      <c r="C640" s="52">
        <v>0.66131553055815084</v>
      </c>
      <c r="D640" s="52">
        <v>12.329443312696814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166</v>
      </c>
    </row>
    <row r="641" spans="1:9" x14ac:dyDescent="0.25">
      <c r="A641" s="12" t="s">
        <v>16</v>
      </c>
      <c r="B641" s="49">
        <v>7.7347092270539539</v>
      </c>
      <c r="C641" s="49">
        <v>0</v>
      </c>
      <c r="D641" s="49">
        <v>3.7445520280674868E-2</v>
      </c>
      <c r="E641" s="49">
        <v>0.22784525266537051</v>
      </c>
      <c r="F641" s="49">
        <v>0</v>
      </c>
      <c r="G641" s="49">
        <v>0</v>
      </c>
      <c r="H641" s="58">
        <v>0</v>
      </c>
      <c r="I641" s="48">
        <f t="shared" si="86"/>
        <v>7.9999999999999991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86"/>
        <v>0</v>
      </c>
    </row>
    <row r="643" spans="1:9" x14ac:dyDescent="0.25">
      <c r="A643" s="12" t="s">
        <v>139</v>
      </c>
      <c r="B643" s="49">
        <v>3.1784972450608904</v>
      </c>
      <c r="C643" s="49">
        <v>0</v>
      </c>
      <c r="D643" s="49">
        <v>0.8215027549391094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6"/>
        <v>4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6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86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6"/>
        <v>0</v>
      </c>
    </row>
    <row r="647" spans="1:9" x14ac:dyDescent="0.25">
      <c r="A647" s="13" t="s">
        <v>58</v>
      </c>
      <c r="B647" s="49">
        <v>264.44471948642934</v>
      </c>
      <c r="C647" s="49">
        <v>11.978448274942913</v>
      </c>
      <c r="D647" s="49">
        <v>150.57683223862779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6"/>
        <v>427.00000000000006</v>
      </c>
    </row>
    <row r="648" spans="1:9" x14ac:dyDescent="0.25">
      <c r="A648" s="11" t="s">
        <v>21</v>
      </c>
      <c r="B648" s="52">
        <v>36.129103430522413</v>
      </c>
      <c r="C648" s="52">
        <v>0</v>
      </c>
      <c r="D648" s="52">
        <v>0</v>
      </c>
      <c r="E648" s="52">
        <v>0</v>
      </c>
      <c r="F648" s="52">
        <v>5.8708965694775843</v>
      </c>
      <c r="G648" s="52">
        <v>0</v>
      </c>
      <c r="H648" s="53">
        <v>0</v>
      </c>
      <c r="I648" s="54">
        <f t="shared" si="86"/>
        <v>42</v>
      </c>
    </row>
    <row r="649" spans="1:9" x14ac:dyDescent="0.25">
      <c r="A649" s="13" t="s">
        <v>22</v>
      </c>
      <c r="B649" s="49">
        <v>2.9884942210741849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86"/>
        <v>2.9884942210741849</v>
      </c>
    </row>
    <row r="650" spans="1:9" x14ac:dyDescent="0.25">
      <c r="A650" s="11" t="s">
        <v>23</v>
      </c>
      <c r="B650" s="52">
        <v>13.730399999999999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86"/>
        <v>13.730399999999999</v>
      </c>
    </row>
    <row r="651" spans="1:9" ht="14.4" thickBot="1" x14ac:dyDescent="0.3">
      <c r="A651" s="13" t="s">
        <v>24</v>
      </c>
      <c r="B651" s="49">
        <v>100.03632552263836</v>
      </c>
      <c r="C651" s="49">
        <v>0.12997954537537343</v>
      </c>
      <c r="D651" s="49">
        <v>2.0691814897552656</v>
      </c>
      <c r="E651" s="49">
        <v>166.22904900173589</v>
      </c>
      <c r="F651" s="49">
        <v>0</v>
      </c>
      <c r="G651" s="49">
        <v>56.055802032593704</v>
      </c>
      <c r="H651" s="58">
        <v>0.78646240790142719</v>
      </c>
      <c r="I651" s="48">
        <f t="shared" si="86"/>
        <v>325.30680000000001</v>
      </c>
    </row>
    <row r="652" spans="1:9" x14ac:dyDescent="0.25">
      <c r="A652" s="21" t="s">
        <v>25</v>
      </c>
      <c r="B652" s="127">
        <f>SUM(B631:B651)</f>
        <v>628.88560700017604</v>
      </c>
      <c r="C652" s="127">
        <f t="shared" ref="C652:I652" si="87">SUM(C631:C651)</f>
        <v>13.299201005924557</v>
      </c>
      <c r="D652" s="127">
        <f t="shared" si="87"/>
        <v>165.90784928764725</v>
      </c>
      <c r="E652" s="127">
        <f t="shared" si="87"/>
        <v>193.15938103470069</v>
      </c>
      <c r="F652" s="127">
        <f t="shared" si="87"/>
        <v>817.09925597875917</v>
      </c>
      <c r="G652" s="127">
        <f t="shared" si="87"/>
        <v>56.055802032593704</v>
      </c>
      <c r="H652" s="128">
        <f t="shared" si="87"/>
        <v>0.78646240790142719</v>
      </c>
      <c r="I652" s="129">
        <f t="shared" si="87"/>
        <v>1875.1935587477026</v>
      </c>
    </row>
    <row r="653" spans="1:9" ht="15" thickBot="1" x14ac:dyDescent="0.35">
      <c r="A653" s="18" t="s">
        <v>85</v>
      </c>
      <c r="B653" s="78">
        <f>B652/$I652</f>
        <v>0.33537103626793618</v>
      </c>
      <c r="C653" s="78">
        <f t="shared" ref="C653" si="88">C652/$I652</f>
        <v>7.0921750684799006E-3</v>
      </c>
      <c r="D653" s="78">
        <f t="shared" ref="D653" si="89">D652/$I652</f>
        <v>8.8475052889177119E-2</v>
      </c>
      <c r="E653" s="78">
        <f t="shared" ref="E653" si="90">E652/$I652</f>
        <v>0.10300770292944957</v>
      </c>
      <c r="F653" s="78">
        <f t="shared" ref="F653" si="91">F652/$I652</f>
        <v>0.4357412877017543</v>
      </c>
      <c r="G653" s="78">
        <f t="shared" ref="G653" si="92">G652/$I652</f>
        <v>2.9893341821219277E-2</v>
      </c>
      <c r="H653" s="78">
        <f t="shared" ref="H653" si="93">H652/$I652</f>
        <v>4.1940332198380891E-4</v>
      </c>
      <c r="I653" s="79">
        <f t="shared" ref="I653" si="94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8"/>
  <dimension ref="A1:Q654"/>
  <sheetViews>
    <sheetView topLeftCell="A592" zoomScale="55" zoomScaleNormal="55" workbookViewId="0">
      <selection activeCell="J617" sqref="J617"/>
    </sheetView>
  </sheetViews>
  <sheetFormatPr defaultColWidth="11.19921875" defaultRowHeight="13.8" x14ac:dyDescent="0.25"/>
  <cols>
    <col min="1" max="1" width="42.59765625" customWidth="1"/>
    <col min="2" max="9" width="16.59765625" style="8" customWidth="1"/>
    <col min="11" max="11" width="13" customWidth="1"/>
  </cols>
  <sheetData>
    <row r="1" spans="1:11" ht="15" customHeight="1" thickTop="1" x14ac:dyDescent="0.25">
      <c r="A1" s="388" t="s">
        <v>89</v>
      </c>
      <c r="B1" s="389"/>
      <c r="C1" s="389"/>
      <c r="D1" s="389"/>
      <c r="E1" s="389"/>
      <c r="F1" s="389"/>
      <c r="G1" s="389"/>
      <c r="H1" s="389"/>
      <c r="I1" s="390"/>
    </row>
    <row r="2" spans="1:11" ht="14.25" customHeight="1" x14ac:dyDescent="0.25">
      <c r="A2" s="391"/>
      <c r="B2" s="392"/>
      <c r="C2" s="392"/>
      <c r="D2" s="392"/>
      <c r="E2" s="392"/>
      <c r="F2" s="392"/>
      <c r="G2" s="392"/>
      <c r="H2" s="392"/>
      <c r="I2" s="393"/>
    </row>
    <row r="3" spans="1:11" ht="15" customHeight="1" thickBot="1" x14ac:dyDescent="0.3">
      <c r="A3" s="394"/>
      <c r="B3" s="395"/>
      <c r="C3" s="395"/>
      <c r="D3" s="395"/>
      <c r="E3" s="395"/>
      <c r="F3" s="395"/>
      <c r="G3" s="395"/>
      <c r="H3" s="395"/>
      <c r="I3" s="396"/>
    </row>
    <row r="4" spans="1:11" ht="15" customHeight="1" thickTop="1" thickBot="1" x14ac:dyDescent="0.55000000000000004">
      <c r="A4" s="6"/>
      <c r="B4" s="6"/>
      <c r="C4" s="6"/>
      <c r="D4" s="6"/>
      <c r="E4" s="6"/>
      <c r="F4" s="6"/>
      <c r="G4" s="6"/>
      <c r="H4" s="6"/>
      <c r="I4" s="6"/>
    </row>
    <row r="5" spans="1:11" ht="48.75" customHeight="1" x14ac:dyDescent="0.25">
      <c r="A5" s="415" t="s">
        <v>114</v>
      </c>
      <c r="B5" s="41" t="s">
        <v>0</v>
      </c>
      <c r="C5" s="41" t="s">
        <v>1</v>
      </c>
      <c r="D5" s="41" t="s">
        <v>2</v>
      </c>
      <c r="E5" s="41" t="s">
        <v>3</v>
      </c>
      <c r="F5" s="41" t="s">
        <v>26</v>
      </c>
      <c r="G5" s="41" t="s">
        <v>4</v>
      </c>
      <c r="H5" s="41" t="s">
        <v>84</v>
      </c>
      <c r="I5" s="42" t="s">
        <v>5</v>
      </c>
    </row>
    <row r="6" spans="1:11" ht="13.5" customHeight="1" x14ac:dyDescent="0.25">
      <c r="A6" s="416" t="s">
        <v>113</v>
      </c>
      <c r="B6" s="357" t="s">
        <v>66</v>
      </c>
      <c r="C6" s="358"/>
      <c r="D6" s="358"/>
      <c r="E6" s="358"/>
      <c r="F6" s="358"/>
      <c r="G6" s="358"/>
      <c r="H6" s="358"/>
      <c r="I6" s="359"/>
    </row>
    <row r="7" spans="1:11" ht="13.5" customHeight="1" x14ac:dyDescent="0.25">
      <c r="A7" s="10" t="s">
        <v>6</v>
      </c>
      <c r="B7" s="46">
        <f>B33+B85</f>
        <v>263.26025494140328</v>
      </c>
      <c r="C7" s="46">
        <f t="shared" ref="C7:H7" si="0">C33+C85</f>
        <v>10.999999996562499</v>
      </c>
      <c r="D7" s="46">
        <f t="shared" si="0"/>
        <v>1031.7397450620342</v>
      </c>
      <c r="E7" s="46">
        <f t="shared" si="0"/>
        <v>0</v>
      </c>
      <c r="F7" s="46">
        <f>F59+F85</f>
        <v>0</v>
      </c>
      <c r="G7" s="46">
        <f t="shared" si="0"/>
        <v>0</v>
      </c>
      <c r="H7" s="47">
        <f t="shared" si="0"/>
        <v>0</v>
      </c>
      <c r="I7" s="48">
        <f>SUM(B7:H7)</f>
        <v>1306</v>
      </c>
      <c r="J7" s="8"/>
      <c r="K7" s="273">
        <v>0</v>
      </c>
    </row>
    <row r="8" spans="1:11" ht="13.5" customHeight="1" x14ac:dyDescent="0.25">
      <c r="A8" s="11" t="s">
        <v>7</v>
      </c>
      <c r="B8" s="52">
        <f t="shared" ref="B8:H23" si="1">B34+B86</f>
        <v>188.63313887210546</v>
      </c>
      <c r="C8" s="52">
        <f t="shared" si="1"/>
        <v>16</v>
      </c>
      <c r="D8" s="52">
        <f t="shared" si="1"/>
        <v>14.366861127894534</v>
      </c>
      <c r="E8" s="52">
        <f t="shared" si="1"/>
        <v>0</v>
      </c>
      <c r="F8" s="52">
        <f t="shared" ref="F8:F27" si="2">F60+F86</f>
        <v>0</v>
      </c>
      <c r="G8" s="52">
        <f t="shared" si="1"/>
        <v>0</v>
      </c>
      <c r="H8" s="53">
        <f t="shared" si="1"/>
        <v>0</v>
      </c>
      <c r="I8" s="54">
        <f t="shared" ref="I8:I27" si="3">SUM(B8:H8)</f>
        <v>219</v>
      </c>
      <c r="J8" s="8"/>
      <c r="K8" s="273">
        <v>0</v>
      </c>
    </row>
    <row r="9" spans="1:11" ht="13.5" customHeight="1" x14ac:dyDescent="0.25">
      <c r="A9" s="12" t="s">
        <v>8</v>
      </c>
      <c r="B9" s="49">
        <f t="shared" si="1"/>
        <v>553.35002673871077</v>
      </c>
      <c r="C9" s="49">
        <f t="shared" si="1"/>
        <v>0</v>
      </c>
      <c r="D9" s="49">
        <f t="shared" si="1"/>
        <v>36.649973261289233</v>
      </c>
      <c r="E9" s="49">
        <f t="shared" si="1"/>
        <v>0</v>
      </c>
      <c r="F9" s="49">
        <f t="shared" si="2"/>
        <v>0</v>
      </c>
      <c r="G9" s="49">
        <f t="shared" si="1"/>
        <v>0</v>
      </c>
      <c r="H9" s="58">
        <f t="shared" si="1"/>
        <v>0</v>
      </c>
      <c r="I9" s="48">
        <f t="shared" si="3"/>
        <v>590</v>
      </c>
      <c r="J9" s="8"/>
      <c r="K9" s="273">
        <v>0</v>
      </c>
    </row>
    <row r="10" spans="1:11" ht="13.5" customHeight="1" x14ac:dyDescent="0.25">
      <c r="A10" s="11" t="s">
        <v>9</v>
      </c>
      <c r="B10" s="52">
        <f t="shared" si="1"/>
        <v>1049.4401695963613</v>
      </c>
      <c r="C10" s="52">
        <f t="shared" si="1"/>
        <v>0</v>
      </c>
      <c r="D10" s="52">
        <f t="shared" si="1"/>
        <v>314.55983040363867</v>
      </c>
      <c r="E10" s="52">
        <f t="shared" si="1"/>
        <v>0</v>
      </c>
      <c r="F10" s="52">
        <f t="shared" si="2"/>
        <v>0</v>
      </c>
      <c r="G10" s="52">
        <f t="shared" si="1"/>
        <v>0</v>
      </c>
      <c r="H10" s="53">
        <f t="shared" si="1"/>
        <v>0</v>
      </c>
      <c r="I10" s="54">
        <f t="shared" si="3"/>
        <v>1364</v>
      </c>
      <c r="J10" s="8"/>
      <c r="K10" s="273">
        <v>0</v>
      </c>
    </row>
    <row r="11" spans="1:11" ht="13.5" customHeight="1" x14ac:dyDescent="0.25">
      <c r="A11" s="12" t="s">
        <v>10</v>
      </c>
      <c r="B11" s="49">
        <f t="shared" si="1"/>
        <v>0</v>
      </c>
      <c r="C11" s="49">
        <f t="shared" si="1"/>
        <v>0</v>
      </c>
      <c r="D11" s="49">
        <f t="shared" si="1"/>
        <v>0</v>
      </c>
      <c r="E11" s="49">
        <f t="shared" si="1"/>
        <v>0</v>
      </c>
      <c r="F11" s="49">
        <f t="shared" si="2"/>
        <v>0</v>
      </c>
      <c r="G11" s="49">
        <f t="shared" si="1"/>
        <v>0</v>
      </c>
      <c r="H11" s="58">
        <f t="shared" si="1"/>
        <v>0</v>
      </c>
      <c r="I11" s="48">
        <f t="shared" si="3"/>
        <v>0</v>
      </c>
      <c r="J11" s="8"/>
      <c r="K11" s="273">
        <v>0</v>
      </c>
    </row>
    <row r="12" spans="1:11" ht="13.5" customHeight="1" x14ac:dyDescent="0.25">
      <c r="A12" s="11" t="s">
        <v>11</v>
      </c>
      <c r="B12" s="52">
        <f t="shared" si="1"/>
        <v>6.9944937327940259E-8</v>
      </c>
      <c r="C12" s="52">
        <f t="shared" si="1"/>
        <v>4.66299278524144E-8</v>
      </c>
      <c r="D12" s="52">
        <f t="shared" si="1"/>
        <v>3.5681148028218479E-2</v>
      </c>
      <c r="E12" s="52">
        <f t="shared" si="1"/>
        <v>8.5756118256283216</v>
      </c>
      <c r="F12" s="52">
        <f t="shared" si="2"/>
        <v>8018.7070080591002</v>
      </c>
      <c r="G12" s="52">
        <f t="shared" si="1"/>
        <v>0</v>
      </c>
      <c r="H12" s="53">
        <f t="shared" si="1"/>
        <v>0</v>
      </c>
      <c r="I12" s="54">
        <f t="shared" si="3"/>
        <v>8027.318301149332</v>
      </c>
      <c r="J12" s="8"/>
      <c r="K12" s="273">
        <v>0</v>
      </c>
    </row>
    <row r="13" spans="1:11" ht="13.5" customHeight="1" x14ac:dyDescent="0.25">
      <c r="A13" s="12" t="s">
        <v>12</v>
      </c>
      <c r="B13" s="49">
        <f t="shared" si="1"/>
        <v>0</v>
      </c>
      <c r="C13" s="49">
        <f t="shared" si="1"/>
        <v>0</v>
      </c>
      <c r="D13" s="49">
        <f t="shared" si="1"/>
        <v>0</v>
      </c>
      <c r="E13" s="49">
        <f t="shared" si="1"/>
        <v>48</v>
      </c>
      <c r="F13" s="49">
        <f t="shared" si="2"/>
        <v>552</v>
      </c>
      <c r="G13" s="49">
        <f t="shared" si="1"/>
        <v>0</v>
      </c>
      <c r="H13" s="58">
        <f t="shared" si="1"/>
        <v>0</v>
      </c>
      <c r="I13" s="48">
        <f t="shared" si="3"/>
        <v>600</v>
      </c>
      <c r="J13" s="8"/>
      <c r="K13" s="273">
        <v>0</v>
      </c>
    </row>
    <row r="14" spans="1:11" ht="13.5" customHeight="1" x14ac:dyDescent="0.25">
      <c r="A14" s="11" t="s">
        <v>13</v>
      </c>
      <c r="B14" s="52">
        <f t="shared" si="1"/>
        <v>5.278310769941519E-8</v>
      </c>
      <c r="C14" s="52">
        <f t="shared" si="1"/>
        <v>0.50833687880596268</v>
      </c>
      <c r="D14" s="52">
        <f t="shared" si="1"/>
        <v>0.30809728139104497</v>
      </c>
      <c r="E14" s="52">
        <f t="shared" si="1"/>
        <v>369.27761152089454</v>
      </c>
      <c r="F14" s="52">
        <f t="shared" si="2"/>
        <v>7881.6844569930809</v>
      </c>
      <c r="G14" s="52">
        <f t="shared" si="1"/>
        <v>0</v>
      </c>
      <c r="H14" s="53">
        <f t="shared" si="1"/>
        <v>0</v>
      </c>
      <c r="I14" s="54">
        <f t="shared" si="3"/>
        <v>8251.7785027269547</v>
      </c>
      <c r="J14" s="8"/>
      <c r="K14" s="273">
        <v>0</v>
      </c>
    </row>
    <row r="15" spans="1:11" ht="13.5" customHeight="1" x14ac:dyDescent="0.25">
      <c r="A15" s="12" t="s">
        <v>14</v>
      </c>
      <c r="B15" s="49">
        <f t="shared" si="1"/>
        <v>6046.2618953214742</v>
      </c>
      <c r="C15" s="49">
        <f t="shared" si="1"/>
        <v>6.3522979536111901</v>
      </c>
      <c r="D15" s="49">
        <f t="shared" si="1"/>
        <v>476.17660671990922</v>
      </c>
      <c r="E15" s="49">
        <f t="shared" si="1"/>
        <v>5.0044242221226312E-9</v>
      </c>
      <c r="F15" s="49">
        <f t="shared" si="2"/>
        <v>0</v>
      </c>
      <c r="G15" s="49">
        <f t="shared" si="1"/>
        <v>0</v>
      </c>
      <c r="H15" s="58">
        <f t="shared" si="1"/>
        <v>0</v>
      </c>
      <c r="I15" s="48">
        <f t="shared" si="3"/>
        <v>6528.7907999999989</v>
      </c>
      <c r="J15" s="8"/>
      <c r="K15" s="273">
        <v>0</v>
      </c>
    </row>
    <row r="16" spans="1:11" ht="13.5" customHeight="1" x14ac:dyDescent="0.25">
      <c r="A16" s="11" t="s">
        <v>15</v>
      </c>
      <c r="B16" s="52">
        <f t="shared" si="1"/>
        <v>1881.2717936189738</v>
      </c>
      <c r="C16" s="52">
        <f t="shared" si="1"/>
        <v>1278.5119709895012</v>
      </c>
      <c r="D16" s="52">
        <f t="shared" si="1"/>
        <v>776.51446161367733</v>
      </c>
      <c r="E16" s="52">
        <f t="shared" si="1"/>
        <v>28.701773777847507</v>
      </c>
      <c r="F16" s="52">
        <f t="shared" si="2"/>
        <v>0</v>
      </c>
      <c r="G16" s="52">
        <f t="shared" si="1"/>
        <v>0</v>
      </c>
      <c r="H16" s="53">
        <f t="shared" si="1"/>
        <v>0</v>
      </c>
      <c r="I16" s="54">
        <f t="shared" si="3"/>
        <v>3964.9999999999995</v>
      </c>
      <c r="J16" s="8"/>
      <c r="K16" s="273">
        <v>0</v>
      </c>
    </row>
    <row r="17" spans="1:11" ht="13.5" customHeight="1" x14ac:dyDescent="0.25">
      <c r="A17" s="12" t="s">
        <v>16</v>
      </c>
      <c r="B17" s="49">
        <f t="shared" si="1"/>
        <v>333.06996075191148</v>
      </c>
      <c r="C17" s="49">
        <f t="shared" si="1"/>
        <v>4.2191484279453508</v>
      </c>
      <c r="D17" s="49">
        <f t="shared" si="1"/>
        <v>113.55668222426691</v>
      </c>
      <c r="E17" s="49">
        <f t="shared" si="1"/>
        <v>5.154208595876236</v>
      </c>
      <c r="F17" s="49">
        <f t="shared" si="2"/>
        <v>14.187123103879678</v>
      </c>
      <c r="G17" s="49">
        <f t="shared" si="1"/>
        <v>0</v>
      </c>
      <c r="H17" s="58">
        <f t="shared" si="1"/>
        <v>0</v>
      </c>
      <c r="I17" s="48">
        <f t="shared" si="3"/>
        <v>470.18712310387969</v>
      </c>
      <c r="J17" s="8"/>
      <c r="K17" s="273">
        <v>0</v>
      </c>
    </row>
    <row r="18" spans="1:11" ht="13.5" customHeight="1" x14ac:dyDescent="0.25">
      <c r="A18" s="11" t="s">
        <v>17</v>
      </c>
      <c r="B18" s="52">
        <f t="shared" si="1"/>
        <v>0</v>
      </c>
      <c r="C18" s="52">
        <f t="shared" si="1"/>
        <v>0</v>
      </c>
      <c r="D18" s="52">
        <f t="shared" si="1"/>
        <v>0</v>
      </c>
      <c r="E18" s="52">
        <f t="shared" si="1"/>
        <v>0</v>
      </c>
      <c r="F18" s="52">
        <f t="shared" si="2"/>
        <v>0</v>
      </c>
      <c r="G18" s="52">
        <f t="shared" si="1"/>
        <v>0</v>
      </c>
      <c r="H18" s="53">
        <f t="shared" si="1"/>
        <v>0</v>
      </c>
      <c r="I18" s="54">
        <f t="shared" si="3"/>
        <v>0</v>
      </c>
      <c r="J18" s="8"/>
      <c r="K18" s="273">
        <v>0</v>
      </c>
    </row>
    <row r="19" spans="1:11" ht="13.5" customHeight="1" x14ac:dyDescent="0.25">
      <c r="A19" s="12" t="s">
        <v>139</v>
      </c>
      <c r="B19" s="49">
        <f t="shared" si="1"/>
        <v>1505.2629800448117</v>
      </c>
      <c r="C19" s="49">
        <f t="shared" si="1"/>
        <v>931.78245164501072</v>
      </c>
      <c r="D19" s="49">
        <f t="shared" si="1"/>
        <v>1059.7377956187649</v>
      </c>
      <c r="E19" s="49">
        <f t="shared" si="1"/>
        <v>116.36749730596367</v>
      </c>
      <c r="F19" s="49">
        <f t="shared" si="2"/>
        <v>657</v>
      </c>
      <c r="G19" s="49">
        <f t="shared" si="1"/>
        <v>0</v>
      </c>
      <c r="H19" s="58">
        <f t="shared" si="1"/>
        <v>0</v>
      </c>
      <c r="I19" s="48">
        <f t="shared" si="3"/>
        <v>4270.1507246145502</v>
      </c>
      <c r="J19" s="8"/>
      <c r="K19" s="273">
        <v>0</v>
      </c>
    </row>
    <row r="20" spans="1:11" ht="13.5" customHeight="1" x14ac:dyDescent="0.25">
      <c r="A20" s="11" t="s">
        <v>18</v>
      </c>
      <c r="B20" s="52">
        <f t="shared" si="1"/>
        <v>0</v>
      </c>
      <c r="C20" s="52">
        <f t="shared" si="1"/>
        <v>0</v>
      </c>
      <c r="D20" s="52">
        <f t="shared" si="1"/>
        <v>0</v>
      </c>
      <c r="E20" s="52">
        <f t="shared" si="1"/>
        <v>0</v>
      </c>
      <c r="F20" s="52">
        <f t="shared" si="2"/>
        <v>0</v>
      </c>
      <c r="G20" s="52">
        <f t="shared" si="1"/>
        <v>0</v>
      </c>
      <c r="H20" s="53">
        <f t="shared" si="1"/>
        <v>0</v>
      </c>
      <c r="I20" s="54">
        <f t="shared" si="3"/>
        <v>0</v>
      </c>
      <c r="J20" s="8"/>
      <c r="K20" s="273">
        <v>0</v>
      </c>
    </row>
    <row r="21" spans="1:11" ht="13.5" customHeight="1" x14ac:dyDescent="0.25">
      <c r="A21" s="12" t="s">
        <v>19</v>
      </c>
      <c r="B21" s="49">
        <f t="shared" si="1"/>
        <v>0</v>
      </c>
      <c r="C21" s="49">
        <f t="shared" si="1"/>
        <v>0</v>
      </c>
      <c r="D21" s="49">
        <f t="shared" si="1"/>
        <v>0</v>
      </c>
      <c r="E21" s="49">
        <f t="shared" si="1"/>
        <v>0</v>
      </c>
      <c r="F21" s="49">
        <f t="shared" si="2"/>
        <v>0</v>
      </c>
      <c r="G21" s="49">
        <f t="shared" si="1"/>
        <v>0</v>
      </c>
      <c r="H21" s="58">
        <f t="shared" si="1"/>
        <v>0</v>
      </c>
      <c r="I21" s="48">
        <f t="shared" si="3"/>
        <v>0</v>
      </c>
      <c r="J21" s="8"/>
      <c r="K21" s="273">
        <v>0</v>
      </c>
    </row>
    <row r="22" spans="1:11" ht="13.5" customHeight="1" x14ac:dyDescent="0.25">
      <c r="A22" s="11" t="s">
        <v>20</v>
      </c>
      <c r="B22" s="52">
        <f t="shared" si="1"/>
        <v>31.159519668670534</v>
      </c>
      <c r="C22" s="52">
        <f t="shared" si="1"/>
        <v>2.3211021590688126</v>
      </c>
      <c r="D22" s="52">
        <f t="shared" si="1"/>
        <v>4.519378166260652</v>
      </c>
      <c r="E22" s="52">
        <f t="shared" si="1"/>
        <v>5.9999999519999994E-9</v>
      </c>
      <c r="F22" s="52">
        <f t="shared" si="2"/>
        <v>0</v>
      </c>
      <c r="G22" s="52">
        <f t="shared" si="1"/>
        <v>0</v>
      </c>
      <c r="H22" s="53">
        <f t="shared" si="1"/>
        <v>0</v>
      </c>
      <c r="I22" s="54">
        <f t="shared" si="3"/>
        <v>38</v>
      </c>
      <c r="J22" s="8"/>
      <c r="K22" s="273">
        <v>0</v>
      </c>
    </row>
    <row r="23" spans="1:11" ht="13.5" customHeight="1" x14ac:dyDescent="0.25">
      <c r="A23" s="13" t="s">
        <v>58</v>
      </c>
      <c r="B23" s="49">
        <f t="shared" si="1"/>
        <v>7045.9474108818595</v>
      </c>
      <c r="C23" s="49">
        <f t="shared" si="1"/>
        <v>18.99680307563607</v>
      </c>
      <c r="D23" s="49">
        <f t="shared" si="1"/>
        <v>886.05578595923532</v>
      </c>
      <c r="E23" s="49">
        <f t="shared" si="1"/>
        <v>8.3269278931590438E-8</v>
      </c>
      <c r="F23" s="49">
        <f t="shared" si="2"/>
        <v>0</v>
      </c>
      <c r="G23" s="49">
        <f t="shared" si="1"/>
        <v>0</v>
      </c>
      <c r="H23" s="58">
        <f t="shared" si="1"/>
        <v>0</v>
      </c>
      <c r="I23" s="48">
        <f t="shared" si="3"/>
        <v>7951.0000000000009</v>
      </c>
      <c r="J23" s="8"/>
      <c r="K23" s="273">
        <v>0</v>
      </c>
    </row>
    <row r="24" spans="1:11" ht="13.5" customHeight="1" x14ac:dyDescent="0.25">
      <c r="A24" s="11" t="s">
        <v>21</v>
      </c>
      <c r="B24" s="52">
        <f t="shared" ref="B24:H27" si="4">B50+B102</f>
        <v>360.97313406291539</v>
      </c>
      <c r="C24" s="52">
        <f t="shared" si="4"/>
        <v>3000.6715323719577</v>
      </c>
      <c r="D24" s="52">
        <f t="shared" si="4"/>
        <v>196.46359297224035</v>
      </c>
      <c r="E24" s="52">
        <f t="shared" si="4"/>
        <v>7.61670261158426E-9</v>
      </c>
      <c r="F24" s="52">
        <f t="shared" si="2"/>
        <v>28.149581385269638</v>
      </c>
      <c r="G24" s="52">
        <f t="shared" si="4"/>
        <v>0</v>
      </c>
      <c r="H24" s="53">
        <f t="shared" si="4"/>
        <v>0</v>
      </c>
      <c r="I24" s="54">
        <f t="shared" si="3"/>
        <v>3586.2578407999999</v>
      </c>
      <c r="J24" s="8"/>
      <c r="K24" s="273">
        <v>0</v>
      </c>
    </row>
    <row r="25" spans="1:11" ht="13.5" customHeight="1" x14ac:dyDescent="0.25">
      <c r="A25" s="13" t="s">
        <v>22</v>
      </c>
      <c r="B25" s="49">
        <f t="shared" si="4"/>
        <v>304.83048617450709</v>
      </c>
      <c r="C25" s="49">
        <f t="shared" si="4"/>
        <v>6.1132341492853863E-9</v>
      </c>
      <c r="D25" s="49">
        <f t="shared" si="4"/>
        <v>56.056283698265823</v>
      </c>
      <c r="E25" s="49">
        <f t="shared" si="4"/>
        <v>0</v>
      </c>
      <c r="F25" s="49">
        <f t="shared" si="2"/>
        <v>0</v>
      </c>
      <c r="G25" s="49">
        <f t="shared" si="4"/>
        <v>0</v>
      </c>
      <c r="H25" s="58">
        <f t="shared" si="4"/>
        <v>0</v>
      </c>
      <c r="I25" s="48">
        <f t="shared" si="3"/>
        <v>360.88676987888613</v>
      </c>
      <c r="J25" s="8"/>
      <c r="K25" s="273">
        <v>0</v>
      </c>
    </row>
    <row r="26" spans="1:11" ht="13.5" customHeight="1" x14ac:dyDescent="0.25">
      <c r="A26" s="11" t="s">
        <v>23</v>
      </c>
      <c r="B26" s="52">
        <f t="shared" si="4"/>
        <v>1885.2602673395245</v>
      </c>
      <c r="C26" s="52">
        <f t="shared" si="4"/>
        <v>8.6591493620386526</v>
      </c>
      <c r="D26" s="52">
        <f t="shared" si="4"/>
        <v>191.49218338296919</v>
      </c>
      <c r="E26" s="52">
        <f t="shared" si="4"/>
        <v>1.5468098075624023E-8</v>
      </c>
      <c r="F26" s="52">
        <f t="shared" si="2"/>
        <v>0</v>
      </c>
      <c r="G26" s="52">
        <f t="shared" si="4"/>
        <v>0</v>
      </c>
      <c r="H26" s="53">
        <f t="shared" si="4"/>
        <v>0</v>
      </c>
      <c r="I26" s="54">
        <f t="shared" si="3"/>
        <v>2085.4116001000007</v>
      </c>
      <c r="J26" s="8"/>
      <c r="K26" s="273">
        <v>-9.9999851954635233E-8</v>
      </c>
    </row>
    <row r="27" spans="1:11" ht="13.5" customHeight="1" thickBot="1" x14ac:dyDescent="0.3">
      <c r="A27" s="13" t="s">
        <v>24</v>
      </c>
      <c r="B27" s="49">
        <f t="shared" si="4"/>
        <v>2061.5737143658098</v>
      </c>
      <c r="C27" s="49">
        <f t="shared" si="4"/>
        <v>19.780726506640605</v>
      </c>
      <c r="D27" s="49">
        <f t="shared" si="4"/>
        <v>3807.2609565414323</v>
      </c>
      <c r="E27" s="49">
        <f t="shared" si="4"/>
        <v>3810.6100945378384</v>
      </c>
      <c r="F27" s="49">
        <f t="shared" si="2"/>
        <v>1510.8444000000002</v>
      </c>
      <c r="G27" s="49">
        <f t="shared" si="4"/>
        <v>1320.5839581012065</v>
      </c>
      <c r="H27" s="58">
        <f t="shared" si="4"/>
        <v>95.83854994707275</v>
      </c>
      <c r="I27" s="48">
        <f t="shared" si="3"/>
        <v>12626.492400000001</v>
      </c>
      <c r="K27" s="273">
        <v>0</v>
      </c>
    </row>
    <row r="28" spans="1:11" ht="13.5" customHeight="1" x14ac:dyDescent="0.25">
      <c r="A28" s="21" t="s">
        <v>25</v>
      </c>
      <c r="B28" s="127">
        <f>SUM(B7:B27)</f>
        <v>23510.294752501766</v>
      </c>
      <c r="C28" s="127">
        <f t="shared" ref="C28:I28" si="5">SUM(C7:C27)</f>
        <v>5298.8035194195218</v>
      </c>
      <c r="D28" s="127">
        <f t="shared" si="5"/>
        <v>8965.4939151812978</v>
      </c>
      <c r="E28" s="127">
        <f t="shared" si="5"/>
        <v>4386.6867976814074</v>
      </c>
      <c r="F28" s="127">
        <f t="shared" si="5"/>
        <v>18662.572569541331</v>
      </c>
      <c r="G28" s="127">
        <f t="shared" si="5"/>
        <v>1320.5839581012065</v>
      </c>
      <c r="H28" s="128">
        <f t="shared" si="5"/>
        <v>95.83854994707275</v>
      </c>
      <c r="I28" s="127">
        <f t="shared" si="5"/>
        <v>62240.274062373603</v>
      </c>
      <c r="J28" s="274">
        <v>-1.0000076144933701E-7</v>
      </c>
      <c r="K28" s="273">
        <v>-1.0000076144933701E-7</v>
      </c>
    </row>
    <row r="29" spans="1:11" ht="13.5" customHeight="1" thickBot="1" x14ac:dyDescent="0.35">
      <c r="A29" s="18" t="s">
        <v>85</v>
      </c>
      <c r="B29" s="105">
        <f>B28/$I28</f>
        <v>0.37773443492458131</v>
      </c>
      <c r="C29" s="105">
        <f t="shared" ref="C29:I29" si="6">C28/$I28</f>
        <v>8.5134643110815478E-2</v>
      </c>
      <c r="D29" s="105">
        <f t="shared" si="6"/>
        <v>0.14404650445781453</v>
      </c>
      <c r="E29" s="105">
        <f t="shared" si="6"/>
        <v>7.0479875992919369E-2</v>
      </c>
      <c r="F29" s="105">
        <f t="shared" si="6"/>
        <v>0.29984721067967635</v>
      </c>
      <c r="G29" s="105">
        <f t="shared" si="6"/>
        <v>2.121751515389848E-2</v>
      </c>
      <c r="H29" s="105">
        <f t="shared" si="6"/>
        <v>1.5398156802945452E-3</v>
      </c>
      <c r="I29" s="107">
        <f t="shared" si="6"/>
        <v>1</v>
      </c>
      <c r="K29" s="273"/>
    </row>
    <row r="30" spans="1:11" ht="13.5" customHeight="1" thickBot="1" x14ac:dyDescent="0.3"/>
    <row r="31" spans="1:11" ht="27.6" x14ac:dyDescent="0.25">
      <c r="A31" s="417" t="s">
        <v>51</v>
      </c>
      <c r="B31" s="41" t="s">
        <v>0</v>
      </c>
      <c r="C31" s="41" t="s">
        <v>1</v>
      </c>
      <c r="D31" s="41" t="s">
        <v>2</v>
      </c>
      <c r="E31" s="41" t="s">
        <v>3</v>
      </c>
      <c r="F31" s="41" t="s">
        <v>26</v>
      </c>
      <c r="G31" s="41" t="s">
        <v>4</v>
      </c>
      <c r="H31" s="41" t="s">
        <v>84</v>
      </c>
      <c r="I31" s="42" t="s">
        <v>5</v>
      </c>
    </row>
    <row r="32" spans="1:11" ht="13.5" customHeight="1" x14ac:dyDescent="0.25">
      <c r="A32" s="418" t="s">
        <v>51</v>
      </c>
      <c r="B32" s="357"/>
      <c r="C32" s="358"/>
      <c r="D32" s="358"/>
      <c r="E32" s="358"/>
      <c r="F32" s="358"/>
      <c r="G32" s="358"/>
      <c r="H32" s="358"/>
      <c r="I32" s="359"/>
    </row>
    <row r="33" spans="1:11" ht="13.5" customHeight="1" x14ac:dyDescent="0.25">
      <c r="A33" s="10" t="s">
        <v>6</v>
      </c>
      <c r="B33" s="46">
        <f>B111+B137+B163+B189+B215+B241+B267+B293+B319+B345+B371+B397+B423</f>
        <v>3.4374999989257812E-9</v>
      </c>
      <c r="C33" s="46">
        <f t="shared" ref="C33:E33" si="7">C111+C137+C163+C189+C215+C241+C267+C293+C319+C345+C371+C397+C423</f>
        <v>10.999999996562499</v>
      </c>
      <c r="D33" s="46">
        <f t="shared" si="7"/>
        <v>1011</v>
      </c>
      <c r="E33" s="46">
        <f t="shared" si="7"/>
        <v>0</v>
      </c>
      <c r="F33" s="371"/>
      <c r="G33" s="46">
        <f t="shared" ref="G33:H48" si="8">G111+G137+G163+G189+G215+G241+G267+G293+G319+G345+G371+G397+G423</f>
        <v>0</v>
      </c>
      <c r="H33" s="47">
        <f t="shared" si="8"/>
        <v>0</v>
      </c>
      <c r="I33" s="48">
        <f>SUM(B33:H33)</f>
        <v>1022</v>
      </c>
      <c r="K33" s="273">
        <v>0</v>
      </c>
    </row>
    <row r="34" spans="1:11" ht="13.5" customHeight="1" x14ac:dyDescent="0.25">
      <c r="A34" s="11" t="s">
        <v>7</v>
      </c>
      <c r="B34" s="52">
        <f t="shared" ref="B34:E49" si="9">B112+B138+B164+B190+B216+B242+B268+B294+B320+B346+B372+B398+B424</f>
        <v>0</v>
      </c>
      <c r="C34" s="52">
        <f t="shared" si="9"/>
        <v>16</v>
      </c>
      <c r="D34" s="52">
        <f t="shared" si="9"/>
        <v>0</v>
      </c>
      <c r="E34" s="52">
        <f t="shared" si="9"/>
        <v>0</v>
      </c>
      <c r="F34" s="372"/>
      <c r="G34" s="52">
        <f t="shared" si="8"/>
        <v>0</v>
      </c>
      <c r="H34" s="53">
        <f t="shared" si="8"/>
        <v>0</v>
      </c>
      <c r="I34" s="54">
        <f t="shared" ref="I34:I53" si="10">SUM(B34:H34)</f>
        <v>16</v>
      </c>
      <c r="K34" s="273">
        <v>0</v>
      </c>
    </row>
    <row r="35" spans="1:11" ht="13.5" customHeight="1" x14ac:dyDescent="0.25">
      <c r="A35" s="12" t="s">
        <v>8</v>
      </c>
      <c r="B35" s="49">
        <f t="shared" si="9"/>
        <v>21</v>
      </c>
      <c r="C35" s="49">
        <f t="shared" si="9"/>
        <v>0</v>
      </c>
      <c r="D35" s="49">
        <f t="shared" si="9"/>
        <v>0</v>
      </c>
      <c r="E35" s="49">
        <f t="shared" si="9"/>
        <v>0</v>
      </c>
      <c r="F35" s="372"/>
      <c r="G35" s="49">
        <f t="shared" si="8"/>
        <v>0</v>
      </c>
      <c r="H35" s="58">
        <f t="shared" si="8"/>
        <v>0</v>
      </c>
      <c r="I35" s="48">
        <f t="shared" si="10"/>
        <v>21</v>
      </c>
      <c r="K35" s="273">
        <v>0</v>
      </c>
    </row>
    <row r="36" spans="1:11" ht="13.5" customHeight="1" x14ac:dyDescent="0.25">
      <c r="A36" s="11" t="s">
        <v>9</v>
      </c>
      <c r="B36" s="52">
        <f t="shared" si="9"/>
        <v>0</v>
      </c>
      <c r="C36" s="52">
        <f t="shared" si="9"/>
        <v>0</v>
      </c>
      <c r="D36" s="52">
        <f t="shared" si="9"/>
        <v>246</v>
      </c>
      <c r="E36" s="52">
        <f t="shared" si="9"/>
        <v>0</v>
      </c>
      <c r="F36" s="372"/>
      <c r="G36" s="52">
        <f t="shared" si="8"/>
        <v>0</v>
      </c>
      <c r="H36" s="53">
        <f t="shared" si="8"/>
        <v>0</v>
      </c>
      <c r="I36" s="54">
        <f t="shared" si="10"/>
        <v>246</v>
      </c>
      <c r="K36" s="273">
        <v>0</v>
      </c>
    </row>
    <row r="37" spans="1:11" ht="13.5" customHeight="1" x14ac:dyDescent="0.25">
      <c r="A37" s="12" t="s">
        <v>10</v>
      </c>
      <c r="B37" s="49">
        <f t="shared" si="9"/>
        <v>0</v>
      </c>
      <c r="C37" s="49">
        <f t="shared" si="9"/>
        <v>0</v>
      </c>
      <c r="D37" s="49">
        <f t="shared" si="9"/>
        <v>0</v>
      </c>
      <c r="E37" s="49">
        <f t="shared" si="9"/>
        <v>0</v>
      </c>
      <c r="F37" s="372"/>
      <c r="G37" s="49">
        <f t="shared" si="8"/>
        <v>0</v>
      </c>
      <c r="H37" s="58">
        <f t="shared" si="8"/>
        <v>0</v>
      </c>
      <c r="I37" s="48">
        <f t="shared" si="10"/>
        <v>0</v>
      </c>
      <c r="K37" s="273">
        <v>0</v>
      </c>
    </row>
    <row r="38" spans="1:11" ht="13.5" customHeight="1" x14ac:dyDescent="0.25">
      <c r="A38" s="11" t="s">
        <v>11</v>
      </c>
      <c r="B38" s="52">
        <f t="shared" si="9"/>
        <v>6.9944937327940259E-8</v>
      </c>
      <c r="C38" s="52">
        <f t="shared" si="9"/>
        <v>4.66299278524144E-8</v>
      </c>
      <c r="D38" s="52">
        <f t="shared" si="9"/>
        <v>4.66299278524144E-8</v>
      </c>
      <c r="E38" s="52">
        <f t="shared" si="9"/>
        <v>1.378492897729229</v>
      </c>
      <c r="F38" s="372"/>
      <c r="G38" s="52">
        <f t="shared" si="8"/>
        <v>0</v>
      </c>
      <c r="H38" s="53">
        <f t="shared" si="8"/>
        <v>0</v>
      </c>
      <c r="I38" s="54">
        <f t="shared" si="10"/>
        <v>1.378493060934022</v>
      </c>
      <c r="K38" s="273">
        <v>0</v>
      </c>
    </row>
    <row r="39" spans="1:11" ht="13.5" customHeight="1" x14ac:dyDescent="0.25">
      <c r="A39" s="12" t="s">
        <v>12</v>
      </c>
      <c r="B39" s="49">
        <f t="shared" si="9"/>
        <v>0</v>
      </c>
      <c r="C39" s="49">
        <f t="shared" si="9"/>
        <v>0</v>
      </c>
      <c r="D39" s="49">
        <f t="shared" si="9"/>
        <v>0</v>
      </c>
      <c r="E39" s="49">
        <f t="shared" si="9"/>
        <v>0</v>
      </c>
      <c r="F39" s="372"/>
      <c r="G39" s="49">
        <f t="shared" si="8"/>
        <v>0</v>
      </c>
      <c r="H39" s="58">
        <f t="shared" si="8"/>
        <v>0</v>
      </c>
      <c r="I39" s="48">
        <f t="shared" si="10"/>
        <v>0</v>
      </c>
      <c r="K39" s="273">
        <v>0</v>
      </c>
    </row>
    <row r="40" spans="1:11" ht="13.5" customHeight="1" x14ac:dyDescent="0.25">
      <c r="A40" s="11" t="s">
        <v>13</v>
      </c>
      <c r="B40" s="52">
        <f t="shared" si="9"/>
        <v>5.278310769941519E-8</v>
      </c>
      <c r="C40" s="52">
        <f t="shared" si="9"/>
        <v>8.5631595957289544E-2</v>
      </c>
      <c r="D40" s="52">
        <f t="shared" si="9"/>
        <v>0.2270887755330265</v>
      </c>
      <c r="E40" s="52">
        <f t="shared" si="9"/>
        <v>310.9721064346171</v>
      </c>
      <c r="F40" s="372"/>
      <c r="G40" s="52">
        <f t="shared" si="8"/>
        <v>0</v>
      </c>
      <c r="H40" s="53">
        <f t="shared" si="8"/>
        <v>0</v>
      </c>
      <c r="I40" s="54">
        <f t="shared" si="10"/>
        <v>311.28482685889054</v>
      </c>
      <c r="K40" s="273">
        <v>0</v>
      </c>
    </row>
    <row r="41" spans="1:11" ht="13.5" customHeight="1" x14ac:dyDescent="0.25">
      <c r="A41" s="12" t="s">
        <v>14</v>
      </c>
      <c r="B41" s="49">
        <f t="shared" si="9"/>
        <v>14.263242248693583</v>
      </c>
      <c r="C41" s="49">
        <f t="shared" si="9"/>
        <v>0.48556394365085037</v>
      </c>
      <c r="D41" s="49">
        <f t="shared" si="9"/>
        <v>24.613593802651142</v>
      </c>
      <c r="E41" s="49">
        <f t="shared" si="9"/>
        <v>5.0044242221226312E-9</v>
      </c>
      <c r="F41" s="372"/>
      <c r="G41" s="49">
        <f t="shared" si="8"/>
        <v>0</v>
      </c>
      <c r="H41" s="58">
        <f t="shared" si="8"/>
        <v>0</v>
      </c>
      <c r="I41" s="48">
        <f t="shared" si="10"/>
        <v>39.362400000000001</v>
      </c>
      <c r="K41" s="273">
        <v>0</v>
      </c>
    </row>
    <row r="42" spans="1:11" ht="13.5" customHeight="1" x14ac:dyDescent="0.25">
      <c r="A42" s="11" t="s">
        <v>15</v>
      </c>
      <c r="B42" s="52">
        <f t="shared" si="9"/>
        <v>384.87287151635041</v>
      </c>
      <c r="C42" s="52">
        <f t="shared" si="9"/>
        <v>1217.9080161787533</v>
      </c>
      <c r="D42" s="52">
        <f t="shared" si="9"/>
        <v>684.21911229214572</v>
      </c>
      <c r="E42" s="52">
        <f t="shared" si="9"/>
        <v>1.2750487957157889E-8</v>
      </c>
      <c r="F42" s="372"/>
      <c r="G42" s="52">
        <f t="shared" si="8"/>
        <v>0</v>
      </c>
      <c r="H42" s="53">
        <f t="shared" si="8"/>
        <v>0</v>
      </c>
      <c r="I42" s="54">
        <f t="shared" si="10"/>
        <v>2287</v>
      </c>
      <c r="K42" s="273">
        <v>0</v>
      </c>
    </row>
    <row r="43" spans="1:11" ht="13.5" customHeight="1" x14ac:dyDescent="0.25">
      <c r="A43" s="12" t="s">
        <v>16</v>
      </c>
      <c r="B43" s="49">
        <f t="shared" si="9"/>
        <v>22.091541926734589</v>
      </c>
      <c r="C43" s="49">
        <f t="shared" si="9"/>
        <v>2.9324846871713364</v>
      </c>
      <c r="D43" s="49">
        <f t="shared" si="9"/>
        <v>78.129515589669552</v>
      </c>
      <c r="E43" s="49">
        <f t="shared" si="9"/>
        <v>0.84645779642452035</v>
      </c>
      <c r="F43" s="372"/>
      <c r="G43" s="49">
        <f t="shared" si="8"/>
        <v>0</v>
      </c>
      <c r="H43" s="58">
        <f t="shared" si="8"/>
        <v>0</v>
      </c>
      <c r="I43" s="48">
        <f t="shared" si="10"/>
        <v>104</v>
      </c>
      <c r="K43" s="273">
        <v>0</v>
      </c>
    </row>
    <row r="44" spans="1:11" ht="13.5" customHeight="1" x14ac:dyDescent="0.25">
      <c r="A44" s="11" t="s">
        <v>17</v>
      </c>
      <c r="B44" s="52">
        <f t="shared" si="9"/>
        <v>0</v>
      </c>
      <c r="C44" s="52">
        <f t="shared" si="9"/>
        <v>0</v>
      </c>
      <c r="D44" s="52">
        <f t="shared" si="9"/>
        <v>0</v>
      </c>
      <c r="E44" s="52">
        <f t="shared" si="9"/>
        <v>0</v>
      </c>
      <c r="F44" s="372"/>
      <c r="G44" s="52">
        <f t="shared" si="8"/>
        <v>0</v>
      </c>
      <c r="H44" s="53">
        <f t="shared" si="8"/>
        <v>0</v>
      </c>
      <c r="I44" s="54">
        <f t="shared" si="10"/>
        <v>0</v>
      </c>
      <c r="K44" s="273">
        <v>0</v>
      </c>
    </row>
    <row r="45" spans="1:11" ht="13.5" customHeight="1" x14ac:dyDescent="0.25">
      <c r="A45" s="12" t="s">
        <v>139</v>
      </c>
      <c r="B45" s="49">
        <f t="shared" si="9"/>
        <v>295.06779903013989</v>
      </c>
      <c r="C45" s="49">
        <f t="shared" si="9"/>
        <v>777.61149750033678</v>
      </c>
      <c r="D45" s="49">
        <f t="shared" si="9"/>
        <v>956.62944828749687</v>
      </c>
      <c r="E45" s="49">
        <f t="shared" si="9"/>
        <v>92.691255182026353</v>
      </c>
      <c r="F45" s="372"/>
      <c r="G45" s="49">
        <f t="shared" si="8"/>
        <v>0</v>
      </c>
      <c r="H45" s="58">
        <f t="shared" si="8"/>
        <v>0</v>
      </c>
      <c r="I45" s="48">
        <f t="shared" si="10"/>
        <v>2122</v>
      </c>
      <c r="K45" s="273">
        <v>0</v>
      </c>
    </row>
    <row r="46" spans="1:11" ht="13.5" customHeight="1" x14ac:dyDescent="0.25">
      <c r="A46" s="11" t="s">
        <v>18</v>
      </c>
      <c r="B46" s="52">
        <f t="shared" si="9"/>
        <v>0</v>
      </c>
      <c r="C46" s="52">
        <f t="shared" si="9"/>
        <v>0</v>
      </c>
      <c r="D46" s="52">
        <f t="shared" si="9"/>
        <v>0</v>
      </c>
      <c r="E46" s="52">
        <f t="shared" si="9"/>
        <v>0</v>
      </c>
      <c r="F46" s="372"/>
      <c r="G46" s="52">
        <f t="shared" si="8"/>
        <v>0</v>
      </c>
      <c r="H46" s="53">
        <f t="shared" si="8"/>
        <v>0</v>
      </c>
      <c r="I46" s="54">
        <f t="shared" si="10"/>
        <v>0</v>
      </c>
      <c r="K46" s="273">
        <v>0</v>
      </c>
    </row>
    <row r="47" spans="1:11" ht="13.5" customHeight="1" x14ac:dyDescent="0.25">
      <c r="A47" s="12" t="s">
        <v>19</v>
      </c>
      <c r="B47" s="49">
        <f t="shared" si="9"/>
        <v>0</v>
      </c>
      <c r="C47" s="49">
        <f t="shared" si="9"/>
        <v>0</v>
      </c>
      <c r="D47" s="49">
        <f t="shared" si="9"/>
        <v>0</v>
      </c>
      <c r="E47" s="49">
        <f t="shared" si="9"/>
        <v>0</v>
      </c>
      <c r="F47" s="372"/>
      <c r="G47" s="49">
        <f t="shared" si="8"/>
        <v>0</v>
      </c>
      <c r="H47" s="58">
        <f t="shared" si="8"/>
        <v>0</v>
      </c>
      <c r="I47" s="48">
        <f t="shared" si="10"/>
        <v>0</v>
      </c>
      <c r="K47" s="273">
        <v>0</v>
      </c>
    </row>
    <row r="48" spans="1:11" ht="13.5" customHeight="1" x14ac:dyDescent="0.25">
      <c r="A48" s="11" t="s">
        <v>20</v>
      </c>
      <c r="B48" s="52">
        <f t="shared" si="9"/>
        <v>5.6311877046578882</v>
      </c>
      <c r="C48" s="52">
        <f t="shared" si="9"/>
        <v>2.3211021590688126</v>
      </c>
      <c r="D48" s="52">
        <f t="shared" si="9"/>
        <v>4.0477101302732983</v>
      </c>
      <c r="E48" s="52">
        <f t="shared" si="9"/>
        <v>5.9999999519999994E-9</v>
      </c>
      <c r="F48" s="372"/>
      <c r="G48" s="52">
        <f t="shared" si="8"/>
        <v>0</v>
      </c>
      <c r="H48" s="53">
        <f t="shared" si="8"/>
        <v>0</v>
      </c>
      <c r="I48" s="54">
        <f t="shared" si="10"/>
        <v>12</v>
      </c>
      <c r="K48" s="273">
        <v>0</v>
      </c>
    </row>
    <row r="49" spans="1:17" ht="13.5" customHeight="1" x14ac:dyDescent="0.25">
      <c r="A49" s="13" t="s">
        <v>58</v>
      </c>
      <c r="B49" s="49">
        <f t="shared" si="9"/>
        <v>24.936776429098195</v>
      </c>
      <c r="C49" s="49">
        <f t="shared" si="9"/>
        <v>5.9804096340119219</v>
      </c>
      <c r="D49" s="49">
        <f t="shared" si="9"/>
        <v>10.082813853620602</v>
      </c>
      <c r="E49" s="49">
        <f t="shared" si="9"/>
        <v>8.3269278931590438E-8</v>
      </c>
      <c r="F49" s="372"/>
      <c r="G49" s="49">
        <f t="shared" ref="G49:H53" si="11">G127+G153+G179+G205+G231+G257+G283+G309+G335+G361+G387+G413+G439</f>
        <v>0</v>
      </c>
      <c r="H49" s="58">
        <f t="shared" si="11"/>
        <v>0</v>
      </c>
      <c r="I49" s="48">
        <f t="shared" si="10"/>
        <v>40.999999999999993</v>
      </c>
      <c r="K49" s="273">
        <v>0</v>
      </c>
    </row>
    <row r="50" spans="1:17" ht="13.5" customHeight="1" x14ac:dyDescent="0.25">
      <c r="A50" s="11" t="s">
        <v>21</v>
      </c>
      <c r="B50" s="52">
        <f t="shared" ref="B50:E53" si="12">B128+B154+B180+B206+B232+B258+B284+B310+B336+B362+B388+B414+B440</f>
        <v>135.44061120256438</v>
      </c>
      <c r="C50" s="52">
        <f t="shared" si="12"/>
        <v>3000.6715323719577</v>
      </c>
      <c r="D50" s="52">
        <f t="shared" si="12"/>
        <v>179.88785641786097</v>
      </c>
      <c r="E50" s="52">
        <f t="shared" si="12"/>
        <v>7.61670261158426E-9</v>
      </c>
      <c r="F50" s="372"/>
      <c r="G50" s="52">
        <f t="shared" si="11"/>
        <v>0</v>
      </c>
      <c r="H50" s="53">
        <f t="shared" si="11"/>
        <v>0</v>
      </c>
      <c r="I50" s="54">
        <f t="shared" si="10"/>
        <v>3315.9999999999995</v>
      </c>
      <c r="K50" s="273">
        <v>0</v>
      </c>
    </row>
    <row r="51" spans="1:17" ht="13.5" customHeight="1" x14ac:dyDescent="0.25">
      <c r="A51" s="13" t="s">
        <v>22</v>
      </c>
      <c r="B51" s="49">
        <f t="shared" si="12"/>
        <v>39.333044260492692</v>
      </c>
      <c r="C51" s="49">
        <f t="shared" si="12"/>
        <v>6.1132341492853863E-9</v>
      </c>
      <c r="D51" s="49">
        <f t="shared" si="12"/>
        <v>6.1132341492853863E-9</v>
      </c>
      <c r="E51" s="49">
        <f t="shared" si="12"/>
        <v>0</v>
      </c>
      <c r="F51" s="372"/>
      <c r="G51" s="49">
        <f t="shared" si="11"/>
        <v>0</v>
      </c>
      <c r="H51" s="58">
        <f t="shared" si="11"/>
        <v>0</v>
      </c>
      <c r="I51" s="48">
        <f t="shared" si="10"/>
        <v>39.333044272719157</v>
      </c>
      <c r="K51" s="273">
        <v>0</v>
      </c>
    </row>
    <row r="52" spans="1:17" ht="13.5" customHeight="1" x14ac:dyDescent="0.25">
      <c r="A52" s="11" t="s">
        <v>23</v>
      </c>
      <c r="B52" s="52">
        <f t="shared" si="12"/>
        <v>72.64015909644057</v>
      </c>
      <c r="C52" s="52">
        <f t="shared" si="12"/>
        <v>2.2283110451221515</v>
      </c>
      <c r="D52" s="52">
        <f t="shared" si="12"/>
        <v>8.8567299429691708</v>
      </c>
      <c r="E52" s="52">
        <f t="shared" si="12"/>
        <v>1.5468098075624023E-8</v>
      </c>
      <c r="F52" s="372"/>
      <c r="G52" s="52">
        <f t="shared" si="11"/>
        <v>0</v>
      </c>
      <c r="H52" s="53">
        <f t="shared" si="11"/>
        <v>0</v>
      </c>
      <c r="I52" s="54">
        <f t="shared" si="10"/>
        <v>83.725200099999995</v>
      </c>
      <c r="K52" s="273">
        <v>-9.9999994063182385E-8</v>
      </c>
    </row>
    <row r="53" spans="1:17" ht="13.5" customHeight="1" thickBot="1" x14ac:dyDescent="0.3">
      <c r="A53" s="13" t="s">
        <v>24</v>
      </c>
      <c r="B53" s="49">
        <f t="shared" si="12"/>
        <v>62.665979402675013</v>
      </c>
      <c r="C53" s="49">
        <f t="shared" si="12"/>
        <v>19.649134497420896</v>
      </c>
      <c r="D53" s="49">
        <f t="shared" si="12"/>
        <v>1147.4729541120935</v>
      </c>
      <c r="E53" s="49">
        <f t="shared" si="12"/>
        <v>2840.5575898531665</v>
      </c>
      <c r="F53" s="373"/>
      <c r="G53" s="49">
        <f t="shared" si="11"/>
        <v>404.24068198727258</v>
      </c>
      <c r="H53" s="58">
        <f t="shared" si="11"/>
        <v>94.857660147371092</v>
      </c>
      <c r="I53" s="48">
        <f t="shared" si="10"/>
        <v>4569.4439999999995</v>
      </c>
      <c r="K53" s="273">
        <v>0</v>
      </c>
    </row>
    <row r="54" spans="1:17" ht="13.5" customHeight="1" x14ac:dyDescent="0.25">
      <c r="A54" s="21" t="s">
        <v>25</v>
      </c>
      <c r="B54" s="127">
        <f>SUM(B33:B53)</f>
        <v>1077.9432129440129</v>
      </c>
      <c r="C54" s="127">
        <f t="shared" ref="C54:I54" si="13">SUM(C33:C53)</f>
        <v>5056.8736836627568</v>
      </c>
      <c r="D54" s="127">
        <f t="shared" si="13"/>
        <v>4351.1668232570573</v>
      </c>
      <c r="E54" s="127">
        <f t="shared" si="13"/>
        <v>3246.4459022940728</v>
      </c>
      <c r="F54" s="127">
        <f t="shared" si="13"/>
        <v>0</v>
      </c>
      <c r="G54" s="127">
        <f t="shared" si="13"/>
        <v>404.24068198727258</v>
      </c>
      <c r="H54" s="128">
        <f t="shared" si="13"/>
        <v>94.857660147371092</v>
      </c>
      <c r="I54" s="129">
        <f t="shared" si="13"/>
        <v>14231.527964292542</v>
      </c>
      <c r="K54" s="273">
        <v>-9.999894245993346E-8</v>
      </c>
    </row>
    <row r="55" spans="1:17" ht="13.5" customHeight="1" thickBot="1" x14ac:dyDescent="0.35">
      <c r="A55" s="18" t="s">
        <v>85</v>
      </c>
      <c r="B55" s="105">
        <f>B54/$I54</f>
        <v>7.5743322547558806E-2</v>
      </c>
      <c r="C55" s="105">
        <f t="shared" ref="C55:I55" si="14">C54/$I54</f>
        <v>0.35532893561047346</v>
      </c>
      <c r="D55" s="105">
        <f t="shared" si="14"/>
        <v>0.30574136762927384</v>
      </c>
      <c r="E55" s="105">
        <f t="shared" si="14"/>
        <v>0.22811646862090509</v>
      </c>
      <c r="F55" s="105">
        <f t="shared" si="14"/>
        <v>0</v>
      </c>
      <c r="G55" s="105">
        <f t="shared" si="14"/>
        <v>2.8404587546855702E-2</v>
      </c>
      <c r="H55" s="105">
        <f t="shared" si="14"/>
        <v>6.6653180449332394E-3</v>
      </c>
      <c r="I55" s="107">
        <f t="shared" si="14"/>
        <v>1</v>
      </c>
    </row>
    <row r="56" spans="1:17" ht="14.4" thickBot="1" x14ac:dyDescent="0.3"/>
    <row r="57" spans="1:17" ht="27.6" x14ac:dyDescent="0.25">
      <c r="A57" s="423" t="s">
        <v>50</v>
      </c>
      <c r="B57" s="41" t="s">
        <v>0</v>
      </c>
      <c r="C57" s="41" t="s">
        <v>1</v>
      </c>
      <c r="D57" s="41" t="s">
        <v>2</v>
      </c>
      <c r="E57" s="41" t="s">
        <v>3</v>
      </c>
      <c r="F57" s="41" t="s">
        <v>26</v>
      </c>
      <c r="G57" s="41" t="s">
        <v>4</v>
      </c>
      <c r="H57" s="41" t="s">
        <v>84</v>
      </c>
      <c r="I57" s="42" t="s">
        <v>5</v>
      </c>
      <c r="Q57" s="130"/>
    </row>
    <row r="58" spans="1:17" ht="13.5" customHeight="1" x14ac:dyDescent="0.25">
      <c r="A58" s="424" t="s">
        <v>50</v>
      </c>
      <c r="B58" s="357"/>
      <c r="C58" s="358"/>
      <c r="D58" s="358"/>
      <c r="E58" s="358"/>
      <c r="F58" s="358"/>
      <c r="G58" s="358"/>
      <c r="H58" s="358"/>
      <c r="I58" s="359"/>
    </row>
    <row r="59" spans="1:17" ht="13.5" customHeight="1" x14ac:dyDescent="0.25">
      <c r="A59" s="10" t="s">
        <v>6</v>
      </c>
      <c r="B59" s="376"/>
      <c r="C59" s="377"/>
      <c r="D59" s="377"/>
      <c r="E59" s="378"/>
      <c r="F59" s="46">
        <f>+F449+F475+F501+F527+F553</f>
        <v>0</v>
      </c>
      <c r="G59" s="376"/>
      <c r="H59" s="378"/>
      <c r="I59" s="48">
        <f>+F59</f>
        <v>0</v>
      </c>
      <c r="K59" s="273">
        <v>0</v>
      </c>
    </row>
    <row r="60" spans="1:17" ht="13.5" customHeight="1" x14ac:dyDescent="0.25">
      <c r="A60" s="11" t="s">
        <v>7</v>
      </c>
      <c r="B60" s="379"/>
      <c r="C60" s="380"/>
      <c r="D60" s="380"/>
      <c r="E60" s="381"/>
      <c r="F60" s="52">
        <f t="shared" ref="F60:F79" si="15">+F450+F476+F502+F528+F554</f>
        <v>0</v>
      </c>
      <c r="G60" s="379"/>
      <c r="H60" s="381"/>
      <c r="I60" s="54">
        <f t="shared" ref="I60:I79" si="16">+F60</f>
        <v>0</v>
      </c>
      <c r="K60" s="273">
        <v>0</v>
      </c>
    </row>
    <row r="61" spans="1:17" ht="13.5" customHeight="1" x14ac:dyDescent="0.25">
      <c r="A61" s="12" t="s">
        <v>8</v>
      </c>
      <c r="B61" s="379"/>
      <c r="C61" s="380"/>
      <c r="D61" s="380"/>
      <c r="E61" s="381"/>
      <c r="F61" s="49">
        <f t="shared" si="15"/>
        <v>0</v>
      </c>
      <c r="G61" s="379"/>
      <c r="H61" s="381"/>
      <c r="I61" s="48">
        <f t="shared" si="16"/>
        <v>0</v>
      </c>
      <c r="K61" s="273">
        <v>0</v>
      </c>
    </row>
    <row r="62" spans="1:17" ht="13.5" customHeight="1" x14ac:dyDescent="0.25">
      <c r="A62" s="11" t="s">
        <v>9</v>
      </c>
      <c r="B62" s="379"/>
      <c r="C62" s="380"/>
      <c r="D62" s="380"/>
      <c r="E62" s="381"/>
      <c r="F62" s="52">
        <f t="shared" si="15"/>
        <v>0</v>
      </c>
      <c r="G62" s="379"/>
      <c r="H62" s="381"/>
      <c r="I62" s="54">
        <f t="shared" si="16"/>
        <v>0</v>
      </c>
      <c r="K62" s="273">
        <v>0</v>
      </c>
    </row>
    <row r="63" spans="1:17" ht="13.5" customHeight="1" x14ac:dyDescent="0.25">
      <c r="A63" s="12" t="s">
        <v>10</v>
      </c>
      <c r="B63" s="379"/>
      <c r="C63" s="380"/>
      <c r="D63" s="380"/>
      <c r="E63" s="381"/>
      <c r="F63" s="49">
        <f t="shared" si="15"/>
        <v>0</v>
      </c>
      <c r="G63" s="379"/>
      <c r="H63" s="381"/>
      <c r="I63" s="48">
        <f t="shared" si="16"/>
        <v>0</v>
      </c>
      <c r="K63" s="273">
        <v>0</v>
      </c>
    </row>
    <row r="64" spans="1:17" ht="13.5" customHeight="1" x14ac:dyDescent="0.25">
      <c r="A64" s="11" t="s">
        <v>11</v>
      </c>
      <c r="B64" s="379"/>
      <c r="C64" s="380"/>
      <c r="D64" s="380"/>
      <c r="E64" s="381"/>
      <c r="F64" s="52">
        <f t="shared" si="15"/>
        <v>8018.7070080591002</v>
      </c>
      <c r="G64" s="379"/>
      <c r="H64" s="381"/>
      <c r="I64" s="54">
        <f t="shared" si="16"/>
        <v>8018.7070080591002</v>
      </c>
      <c r="K64" s="273">
        <v>0</v>
      </c>
    </row>
    <row r="65" spans="1:11" ht="13.5" customHeight="1" x14ac:dyDescent="0.25">
      <c r="A65" s="12" t="s">
        <v>12</v>
      </c>
      <c r="B65" s="379"/>
      <c r="C65" s="380"/>
      <c r="D65" s="380"/>
      <c r="E65" s="381"/>
      <c r="F65" s="49">
        <f t="shared" si="15"/>
        <v>552</v>
      </c>
      <c r="G65" s="379"/>
      <c r="H65" s="381"/>
      <c r="I65" s="48">
        <f t="shared" si="16"/>
        <v>552</v>
      </c>
      <c r="K65" s="273">
        <v>0</v>
      </c>
    </row>
    <row r="66" spans="1:11" ht="13.5" customHeight="1" x14ac:dyDescent="0.25">
      <c r="A66" s="11" t="s">
        <v>13</v>
      </c>
      <c r="B66" s="379"/>
      <c r="C66" s="380"/>
      <c r="D66" s="380"/>
      <c r="E66" s="381"/>
      <c r="F66" s="52">
        <f t="shared" si="15"/>
        <v>7071.4395240556032</v>
      </c>
      <c r="G66" s="379"/>
      <c r="H66" s="381"/>
      <c r="I66" s="54">
        <f t="shared" si="16"/>
        <v>7071.4395240556032</v>
      </c>
      <c r="K66" s="273">
        <v>0</v>
      </c>
    </row>
    <row r="67" spans="1:11" ht="13.5" customHeight="1" x14ac:dyDescent="0.25">
      <c r="A67" s="12" t="s">
        <v>14</v>
      </c>
      <c r="B67" s="379"/>
      <c r="C67" s="380"/>
      <c r="D67" s="380"/>
      <c r="E67" s="381"/>
      <c r="F67" s="49">
        <f t="shared" si="15"/>
        <v>0</v>
      </c>
      <c r="G67" s="379"/>
      <c r="H67" s="381"/>
      <c r="I67" s="48">
        <f t="shared" si="16"/>
        <v>0</v>
      </c>
      <c r="K67" s="273">
        <v>0</v>
      </c>
    </row>
    <row r="68" spans="1:11" ht="13.5" customHeight="1" x14ac:dyDescent="0.25">
      <c r="A68" s="11" t="s">
        <v>15</v>
      </c>
      <c r="B68" s="379"/>
      <c r="C68" s="380"/>
      <c r="D68" s="380"/>
      <c r="E68" s="381"/>
      <c r="F68" s="52">
        <f t="shared" si="15"/>
        <v>0</v>
      </c>
      <c r="G68" s="379"/>
      <c r="H68" s="381"/>
      <c r="I68" s="54">
        <f t="shared" si="16"/>
        <v>0</v>
      </c>
      <c r="K68" s="273">
        <v>0</v>
      </c>
    </row>
    <row r="69" spans="1:11" ht="13.5" customHeight="1" x14ac:dyDescent="0.25">
      <c r="A69" s="12" t="s">
        <v>16</v>
      </c>
      <c r="B69" s="379"/>
      <c r="C69" s="380"/>
      <c r="D69" s="380"/>
      <c r="E69" s="381"/>
      <c r="F69" s="49">
        <f t="shared" si="15"/>
        <v>14.187123103879678</v>
      </c>
      <c r="G69" s="379"/>
      <c r="H69" s="381"/>
      <c r="I69" s="48">
        <f t="shared" si="16"/>
        <v>14.187123103879678</v>
      </c>
      <c r="K69" s="273">
        <v>0</v>
      </c>
    </row>
    <row r="70" spans="1:11" ht="13.5" customHeight="1" x14ac:dyDescent="0.25">
      <c r="A70" s="11" t="s">
        <v>17</v>
      </c>
      <c r="B70" s="379"/>
      <c r="C70" s="380"/>
      <c r="D70" s="380"/>
      <c r="E70" s="381"/>
      <c r="F70" s="52">
        <f t="shared" si="15"/>
        <v>0</v>
      </c>
      <c r="G70" s="379"/>
      <c r="H70" s="381"/>
      <c r="I70" s="54">
        <f t="shared" si="16"/>
        <v>0</v>
      </c>
      <c r="K70" s="273">
        <v>0</v>
      </c>
    </row>
    <row r="71" spans="1:11" ht="13.5" customHeight="1" x14ac:dyDescent="0.25">
      <c r="A71" s="12" t="s">
        <v>139</v>
      </c>
      <c r="B71" s="379"/>
      <c r="C71" s="380"/>
      <c r="D71" s="380"/>
      <c r="E71" s="381"/>
      <c r="F71" s="49">
        <f t="shared" si="15"/>
        <v>657</v>
      </c>
      <c r="G71" s="379"/>
      <c r="H71" s="381"/>
      <c r="I71" s="48">
        <f t="shared" si="16"/>
        <v>657</v>
      </c>
      <c r="K71" s="273">
        <v>0</v>
      </c>
    </row>
    <row r="72" spans="1:11" ht="13.5" customHeight="1" x14ac:dyDescent="0.25">
      <c r="A72" s="11" t="s">
        <v>18</v>
      </c>
      <c r="B72" s="379"/>
      <c r="C72" s="380"/>
      <c r="D72" s="380"/>
      <c r="E72" s="381"/>
      <c r="F72" s="52">
        <f t="shared" si="15"/>
        <v>0</v>
      </c>
      <c r="G72" s="379"/>
      <c r="H72" s="381"/>
      <c r="I72" s="54">
        <f t="shared" si="16"/>
        <v>0</v>
      </c>
      <c r="K72" s="273">
        <v>0</v>
      </c>
    </row>
    <row r="73" spans="1:11" ht="13.5" customHeight="1" x14ac:dyDescent="0.25">
      <c r="A73" s="12" t="s">
        <v>19</v>
      </c>
      <c r="B73" s="379"/>
      <c r="C73" s="380"/>
      <c r="D73" s="380"/>
      <c r="E73" s="381"/>
      <c r="F73" s="110">
        <f t="shared" si="15"/>
        <v>0</v>
      </c>
      <c r="G73" s="379"/>
      <c r="H73" s="381"/>
      <c r="I73" s="48">
        <f t="shared" si="16"/>
        <v>0</v>
      </c>
      <c r="K73" s="273">
        <v>0</v>
      </c>
    </row>
    <row r="74" spans="1:11" ht="13.5" customHeight="1" x14ac:dyDescent="0.25">
      <c r="A74" s="11" t="s">
        <v>20</v>
      </c>
      <c r="B74" s="379"/>
      <c r="C74" s="380"/>
      <c r="D74" s="380"/>
      <c r="E74" s="381"/>
      <c r="F74" s="52">
        <f t="shared" si="15"/>
        <v>0</v>
      </c>
      <c r="G74" s="379"/>
      <c r="H74" s="381"/>
      <c r="I74" s="54">
        <f t="shared" si="16"/>
        <v>0</v>
      </c>
      <c r="K74" s="273">
        <v>0</v>
      </c>
    </row>
    <row r="75" spans="1:11" ht="13.5" customHeight="1" x14ac:dyDescent="0.25">
      <c r="A75" s="13" t="s">
        <v>58</v>
      </c>
      <c r="B75" s="379"/>
      <c r="C75" s="380"/>
      <c r="D75" s="380"/>
      <c r="E75" s="381"/>
      <c r="F75" s="49">
        <f t="shared" si="15"/>
        <v>0</v>
      </c>
      <c r="G75" s="379"/>
      <c r="H75" s="381"/>
      <c r="I75" s="48">
        <f t="shared" si="16"/>
        <v>0</v>
      </c>
      <c r="K75" s="273">
        <v>0</v>
      </c>
    </row>
    <row r="76" spans="1:11" ht="13.5" customHeight="1" x14ac:dyDescent="0.25">
      <c r="A76" s="11" t="s">
        <v>21</v>
      </c>
      <c r="B76" s="379"/>
      <c r="C76" s="380"/>
      <c r="D76" s="380"/>
      <c r="E76" s="381"/>
      <c r="F76" s="52">
        <f t="shared" si="15"/>
        <v>12</v>
      </c>
      <c r="G76" s="379"/>
      <c r="H76" s="381"/>
      <c r="I76" s="54">
        <f t="shared" si="16"/>
        <v>12</v>
      </c>
      <c r="K76" s="273">
        <v>0</v>
      </c>
    </row>
    <row r="77" spans="1:11" ht="13.5" customHeight="1" x14ac:dyDescent="0.25">
      <c r="A77" s="13" t="s">
        <v>22</v>
      </c>
      <c r="B77" s="379"/>
      <c r="C77" s="380"/>
      <c r="D77" s="380"/>
      <c r="E77" s="381"/>
      <c r="F77" s="49">
        <f t="shared" si="15"/>
        <v>0</v>
      </c>
      <c r="G77" s="379"/>
      <c r="H77" s="381"/>
      <c r="I77" s="48">
        <f t="shared" si="16"/>
        <v>0</v>
      </c>
      <c r="K77" s="273">
        <v>0</v>
      </c>
    </row>
    <row r="78" spans="1:11" ht="13.5" customHeight="1" x14ac:dyDescent="0.25">
      <c r="A78" s="11" t="s">
        <v>23</v>
      </c>
      <c r="B78" s="379"/>
      <c r="C78" s="380"/>
      <c r="D78" s="380"/>
      <c r="E78" s="381"/>
      <c r="F78" s="52">
        <f t="shared" si="15"/>
        <v>0</v>
      </c>
      <c r="G78" s="379"/>
      <c r="H78" s="381"/>
      <c r="I78" s="54">
        <f t="shared" si="16"/>
        <v>0</v>
      </c>
      <c r="K78" s="273">
        <v>0</v>
      </c>
    </row>
    <row r="79" spans="1:11" ht="13.5" customHeight="1" thickBot="1" x14ac:dyDescent="0.3">
      <c r="A79" s="13" t="s">
        <v>24</v>
      </c>
      <c r="B79" s="382"/>
      <c r="C79" s="383"/>
      <c r="D79" s="383"/>
      <c r="E79" s="384"/>
      <c r="F79" s="49">
        <f t="shared" si="15"/>
        <v>1510.8444000000002</v>
      </c>
      <c r="G79" s="382"/>
      <c r="H79" s="384"/>
      <c r="I79" s="48">
        <f t="shared" si="16"/>
        <v>1510.8444000000002</v>
      </c>
      <c r="K79" s="273">
        <v>0</v>
      </c>
    </row>
    <row r="80" spans="1:11" ht="13.5" customHeight="1" x14ac:dyDescent="0.25">
      <c r="A80" s="21" t="s">
        <v>25</v>
      </c>
      <c r="B80" s="127">
        <f>SUM(B59:B79)</f>
        <v>0</v>
      </c>
      <c r="C80" s="127">
        <f t="shared" ref="C80:I80" si="17">SUM(C59:C79)</f>
        <v>0</v>
      </c>
      <c r="D80" s="127">
        <f t="shared" si="17"/>
        <v>0</v>
      </c>
      <c r="E80" s="127">
        <f t="shared" si="17"/>
        <v>0</v>
      </c>
      <c r="F80" s="127">
        <f t="shared" si="17"/>
        <v>17836.178055218585</v>
      </c>
      <c r="G80" s="127">
        <f t="shared" si="17"/>
        <v>0</v>
      </c>
      <c r="H80" s="128">
        <f t="shared" si="17"/>
        <v>0</v>
      </c>
      <c r="I80" s="127">
        <f t="shared" si="17"/>
        <v>17836.178055218585</v>
      </c>
      <c r="K80" s="273">
        <v>0</v>
      </c>
    </row>
    <row r="81" spans="1:11" ht="15" thickBot="1" x14ac:dyDescent="0.35">
      <c r="A81" s="18" t="s">
        <v>85</v>
      </c>
      <c r="B81" s="105">
        <f>B80/$I80</f>
        <v>0</v>
      </c>
      <c r="C81" s="105">
        <f t="shared" ref="C81:I81" si="18">C80/$I80</f>
        <v>0</v>
      </c>
      <c r="D81" s="105">
        <f t="shared" si="18"/>
        <v>0</v>
      </c>
      <c r="E81" s="105">
        <f t="shared" si="18"/>
        <v>0</v>
      </c>
      <c r="F81" s="105">
        <f t="shared" si="18"/>
        <v>1</v>
      </c>
      <c r="G81" s="105">
        <f t="shared" si="18"/>
        <v>0</v>
      </c>
      <c r="H81" s="105">
        <f t="shared" si="18"/>
        <v>0</v>
      </c>
      <c r="I81" s="107">
        <f t="shared" si="18"/>
        <v>1</v>
      </c>
    </row>
    <row r="82" spans="1:11" ht="14.4" thickBot="1" x14ac:dyDescent="0.3">
      <c r="A82" s="2"/>
      <c r="B82" s="2"/>
      <c r="C82" s="2"/>
      <c r="D82" s="2"/>
      <c r="E82" s="2"/>
      <c r="F82" s="271">
        <f>+F80-F470-F496-F522-F548-F574</f>
        <v>0</v>
      </c>
      <c r="G82" s="2"/>
      <c r="H82" s="2"/>
      <c r="I82" s="271">
        <f>+I80-I470-I496-I522-I548-I574</f>
        <v>0</v>
      </c>
    </row>
    <row r="83" spans="1:11" ht="28.5" customHeight="1" x14ac:dyDescent="0.25">
      <c r="A83" s="425" t="s">
        <v>52</v>
      </c>
      <c r="B83" s="41" t="s">
        <v>0</v>
      </c>
      <c r="C83" s="41" t="s">
        <v>1</v>
      </c>
      <c r="D83" s="41" t="s">
        <v>2</v>
      </c>
      <c r="E83" s="41" t="s">
        <v>3</v>
      </c>
      <c r="F83" s="41" t="s">
        <v>26</v>
      </c>
      <c r="G83" s="41" t="s">
        <v>4</v>
      </c>
      <c r="H83" s="41" t="s">
        <v>84</v>
      </c>
      <c r="I83" s="42" t="s">
        <v>5</v>
      </c>
    </row>
    <row r="84" spans="1:11" x14ac:dyDescent="0.25">
      <c r="A84" s="434"/>
      <c r="B84" s="357"/>
      <c r="C84" s="358"/>
      <c r="D84" s="358"/>
      <c r="E84" s="358"/>
      <c r="F84" s="358"/>
      <c r="G84" s="358"/>
      <c r="H84" s="358"/>
      <c r="I84" s="359"/>
    </row>
    <row r="85" spans="1:11" x14ac:dyDescent="0.25">
      <c r="A85" s="10" t="s">
        <v>6</v>
      </c>
      <c r="B85" s="46">
        <f>B579+B605+B631</f>
        <v>263.26025493796578</v>
      </c>
      <c r="C85" s="46">
        <f t="shared" ref="C85:H85" si="19">C579+C605+C631</f>
        <v>0</v>
      </c>
      <c r="D85" s="46">
        <f t="shared" si="19"/>
        <v>20.739745062034213</v>
      </c>
      <c r="E85" s="46">
        <f t="shared" si="19"/>
        <v>0</v>
      </c>
      <c r="F85" s="46">
        <f t="shared" si="19"/>
        <v>0</v>
      </c>
      <c r="G85" s="46">
        <f t="shared" si="19"/>
        <v>0</v>
      </c>
      <c r="H85" s="47">
        <f t="shared" si="19"/>
        <v>0</v>
      </c>
      <c r="I85" s="48">
        <f>SUM(B85:H85)</f>
        <v>284</v>
      </c>
      <c r="K85" s="273">
        <v>0</v>
      </c>
    </row>
    <row r="86" spans="1:11" x14ac:dyDescent="0.25">
      <c r="A86" s="11" t="s">
        <v>7</v>
      </c>
      <c r="B86" s="52">
        <f t="shared" ref="B86:H101" si="20">B580+B606+B632</f>
        <v>188.63313887210546</v>
      </c>
      <c r="C86" s="52">
        <f t="shared" si="20"/>
        <v>0</v>
      </c>
      <c r="D86" s="52">
        <f t="shared" si="20"/>
        <v>14.366861127894534</v>
      </c>
      <c r="E86" s="52">
        <f t="shared" si="20"/>
        <v>0</v>
      </c>
      <c r="F86" s="52">
        <f t="shared" si="20"/>
        <v>0</v>
      </c>
      <c r="G86" s="52">
        <f t="shared" si="20"/>
        <v>0</v>
      </c>
      <c r="H86" s="53">
        <f t="shared" si="20"/>
        <v>0</v>
      </c>
      <c r="I86" s="54">
        <f t="shared" ref="I86:I105" si="21">SUM(B86:H86)</f>
        <v>203</v>
      </c>
      <c r="K86" s="273">
        <v>0</v>
      </c>
    </row>
    <row r="87" spans="1:11" x14ac:dyDescent="0.25">
      <c r="A87" s="12" t="s">
        <v>8</v>
      </c>
      <c r="B87" s="49">
        <f t="shared" si="20"/>
        <v>532.35002673871077</v>
      </c>
      <c r="C87" s="49">
        <f t="shared" si="20"/>
        <v>0</v>
      </c>
      <c r="D87" s="49">
        <f t="shared" si="20"/>
        <v>36.649973261289233</v>
      </c>
      <c r="E87" s="49">
        <f t="shared" si="20"/>
        <v>0</v>
      </c>
      <c r="F87" s="49">
        <f t="shared" si="20"/>
        <v>0</v>
      </c>
      <c r="G87" s="49">
        <f t="shared" si="20"/>
        <v>0</v>
      </c>
      <c r="H87" s="58">
        <f t="shared" si="20"/>
        <v>0</v>
      </c>
      <c r="I87" s="48">
        <f t="shared" si="21"/>
        <v>569</v>
      </c>
      <c r="K87" s="273">
        <v>0</v>
      </c>
    </row>
    <row r="88" spans="1:11" x14ac:dyDescent="0.25">
      <c r="A88" s="11" t="s">
        <v>9</v>
      </c>
      <c r="B88" s="52">
        <f t="shared" si="20"/>
        <v>1049.4401695963613</v>
      </c>
      <c r="C88" s="52">
        <f t="shared" si="20"/>
        <v>0</v>
      </c>
      <c r="D88" s="52">
        <f t="shared" si="20"/>
        <v>68.559830403638685</v>
      </c>
      <c r="E88" s="52">
        <f t="shared" si="20"/>
        <v>0</v>
      </c>
      <c r="F88" s="52">
        <f t="shared" si="20"/>
        <v>0</v>
      </c>
      <c r="G88" s="52">
        <f t="shared" si="20"/>
        <v>0</v>
      </c>
      <c r="H88" s="53">
        <f t="shared" si="20"/>
        <v>0</v>
      </c>
      <c r="I88" s="54">
        <f t="shared" si="21"/>
        <v>1118</v>
      </c>
      <c r="K88" s="273">
        <v>0</v>
      </c>
    </row>
    <row r="89" spans="1:11" x14ac:dyDescent="0.25">
      <c r="A89" s="12" t="s">
        <v>10</v>
      </c>
      <c r="B89" s="49">
        <f t="shared" si="20"/>
        <v>0</v>
      </c>
      <c r="C89" s="49">
        <f t="shared" si="20"/>
        <v>0</v>
      </c>
      <c r="D89" s="49">
        <f t="shared" si="20"/>
        <v>0</v>
      </c>
      <c r="E89" s="49">
        <f t="shared" si="20"/>
        <v>0</v>
      </c>
      <c r="F89" s="49">
        <f t="shared" si="20"/>
        <v>0</v>
      </c>
      <c r="G89" s="49">
        <f t="shared" si="20"/>
        <v>0</v>
      </c>
      <c r="H89" s="58">
        <f t="shared" si="20"/>
        <v>0</v>
      </c>
      <c r="I89" s="48">
        <f t="shared" si="21"/>
        <v>0</v>
      </c>
      <c r="K89" s="273">
        <v>0</v>
      </c>
    </row>
    <row r="90" spans="1:11" x14ac:dyDescent="0.25">
      <c r="A90" s="11" t="s">
        <v>11</v>
      </c>
      <c r="B90" s="52">
        <f t="shared" si="20"/>
        <v>0</v>
      </c>
      <c r="C90" s="52">
        <f t="shared" si="20"/>
        <v>0</v>
      </c>
      <c r="D90" s="52">
        <f t="shared" si="20"/>
        <v>3.5681101398290629E-2</v>
      </c>
      <c r="E90" s="52">
        <f t="shared" si="20"/>
        <v>7.1971189278990924</v>
      </c>
      <c r="F90" s="52">
        <f t="shared" si="20"/>
        <v>0</v>
      </c>
      <c r="G90" s="52">
        <f t="shared" si="20"/>
        <v>0</v>
      </c>
      <c r="H90" s="53">
        <f t="shared" si="20"/>
        <v>0</v>
      </c>
      <c r="I90" s="54">
        <f t="shared" si="21"/>
        <v>7.2328000292973833</v>
      </c>
      <c r="K90" s="273">
        <v>0</v>
      </c>
    </row>
    <row r="91" spans="1:11" x14ac:dyDescent="0.25">
      <c r="A91" s="12" t="s">
        <v>12</v>
      </c>
      <c r="B91" s="49">
        <f t="shared" si="20"/>
        <v>0</v>
      </c>
      <c r="C91" s="49">
        <f t="shared" si="20"/>
        <v>0</v>
      </c>
      <c r="D91" s="49">
        <f t="shared" si="20"/>
        <v>0</v>
      </c>
      <c r="E91" s="49">
        <f t="shared" si="20"/>
        <v>48</v>
      </c>
      <c r="F91" s="49">
        <f t="shared" si="20"/>
        <v>0</v>
      </c>
      <c r="G91" s="49">
        <f t="shared" si="20"/>
        <v>0</v>
      </c>
      <c r="H91" s="58">
        <f t="shared" si="20"/>
        <v>0</v>
      </c>
      <c r="I91" s="48">
        <f>SUM(B91:H91)</f>
        <v>48</v>
      </c>
      <c r="K91" s="273">
        <v>0</v>
      </c>
    </row>
    <row r="92" spans="1:11" x14ac:dyDescent="0.25">
      <c r="A92" s="11" t="s">
        <v>13</v>
      </c>
      <c r="B92" s="52">
        <f t="shared" si="20"/>
        <v>0</v>
      </c>
      <c r="C92" s="52">
        <f t="shared" si="20"/>
        <v>0.42270528284867315</v>
      </c>
      <c r="D92" s="52">
        <f t="shared" si="20"/>
        <v>8.1008505858018443E-2</v>
      </c>
      <c r="E92" s="52">
        <f t="shared" si="20"/>
        <v>58.305505086277449</v>
      </c>
      <c r="F92" s="52">
        <f t="shared" si="20"/>
        <v>810.2449329374773</v>
      </c>
      <c r="G92" s="52">
        <f t="shared" si="20"/>
        <v>0</v>
      </c>
      <c r="H92" s="53">
        <f t="shared" si="20"/>
        <v>0</v>
      </c>
      <c r="I92" s="54">
        <f t="shared" si="21"/>
        <v>869.05415181246144</v>
      </c>
      <c r="K92" s="273">
        <v>0</v>
      </c>
    </row>
    <row r="93" spans="1:11" x14ac:dyDescent="0.25">
      <c r="A93" s="12" t="s">
        <v>14</v>
      </c>
      <c r="B93" s="49">
        <f t="shared" si="20"/>
        <v>6031.9986530727811</v>
      </c>
      <c r="C93" s="49">
        <f t="shared" si="20"/>
        <v>5.8667340099603393</v>
      </c>
      <c r="D93" s="49">
        <f t="shared" si="20"/>
        <v>451.56301291725805</v>
      </c>
      <c r="E93" s="49">
        <f t="shared" si="20"/>
        <v>0</v>
      </c>
      <c r="F93" s="49">
        <f t="shared" si="20"/>
        <v>0</v>
      </c>
      <c r="G93" s="49">
        <f t="shared" si="20"/>
        <v>0</v>
      </c>
      <c r="H93" s="58">
        <f t="shared" si="20"/>
        <v>0</v>
      </c>
      <c r="I93" s="48">
        <f t="shared" si="21"/>
        <v>6489.4283999999989</v>
      </c>
      <c r="K93" s="273">
        <v>0</v>
      </c>
    </row>
    <row r="94" spans="1:11" x14ac:dyDescent="0.25">
      <c r="A94" s="11" t="s">
        <v>15</v>
      </c>
      <c r="B94" s="52">
        <f t="shared" si="20"/>
        <v>1496.3989221026234</v>
      </c>
      <c r="C94" s="52">
        <f t="shared" si="20"/>
        <v>60.603954810747879</v>
      </c>
      <c r="D94" s="52">
        <f t="shared" si="20"/>
        <v>92.295349321531589</v>
      </c>
      <c r="E94" s="52">
        <f t="shared" si="20"/>
        <v>28.70177376509702</v>
      </c>
      <c r="F94" s="52">
        <f t="shared" si="20"/>
        <v>0</v>
      </c>
      <c r="G94" s="52">
        <f t="shared" si="20"/>
        <v>0</v>
      </c>
      <c r="H94" s="53">
        <f t="shared" si="20"/>
        <v>0</v>
      </c>
      <c r="I94" s="54">
        <f t="shared" si="21"/>
        <v>1677.9999999999998</v>
      </c>
      <c r="K94" s="273">
        <v>0</v>
      </c>
    </row>
    <row r="95" spans="1:11" x14ac:dyDescent="0.25">
      <c r="A95" s="12" t="s">
        <v>16</v>
      </c>
      <c r="B95" s="49">
        <f t="shared" si="20"/>
        <v>310.9784188251769</v>
      </c>
      <c r="C95" s="49">
        <f t="shared" si="20"/>
        <v>1.2866637407740147</v>
      </c>
      <c r="D95" s="49">
        <f t="shared" si="20"/>
        <v>35.427166634597356</v>
      </c>
      <c r="E95" s="49">
        <f t="shared" si="20"/>
        <v>4.3077507994517159</v>
      </c>
      <c r="F95" s="49">
        <f t="shared" si="20"/>
        <v>0</v>
      </c>
      <c r="G95" s="49">
        <f t="shared" si="20"/>
        <v>0</v>
      </c>
      <c r="H95" s="58">
        <f t="shared" si="20"/>
        <v>0</v>
      </c>
      <c r="I95" s="48">
        <f t="shared" si="21"/>
        <v>352</v>
      </c>
      <c r="K95" s="273">
        <v>0</v>
      </c>
    </row>
    <row r="96" spans="1:11" x14ac:dyDescent="0.25">
      <c r="A96" s="11" t="s">
        <v>17</v>
      </c>
      <c r="B96" s="52">
        <f t="shared" si="20"/>
        <v>0</v>
      </c>
      <c r="C96" s="52">
        <f t="shared" si="20"/>
        <v>0</v>
      </c>
      <c r="D96" s="52">
        <f t="shared" si="20"/>
        <v>0</v>
      </c>
      <c r="E96" s="52">
        <f t="shared" si="20"/>
        <v>0</v>
      </c>
      <c r="F96" s="52">
        <f t="shared" si="20"/>
        <v>0</v>
      </c>
      <c r="G96" s="52">
        <f t="shared" si="20"/>
        <v>0</v>
      </c>
      <c r="H96" s="53">
        <f t="shared" si="20"/>
        <v>0</v>
      </c>
      <c r="I96" s="54">
        <f t="shared" si="21"/>
        <v>0</v>
      </c>
      <c r="K96" s="273">
        <v>0</v>
      </c>
    </row>
    <row r="97" spans="1:11" x14ac:dyDescent="0.25">
      <c r="A97" s="12" t="s">
        <v>139</v>
      </c>
      <c r="B97" s="49">
        <f t="shared" si="20"/>
        <v>1210.1951810146718</v>
      </c>
      <c r="C97" s="49">
        <f t="shared" si="20"/>
        <v>154.17095414467389</v>
      </c>
      <c r="D97" s="49">
        <f t="shared" si="20"/>
        <v>103.10834733126802</v>
      </c>
      <c r="E97" s="49">
        <f t="shared" si="20"/>
        <v>23.676242123937321</v>
      </c>
      <c r="F97" s="49">
        <f t="shared" si="20"/>
        <v>0</v>
      </c>
      <c r="G97" s="49">
        <f t="shared" si="20"/>
        <v>0</v>
      </c>
      <c r="H97" s="58">
        <f t="shared" si="20"/>
        <v>0</v>
      </c>
      <c r="I97" s="48">
        <f t="shared" si="21"/>
        <v>1491.1507246145511</v>
      </c>
      <c r="K97" s="273">
        <v>0</v>
      </c>
    </row>
    <row r="98" spans="1:11" x14ac:dyDescent="0.25">
      <c r="A98" s="11" t="s">
        <v>18</v>
      </c>
      <c r="B98" s="52">
        <f t="shared" si="20"/>
        <v>0</v>
      </c>
      <c r="C98" s="52">
        <f t="shared" si="20"/>
        <v>0</v>
      </c>
      <c r="D98" s="52">
        <f t="shared" si="20"/>
        <v>0</v>
      </c>
      <c r="E98" s="52">
        <f t="shared" si="20"/>
        <v>0</v>
      </c>
      <c r="F98" s="52">
        <f t="shared" si="20"/>
        <v>0</v>
      </c>
      <c r="G98" s="52">
        <f t="shared" si="20"/>
        <v>0</v>
      </c>
      <c r="H98" s="53">
        <f t="shared" si="20"/>
        <v>0</v>
      </c>
      <c r="I98" s="54">
        <f t="shared" si="21"/>
        <v>0</v>
      </c>
      <c r="K98" s="273">
        <v>0</v>
      </c>
    </row>
    <row r="99" spans="1:11" x14ac:dyDescent="0.25">
      <c r="A99" s="12" t="s">
        <v>19</v>
      </c>
      <c r="B99" s="49">
        <f t="shared" si="20"/>
        <v>0</v>
      </c>
      <c r="C99" s="49">
        <f t="shared" si="20"/>
        <v>0</v>
      </c>
      <c r="D99" s="49">
        <f t="shared" si="20"/>
        <v>0</v>
      </c>
      <c r="E99" s="49">
        <f t="shared" si="20"/>
        <v>0</v>
      </c>
      <c r="F99" s="49">
        <f t="shared" si="20"/>
        <v>0</v>
      </c>
      <c r="G99" s="49">
        <f t="shared" si="20"/>
        <v>0</v>
      </c>
      <c r="H99" s="58">
        <f t="shared" si="20"/>
        <v>0</v>
      </c>
      <c r="I99" s="48">
        <f t="shared" si="21"/>
        <v>0</v>
      </c>
      <c r="K99" s="273">
        <v>0</v>
      </c>
    </row>
    <row r="100" spans="1:11" x14ac:dyDescent="0.25">
      <c r="A100" s="11" t="s">
        <v>20</v>
      </c>
      <c r="B100" s="52">
        <f t="shared" si="20"/>
        <v>25.528331964012647</v>
      </c>
      <c r="C100" s="52">
        <f t="shared" si="20"/>
        <v>0</v>
      </c>
      <c r="D100" s="52">
        <f t="shared" si="20"/>
        <v>0.47166803598735352</v>
      </c>
      <c r="E100" s="52">
        <f t="shared" si="20"/>
        <v>0</v>
      </c>
      <c r="F100" s="52">
        <f t="shared" si="20"/>
        <v>0</v>
      </c>
      <c r="G100" s="52">
        <f t="shared" si="20"/>
        <v>0</v>
      </c>
      <c r="H100" s="53">
        <f t="shared" si="20"/>
        <v>0</v>
      </c>
      <c r="I100" s="54">
        <f t="shared" si="21"/>
        <v>26</v>
      </c>
      <c r="K100" s="273">
        <v>0</v>
      </c>
    </row>
    <row r="101" spans="1:11" x14ac:dyDescent="0.25">
      <c r="A101" s="13" t="s">
        <v>58</v>
      </c>
      <c r="B101" s="49">
        <f t="shared" si="20"/>
        <v>7021.0106344527612</v>
      </c>
      <c r="C101" s="49">
        <f t="shared" si="20"/>
        <v>13.016393441624148</v>
      </c>
      <c r="D101" s="49">
        <f t="shared" si="20"/>
        <v>875.97297210561476</v>
      </c>
      <c r="E101" s="49">
        <f t="shared" si="20"/>
        <v>0</v>
      </c>
      <c r="F101" s="49">
        <f t="shared" si="20"/>
        <v>0</v>
      </c>
      <c r="G101" s="49">
        <f t="shared" si="20"/>
        <v>0</v>
      </c>
      <c r="H101" s="58">
        <f t="shared" si="20"/>
        <v>0</v>
      </c>
      <c r="I101" s="48">
        <f t="shared" si="21"/>
        <v>7910</v>
      </c>
      <c r="K101" s="273">
        <v>0</v>
      </c>
    </row>
    <row r="102" spans="1:11" x14ac:dyDescent="0.25">
      <c r="A102" s="11" t="s">
        <v>21</v>
      </c>
      <c r="B102" s="52">
        <f t="shared" ref="B102:H105" si="22">B596+B622+B648</f>
        <v>225.53252286035098</v>
      </c>
      <c r="C102" s="52">
        <f t="shared" si="22"/>
        <v>0</v>
      </c>
      <c r="D102" s="52">
        <f t="shared" si="22"/>
        <v>16.575736554379375</v>
      </c>
      <c r="E102" s="52">
        <f t="shared" si="22"/>
        <v>0</v>
      </c>
      <c r="F102" s="52">
        <f t="shared" si="22"/>
        <v>16.149581385269638</v>
      </c>
      <c r="G102" s="52">
        <f t="shared" si="22"/>
        <v>0</v>
      </c>
      <c r="H102" s="53">
        <f t="shared" si="22"/>
        <v>0</v>
      </c>
      <c r="I102" s="54">
        <f t="shared" si="21"/>
        <v>258.2578408</v>
      </c>
      <c r="K102" s="273">
        <v>0</v>
      </c>
    </row>
    <row r="103" spans="1:11" x14ac:dyDescent="0.25">
      <c r="A103" s="13" t="s">
        <v>22</v>
      </c>
      <c r="B103" s="49">
        <f t="shared" si="22"/>
        <v>265.49744191401442</v>
      </c>
      <c r="C103" s="49">
        <f t="shared" si="22"/>
        <v>0</v>
      </c>
      <c r="D103" s="49">
        <f t="shared" si="22"/>
        <v>56.05628369215259</v>
      </c>
      <c r="E103" s="49">
        <f t="shared" si="22"/>
        <v>0</v>
      </c>
      <c r="F103" s="49">
        <f t="shared" si="22"/>
        <v>0</v>
      </c>
      <c r="G103" s="49">
        <f t="shared" si="22"/>
        <v>0</v>
      </c>
      <c r="H103" s="58">
        <f t="shared" si="22"/>
        <v>0</v>
      </c>
      <c r="I103" s="48">
        <f t="shared" si="21"/>
        <v>321.55372560616701</v>
      </c>
      <c r="K103" s="273">
        <v>0</v>
      </c>
    </row>
    <row r="104" spans="1:11" x14ac:dyDescent="0.25">
      <c r="A104" s="11" t="s">
        <v>23</v>
      </c>
      <c r="B104" s="52">
        <f t="shared" si="22"/>
        <v>1812.6201082430839</v>
      </c>
      <c r="C104" s="52">
        <f t="shared" si="22"/>
        <v>6.4308383169165015</v>
      </c>
      <c r="D104" s="52">
        <f t="shared" si="22"/>
        <v>182.63545344000002</v>
      </c>
      <c r="E104" s="52">
        <f t="shared" si="22"/>
        <v>0</v>
      </c>
      <c r="F104" s="52">
        <f t="shared" si="22"/>
        <v>0</v>
      </c>
      <c r="G104" s="52">
        <f t="shared" si="22"/>
        <v>0</v>
      </c>
      <c r="H104" s="53">
        <f t="shared" si="22"/>
        <v>0</v>
      </c>
      <c r="I104" s="54">
        <f t="shared" si="21"/>
        <v>2001.6864000000005</v>
      </c>
      <c r="K104" s="273">
        <v>0</v>
      </c>
    </row>
    <row r="105" spans="1:11" ht="14.4" thickBot="1" x14ac:dyDescent="0.3">
      <c r="A105" s="13" t="s">
        <v>24</v>
      </c>
      <c r="B105" s="49">
        <f t="shared" si="22"/>
        <v>1998.9077349631348</v>
      </c>
      <c r="C105" s="49">
        <f t="shared" si="22"/>
        <v>0.13159200921971009</v>
      </c>
      <c r="D105" s="49">
        <f t="shared" si="22"/>
        <v>2659.788002429339</v>
      </c>
      <c r="E105" s="49">
        <f t="shared" si="22"/>
        <v>970.05250468467182</v>
      </c>
      <c r="F105" s="49">
        <f t="shared" si="22"/>
        <v>0</v>
      </c>
      <c r="G105" s="49">
        <f t="shared" si="22"/>
        <v>916.34327611393383</v>
      </c>
      <c r="H105" s="58">
        <f t="shared" si="22"/>
        <v>0.98088979970165602</v>
      </c>
      <c r="I105" s="48">
        <f t="shared" si="21"/>
        <v>6546.2040000000006</v>
      </c>
      <c r="K105" s="273">
        <v>0</v>
      </c>
    </row>
    <row r="106" spans="1:11" x14ac:dyDescent="0.25">
      <c r="A106" s="21" t="s">
        <v>25</v>
      </c>
      <c r="B106" s="127">
        <f>SUM(B85:B105)</f>
        <v>22432.351539557756</v>
      </c>
      <c r="C106" s="127">
        <f t="shared" ref="C106:I106" si="23">SUM(C85:C105)</f>
        <v>241.92983575676516</v>
      </c>
      <c r="D106" s="127">
        <f t="shared" si="23"/>
        <v>4614.3270919242414</v>
      </c>
      <c r="E106" s="127">
        <f t="shared" si="23"/>
        <v>1140.2408953873344</v>
      </c>
      <c r="F106" s="127">
        <f t="shared" si="23"/>
        <v>826.39451432274689</v>
      </c>
      <c r="G106" s="127">
        <f t="shared" si="23"/>
        <v>916.34327611393383</v>
      </c>
      <c r="H106" s="128">
        <f t="shared" si="23"/>
        <v>0.98088979970165602</v>
      </c>
      <c r="I106" s="129">
        <f t="shared" si="23"/>
        <v>30172.56804286248</v>
      </c>
      <c r="K106" s="273">
        <v>0</v>
      </c>
    </row>
    <row r="107" spans="1:11" ht="13.5" customHeight="1" thickBot="1" x14ac:dyDescent="0.35">
      <c r="A107" s="18" t="s">
        <v>85</v>
      </c>
      <c r="B107" s="105">
        <f>B106/$I106</f>
        <v>0.74346842163686089</v>
      </c>
      <c r="C107" s="105">
        <f t="shared" ref="C107:I107" si="24">C106/$I106</f>
        <v>8.0182049937905526E-3</v>
      </c>
      <c r="D107" s="105">
        <f t="shared" si="24"/>
        <v>0.15293120179128375</v>
      </c>
      <c r="E107" s="105">
        <f t="shared" si="24"/>
        <v>3.7790647907978314E-2</v>
      </c>
      <c r="F107" s="105">
        <f t="shared" si="24"/>
        <v>2.7388935311995623E-2</v>
      </c>
      <c r="G107" s="105">
        <f t="shared" si="24"/>
        <v>3.0370079033783168E-2</v>
      </c>
      <c r="H107" s="105">
        <f t="shared" si="24"/>
        <v>3.2509324307703132E-5</v>
      </c>
      <c r="I107" s="107">
        <f t="shared" si="24"/>
        <v>1</v>
      </c>
    </row>
    <row r="108" spans="1:11" ht="13.5" customHeight="1" thickBot="1" x14ac:dyDescent="0.3">
      <c r="A108" s="20"/>
      <c r="B108" s="3"/>
      <c r="C108" s="3"/>
      <c r="D108" s="3"/>
      <c r="E108" s="3"/>
      <c r="F108" s="3"/>
      <c r="G108" s="3"/>
      <c r="H108" s="3"/>
      <c r="I108" s="3"/>
    </row>
    <row r="109" spans="1:11" ht="27.6" x14ac:dyDescent="0.25">
      <c r="A109" s="417" t="s">
        <v>30</v>
      </c>
      <c r="B109" s="41" t="s">
        <v>0</v>
      </c>
      <c r="C109" s="41" t="s">
        <v>1</v>
      </c>
      <c r="D109" s="41" t="s">
        <v>2</v>
      </c>
      <c r="E109" s="41" t="s">
        <v>3</v>
      </c>
      <c r="F109" s="41" t="s">
        <v>26</v>
      </c>
      <c r="G109" s="41" t="s">
        <v>4</v>
      </c>
      <c r="H109" s="41" t="s">
        <v>84</v>
      </c>
      <c r="I109" s="42" t="s">
        <v>5</v>
      </c>
    </row>
    <row r="110" spans="1:11" ht="14.25" customHeight="1" x14ac:dyDescent="0.25">
      <c r="A110" s="418" t="s">
        <v>30</v>
      </c>
      <c r="B110" s="357"/>
      <c r="C110" s="358"/>
      <c r="D110" s="358"/>
      <c r="E110" s="358"/>
      <c r="F110" s="358"/>
      <c r="G110" s="358"/>
      <c r="H110" s="358"/>
      <c r="I110" s="359"/>
    </row>
    <row r="111" spans="1:11" x14ac:dyDescent="0.25">
      <c r="A111" s="10" t="s">
        <v>6</v>
      </c>
      <c r="B111" s="46">
        <v>0</v>
      </c>
      <c r="C111" s="46">
        <v>0</v>
      </c>
      <c r="D111" s="46">
        <v>0</v>
      </c>
      <c r="E111" s="46">
        <v>0</v>
      </c>
      <c r="F111" s="371"/>
      <c r="G111" s="46">
        <v>0</v>
      </c>
      <c r="H111" s="47">
        <v>0</v>
      </c>
      <c r="I111" s="48">
        <f>SUM(B111:H111)</f>
        <v>0</v>
      </c>
    </row>
    <row r="112" spans="1:11" x14ac:dyDescent="0.25">
      <c r="A112" s="11" t="s">
        <v>7</v>
      </c>
      <c r="B112" s="52">
        <v>0</v>
      </c>
      <c r="C112" s="52">
        <v>0</v>
      </c>
      <c r="D112" s="52">
        <v>0</v>
      </c>
      <c r="E112" s="52">
        <v>0</v>
      </c>
      <c r="F112" s="372"/>
      <c r="G112" s="52">
        <v>0</v>
      </c>
      <c r="H112" s="53">
        <v>0</v>
      </c>
      <c r="I112" s="54">
        <f t="shared" ref="I112:I131" si="25">SUM(B112:H112)</f>
        <v>0</v>
      </c>
    </row>
    <row r="113" spans="1:9" x14ac:dyDescent="0.25">
      <c r="A113" s="12" t="s">
        <v>8</v>
      </c>
      <c r="B113" s="49">
        <v>0</v>
      </c>
      <c r="C113" s="49">
        <v>0</v>
      </c>
      <c r="D113" s="49">
        <v>0</v>
      </c>
      <c r="E113" s="49">
        <v>0</v>
      </c>
      <c r="F113" s="372"/>
      <c r="G113" s="49">
        <v>0</v>
      </c>
      <c r="H113" s="58">
        <v>0</v>
      </c>
      <c r="I113" s="48">
        <f t="shared" si="25"/>
        <v>0</v>
      </c>
    </row>
    <row r="114" spans="1:9" x14ac:dyDescent="0.25">
      <c r="A114" s="11" t="s">
        <v>9</v>
      </c>
      <c r="B114" s="52">
        <v>0</v>
      </c>
      <c r="C114" s="52">
        <v>0</v>
      </c>
      <c r="D114" s="52">
        <v>0</v>
      </c>
      <c r="E114" s="52">
        <v>0</v>
      </c>
      <c r="F114" s="372"/>
      <c r="G114" s="52">
        <v>0</v>
      </c>
      <c r="H114" s="53">
        <v>0</v>
      </c>
      <c r="I114" s="54">
        <f t="shared" si="25"/>
        <v>0</v>
      </c>
    </row>
    <row r="115" spans="1:9" x14ac:dyDescent="0.25">
      <c r="A115" s="12" t="s">
        <v>10</v>
      </c>
      <c r="B115" s="49">
        <v>0</v>
      </c>
      <c r="C115" s="49">
        <v>0</v>
      </c>
      <c r="D115" s="49">
        <v>0</v>
      </c>
      <c r="E115" s="49">
        <v>0</v>
      </c>
      <c r="F115" s="372"/>
      <c r="G115" s="49">
        <v>0</v>
      </c>
      <c r="H115" s="58">
        <v>0</v>
      </c>
      <c r="I115" s="48">
        <f t="shared" si="25"/>
        <v>0</v>
      </c>
    </row>
    <row r="116" spans="1:9" x14ac:dyDescent="0.25">
      <c r="A116" s="11" t="s">
        <v>11</v>
      </c>
      <c r="B116" s="52">
        <v>0</v>
      </c>
      <c r="C116" s="52">
        <v>0</v>
      </c>
      <c r="D116" s="52">
        <v>0</v>
      </c>
      <c r="E116" s="52">
        <v>0</v>
      </c>
      <c r="F116" s="372"/>
      <c r="G116" s="52">
        <v>0</v>
      </c>
      <c r="H116" s="53">
        <v>0</v>
      </c>
      <c r="I116" s="54">
        <f t="shared" si="25"/>
        <v>0</v>
      </c>
    </row>
    <row r="117" spans="1:9" x14ac:dyDescent="0.25">
      <c r="A117" s="12" t="s">
        <v>12</v>
      </c>
      <c r="B117" s="49">
        <v>0</v>
      </c>
      <c r="C117" s="49">
        <v>0</v>
      </c>
      <c r="D117" s="49">
        <v>0</v>
      </c>
      <c r="E117" s="49">
        <v>0</v>
      </c>
      <c r="F117" s="372"/>
      <c r="G117" s="49">
        <v>0</v>
      </c>
      <c r="H117" s="58">
        <v>0</v>
      </c>
      <c r="I117" s="48">
        <f>SUM(B117:H117)</f>
        <v>0</v>
      </c>
    </row>
    <row r="118" spans="1:9" x14ac:dyDescent="0.25">
      <c r="A118" s="11" t="s">
        <v>13</v>
      </c>
      <c r="B118" s="52">
        <v>0</v>
      </c>
      <c r="C118" s="52">
        <v>0</v>
      </c>
      <c r="D118" s="52">
        <v>0</v>
      </c>
      <c r="E118" s="52">
        <v>0</v>
      </c>
      <c r="F118" s="372"/>
      <c r="G118" s="52">
        <v>0</v>
      </c>
      <c r="H118" s="53">
        <v>0</v>
      </c>
      <c r="I118" s="54">
        <f t="shared" si="25"/>
        <v>0</v>
      </c>
    </row>
    <row r="119" spans="1:9" x14ac:dyDescent="0.25">
      <c r="A119" s="12" t="s">
        <v>14</v>
      </c>
      <c r="B119" s="49">
        <v>0</v>
      </c>
      <c r="C119" s="49">
        <v>0</v>
      </c>
      <c r="D119" s="49">
        <v>0</v>
      </c>
      <c r="E119" s="49">
        <v>0</v>
      </c>
      <c r="F119" s="372"/>
      <c r="G119" s="49">
        <v>0</v>
      </c>
      <c r="H119" s="58">
        <v>0</v>
      </c>
      <c r="I119" s="48">
        <f t="shared" si="25"/>
        <v>0</v>
      </c>
    </row>
    <row r="120" spans="1:9" x14ac:dyDescent="0.25">
      <c r="A120" s="11" t="s">
        <v>15</v>
      </c>
      <c r="B120" s="52">
        <v>0</v>
      </c>
      <c r="C120" s="52">
        <v>621.98532937599998</v>
      </c>
      <c r="D120" s="52">
        <v>1.0146706239999557</v>
      </c>
      <c r="E120" s="52">
        <v>0</v>
      </c>
      <c r="F120" s="372"/>
      <c r="G120" s="52">
        <v>0</v>
      </c>
      <c r="H120" s="53">
        <v>0</v>
      </c>
      <c r="I120" s="54">
        <f>SUM(B120:H120)</f>
        <v>622.99999999999989</v>
      </c>
    </row>
    <row r="121" spans="1:9" x14ac:dyDescent="0.25">
      <c r="A121" s="12" t="s">
        <v>16</v>
      </c>
      <c r="B121" s="49">
        <v>0</v>
      </c>
      <c r="C121" s="49">
        <v>0</v>
      </c>
      <c r="D121" s="49">
        <v>0</v>
      </c>
      <c r="E121" s="49">
        <v>0</v>
      </c>
      <c r="F121" s="372"/>
      <c r="G121" s="49">
        <v>0</v>
      </c>
      <c r="H121" s="58">
        <v>0</v>
      </c>
      <c r="I121" s="48">
        <f t="shared" si="25"/>
        <v>0</v>
      </c>
    </row>
    <row r="122" spans="1:9" x14ac:dyDescent="0.25">
      <c r="A122" s="11" t="s">
        <v>17</v>
      </c>
      <c r="B122" s="52">
        <v>0</v>
      </c>
      <c r="C122" s="52">
        <v>0</v>
      </c>
      <c r="D122" s="52">
        <v>0</v>
      </c>
      <c r="E122" s="52">
        <v>0</v>
      </c>
      <c r="F122" s="372"/>
      <c r="G122" s="52">
        <v>0</v>
      </c>
      <c r="H122" s="53">
        <v>0</v>
      </c>
      <c r="I122" s="54">
        <f t="shared" si="25"/>
        <v>0</v>
      </c>
    </row>
    <row r="123" spans="1:9" x14ac:dyDescent="0.25">
      <c r="A123" s="12" t="s">
        <v>139</v>
      </c>
      <c r="B123" s="49">
        <v>1.4689458734377112</v>
      </c>
      <c r="C123" s="49">
        <v>21.091397997293235</v>
      </c>
      <c r="D123" s="49">
        <v>55.433311302465732</v>
      </c>
      <c r="E123" s="49">
        <v>6.3448268033253164E-3</v>
      </c>
      <c r="F123" s="372"/>
      <c r="G123" s="49">
        <v>0</v>
      </c>
      <c r="H123" s="58">
        <v>0</v>
      </c>
      <c r="I123" s="48">
        <f t="shared" si="25"/>
        <v>78.000000000000014</v>
      </c>
    </row>
    <row r="124" spans="1:9" x14ac:dyDescent="0.25">
      <c r="A124" s="11" t="s">
        <v>18</v>
      </c>
      <c r="B124" s="52">
        <v>0</v>
      </c>
      <c r="C124" s="52">
        <v>0</v>
      </c>
      <c r="D124" s="52">
        <v>0</v>
      </c>
      <c r="E124" s="52">
        <v>0</v>
      </c>
      <c r="F124" s="372"/>
      <c r="G124" s="52">
        <v>0</v>
      </c>
      <c r="H124" s="53">
        <v>0</v>
      </c>
      <c r="I124" s="54">
        <f t="shared" si="25"/>
        <v>0</v>
      </c>
    </row>
    <row r="125" spans="1:9" x14ac:dyDescent="0.25">
      <c r="A125" s="12" t="s">
        <v>19</v>
      </c>
      <c r="B125" s="49">
        <v>0</v>
      </c>
      <c r="C125" s="49">
        <v>0</v>
      </c>
      <c r="D125" s="49">
        <v>0</v>
      </c>
      <c r="E125" s="49">
        <v>0</v>
      </c>
      <c r="F125" s="372"/>
      <c r="G125" s="49">
        <v>0</v>
      </c>
      <c r="H125" s="58">
        <v>0</v>
      </c>
      <c r="I125" s="48">
        <f t="shared" si="25"/>
        <v>0</v>
      </c>
    </row>
    <row r="126" spans="1:9" x14ac:dyDescent="0.25">
      <c r="A126" s="11" t="s">
        <v>20</v>
      </c>
      <c r="B126" s="52">
        <v>0</v>
      </c>
      <c r="C126" s="52">
        <v>0</v>
      </c>
      <c r="D126" s="52">
        <v>0</v>
      </c>
      <c r="E126" s="52">
        <v>0</v>
      </c>
      <c r="F126" s="372"/>
      <c r="G126" s="52">
        <v>0</v>
      </c>
      <c r="H126" s="53">
        <v>0</v>
      </c>
      <c r="I126" s="54">
        <f t="shared" si="25"/>
        <v>0</v>
      </c>
    </row>
    <row r="127" spans="1:9" x14ac:dyDescent="0.25">
      <c r="A127" s="13" t="s">
        <v>58</v>
      </c>
      <c r="B127" s="49">
        <v>0</v>
      </c>
      <c r="C127" s="49">
        <v>0</v>
      </c>
      <c r="D127" s="49">
        <v>0</v>
      </c>
      <c r="E127" s="49">
        <v>0</v>
      </c>
      <c r="F127" s="372"/>
      <c r="G127" s="49">
        <v>0</v>
      </c>
      <c r="H127" s="58">
        <v>0</v>
      </c>
      <c r="I127" s="48">
        <f t="shared" si="25"/>
        <v>0</v>
      </c>
    </row>
    <row r="128" spans="1:9" x14ac:dyDescent="0.25">
      <c r="A128" s="11" t="s">
        <v>21</v>
      </c>
      <c r="B128" s="52">
        <v>0</v>
      </c>
      <c r="C128" s="52">
        <v>0</v>
      </c>
      <c r="D128" s="52">
        <v>0</v>
      </c>
      <c r="E128" s="52">
        <v>0</v>
      </c>
      <c r="F128" s="372"/>
      <c r="G128" s="52">
        <v>0</v>
      </c>
      <c r="H128" s="53">
        <v>0</v>
      </c>
      <c r="I128" s="54">
        <f t="shared" si="25"/>
        <v>0</v>
      </c>
    </row>
    <row r="129" spans="1:9" x14ac:dyDescent="0.25">
      <c r="A129" s="13" t="s">
        <v>22</v>
      </c>
      <c r="B129" s="49">
        <v>0</v>
      </c>
      <c r="C129" s="49">
        <v>0</v>
      </c>
      <c r="D129" s="49">
        <v>0</v>
      </c>
      <c r="E129" s="49">
        <v>0</v>
      </c>
      <c r="F129" s="372"/>
      <c r="G129" s="49">
        <v>0</v>
      </c>
      <c r="H129" s="58">
        <v>0</v>
      </c>
      <c r="I129" s="48">
        <f t="shared" si="25"/>
        <v>0</v>
      </c>
    </row>
    <row r="130" spans="1:9" x14ac:dyDescent="0.25">
      <c r="A130" s="11" t="s">
        <v>23</v>
      </c>
      <c r="B130" s="52">
        <v>0</v>
      </c>
      <c r="C130" s="52">
        <v>0</v>
      </c>
      <c r="D130" s="52">
        <v>0</v>
      </c>
      <c r="E130" s="52">
        <v>0</v>
      </c>
      <c r="F130" s="372"/>
      <c r="G130" s="52">
        <v>0</v>
      </c>
      <c r="H130" s="53">
        <v>0</v>
      </c>
      <c r="I130" s="54">
        <f t="shared" si="25"/>
        <v>0</v>
      </c>
    </row>
    <row r="131" spans="1:9" ht="14.4" thickBot="1" x14ac:dyDescent="0.3">
      <c r="A131" s="13" t="s">
        <v>24</v>
      </c>
      <c r="B131" s="49">
        <v>0.96549964312849701</v>
      </c>
      <c r="C131" s="49">
        <v>0</v>
      </c>
      <c r="D131" s="49">
        <v>0</v>
      </c>
      <c r="E131" s="49">
        <v>85.944987555545339</v>
      </c>
      <c r="F131" s="373"/>
      <c r="G131" s="49">
        <v>27.821512801326183</v>
      </c>
      <c r="H131" s="58">
        <v>0</v>
      </c>
      <c r="I131" s="48">
        <f t="shared" si="25"/>
        <v>114.73200000000001</v>
      </c>
    </row>
    <row r="132" spans="1:9" x14ac:dyDescent="0.25">
      <c r="A132" s="21" t="s">
        <v>25</v>
      </c>
      <c r="B132" s="127">
        <f>SUM(B111:B131)</f>
        <v>2.4344455165662082</v>
      </c>
      <c r="C132" s="127">
        <f t="shared" ref="C132:I132" si="26">SUM(C111:C131)</f>
        <v>643.07672737329324</v>
      </c>
      <c r="D132" s="127">
        <f t="shared" si="26"/>
        <v>56.447981926465687</v>
      </c>
      <c r="E132" s="127">
        <f t="shared" si="26"/>
        <v>85.951332382348667</v>
      </c>
      <c r="F132" s="127">
        <f t="shared" si="26"/>
        <v>0</v>
      </c>
      <c r="G132" s="127">
        <f t="shared" si="26"/>
        <v>27.821512801326183</v>
      </c>
      <c r="H132" s="128">
        <f t="shared" si="26"/>
        <v>0</v>
      </c>
      <c r="I132" s="129">
        <f t="shared" si="26"/>
        <v>815.73199999999986</v>
      </c>
    </row>
    <row r="133" spans="1:9" ht="15" thickBot="1" x14ac:dyDescent="0.35">
      <c r="A133" s="18" t="s">
        <v>85</v>
      </c>
      <c r="B133" s="105">
        <f>B132/$I132</f>
        <v>2.984369273935813E-3</v>
      </c>
      <c r="C133" s="105">
        <f t="shared" ref="C133:I133" si="27">C132/$I132</f>
        <v>0.7883431413421238</v>
      </c>
      <c r="D133" s="105">
        <f t="shared" si="27"/>
        <v>6.9199175619524184E-2</v>
      </c>
      <c r="E133" s="105">
        <f t="shared" si="27"/>
        <v>0.10536712104263249</v>
      </c>
      <c r="F133" s="105">
        <f t="shared" si="27"/>
        <v>0</v>
      </c>
      <c r="G133" s="105">
        <f t="shared" si="27"/>
        <v>3.4106192721783855E-2</v>
      </c>
      <c r="H133" s="105">
        <f t="shared" si="27"/>
        <v>0</v>
      </c>
      <c r="I133" s="107">
        <f t="shared" si="27"/>
        <v>1</v>
      </c>
    </row>
    <row r="134" spans="1:9" ht="14.4" thickBot="1" x14ac:dyDescent="0.3">
      <c r="A134" s="20"/>
      <c r="B134" s="2"/>
      <c r="C134" s="2"/>
      <c r="D134" s="2"/>
      <c r="E134" s="2"/>
      <c r="F134" s="2"/>
      <c r="G134" s="2"/>
      <c r="H134" s="2"/>
      <c r="I134" s="2"/>
    </row>
    <row r="135" spans="1:9" ht="27.6" x14ac:dyDescent="0.25">
      <c r="A135" s="417" t="s">
        <v>31</v>
      </c>
      <c r="B135" s="41" t="s">
        <v>0</v>
      </c>
      <c r="C135" s="41" t="s">
        <v>1</v>
      </c>
      <c r="D135" s="41" t="s">
        <v>2</v>
      </c>
      <c r="E135" s="41" t="s">
        <v>3</v>
      </c>
      <c r="F135" s="41" t="s">
        <v>26</v>
      </c>
      <c r="G135" s="41" t="s">
        <v>4</v>
      </c>
      <c r="H135" s="41" t="s">
        <v>84</v>
      </c>
      <c r="I135" s="42" t="s">
        <v>5</v>
      </c>
    </row>
    <row r="136" spans="1:9" ht="14.25" customHeight="1" x14ac:dyDescent="0.25">
      <c r="A136" s="418" t="s">
        <v>31</v>
      </c>
      <c r="B136" s="357"/>
      <c r="C136" s="358"/>
      <c r="D136" s="358"/>
      <c r="E136" s="358"/>
      <c r="F136" s="358"/>
      <c r="G136" s="358"/>
      <c r="H136" s="358"/>
      <c r="I136" s="359"/>
    </row>
    <row r="137" spans="1:9" x14ac:dyDescent="0.25">
      <c r="A137" s="10" t="s">
        <v>6</v>
      </c>
      <c r="B137" s="46">
        <v>0</v>
      </c>
      <c r="C137" s="46">
        <v>0</v>
      </c>
      <c r="D137" s="46">
        <v>0</v>
      </c>
      <c r="E137" s="46">
        <v>0</v>
      </c>
      <c r="F137" s="371"/>
      <c r="G137" s="46">
        <v>0</v>
      </c>
      <c r="H137" s="47">
        <v>0</v>
      </c>
      <c r="I137" s="48">
        <f>SUM(B137:H137)</f>
        <v>0</v>
      </c>
    </row>
    <row r="138" spans="1:9" x14ac:dyDescent="0.25">
      <c r="A138" s="11" t="s">
        <v>7</v>
      </c>
      <c r="B138" s="52">
        <v>0</v>
      </c>
      <c r="C138" s="52">
        <v>0</v>
      </c>
      <c r="D138" s="52">
        <v>0</v>
      </c>
      <c r="E138" s="52">
        <v>0</v>
      </c>
      <c r="F138" s="372"/>
      <c r="G138" s="52">
        <v>0</v>
      </c>
      <c r="H138" s="53">
        <v>0</v>
      </c>
      <c r="I138" s="54">
        <f t="shared" ref="I138:I157" si="28">SUM(B138:H138)</f>
        <v>0</v>
      </c>
    </row>
    <row r="139" spans="1:9" x14ac:dyDescent="0.25">
      <c r="A139" s="12" t="s">
        <v>8</v>
      </c>
      <c r="B139" s="49">
        <v>0</v>
      </c>
      <c r="C139" s="49">
        <v>0</v>
      </c>
      <c r="D139" s="49">
        <v>0</v>
      </c>
      <c r="E139" s="49">
        <v>0</v>
      </c>
      <c r="F139" s="372"/>
      <c r="G139" s="49">
        <v>0</v>
      </c>
      <c r="H139" s="58">
        <v>0</v>
      </c>
      <c r="I139" s="48">
        <f t="shared" si="28"/>
        <v>0</v>
      </c>
    </row>
    <row r="140" spans="1:9" x14ac:dyDescent="0.25">
      <c r="A140" s="11" t="s">
        <v>9</v>
      </c>
      <c r="B140" s="52">
        <v>0</v>
      </c>
      <c r="C140" s="52">
        <v>0</v>
      </c>
      <c r="D140" s="52">
        <v>0</v>
      </c>
      <c r="E140" s="52">
        <v>0</v>
      </c>
      <c r="F140" s="372"/>
      <c r="G140" s="52">
        <v>0</v>
      </c>
      <c r="H140" s="53">
        <v>0</v>
      </c>
      <c r="I140" s="54">
        <f t="shared" si="28"/>
        <v>0</v>
      </c>
    </row>
    <row r="141" spans="1:9" x14ac:dyDescent="0.25">
      <c r="A141" s="12" t="s">
        <v>10</v>
      </c>
      <c r="B141" s="49">
        <v>0</v>
      </c>
      <c r="C141" s="49">
        <v>0</v>
      </c>
      <c r="D141" s="49">
        <v>0</v>
      </c>
      <c r="E141" s="49">
        <v>0</v>
      </c>
      <c r="F141" s="372"/>
      <c r="G141" s="49">
        <v>0</v>
      </c>
      <c r="H141" s="58">
        <v>0</v>
      </c>
      <c r="I141" s="48">
        <f t="shared" si="28"/>
        <v>0</v>
      </c>
    </row>
    <row r="142" spans="1:9" x14ac:dyDescent="0.25">
      <c r="A142" s="11" t="s">
        <v>11</v>
      </c>
      <c r="B142" s="52">
        <v>0</v>
      </c>
      <c r="C142" s="52">
        <v>0</v>
      </c>
      <c r="D142" s="52">
        <v>0</v>
      </c>
      <c r="E142" s="52">
        <v>0</v>
      </c>
      <c r="F142" s="372"/>
      <c r="G142" s="52">
        <v>0</v>
      </c>
      <c r="H142" s="53">
        <v>0</v>
      </c>
      <c r="I142" s="54">
        <f t="shared" si="28"/>
        <v>0</v>
      </c>
    </row>
    <row r="143" spans="1:9" x14ac:dyDescent="0.25">
      <c r="A143" s="12" t="s">
        <v>12</v>
      </c>
      <c r="B143" s="49">
        <v>0</v>
      </c>
      <c r="C143" s="49">
        <v>0</v>
      </c>
      <c r="D143" s="49">
        <v>0</v>
      </c>
      <c r="E143" s="49">
        <v>0</v>
      </c>
      <c r="F143" s="372"/>
      <c r="G143" s="49">
        <v>0</v>
      </c>
      <c r="H143" s="58">
        <v>0</v>
      </c>
      <c r="I143" s="48">
        <f>SUM(B143:H143)</f>
        <v>0</v>
      </c>
    </row>
    <row r="144" spans="1:9" x14ac:dyDescent="0.25">
      <c r="A144" s="11" t="s">
        <v>13</v>
      </c>
      <c r="B144" s="52">
        <v>0</v>
      </c>
      <c r="C144" s="52">
        <v>0</v>
      </c>
      <c r="D144" s="52">
        <v>0.2270887425435848</v>
      </c>
      <c r="E144" s="52">
        <v>0.24839532161092315</v>
      </c>
      <c r="F144" s="372"/>
      <c r="G144" s="52">
        <v>0</v>
      </c>
      <c r="H144" s="53">
        <v>0</v>
      </c>
      <c r="I144" s="54">
        <f t="shared" si="28"/>
        <v>0.47548406415450795</v>
      </c>
    </row>
    <row r="145" spans="1:9" x14ac:dyDescent="0.25">
      <c r="A145" s="12" t="s">
        <v>14</v>
      </c>
      <c r="B145" s="49">
        <v>0</v>
      </c>
      <c r="C145" s="49">
        <v>0</v>
      </c>
      <c r="D145" s="49">
        <v>0</v>
      </c>
      <c r="E145" s="49">
        <v>0</v>
      </c>
      <c r="F145" s="372"/>
      <c r="G145" s="49">
        <v>0</v>
      </c>
      <c r="H145" s="58">
        <v>0</v>
      </c>
      <c r="I145" s="48">
        <f t="shared" si="28"/>
        <v>0</v>
      </c>
    </row>
    <row r="146" spans="1:9" x14ac:dyDescent="0.25">
      <c r="A146" s="11" t="s">
        <v>15</v>
      </c>
      <c r="B146" s="52">
        <v>9.331586510157674</v>
      </c>
      <c r="C146" s="52">
        <v>79.046814470163227</v>
      </c>
      <c r="D146" s="52">
        <v>4.621599019679091</v>
      </c>
      <c r="E146" s="52">
        <v>0</v>
      </c>
      <c r="F146" s="372"/>
      <c r="G146" s="52">
        <v>0</v>
      </c>
      <c r="H146" s="53">
        <v>0</v>
      </c>
      <c r="I146" s="54">
        <f>SUM(B146:H146)</f>
        <v>93</v>
      </c>
    </row>
    <row r="147" spans="1:9" x14ac:dyDescent="0.25">
      <c r="A147" s="12" t="s">
        <v>16</v>
      </c>
      <c r="B147" s="49">
        <v>0</v>
      </c>
      <c r="C147" s="49">
        <v>0</v>
      </c>
      <c r="D147" s="49">
        <v>0</v>
      </c>
      <c r="E147" s="49">
        <v>0</v>
      </c>
      <c r="F147" s="372"/>
      <c r="G147" s="49">
        <v>0</v>
      </c>
      <c r="H147" s="58">
        <v>0</v>
      </c>
      <c r="I147" s="48">
        <f t="shared" si="28"/>
        <v>0</v>
      </c>
    </row>
    <row r="148" spans="1:9" x14ac:dyDescent="0.25">
      <c r="A148" s="11" t="s">
        <v>17</v>
      </c>
      <c r="B148" s="52">
        <v>0</v>
      </c>
      <c r="C148" s="52">
        <v>0</v>
      </c>
      <c r="D148" s="52">
        <v>0</v>
      </c>
      <c r="E148" s="52">
        <v>0</v>
      </c>
      <c r="F148" s="372"/>
      <c r="G148" s="52">
        <v>0</v>
      </c>
      <c r="H148" s="53">
        <v>0</v>
      </c>
      <c r="I148" s="54">
        <f t="shared" si="28"/>
        <v>0</v>
      </c>
    </row>
    <row r="149" spans="1:9" x14ac:dyDescent="0.25">
      <c r="A149" s="12" t="s">
        <v>139</v>
      </c>
      <c r="B149" s="49">
        <v>9.5310001623646325</v>
      </c>
      <c r="C149" s="49">
        <v>436.60644129641946</v>
      </c>
      <c r="D149" s="49">
        <v>90.862558541215904</v>
      </c>
      <c r="E149" s="49">
        <v>0</v>
      </c>
      <c r="F149" s="372"/>
      <c r="G149" s="49">
        <v>0</v>
      </c>
      <c r="H149" s="58">
        <v>0</v>
      </c>
      <c r="I149" s="48">
        <f t="shared" si="28"/>
        <v>537</v>
      </c>
    </row>
    <row r="150" spans="1:9" x14ac:dyDescent="0.25">
      <c r="A150" s="11" t="s">
        <v>18</v>
      </c>
      <c r="B150" s="52">
        <v>0</v>
      </c>
      <c r="C150" s="52">
        <v>0</v>
      </c>
      <c r="D150" s="52">
        <v>0</v>
      </c>
      <c r="E150" s="52">
        <v>0</v>
      </c>
      <c r="F150" s="372"/>
      <c r="G150" s="52">
        <v>0</v>
      </c>
      <c r="H150" s="53">
        <v>0</v>
      </c>
      <c r="I150" s="54">
        <f t="shared" si="28"/>
        <v>0</v>
      </c>
    </row>
    <row r="151" spans="1:9" x14ac:dyDescent="0.25">
      <c r="A151" s="12" t="s">
        <v>19</v>
      </c>
      <c r="B151" s="49">
        <v>0</v>
      </c>
      <c r="C151" s="49">
        <v>0</v>
      </c>
      <c r="D151" s="49">
        <v>0</v>
      </c>
      <c r="E151" s="49">
        <v>0</v>
      </c>
      <c r="F151" s="372"/>
      <c r="G151" s="49">
        <v>0</v>
      </c>
      <c r="H151" s="58">
        <v>0</v>
      </c>
      <c r="I151" s="48">
        <f t="shared" si="28"/>
        <v>0</v>
      </c>
    </row>
    <row r="152" spans="1:9" x14ac:dyDescent="0.25">
      <c r="A152" s="11" t="s">
        <v>20</v>
      </c>
      <c r="B152" s="52">
        <v>0</v>
      </c>
      <c r="C152" s="52">
        <v>0</v>
      </c>
      <c r="D152" s="52">
        <v>0</v>
      </c>
      <c r="E152" s="52">
        <v>0</v>
      </c>
      <c r="F152" s="372"/>
      <c r="G152" s="52">
        <v>0</v>
      </c>
      <c r="H152" s="53">
        <v>0</v>
      </c>
      <c r="I152" s="54">
        <f t="shared" si="28"/>
        <v>0</v>
      </c>
    </row>
    <row r="153" spans="1:9" x14ac:dyDescent="0.25">
      <c r="A153" s="13" t="s">
        <v>58</v>
      </c>
      <c r="B153" s="49">
        <v>0</v>
      </c>
      <c r="C153" s="49">
        <v>0</v>
      </c>
      <c r="D153" s="49">
        <v>0</v>
      </c>
      <c r="E153" s="49">
        <v>0</v>
      </c>
      <c r="F153" s="372"/>
      <c r="G153" s="49">
        <v>0</v>
      </c>
      <c r="H153" s="58">
        <v>0</v>
      </c>
      <c r="I153" s="48">
        <f t="shared" si="28"/>
        <v>0</v>
      </c>
    </row>
    <row r="154" spans="1:9" x14ac:dyDescent="0.25">
      <c r="A154" s="11" t="s">
        <v>21</v>
      </c>
      <c r="B154" s="52">
        <v>0</v>
      </c>
      <c r="C154" s="52">
        <v>0</v>
      </c>
      <c r="D154" s="52">
        <v>0</v>
      </c>
      <c r="E154" s="52">
        <v>0</v>
      </c>
      <c r="F154" s="372"/>
      <c r="G154" s="52">
        <v>0</v>
      </c>
      <c r="H154" s="53">
        <v>0</v>
      </c>
      <c r="I154" s="54">
        <f t="shared" si="28"/>
        <v>0</v>
      </c>
    </row>
    <row r="155" spans="1:9" x14ac:dyDescent="0.25">
      <c r="A155" s="13" t="s">
        <v>22</v>
      </c>
      <c r="B155" s="49">
        <v>0</v>
      </c>
      <c r="C155" s="49">
        <v>0</v>
      </c>
      <c r="D155" s="49">
        <v>0</v>
      </c>
      <c r="E155" s="49">
        <v>0</v>
      </c>
      <c r="F155" s="372"/>
      <c r="G155" s="49">
        <v>0</v>
      </c>
      <c r="H155" s="58">
        <v>0</v>
      </c>
      <c r="I155" s="48">
        <f t="shared" si="28"/>
        <v>0</v>
      </c>
    </row>
    <row r="156" spans="1:9" x14ac:dyDescent="0.25">
      <c r="A156" s="11" t="s">
        <v>23</v>
      </c>
      <c r="B156" s="52">
        <v>1.3729475725051747</v>
      </c>
      <c r="C156" s="52">
        <v>0</v>
      </c>
      <c r="D156" s="52">
        <v>5.6252427494825341E-2</v>
      </c>
      <c r="E156" s="52">
        <v>0</v>
      </c>
      <c r="F156" s="372"/>
      <c r="G156" s="52">
        <v>0</v>
      </c>
      <c r="H156" s="53">
        <v>0</v>
      </c>
      <c r="I156" s="54">
        <f t="shared" si="28"/>
        <v>1.4292</v>
      </c>
    </row>
    <row r="157" spans="1:9" ht="14.4" thickBot="1" x14ac:dyDescent="0.3">
      <c r="A157" s="13" t="s">
        <v>24</v>
      </c>
      <c r="B157" s="49">
        <v>7.2426543427322683</v>
      </c>
      <c r="C157" s="49">
        <v>3.9862336427458248E-2</v>
      </c>
      <c r="D157" s="49">
        <v>33.253493233922562</v>
      </c>
      <c r="E157" s="49">
        <v>737.64522749510309</v>
      </c>
      <c r="F157" s="373"/>
      <c r="G157" s="49">
        <v>14.074394434124818</v>
      </c>
      <c r="H157" s="58">
        <v>87.418768157689726</v>
      </c>
      <c r="I157" s="48">
        <f t="shared" si="28"/>
        <v>879.67439999999988</v>
      </c>
    </row>
    <row r="158" spans="1:9" x14ac:dyDescent="0.25">
      <c r="A158" s="21" t="s">
        <v>25</v>
      </c>
      <c r="B158" s="127">
        <f>SUM(B137:B157)</f>
        <v>27.47818858775975</v>
      </c>
      <c r="C158" s="127">
        <f t="shared" ref="C158:I158" si="29">SUM(C137:C157)</f>
        <v>515.69311810301008</v>
      </c>
      <c r="D158" s="127">
        <f t="shared" si="29"/>
        <v>129.02099196485597</v>
      </c>
      <c r="E158" s="127">
        <f t="shared" si="29"/>
        <v>737.89362281671401</v>
      </c>
      <c r="F158" s="127">
        <f t="shared" si="29"/>
        <v>0</v>
      </c>
      <c r="G158" s="127">
        <f t="shared" si="29"/>
        <v>14.074394434124818</v>
      </c>
      <c r="H158" s="128">
        <f t="shared" si="29"/>
        <v>87.418768157689726</v>
      </c>
      <c r="I158" s="129">
        <f t="shared" si="29"/>
        <v>1511.5790840641544</v>
      </c>
    </row>
    <row r="159" spans="1:9" ht="15" thickBot="1" x14ac:dyDescent="0.35">
      <c r="A159" s="18" t="s">
        <v>85</v>
      </c>
      <c r="B159" s="105">
        <f>B158/$I158</f>
        <v>1.8178465736559186E-2</v>
      </c>
      <c r="C159" s="105">
        <f t="shared" ref="C159:I159" si="30">C158/$I158</f>
        <v>0.34116185090129431</v>
      </c>
      <c r="D159" s="105">
        <f t="shared" si="30"/>
        <v>8.5355105349803895E-2</v>
      </c>
      <c r="E159" s="105">
        <f t="shared" si="30"/>
        <v>0.488160778748508</v>
      </c>
      <c r="F159" s="105">
        <f t="shared" si="30"/>
        <v>0</v>
      </c>
      <c r="G159" s="105">
        <f t="shared" si="30"/>
        <v>9.3110539716408734E-3</v>
      </c>
      <c r="H159" s="105">
        <f t="shared" si="30"/>
        <v>5.7832745292193725E-2</v>
      </c>
      <c r="I159" s="107">
        <f t="shared" si="30"/>
        <v>1</v>
      </c>
    </row>
    <row r="160" spans="1:9" ht="14.4" thickBot="1" x14ac:dyDescent="0.3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7.6" x14ac:dyDescent="0.25">
      <c r="A161" s="417" t="s">
        <v>32</v>
      </c>
      <c r="B161" s="41" t="s">
        <v>0</v>
      </c>
      <c r="C161" s="41" t="s">
        <v>1</v>
      </c>
      <c r="D161" s="41" t="s">
        <v>2</v>
      </c>
      <c r="E161" s="41" t="s">
        <v>3</v>
      </c>
      <c r="F161" s="41" t="s">
        <v>26</v>
      </c>
      <c r="G161" s="41" t="s">
        <v>4</v>
      </c>
      <c r="H161" s="41" t="s">
        <v>84</v>
      </c>
      <c r="I161" s="42" t="s">
        <v>5</v>
      </c>
    </row>
    <row r="162" spans="1:9" ht="14.25" customHeight="1" x14ac:dyDescent="0.25">
      <c r="A162" s="418" t="s">
        <v>32</v>
      </c>
      <c r="B162" s="357"/>
      <c r="C162" s="358"/>
      <c r="D162" s="358"/>
      <c r="E162" s="358"/>
      <c r="F162" s="358"/>
      <c r="G162" s="358"/>
      <c r="H162" s="358"/>
      <c r="I162" s="359"/>
    </row>
    <row r="163" spans="1:9" x14ac:dyDescent="0.25">
      <c r="A163" s="10" t="s">
        <v>6</v>
      </c>
      <c r="B163" s="46">
        <v>0</v>
      </c>
      <c r="C163" s="46">
        <v>0</v>
      </c>
      <c r="D163" s="46">
        <v>0</v>
      </c>
      <c r="E163" s="46">
        <v>0</v>
      </c>
      <c r="F163" s="371"/>
      <c r="G163" s="46">
        <v>0</v>
      </c>
      <c r="H163" s="47">
        <v>0</v>
      </c>
      <c r="I163" s="48">
        <f>SUM(B163:H163)</f>
        <v>0</v>
      </c>
    </row>
    <row r="164" spans="1:9" x14ac:dyDescent="0.25">
      <c r="A164" s="11" t="s">
        <v>7</v>
      </c>
      <c r="B164" s="52">
        <v>0</v>
      </c>
      <c r="C164" s="52">
        <v>0</v>
      </c>
      <c r="D164" s="52">
        <v>0</v>
      </c>
      <c r="E164" s="52">
        <v>0</v>
      </c>
      <c r="F164" s="372">
        <v>0</v>
      </c>
      <c r="G164" s="52">
        <v>0</v>
      </c>
      <c r="H164" s="53">
        <v>0</v>
      </c>
      <c r="I164" s="54">
        <f t="shared" ref="I164:I183" si="31">SUM(B164:H164)</f>
        <v>0</v>
      </c>
    </row>
    <row r="165" spans="1:9" x14ac:dyDescent="0.25">
      <c r="A165" s="12" t="s">
        <v>8</v>
      </c>
      <c r="B165" s="49">
        <v>0</v>
      </c>
      <c r="C165" s="49">
        <v>0</v>
      </c>
      <c r="D165" s="49">
        <v>0</v>
      </c>
      <c r="E165" s="49">
        <v>0</v>
      </c>
      <c r="F165" s="372">
        <v>0</v>
      </c>
      <c r="G165" s="49">
        <v>0</v>
      </c>
      <c r="H165" s="58">
        <v>0</v>
      </c>
      <c r="I165" s="48">
        <f t="shared" si="31"/>
        <v>0</v>
      </c>
    </row>
    <row r="166" spans="1:9" x14ac:dyDescent="0.25">
      <c r="A166" s="11" t="s">
        <v>9</v>
      </c>
      <c r="B166" s="52">
        <v>0</v>
      </c>
      <c r="C166" s="52">
        <v>0</v>
      </c>
      <c r="D166" s="52">
        <v>44</v>
      </c>
      <c r="E166" s="52">
        <v>0</v>
      </c>
      <c r="F166" s="372">
        <v>0</v>
      </c>
      <c r="G166" s="52">
        <v>0</v>
      </c>
      <c r="H166" s="53">
        <v>0</v>
      </c>
      <c r="I166" s="54">
        <f t="shared" si="31"/>
        <v>44</v>
      </c>
    </row>
    <row r="167" spans="1:9" x14ac:dyDescent="0.25">
      <c r="A167" s="12" t="s">
        <v>10</v>
      </c>
      <c r="B167" s="49">
        <v>0</v>
      </c>
      <c r="C167" s="49">
        <v>0</v>
      </c>
      <c r="D167" s="49">
        <v>0</v>
      </c>
      <c r="E167" s="49">
        <v>0</v>
      </c>
      <c r="F167" s="372">
        <v>0</v>
      </c>
      <c r="G167" s="49">
        <v>0</v>
      </c>
      <c r="H167" s="58">
        <v>0</v>
      </c>
      <c r="I167" s="48">
        <f t="shared" si="31"/>
        <v>0</v>
      </c>
    </row>
    <row r="168" spans="1:9" x14ac:dyDescent="0.25">
      <c r="A168" s="11" t="s">
        <v>11</v>
      </c>
      <c r="B168" s="52">
        <v>0</v>
      </c>
      <c r="C168" s="52">
        <v>0</v>
      </c>
      <c r="D168" s="52">
        <v>0</v>
      </c>
      <c r="E168" s="52">
        <v>0</v>
      </c>
      <c r="F168" s="372">
        <v>0</v>
      </c>
      <c r="G168" s="52">
        <v>0</v>
      </c>
      <c r="H168" s="53">
        <v>0</v>
      </c>
      <c r="I168" s="54">
        <f t="shared" si="31"/>
        <v>0</v>
      </c>
    </row>
    <row r="169" spans="1:9" x14ac:dyDescent="0.25">
      <c r="A169" s="12" t="s">
        <v>12</v>
      </c>
      <c r="B169" s="49">
        <v>0</v>
      </c>
      <c r="C169" s="49">
        <v>0</v>
      </c>
      <c r="D169" s="49">
        <v>0</v>
      </c>
      <c r="E169" s="49">
        <v>0</v>
      </c>
      <c r="F169" s="372">
        <v>0</v>
      </c>
      <c r="G169" s="49">
        <v>0</v>
      </c>
      <c r="H169" s="58">
        <v>0</v>
      </c>
      <c r="I169" s="48">
        <f>SUM(B169:H169)</f>
        <v>0</v>
      </c>
    </row>
    <row r="170" spans="1:9" x14ac:dyDescent="0.25">
      <c r="A170" s="11" t="s">
        <v>13</v>
      </c>
      <c r="B170" s="52">
        <v>0</v>
      </c>
      <c r="C170" s="52">
        <v>0</v>
      </c>
      <c r="D170" s="52">
        <v>0</v>
      </c>
      <c r="E170" s="52">
        <v>0</v>
      </c>
      <c r="F170" s="372">
        <v>0</v>
      </c>
      <c r="G170" s="52">
        <v>0</v>
      </c>
      <c r="H170" s="53">
        <v>0</v>
      </c>
      <c r="I170" s="54">
        <f t="shared" si="31"/>
        <v>0</v>
      </c>
    </row>
    <row r="171" spans="1:9" x14ac:dyDescent="0.25">
      <c r="A171" s="12" t="s">
        <v>14</v>
      </c>
      <c r="B171" s="49">
        <v>0</v>
      </c>
      <c r="C171" s="49">
        <v>0</v>
      </c>
      <c r="D171" s="49">
        <v>0</v>
      </c>
      <c r="E171" s="49">
        <v>0</v>
      </c>
      <c r="F171" s="372">
        <v>0</v>
      </c>
      <c r="G171" s="49">
        <v>0</v>
      </c>
      <c r="H171" s="58">
        <v>0</v>
      </c>
      <c r="I171" s="48">
        <f t="shared" si="31"/>
        <v>0</v>
      </c>
    </row>
    <row r="172" spans="1:9" x14ac:dyDescent="0.25">
      <c r="A172" s="11" t="s">
        <v>15</v>
      </c>
      <c r="B172" s="52">
        <v>13.720969696013007</v>
      </c>
      <c r="C172" s="52">
        <v>0</v>
      </c>
      <c r="D172" s="52">
        <v>34.279030303986993</v>
      </c>
      <c r="E172" s="52">
        <v>0</v>
      </c>
      <c r="F172" s="372">
        <v>0</v>
      </c>
      <c r="G172" s="52">
        <v>0</v>
      </c>
      <c r="H172" s="53">
        <v>0</v>
      </c>
      <c r="I172" s="54">
        <f>SUM(B172:H172)</f>
        <v>48</v>
      </c>
    </row>
    <row r="173" spans="1:9" x14ac:dyDescent="0.25">
      <c r="A173" s="12" t="s">
        <v>16</v>
      </c>
      <c r="B173" s="49">
        <v>0</v>
      </c>
      <c r="C173" s="49">
        <v>0</v>
      </c>
      <c r="D173" s="49">
        <v>6</v>
      </c>
      <c r="E173" s="49">
        <v>0</v>
      </c>
      <c r="F173" s="372">
        <v>0</v>
      </c>
      <c r="G173" s="49">
        <v>0</v>
      </c>
      <c r="H173" s="58">
        <v>0</v>
      </c>
      <c r="I173" s="48">
        <f t="shared" si="31"/>
        <v>6</v>
      </c>
    </row>
    <row r="174" spans="1:9" x14ac:dyDescent="0.25">
      <c r="A174" s="11" t="s">
        <v>17</v>
      </c>
      <c r="B174" s="52">
        <v>0</v>
      </c>
      <c r="C174" s="52">
        <v>0</v>
      </c>
      <c r="D174" s="52">
        <v>0</v>
      </c>
      <c r="E174" s="52">
        <v>0</v>
      </c>
      <c r="F174" s="372">
        <v>0</v>
      </c>
      <c r="G174" s="52">
        <v>0</v>
      </c>
      <c r="H174" s="53">
        <v>0</v>
      </c>
      <c r="I174" s="54">
        <f t="shared" si="31"/>
        <v>0</v>
      </c>
    </row>
    <row r="175" spans="1:9" x14ac:dyDescent="0.25">
      <c r="A175" s="12" t="s">
        <v>139</v>
      </c>
      <c r="B175" s="49">
        <v>0</v>
      </c>
      <c r="C175" s="49">
        <v>0</v>
      </c>
      <c r="D175" s="49">
        <v>0</v>
      </c>
      <c r="E175" s="49">
        <v>0</v>
      </c>
      <c r="F175" s="372">
        <v>0</v>
      </c>
      <c r="G175" s="49">
        <v>0</v>
      </c>
      <c r="H175" s="58">
        <v>0</v>
      </c>
      <c r="I175" s="48">
        <f t="shared" si="31"/>
        <v>0</v>
      </c>
    </row>
    <row r="176" spans="1:9" x14ac:dyDescent="0.25">
      <c r="A176" s="11" t="s">
        <v>18</v>
      </c>
      <c r="B176" s="52">
        <v>0</v>
      </c>
      <c r="C176" s="52">
        <v>0</v>
      </c>
      <c r="D176" s="52">
        <v>0</v>
      </c>
      <c r="E176" s="52">
        <v>0</v>
      </c>
      <c r="F176" s="372">
        <v>0</v>
      </c>
      <c r="G176" s="52">
        <v>0</v>
      </c>
      <c r="H176" s="53">
        <v>0</v>
      </c>
      <c r="I176" s="54">
        <f t="shared" si="31"/>
        <v>0</v>
      </c>
    </row>
    <row r="177" spans="1:9" x14ac:dyDescent="0.25">
      <c r="A177" s="12" t="s">
        <v>19</v>
      </c>
      <c r="B177" s="49">
        <v>0</v>
      </c>
      <c r="C177" s="49">
        <v>0</v>
      </c>
      <c r="D177" s="49">
        <v>0</v>
      </c>
      <c r="E177" s="49">
        <v>0</v>
      </c>
      <c r="F177" s="372">
        <v>0</v>
      </c>
      <c r="G177" s="49">
        <v>0</v>
      </c>
      <c r="H177" s="58">
        <v>0</v>
      </c>
      <c r="I177" s="48">
        <f t="shared" si="31"/>
        <v>0</v>
      </c>
    </row>
    <row r="178" spans="1:9" x14ac:dyDescent="0.25">
      <c r="A178" s="11" t="s">
        <v>20</v>
      </c>
      <c r="B178" s="52">
        <v>0</v>
      </c>
      <c r="C178" s="52">
        <v>0</v>
      </c>
      <c r="D178" s="52">
        <v>0</v>
      </c>
      <c r="E178" s="52">
        <v>0</v>
      </c>
      <c r="F178" s="372">
        <v>0</v>
      </c>
      <c r="G178" s="52">
        <v>0</v>
      </c>
      <c r="H178" s="53">
        <v>0</v>
      </c>
      <c r="I178" s="54">
        <f t="shared" si="31"/>
        <v>0</v>
      </c>
    </row>
    <row r="179" spans="1:9" x14ac:dyDescent="0.25">
      <c r="A179" s="13" t="s">
        <v>58</v>
      </c>
      <c r="B179" s="49">
        <v>0</v>
      </c>
      <c r="C179" s="49">
        <v>0</v>
      </c>
      <c r="D179" s="49">
        <v>0</v>
      </c>
      <c r="E179" s="49">
        <v>0</v>
      </c>
      <c r="F179" s="372">
        <v>0</v>
      </c>
      <c r="G179" s="49">
        <v>0</v>
      </c>
      <c r="H179" s="58">
        <v>0</v>
      </c>
      <c r="I179" s="48">
        <f t="shared" si="31"/>
        <v>0</v>
      </c>
    </row>
    <row r="180" spans="1:9" x14ac:dyDescent="0.25">
      <c r="A180" s="11" t="s">
        <v>21</v>
      </c>
      <c r="B180" s="52">
        <v>0</v>
      </c>
      <c r="C180" s="52">
        <v>0</v>
      </c>
      <c r="D180" s="52">
        <v>0</v>
      </c>
      <c r="E180" s="52">
        <v>0</v>
      </c>
      <c r="F180" s="372">
        <v>0</v>
      </c>
      <c r="G180" s="52">
        <v>0</v>
      </c>
      <c r="H180" s="53">
        <v>0</v>
      </c>
      <c r="I180" s="54">
        <f t="shared" si="31"/>
        <v>0</v>
      </c>
    </row>
    <row r="181" spans="1:9" x14ac:dyDescent="0.25">
      <c r="A181" s="13" t="s">
        <v>22</v>
      </c>
      <c r="B181" s="49">
        <v>0</v>
      </c>
      <c r="C181" s="49">
        <v>0</v>
      </c>
      <c r="D181" s="49">
        <v>0</v>
      </c>
      <c r="E181" s="49">
        <v>0</v>
      </c>
      <c r="F181" s="372">
        <v>0</v>
      </c>
      <c r="G181" s="49">
        <v>0</v>
      </c>
      <c r="H181" s="58">
        <v>0</v>
      </c>
      <c r="I181" s="48">
        <f t="shared" si="31"/>
        <v>0</v>
      </c>
    </row>
    <row r="182" spans="1:9" x14ac:dyDescent="0.25">
      <c r="A182" s="11" t="s">
        <v>23</v>
      </c>
      <c r="B182" s="52">
        <v>0</v>
      </c>
      <c r="C182" s="52">
        <v>0</v>
      </c>
      <c r="D182" s="52">
        <v>0</v>
      </c>
      <c r="E182" s="52">
        <v>0</v>
      </c>
      <c r="F182" s="372">
        <v>0</v>
      </c>
      <c r="G182" s="52">
        <v>0</v>
      </c>
      <c r="H182" s="53">
        <v>0</v>
      </c>
      <c r="I182" s="54">
        <f t="shared" si="31"/>
        <v>0</v>
      </c>
    </row>
    <row r="183" spans="1:9" ht="14.4" thickBot="1" x14ac:dyDescent="0.3">
      <c r="A183" s="13" t="s">
        <v>24</v>
      </c>
      <c r="B183" s="49">
        <v>0.21071608127764577</v>
      </c>
      <c r="C183" s="49">
        <v>0</v>
      </c>
      <c r="D183" s="49">
        <v>5.2092098206419717</v>
      </c>
      <c r="E183" s="49">
        <v>5.4801280737419349</v>
      </c>
      <c r="F183" s="373">
        <v>0</v>
      </c>
      <c r="G183" s="49">
        <v>0.49012204080196881</v>
      </c>
      <c r="H183" s="58">
        <v>1.5662239835364784</v>
      </c>
      <c r="I183" s="48">
        <f t="shared" si="31"/>
        <v>12.9564</v>
      </c>
    </row>
    <row r="184" spans="1:9" x14ac:dyDescent="0.25">
      <c r="A184" s="21" t="s">
        <v>25</v>
      </c>
      <c r="B184" s="127">
        <f>SUM(B163:B183)</f>
        <v>13.931685777290653</v>
      </c>
      <c r="C184" s="127">
        <f t="shared" ref="C184:I184" si="32">SUM(C163:C183)</f>
        <v>0</v>
      </c>
      <c r="D184" s="127">
        <f t="shared" si="32"/>
        <v>89.488240124628959</v>
      </c>
      <c r="E184" s="127">
        <f t="shared" si="32"/>
        <v>5.4801280737419349</v>
      </c>
      <c r="F184" s="127">
        <f t="shared" si="32"/>
        <v>0</v>
      </c>
      <c r="G184" s="127">
        <f t="shared" si="32"/>
        <v>0.49012204080196881</v>
      </c>
      <c r="H184" s="128">
        <f t="shared" si="32"/>
        <v>1.5662239835364784</v>
      </c>
      <c r="I184" s="129">
        <f t="shared" si="32"/>
        <v>110.9564</v>
      </c>
    </row>
    <row r="185" spans="1:9" ht="15" thickBot="1" x14ac:dyDescent="0.35">
      <c r="A185" s="18" t="s">
        <v>85</v>
      </c>
      <c r="B185" s="105">
        <f>B184/$I184</f>
        <v>0.12556000174204149</v>
      </c>
      <c r="C185" s="105">
        <f t="shared" ref="C185:I185" si="33">C184/$I184</f>
        <v>0</v>
      </c>
      <c r="D185" s="105">
        <f t="shared" si="33"/>
        <v>0.80651715560913073</v>
      </c>
      <c r="E185" s="105">
        <f t="shared" si="33"/>
        <v>4.9389923192730972E-2</v>
      </c>
      <c r="F185" s="105">
        <f t="shared" si="33"/>
        <v>0</v>
      </c>
      <c r="G185" s="105">
        <f t="shared" si="33"/>
        <v>4.4172489446482471E-3</v>
      </c>
      <c r="H185" s="105">
        <f t="shared" si="33"/>
        <v>1.4115670511448446E-2</v>
      </c>
      <c r="I185" s="107">
        <f t="shared" si="33"/>
        <v>1</v>
      </c>
    </row>
    <row r="186" spans="1:9" ht="14.4" thickBot="1" x14ac:dyDescent="0.3">
      <c r="A186" s="2"/>
      <c r="B186" s="2"/>
      <c r="C186" s="2"/>
      <c r="D186" s="2"/>
      <c r="E186" s="2"/>
      <c r="F186" s="2"/>
      <c r="G186" s="2"/>
      <c r="H186" s="2"/>
      <c r="I186" s="2"/>
    </row>
    <row r="187" spans="1:9" ht="27.6" x14ac:dyDescent="0.25">
      <c r="A187" s="417" t="s">
        <v>33</v>
      </c>
      <c r="B187" s="41" t="s">
        <v>0</v>
      </c>
      <c r="C187" s="41" t="s">
        <v>1</v>
      </c>
      <c r="D187" s="41" t="s">
        <v>2</v>
      </c>
      <c r="E187" s="41" t="s">
        <v>3</v>
      </c>
      <c r="F187" s="41" t="s">
        <v>26</v>
      </c>
      <c r="G187" s="41" t="s">
        <v>4</v>
      </c>
      <c r="H187" s="41" t="s">
        <v>84</v>
      </c>
      <c r="I187" s="42" t="s">
        <v>5</v>
      </c>
    </row>
    <row r="188" spans="1:9" ht="14.25" customHeight="1" x14ac:dyDescent="0.25">
      <c r="A188" s="418" t="s">
        <v>33</v>
      </c>
      <c r="B188" s="357"/>
      <c r="C188" s="358"/>
      <c r="D188" s="358"/>
      <c r="E188" s="358"/>
      <c r="F188" s="358"/>
      <c r="G188" s="358"/>
      <c r="H188" s="358"/>
      <c r="I188" s="359"/>
    </row>
    <row r="189" spans="1:9" x14ac:dyDescent="0.25">
      <c r="A189" s="10" t="s">
        <v>6</v>
      </c>
      <c r="B189" s="46">
        <v>0</v>
      </c>
      <c r="C189" s="46">
        <v>0</v>
      </c>
      <c r="D189" s="46">
        <v>1011</v>
      </c>
      <c r="E189" s="46">
        <v>0</v>
      </c>
      <c r="F189" s="371"/>
      <c r="G189" s="46">
        <v>0</v>
      </c>
      <c r="H189" s="47">
        <v>0</v>
      </c>
      <c r="I189" s="48">
        <f>SUM(B189:H189)</f>
        <v>1011</v>
      </c>
    </row>
    <row r="190" spans="1:9" x14ac:dyDescent="0.25">
      <c r="A190" s="11" t="s">
        <v>7</v>
      </c>
      <c r="B190" s="52">
        <v>0</v>
      </c>
      <c r="C190" s="52">
        <v>0</v>
      </c>
      <c r="D190" s="52">
        <v>0</v>
      </c>
      <c r="E190" s="52">
        <v>0</v>
      </c>
      <c r="F190" s="372"/>
      <c r="G190" s="52">
        <v>0</v>
      </c>
      <c r="H190" s="53">
        <v>0</v>
      </c>
      <c r="I190" s="54">
        <f t="shared" ref="I190:I209" si="34">SUM(B190:H190)</f>
        <v>0</v>
      </c>
    </row>
    <row r="191" spans="1:9" x14ac:dyDescent="0.25">
      <c r="A191" s="12" t="s">
        <v>8</v>
      </c>
      <c r="B191" s="49">
        <v>0</v>
      </c>
      <c r="C191" s="49">
        <v>0</v>
      </c>
      <c r="D191" s="49">
        <v>0</v>
      </c>
      <c r="E191" s="49">
        <v>0</v>
      </c>
      <c r="F191" s="372"/>
      <c r="G191" s="49">
        <v>0</v>
      </c>
      <c r="H191" s="58">
        <v>0</v>
      </c>
      <c r="I191" s="48">
        <f t="shared" si="34"/>
        <v>0</v>
      </c>
    </row>
    <row r="192" spans="1:9" x14ac:dyDescent="0.25">
      <c r="A192" s="11" t="s">
        <v>9</v>
      </c>
      <c r="B192" s="52">
        <v>0</v>
      </c>
      <c r="C192" s="52">
        <v>0</v>
      </c>
      <c r="D192" s="52">
        <v>202</v>
      </c>
      <c r="E192" s="52">
        <v>0</v>
      </c>
      <c r="F192" s="372"/>
      <c r="G192" s="52">
        <v>0</v>
      </c>
      <c r="H192" s="53">
        <v>0</v>
      </c>
      <c r="I192" s="54">
        <f t="shared" si="34"/>
        <v>202</v>
      </c>
    </row>
    <row r="193" spans="1:9" x14ac:dyDescent="0.25">
      <c r="A193" s="12" t="s">
        <v>10</v>
      </c>
      <c r="B193" s="49">
        <v>0</v>
      </c>
      <c r="C193" s="49">
        <v>0</v>
      </c>
      <c r="D193" s="49">
        <v>0</v>
      </c>
      <c r="E193" s="49">
        <v>0</v>
      </c>
      <c r="F193" s="372"/>
      <c r="G193" s="49">
        <v>0</v>
      </c>
      <c r="H193" s="58">
        <v>0</v>
      </c>
      <c r="I193" s="48">
        <f t="shared" si="34"/>
        <v>0</v>
      </c>
    </row>
    <row r="194" spans="1:9" x14ac:dyDescent="0.25">
      <c r="A194" s="11" t="s">
        <v>11</v>
      </c>
      <c r="B194" s="52">
        <v>0</v>
      </c>
      <c r="C194" s="52">
        <v>0</v>
      </c>
      <c r="D194" s="52">
        <v>0</v>
      </c>
      <c r="E194" s="52">
        <v>0</v>
      </c>
      <c r="F194" s="372"/>
      <c r="G194" s="52">
        <v>0</v>
      </c>
      <c r="H194" s="53">
        <v>0</v>
      </c>
      <c r="I194" s="54">
        <f t="shared" si="34"/>
        <v>0</v>
      </c>
    </row>
    <row r="195" spans="1:9" x14ac:dyDescent="0.25">
      <c r="A195" s="12" t="s">
        <v>12</v>
      </c>
      <c r="B195" s="49">
        <v>0</v>
      </c>
      <c r="C195" s="49">
        <v>0</v>
      </c>
      <c r="D195" s="49">
        <v>0</v>
      </c>
      <c r="E195" s="49">
        <v>0</v>
      </c>
      <c r="F195" s="372"/>
      <c r="G195" s="49">
        <v>0</v>
      </c>
      <c r="H195" s="58">
        <v>0</v>
      </c>
      <c r="I195" s="48">
        <f>SUM(B195:H195)</f>
        <v>0</v>
      </c>
    </row>
    <row r="196" spans="1:9" x14ac:dyDescent="0.25">
      <c r="A196" s="11" t="s">
        <v>13</v>
      </c>
      <c r="B196" s="52">
        <v>6.5978892471784183E-9</v>
      </c>
      <c r="C196" s="52">
        <v>6.5978892471784183E-9</v>
      </c>
      <c r="D196" s="52">
        <v>0</v>
      </c>
      <c r="E196" s="52">
        <v>1.2672046337490233</v>
      </c>
      <c r="F196" s="372"/>
      <c r="G196" s="52">
        <v>0</v>
      </c>
      <c r="H196" s="53">
        <v>0</v>
      </c>
      <c r="I196" s="54">
        <f t="shared" si="34"/>
        <v>1.2672046469448017</v>
      </c>
    </row>
    <row r="197" spans="1:9" x14ac:dyDescent="0.25">
      <c r="A197" s="12" t="s">
        <v>14</v>
      </c>
      <c r="B197" s="49">
        <v>1.1239163807521204</v>
      </c>
      <c r="C197" s="49">
        <v>0.3490810739537612</v>
      </c>
      <c r="D197" s="49">
        <v>16.33380254529412</v>
      </c>
      <c r="E197" s="49">
        <v>0</v>
      </c>
      <c r="F197" s="372"/>
      <c r="G197" s="49">
        <v>0</v>
      </c>
      <c r="H197" s="58">
        <v>0</v>
      </c>
      <c r="I197" s="48">
        <f t="shared" si="34"/>
        <v>17.806800000000003</v>
      </c>
    </row>
    <row r="198" spans="1:9" x14ac:dyDescent="0.25">
      <c r="A198" s="11" t="s">
        <v>15</v>
      </c>
      <c r="B198" s="52">
        <v>21.536928187489046</v>
      </c>
      <c r="C198" s="52">
        <v>9.5684138526062075</v>
      </c>
      <c r="D198" s="52">
        <v>434.89465795990475</v>
      </c>
      <c r="E198" s="52">
        <v>0</v>
      </c>
      <c r="F198" s="372"/>
      <c r="G198" s="52">
        <v>0</v>
      </c>
      <c r="H198" s="53">
        <v>0</v>
      </c>
      <c r="I198" s="54">
        <f>SUM(B198:H198)</f>
        <v>466</v>
      </c>
    </row>
    <row r="199" spans="1:9" x14ac:dyDescent="0.25">
      <c r="A199" s="12" t="s">
        <v>16</v>
      </c>
      <c r="B199" s="49">
        <v>0.3643072223438496</v>
      </c>
      <c r="C199" s="49">
        <v>9.9999999333333341E-9</v>
      </c>
      <c r="D199" s="49">
        <v>2.6356927676561508</v>
      </c>
      <c r="E199" s="49">
        <v>0</v>
      </c>
      <c r="F199" s="372"/>
      <c r="G199" s="49">
        <v>0</v>
      </c>
      <c r="H199" s="58">
        <v>0</v>
      </c>
      <c r="I199" s="48">
        <f t="shared" si="34"/>
        <v>3.0000000000000004</v>
      </c>
    </row>
    <row r="200" spans="1:9" x14ac:dyDescent="0.25">
      <c r="A200" s="11" t="s">
        <v>17</v>
      </c>
      <c r="B200" s="52">
        <v>0</v>
      </c>
      <c r="C200" s="52">
        <v>0</v>
      </c>
      <c r="D200" s="52">
        <v>0</v>
      </c>
      <c r="E200" s="52">
        <v>0</v>
      </c>
      <c r="F200" s="372"/>
      <c r="G200" s="52">
        <v>0</v>
      </c>
      <c r="H200" s="53">
        <v>0</v>
      </c>
      <c r="I200" s="54">
        <f t="shared" si="34"/>
        <v>0</v>
      </c>
    </row>
    <row r="201" spans="1:9" x14ac:dyDescent="0.25">
      <c r="A201" s="12" t="s">
        <v>139</v>
      </c>
      <c r="B201" s="49">
        <v>110.5336427363725</v>
      </c>
      <c r="C201" s="49">
        <v>5.9385710979460562</v>
      </c>
      <c r="D201" s="49">
        <v>618.37590799001748</v>
      </c>
      <c r="E201" s="49">
        <v>47.151878175663889</v>
      </c>
      <c r="F201" s="372"/>
      <c r="G201" s="49">
        <v>0</v>
      </c>
      <c r="H201" s="58">
        <v>0</v>
      </c>
      <c r="I201" s="48">
        <f t="shared" si="34"/>
        <v>781.99999999999989</v>
      </c>
    </row>
    <row r="202" spans="1:9" x14ac:dyDescent="0.25">
      <c r="A202" s="11" t="s">
        <v>18</v>
      </c>
      <c r="B202" s="52">
        <v>0</v>
      </c>
      <c r="C202" s="52">
        <v>0</v>
      </c>
      <c r="D202" s="52">
        <v>0</v>
      </c>
      <c r="E202" s="52">
        <v>0</v>
      </c>
      <c r="F202" s="372"/>
      <c r="G202" s="52">
        <v>0</v>
      </c>
      <c r="H202" s="53">
        <v>0</v>
      </c>
      <c r="I202" s="54">
        <f t="shared" si="34"/>
        <v>0</v>
      </c>
    </row>
    <row r="203" spans="1:9" x14ac:dyDescent="0.25">
      <c r="A203" s="12" t="s">
        <v>19</v>
      </c>
      <c r="B203" s="49">
        <v>0</v>
      </c>
      <c r="C203" s="49">
        <v>0</v>
      </c>
      <c r="D203" s="49">
        <v>0</v>
      </c>
      <c r="E203" s="49">
        <v>0</v>
      </c>
      <c r="F203" s="372"/>
      <c r="G203" s="49">
        <v>0</v>
      </c>
      <c r="H203" s="58">
        <v>0</v>
      </c>
      <c r="I203" s="48">
        <f t="shared" si="34"/>
        <v>0</v>
      </c>
    </row>
    <row r="204" spans="1:9" x14ac:dyDescent="0.25">
      <c r="A204" s="11" t="s">
        <v>20</v>
      </c>
      <c r="B204" s="52">
        <v>0</v>
      </c>
      <c r="C204" s="52">
        <v>0</v>
      </c>
      <c r="D204" s="52">
        <v>0</v>
      </c>
      <c r="E204" s="52">
        <v>0</v>
      </c>
      <c r="F204" s="372"/>
      <c r="G204" s="52">
        <v>0</v>
      </c>
      <c r="H204" s="53">
        <v>0</v>
      </c>
      <c r="I204" s="54">
        <f t="shared" si="34"/>
        <v>0</v>
      </c>
    </row>
    <row r="205" spans="1:9" x14ac:dyDescent="0.25">
      <c r="A205" s="13" t="s">
        <v>58</v>
      </c>
      <c r="B205" s="49">
        <v>0</v>
      </c>
      <c r="C205" s="49">
        <v>0</v>
      </c>
      <c r="D205" s="49">
        <v>0</v>
      </c>
      <c r="E205" s="49">
        <v>0</v>
      </c>
      <c r="F205" s="372"/>
      <c r="G205" s="49">
        <v>0</v>
      </c>
      <c r="H205" s="58">
        <v>0</v>
      </c>
      <c r="I205" s="48">
        <f t="shared" si="34"/>
        <v>0</v>
      </c>
    </row>
    <row r="206" spans="1:9" x14ac:dyDescent="0.25">
      <c r="A206" s="11" t="s">
        <v>21</v>
      </c>
      <c r="B206" s="52">
        <v>0</v>
      </c>
      <c r="C206" s="52">
        <v>0</v>
      </c>
      <c r="D206" s="52">
        <v>0</v>
      </c>
      <c r="E206" s="52">
        <v>0</v>
      </c>
      <c r="F206" s="372"/>
      <c r="G206" s="52">
        <v>0</v>
      </c>
      <c r="H206" s="53">
        <v>0</v>
      </c>
      <c r="I206" s="54">
        <f t="shared" si="34"/>
        <v>0</v>
      </c>
    </row>
    <row r="207" spans="1:9" x14ac:dyDescent="0.25">
      <c r="A207" s="13" t="s">
        <v>22</v>
      </c>
      <c r="B207" s="49">
        <v>0</v>
      </c>
      <c r="C207" s="49">
        <v>0</v>
      </c>
      <c r="D207" s="49">
        <v>0</v>
      </c>
      <c r="E207" s="49">
        <v>0</v>
      </c>
      <c r="F207" s="372"/>
      <c r="G207" s="49">
        <v>0</v>
      </c>
      <c r="H207" s="58">
        <v>0</v>
      </c>
      <c r="I207" s="48">
        <f t="shared" si="34"/>
        <v>0</v>
      </c>
    </row>
    <row r="208" spans="1:9" x14ac:dyDescent="0.25">
      <c r="A208" s="11" t="s">
        <v>23</v>
      </c>
      <c r="B208" s="52">
        <v>0.95039998456140395</v>
      </c>
      <c r="C208" s="52">
        <v>7.7192980575219779E-9</v>
      </c>
      <c r="D208" s="52">
        <v>7.7192980575219779E-9</v>
      </c>
      <c r="E208" s="52">
        <v>0</v>
      </c>
      <c r="F208" s="372"/>
      <c r="G208" s="52">
        <v>0</v>
      </c>
      <c r="H208" s="53">
        <v>0</v>
      </c>
      <c r="I208" s="54">
        <f t="shared" si="34"/>
        <v>0.95040000000000013</v>
      </c>
    </row>
    <row r="209" spans="1:9" ht="14.4" thickBot="1" x14ac:dyDescent="0.3">
      <c r="A209" s="13" t="s">
        <v>24</v>
      </c>
      <c r="B209" s="49">
        <v>1.0671374226855677</v>
      </c>
      <c r="C209" s="49">
        <v>0.37685304579828116</v>
      </c>
      <c r="D209" s="49">
        <v>285.74654930406126</v>
      </c>
      <c r="E209" s="49">
        <v>196.20159828698269</v>
      </c>
      <c r="F209" s="373"/>
      <c r="G209" s="49">
        <v>15.349420159677816</v>
      </c>
      <c r="H209" s="58">
        <v>0.92764178079435766</v>
      </c>
      <c r="I209" s="48">
        <f t="shared" si="34"/>
        <v>499.66919999999999</v>
      </c>
    </row>
    <row r="210" spans="1:9" x14ac:dyDescent="0.25">
      <c r="A210" s="21" t="s">
        <v>25</v>
      </c>
      <c r="B210" s="127">
        <f>SUM(B189:B209)</f>
        <v>135.57633194080239</v>
      </c>
      <c r="C210" s="127">
        <f t="shared" ref="C210:I210" si="35">SUM(C189:C209)</f>
        <v>16.23291909462149</v>
      </c>
      <c r="D210" s="127">
        <f t="shared" si="35"/>
        <v>2570.9866105746528</v>
      </c>
      <c r="E210" s="127">
        <f t="shared" si="35"/>
        <v>244.6206810963956</v>
      </c>
      <c r="F210" s="127">
        <f t="shared" si="35"/>
        <v>0</v>
      </c>
      <c r="G210" s="127">
        <f t="shared" si="35"/>
        <v>15.349420159677816</v>
      </c>
      <c r="H210" s="128">
        <f t="shared" si="35"/>
        <v>0.92764178079435766</v>
      </c>
      <c r="I210" s="129">
        <f t="shared" si="35"/>
        <v>2983.6936046469446</v>
      </c>
    </row>
    <row r="211" spans="1:9" ht="15" thickBot="1" x14ac:dyDescent="0.35">
      <c r="A211" s="18" t="s">
        <v>85</v>
      </c>
      <c r="B211" s="105">
        <f>B210/$I210</f>
        <v>4.5439093253291638E-2</v>
      </c>
      <c r="C211" s="105">
        <f t="shared" ref="C211:I211" si="36">C210/$I210</f>
        <v>5.4405449236944372E-3</v>
      </c>
      <c r="D211" s="105">
        <f t="shared" si="36"/>
        <v>0.86167916389621158</v>
      </c>
      <c r="E211" s="105">
        <f t="shared" si="36"/>
        <v>8.1985858305092682E-2</v>
      </c>
      <c r="F211" s="105">
        <f t="shared" si="36"/>
        <v>0</v>
      </c>
      <c r="G211" s="105">
        <f t="shared" si="36"/>
        <v>5.1444357878342164E-3</v>
      </c>
      <c r="H211" s="105">
        <f t="shared" si="36"/>
        <v>3.1090383387543709E-4</v>
      </c>
      <c r="I211" s="107">
        <f t="shared" si="36"/>
        <v>1</v>
      </c>
    </row>
    <row r="212" spans="1:9" ht="14.4" thickBot="1" x14ac:dyDescent="0.3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7.6" x14ac:dyDescent="0.25">
      <c r="A213" s="417" t="s">
        <v>34</v>
      </c>
      <c r="B213" s="41" t="s">
        <v>0</v>
      </c>
      <c r="C213" s="41" t="s">
        <v>1</v>
      </c>
      <c r="D213" s="41" t="s">
        <v>2</v>
      </c>
      <c r="E213" s="41" t="s">
        <v>3</v>
      </c>
      <c r="F213" s="41" t="s">
        <v>26</v>
      </c>
      <c r="G213" s="41" t="s">
        <v>4</v>
      </c>
      <c r="H213" s="41" t="s">
        <v>84</v>
      </c>
      <c r="I213" s="42" t="s">
        <v>5</v>
      </c>
    </row>
    <row r="214" spans="1:9" ht="14.25" customHeight="1" x14ac:dyDescent="0.25">
      <c r="A214" s="418" t="s">
        <v>34</v>
      </c>
      <c r="B214" s="357"/>
      <c r="C214" s="358"/>
      <c r="D214" s="358"/>
      <c r="E214" s="358"/>
      <c r="F214" s="358"/>
      <c r="G214" s="358"/>
      <c r="H214" s="358"/>
      <c r="I214" s="359"/>
    </row>
    <row r="215" spans="1:9" x14ac:dyDescent="0.25">
      <c r="A215" s="10" t="s">
        <v>6</v>
      </c>
      <c r="B215" s="46">
        <v>0</v>
      </c>
      <c r="C215" s="46">
        <v>0</v>
      </c>
      <c r="D215" s="46">
        <v>0</v>
      </c>
      <c r="E215" s="46">
        <v>0</v>
      </c>
      <c r="F215" s="371"/>
      <c r="G215" s="46">
        <v>0</v>
      </c>
      <c r="H215" s="47">
        <v>0</v>
      </c>
      <c r="I215" s="48">
        <f>SUM(B215:H215)</f>
        <v>0</v>
      </c>
    </row>
    <row r="216" spans="1:9" x14ac:dyDescent="0.25">
      <c r="A216" s="11" t="s">
        <v>7</v>
      </c>
      <c r="B216" s="52">
        <v>0</v>
      </c>
      <c r="C216" s="52">
        <v>0</v>
      </c>
      <c r="D216" s="52">
        <v>0</v>
      </c>
      <c r="E216" s="52">
        <v>0</v>
      </c>
      <c r="F216" s="372"/>
      <c r="G216" s="52">
        <v>0</v>
      </c>
      <c r="H216" s="53">
        <v>0</v>
      </c>
      <c r="I216" s="54">
        <f t="shared" ref="I216:I235" si="37">SUM(B216:H216)</f>
        <v>0</v>
      </c>
    </row>
    <row r="217" spans="1:9" x14ac:dyDescent="0.25">
      <c r="A217" s="12" t="s">
        <v>8</v>
      </c>
      <c r="B217" s="49">
        <v>0</v>
      </c>
      <c r="C217" s="49">
        <v>0</v>
      </c>
      <c r="D217" s="49">
        <v>0</v>
      </c>
      <c r="E217" s="49">
        <v>0</v>
      </c>
      <c r="F217" s="372"/>
      <c r="G217" s="49">
        <v>0</v>
      </c>
      <c r="H217" s="58">
        <v>0</v>
      </c>
      <c r="I217" s="48">
        <f t="shared" si="37"/>
        <v>0</v>
      </c>
    </row>
    <row r="218" spans="1:9" x14ac:dyDescent="0.25">
      <c r="A218" s="11" t="s">
        <v>9</v>
      </c>
      <c r="B218" s="52">
        <v>0</v>
      </c>
      <c r="C218" s="52">
        <v>0</v>
      </c>
      <c r="D218" s="52">
        <v>0</v>
      </c>
      <c r="E218" s="52">
        <v>0</v>
      </c>
      <c r="F218" s="372"/>
      <c r="G218" s="52">
        <v>0</v>
      </c>
      <c r="H218" s="53">
        <v>0</v>
      </c>
      <c r="I218" s="54">
        <f t="shared" si="37"/>
        <v>0</v>
      </c>
    </row>
    <row r="219" spans="1:9" x14ac:dyDescent="0.25">
      <c r="A219" s="12" t="s">
        <v>10</v>
      </c>
      <c r="B219" s="49">
        <v>0</v>
      </c>
      <c r="C219" s="49">
        <v>0</v>
      </c>
      <c r="D219" s="49">
        <v>0</v>
      </c>
      <c r="E219" s="49">
        <v>0</v>
      </c>
      <c r="F219" s="372"/>
      <c r="G219" s="49">
        <v>0</v>
      </c>
      <c r="H219" s="58">
        <v>0</v>
      </c>
      <c r="I219" s="48">
        <f t="shared" si="37"/>
        <v>0</v>
      </c>
    </row>
    <row r="220" spans="1:9" x14ac:dyDescent="0.25">
      <c r="A220" s="11" t="s">
        <v>11</v>
      </c>
      <c r="B220" s="52">
        <v>0</v>
      </c>
      <c r="C220" s="52">
        <v>0</v>
      </c>
      <c r="D220" s="52">
        <v>0</v>
      </c>
      <c r="E220" s="52">
        <v>0.15260285419375397</v>
      </c>
      <c r="F220" s="372"/>
      <c r="G220" s="52">
        <v>0</v>
      </c>
      <c r="H220" s="53">
        <v>0</v>
      </c>
      <c r="I220" s="54">
        <f t="shared" si="37"/>
        <v>0.15260285419375397</v>
      </c>
    </row>
    <row r="221" spans="1:9" x14ac:dyDescent="0.25">
      <c r="A221" s="12" t="s">
        <v>12</v>
      </c>
      <c r="B221" s="49">
        <v>0</v>
      </c>
      <c r="C221" s="49">
        <v>0</v>
      </c>
      <c r="D221" s="49">
        <v>0</v>
      </c>
      <c r="E221" s="49">
        <v>0</v>
      </c>
      <c r="F221" s="372"/>
      <c r="G221" s="49">
        <v>0</v>
      </c>
      <c r="H221" s="58">
        <v>0</v>
      </c>
      <c r="I221" s="48">
        <f>SUM(B221:H221)</f>
        <v>0</v>
      </c>
    </row>
    <row r="222" spans="1:9" x14ac:dyDescent="0.25">
      <c r="A222" s="11" t="s">
        <v>13</v>
      </c>
      <c r="B222" s="52">
        <v>0</v>
      </c>
      <c r="C222" s="52">
        <v>0</v>
      </c>
      <c r="D222" s="52">
        <v>0</v>
      </c>
      <c r="E222" s="52">
        <v>1.5938754197125256E-5</v>
      </c>
      <c r="F222" s="372"/>
      <c r="G222" s="52">
        <v>0</v>
      </c>
      <c r="H222" s="53">
        <v>0</v>
      </c>
      <c r="I222" s="54">
        <f t="shared" si="37"/>
        <v>1.5938754197125256E-5</v>
      </c>
    </row>
    <row r="223" spans="1:9" x14ac:dyDescent="0.25">
      <c r="A223" s="12" t="s">
        <v>14</v>
      </c>
      <c r="B223" s="49">
        <v>0</v>
      </c>
      <c r="C223" s="49">
        <v>0</v>
      </c>
      <c r="D223" s="49">
        <v>0</v>
      </c>
      <c r="E223" s="49">
        <v>0</v>
      </c>
      <c r="F223" s="372"/>
      <c r="G223" s="49">
        <v>0</v>
      </c>
      <c r="H223" s="58">
        <v>0</v>
      </c>
      <c r="I223" s="48">
        <f t="shared" si="37"/>
        <v>0</v>
      </c>
    </row>
    <row r="224" spans="1:9" x14ac:dyDescent="0.25">
      <c r="A224" s="11" t="s">
        <v>15</v>
      </c>
      <c r="B224" s="52">
        <v>0</v>
      </c>
      <c r="C224" s="52">
        <v>0</v>
      </c>
      <c r="D224" s="52">
        <v>6</v>
      </c>
      <c r="E224" s="52">
        <v>0</v>
      </c>
      <c r="F224" s="372"/>
      <c r="G224" s="52">
        <v>0</v>
      </c>
      <c r="H224" s="53">
        <v>0</v>
      </c>
      <c r="I224" s="54">
        <f>SUM(B224:H224)</f>
        <v>6</v>
      </c>
    </row>
    <row r="225" spans="1:9" x14ac:dyDescent="0.25">
      <c r="A225" s="12" t="s">
        <v>16</v>
      </c>
      <c r="B225" s="49">
        <v>0</v>
      </c>
      <c r="C225" s="49">
        <v>0</v>
      </c>
      <c r="D225" s="49">
        <v>0</v>
      </c>
      <c r="E225" s="49">
        <v>0</v>
      </c>
      <c r="F225" s="372"/>
      <c r="G225" s="49">
        <v>0</v>
      </c>
      <c r="H225" s="58">
        <v>0</v>
      </c>
      <c r="I225" s="48">
        <f t="shared" si="37"/>
        <v>0</v>
      </c>
    </row>
    <row r="226" spans="1:9" x14ac:dyDescent="0.25">
      <c r="A226" s="11" t="s">
        <v>17</v>
      </c>
      <c r="B226" s="52">
        <v>0</v>
      </c>
      <c r="C226" s="52">
        <v>0</v>
      </c>
      <c r="D226" s="52">
        <v>0</v>
      </c>
      <c r="E226" s="52">
        <v>0</v>
      </c>
      <c r="F226" s="372"/>
      <c r="G226" s="52">
        <v>0</v>
      </c>
      <c r="H226" s="53">
        <v>0</v>
      </c>
      <c r="I226" s="54">
        <f t="shared" si="37"/>
        <v>0</v>
      </c>
    </row>
    <row r="227" spans="1:9" x14ac:dyDescent="0.25">
      <c r="A227" s="12" t="s">
        <v>139</v>
      </c>
      <c r="B227" s="49">
        <v>0</v>
      </c>
      <c r="C227" s="49">
        <v>0</v>
      </c>
      <c r="D227" s="49">
        <v>0</v>
      </c>
      <c r="E227" s="49">
        <v>0</v>
      </c>
      <c r="F227" s="372"/>
      <c r="G227" s="49">
        <v>0</v>
      </c>
      <c r="H227" s="58">
        <v>0</v>
      </c>
      <c r="I227" s="48">
        <f t="shared" si="37"/>
        <v>0</v>
      </c>
    </row>
    <row r="228" spans="1:9" x14ac:dyDescent="0.25">
      <c r="A228" s="11" t="s">
        <v>18</v>
      </c>
      <c r="B228" s="52">
        <v>0</v>
      </c>
      <c r="C228" s="52">
        <v>0</v>
      </c>
      <c r="D228" s="52">
        <v>0</v>
      </c>
      <c r="E228" s="52">
        <v>0</v>
      </c>
      <c r="F228" s="372"/>
      <c r="G228" s="52">
        <v>0</v>
      </c>
      <c r="H228" s="53">
        <v>0</v>
      </c>
      <c r="I228" s="54">
        <f t="shared" si="37"/>
        <v>0</v>
      </c>
    </row>
    <row r="229" spans="1:9" x14ac:dyDescent="0.25">
      <c r="A229" s="12" t="s">
        <v>19</v>
      </c>
      <c r="B229" s="49">
        <v>0</v>
      </c>
      <c r="C229" s="49">
        <v>0</v>
      </c>
      <c r="D229" s="49">
        <v>0</v>
      </c>
      <c r="E229" s="49">
        <v>0</v>
      </c>
      <c r="F229" s="372"/>
      <c r="G229" s="49">
        <v>0</v>
      </c>
      <c r="H229" s="58">
        <v>0</v>
      </c>
      <c r="I229" s="48">
        <f t="shared" si="37"/>
        <v>0</v>
      </c>
    </row>
    <row r="230" spans="1:9" x14ac:dyDescent="0.25">
      <c r="A230" s="11" t="s">
        <v>20</v>
      </c>
      <c r="B230" s="52">
        <v>0</v>
      </c>
      <c r="C230" s="52">
        <v>0</v>
      </c>
      <c r="D230" s="52">
        <v>0</v>
      </c>
      <c r="E230" s="52">
        <v>0</v>
      </c>
      <c r="F230" s="372"/>
      <c r="G230" s="52">
        <v>0</v>
      </c>
      <c r="H230" s="53">
        <v>0</v>
      </c>
      <c r="I230" s="54">
        <f t="shared" si="37"/>
        <v>0</v>
      </c>
    </row>
    <row r="231" spans="1:9" x14ac:dyDescent="0.25">
      <c r="A231" s="13" t="s">
        <v>58</v>
      </c>
      <c r="B231" s="49">
        <v>0</v>
      </c>
      <c r="C231" s="49">
        <v>0</v>
      </c>
      <c r="D231" s="49">
        <v>0</v>
      </c>
      <c r="E231" s="49">
        <v>0</v>
      </c>
      <c r="F231" s="372"/>
      <c r="G231" s="49">
        <v>0</v>
      </c>
      <c r="H231" s="58">
        <v>0</v>
      </c>
      <c r="I231" s="48">
        <f t="shared" si="37"/>
        <v>0</v>
      </c>
    </row>
    <row r="232" spans="1:9" x14ac:dyDescent="0.25">
      <c r="A232" s="11" t="s">
        <v>21</v>
      </c>
      <c r="B232" s="52">
        <v>0</v>
      </c>
      <c r="C232" s="52">
        <v>0</v>
      </c>
      <c r="D232" s="52">
        <v>0</v>
      </c>
      <c r="E232" s="52">
        <v>0</v>
      </c>
      <c r="F232" s="372"/>
      <c r="G232" s="52">
        <v>0</v>
      </c>
      <c r="H232" s="53">
        <v>0</v>
      </c>
      <c r="I232" s="54">
        <f t="shared" si="37"/>
        <v>0</v>
      </c>
    </row>
    <row r="233" spans="1:9" x14ac:dyDescent="0.25">
      <c r="A233" s="13" t="s">
        <v>22</v>
      </c>
      <c r="B233" s="49">
        <v>0</v>
      </c>
      <c r="C233" s="49">
        <v>0</v>
      </c>
      <c r="D233" s="49">
        <v>0</v>
      </c>
      <c r="E233" s="49">
        <v>0</v>
      </c>
      <c r="F233" s="372"/>
      <c r="G233" s="49">
        <v>0</v>
      </c>
      <c r="H233" s="58">
        <v>0</v>
      </c>
      <c r="I233" s="48">
        <f t="shared" si="37"/>
        <v>0</v>
      </c>
    </row>
    <row r="234" spans="1:9" x14ac:dyDescent="0.25">
      <c r="A234" s="11" t="s">
        <v>23</v>
      </c>
      <c r="B234" s="52">
        <v>9.9999999999999995E-8</v>
      </c>
      <c r="C234" s="52">
        <v>0</v>
      </c>
      <c r="D234" s="52">
        <v>0</v>
      </c>
      <c r="E234" s="52">
        <v>0</v>
      </c>
      <c r="F234" s="372"/>
      <c r="G234" s="52">
        <v>0</v>
      </c>
      <c r="H234" s="53">
        <v>0</v>
      </c>
      <c r="I234" s="54">
        <f t="shared" si="37"/>
        <v>9.9999999999999995E-8</v>
      </c>
    </row>
    <row r="235" spans="1:9" ht="14.4" thickBot="1" x14ac:dyDescent="0.3">
      <c r="A235" s="13" t="s">
        <v>24</v>
      </c>
      <c r="B235" s="49">
        <v>0.10669187330727556</v>
      </c>
      <c r="C235" s="49">
        <v>0</v>
      </c>
      <c r="D235" s="49">
        <v>0.39313579220201056</v>
      </c>
      <c r="E235" s="49">
        <v>0.29118341460353092</v>
      </c>
      <c r="F235" s="373"/>
      <c r="G235" s="49">
        <v>8.7915604933688316E-2</v>
      </c>
      <c r="H235" s="58">
        <v>1.0273314953494523E-2</v>
      </c>
      <c r="I235" s="48">
        <f t="shared" si="37"/>
        <v>0.88919999999999988</v>
      </c>
    </row>
    <row r="236" spans="1:9" x14ac:dyDescent="0.25">
      <c r="A236" s="21" t="s">
        <v>25</v>
      </c>
      <c r="B236" s="127">
        <f>SUM(B215:B235)</f>
        <v>0.10669197330727556</v>
      </c>
      <c r="C236" s="127">
        <f t="shared" ref="C236:I236" si="38">SUM(C215:C235)</f>
        <v>0</v>
      </c>
      <c r="D236" s="127">
        <f t="shared" si="38"/>
        <v>6.3931357922020107</v>
      </c>
      <c r="E236" s="127">
        <f t="shared" si="38"/>
        <v>0.44380220755148203</v>
      </c>
      <c r="F236" s="127">
        <f t="shared" si="38"/>
        <v>0</v>
      </c>
      <c r="G236" s="127">
        <f t="shared" si="38"/>
        <v>8.7915604933688316E-2</v>
      </c>
      <c r="H236" s="128">
        <f t="shared" si="38"/>
        <v>1.0273314953494523E-2</v>
      </c>
      <c r="I236" s="129">
        <f t="shared" si="38"/>
        <v>7.0418188929479513</v>
      </c>
    </row>
    <row r="237" spans="1:9" ht="15" thickBot="1" x14ac:dyDescent="0.35">
      <c r="A237" s="18" t="s">
        <v>85</v>
      </c>
      <c r="B237" s="105">
        <f>B236/$I236</f>
        <v>1.5151195299004711E-2</v>
      </c>
      <c r="C237" s="105">
        <f t="shared" ref="C237:I237" si="39">C236/$I236</f>
        <v>0</v>
      </c>
      <c r="D237" s="105">
        <f t="shared" si="39"/>
        <v>0.90788131438660458</v>
      </c>
      <c r="E237" s="105">
        <f t="shared" si="39"/>
        <v>6.302380312506034E-2</v>
      </c>
      <c r="F237" s="105">
        <f t="shared" si="39"/>
        <v>0</v>
      </c>
      <c r="G237" s="105">
        <f t="shared" si="39"/>
        <v>1.2484786426661957E-2</v>
      </c>
      <c r="H237" s="105">
        <f t="shared" si="39"/>
        <v>1.4589007626684013E-3</v>
      </c>
      <c r="I237" s="107">
        <f t="shared" si="39"/>
        <v>1</v>
      </c>
    </row>
    <row r="238" spans="1:9" ht="14.4" thickBot="1" x14ac:dyDescent="0.3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27.6" x14ac:dyDescent="0.25">
      <c r="A239" s="417" t="s">
        <v>68</v>
      </c>
      <c r="B239" s="41" t="s">
        <v>0</v>
      </c>
      <c r="C239" s="41" t="s">
        <v>1</v>
      </c>
      <c r="D239" s="41" t="s">
        <v>2</v>
      </c>
      <c r="E239" s="41" t="s">
        <v>3</v>
      </c>
      <c r="F239" s="41" t="s">
        <v>26</v>
      </c>
      <c r="G239" s="41" t="s">
        <v>4</v>
      </c>
      <c r="H239" s="41" t="s">
        <v>84</v>
      </c>
      <c r="I239" s="42" t="s">
        <v>5</v>
      </c>
    </row>
    <row r="240" spans="1:9" ht="14.25" customHeight="1" x14ac:dyDescent="0.25">
      <c r="A240" s="418" t="s">
        <v>68</v>
      </c>
      <c r="B240" s="357"/>
      <c r="C240" s="358"/>
      <c r="D240" s="358"/>
      <c r="E240" s="358"/>
      <c r="F240" s="358"/>
      <c r="G240" s="358"/>
      <c r="H240" s="358"/>
      <c r="I240" s="359"/>
    </row>
    <row r="241" spans="1:9" x14ac:dyDescent="0.25">
      <c r="A241" s="10" t="s">
        <v>6</v>
      </c>
      <c r="B241" s="46">
        <v>0</v>
      </c>
      <c r="C241" s="46">
        <v>0</v>
      </c>
      <c r="D241" s="46">
        <v>0</v>
      </c>
      <c r="E241" s="46">
        <v>0</v>
      </c>
      <c r="F241" s="371"/>
      <c r="G241" s="46">
        <v>0</v>
      </c>
      <c r="H241" s="47">
        <v>0</v>
      </c>
      <c r="I241" s="48">
        <f>SUM(B241:H241)</f>
        <v>0</v>
      </c>
    </row>
    <row r="242" spans="1:9" x14ac:dyDescent="0.25">
      <c r="A242" s="11" t="s">
        <v>7</v>
      </c>
      <c r="B242" s="52">
        <v>0</v>
      </c>
      <c r="C242" s="52">
        <v>0</v>
      </c>
      <c r="D242" s="52">
        <v>0</v>
      </c>
      <c r="E242" s="52">
        <v>0</v>
      </c>
      <c r="F242" s="372"/>
      <c r="G242" s="52">
        <v>0</v>
      </c>
      <c r="H242" s="53">
        <v>0</v>
      </c>
      <c r="I242" s="54">
        <f t="shared" ref="I242:I261" si="40">SUM(B242:H242)</f>
        <v>0</v>
      </c>
    </row>
    <row r="243" spans="1:9" x14ac:dyDescent="0.25">
      <c r="A243" s="12" t="s">
        <v>8</v>
      </c>
      <c r="B243" s="49">
        <v>0</v>
      </c>
      <c r="C243" s="49">
        <v>0</v>
      </c>
      <c r="D243" s="49">
        <v>0</v>
      </c>
      <c r="E243" s="49">
        <v>0</v>
      </c>
      <c r="F243" s="372"/>
      <c r="G243" s="49">
        <v>0</v>
      </c>
      <c r="H243" s="58">
        <v>0</v>
      </c>
      <c r="I243" s="48">
        <f t="shared" si="40"/>
        <v>0</v>
      </c>
    </row>
    <row r="244" spans="1:9" x14ac:dyDescent="0.25">
      <c r="A244" s="11" t="s">
        <v>9</v>
      </c>
      <c r="B244" s="52">
        <v>0</v>
      </c>
      <c r="C244" s="52">
        <v>0</v>
      </c>
      <c r="D244" s="52">
        <v>0</v>
      </c>
      <c r="E244" s="52">
        <v>0</v>
      </c>
      <c r="F244" s="372"/>
      <c r="G244" s="52">
        <v>0</v>
      </c>
      <c r="H244" s="53">
        <v>0</v>
      </c>
      <c r="I244" s="54">
        <f t="shared" si="40"/>
        <v>0</v>
      </c>
    </row>
    <row r="245" spans="1:9" x14ac:dyDescent="0.25">
      <c r="A245" s="12" t="s">
        <v>10</v>
      </c>
      <c r="B245" s="49">
        <v>0</v>
      </c>
      <c r="C245" s="49">
        <v>0</v>
      </c>
      <c r="D245" s="49">
        <v>0</v>
      </c>
      <c r="E245" s="49">
        <v>0</v>
      </c>
      <c r="F245" s="372"/>
      <c r="G245" s="49">
        <v>0</v>
      </c>
      <c r="H245" s="58">
        <v>0</v>
      </c>
      <c r="I245" s="48">
        <f t="shared" si="40"/>
        <v>0</v>
      </c>
    </row>
    <row r="246" spans="1:9" x14ac:dyDescent="0.25">
      <c r="A246" s="11" t="s">
        <v>11</v>
      </c>
      <c r="B246" s="52">
        <v>1.165750071622072E-8</v>
      </c>
      <c r="C246" s="52">
        <v>1.165750071622072E-8</v>
      </c>
      <c r="D246" s="52">
        <v>1.165750071622072E-8</v>
      </c>
      <c r="E246" s="52">
        <v>7.3295110991411755E-2</v>
      </c>
      <c r="F246" s="372"/>
      <c r="G246" s="52">
        <v>0</v>
      </c>
      <c r="H246" s="53">
        <v>0</v>
      </c>
      <c r="I246" s="54">
        <f t="shared" si="40"/>
        <v>7.3295145963913899E-2</v>
      </c>
    </row>
    <row r="247" spans="1:9" x14ac:dyDescent="0.25">
      <c r="A247" s="12" t="s">
        <v>12</v>
      </c>
      <c r="B247" s="49">
        <v>0</v>
      </c>
      <c r="C247" s="49">
        <v>0</v>
      </c>
      <c r="D247" s="49">
        <v>0</v>
      </c>
      <c r="E247" s="49">
        <v>0</v>
      </c>
      <c r="F247" s="372"/>
      <c r="G247" s="49">
        <v>0</v>
      </c>
      <c r="H247" s="58">
        <v>0</v>
      </c>
      <c r="I247" s="48">
        <f>SUM(B247:H247)</f>
        <v>0</v>
      </c>
    </row>
    <row r="248" spans="1:9" x14ac:dyDescent="0.25">
      <c r="A248" s="11" t="s">
        <v>13</v>
      </c>
      <c r="B248" s="52">
        <v>6.5978888600229548E-9</v>
      </c>
      <c r="C248" s="52">
        <v>6.5978888600229548E-9</v>
      </c>
      <c r="D248" s="52">
        <v>6.5978888600229548E-9</v>
      </c>
      <c r="E248" s="52">
        <v>0.28648281388152003</v>
      </c>
      <c r="F248" s="372"/>
      <c r="G248" s="52">
        <v>0</v>
      </c>
      <c r="H248" s="53">
        <v>0</v>
      </c>
      <c r="I248" s="54">
        <f t="shared" si="40"/>
        <v>0.28648283367518662</v>
      </c>
    </row>
    <row r="249" spans="1:9" x14ac:dyDescent="0.25">
      <c r="A249" s="12" t="s">
        <v>14</v>
      </c>
      <c r="B249" s="49">
        <v>9.2165130045914605</v>
      </c>
      <c r="C249" s="49">
        <v>2.018098897921862E-2</v>
      </c>
      <c r="D249" s="49">
        <v>4.9065060064293222</v>
      </c>
      <c r="E249" s="49">
        <v>0</v>
      </c>
      <c r="F249" s="372"/>
      <c r="G249" s="49">
        <v>0</v>
      </c>
      <c r="H249" s="58">
        <v>0</v>
      </c>
      <c r="I249" s="48">
        <f t="shared" si="40"/>
        <v>14.1432</v>
      </c>
    </row>
    <row r="250" spans="1:9" x14ac:dyDescent="0.25">
      <c r="A250" s="11" t="s">
        <v>15</v>
      </c>
      <c r="B250" s="52">
        <v>120.21607157108383</v>
      </c>
      <c r="C250" s="52">
        <v>6.0555714523360374E-4</v>
      </c>
      <c r="D250" s="52">
        <v>33.783322871770949</v>
      </c>
      <c r="E250" s="52">
        <v>0</v>
      </c>
      <c r="F250" s="372"/>
      <c r="G250" s="52">
        <v>0</v>
      </c>
      <c r="H250" s="53">
        <v>0</v>
      </c>
      <c r="I250" s="54">
        <f>SUM(B250:H250)</f>
        <v>154</v>
      </c>
    </row>
    <row r="251" spans="1:9" x14ac:dyDescent="0.25">
      <c r="A251" s="12" t="s">
        <v>16</v>
      </c>
      <c r="B251" s="49">
        <v>15.503047254301187</v>
      </c>
      <c r="C251" s="49">
        <v>1.1739130427126656E-8</v>
      </c>
      <c r="D251" s="49">
        <v>37.650494975868497</v>
      </c>
      <c r="E251" s="49">
        <v>0.84645775809118751</v>
      </c>
      <c r="F251" s="372"/>
      <c r="G251" s="49">
        <v>0</v>
      </c>
      <c r="H251" s="58">
        <v>0</v>
      </c>
      <c r="I251" s="48">
        <f t="shared" si="40"/>
        <v>54.000000000000007</v>
      </c>
    </row>
    <row r="252" spans="1:9" x14ac:dyDescent="0.25">
      <c r="A252" s="11" t="s">
        <v>17</v>
      </c>
      <c r="B252" s="52">
        <v>0</v>
      </c>
      <c r="C252" s="52">
        <v>0</v>
      </c>
      <c r="D252" s="52">
        <v>0</v>
      </c>
      <c r="E252" s="52">
        <v>0</v>
      </c>
      <c r="F252" s="372"/>
      <c r="G252" s="52">
        <v>0</v>
      </c>
      <c r="H252" s="53">
        <v>0</v>
      </c>
      <c r="I252" s="54">
        <f t="shared" si="40"/>
        <v>0</v>
      </c>
    </row>
    <row r="253" spans="1:9" x14ac:dyDescent="0.25">
      <c r="A253" s="12" t="s">
        <v>139</v>
      </c>
      <c r="B253" s="49">
        <v>69.664314280087183</v>
      </c>
      <c r="C253" s="49">
        <v>4.7392236134864341</v>
      </c>
      <c r="D253" s="49">
        <v>63.596462106426394</v>
      </c>
      <c r="E253" s="49">
        <v>0</v>
      </c>
      <c r="F253" s="372"/>
      <c r="G253" s="49">
        <v>0</v>
      </c>
      <c r="H253" s="58">
        <v>0</v>
      </c>
      <c r="I253" s="48">
        <f t="shared" si="40"/>
        <v>138</v>
      </c>
    </row>
    <row r="254" spans="1:9" x14ac:dyDescent="0.25">
      <c r="A254" s="11" t="s">
        <v>18</v>
      </c>
      <c r="B254" s="52">
        <v>0</v>
      </c>
      <c r="C254" s="52">
        <v>0</v>
      </c>
      <c r="D254" s="52">
        <v>0</v>
      </c>
      <c r="E254" s="52">
        <v>0</v>
      </c>
      <c r="F254" s="372"/>
      <c r="G254" s="52">
        <v>0</v>
      </c>
      <c r="H254" s="53">
        <v>0</v>
      </c>
      <c r="I254" s="54">
        <f t="shared" si="40"/>
        <v>0</v>
      </c>
    </row>
    <row r="255" spans="1:9" x14ac:dyDescent="0.25">
      <c r="A255" s="12" t="s">
        <v>19</v>
      </c>
      <c r="B255" s="49">
        <v>0</v>
      </c>
      <c r="C255" s="49">
        <v>0</v>
      </c>
      <c r="D255" s="49">
        <v>0</v>
      </c>
      <c r="E255" s="49">
        <v>0</v>
      </c>
      <c r="F255" s="372"/>
      <c r="G255" s="49">
        <v>0</v>
      </c>
      <c r="H255" s="58">
        <v>0</v>
      </c>
      <c r="I255" s="48">
        <f t="shared" si="40"/>
        <v>0</v>
      </c>
    </row>
    <row r="256" spans="1:9" x14ac:dyDescent="0.25">
      <c r="A256" s="11" t="s">
        <v>20</v>
      </c>
      <c r="B256" s="52">
        <v>0</v>
      </c>
      <c r="C256" s="52">
        <v>0</v>
      </c>
      <c r="D256" s="52">
        <v>0</v>
      </c>
      <c r="E256" s="52">
        <v>0</v>
      </c>
      <c r="F256" s="372"/>
      <c r="G256" s="52">
        <v>0</v>
      </c>
      <c r="H256" s="53">
        <v>0</v>
      </c>
      <c r="I256" s="54">
        <f t="shared" si="40"/>
        <v>0</v>
      </c>
    </row>
    <row r="257" spans="1:9" x14ac:dyDescent="0.25">
      <c r="A257" s="13" t="s">
        <v>58</v>
      </c>
      <c r="B257" s="49">
        <v>0</v>
      </c>
      <c r="C257" s="49">
        <v>0</v>
      </c>
      <c r="D257" s="49">
        <v>0</v>
      </c>
      <c r="E257" s="49">
        <v>0</v>
      </c>
      <c r="F257" s="372"/>
      <c r="G257" s="49">
        <v>0</v>
      </c>
      <c r="H257" s="58">
        <v>0</v>
      </c>
      <c r="I257" s="48">
        <f t="shared" si="40"/>
        <v>0</v>
      </c>
    </row>
    <row r="258" spans="1:9" x14ac:dyDescent="0.25">
      <c r="A258" s="11" t="s">
        <v>21</v>
      </c>
      <c r="B258" s="52">
        <v>0</v>
      </c>
      <c r="C258" s="52">
        <v>0</v>
      </c>
      <c r="D258" s="52">
        <v>0</v>
      </c>
      <c r="E258" s="52">
        <v>0</v>
      </c>
      <c r="F258" s="372"/>
      <c r="G258" s="52">
        <v>0</v>
      </c>
      <c r="H258" s="53">
        <v>0</v>
      </c>
      <c r="I258" s="54">
        <f t="shared" si="40"/>
        <v>0</v>
      </c>
    </row>
    <row r="259" spans="1:9" x14ac:dyDescent="0.25">
      <c r="A259" s="13" t="s">
        <v>22</v>
      </c>
      <c r="B259" s="49">
        <v>39.333044260492692</v>
      </c>
      <c r="C259" s="49">
        <v>6.1132341492853863E-9</v>
      </c>
      <c r="D259" s="49">
        <v>6.1132341492853863E-9</v>
      </c>
      <c r="E259" s="49">
        <v>0</v>
      </c>
      <c r="F259" s="372"/>
      <c r="G259" s="49">
        <v>0</v>
      </c>
      <c r="H259" s="58">
        <v>0</v>
      </c>
      <c r="I259" s="48">
        <f t="shared" si="40"/>
        <v>39.333044272719157</v>
      </c>
    </row>
    <row r="260" spans="1:9" x14ac:dyDescent="0.25">
      <c r="A260" s="11" t="s">
        <v>23</v>
      </c>
      <c r="B260" s="52">
        <v>6.9919679552894998</v>
      </c>
      <c r="C260" s="52">
        <v>7.7317168304923822E-9</v>
      </c>
      <c r="D260" s="52">
        <v>0.12523203697878224</v>
      </c>
      <c r="E260" s="52">
        <v>0</v>
      </c>
      <c r="F260" s="372"/>
      <c r="G260" s="52">
        <v>0</v>
      </c>
      <c r="H260" s="53">
        <v>0</v>
      </c>
      <c r="I260" s="54">
        <f t="shared" si="40"/>
        <v>7.1171999999999986</v>
      </c>
    </row>
    <row r="261" spans="1:9" ht="14.4" thickBot="1" x14ac:dyDescent="0.3">
      <c r="A261" s="13" t="s">
        <v>24</v>
      </c>
      <c r="B261" s="49">
        <v>9.5806971067768671</v>
      </c>
      <c r="C261" s="49">
        <v>2.3444537525854917E-2</v>
      </c>
      <c r="D261" s="49">
        <v>150.79098187119277</v>
      </c>
      <c r="E261" s="49">
        <v>95.378435706191624</v>
      </c>
      <c r="F261" s="373"/>
      <c r="G261" s="49">
        <v>183.22439482016748</v>
      </c>
      <c r="H261" s="58">
        <v>4.7416459581453987</v>
      </c>
      <c r="I261" s="48">
        <f t="shared" si="40"/>
        <v>443.7396</v>
      </c>
    </row>
    <row r="262" spans="1:9" x14ac:dyDescent="0.25">
      <c r="A262" s="21" t="s">
        <v>25</v>
      </c>
      <c r="B262" s="127">
        <f>SUM(B241:B261)</f>
        <v>270.50565545087812</v>
      </c>
      <c r="C262" s="127">
        <f t="shared" ref="C262:I262" si="41">SUM(C241:C261)</f>
        <v>4.7834547409762118</v>
      </c>
      <c r="D262" s="127">
        <f t="shared" si="41"/>
        <v>290.8529998930353</v>
      </c>
      <c r="E262" s="127">
        <f t="shared" si="41"/>
        <v>96.584671389155744</v>
      </c>
      <c r="F262" s="127">
        <f t="shared" si="41"/>
        <v>0</v>
      </c>
      <c r="G262" s="127">
        <f t="shared" si="41"/>
        <v>183.22439482016748</v>
      </c>
      <c r="H262" s="128">
        <f t="shared" si="41"/>
        <v>4.7416459581453987</v>
      </c>
      <c r="I262" s="129">
        <f t="shared" si="41"/>
        <v>850.69282225235838</v>
      </c>
    </row>
    <row r="263" spans="1:9" ht="15" thickBot="1" x14ac:dyDescent="0.35">
      <c r="A263" s="18" t="s">
        <v>85</v>
      </c>
      <c r="B263" s="105">
        <f>B262/$I262</f>
        <v>0.31798276460669667</v>
      </c>
      <c r="C263" s="105">
        <f t="shared" ref="C263:I263" si="42">C262/$I262</f>
        <v>5.6230105813179151E-3</v>
      </c>
      <c r="D263" s="105">
        <f t="shared" si="42"/>
        <v>0.34190132123479189</v>
      </c>
      <c r="E263" s="105">
        <f t="shared" si="42"/>
        <v>0.11353648327892422</v>
      </c>
      <c r="F263" s="105">
        <f t="shared" si="42"/>
        <v>0</v>
      </c>
      <c r="G263" s="105">
        <f t="shared" si="42"/>
        <v>0.2153825564615072</v>
      </c>
      <c r="H263" s="105">
        <f t="shared" si="42"/>
        <v>5.5738638367619697E-3</v>
      </c>
      <c r="I263" s="107">
        <f t="shared" si="42"/>
        <v>1</v>
      </c>
    </row>
    <row r="264" spans="1:9" ht="14.4" thickBot="1" x14ac:dyDescent="0.3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7.6" x14ac:dyDescent="0.25">
      <c r="A265" s="417" t="s">
        <v>35</v>
      </c>
      <c r="B265" s="41" t="s">
        <v>0</v>
      </c>
      <c r="C265" s="41" t="s">
        <v>1</v>
      </c>
      <c r="D265" s="41" t="s">
        <v>2</v>
      </c>
      <c r="E265" s="41" t="s">
        <v>3</v>
      </c>
      <c r="F265" s="41" t="s">
        <v>26</v>
      </c>
      <c r="G265" s="41" t="s">
        <v>4</v>
      </c>
      <c r="H265" s="41" t="s">
        <v>84</v>
      </c>
      <c r="I265" s="42" t="s">
        <v>5</v>
      </c>
    </row>
    <row r="266" spans="1:9" ht="14.25" customHeight="1" x14ac:dyDescent="0.25">
      <c r="A266" s="418" t="s">
        <v>35</v>
      </c>
      <c r="B266" s="357"/>
      <c r="C266" s="358"/>
      <c r="D266" s="358"/>
      <c r="E266" s="358"/>
      <c r="F266" s="358"/>
      <c r="G266" s="358"/>
      <c r="H266" s="358"/>
      <c r="I266" s="359"/>
    </row>
    <row r="267" spans="1:9" x14ac:dyDescent="0.25">
      <c r="A267" s="10" t="s">
        <v>6</v>
      </c>
      <c r="B267" s="46">
        <v>0</v>
      </c>
      <c r="C267" s="46">
        <v>0</v>
      </c>
      <c r="D267" s="46">
        <v>0</v>
      </c>
      <c r="E267" s="46">
        <v>0</v>
      </c>
      <c r="F267" s="371"/>
      <c r="G267" s="46">
        <v>0</v>
      </c>
      <c r="H267" s="47">
        <v>0</v>
      </c>
      <c r="I267" s="48">
        <f>SUM(B267:H267)</f>
        <v>0</v>
      </c>
    </row>
    <row r="268" spans="1:9" x14ac:dyDescent="0.25">
      <c r="A268" s="11" t="s">
        <v>7</v>
      </c>
      <c r="B268" s="52">
        <v>0</v>
      </c>
      <c r="C268" s="52">
        <v>0</v>
      </c>
      <c r="D268" s="52">
        <v>0</v>
      </c>
      <c r="E268" s="52">
        <v>0</v>
      </c>
      <c r="F268" s="372"/>
      <c r="G268" s="52">
        <v>0</v>
      </c>
      <c r="H268" s="53">
        <v>0</v>
      </c>
      <c r="I268" s="54">
        <f t="shared" ref="I268:I287" si="43">SUM(B268:H268)</f>
        <v>0</v>
      </c>
    </row>
    <row r="269" spans="1:9" x14ac:dyDescent="0.25">
      <c r="A269" s="12" t="s">
        <v>8</v>
      </c>
      <c r="B269" s="49">
        <v>0</v>
      </c>
      <c r="C269" s="49">
        <v>0</v>
      </c>
      <c r="D269" s="49">
        <v>0</v>
      </c>
      <c r="E269" s="49">
        <v>0</v>
      </c>
      <c r="F269" s="372"/>
      <c r="G269" s="49">
        <v>0</v>
      </c>
      <c r="H269" s="58">
        <v>0</v>
      </c>
      <c r="I269" s="48">
        <f t="shared" si="43"/>
        <v>0</v>
      </c>
    </row>
    <row r="270" spans="1:9" x14ac:dyDescent="0.25">
      <c r="A270" s="11" t="s">
        <v>9</v>
      </c>
      <c r="B270" s="52">
        <v>0</v>
      </c>
      <c r="C270" s="52">
        <v>0</v>
      </c>
      <c r="D270" s="52">
        <v>0</v>
      </c>
      <c r="E270" s="52">
        <v>0</v>
      </c>
      <c r="F270" s="372"/>
      <c r="G270" s="52">
        <v>0</v>
      </c>
      <c r="H270" s="53">
        <v>0</v>
      </c>
      <c r="I270" s="54">
        <f t="shared" si="43"/>
        <v>0</v>
      </c>
    </row>
    <row r="271" spans="1:9" x14ac:dyDescent="0.25">
      <c r="A271" s="12" t="s">
        <v>10</v>
      </c>
      <c r="B271" s="49">
        <v>0</v>
      </c>
      <c r="C271" s="49">
        <v>0</v>
      </c>
      <c r="D271" s="49">
        <v>0</v>
      </c>
      <c r="E271" s="49">
        <v>0</v>
      </c>
      <c r="F271" s="372"/>
      <c r="G271" s="49">
        <v>0</v>
      </c>
      <c r="H271" s="58">
        <v>0</v>
      </c>
      <c r="I271" s="48">
        <f t="shared" si="43"/>
        <v>0</v>
      </c>
    </row>
    <row r="272" spans="1:9" x14ac:dyDescent="0.25">
      <c r="A272" s="11" t="s">
        <v>11</v>
      </c>
      <c r="B272" s="52">
        <v>1.1657457111957395E-8</v>
      </c>
      <c r="C272" s="52">
        <v>1.1657457111957395E-8</v>
      </c>
      <c r="D272" s="52">
        <v>1.1657457111957395E-8</v>
      </c>
      <c r="E272" s="52">
        <v>8.2919895039837328E-3</v>
      </c>
      <c r="F272" s="372"/>
      <c r="G272" s="52">
        <v>0</v>
      </c>
      <c r="H272" s="53">
        <v>0</v>
      </c>
      <c r="I272" s="54">
        <f t="shared" si="43"/>
        <v>8.2920244763550685E-3</v>
      </c>
    </row>
    <row r="273" spans="1:9" x14ac:dyDescent="0.25">
      <c r="A273" s="12" t="s">
        <v>12</v>
      </c>
      <c r="B273" s="49">
        <v>0</v>
      </c>
      <c r="C273" s="49">
        <v>0</v>
      </c>
      <c r="D273" s="49">
        <v>0</v>
      </c>
      <c r="E273" s="49">
        <v>0</v>
      </c>
      <c r="F273" s="372"/>
      <c r="G273" s="49">
        <v>0</v>
      </c>
      <c r="H273" s="58">
        <v>0</v>
      </c>
      <c r="I273" s="48">
        <f>SUM(B273:H273)</f>
        <v>0</v>
      </c>
    </row>
    <row r="274" spans="1:9" x14ac:dyDescent="0.25">
      <c r="A274" s="11" t="s">
        <v>13</v>
      </c>
      <c r="B274" s="52">
        <v>6.5978892964279554E-9</v>
      </c>
      <c r="C274" s="52">
        <v>6.5978892964279554E-9</v>
      </c>
      <c r="D274" s="52">
        <v>6.5978892964279554E-9</v>
      </c>
      <c r="E274" s="52">
        <v>6.7123000500190537</v>
      </c>
      <c r="F274" s="372"/>
      <c r="G274" s="52">
        <v>0</v>
      </c>
      <c r="H274" s="53">
        <v>0</v>
      </c>
      <c r="I274" s="54">
        <f t="shared" si="43"/>
        <v>6.7123000698127218</v>
      </c>
    </row>
    <row r="275" spans="1:9" x14ac:dyDescent="0.25">
      <c r="A275" s="12" t="s">
        <v>14</v>
      </c>
      <c r="B275" s="49">
        <v>0.24811260250018138</v>
      </c>
      <c r="C275" s="49">
        <v>1.029491489335848E-2</v>
      </c>
      <c r="D275" s="49">
        <v>1.01959248260646</v>
      </c>
      <c r="E275" s="49">
        <v>0</v>
      </c>
      <c r="F275" s="372"/>
      <c r="G275" s="49">
        <v>0</v>
      </c>
      <c r="H275" s="58">
        <v>0</v>
      </c>
      <c r="I275" s="48">
        <f t="shared" si="43"/>
        <v>1.2779999999999998</v>
      </c>
    </row>
    <row r="276" spans="1:9" x14ac:dyDescent="0.25">
      <c r="A276" s="11" t="s">
        <v>15</v>
      </c>
      <c r="B276" s="52">
        <v>7.0269445269182569</v>
      </c>
      <c r="C276" s="52">
        <v>7.9144455169244967</v>
      </c>
      <c r="D276" s="52">
        <v>4.0586099561572455</v>
      </c>
      <c r="E276" s="52">
        <v>0</v>
      </c>
      <c r="F276" s="372"/>
      <c r="G276" s="52">
        <v>0</v>
      </c>
      <c r="H276" s="53">
        <v>0</v>
      </c>
      <c r="I276" s="54">
        <f>SUM(B276:H276)</f>
        <v>19</v>
      </c>
    </row>
    <row r="277" spans="1:9" x14ac:dyDescent="0.25">
      <c r="A277" s="12" t="s">
        <v>16</v>
      </c>
      <c r="B277" s="49">
        <v>0</v>
      </c>
      <c r="C277" s="49">
        <v>0</v>
      </c>
      <c r="D277" s="49">
        <v>0</v>
      </c>
      <c r="E277" s="49">
        <v>0</v>
      </c>
      <c r="F277" s="372"/>
      <c r="G277" s="49">
        <v>0</v>
      </c>
      <c r="H277" s="58">
        <v>0</v>
      </c>
      <c r="I277" s="48">
        <f t="shared" si="43"/>
        <v>0</v>
      </c>
    </row>
    <row r="278" spans="1:9" x14ac:dyDescent="0.25">
      <c r="A278" s="11" t="s">
        <v>17</v>
      </c>
      <c r="B278" s="52">
        <v>0</v>
      </c>
      <c r="C278" s="52">
        <v>0</v>
      </c>
      <c r="D278" s="52">
        <v>0</v>
      </c>
      <c r="E278" s="52">
        <v>0</v>
      </c>
      <c r="F278" s="372"/>
      <c r="G278" s="52">
        <v>0</v>
      </c>
      <c r="H278" s="53">
        <v>0</v>
      </c>
      <c r="I278" s="54">
        <f t="shared" si="43"/>
        <v>0</v>
      </c>
    </row>
    <row r="279" spans="1:9" x14ac:dyDescent="0.25">
      <c r="A279" s="12" t="s">
        <v>139</v>
      </c>
      <c r="B279" s="49">
        <v>0</v>
      </c>
      <c r="C279" s="49">
        <v>0</v>
      </c>
      <c r="D279" s="49">
        <v>0</v>
      </c>
      <c r="E279" s="49">
        <v>0</v>
      </c>
      <c r="F279" s="372"/>
      <c r="G279" s="49">
        <v>0</v>
      </c>
      <c r="H279" s="58">
        <v>0</v>
      </c>
      <c r="I279" s="48">
        <f t="shared" si="43"/>
        <v>0</v>
      </c>
    </row>
    <row r="280" spans="1:9" x14ac:dyDescent="0.25">
      <c r="A280" s="11" t="s">
        <v>18</v>
      </c>
      <c r="B280" s="52">
        <v>0</v>
      </c>
      <c r="C280" s="52">
        <v>0</v>
      </c>
      <c r="D280" s="52">
        <v>0</v>
      </c>
      <c r="E280" s="52">
        <v>0</v>
      </c>
      <c r="F280" s="372"/>
      <c r="G280" s="52">
        <v>0</v>
      </c>
      <c r="H280" s="53">
        <v>0</v>
      </c>
      <c r="I280" s="54">
        <f t="shared" si="43"/>
        <v>0</v>
      </c>
    </row>
    <row r="281" spans="1:9" x14ac:dyDescent="0.25">
      <c r="A281" s="12" t="s">
        <v>19</v>
      </c>
      <c r="B281" s="49">
        <v>0</v>
      </c>
      <c r="C281" s="49">
        <v>0</v>
      </c>
      <c r="D281" s="49">
        <v>0</v>
      </c>
      <c r="E281" s="49">
        <v>0</v>
      </c>
      <c r="F281" s="372"/>
      <c r="G281" s="49">
        <v>0</v>
      </c>
      <c r="H281" s="58">
        <v>0</v>
      </c>
      <c r="I281" s="48">
        <f t="shared" si="43"/>
        <v>0</v>
      </c>
    </row>
    <row r="282" spans="1:9" x14ac:dyDescent="0.25">
      <c r="A282" s="11" t="s">
        <v>20</v>
      </c>
      <c r="B282" s="52">
        <v>0</v>
      </c>
      <c r="C282" s="52">
        <v>0</v>
      </c>
      <c r="D282" s="52">
        <v>0</v>
      </c>
      <c r="E282" s="52">
        <v>0</v>
      </c>
      <c r="F282" s="372"/>
      <c r="G282" s="52">
        <v>0</v>
      </c>
      <c r="H282" s="53">
        <v>0</v>
      </c>
      <c r="I282" s="54">
        <f t="shared" si="43"/>
        <v>0</v>
      </c>
    </row>
    <row r="283" spans="1:9" x14ac:dyDescent="0.25">
      <c r="A283" s="13" t="s">
        <v>58</v>
      </c>
      <c r="B283" s="49">
        <v>0</v>
      </c>
      <c r="C283" s="49">
        <v>0</v>
      </c>
      <c r="D283" s="49">
        <v>0</v>
      </c>
      <c r="E283" s="49">
        <v>0</v>
      </c>
      <c r="F283" s="372"/>
      <c r="G283" s="49">
        <v>0</v>
      </c>
      <c r="H283" s="58">
        <v>0</v>
      </c>
      <c r="I283" s="48">
        <f t="shared" si="43"/>
        <v>0</v>
      </c>
    </row>
    <row r="284" spans="1:9" x14ac:dyDescent="0.25">
      <c r="A284" s="11" t="s">
        <v>21</v>
      </c>
      <c r="B284" s="52">
        <v>0</v>
      </c>
      <c r="C284" s="52">
        <v>0</v>
      </c>
      <c r="D284" s="52">
        <v>0</v>
      </c>
      <c r="E284" s="52">
        <v>0</v>
      </c>
      <c r="F284" s="372"/>
      <c r="G284" s="52">
        <v>0</v>
      </c>
      <c r="H284" s="53">
        <v>0</v>
      </c>
      <c r="I284" s="54">
        <f t="shared" si="43"/>
        <v>0</v>
      </c>
    </row>
    <row r="285" spans="1:9" x14ac:dyDescent="0.25">
      <c r="A285" s="13" t="s">
        <v>22</v>
      </c>
      <c r="B285" s="49">
        <v>0</v>
      </c>
      <c r="C285" s="49">
        <v>0</v>
      </c>
      <c r="D285" s="49">
        <v>0</v>
      </c>
      <c r="E285" s="49">
        <v>0</v>
      </c>
      <c r="F285" s="372"/>
      <c r="G285" s="49">
        <v>0</v>
      </c>
      <c r="H285" s="58">
        <v>0</v>
      </c>
      <c r="I285" s="48">
        <f t="shared" si="43"/>
        <v>0</v>
      </c>
    </row>
    <row r="286" spans="1:9" x14ac:dyDescent="0.25">
      <c r="A286" s="11" t="s">
        <v>23</v>
      </c>
      <c r="B286" s="52">
        <v>0</v>
      </c>
      <c r="C286" s="52">
        <v>0</v>
      </c>
      <c r="D286" s="52">
        <v>0</v>
      </c>
      <c r="E286" s="52">
        <v>0</v>
      </c>
      <c r="F286" s="372"/>
      <c r="G286" s="52">
        <v>0</v>
      </c>
      <c r="H286" s="53">
        <v>0</v>
      </c>
      <c r="I286" s="54">
        <f t="shared" si="43"/>
        <v>0</v>
      </c>
    </row>
    <row r="287" spans="1:9" ht="14.4" thickBot="1" x14ac:dyDescent="0.3">
      <c r="A287" s="13" t="s">
        <v>24</v>
      </c>
      <c r="B287" s="49">
        <v>0.21462760985822624</v>
      </c>
      <c r="C287" s="49">
        <v>8.2552265196878428E-9</v>
      </c>
      <c r="D287" s="49">
        <v>583.08042394839867</v>
      </c>
      <c r="E287" s="49">
        <v>133.4647092265335</v>
      </c>
      <c r="F287" s="373"/>
      <c r="G287" s="49">
        <v>10.926239206954333</v>
      </c>
      <c r="H287" s="58">
        <v>0</v>
      </c>
      <c r="I287" s="48">
        <f t="shared" si="43"/>
        <v>727.68599999999992</v>
      </c>
    </row>
    <row r="288" spans="1:9" x14ac:dyDescent="0.25">
      <c r="A288" s="21" t="s">
        <v>25</v>
      </c>
      <c r="B288" s="127">
        <f>SUM(B267:B287)</f>
        <v>7.4896847575320109</v>
      </c>
      <c r="C288" s="127">
        <f t="shared" ref="C288:I288" si="44">SUM(C267:C287)</f>
        <v>7.9247404583284284</v>
      </c>
      <c r="D288" s="127">
        <f t="shared" si="44"/>
        <v>588.15862640541775</v>
      </c>
      <c r="E288" s="127">
        <f t="shared" si="44"/>
        <v>140.18530126605654</v>
      </c>
      <c r="F288" s="127">
        <f t="shared" si="44"/>
        <v>0</v>
      </c>
      <c r="G288" s="127">
        <f t="shared" si="44"/>
        <v>10.926239206954333</v>
      </c>
      <c r="H288" s="128">
        <f t="shared" si="44"/>
        <v>0</v>
      </c>
      <c r="I288" s="129">
        <f t="shared" si="44"/>
        <v>754.68459209428897</v>
      </c>
    </row>
    <row r="289" spans="1:9" ht="15" thickBot="1" x14ac:dyDescent="0.35">
      <c r="A289" s="18" t="s">
        <v>85</v>
      </c>
      <c r="B289" s="105">
        <f>B288/$I288</f>
        <v>9.9242582079855993E-3</v>
      </c>
      <c r="C289" s="105">
        <f t="shared" ref="C289:I289" si="45">C288/$I288</f>
        <v>1.0500731751176821E-2</v>
      </c>
      <c r="D289" s="105">
        <f t="shared" si="45"/>
        <v>0.77934362588912409</v>
      </c>
      <c r="E289" s="105">
        <f t="shared" si="45"/>
        <v>0.18575349587704584</v>
      </c>
      <c r="F289" s="105">
        <f t="shared" si="45"/>
        <v>0</v>
      </c>
      <c r="G289" s="105">
        <f t="shared" si="45"/>
        <v>1.4477888274667767E-2</v>
      </c>
      <c r="H289" s="105">
        <f t="shared" si="45"/>
        <v>0</v>
      </c>
      <c r="I289" s="107">
        <f t="shared" si="45"/>
        <v>1</v>
      </c>
    </row>
    <row r="290" spans="1:9" ht="14.4" thickBot="1" x14ac:dyDescent="0.3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 customHeight="1" x14ac:dyDescent="0.25">
      <c r="A291" s="417" t="s">
        <v>36</v>
      </c>
      <c r="B291" s="41" t="s">
        <v>0</v>
      </c>
      <c r="C291" s="41" t="s">
        <v>1</v>
      </c>
      <c r="D291" s="41" t="s">
        <v>2</v>
      </c>
      <c r="E291" s="41" t="s">
        <v>3</v>
      </c>
      <c r="F291" s="41" t="s">
        <v>26</v>
      </c>
      <c r="G291" s="41" t="s">
        <v>4</v>
      </c>
      <c r="H291" s="41" t="s">
        <v>84</v>
      </c>
      <c r="I291" s="42" t="s">
        <v>5</v>
      </c>
    </row>
    <row r="292" spans="1:9" ht="14.25" customHeight="1" x14ac:dyDescent="0.25">
      <c r="A292" s="418" t="s">
        <v>36</v>
      </c>
      <c r="B292" s="357"/>
      <c r="C292" s="358"/>
      <c r="D292" s="358"/>
      <c r="E292" s="358"/>
      <c r="F292" s="358"/>
      <c r="G292" s="358"/>
      <c r="H292" s="358"/>
      <c r="I292" s="359"/>
    </row>
    <row r="293" spans="1:9" x14ac:dyDescent="0.25">
      <c r="A293" s="10" t="s">
        <v>6</v>
      </c>
      <c r="B293" s="46">
        <v>0</v>
      </c>
      <c r="C293" s="46">
        <v>0</v>
      </c>
      <c r="D293" s="46">
        <v>0</v>
      </c>
      <c r="E293" s="46">
        <v>0</v>
      </c>
      <c r="F293" s="371"/>
      <c r="G293" s="46">
        <v>0</v>
      </c>
      <c r="H293" s="47">
        <v>0</v>
      </c>
      <c r="I293" s="48">
        <f>SUM(B293:H293)</f>
        <v>0</v>
      </c>
    </row>
    <row r="294" spans="1:9" x14ac:dyDescent="0.25">
      <c r="A294" s="11" t="s">
        <v>7</v>
      </c>
      <c r="B294" s="52">
        <v>0</v>
      </c>
      <c r="C294" s="52">
        <v>16</v>
      </c>
      <c r="D294" s="52">
        <v>0</v>
      </c>
      <c r="E294" s="52">
        <v>0</v>
      </c>
      <c r="F294" s="372"/>
      <c r="G294" s="52">
        <v>0</v>
      </c>
      <c r="H294" s="53">
        <v>0</v>
      </c>
      <c r="I294" s="54">
        <f t="shared" ref="I294:I313" si="46">SUM(B294:H294)</f>
        <v>16</v>
      </c>
    </row>
    <row r="295" spans="1:9" x14ac:dyDescent="0.25">
      <c r="A295" s="12" t="s">
        <v>8</v>
      </c>
      <c r="B295" s="49">
        <v>0</v>
      </c>
      <c r="C295" s="49">
        <v>0</v>
      </c>
      <c r="D295" s="49">
        <v>0</v>
      </c>
      <c r="E295" s="49">
        <v>0</v>
      </c>
      <c r="F295" s="372"/>
      <c r="G295" s="49">
        <v>0</v>
      </c>
      <c r="H295" s="58">
        <v>0</v>
      </c>
      <c r="I295" s="48">
        <f t="shared" si="46"/>
        <v>0</v>
      </c>
    </row>
    <row r="296" spans="1:9" x14ac:dyDescent="0.25">
      <c r="A296" s="11" t="s">
        <v>9</v>
      </c>
      <c r="B296" s="52">
        <v>0</v>
      </c>
      <c r="C296" s="52">
        <v>0</v>
      </c>
      <c r="D296" s="52">
        <v>0</v>
      </c>
      <c r="E296" s="52">
        <v>0</v>
      </c>
      <c r="F296" s="372"/>
      <c r="G296" s="52">
        <v>0</v>
      </c>
      <c r="H296" s="53">
        <v>0</v>
      </c>
      <c r="I296" s="54">
        <f t="shared" si="46"/>
        <v>0</v>
      </c>
    </row>
    <row r="297" spans="1:9" x14ac:dyDescent="0.25">
      <c r="A297" s="12" t="s">
        <v>10</v>
      </c>
      <c r="B297" s="49">
        <v>0</v>
      </c>
      <c r="C297" s="49">
        <v>0</v>
      </c>
      <c r="D297" s="49">
        <v>0</v>
      </c>
      <c r="E297" s="49">
        <v>0</v>
      </c>
      <c r="F297" s="372"/>
      <c r="G297" s="49">
        <v>0</v>
      </c>
      <c r="H297" s="58">
        <v>0</v>
      </c>
      <c r="I297" s="48">
        <f t="shared" si="46"/>
        <v>0</v>
      </c>
    </row>
    <row r="298" spans="1:9" x14ac:dyDescent="0.25">
      <c r="A298" s="11" t="s">
        <v>11</v>
      </c>
      <c r="B298" s="52">
        <v>0</v>
      </c>
      <c r="C298" s="52">
        <v>0</v>
      </c>
      <c r="D298" s="52">
        <v>0</v>
      </c>
      <c r="E298" s="52">
        <v>0</v>
      </c>
      <c r="F298" s="372"/>
      <c r="G298" s="52">
        <v>0</v>
      </c>
      <c r="H298" s="53">
        <v>0</v>
      </c>
      <c r="I298" s="54">
        <f t="shared" si="46"/>
        <v>0</v>
      </c>
    </row>
    <row r="299" spans="1:9" x14ac:dyDescent="0.25">
      <c r="A299" s="12" t="s">
        <v>12</v>
      </c>
      <c r="B299" s="49">
        <v>0</v>
      </c>
      <c r="C299" s="49">
        <v>0</v>
      </c>
      <c r="D299" s="49">
        <v>0</v>
      </c>
      <c r="E299" s="49">
        <v>0</v>
      </c>
      <c r="F299" s="372"/>
      <c r="G299" s="49">
        <v>0</v>
      </c>
      <c r="H299" s="58">
        <v>0</v>
      </c>
      <c r="I299" s="48">
        <f>SUM(B299:H299)</f>
        <v>0</v>
      </c>
    </row>
    <row r="300" spans="1:9" x14ac:dyDescent="0.25">
      <c r="A300" s="11" t="s">
        <v>13</v>
      </c>
      <c r="B300" s="52">
        <v>0</v>
      </c>
      <c r="C300" s="52">
        <v>0</v>
      </c>
      <c r="D300" s="52">
        <v>0</v>
      </c>
      <c r="E300" s="52">
        <v>0.24027349835383829</v>
      </c>
      <c r="F300" s="372"/>
      <c r="G300" s="52">
        <v>0</v>
      </c>
      <c r="H300" s="53">
        <v>0</v>
      </c>
      <c r="I300" s="54">
        <f t="shared" si="46"/>
        <v>0.24027349835383829</v>
      </c>
    </row>
    <row r="301" spans="1:9" x14ac:dyDescent="0.25">
      <c r="A301" s="12" t="s">
        <v>14</v>
      </c>
      <c r="B301" s="49">
        <v>0.44514273620805433</v>
      </c>
      <c r="C301" s="49">
        <v>6.6057263791945625E-2</v>
      </c>
      <c r="D301" s="49">
        <v>0</v>
      </c>
      <c r="E301" s="49">
        <v>0</v>
      </c>
      <c r="F301" s="372"/>
      <c r="G301" s="49">
        <v>0</v>
      </c>
      <c r="H301" s="58">
        <v>0</v>
      </c>
      <c r="I301" s="48">
        <f t="shared" si="46"/>
        <v>0.51119999999999999</v>
      </c>
    </row>
    <row r="302" spans="1:9" x14ac:dyDescent="0.25">
      <c r="A302" s="11" t="s">
        <v>15</v>
      </c>
      <c r="B302" s="52">
        <v>68.513457839025378</v>
      </c>
      <c r="C302" s="52">
        <v>312.66671236617879</v>
      </c>
      <c r="D302" s="52">
        <v>15.819829794795846</v>
      </c>
      <c r="E302" s="52">
        <v>0</v>
      </c>
      <c r="F302" s="372"/>
      <c r="G302" s="52">
        <v>0</v>
      </c>
      <c r="H302" s="53">
        <v>0</v>
      </c>
      <c r="I302" s="54">
        <f>SUM(B302:H302)</f>
        <v>397</v>
      </c>
    </row>
    <row r="303" spans="1:9" x14ac:dyDescent="0.25">
      <c r="A303" s="12" t="s">
        <v>16</v>
      </c>
      <c r="B303" s="49">
        <v>5.2796655331884728E-3</v>
      </c>
      <c r="C303" s="49">
        <v>2.9324846270988734</v>
      </c>
      <c r="D303" s="49">
        <v>1.0622357073679383</v>
      </c>
      <c r="E303" s="49">
        <v>0</v>
      </c>
      <c r="F303" s="372"/>
      <c r="G303" s="49">
        <v>0</v>
      </c>
      <c r="H303" s="58">
        <v>0</v>
      </c>
      <c r="I303" s="48">
        <f t="shared" si="46"/>
        <v>4</v>
      </c>
    </row>
    <row r="304" spans="1:9" x14ac:dyDescent="0.25">
      <c r="A304" s="11" t="s">
        <v>17</v>
      </c>
      <c r="B304" s="52">
        <v>0</v>
      </c>
      <c r="C304" s="52">
        <v>0</v>
      </c>
      <c r="D304" s="52">
        <v>0</v>
      </c>
      <c r="E304" s="52">
        <v>0</v>
      </c>
      <c r="F304" s="372"/>
      <c r="G304" s="52">
        <v>0</v>
      </c>
      <c r="H304" s="53">
        <v>0</v>
      </c>
      <c r="I304" s="54">
        <f t="shared" si="46"/>
        <v>0</v>
      </c>
    </row>
    <row r="305" spans="1:9" x14ac:dyDescent="0.25">
      <c r="A305" s="12" t="s">
        <v>139</v>
      </c>
      <c r="B305" s="49">
        <v>5.7931778156380425</v>
      </c>
      <c r="C305" s="49">
        <v>133.20605374318043</v>
      </c>
      <c r="D305" s="49">
        <v>11.244677700435995</v>
      </c>
      <c r="E305" s="49">
        <v>0.75609074074550087</v>
      </c>
      <c r="F305" s="372"/>
      <c r="G305" s="49">
        <v>0</v>
      </c>
      <c r="H305" s="58">
        <v>0</v>
      </c>
      <c r="I305" s="48">
        <f t="shared" si="46"/>
        <v>150.99999999999997</v>
      </c>
    </row>
    <row r="306" spans="1:9" x14ac:dyDescent="0.25">
      <c r="A306" s="11" t="s">
        <v>18</v>
      </c>
      <c r="B306" s="52">
        <v>0</v>
      </c>
      <c r="C306" s="52">
        <v>0</v>
      </c>
      <c r="D306" s="52">
        <v>0</v>
      </c>
      <c r="E306" s="52">
        <v>0</v>
      </c>
      <c r="F306" s="372"/>
      <c r="G306" s="52">
        <v>0</v>
      </c>
      <c r="H306" s="53">
        <v>0</v>
      </c>
      <c r="I306" s="54">
        <f t="shared" si="46"/>
        <v>0</v>
      </c>
    </row>
    <row r="307" spans="1:9" x14ac:dyDescent="0.25">
      <c r="A307" s="12" t="s">
        <v>19</v>
      </c>
      <c r="B307" s="49">
        <v>0</v>
      </c>
      <c r="C307" s="49">
        <v>0</v>
      </c>
      <c r="D307" s="49">
        <v>0</v>
      </c>
      <c r="E307" s="49">
        <v>0</v>
      </c>
      <c r="F307" s="372"/>
      <c r="G307" s="49">
        <v>0</v>
      </c>
      <c r="H307" s="58">
        <v>0</v>
      </c>
      <c r="I307" s="48">
        <f t="shared" si="46"/>
        <v>0</v>
      </c>
    </row>
    <row r="308" spans="1:9" x14ac:dyDescent="0.25">
      <c r="A308" s="11" t="s">
        <v>20</v>
      </c>
      <c r="B308" s="52">
        <v>0</v>
      </c>
      <c r="C308" s="52">
        <v>0</v>
      </c>
      <c r="D308" s="52">
        <v>0</v>
      </c>
      <c r="E308" s="52">
        <v>0</v>
      </c>
      <c r="F308" s="372"/>
      <c r="G308" s="52">
        <v>0</v>
      </c>
      <c r="H308" s="53">
        <v>0</v>
      </c>
      <c r="I308" s="54">
        <f t="shared" si="46"/>
        <v>0</v>
      </c>
    </row>
    <row r="309" spans="1:9" x14ac:dyDescent="0.25">
      <c r="A309" s="13" t="s">
        <v>58</v>
      </c>
      <c r="B309" s="49">
        <v>13</v>
      </c>
      <c r="C309" s="49">
        <v>0</v>
      </c>
      <c r="D309" s="49">
        <v>0</v>
      </c>
      <c r="E309" s="49">
        <v>0</v>
      </c>
      <c r="F309" s="372"/>
      <c r="G309" s="49">
        <v>0</v>
      </c>
      <c r="H309" s="58">
        <v>0</v>
      </c>
      <c r="I309" s="48">
        <f t="shared" si="46"/>
        <v>13</v>
      </c>
    </row>
    <row r="310" spans="1:9" x14ac:dyDescent="0.25">
      <c r="A310" s="11" t="s">
        <v>21</v>
      </c>
      <c r="B310" s="52">
        <v>2</v>
      </c>
      <c r="C310" s="52">
        <v>0</v>
      </c>
      <c r="D310" s="52">
        <v>0</v>
      </c>
      <c r="E310" s="52">
        <v>0</v>
      </c>
      <c r="F310" s="372"/>
      <c r="G310" s="52">
        <v>0</v>
      </c>
      <c r="H310" s="53">
        <v>0</v>
      </c>
      <c r="I310" s="54">
        <f t="shared" si="46"/>
        <v>2</v>
      </c>
    </row>
    <row r="311" spans="1:9" x14ac:dyDescent="0.25">
      <c r="A311" s="13" t="s">
        <v>22</v>
      </c>
      <c r="B311" s="49">
        <v>0</v>
      </c>
      <c r="C311" s="49">
        <v>0</v>
      </c>
      <c r="D311" s="49">
        <v>0</v>
      </c>
      <c r="E311" s="49">
        <v>0</v>
      </c>
      <c r="F311" s="372"/>
      <c r="G311" s="49">
        <v>0</v>
      </c>
      <c r="H311" s="58">
        <v>0</v>
      </c>
      <c r="I311" s="48">
        <f t="shared" si="46"/>
        <v>0</v>
      </c>
    </row>
    <row r="312" spans="1:9" x14ac:dyDescent="0.25">
      <c r="A312" s="11" t="s">
        <v>23</v>
      </c>
      <c r="B312" s="52">
        <v>0.13425813476276227</v>
      </c>
      <c r="C312" s="52">
        <v>2.1895557351647894</v>
      </c>
      <c r="D312" s="52">
        <v>0.32938613007244855</v>
      </c>
      <c r="E312" s="52">
        <v>0</v>
      </c>
      <c r="F312" s="372"/>
      <c r="G312" s="52">
        <v>0</v>
      </c>
      <c r="H312" s="53">
        <v>0</v>
      </c>
      <c r="I312" s="54">
        <f t="shared" si="46"/>
        <v>2.6532</v>
      </c>
    </row>
    <row r="313" spans="1:9" ht="14.4" thickBot="1" x14ac:dyDescent="0.3">
      <c r="A313" s="13" t="s">
        <v>24</v>
      </c>
      <c r="B313" s="49">
        <v>3.0316155411975529</v>
      </c>
      <c r="C313" s="49">
        <v>4.9577787768338482</v>
      </c>
      <c r="D313" s="49">
        <v>15.431698426976686</v>
      </c>
      <c r="E313" s="49">
        <v>171.39201224518197</v>
      </c>
      <c r="F313" s="373"/>
      <c r="G313" s="49">
        <v>16.818201743824989</v>
      </c>
      <c r="H313" s="58">
        <v>5.5893265984993924E-2</v>
      </c>
      <c r="I313" s="48">
        <f t="shared" si="46"/>
        <v>211.68720000000005</v>
      </c>
    </row>
    <row r="314" spans="1:9" x14ac:dyDescent="0.25">
      <c r="A314" s="21" t="s">
        <v>25</v>
      </c>
      <c r="B314" s="127">
        <f>SUM(B293:B313)</f>
        <v>92.922931732364987</v>
      </c>
      <c r="C314" s="127">
        <f t="shared" ref="C314:I314" si="47">SUM(C293:C313)</f>
        <v>472.01864251224862</v>
      </c>
      <c r="D314" s="127">
        <f t="shared" si="47"/>
        <v>43.887827759648914</v>
      </c>
      <c r="E314" s="127">
        <f t="shared" si="47"/>
        <v>172.38837648428131</v>
      </c>
      <c r="F314" s="127">
        <f t="shared" si="47"/>
        <v>0</v>
      </c>
      <c r="G314" s="127">
        <f t="shared" si="47"/>
        <v>16.818201743824989</v>
      </c>
      <c r="H314" s="128">
        <f t="shared" si="47"/>
        <v>5.5893265984993924E-2</v>
      </c>
      <c r="I314" s="129">
        <f t="shared" si="47"/>
        <v>798.09187349835383</v>
      </c>
    </row>
    <row r="315" spans="1:9" ht="15" thickBot="1" x14ac:dyDescent="0.35">
      <c r="A315" s="18" t="s">
        <v>85</v>
      </c>
      <c r="B315" s="105">
        <f>B314/$I314</f>
        <v>0.11643137189838414</v>
      </c>
      <c r="C315" s="105">
        <f t="shared" ref="C315:I315" si="48">C314/$I314</f>
        <v>0.59143396667253778</v>
      </c>
      <c r="D315" s="105">
        <f t="shared" si="48"/>
        <v>5.4990946803243498E-2</v>
      </c>
      <c r="E315" s="105">
        <f t="shared" si="48"/>
        <v>0.21600066635014656</v>
      </c>
      <c r="F315" s="105">
        <f t="shared" si="48"/>
        <v>0</v>
      </c>
      <c r="G315" s="105">
        <f t="shared" si="48"/>
        <v>2.1073014651939916E-2</v>
      </c>
      <c r="H315" s="105">
        <f t="shared" si="48"/>
        <v>7.0033623748092468E-5</v>
      </c>
      <c r="I315" s="107">
        <f t="shared" si="48"/>
        <v>1</v>
      </c>
    </row>
    <row r="316" spans="1:9" ht="14.4" thickBot="1" x14ac:dyDescent="0.3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7.6" x14ac:dyDescent="0.25">
      <c r="A317" s="417" t="s">
        <v>37</v>
      </c>
      <c r="B317" s="41" t="s">
        <v>0</v>
      </c>
      <c r="C317" s="41" t="s">
        <v>1</v>
      </c>
      <c r="D317" s="41" t="s">
        <v>2</v>
      </c>
      <c r="E317" s="41" t="s">
        <v>3</v>
      </c>
      <c r="F317" s="41" t="s">
        <v>26</v>
      </c>
      <c r="G317" s="41" t="s">
        <v>4</v>
      </c>
      <c r="H317" s="41" t="s">
        <v>84</v>
      </c>
      <c r="I317" s="42" t="s">
        <v>5</v>
      </c>
    </row>
    <row r="318" spans="1:9" ht="14.25" customHeight="1" x14ac:dyDescent="0.25">
      <c r="A318" s="418" t="s">
        <v>37</v>
      </c>
      <c r="B318" s="357"/>
      <c r="C318" s="358"/>
      <c r="D318" s="358"/>
      <c r="E318" s="358"/>
      <c r="F318" s="358"/>
      <c r="G318" s="358"/>
      <c r="H318" s="358"/>
      <c r="I318" s="359"/>
    </row>
    <row r="319" spans="1:9" x14ac:dyDescent="0.25">
      <c r="A319" s="10" t="s">
        <v>6</v>
      </c>
      <c r="B319" s="46">
        <v>3.4374999989257812E-9</v>
      </c>
      <c r="C319" s="46">
        <v>10.999999996562499</v>
      </c>
      <c r="D319" s="46">
        <v>0</v>
      </c>
      <c r="E319" s="46">
        <v>0</v>
      </c>
      <c r="F319" s="371"/>
      <c r="G319" s="46">
        <v>0</v>
      </c>
      <c r="H319" s="47">
        <v>0</v>
      </c>
      <c r="I319" s="48">
        <f>SUM(B319:H319)</f>
        <v>10.999999999999998</v>
      </c>
    </row>
    <row r="320" spans="1:9" x14ac:dyDescent="0.25">
      <c r="A320" s="11" t="s">
        <v>7</v>
      </c>
      <c r="B320" s="52">
        <v>0</v>
      </c>
      <c r="C320" s="52">
        <v>0</v>
      </c>
      <c r="D320" s="52">
        <v>0</v>
      </c>
      <c r="E320" s="52">
        <v>0</v>
      </c>
      <c r="F320" s="372"/>
      <c r="G320" s="52">
        <v>0</v>
      </c>
      <c r="H320" s="53">
        <v>0</v>
      </c>
      <c r="I320" s="54">
        <f t="shared" ref="I320:I339" si="49">SUM(B320:H320)</f>
        <v>0</v>
      </c>
    </row>
    <row r="321" spans="1:9" x14ac:dyDescent="0.25">
      <c r="A321" s="12" t="s">
        <v>8</v>
      </c>
      <c r="B321" s="49">
        <v>21</v>
      </c>
      <c r="C321" s="49">
        <v>0</v>
      </c>
      <c r="D321" s="49">
        <v>0</v>
      </c>
      <c r="E321" s="49">
        <v>0</v>
      </c>
      <c r="F321" s="372"/>
      <c r="G321" s="49">
        <v>0</v>
      </c>
      <c r="H321" s="58">
        <v>0</v>
      </c>
      <c r="I321" s="48">
        <f t="shared" si="49"/>
        <v>21</v>
      </c>
    </row>
    <row r="322" spans="1:9" x14ac:dyDescent="0.25">
      <c r="A322" s="11" t="s">
        <v>9</v>
      </c>
      <c r="B322" s="52">
        <v>0</v>
      </c>
      <c r="C322" s="52">
        <v>0</v>
      </c>
      <c r="D322" s="52">
        <v>0</v>
      </c>
      <c r="E322" s="52">
        <v>0</v>
      </c>
      <c r="F322" s="372"/>
      <c r="G322" s="52">
        <v>0</v>
      </c>
      <c r="H322" s="53">
        <v>0</v>
      </c>
      <c r="I322" s="54">
        <f t="shared" si="49"/>
        <v>0</v>
      </c>
    </row>
    <row r="323" spans="1:9" x14ac:dyDescent="0.25">
      <c r="A323" s="12" t="s">
        <v>10</v>
      </c>
      <c r="B323" s="49">
        <v>0</v>
      </c>
      <c r="C323" s="49">
        <v>0</v>
      </c>
      <c r="D323" s="49">
        <v>0</v>
      </c>
      <c r="E323" s="49">
        <v>0</v>
      </c>
      <c r="F323" s="372"/>
      <c r="G323" s="49">
        <v>0</v>
      </c>
      <c r="H323" s="58">
        <v>0</v>
      </c>
      <c r="I323" s="48">
        <f t="shared" si="49"/>
        <v>0</v>
      </c>
    </row>
    <row r="324" spans="1:9" x14ac:dyDescent="0.25">
      <c r="A324" s="11" t="s">
        <v>11</v>
      </c>
      <c r="B324" s="52">
        <v>1.1657504855518783E-8</v>
      </c>
      <c r="C324" s="52">
        <v>0</v>
      </c>
      <c r="D324" s="52">
        <v>0</v>
      </c>
      <c r="E324" s="52">
        <v>9.5498153907134981E-2</v>
      </c>
      <c r="F324" s="372"/>
      <c r="G324" s="52">
        <v>0</v>
      </c>
      <c r="H324" s="53">
        <v>0</v>
      </c>
      <c r="I324" s="54">
        <f t="shared" si="49"/>
        <v>9.5498165564639831E-2</v>
      </c>
    </row>
    <row r="325" spans="1:9" x14ac:dyDescent="0.25">
      <c r="A325" s="12" t="s">
        <v>12</v>
      </c>
      <c r="B325" s="49">
        <v>0</v>
      </c>
      <c r="C325" s="49">
        <v>0</v>
      </c>
      <c r="D325" s="49">
        <v>0</v>
      </c>
      <c r="E325" s="49">
        <v>0</v>
      </c>
      <c r="F325" s="372"/>
      <c r="G325" s="49">
        <v>0</v>
      </c>
      <c r="H325" s="58">
        <v>0</v>
      </c>
      <c r="I325" s="48">
        <f>SUM(B325:H325)</f>
        <v>0</v>
      </c>
    </row>
    <row r="326" spans="1:9" x14ac:dyDescent="0.25">
      <c r="A326" s="11" t="s">
        <v>13</v>
      </c>
      <c r="B326" s="52">
        <v>6.597888851759734E-9</v>
      </c>
      <c r="C326" s="52">
        <v>8.5631556369958561E-2</v>
      </c>
      <c r="D326" s="52">
        <v>0</v>
      </c>
      <c r="E326" s="52">
        <v>8.1625384031192329E-3</v>
      </c>
      <c r="F326" s="372"/>
      <c r="G326" s="52">
        <v>0</v>
      </c>
      <c r="H326" s="53">
        <v>0</v>
      </c>
      <c r="I326" s="54">
        <f t="shared" si="49"/>
        <v>9.3794101370966637E-2</v>
      </c>
    </row>
    <row r="327" spans="1:9" x14ac:dyDescent="0.25">
      <c r="A327" s="12" t="s">
        <v>14</v>
      </c>
      <c r="B327" s="49">
        <v>0.1278</v>
      </c>
      <c r="C327" s="49">
        <v>0</v>
      </c>
      <c r="D327" s="49">
        <v>0</v>
      </c>
      <c r="E327" s="49">
        <v>0</v>
      </c>
      <c r="F327" s="372"/>
      <c r="G327" s="49">
        <v>0</v>
      </c>
      <c r="H327" s="58">
        <v>0</v>
      </c>
      <c r="I327" s="48">
        <f t="shared" si="49"/>
        <v>0.1278</v>
      </c>
    </row>
    <row r="328" spans="1:9" x14ac:dyDescent="0.25">
      <c r="A328" s="11" t="s">
        <v>15</v>
      </c>
      <c r="B328" s="52">
        <v>13.809202449161811</v>
      </c>
      <c r="C328" s="52">
        <v>148.08100426729459</v>
      </c>
      <c r="D328" s="52">
        <v>17.109793283543603</v>
      </c>
      <c r="E328" s="52">
        <v>0</v>
      </c>
      <c r="F328" s="372"/>
      <c r="G328" s="52">
        <v>0</v>
      </c>
      <c r="H328" s="53">
        <v>0</v>
      </c>
      <c r="I328" s="54">
        <f>SUM(B328:H328)</f>
        <v>179</v>
      </c>
    </row>
    <row r="329" spans="1:9" x14ac:dyDescent="0.25">
      <c r="A329" s="12" t="s">
        <v>16</v>
      </c>
      <c r="B329" s="49">
        <v>0</v>
      </c>
      <c r="C329" s="49">
        <v>0</v>
      </c>
      <c r="D329" s="49">
        <v>0</v>
      </c>
      <c r="E329" s="49">
        <v>0</v>
      </c>
      <c r="F329" s="372"/>
      <c r="G329" s="49">
        <v>0</v>
      </c>
      <c r="H329" s="58">
        <v>0</v>
      </c>
      <c r="I329" s="48">
        <f t="shared" si="49"/>
        <v>0</v>
      </c>
    </row>
    <row r="330" spans="1:9" x14ac:dyDescent="0.25">
      <c r="A330" s="11" t="s">
        <v>17</v>
      </c>
      <c r="B330" s="52">
        <v>0</v>
      </c>
      <c r="C330" s="52">
        <v>0</v>
      </c>
      <c r="D330" s="52">
        <v>0</v>
      </c>
      <c r="E330" s="52">
        <v>0</v>
      </c>
      <c r="F330" s="372"/>
      <c r="G330" s="52">
        <v>0</v>
      </c>
      <c r="H330" s="53">
        <v>0</v>
      </c>
      <c r="I330" s="54">
        <f t="shared" si="49"/>
        <v>0</v>
      </c>
    </row>
    <row r="331" spans="1:9" x14ac:dyDescent="0.25">
      <c r="A331" s="12" t="s">
        <v>139</v>
      </c>
      <c r="B331" s="49">
        <v>76.748013752488632</v>
      </c>
      <c r="C331" s="49">
        <v>122.25657560220994</v>
      </c>
      <c r="D331" s="49">
        <v>44.987058212446058</v>
      </c>
      <c r="E331" s="49">
        <v>44.008352432855347</v>
      </c>
      <c r="F331" s="372"/>
      <c r="G331" s="49">
        <v>0</v>
      </c>
      <c r="H331" s="58">
        <v>0</v>
      </c>
      <c r="I331" s="48">
        <f t="shared" si="49"/>
        <v>288</v>
      </c>
    </row>
    <row r="332" spans="1:9" x14ac:dyDescent="0.25">
      <c r="A332" s="11" t="s">
        <v>18</v>
      </c>
      <c r="B332" s="52">
        <v>0</v>
      </c>
      <c r="C332" s="52">
        <v>0</v>
      </c>
      <c r="D332" s="52">
        <v>0</v>
      </c>
      <c r="E332" s="52">
        <v>0</v>
      </c>
      <c r="F332" s="372"/>
      <c r="G332" s="52">
        <v>0</v>
      </c>
      <c r="H332" s="53">
        <v>0</v>
      </c>
      <c r="I332" s="54">
        <f t="shared" si="49"/>
        <v>0</v>
      </c>
    </row>
    <row r="333" spans="1:9" x14ac:dyDescent="0.25">
      <c r="A333" s="12" t="s">
        <v>19</v>
      </c>
      <c r="B333" s="49">
        <v>0</v>
      </c>
      <c r="C333" s="49">
        <v>0</v>
      </c>
      <c r="D333" s="49">
        <v>0</v>
      </c>
      <c r="E333" s="49">
        <v>0</v>
      </c>
      <c r="F333" s="372"/>
      <c r="G333" s="49">
        <v>0</v>
      </c>
      <c r="H333" s="58">
        <v>0</v>
      </c>
      <c r="I333" s="48">
        <f t="shared" si="49"/>
        <v>0</v>
      </c>
    </row>
    <row r="334" spans="1:9" x14ac:dyDescent="0.25">
      <c r="A334" s="11" t="s">
        <v>20</v>
      </c>
      <c r="B334" s="52">
        <v>0</v>
      </c>
      <c r="C334" s="52">
        <v>0</v>
      </c>
      <c r="D334" s="52">
        <v>0</v>
      </c>
      <c r="E334" s="52">
        <v>0</v>
      </c>
      <c r="F334" s="372"/>
      <c r="G334" s="52">
        <v>0</v>
      </c>
      <c r="H334" s="53">
        <v>0</v>
      </c>
      <c r="I334" s="54">
        <f t="shared" si="49"/>
        <v>0</v>
      </c>
    </row>
    <row r="335" spans="1:9" x14ac:dyDescent="0.25">
      <c r="A335" s="13" t="s">
        <v>58</v>
      </c>
      <c r="B335" s="49">
        <v>0</v>
      </c>
      <c r="C335" s="49">
        <v>0</v>
      </c>
      <c r="D335" s="49">
        <v>0</v>
      </c>
      <c r="E335" s="49">
        <v>0</v>
      </c>
      <c r="F335" s="372"/>
      <c r="G335" s="49">
        <v>0</v>
      </c>
      <c r="H335" s="58">
        <v>0</v>
      </c>
      <c r="I335" s="48">
        <f t="shared" si="49"/>
        <v>0</v>
      </c>
    </row>
    <row r="336" spans="1:9" x14ac:dyDescent="0.25">
      <c r="A336" s="11" t="s">
        <v>21</v>
      </c>
      <c r="B336" s="52">
        <v>24.860406643606112</v>
      </c>
      <c r="C336" s="52">
        <v>2685.7941778200002</v>
      </c>
      <c r="D336" s="52">
        <v>2.3454155363934959</v>
      </c>
      <c r="E336" s="52">
        <v>0</v>
      </c>
      <c r="F336" s="372"/>
      <c r="G336" s="52">
        <v>0</v>
      </c>
      <c r="H336" s="53">
        <v>0</v>
      </c>
      <c r="I336" s="54">
        <f t="shared" si="49"/>
        <v>2712.9999999999995</v>
      </c>
    </row>
    <row r="337" spans="1:9" x14ac:dyDescent="0.25">
      <c r="A337" s="13" t="s">
        <v>22</v>
      </c>
      <c r="B337" s="49">
        <v>0</v>
      </c>
      <c r="C337" s="49">
        <v>0</v>
      </c>
      <c r="D337" s="49">
        <v>0</v>
      </c>
      <c r="E337" s="49">
        <v>0</v>
      </c>
      <c r="F337" s="372"/>
      <c r="G337" s="49">
        <v>0</v>
      </c>
      <c r="H337" s="58">
        <v>0</v>
      </c>
      <c r="I337" s="48">
        <f t="shared" si="49"/>
        <v>0</v>
      </c>
    </row>
    <row r="338" spans="1:9" x14ac:dyDescent="0.25">
      <c r="A338" s="11" t="s">
        <v>23</v>
      </c>
      <c r="B338" s="52">
        <v>0.40136838604662212</v>
      </c>
      <c r="C338" s="52">
        <v>0</v>
      </c>
      <c r="D338" s="52">
        <v>0.963031613953378</v>
      </c>
      <c r="E338" s="52">
        <v>0</v>
      </c>
      <c r="F338" s="372"/>
      <c r="G338" s="52">
        <v>0</v>
      </c>
      <c r="H338" s="53">
        <v>0</v>
      </c>
      <c r="I338" s="54">
        <f t="shared" si="49"/>
        <v>1.3644000000000001</v>
      </c>
    </row>
    <row r="339" spans="1:9" ht="14.4" thickBot="1" x14ac:dyDescent="0.3">
      <c r="A339" s="13" t="s">
        <v>24</v>
      </c>
      <c r="B339" s="49">
        <v>14.830471376120107</v>
      </c>
      <c r="C339" s="49">
        <v>9.654085418440431</v>
      </c>
      <c r="D339" s="49">
        <v>23.8275965929489</v>
      </c>
      <c r="E339" s="49">
        <v>708.42573072493178</v>
      </c>
      <c r="F339" s="373"/>
      <c r="G339" s="49">
        <v>56.916115887558774</v>
      </c>
      <c r="H339" s="58">
        <v>0</v>
      </c>
      <c r="I339" s="48">
        <f t="shared" si="49"/>
        <v>813.654</v>
      </c>
    </row>
    <row r="340" spans="1:9" x14ac:dyDescent="0.25">
      <c r="A340" s="21" t="s">
        <v>25</v>
      </c>
      <c r="B340" s="127">
        <f>SUM(B319:B339)</f>
        <v>151.77726262911617</v>
      </c>
      <c r="C340" s="127">
        <f t="shared" ref="C340:I340" si="50">SUM(C319:C339)</f>
        <v>2976.8714746608775</v>
      </c>
      <c r="D340" s="127">
        <f t="shared" si="50"/>
        <v>89.232895239285426</v>
      </c>
      <c r="E340" s="127">
        <f t="shared" si="50"/>
        <v>752.5377438500974</v>
      </c>
      <c r="F340" s="127">
        <f t="shared" si="50"/>
        <v>0</v>
      </c>
      <c r="G340" s="127">
        <f t="shared" si="50"/>
        <v>56.916115887558774</v>
      </c>
      <c r="H340" s="128">
        <f t="shared" si="50"/>
        <v>0</v>
      </c>
      <c r="I340" s="129">
        <f t="shared" si="50"/>
        <v>4027.335492266935</v>
      </c>
    </row>
    <row r="341" spans="1:9" ht="15" thickBot="1" x14ac:dyDescent="0.35">
      <c r="A341" s="18" t="s">
        <v>85</v>
      </c>
      <c r="B341" s="105">
        <f>B340/$I340</f>
        <v>3.7686769061219358E-2</v>
      </c>
      <c r="C341" s="105">
        <f t="shared" ref="C341:I341" si="51">C340/$I340</f>
        <v>0.73916649863834294</v>
      </c>
      <c r="D341" s="105">
        <f t="shared" si="51"/>
        <v>2.2156807003197387E-2</v>
      </c>
      <c r="E341" s="105">
        <f t="shared" si="51"/>
        <v>0.18685747569207442</v>
      </c>
      <c r="F341" s="105">
        <f t="shared" si="51"/>
        <v>0</v>
      </c>
      <c r="G341" s="105">
        <f t="shared" si="51"/>
        <v>1.4132449605165978E-2</v>
      </c>
      <c r="H341" s="105">
        <f t="shared" si="51"/>
        <v>0</v>
      </c>
      <c r="I341" s="107">
        <f t="shared" si="51"/>
        <v>1</v>
      </c>
    </row>
    <row r="342" spans="1:9" ht="14.4" thickBot="1" x14ac:dyDescent="0.3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7.6" x14ac:dyDescent="0.25">
      <c r="A343" s="417" t="s">
        <v>38</v>
      </c>
      <c r="B343" s="41" t="s">
        <v>0</v>
      </c>
      <c r="C343" s="41" t="s">
        <v>1</v>
      </c>
      <c r="D343" s="41" t="s">
        <v>2</v>
      </c>
      <c r="E343" s="41" t="s">
        <v>3</v>
      </c>
      <c r="F343" s="41" t="s">
        <v>26</v>
      </c>
      <c r="G343" s="41" t="s">
        <v>4</v>
      </c>
      <c r="H343" s="41" t="s">
        <v>84</v>
      </c>
      <c r="I343" s="42" t="s">
        <v>5</v>
      </c>
    </row>
    <row r="344" spans="1:9" ht="14.25" customHeight="1" x14ac:dyDescent="0.25">
      <c r="A344" s="418" t="s">
        <v>38</v>
      </c>
      <c r="B344" s="357"/>
      <c r="C344" s="358"/>
      <c r="D344" s="358"/>
      <c r="E344" s="358"/>
      <c r="F344" s="358"/>
      <c r="G344" s="358"/>
      <c r="H344" s="358"/>
      <c r="I344" s="359"/>
    </row>
    <row r="345" spans="1:9" x14ac:dyDescent="0.25">
      <c r="A345" s="10" t="s">
        <v>6</v>
      </c>
      <c r="B345" s="46">
        <v>0</v>
      </c>
      <c r="C345" s="46">
        <v>0</v>
      </c>
      <c r="D345" s="46">
        <v>0</v>
      </c>
      <c r="E345" s="46">
        <v>0</v>
      </c>
      <c r="F345" s="371"/>
      <c r="G345" s="46">
        <v>0</v>
      </c>
      <c r="H345" s="47">
        <v>0</v>
      </c>
      <c r="I345" s="48">
        <f>SUM(B345:H345)</f>
        <v>0</v>
      </c>
    </row>
    <row r="346" spans="1:9" x14ac:dyDescent="0.25">
      <c r="A346" s="11" t="s">
        <v>7</v>
      </c>
      <c r="B346" s="52">
        <v>0</v>
      </c>
      <c r="C346" s="52">
        <v>0</v>
      </c>
      <c r="D346" s="52">
        <v>0</v>
      </c>
      <c r="E346" s="52">
        <v>0</v>
      </c>
      <c r="F346" s="372"/>
      <c r="G346" s="52">
        <v>0</v>
      </c>
      <c r="H346" s="53">
        <v>0</v>
      </c>
      <c r="I346" s="54">
        <f t="shared" ref="I346:I365" si="52">SUM(B346:H346)</f>
        <v>0</v>
      </c>
    </row>
    <row r="347" spans="1:9" x14ac:dyDescent="0.25">
      <c r="A347" s="12" t="s">
        <v>8</v>
      </c>
      <c r="B347" s="49">
        <v>0</v>
      </c>
      <c r="C347" s="49">
        <v>0</v>
      </c>
      <c r="D347" s="49">
        <v>0</v>
      </c>
      <c r="E347" s="49">
        <v>0</v>
      </c>
      <c r="F347" s="372"/>
      <c r="G347" s="49">
        <v>0</v>
      </c>
      <c r="H347" s="58">
        <v>0</v>
      </c>
      <c r="I347" s="48">
        <f t="shared" si="52"/>
        <v>0</v>
      </c>
    </row>
    <row r="348" spans="1:9" x14ac:dyDescent="0.25">
      <c r="A348" s="11" t="s">
        <v>9</v>
      </c>
      <c r="B348" s="52">
        <v>0</v>
      </c>
      <c r="C348" s="52">
        <v>0</v>
      </c>
      <c r="D348" s="52">
        <v>0</v>
      </c>
      <c r="E348" s="52">
        <v>0</v>
      </c>
      <c r="F348" s="372"/>
      <c r="G348" s="52">
        <v>0</v>
      </c>
      <c r="H348" s="53">
        <v>0</v>
      </c>
      <c r="I348" s="54">
        <f t="shared" si="52"/>
        <v>0</v>
      </c>
    </row>
    <row r="349" spans="1:9" x14ac:dyDescent="0.25">
      <c r="A349" s="12" t="s">
        <v>10</v>
      </c>
      <c r="B349" s="49">
        <v>0</v>
      </c>
      <c r="C349" s="49">
        <v>0</v>
      </c>
      <c r="D349" s="49">
        <v>0</v>
      </c>
      <c r="E349" s="49">
        <v>0</v>
      </c>
      <c r="F349" s="372"/>
      <c r="G349" s="49">
        <v>0</v>
      </c>
      <c r="H349" s="58">
        <v>0</v>
      </c>
      <c r="I349" s="48">
        <f t="shared" si="52"/>
        <v>0</v>
      </c>
    </row>
    <row r="350" spans="1:9" x14ac:dyDescent="0.25">
      <c r="A350" s="11" t="s">
        <v>11</v>
      </c>
      <c r="B350" s="52">
        <v>1.1657464315532748E-8</v>
      </c>
      <c r="C350" s="52">
        <v>1.1657464315532748E-8</v>
      </c>
      <c r="D350" s="52">
        <v>1.1657464315532748E-8</v>
      </c>
      <c r="E350" s="52">
        <v>1.2953937513622227E-2</v>
      </c>
      <c r="F350" s="372"/>
      <c r="G350" s="52">
        <v>0</v>
      </c>
      <c r="H350" s="53">
        <v>0</v>
      </c>
      <c r="I350" s="54">
        <f t="shared" si="52"/>
        <v>1.2953972486015174E-2</v>
      </c>
    </row>
    <row r="351" spans="1:9" x14ac:dyDescent="0.25">
      <c r="A351" s="12" t="s">
        <v>12</v>
      </c>
      <c r="B351" s="49">
        <v>0</v>
      </c>
      <c r="C351" s="49">
        <v>0</v>
      </c>
      <c r="D351" s="49">
        <v>0</v>
      </c>
      <c r="E351" s="49">
        <v>0</v>
      </c>
      <c r="F351" s="372"/>
      <c r="G351" s="49">
        <v>0</v>
      </c>
      <c r="H351" s="58">
        <v>0</v>
      </c>
      <c r="I351" s="48">
        <f>SUM(B351:H351)</f>
        <v>0</v>
      </c>
    </row>
    <row r="352" spans="1:9" x14ac:dyDescent="0.25">
      <c r="A352" s="11" t="s">
        <v>13</v>
      </c>
      <c r="B352" s="52">
        <v>6.5978892342069888E-9</v>
      </c>
      <c r="C352" s="52">
        <v>6.5978892342069888E-9</v>
      </c>
      <c r="D352" s="52">
        <v>6.5978892342069888E-9</v>
      </c>
      <c r="E352" s="52">
        <v>2.1319103803847876</v>
      </c>
      <c r="F352" s="372"/>
      <c r="G352" s="52">
        <v>0</v>
      </c>
      <c r="H352" s="53">
        <v>0</v>
      </c>
      <c r="I352" s="54">
        <f t="shared" si="52"/>
        <v>2.1319104001784552</v>
      </c>
    </row>
    <row r="353" spans="1:9" x14ac:dyDescent="0.25">
      <c r="A353" s="12" t="s">
        <v>14</v>
      </c>
      <c r="B353" s="49">
        <v>0.27515658501030837</v>
      </c>
      <c r="C353" s="49">
        <v>2.6033333217629624E-9</v>
      </c>
      <c r="D353" s="49">
        <v>2.0678434097830243</v>
      </c>
      <c r="E353" s="49">
        <v>2.6033333217629624E-9</v>
      </c>
      <c r="F353" s="372"/>
      <c r="G353" s="49">
        <v>0</v>
      </c>
      <c r="H353" s="58">
        <v>0</v>
      </c>
      <c r="I353" s="48">
        <f t="shared" si="52"/>
        <v>2.3429999999999991</v>
      </c>
    </row>
    <row r="354" spans="1:9" x14ac:dyDescent="0.25">
      <c r="A354" s="11" t="s">
        <v>15</v>
      </c>
      <c r="B354" s="52">
        <v>5.1909427009276622E-2</v>
      </c>
      <c r="C354" s="52">
        <v>1.5279490174691859</v>
      </c>
      <c r="D354" s="52">
        <v>24.420141550615877</v>
      </c>
      <c r="E354" s="52">
        <v>4.9056603736561052E-9</v>
      </c>
      <c r="F354" s="372"/>
      <c r="G354" s="52">
        <v>0</v>
      </c>
      <c r="H354" s="53">
        <v>0</v>
      </c>
      <c r="I354" s="54">
        <f>SUM(B354:H354)</f>
        <v>26</v>
      </c>
    </row>
    <row r="355" spans="1:9" x14ac:dyDescent="0.25">
      <c r="A355" s="12" t="s">
        <v>16</v>
      </c>
      <c r="B355" s="49">
        <v>4.9999999250000018</v>
      </c>
      <c r="C355" s="49">
        <v>2.4999999499999981E-8</v>
      </c>
      <c r="D355" s="49">
        <v>2.4999999499999981E-8</v>
      </c>
      <c r="E355" s="49">
        <v>2.4999999499999981E-8</v>
      </c>
      <c r="F355" s="372"/>
      <c r="G355" s="49">
        <v>0</v>
      </c>
      <c r="H355" s="58">
        <v>0</v>
      </c>
      <c r="I355" s="48">
        <f t="shared" si="52"/>
        <v>5</v>
      </c>
    </row>
    <row r="356" spans="1:9" x14ac:dyDescent="0.25">
      <c r="A356" s="11" t="s">
        <v>17</v>
      </c>
      <c r="B356" s="52">
        <v>0</v>
      </c>
      <c r="C356" s="52">
        <v>0</v>
      </c>
      <c r="D356" s="52">
        <v>0</v>
      </c>
      <c r="E356" s="52">
        <v>0</v>
      </c>
      <c r="F356" s="372"/>
      <c r="G356" s="52">
        <v>0</v>
      </c>
      <c r="H356" s="53">
        <v>0</v>
      </c>
      <c r="I356" s="54">
        <f t="shared" si="52"/>
        <v>0</v>
      </c>
    </row>
    <row r="357" spans="1:9" x14ac:dyDescent="0.25">
      <c r="A357" s="12" t="s">
        <v>139</v>
      </c>
      <c r="B357" s="49">
        <v>1.2396885519243293</v>
      </c>
      <c r="C357" s="49">
        <v>33.306223825552756</v>
      </c>
      <c r="D357" s="49">
        <v>42.454087612117526</v>
      </c>
      <c r="E357" s="49">
        <v>1.0405405399780863E-8</v>
      </c>
      <c r="F357" s="372"/>
      <c r="G357" s="49">
        <v>0</v>
      </c>
      <c r="H357" s="58">
        <v>0</v>
      </c>
      <c r="I357" s="48">
        <f t="shared" si="52"/>
        <v>77.000000000000014</v>
      </c>
    </row>
    <row r="358" spans="1:9" x14ac:dyDescent="0.25">
      <c r="A358" s="11" t="s">
        <v>18</v>
      </c>
      <c r="B358" s="52">
        <v>0</v>
      </c>
      <c r="C358" s="52">
        <v>0</v>
      </c>
      <c r="D358" s="52">
        <v>0</v>
      </c>
      <c r="E358" s="52">
        <v>0</v>
      </c>
      <c r="F358" s="372"/>
      <c r="G358" s="52">
        <v>0</v>
      </c>
      <c r="H358" s="53">
        <v>0</v>
      </c>
      <c r="I358" s="54">
        <f t="shared" si="52"/>
        <v>0</v>
      </c>
    </row>
    <row r="359" spans="1:9" x14ac:dyDescent="0.25">
      <c r="A359" s="12" t="s">
        <v>19</v>
      </c>
      <c r="B359" s="49">
        <v>0</v>
      </c>
      <c r="C359" s="49">
        <v>0</v>
      </c>
      <c r="D359" s="49">
        <v>0</v>
      </c>
      <c r="E359" s="49">
        <v>0</v>
      </c>
      <c r="F359" s="372"/>
      <c r="G359" s="49">
        <v>0</v>
      </c>
      <c r="H359" s="58">
        <v>0</v>
      </c>
      <c r="I359" s="48">
        <f t="shared" si="52"/>
        <v>0</v>
      </c>
    </row>
    <row r="360" spans="1:9" x14ac:dyDescent="0.25">
      <c r="A360" s="11" t="s">
        <v>20</v>
      </c>
      <c r="B360" s="52">
        <v>4.1901863849449918E-2</v>
      </c>
      <c r="C360" s="52">
        <v>2.2557784890456101</v>
      </c>
      <c r="D360" s="52">
        <v>0.70231964110493994</v>
      </c>
      <c r="E360" s="52">
        <v>5.9999999519999994E-9</v>
      </c>
      <c r="F360" s="372"/>
      <c r="G360" s="52">
        <v>0</v>
      </c>
      <c r="H360" s="53">
        <v>0</v>
      </c>
      <c r="I360" s="54">
        <f t="shared" si="52"/>
        <v>3</v>
      </c>
    </row>
    <row r="361" spans="1:9" x14ac:dyDescent="0.25">
      <c r="A361" s="13" t="s">
        <v>58</v>
      </c>
      <c r="B361" s="49">
        <v>2.9367765090367048</v>
      </c>
      <c r="C361" s="49">
        <v>4.9804096073657531</v>
      </c>
      <c r="D361" s="49">
        <v>9.0828138269744318</v>
      </c>
      <c r="E361" s="49">
        <v>5.6623109673481497E-8</v>
      </c>
      <c r="F361" s="372"/>
      <c r="G361" s="49">
        <v>0</v>
      </c>
      <c r="H361" s="58">
        <v>0</v>
      </c>
      <c r="I361" s="48">
        <f t="shared" si="52"/>
        <v>17</v>
      </c>
    </row>
    <row r="362" spans="1:9" x14ac:dyDescent="0.25">
      <c r="A362" s="11" t="s">
        <v>21</v>
      </c>
      <c r="B362" s="52">
        <v>107.91353789229161</v>
      </c>
      <c r="C362" s="52">
        <v>314.21068788529078</v>
      </c>
      <c r="D362" s="52">
        <v>176.87577421480083</v>
      </c>
      <c r="E362" s="52">
        <v>7.61670261158426E-9</v>
      </c>
      <c r="F362" s="372"/>
      <c r="G362" s="52">
        <v>0</v>
      </c>
      <c r="H362" s="53">
        <v>0</v>
      </c>
      <c r="I362" s="54">
        <f t="shared" si="52"/>
        <v>598.99999999999989</v>
      </c>
    </row>
    <row r="363" spans="1:9" x14ac:dyDescent="0.25">
      <c r="A363" s="13" t="s">
        <v>22</v>
      </c>
      <c r="B363" s="49">
        <v>0</v>
      </c>
      <c r="C363" s="49">
        <v>0</v>
      </c>
      <c r="D363" s="49">
        <v>0</v>
      </c>
      <c r="E363" s="49">
        <v>0</v>
      </c>
      <c r="F363" s="372"/>
      <c r="G363" s="49">
        <v>0</v>
      </c>
      <c r="H363" s="58">
        <v>0</v>
      </c>
      <c r="I363" s="48">
        <f t="shared" si="52"/>
        <v>0</v>
      </c>
    </row>
    <row r="364" spans="1:9" x14ac:dyDescent="0.25">
      <c r="A364" s="11" t="s">
        <v>23</v>
      </c>
      <c r="B364" s="52">
        <v>42.890654294828551</v>
      </c>
      <c r="C364" s="52">
        <v>6.0681602443404575E-4</v>
      </c>
      <c r="D364" s="52">
        <v>4.3083388814146462</v>
      </c>
      <c r="E364" s="52">
        <v>7.7323661190189207E-9</v>
      </c>
      <c r="F364" s="372"/>
      <c r="G364" s="52">
        <v>0</v>
      </c>
      <c r="H364" s="53">
        <v>0</v>
      </c>
      <c r="I364" s="54">
        <f t="shared" si="52"/>
        <v>47.199600000000004</v>
      </c>
    </row>
    <row r="365" spans="1:9" ht="14.4" thickBot="1" x14ac:dyDescent="0.3">
      <c r="A365" s="13" t="s">
        <v>24</v>
      </c>
      <c r="B365" s="49">
        <v>2.4526323199203683</v>
      </c>
      <c r="C365" s="49">
        <v>4.0512517612413221</v>
      </c>
      <c r="D365" s="49">
        <v>2.3841067338623825</v>
      </c>
      <c r="E365" s="49">
        <v>394.75603127093586</v>
      </c>
      <c r="F365" s="373"/>
      <c r="G365" s="49">
        <v>5.0784268184740693</v>
      </c>
      <c r="H365" s="58">
        <v>2.1551095566035388E-2</v>
      </c>
      <c r="I365" s="48">
        <f t="shared" si="52"/>
        <v>408.74400000000003</v>
      </c>
    </row>
    <row r="366" spans="1:9" x14ac:dyDescent="0.25">
      <c r="A366" s="21" t="s">
        <v>25</v>
      </c>
      <c r="B366" s="127">
        <f>SUM(B345:B365)</f>
        <v>162.80225738712593</v>
      </c>
      <c r="C366" s="127">
        <f t="shared" ref="C366:I366" si="53">SUM(C345:C365)</f>
        <v>360.33290744784853</v>
      </c>
      <c r="D366" s="127">
        <f t="shared" si="53"/>
        <v>262.29542591392902</v>
      </c>
      <c r="E366" s="127">
        <f t="shared" si="53"/>
        <v>396.90089570972083</v>
      </c>
      <c r="F366" s="127">
        <f t="shared" si="53"/>
        <v>0</v>
      </c>
      <c r="G366" s="127">
        <f t="shared" si="53"/>
        <v>5.0784268184740693</v>
      </c>
      <c r="H366" s="128">
        <f t="shared" si="53"/>
        <v>2.1551095566035388E-2</v>
      </c>
      <c r="I366" s="129">
        <f t="shared" si="53"/>
        <v>1187.4314643726643</v>
      </c>
    </row>
    <row r="367" spans="1:9" ht="15" thickBot="1" x14ac:dyDescent="0.35">
      <c r="A367" s="18" t="s">
        <v>85</v>
      </c>
      <c r="B367" s="105">
        <f>B366/$I366</f>
        <v>0.13710455068085678</v>
      </c>
      <c r="C367" s="105">
        <f t="shared" ref="C367:I367" si="54">C366/$I366</f>
        <v>0.30345575156054766</v>
      </c>
      <c r="D367" s="105">
        <f t="shared" si="54"/>
        <v>0.22089310733609635</v>
      </c>
      <c r="E367" s="105">
        <f t="shared" si="54"/>
        <v>0.33425162429850958</v>
      </c>
      <c r="F367" s="105">
        <f t="shared" si="54"/>
        <v>0</v>
      </c>
      <c r="G367" s="105">
        <f t="shared" si="54"/>
        <v>4.2768167855119698E-3</v>
      </c>
      <c r="H367" s="105">
        <f t="shared" si="54"/>
        <v>1.8149338477754687E-5</v>
      </c>
      <c r="I367" s="107">
        <f t="shared" si="54"/>
        <v>1</v>
      </c>
    </row>
    <row r="368" spans="1:9" ht="14.4" thickBot="1" x14ac:dyDescent="0.3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7.6" x14ac:dyDescent="0.25">
      <c r="A369" s="417" t="s">
        <v>39</v>
      </c>
      <c r="B369" s="41" t="s">
        <v>0</v>
      </c>
      <c r="C369" s="41" t="s">
        <v>1</v>
      </c>
      <c r="D369" s="41" t="s">
        <v>2</v>
      </c>
      <c r="E369" s="41" t="s">
        <v>3</v>
      </c>
      <c r="F369" s="41" t="s">
        <v>26</v>
      </c>
      <c r="G369" s="41" t="s">
        <v>4</v>
      </c>
      <c r="H369" s="41" t="s">
        <v>84</v>
      </c>
      <c r="I369" s="42" t="s">
        <v>5</v>
      </c>
    </row>
    <row r="370" spans="1:9" ht="14.25" customHeight="1" x14ac:dyDescent="0.25">
      <c r="A370" s="418" t="s">
        <v>39</v>
      </c>
      <c r="B370" s="357"/>
      <c r="C370" s="358"/>
      <c r="D370" s="358"/>
      <c r="E370" s="358"/>
      <c r="F370" s="358"/>
      <c r="G370" s="358"/>
      <c r="H370" s="358"/>
      <c r="I370" s="359"/>
    </row>
    <row r="371" spans="1:9" x14ac:dyDescent="0.25">
      <c r="A371" s="10" t="s">
        <v>6</v>
      </c>
      <c r="B371" s="46">
        <v>0</v>
      </c>
      <c r="C371" s="46">
        <v>0</v>
      </c>
      <c r="D371" s="46">
        <v>0</v>
      </c>
      <c r="E371" s="46">
        <v>0</v>
      </c>
      <c r="F371" s="371"/>
      <c r="G371" s="46">
        <v>0</v>
      </c>
      <c r="H371" s="47">
        <v>0</v>
      </c>
      <c r="I371" s="48">
        <f>SUM(B371:H371)</f>
        <v>0</v>
      </c>
    </row>
    <row r="372" spans="1:9" x14ac:dyDescent="0.25">
      <c r="A372" s="11" t="s">
        <v>7</v>
      </c>
      <c r="B372" s="52">
        <v>0</v>
      </c>
      <c r="C372" s="52">
        <v>0</v>
      </c>
      <c r="D372" s="52">
        <v>0</v>
      </c>
      <c r="E372" s="52">
        <v>0</v>
      </c>
      <c r="F372" s="372"/>
      <c r="G372" s="52">
        <v>0</v>
      </c>
      <c r="H372" s="53">
        <v>0</v>
      </c>
      <c r="I372" s="54">
        <f t="shared" ref="I372:I391" si="55">SUM(B372:H372)</f>
        <v>0</v>
      </c>
    </row>
    <row r="373" spans="1:9" x14ac:dyDescent="0.25">
      <c r="A373" s="12" t="s">
        <v>8</v>
      </c>
      <c r="B373" s="49">
        <v>0</v>
      </c>
      <c r="C373" s="49">
        <v>0</v>
      </c>
      <c r="D373" s="49">
        <v>0</v>
      </c>
      <c r="E373" s="49">
        <v>0</v>
      </c>
      <c r="F373" s="372"/>
      <c r="G373" s="49">
        <v>0</v>
      </c>
      <c r="H373" s="58">
        <v>0</v>
      </c>
      <c r="I373" s="48">
        <f t="shared" si="55"/>
        <v>0</v>
      </c>
    </row>
    <row r="374" spans="1:9" x14ac:dyDescent="0.25">
      <c r="A374" s="11" t="s">
        <v>9</v>
      </c>
      <c r="B374" s="52">
        <v>0</v>
      </c>
      <c r="C374" s="52">
        <v>0</v>
      </c>
      <c r="D374" s="52">
        <v>0</v>
      </c>
      <c r="E374" s="52">
        <v>0</v>
      </c>
      <c r="F374" s="372"/>
      <c r="G374" s="52">
        <v>0</v>
      </c>
      <c r="H374" s="53">
        <v>0</v>
      </c>
      <c r="I374" s="54">
        <f t="shared" si="55"/>
        <v>0</v>
      </c>
    </row>
    <row r="375" spans="1:9" x14ac:dyDescent="0.25">
      <c r="A375" s="12" t="s">
        <v>10</v>
      </c>
      <c r="B375" s="49">
        <v>0</v>
      </c>
      <c r="C375" s="49">
        <v>0</v>
      </c>
      <c r="D375" s="49">
        <v>0</v>
      </c>
      <c r="E375" s="49">
        <v>0</v>
      </c>
      <c r="F375" s="372"/>
      <c r="G375" s="49">
        <v>0</v>
      </c>
      <c r="H375" s="58">
        <v>0</v>
      </c>
      <c r="I375" s="48">
        <f t="shared" si="55"/>
        <v>0</v>
      </c>
    </row>
    <row r="376" spans="1:9" x14ac:dyDescent="0.25">
      <c r="A376" s="11" t="s">
        <v>11</v>
      </c>
      <c r="B376" s="52">
        <v>1.1657505708703537E-8</v>
      </c>
      <c r="C376" s="52">
        <v>1.1657505708703537E-8</v>
      </c>
      <c r="D376" s="52">
        <v>1.1657505708703537E-8</v>
      </c>
      <c r="E376" s="52">
        <v>0.953913309894454</v>
      </c>
      <c r="F376" s="372"/>
      <c r="G376" s="52">
        <v>0</v>
      </c>
      <c r="H376" s="53">
        <v>0</v>
      </c>
      <c r="I376" s="54">
        <f t="shared" si="55"/>
        <v>0.9539133448669711</v>
      </c>
    </row>
    <row r="377" spans="1:9" x14ac:dyDescent="0.25">
      <c r="A377" s="12" t="s">
        <v>12</v>
      </c>
      <c r="B377" s="49">
        <v>0</v>
      </c>
      <c r="C377" s="49">
        <v>0</v>
      </c>
      <c r="D377" s="49">
        <v>0</v>
      </c>
      <c r="E377" s="49">
        <v>0</v>
      </c>
      <c r="F377" s="372"/>
      <c r="G377" s="49">
        <v>0</v>
      </c>
      <c r="H377" s="58">
        <v>0</v>
      </c>
      <c r="I377" s="48">
        <f>SUM(B377:H377)</f>
        <v>0</v>
      </c>
    </row>
    <row r="378" spans="1:9" x14ac:dyDescent="0.25">
      <c r="A378" s="11" t="s">
        <v>13</v>
      </c>
      <c r="B378" s="52">
        <v>6.5978893153038381E-9</v>
      </c>
      <c r="C378" s="52">
        <v>6.5978893153038381E-9</v>
      </c>
      <c r="D378" s="52">
        <v>6.5978893153038381E-9</v>
      </c>
      <c r="E378" s="52">
        <v>300.01686950697831</v>
      </c>
      <c r="F378" s="372"/>
      <c r="G378" s="52">
        <v>0</v>
      </c>
      <c r="H378" s="53">
        <v>0</v>
      </c>
      <c r="I378" s="54">
        <f t="shared" si="55"/>
        <v>300.01686952677198</v>
      </c>
    </row>
    <row r="379" spans="1:9" x14ac:dyDescent="0.25">
      <c r="A379" s="12" t="s">
        <v>14</v>
      </c>
      <c r="B379" s="49">
        <v>2.6411999927967265</v>
      </c>
      <c r="C379" s="49">
        <v>2.4010909003596688E-9</v>
      </c>
      <c r="D379" s="49">
        <v>2.4010909003596688E-9</v>
      </c>
      <c r="E379" s="49">
        <v>2.4010909003596688E-9</v>
      </c>
      <c r="F379" s="372"/>
      <c r="G379" s="49">
        <v>0</v>
      </c>
      <c r="H379" s="58">
        <v>0</v>
      </c>
      <c r="I379" s="48">
        <f t="shared" si="55"/>
        <v>2.6411999999999991</v>
      </c>
    </row>
    <row r="380" spans="1:9" x14ac:dyDescent="0.25">
      <c r="A380" s="11" t="s">
        <v>15</v>
      </c>
      <c r="B380" s="52">
        <v>16.725769045400661</v>
      </c>
      <c r="C380" s="52">
        <v>7.8448275835017848E-9</v>
      </c>
      <c r="D380" s="52">
        <v>74.274230938909682</v>
      </c>
      <c r="E380" s="52">
        <v>7.8448275835017848E-9</v>
      </c>
      <c r="F380" s="372"/>
      <c r="G380" s="52">
        <v>0</v>
      </c>
      <c r="H380" s="53">
        <v>0</v>
      </c>
      <c r="I380" s="54">
        <f>SUM(B380:H380)</f>
        <v>91</v>
      </c>
    </row>
    <row r="381" spans="1:9" x14ac:dyDescent="0.25">
      <c r="A381" s="12" t="s">
        <v>16</v>
      </c>
      <c r="B381" s="49">
        <v>1.2189078595563614</v>
      </c>
      <c r="C381" s="49">
        <v>1.333333331111111E-8</v>
      </c>
      <c r="D381" s="49">
        <v>30.781092113776968</v>
      </c>
      <c r="E381" s="49">
        <v>1.333333331111111E-8</v>
      </c>
      <c r="F381" s="372"/>
      <c r="G381" s="49">
        <v>0</v>
      </c>
      <c r="H381" s="58">
        <v>0</v>
      </c>
      <c r="I381" s="48">
        <f t="shared" si="55"/>
        <v>31.999999999999996</v>
      </c>
    </row>
    <row r="382" spans="1:9" x14ac:dyDescent="0.25">
      <c r="A382" s="11" t="s">
        <v>17</v>
      </c>
      <c r="B382" s="52">
        <v>0</v>
      </c>
      <c r="C382" s="52">
        <v>0</v>
      </c>
      <c r="D382" s="52">
        <v>0</v>
      </c>
      <c r="E382" s="52">
        <v>0</v>
      </c>
      <c r="F382" s="372"/>
      <c r="G382" s="52">
        <v>0</v>
      </c>
      <c r="H382" s="53">
        <v>0</v>
      </c>
      <c r="I382" s="54">
        <f t="shared" si="55"/>
        <v>0</v>
      </c>
    </row>
    <row r="383" spans="1:9" x14ac:dyDescent="0.25">
      <c r="A383" s="12" t="s">
        <v>139</v>
      </c>
      <c r="B383" s="49">
        <v>11.078580865080887</v>
      </c>
      <c r="C383" s="49">
        <v>0.93524377827469651</v>
      </c>
      <c r="D383" s="49">
        <v>25.986175332894412</v>
      </c>
      <c r="E383" s="49">
        <v>2.3749999940624996E-8</v>
      </c>
      <c r="F383" s="372"/>
      <c r="G383" s="49">
        <v>0</v>
      </c>
      <c r="H383" s="58">
        <v>0</v>
      </c>
      <c r="I383" s="48">
        <f t="shared" si="55"/>
        <v>37.999999999999993</v>
      </c>
    </row>
    <row r="384" spans="1:9" x14ac:dyDescent="0.25">
      <c r="A384" s="11" t="s">
        <v>18</v>
      </c>
      <c r="B384" s="52">
        <v>0</v>
      </c>
      <c r="C384" s="52">
        <v>0</v>
      </c>
      <c r="D384" s="52">
        <v>0</v>
      </c>
      <c r="E384" s="52">
        <v>0</v>
      </c>
      <c r="F384" s="372"/>
      <c r="G384" s="52">
        <v>0</v>
      </c>
      <c r="H384" s="53">
        <v>0</v>
      </c>
      <c r="I384" s="54">
        <f t="shared" si="55"/>
        <v>0</v>
      </c>
    </row>
    <row r="385" spans="1:9" x14ac:dyDescent="0.25">
      <c r="A385" s="12" t="s">
        <v>19</v>
      </c>
      <c r="B385" s="49">
        <v>0</v>
      </c>
      <c r="C385" s="49">
        <v>0</v>
      </c>
      <c r="D385" s="49">
        <v>0</v>
      </c>
      <c r="E385" s="49">
        <v>0</v>
      </c>
      <c r="F385" s="372"/>
      <c r="G385" s="49">
        <v>0</v>
      </c>
      <c r="H385" s="58">
        <v>0</v>
      </c>
      <c r="I385" s="48">
        <f t="shared" si="55"/>
        <v>0</v>
      </c>
    </row>
    <row r="386" spans="1:9" x14ac:dyDescent="0.25">
      <c r="A386" s="11" t="s">
        <v>20</v>
      </c>
      <c r="B386" s="52">
        <v>0</v>
      </c>
      <c r="C386" s="52">
        <v>0</v>
      </c>
      <c r="D386" s="52">
        <v>0</v>
      </c>
      <c r="E386" s="52">
        <v>0</v>
      </c>
      <c r="F386" s="372"/>
      <c r="G386" s="52">
        <v>0</v>
      </c>
      <c r="H386" s="53">
        <v>0</v>
      </c>
      <c r="I386" s="54">
        <f t="shared" si="55"/>
        <v>0</v>
      </c>
    </row>
    <row r="387" spans="1:9" x14ac:dyDescent="0.25">
      <c r="A387" s="13" t="s">
        <v>58</v>
      </c>
      <c r="B387" s="49">
        <v>7.9999999200614926</v>
      </c>
      <c r="C387" s="49">
        <v>2.6646169258108942E-8</v>
      </c>
      <c r="D387" s="49">
        <v>2.6646169258108942E-8</v>
      </c>
      <c r="E387" s="49">
        <v>2.6646169258108942E-8</v>
      </c>
      <c r="F387" s="372"/>
      <c r="G387" s="49">
        <v>0</v>
      </c>
      <c r="H387" s="58">
        <v>0</v>
      </c>
      <c r="I387" s="48">
        <f t="shared" si="55"/>
        <v>7.9999999999999991</v>
      </c>
    </row>
    <row r="388" spans="1:9" x14ac:dyDescent="0.25">
      <c r="A388" s="11" t="s">
        <v>21</v>
      </c>
      <c r="B388" s="52">
        <v>0</v>
      </c>
      <c r="C388" s="52">
        <v>0</v>
      </c>
      <c r="D388" s="52">
        <v>0</v>
      </c>
      <c r="E388" s="52">
        <v>0</v>
      </c>
      <c r="F388" s="372"/>
      <c r="G388" s="52">
        <v>0</v>
      </c>
      <c r="H388" s="53">
        <v>0</v>
      </c>
      <c r="I388" s="54">
        <f t="shared" si="55"/>
        <v>0</v>
      </c>
    </row>
    <row r="389" spans="1:9" x14ac:dyDescent="0.25">
      <c r="A389" s="13" t="s">
        <v>22</v>
      </c>
      <c r="B389" s="49">
        <v>0</v>
      </c>
      <c r="C389" s="49">
        <v>0</v>
      </c>
      <c r="D389" s="49">
        <v>0</v>
      </c>
      <c r="E389" s="49">
        <v>0</v>
      </c>
      <c r="F389" s="372"/>
      <c r="G389" s="49">
        <v>0</v>
      </c>
      <c r="H389" s="58">
        <v>0</v>
      </c>
      <c r="I389" s="48">
        <f t="shared" si="55"/>
        <v>0</v>
      </c>
    </row>
    <row r="390" spans="1:9" x14ac:dyDescent="0.25">
      <c r="A390" s="11" t="s">
        <v>23</v>
      </c>
      <c r="B390" s="52">
        <v>4.4891999767928032</v>
      </c>
      <c r="C390" s="52">
        <v>7.7357319566051004E-9</v>
      </c>
      <c r="D390" s="52">
        <v>7.7357319566051004E-9</v>
      </c>
      <c r="E390" s="52">
        <v>7.7357319566051004E-9</v>
      </c>
      <c r="F390" s="372"/>
      <c r="G390" s="52">
        <v>0</v>
      </c>
      <c r="H390" s="53">
        <v>0</v>
      </c>
      <c r="I390" s="54">
        <f t="shared" si="55"/>
        <v>4.4891999999999994</v>
      </c>
    </row>
    <row r="391" spans="1:9" ht="14.4" thickBot="1" x14ac:dyDescent="0.3">
      <c r="A391" s="13" t="s">
        <v>24</v>
      </c>
      <c r="B391" s="49">
        <v>9.8162306313205043</v>
      </c>
      <c r="C391" s="49">
        <v>1.2201697654423842E-2</v>
      </c>
      <c r="D391" s="49">
        <v>2.6531405308159055</v>
      </c>
      <c r="E391" s="49">
        <v>42.393276560231037</v>
      </c>
      <c r="F391" s="373"/>
      <c r="G391" s="49">
        <v>35.791150579978122</v>
      </c>
      <c r="H391" s="58">
        <v>0</v>
      </c>
      <c r="I391" s="48">
        <f t="shared" si="55"/>
        <v>90.665999999999997</v>
      </c>
    </row>
    <row r="392" spans="1:9" x14ac:dyDescent="0.25">
      <c r="A392" s="21" t="s">
        <v>25</v>
      </c>
      <c r="B392" s="127">
        <f>SUM(B371:B391)</f>
        <v>53.969888309264832</v>
      </c>
      <c r="C392" s="127">
        <f t="shared" ref="C392:I392" si="56">SUM(C371:C391)</f>
        <v>0.94744555214566839</v>
      </c>
      <c r="D392" s="127">
        <f t="shared" si="56"/>
        <v>133.69463897143535</v>
      </c>
      <c r="E392" s="127">
        <f t="shared" si="56"/>
        <v>343.36405945881484</v>
      </c>
      <c r="F392" s="127">
        <f t="shared" si="56"/>
        <v>0</v>
      </c>
      <c r="G392" s="127">
        <f t="shared" si="56"/>
        <v>35.791150579978122</v>
      </c>
      <c r="H392" s="128">
        <f t="shared" si="56"/>
        <v>0</v>
      </c>
      <c r="I392" s="129">
        <f t="shared" si="56"/>
        <v>567.76718287163897</v>
      </c>
    </row>
    <row r="393" spans="1:9" ht="15" thickBot="1" x14ac:dyDescent="0.35">
      <c r="A393" s="18" t="s">
        <v>85</v>
      </c>
      <c r="B393" s="105">
        <f>B392/$I392</f>
        <v>9.5056371585791999E-2</v>
      </c>
      <c r="C393" s="105">
        <f t="shared" ref="C393:I393" si="57">C392/$I392</f>
        <v>1.6687219352018578E-3</v>
      </c>
      <c r="D393" s="105">
        <f t="shared" si="57"/>
        <v>0.23547440395416636</v>
      </c>
      <c r="E393" s="105">
        <f t="shared" si="57"/>
        <v>0.60476207469786558</v>
      </c>
      <c r="F393" s="105">
        <f t="shared" si="57"/>
        <v>0</v>
      </c>
      <c r="G393" s="105">
        <f t="shared" si="57"/>
        <v>6.3038427826973928E-2</v>
      </c>
      <c r="H393" s="105">
        <f t="shared" si="57"/>
        <v>0</v>
      </c>
      <c r="I393" s="107">
        <f t="shared" si="57"/>
        <v>1</v>
      </c>
    </row>
    <row r="394" spans="1:9" ht="14.4" thickBot="1" x14ac:dyDescent="0.3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7.6" x14ac:dyDescent="0.25">
      <c r="A395" s="417" t="s">
        <v>40</v>
      </c>
      <c r="B395" s="41" t="s">
        <v>0</v>
      </c>
      <c r="C395" s="41" t="s">
        <v>1</v>
      </c>
      <c r="D395" s="41" t="s">
        <v>2</v>
      </c>
      <c r="E395" s="41" t="s">
        <v>3</v>
      </c>
      <c r="F395" s="41" t="s">
        <v>26</v>
      </c>
      <c r="G395" s="41" t="s">
        <v>4</v>
      </c>
      <c r="H395" s="41" t="s">
        <v>84</v>
      </c>
      <c r="I395" s="42" t="s">
        <v>5</v>
      </c>
    </row>
    <row r="396" spans="1:9" ht="14.25" customHeight="1" x14ac:dyDescent="0.25">
      <c r="A396" s="418" t="s">
        <v>40</v>
      </c>
      <c r="B396" s="357"/>
      <c r="C396" s="358"/>
      <c r="D396" s="358"/>
      <c r="E396" s="358"/>
      <c r="F396" s="358"/>
      <c r="G396" s="358"/>
      <c r="H396" s="358"/>
      <c r="I396" s="359"/>
    </row>
    <row r="397" spans="1:9" x14ac:dyDescent="0.25">
      <c r="A397" s="10" t="s">
        <v>6</v>
      </c>
      <c r="B397" s="46">
        <v>0</v>
      </c>
      <c r="C397" s="46">
        <v>0</v>
      </c>
      <c r="D397" s="46">
        <v>0</v>
      </c>
      <c r="E397" s="46">
        <v>0</v>
      </c>
      <c r="F397" s="371"/>
      <c r="G397" s="46">
        <v>0</v>
      </c>
      <c r="H397" s="47">
        <v>0</v>
      </c>
      <c r="I397" s="48">
        <f>SUM(B397:H397)</f>
        <v>0</v>
      </c>
    </row>
    <row r="398" spans="1:9" x14ac:dyDescent="0.25">
      <c r="A398" s="11" t="s">
        <v>7</v>
      </c>
      <c r="B398" s="52">
        <v>0</v>
      </c>
      <c r="C398" s="52">
        <v>0</v>
      </c>
      <c r="D398" s="52">
        <v>0</v>
      </c>
      <c r="E398" s="52">
        <v>0</v>
      </c>
      <c r="F398" s="372"/>
      <c r="G398" s="52">
        <v>0</v>
      </c>
      <c r="H398" s="53">
        <v>0</v>
      </c>
      <c r="I398" s="54">
        <f t="shared" ref="I398:I417" si="58">SUM(B398:H398)</f>
        <v>0</v>
      </c>
    </row>
    <row r="399" spans="1:9" x14ac:dyDescent="0.25">
      <c r="A399" s="12" t="s">
        <v>8</v>
      </c>
      <c r="B399" s="49">
        <v>0</v>
      </c>
      <c r="C399" s="49">
        <v>0</v>
      </c>
      <c r="D399" s="49">
        <v>0</v>
      </c>
      <c r="E399" s="49">
        <v>0</v>
      </c>
      <c r="F399" s="372"/>
      <c r="G399" s="49">
        <v>0</v>
      </c>
      <c r="H399" s="58">
        <v>0</v>
      </c>
      <c r="I399" s="48">
        <f t="shared" si="58"/>
        <v>0</v>
      </c>
    </row>
    <row r="400" spans="1:9" x14ac:dyDescent="0.25">
      <c r="A400" s="11" t="s">
        <v>9</v>
      </c>
      <c r="B400" s="52">
        <v>0</v>
      </c>
      <c r="C400" s="52">
        <v>0</v>
      </c>
      <c r="D400" s="52">
        <v>0</v>
      </c>
      <c r="E400" s="52">
        <v>0</v>
      </c>
      <c r="F400" s="372"/>
      <c r="G400" s="52">
        <v>0</v>
      </c>
      <c r="H400" s="53">
        <v>0</v>
      </c>
      <c r="I400" s="54">
        <f t="shared" si="58"/>
        <v>0</v>
      </c>
    </row>
    <row r="401" spans="1:9" x14ac:dyDescent="0.25">
      <c r="A401" s="12" t="s">
        <v>10</v>
      </c>
      <c r="B401" s="49">
        <v>0</v>
      </c>
      <c r="C401" s="49">
        <v>0</v>
      </c>
      <c r="D401" s="49">
        <v>0</v>
      </c>
      <c r="E401" s="49">
        <v>0</v>
      </c>
      <c r="F401" s="372"/>
      <c r="G401" s="49">
        <v>0</v>
      </c>
      <c r="H401" s="58">
        <v>0</v>
      </c>
      <c r="I401" s="48">
        <f t="shared" si="58"/>
        <v>0</v>
      </c>
    </row>
    <row r="402" spans="1:9" x14ac:dyDescent="0.25">
      <c r="A402" s="11" t="s">
        <v>11</v>
      </c>
      <c r="B402" s="52">
        <v>1.1657504620007077E-8</v>
      </c>
      <c r="C402" s="52">
        <v>0</v>
      </c>
      <c r="D402" s="52">
        <v>0</v>
      </c>
      <c r="E402" s="52">
        <v>8.193754172486814E-2</v>
      </c>
      <c r="F402" s="372"/>
      <c r="G402" s="52">
        <v>0</v>
      </c>
      <c r="H402" s="53">
        <v>0</v>
      </c>
      <c r="I402" s="54">
        <f t="shared" si="58"/>
        <v>8.1937553382372755E-2</v>
      </c>
    </row>
    <row r="403" spans="1:9" x14ac:dyDescent="0.25">
      <c r="A403" s="12" t="s">
        <v>12</v>
      </c>
      <c r="B403" s="49">
        <v>0</v>
      </c>
      <c r="C403" s="49">
        <v>0</v>
      </c>
      <c r="D403" s="49">
        <v>0</v>
      </c>
      <c r="E403" s="49">
        <v>0</v>
      </c>
      <c r="F403" s="372"/>
      <c r="G403" s="49">
        <v>0</v>
      </c>
      <c r="H403" s="58">
        <v>0</v>
      </c>
      <c r="I403" s="48">
        <f>SUM(B403:H403)</f>
        <v>0</v>
      </c>
    </row>
    <row r="404" spans="1:9" x14ac:dyDescent="0.25">
      <c r="A404" s="11" t="s">
        <v>13</v>
      </c>
      <c r="B404" s="52">
        <v>6.5978878664775689E-9</v>
      </c>
      <c r="C404" s="52">
        <v>0</v>
      </c>
      <c r="D404" s="52">
        <v>0</v>
      </c>
      <c r="E404" s="52">
        <v>3.0034444590031156E-2</v>
      </c>
      <c r="F404" s="372"/>
      <c r="G404" s="52">
        <v>0</v>
      </c>
      <c r="H404" s="53">
        <v>0</v>
      </c>
      <c r="I404" s="54">
        <f t="shared" si="58"/>
        <v>3.0034451187919024E-2</v>
      </c>
    </row>
    <row r="405" spans="1:9" x14ac:dyDescent="0.25">
      <c r="A405" s="12" t="s">
        <v>14</v>
      </c>
      <c r="B405" s="49">
        <v>0.18540094683473005</v>
      </c>
      <c r="C405" s="49">
        <v>3.9949697028142252E-2</v>
      </c>
      <c r="D405" s="49">
        <v>0.2858493561371277</v>
      </c>
      <c r="E405" s="49">
        <v>0</v>
      </c>
      <c r="F405" s="372"/>
      <c r="G405" s="49">
        <v>0</v>
      </c>
      <c r="H405" s="58">
        <v>0</v>
      </c>
      <c r="I405" s="48">
        <f t="shared" si="58"/>
        <v>0.51119999999999999</v>
      </c>
    </row>
    <row r="406" spans="1:9" x14ac:dyDescent="0.25">
      <c r="A406" s="11" t="s">
        <v>15</v>
      </c>
      <c r="B406" s="52">
        <v>17.066759452137628</v>
      </c>
      <c r="C406" s="52">
        <v>26.918930952235637</v>
      </c>
      <c r="D406" s="52">
        <v>1.4309595626733564E-2</v>
      </c>
      <c r="E406" s="52">
        <v>0</v>
      </c>
      <c r="F406" s="372"/>
      <c r="G406" s="52">
        <v>0</v>
      </c>
      <c r="H406" s="53">
        <v>0</v>
      </c>
      <c r="I406" s="54">
        <f>SUM(B406:H406)</f>
        <v>44</v>
      </c>
    </row>
    <row r="407" spans="1:9" x14ac:dyDescent="0.25">
      <c r="A407" s="12" t="s">
        <v>16</v>
      </c>
      <c r="B407" s="49">
        <v>0</v>
      </c>
      <c r="C407" s="49">
        <v>0</v>
      </c>
      <c r="D407" s="49">
        <v>0</v>
      </c>
      <c r="E407" s="49">
        <v>0</v>
      </c>
      <c r="F407" s="372"/>
      <c r="G407" s="49">
        <v>0</v>
      </c>
      <c r="H407" s="58">
        <v>0</v>
      </c>
      <c r="I407" s="48">
        <f t="shared" si="58"/>
        <v>0</v>
      </c>
    </row>
    <row r="408" spans="1:9" x14ac:dyDescent="0.25">
      <c r="A408" s="11" t="s">
        <v>17</v>
      </c>
      <c r="B408" s="52">
        <v>0</v>
      </c>
      <c r="C408" s="52">
        <v>0</v>
      </c>
      <c r="D408" s="52">
        <v>0</v>
      </c>
      <c r="E408" s="52">
        <v>0</v>
      </c>
      <c r="F408" s="372"/>
      <c r="G408" s="52">
        <v>0</v>
      </c>
      <c r="H408" s="53">
        <v>0</v>
      </c>
      <c r="I408" s="54">
        <f t="shared" si="58"/>
        <v>0</v>
      </c>
    </row>
    <row r="409" spans="1:9" x14ac:dyDescent="0.25">
      <c r="A409" s="12" t="s">
        <v>139</v>
      </c>
      <c r="B409" s="49">
        <v>5.5379274672813077</v>
      </c>
      <c r="C409" s="49">
        <v>16.741233585689159</v>
      </c>
      <c r="D409" s="49">
        <v>2.3817243300490203</v>
      </c>
      <c r="E409" s="49">
        <v>0.33911461698051409</v>
      </c>
      <c r="F409" s="372"/>
      <c r="G409" s="49">
        <v>0</v>
      </c>
      <c r="H409" s="58">
        <v>0</v>
      </c>
      <c r="I409" s="48">
        <f t="shared" si="58"/>
        <v>25</v>
      </c>
    </row>
    <row r="410" spans="1:9" x14ac:dyDescent="0.25">
      <c r="A410" s="11" t="s">
        <v>18</v>
      </c>
      <c r="B410" s="52">
        <v>0</v>
      </c>
      <c r="C410" s="52">
        <v>0</v>
      </c>
      <c r="D410" s="52">
        <v>0</v>
      </c>
      <c r="E410" s="52">
        <v>0</v>
      </c>
      <c r="F410" s="372"/>
      <c r="G410" s="52">
        <v>0</v>
      </c>
      <c r="H410" s="53">
        <v>0</v>
      </c>
      <c r="I410" s="54">
        <f t="shared" si="58"/>
        <v>0</v>
      </c>
    </row>
    <row r="411" spans="1:9" x14ac:dyDescent="0.25">
      <c r="A411" s="12" t="s">
        <v>19</v>
      </c>
      <c r="B411" s="49">
        <v>0</v>
      </c>
      <c r="C411" s="49">
        <v>0</v>
      </c>
      <c r="D411" s="49">
        <v>0</v>
      </c>
      <c r="E411" s="49">
        <v>0</v>
      </c>
      <c r="F411" s="372"/>
      <c r="G411" s="49">
        <v>0</v>
      </c>
      <c r="H411" s="58">
        <v>0</v>
      </c>
      <c r="I411" s="48">
        <f t="shared" si="58"/>
        <v>0</v>
      </c>
    </row>
    <row r="412" spans="1:9" x14ac:dyDescent="0.25">
      <c r="A412" s="11" t="s">
        <v>20</v>
      </c>
      <c r="B412" s="52">
        <v>0</v>
      </c>
      <c r="C412" s="52">
        <v>0</v>
      </c>
      <c r="D412" s="52">
        <v>0</v>
      </c>
      <c r="E412" s="52">
        <v>0</v>
      </c>
      <c r="F412" s="372"/>
      <c r="G412" s="52">
        <v>0</v>
      </c>
      <c r="H412" s="53">
        <v>0</v>
      </c>
      <c r="I412" s="54">
        <f t="shared" si="58"/>
        <v>0</v>
      </c>
    </row>
    <row r="413" spans="1:9" x14ac:dyDescent="0.25">
      <c r="A413" s="13" t="s">
        <v>58</v>
      </c>
      <c r="B413" s="49">
        <v>0</v>
      </c>
      <c r="C413" s="49">
        <v>0</v>
      </c>
      <c r="D413" s="49">
        <v>0</v>
      </c>
      <c r="E413" s="49">
        <v>0</v>
      </c>
      <c r="F413" s="372"/>
      <c r="G413" s="49">
        <v>0</v>
      </c>
      <c r="H413" s="58">
        <v>0</v>
      </c>
      <c r="I413" s="48">
        <f t="shared" si="58"/>
        <v>0</v>
      </c>
    </row>
    <row r="414" spans="1:9" x14ac:dyDescent="0.25">
      <c r="A414" s="11" t="s">
        <v>21</v>
      </c>
      <c r="B414" s="52">
        <v>0</v>
      </c>
      <c r="C414" s="52">
        <v>0</v>
      </c>
      <c r="D414" s="52">
        <v>0</v>
      </c>
      <c r="E414" s="52">
        <v>0</v>
      </c>
      <c r="F414" s="372"/>
      <c r="G414" s="52">
        <v>0</v>
      </c>
      <c r="H414" s="53">
        <v>0</v>
      </c>
      <c r="I414" s="54">
        <f t="shared" si="58"/>
        <v>0</v>
      </c>
    </row>
    <row r="415" spans="1:9" x14ac:dyDescent="0.25">
      <c r="A415" s="13" t="s">
        <v>22</v>
      </c>
      <c r="B415" s="49">
        <v>0</v>
      </c>
      <c r="C415" s="49">
        <v>0</v>
      </c>
      <c r="D415" s="49">
        <v>0</v>
      </c>
      <c r="E415" s="49">
        <v>0</v>
      </c>
      <c r="F415" s="372"/>
      <c r="G415" s="49">
        <v>0</v>
      </c>
      <c r="H415" s="58">
        <v>0</v>
      </c>
      <c r="I415" s="48">
        <f t="shared" si="58"/>
        <v>0</v>
      </c>
    </row>
    <row r="416" spans="1:9" x14ac:dyDescent="0.25">
      <c r="A416" s="11" t="s">
        <v>23</v>
      </c>
      <c r="B416" s="52">
        <v>0</v>
      </c>
      <c r="C416" s="52">
        <v>0</v>
      </c>
      <c r="D416" s="52">
        <v>0</v>
      </c>
      <c r="E416" s="52">
        <v>0</v>
      </c>
      <c r="F416" s="372"/>
      <c r="G416" s="52">
        <v>0</v>
      </c>
      <c r="H416" s="53">
        <v>0</v>
      </c>
      <c r="I416" s="54">
        <f t="shared" si="58"/>
        <v>0</v>
      </c>
    </row>
    <row r="417" spans="1:9" ht="14.4" thickBot="1" x14ac:dyDescent="0.3">
      <c r="A417" s="13" t="s">
        <v>24</v>
      </c>
      <c r="B417" s="49">
        <v>1.0448726727478184</v>
      </c>
      <c r="C417" s="49">
        <v>0.49235807558925193</v>
      </c>
      <c r="D417" s="49">
        <v>3.0360110605138178E-2</v>
      </c>
      <c r="E417" s="49">
        <v>39.398809266052758</v>
      </c>
      <c r="F417" s="373"/>
      <c r="G417" s="49">
        <v>7.2087998750050328</v>
      </c>
      <c r="H417" s="58">
        <v>0</v>
      </c>
      <c r="I417" s="48">
        <f t="shared" si="58"/>
        <v>48.175200000000004</v>
      </c>
    </row>
    <row r="418" spans="1:9" x14ac:dyDescent="0.25">
      <c r="A418" s="21" t="s">
        <v>25</v>
      </c>
      <c r="B418" s="127">
        <f>SUM(B397:B417)</f>
        <v>23.834960557256874</v>
      </c>
      <c r="C418" s="127">
        <f t="shared" ref="C418:I418" si="59">SUM(C397:C417)</f>
        <v>44.192472310542186</v>
      </c>
      <c r="D418" s="127">
        <f t="shared" si="59"/>
        <v>2.7122433924180198</v>
      </c>
      <c r="E418" s="127">
        <f t="shared" si="59"/>
        <v>39.849895869348174</v>
      </c>
      <c r="F418" s="127">
        <f t="shared" si="59"/>
        <v>0</v>
      </c>
      <c r="G418" s="127">
        <f t="shared" si="59"/>
        <v>7.2087998750050328</v>
      </c>
      <c r="H418" s="128">
        <f t="shared" si="59"/>
        <v>0</v>
      </c>
      <c r="I418" s="129">
        <f t="shared" si="59"/>
        <v>117.7983720045703</v>
      </c>
    </row>
    <row r="419" spans="1:9" ht="15" thickBot="1" x14ac:dyDescent="0.35">
      <c r="A419" s="18" t="s">
        <v>85</v>
      </c>
      <c r="B419" s="105">
        <f>B418/$I418</f>
        <v>0.20233692666255298</v>
      </c>
      <c r="C419" s="105">
        <f t="shared" ref="C419:I419" si="60">C418/$I418</f>
        <v>0.3751535064408838</v>
      </c>
      <c r="D419" s="105">
        <f t="shared" si="60"/>
        <v>2.3024455654724933E-2</v>
      </c>
      <c r="E419" s="105">
        <f t="shared" si="60"/>
        <v>0.33828902039327075</v>
      </c>
      <c r="F419" s="105">
        <f t="shared" si="60"/>
        <v>0</v>
      </c>
      <c r="G419" s="105">
        <f t="shared" si="60"/>
        <v>6.1196090848567489E-2</v>
      </c>
      <c r="H419" s="105">
        <f t="shared" si="60"/>
        <v>0</v>
      </c>
      <c r="I419" s="107">
        <f t="shared" si="60"/>
        <v>1</v>
      </c>
    </row>
    <row r="420" spans="1:9" ht="14.4" thickBot="1" x14ac:dyDescent="0.3">
      <c r="A420" s="2"/>
      <c r="B420" s="2"/>
      <c r="C420" s="2"/>
      <c r="D420" s="2"/>
      <c r="E420" s="2"/>
      <c r="F420" s="2"/>
      <c r="G420" s="2"/>
      <c r="H420" s="2"/>
      <c r="I420" s="2"/>
    </row>
    <row r="421" spans="1:9" ht="27.6" x14ac:dyDescent="0.25">
      <c r="A421" s="417" t="s">
        <v>41</v>
      </c>
      <c r="B421" s="41" t="s">
        <v>0</v>
      </c>
      <c r="C421" s="41" t="s">
        <v>1</v>
      </c>
      <c r="D421" s="41" t="s">
        <v>2</v>
      </c>
      <c r="E421" s="41" t="s">
        <v>3</v>
      </c>
      <c r="F421" s="41" t="s">
        <v>26</v>
      </c>
      <c r="G421" s="41" t="s">
        <v>4</v>
      </c>
      <c r="H421" s="41" t="s">
        <v>84</v>
      </c>
      <c r="I421" s="42" t="s">
        <v>5</v>
      </c>
    </row>
    <row r="422" spans="1:9" ht="14.25" customHeight="1" x14ac:dyDescent="0.25">
      <c r="A422" s="418" t="s">
        <v>41</v>
      </c>
      <c r="B422" s="357"/>
      <c r="C422" s="358"/>
      <c r="D422" s="358"/>
      <c r="E422" s="358"/>
      <c r="F422" s="358"/>
      <c r="G422" s="358"/>
      <c r="H422" s="358"/>
      <c r="I422" s="359"/>
    </row>
    <row r="423" spans="1:9" x14ac:dyDescent="0.25">
      <c r="A423" s="10" t="s">
        <v>6</v>
      </c>
      <c r="B423" s="46">
        <v>0</v>
      </c>
      <c r="C423" s="46">
        <v>0</v>
      </c>
      <c r="D423" s="46">
        <v>0</v>
      </c>
      <c r="E423" s="46">
        <v>0</v>
      </c>
      <c r="F423" s="371"/>
      <c r="G423" s="46">
        <v>0</v>
      </c>
      <c r="H423" s="47">
        <v>0</v>
      </c>
      <c r="I423" s="48">
        <f>SUM(B423:H423)</f>
        <v>0</v>
      </c>
    </row>
    <row r="424" spans="1:9" x14ac:dyDescent="0.25">
      <c r="A424" s="11" t="s">
        <v>7</v>
      </c>
      <c r="B424" s="52">
        <v>0</v>
      </c>
      <c r="C424" s="52">
        <v>0</v>
      </c>
      <c r="D424" s="52">
        <v>0</v>
      </c>
      <c r="E424" s="52">
        <v>0</v>
      </c>
      <c r="F424" s="372"/>
      <c r="G424" s="52">
        <v>0</v>
      </c>
      <c r="H424" s="53">
        <v>0</v>
      </c>
      <c r="I424" s="54">
        <f t="shared" ref="I424:I443" si="61">SUM(B424:H424)</f>
        <v>0</v>
      </c>
    </row>
    <row r="425" spans="1:9" x14ac:dyDescent="0.25">
      <c r="A425" s="12" t="s">
        <v>8</v>
      </c>
      <c r="B425" s="49">
        <v>0</v>
      </c>
      <c r="C425" s="49">
        <v>0</v>
      </c>
      <c r="D425" s="49">
        <v>0</v>
      </c>
      <c r="E425" s="49">
        <v>0</v>
      </c>
      <c r="F425" s="372"/>
      <c r="G425" s="49">
        <v>0</v>
      </c>
      <c r="H425" s="58">
        <v>0</v>
      </c>
      <c r="I425" s="48">
        <f t="shared" si="61"/>
        <v>0</v>
      </c>
    </row>
    <row r="426" spans="1:9" x14ac:dyDescent="0.25">
      <c r="A426" s="11" t="s">
        <v>9</v>
      </c>
      <c r="B426" s="52">
        <v>0</v>
      </c>
      <c r="C426" s="52">
        <v>0</v>
      </c>
      <c r="D426" s="52">
        <v>0</v>
      </c>
      <c r="E426" s="52">
        <v>0</v>
      </c>
      <c r="F426" s="372"/>
      <c r="G426" s="52">
        <v>0</v>
      </c>
      <c r="H426" s="53">
        <v>0</v>
      </c>
      <c r="I426" s="54">
        <f t="shared" si="61"/>
        <v>0</v>
      </c>
    </row>
    <row r="427" spans="1:9" x14ac:dyDescent="0.25">
      <c r="A427" s="12" t="s">
        <v>10</v>
      </c>
      <c r="B427" s="49">
        <v>0</v>
      </c>
      <c r="C427" s="49">
        <v>0</v>
      </c>
      <c r="D427" s="49">
        <v>0</v>
      </c>
      <c r="E427" s="49">
        <v>0</v>
      </c>
      <c r="F427" s="372"/>
      <c r="G427" s="49">
        <v>0</v>
      </c>
      <c r="H427" s="58">
        <v>0</v>
      </c>
      <c r="I427" s="48">
        <f t="shared" si="61"/>
        <v>0</v>
      </c>
    </row>
    <row r="428" spans="1:9" x14ac:dyDescent="0.25">
      <c r="A428" s="11" t="s">
        <v>11</v>
      </c>
      <c r="B428" s="52">
        <v>0</v>
      </c>
      <c r="C428" s="52">
        <v>0</v>
      </c>
      <c r="D428" s="52">
        <v>0</v>
      </c>
      <c r="E428" s="52">
        <v>0</v>
      </c>
      <c r="F428" s="372"/>
      <c r="G428" s="52">
        <v>0</v>
      </c>
      <c r="H428" s="53">
        <v>0</v>
      </c>
      <c r="I428" s="54">
        <f t="shared" si="61"/>
        <v>0</v>
      </c>
    </row>
    <row r="429" spans="1:9" x14ac:dyDescent="0.25">
      <c r="A429" s="12" t="s">
        <v>12</v>
      </c>
      <c r="B429" s="49">
        <v>0</v>
      </c>
      <c r="C429" s="49">
        <v>0</v>
      </c>
      <c r="D429" s="49">
        <v>0</v>
      </c>
      <c r="E429" s="49">
        <v>0</v>
      </c>
      <c r="F429" s="372"/>
      <c r="G429" s="49">
        <v>0</v>
      </c>
      <c r="H429" s="58">
        <v>0</v>
      </c>
      <c r="I429" s="48">
        <f>SUM(B429:H429)</f>
        <v>0</v>
      </c>
    </row>
    <row r="430" spans="1:9" x14ac:dyDescent="0.25">
      <c r="A430" s="11" t="s">
        <v>13</v>
      </c>
      <c r="B430" s="52">
        <v>6.5978850280377281E-9</v>
      </c>
      <c r="C430" s="52">
        <v>6.5978850280377281E-9</v>
      </c>
      <c r="D430" s="52">
        <v>6.5978850280377281E-9</v>
      </c>
      <c r="E430" s="52">
        <v>3.0457307892253833E-2</v>
      </c>
      <c r="F430" s="372"/>
      <c r="G430" s="52">
        <v>0</v>
      </c>
      <c r="H430" s="53">
        <v>0</v>
      </c>
      <c r="I430" s="54">
        <f t="shared" si="61"/>
        <v>3.0457327685908916E-2</v>
      </c>
    </row>
    <row r="431" spans="1:9" x14ac:dyDescent="0.25">
      <c r="A431" s="12" t="s">
        <v>14</v>
      </c>
      <c r="B431" s="49">
        <v>0</v>
      </c>
      <c r="C431" s="49">
        <v>0</v>
      </c>
      <c r="D431" s="49">
        <v>0</v>
      </c>
      <c r="E431" s="49">
        <v>0</v>
      </c>
      <c r="F431" s="372"/>
      <c r="G431" s="49">
        <v>0</v>
      </c>
      <c r="H431" s="58">
        <v>0</v>
      </c>
      <c r="I431" s="48">
        <f t="shared" si="61"/>
        <v>0</v>
      </c>
    </row>
    <row r="432" spans="1:9" x14ac:dyDescent="0.25">
      <c r="A432" s="11" t="s">
        <v>15</v>
      </c>
      <c r="B432" s="52">
        <v>96.873272811953882</v>
      </c>
      <c r="C432" s="52">
        <v>10.197810794891193</v>
      </c>
      <c r="D432" s="52">
        <v>33.928916393154935</v>
      </c>
      <c r="E432" s="52">
        <v>0</v>
      </c>
      <c r="F432" s="372"/>
      <c r="G432" s="52">
        <v>0</v>
      </c>
      <c r="H432" s="53">
        <v>0</v>
      </c>
      <c r="I432" s="54">
        <f>SUM(B432:H432)</f>
        <v>141</v>
      </c>
    </row>
    <row r="433" spans="1:9" x14ac:dyDescent="0.25">
      <c r="A433" s="12" t="s">
        <v>16</v>
      </c>
      <c r="B433" s="49">
        <v>0</v>
      </c>
      <c r="C433" s="49">
        <v>0</v>
      </c>
      <c r="D433" s="49">
        <v>0</v>
      </c>
      <c r="E433" s="49">
        <v>0</v>
      </c>
      <c r="F433" s="372"/>
      <c r="G433" s="49">
        <v>0</v>
      </c>
      <c r="H433" s="58">
        <v>0</v>
      </c>
      <c r="I433" s="48">
        <f t="shared" si="61"/>
        <v>0</v>
      </c>
    </row>
    <row r="434" spans="1:9" x14ac:dyDescent="0.25">
      <c r="A434" s="11" t="s">
        <v>17</v>
      </c>
      <c r="B434" s="52">
        <v>0</v>
      </c>
      <c r="C434" s="52">
        <v>0</v>
      </c>
      <c r="D434" s="52">
        <v>0</v>
      </c>
      <c r="E434" s="52">
        <v>0</v>
      </c>
      <c r="F434" s="372"/>
      <c r="G434" s="52">
        <v>0</v>
      </c>
      <c r="H434" s="53">
        <v>0</v>
      </c>
      <c r="I434" s="54">
        <f t="shared" si="61"/>
        <v>0</v>
      </c>
    </row>
    <row r="435" spans="1:9" x14ac:dyDescent="0.25">
      <c r="A435" s="12" t="s">
        <v>139</v>
      </c>
      <c r="B435" s="49">
        <v>3.472507525464732</v>
      </c>
      <c r="C435" s="49">
        <v>2.7905329602845597</v>
      </c>
      <c r="D435" s="49">
        <v>1.3074851594283274</v>
      </c>
      <c r="E435" s="49">
        <v>0.42947435482238061</v>
      </c>
      <c r="F435" s="372"/>
      <c r="G435" s="49">
        <v>0</v>
      </c>
      <c r="H435" s="58">
        <v>0</v>
      </c>
      <c r="I435" s="48">
        <f t="shared" si="61"/>
        <v>7.9999999999999991</v>
      </c>
    </row>
    <row r="436" spans="1:9" x14ac:dyDescent="0.25">
      <c r="A436" s="11" t="s">
        <v>18</v>
      </c>
      <c r="B436" s="52">
        <v>0</v>
      </c>
      <c r="C436" s="52">
        <v>0</v>
      </c>
      <c r="D436" s="52">
        <v>0</v>
      </c>
      <c r="E436" s="52">
        <v>0</v>
      </c>
      <c r="F436" s="372"/>
      <c r="G436" s="52">
        <v>0</v>
      </c>
      <c r="H436" s="53">
        <v>0</v>
      </c>
      <c r="I436" s="54">
        <f t="shared" si="61"/>
        <v>0</v>
      </c>
    </row>
    <row r="437" spans="1:9" x14ac:dyDescent="0.25">
      <c r="A437" s="12" t="s">
        <v>19</v>
      </c>
      <c r="B437" s="49">
        <v>0</v>
      </c>
      <c r="C437" s="49">
        <v>0</v>
      </c>
      <c r="D437" s="49">
        <v>0</v>
      </c>
      <c r="E437" s="49">
        <v>0</v>
      </c>
      <c r="F437" s="372"/>
      <c r="G437" s="49">
        <v>0</v>
      </c>
      <c r="H437" s="58">
        <v>0</v>
      </c>
      <c r="I437" s="48">
        <f t="shared" si="61"/>
        <v>0</v>
      </c>
    </row>
    <row r="438" spans="1:9" x14ac:dyDescent="0.25">
      <c r="A438" s="11" t="s">
        <v>20</v>
      </c>
      <c r="B438" s="52">
        <v>5.5892858408084383</v>
      </c>
      <c r="C438" s="52">
        <v>6.5323670023202524E-2</v>
      </c>
      <c r="D438" s="52">
        <v>3.3453904891683588</v>
      </c>
      <c r="E438" s="52">
        <v>0</v>
      </c>
      <c r="F438" s="372"/>
      <c r="G438" s="52">
        <v>0</v>
      </c>
      <c r="H438" s="53">
        <v>0</v>
      </c>
      <c r="I438" s="54">
        <f t="shared" si="61"/>
        <v>9</v>
      </c>
    </row>
    <row r="439" spans="1:9" x14ac:dyDescent="0.25">
      <c r="A439" s="13" t="s">
        <v>58</v>
      </c>
      <c r="B439" s="49">
        <v>1</v>
      </c>
      <c r="C439" s="49">
        <v>1</v>
      </c>
      <c r="D439" s="49">
        <v>1</v>
      </c>
      <c r="E439" s="49">
        <v>0</v>
      </c>
      <c r="F439" s="372"/>
      <c r="G439" s="49">
        <v>0</v>
      </c>
      <c r="H439" s="58">
        <v>0</v>
      </c>
      <c r="I439" s="48">
        <f t="shared" si="61"/>
        <v>3</v>
      </c>
    </row>
    <row r="440" spans="1:9" x14ac:dyDescent="0.25">
      <c r="A440" s="11" t="s">
        <v>21</v>
      </c>
      <c r="B440" s="52">
        <v>0.66666666666666663</v>
      </c>
      <c r="C440" s="52">
        <v>0.66666666666666663</v>
      </c>
      <c r="D440" s="52">
        <v>0.66666666666666663</v>
      </c>
      <c r="E440" s="52">
        <v>0</v>
      </c>
      <c r="F440" s="372"/>
      <c r="G440" s="52">
        <v>0</v>
      </c>
      <c r="H440" s="53">
        <v>0</v>
      </c>
      <c r="I440" s="54">
        <f t="shared" si="61"/>
        <v>2</v>
      </c>
    </row>
    <row r="441" spans="1:9" x14ac:dyDescent="0.25">
      <c r="A441" s="13" t="s">
        <v>22</v>
      </c>
      <c r="B441" s="49">
        <v>0</v>
      </c>
      <c r="C441" s="49">
        <v>0</v>
      </c>
      <c r="D441" s="49">
        <v>0</v>
      </c>
      <c r="E441" s="49">
        <v>0</v>
      </c>
      <c r="F441" s="372"/>
      <c r="G441" s="49">
        <v>0</v>
      </c>
      <c r="H441" s="58">
        <v>0</v>
      </c>
      <c r="I441" s="48">
        <f t="shared" si="61"/>
        <v>0</v>
      </c>
    </row>
    <row r="442" spans="1:9" x14ac:dyDescent="0.25">
      <c r="A442" s="11" t="s">
        <v>23</v>
      </c>
      <c r="B442" s="52">
        <v>15.409362691653756</v>
      </c>
      <c r="C442" s="52">
        <v>3.8148470746181315E-2</v>
      </c>
      <c r="D442" s="52">
        <v>3.074488837600061</v>
      </c>
      <c r="E442" s="52">
        <v>0</v>
      </c>
      <c r="F442" s="372"/>
      <c r="G442" s="52">
        <v>0</v>
      </c>
      <c r="H442" s="53">
        <v>0</v>
      </c>
      <c r="I442" s="54">
        <f t="shared" si="61"/>
        <v>18.521999999999998</v>
      </c>
    </row>
    <row r="443" spans="1:9" ht="15" thickBot="1" x14ac:dyDescent="0.35">
      <c r="A443" s="13" t="s">
        <v>24</v>
      </c>
      <c r="B443" s="70">
        <v>12.102132781602307</v>
      </c>
      <c r="C443" s="70">
        <v>4.1298839654798927E-2</v>
      </c>
      <c r="D443" s="70">
        <v>44.672257746465114</v>
      </c>
      <c r="E443" s="70">
        <v>229.78546002713185</v>
      </c>
      <c r="F443" s="373"/>
      <c r="G443" s="49">
        <v>30.453988014445393</v>
      </c>
      <c r="H443" s="58">
        <v>0.11566259070060429</v>
      </c>
      <c r="I443" s="48">
        <f t="shared" si="61"/>
        <v>317.17080000000004</v>
      </c>
    </row>
    <row r="444" spans="1:9" x14ac:dyDescent="0.25">
      <c r="A444" s="21" t="s">
        <v>25</v>
      </c>
      <c r="B444" s="127">
        <f>SUM(B423:B443)</f>
        <v>135.11322832474769</v>
      </c>
      <c r="C444" s="127">
        <f t="shared" ref="C444:I444" si="62">SUM(C423:C443)</f>
        <v>14.799781408864487</v>
      </c>
      <c r="D444" s="127">
        <f t="shared" si="62"/>
        <v>87.995205299081334</v>
      </c>
      <c r="E444" s="127">
        <f t="shared" si="62"/>
        <v>230.24539168984649</v>
      </c>
      <c r="F444" s="127">
        <f t="shared" si="62"/>
        <v>0</v>
      </c>
      <c r="G444" s="127">
        <f t="shared" si="62"/>
        <v>30.453988014445393</v>
      </c>
      <c r="H444" s="128">
        <f t="shared" si="62"/>
        <v>0.11566259070060429</v>
      </c>
      <c r="I444" s="129">
        <f t="shared" si="62"/>
        <v>498.72325732768593</v>
      </c>
    </row>
    <row r="445" spans="1:9" ht="15" thickBot="1" x14ac:dyDescent="0.35">
      <c r="A445" s="18" t="s">
        <v>85</v>
      </c>
      <c r="B445" s="105">
        <f>B444/$I444</f>
        <v>0.27091824241108453</v>
      </c>
      <c r="C445" s="105">
        <f t="shared" ref="C445:I445" si="63">C444/$I444</f>
        <v>2.9675338359326394E-2</v>
      </c>
      <c r="D445" s="105">
        <f t="shared" si="63"/>
        <v>0.17644094997812407</v>
      </c>
      <c r="E445" s="105">
        <f t="shared" si="63"/>
        <v>0.46166965006519406</v>
      </c>
      <c r="F445" s="105">
        <f t="shared" si="63"/>
        <v>0</v>
      </c>
      <c r="G445" s="105">
        <f t="shared" si="63"/>
        <v>6.1063901807241389E-2</v>
      </c>
      <c r="H445" s="105">
        <f t="shared" si="63"/>
        <v>2.3191737902972557E-4</v>
      </c>
      <c r="I445" s="107">
        <f t="shared" si="63"/>
        <v>1</v>
      </c>
    </row>
    <row r="446" spans="1:9" ht="14.4" thickBot="1" x14ac:dyDescent="0.3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7.6" x14ac:dyDescent="0.25">
      <c r="A447" s="423" t="s">
        <v>42</v>
      </c>
      <c r="B447" s="41" t="s">
        <v>0</v>
      </c>
      <c r="C447" s="41" t="s">
        <v>1</v>
      </c>
      <c r="D447" s="41" t="s">
        <v>2</v>
      </c>
      <c r="E447" s="41" t="s">
        <v>3</v>
      </c>
      <c r="F447" s="41" t="s">
        <v>26</v>
      </c>
      <c r="G447" s="41" t="s">
        <v>4</v>
      </c>
      <c r="H447" s="41" t="s">
        <v>84</v>
      </c>
      <c r="I447" s="42" t="s">
        <v>5</v>
      </c>
    </row>
    <row r="448" spans="1:9" ht="14.25" customHeight="1" x14ac:dyDescent="0.25">
      <c r="A448" s="424" t="s">
        <v>42</v>
      </c>
      <c r="B448" s="357"/>
      <c r="C448" s="358"/>
      <c r="D448" s="358"/>
      <c r="E448" s="358"/>
      <c r="F448" s="358"/>
      <c r="G448" s="358"/>
      <c r="H448" s="358"/>
      <c r="I448" s="359"/>
    </row>
    <row r="449" spans="1:9" x14ac:dyDescent="0.25">
      <c r="A449" s="10" t="s">
        <v>6</v>
      </c>
      <c r="B449" s="376"/>
      <c r="C449" s="377"/>
      <c r="D449" s="377"/>
      <c r="E449" s="378"/>
      <c r="F449" s="46">
        <v>0</v>
      </c>
      <c r="G449" s="376"/>
      <c r="H449" s="378"/>
      <c r="I449" s="48">
        <f>SUM(B449:H449)</f>
        <v>0</v>
      </c>
    </row>
    <row r="450" spans="1:9" x14ac:dyDescent="0.25">
      <c r="A450" s="11" t="s">
        <v>7</v>
      </c>
      <c r="B450" s="379"/>
      <c r="C450" s="380"/>
      <c r="D450" s="380"/>
      <c r="E450" s="381"/>
      <c r="F450" s="52">
        <v>0</v>
      </c>
      <c r="G450" s="379"/>
      <c r="H450" s="381"/>
      <c r="I450" s="54">
        <f t="shared" ref="I450:I469" si="64">SUM(B450:H450)</f>
        <v>0</v>
      </c>
    </row>
    <row r="451" spans="1:9" x14ac:dyDescent="0.25">
      <c r="A451" s="12" t="s">
        <v>8</v>
      </c>
      <c r="B451" s="379"/>
      <c r="C451" s="380"/>
      <c r="D451" s="380"/>
      <c r="E451" s="381"/>
      <c r="F451" s="49">
        <v>0</v>
      </c>
      <c r="G451" s="379"/>
      <c r="H451" s="381"/>
      <c r="I451" s="48">
        <f t="shared" si="64"/>
        <v>0</v>
      </c>
    </row>
    <row r="452" spans="1:9" x14ac:dyDescent="0.25">
      <c r="A452" s="11" t="s">
        <v>9</v>
      </c>
      <c r="B452" s="379"/>
      <c r="C452" s="380"/>
      <c r="D452" s="380"/>
      <c r="E452" s="381"/>
      <c r="F452" s="52">
        <v>0</v>
      </c>
      <c r="G452" s="379"/>
      <c r="H452" s="381"/>
      <c r="I452" s="54">
        <f t="shared" si="64"/>
        <v>0</v>
      </c>
    </row>
    <row r="453" spans="1:9" x14ac:dyDescent="0.25">
      <c r="A453" s="12" t="s">
        <v>10</v>
      </c>
      <c r="B453" s="379"/>
      <c r="C453" s="380"/>
      <c r="D453" s="380"/>
      <c r="E453" s="381"/>
      <c r="F453" s="49">
        <v>0</v>
      </c>
      <c r="G453" s="379"/>
      <c r="H453" s="381"/>
      <c r="I453" s="48">
        <f t="shared" si="64"/>
        <v>0</v>
      </c>
    </row>
    <row r="454" spans="1:9" x14ac:dyDescent="0.25">
      <c r="A454" s="11" t="s">
        <v>11</v>
      </c>
      <c r="B454" s="379"/>
      <c r="C454" s="380"/>
      <c r="D454" s="380"/>
      <c r="E454" s="381"/>
      <c r="F454" s="52">
        <v>0</v>
      </c>
      <c r="G454" s="379"/>
      <c r="H454" s="381"/>
      <c r="I454" s="54">
        <f t="shared" si="64"/>
        <v>0</v>
      </c>
    </row>
    <row r="455" spans="1:9" x14ac:dyDescent="0.25">
      <c r="A455" s="12" t="s">
        <v>12</v>
      </c>
      <c r="B455" s="379"/>
      <c r="C455" s="380"/>
      <c r="D455" s="380"/>
      <c r="E455" s="381"/>
      <c r="F455" s="49">
        <v>0</v>
      </c>
      <c r="G455" s="379"/>
      <c r="H455" s="381"/>
      <c r="I455" s="48">
        <f>SUM(B455:H455)</f>
        <v>0</v>
      </c>
    </row>
    <row r="456" spans="1:9" x14ac:dyDescent="0.25">
      <c r="A456" s="11" t="s">
        <v>13</v>
      </c>
      <c r="B456" s="379"/>
      <c r="C456" s="380"/>
      <c r="D456" s="380"/>
      <c r="E456" s="381"/>
      <c r="F456" s="52">
        <v>278.14980747303292</v>
      </c>
      <c r="G456" s="379"/>
      <c r="H456" s="381"/>
      <c r="I456" s="54">
        <f t="shared" si="64"/>
        <v>278.14980747303292</v>
      </c>
    </row>
    <row r="457" spans="1:9" x14ac:dyDescent="0.25">
      <c r="A457" s="12" t="s">
        <v>14</v>
      </c>
      <c r="B457" s="379"/>
      <c r="C457" s="380"/>
      <c r="D457" s="380"/>
      <c r="E457" s="381"/>
      <c r="F457" s="49">
        <v>0</v>
      </c>
      <c r="G457" s="379"/>
      <c r="H457" s="381"/>
      <c r="I457" s="48">
        <f t="shared" si="64"/>
        <v>0</v>
      </c>
    </row>
    <row r="458" spans="1:9" x14ac:dyDescent="0.25">
      <c r="A458" s="11" t="s">
        <v>15</v>
      </c>
      <c r="B458" s="379"/>
      <c r="C458" s="380"/>
      <c r="D458" s="380"/>
      <c r="E458" s="381"/>
      <c r="F458" s="52">
        <v>0</v>
      </c>
      <c r="G458" s="379"/>
      <c r="H458" s="381"/>
      <c r="I458" s="54">
        <f>SUM(B458:H458)</f>
        <v>0</v>
      </c>
    </row>
    <row r="459" spans="1:9" x14ac:dyDescent="0.25">
      <c r="A459" s="12" t="s">
        <v>16</v>
      </c>
      <c r="B459" s="379"/>
      <c r="C459" s="380"/>
      <c r="D459" s="380"/>
      <c r="E459" s="381"/>
      <c r="F459" s="49">
        <v>0</v>
      </c>
      <c r="G459" s="379"/>
      <c r="H459" s="381"/>
      <c r="I459" s="48">
        <f t="shared" si="64"/>
        <v>0</v>
      </c>
    </row>
    <row r="460" spans="1:9" x14ac:dyDescent="0.25">
      <c r="A460" s="11" t="s">
        <v>17</v>
      </c>
      <c r="B460" s="379"/>
      <c r="C460" s="380"/>
      <c r="D460" s="380"/>
      <c r="E460" s="381"/>
      <c r="F460" s="52">
        <v>0</v>
      </c>
      <c r="G460" s="379"/>
      <c r="H460" s="381"/>
      <c r="I460" s="54">
        <f t="shared" si="64"/>
        <v>0</v>
      </c>
    </row>
    <row r="461" spans="1:9" x14ac:dyDescent="0.25">
      <c r="A461" s="12" t="s">
        <v>139</v>
      </c>
      <c r="B461" s="379"/>
      <c r="C461" s="380"/>
      <c r="D461" s="380"/>
      <c r="E461" s="381"/>
      <c r="F461" s="49">
        <v>0</v>
      </c>
      <c r="G461" s="379"/>
      <c r="H461" s="381"/>
      <c r="I461" s="48">
        <f t="shared" si="64"/>
        <v>0</v>
      </c>
    </row>
    <row r="462" spans="1:9" x14ac:dyDescent="0.25">
      <c r="A462" s="11" t="s">
        <v>18</v>
      </c>
      <c r="B462" s="379"/>
      <c r="C462" s="380"/>
      <c r="D462" s="380"/>
      <c r="E462" s="381"/>
      <c r="F462" s="52">
        <v>0</v>
      </c>
      <c r="G462" s="379"/>
      <c r="H462" s="381"/>
      <c r="I462" s="54">
        <f t="shared" si="64"/>
        <v>0</v>
      </c>
    </row>
    <row r="463" spans="1:9" x14ac:dyDescent="0.25">
      <c r="A463" s="12" t="s">
        <v>19</v>
      </c>
      <c r="B463" s="379"/>
      <c r="C463" s="380"/>
      <c r="D463" s="380"/>
      <c r="E463" s="381"/>
      <c r="F463" s="49">
        <v>0</v>
      </c>
      <c r="G463" s="379"/>
      <c r="H463" s="381"/>
      <c r="I463" s="48">
        <f t="shared" si="64"/>
        <v>0</v>
      </c>
    </row>
    <row r="464" spans="1:9" x14ac:dyDescent="0.25">
      <c r="A464" s="11" t="s">
        <v>20</v>
      </c>
      <c r="B464" s="379"/>
      <c r="C464" s="380"/>
      <c r="D464" s="380"/>
      <c r="E464" s="381"/>
      <c r="F464" s="52">
        <v>0</v>
      </c>
      <c r="G464" s="379"/>
      <c r="H464" s="381"/>
      <c r="I464" s="54">
        <f t="shared" si="64"/>
        <v>0</v>
      </c>
    </row>
    <row r="465" spans="1:9" x14ac:dyDescent="0.25">
      <c r="A465" s="13" t="s">
        <v>58</v>
      </c>
      <c r="B465" s="379"/>
      <c r="C465" s="380"/>
      <c r="D465" s="380"/>
      <c r="E465" s="381"/>
      <c r="F465" s="49">
        <v>0</v>
      </c>
      <c r="G465" s="379"/>
      <c r="H465" s="381"/>
      <c r="I465" s="48">
        <f t="shared" si="64"/>
        <v>0</v>
      </c>
    </row>
    <row r="466" spans="1:9" x14ac:dyDescent="0.25">
      <c r="A466" s="11" t="s">
        <v>21</v>
      </c>
      <c r="B466" s="379"/>
      <c r="C466" s="380"/>
      <c r="D466" s="380"/>
      <c r="E466" s="381"/>
      <c r="F466" s="52">
        <v>0</v>
      </c>
      <c r="G466" s="379"/>
      <c r="H466" s="381"/>
      <c r="I466" s="54">
        <f t="shared" si="64"/>
        <v>0</v>
      </c>
    </row>
    <row r="467" spans="1:9" x14ac:dyDescent="0.25">
      <c r="A467" s="13" t="s">
        <v>22</v>
      </c>
      <c r="B467" s="379"/>
      <c r="C467" s="380"/>
      <c r="D467" s="380"/>
      <c r="E467" s="381"/>
      <c r="F467" s="49">
        <v>0</v>
      </c>
      <c r="G467" s="379"/>
      <c r="H467" s="381"/>
      <c r="I467" s="48">
        <f t="shared" si="64"/>
        <v>0</v>
      </c>
    </row>
    <row r="468" spans="1:9" x14ac:dyDescent="0.25">
      <c r="A468" s="11" t="s">
        <v>23</v>
      </c>
      <c r="B468" s="379"/>
      <c r="C468" s="380"/>
      <c r="D468" s="380"/>
      <c r="E468" s="381"/>
      <c r="F468" s="52">
        <v>0</v>
      </c>
      <c r="G468" s="379"/>
      <c r="H468" s="381"/>
      <c r="I468" s="54">
        <f t="shared" si="64"/>
        <v>0</v>
      </c>
    </row>
    <row r="469" spans="1:9" ht="14.4" thickBot="1" x14ac:dyDescent="0.3">
      <c r="A469" s="13" t="s">
        <v>24</v>
      </c>
      <c r="B469" s="382"/>
      <c r="C469" s="383"/>
      <c r="D469" s="383"/>
      <c r="E469" s="384"/>
      <c r="F469" s="49">
        <v>1076.1048000000001</v>
      </c>
      <c r="G469" s="382"/>
      <c r="H469" s="384"/>
      <c r="I469" s="48">
        <f t="shared" si="64"/>
        <v>1076.1048000000001</v>
      </c>
    </row>
    <row r="470" spans="1:9" x14ac:dyDescent="0.25">
      <c r="A470" s="21" t="s">
        <v>25</v>
      </c>
      <c r="B470" s="127">
        <f>SUM(B449:B469)</f>
        <v>0</v>
      </c>
      <c r="C470" s="127">
        <f t="shared" ref="C470:I470" si="65">SUM(C449:C469)</f>
        <v>0</v>
      </c>
      <c r="D470" s="127">
        <f t="shared" si="65"/>
        <v>0</v>
      </c>
      <c r="E470" s="127">
        <f t="shared" si="65"/>
        <v>0</v>
      </c>
      <c r="F470" s="127">
        <f t="shared" si="65"/>
        <v>1354.254607473033</v>
      </c>
      <c r="G470" s="127">
        <f t="shared" si="65"/>
        <v>0</v>
      </c>
      <c r="H470" s="127">
        <f t="shared" si="65"/>
        <v>0</v>
      </c>
      <c r="I470" s="129">
        <f t="shared" si="65"/>
        <v>1354.254607473033</v>
      </c>
    </row>
    <row r="471" spans="1:9" ht="15" thickBot="1" x14ac:dyDescent="0.35">
      <c r="A471" s="18" t="s">
        <v>85</v>
      </c>
      <c r="B471" s="105">
        <f>B470/$I470</f>
        <v>0</v>
      </c>
      <c r="C471" s="105">
        <f t="shared" ref="C471:I471" si="66">C470/$I470</f>
        <v>0</v>
      </c>
      <c r="D471" s="105">
        <f t="shared" si="66"/>
        <v>0</v>
      </c>
      <c r="E471" s="105">
        <f t="shared" si="66"/>
        <v>0</v>
      </c>
      <c r="F471" s="105">
        <f t="shared" si="66"/>
        <v>1</v>
      </c>
      <c r="G471" s="105">
        <f t="shared" si="66"/>
        <v>0</v>
      </c>
      <c r="H471" s="105">
        <f t="shared" si="66"/>
        <v>0</v>
      </c>
      <c r="I471" s="107">
        <f t="shared" si="66"/>
        <v>1</v>
      </c>
    </row>
    <row r="472" spans="1:9" ht="14.4" thickBot="1" x14ac:dyDescent="0.3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7.6" x14ac:dyDescent="0.25">
      <c r="A473" s="423" t="s">
        <v>43</v>
      </c>
      <c r="B473" s="41" t="s">
        <v>0</v>
      </c>
      <c r="C473" s="41" t="s">
        <v>1</v>
      </c>
      <c r="D473" s="41" t="s">
        <v>2</v>
      </c>
      <c r="E473" s="41" t="s">
        <v>3</v>
      </c>
      <c r="F473" s="41" t="s">
        <v>26</v>
      </c>
      <c r="G473" s="41" t="s">
        <v>4</v>
      </c>
      <c r="H473" s="41" t="s">
        <v>84</v>
      </c>
      <c r="I473" s="42" t="s">
        <v>5</v>
      </c>
    </row>
    <row r="474" spans="1:9" ht="14.25" customHeight="1" x14ac:dyDescent="0.25">
      <c r="A474" s="424" t="s">
        <v>43</v>
      </c>
      <c r="B474" s="357"/>
      <c r="C474" s="358"/>
      <c r="D474" s="358"/>
      <c r="E474" s="358"/>
      <c r="F474" s="358"/>
      <c r="G474" s="358"/>
      <c r="H474" s="358"/>
      <c r="I474" s="359"/>
    </row>
    <row r="475" spans="1:9" x14ac:dyDescent="0.25">
      <c r="A475" s="10" t="s">
        <v>6</v>
      </c>
      <c r="B475" s="376"/>
      <c r="C475" s="377"/>
      <c r="D475" s="377"/>
      <c r="E475" s="378"/>
      <c r="F475" s="46">
        <v>0</v>
      </c>
      <c r="G475" s="376"/>
      <c r="H475" s="378"/>
      <c r="I475" s="48">
        <f>SUM(B475:H475)</f>
        <v>0</v>
      </c>
    </row>
    <row r="476" spans="1:9" x14ac:dyDescent="0.25">
      <c r="A476" s="11" t="s">
        <v>7</v>
      </c>
      <c r="B476" s="379"/>
      <c r="C476" s="380"/>
      <c r="D476" s="380"/>
      <c r="E476" s="381"/>
      <c r="F476" s="52">
        <v>0</v>
      </c>
      <c r="G476" s="379"/>
      <c r="H476" s="381"/>
      <c r="I476" s="54">
        <f t="shared" ref="I476:I495" si="67">SUM(B476:H476)</f>
        <v>0</v>
      </c>
    </row>
    <row r="477" spans="1:9" x14ac:dyDescent="0.25">
      <c r="A477" s="12" t="s">
        <v>8</v>
      </c>
      <c r="B477" s="379"/>
      <c r="C477" s="380"/>
      <c r="D477" s="380"/>
      <c r="E477" s="381"/>
      <c r="F477" s="49">
        <v>0</v>
      </c>
      <c r="G477" s="379"/>
      <c r="H477" s="381"/>
      <c r="I477" s="48">
        <f t="shared" si="67"/>
        <v>0</v>
      </c>
    </row>
    <row r="478" spans="1:9" x14ac:dyDescent="0.25">
      <c r="A478" s="11" t="s">
        <v>9</v>
      </c>
      <c r="B478" s="379"/>
      <c r="C478" s="380"/>
      <c r="D478" s="380"/>
      <c r="E478" s="381"/>
      <c r="F478" s="52">
        <v>0</v>
      </c>
      <c r="G478" s="379"/>
      <c r="H478" s="381"/>
      <c r="I478" s="54">
        <f t="shared" si="67"/>
        <v>0</v>
      </c>
    </row>
    <row r="479" spans="1:9" x14ac:dyDescent="0.25">
      <c r="A479" s="12" t="s">
        <v>10</v>
      </c>
      <c r="B479" s="379"/>
      <c r="C479" s="380"/>
      <c r="D479" s="380"/>
      <c r="E479" s="381"/>
      <c r="F479" s="49">
        <v>0</v>
      </c>
      <c r="G479" s="379"/>
      <c r="H479" s="381"/>
      <c r="I479" s="48">
        <f t="shared" si="67"/>
        <v>0</v>
      </c>
    </row>
    <row r="480" spans="1:9" x14ac:dyDescent="0.25">
      <c r="A480" s="11" t="s">
        <v>11</v>
      </c>
      <c r="B480" s="379"/>
      <c r="C480" s="380"/>
      <c r="D480" s="380"/>
      <c r="E480" s="381"/>
      <c r="F480" s="52">
        <v>8008.2150661186542</v>
      </c>
      <c r="G480" s="379"/>
      <c r="H480" s="381"/>
      <c r="I480" s="54">
        <f t="shared" si="67"/>
        <v>8008.2150661186542</v>
      </c>
    </row>
    <row r="481" spans="1:12" x14ac:dyDescent="0.25">
      <c r="A481" s="12" t="s">
        <v>12</v>
      </c>
      <c r="B481" s="379"/>
      <c r="C481" s="380"/>
      <c r="D481" s="380"/>
      <c r="E481" s="381"/>
      <c r="F481" s="49">
        <v>0</v>
      </c>
      <c r="G481" s="379"/>
      <c r="H481" s="381"/>
      <c r="I481" s="48">
        <f>SUM(B481:H481)</f>
        <v>0</v>
      </c>
    </row>
    <row r="482" spans="1:12" x14ac:dyDescent="0.25">
      <c r="A482" s="11" t="s">
        <v>13</v>
      </c>
      <c r="B482" s="379"/>
      <c r="C482" s="380"/>
      <c r="D482" s="380"/>
      <c r="E482" s="381"/>
      <c r="F482" s="52">
        <v>6787.980998525949</v>
      </c>
      <c r="G482" s="379"/>
      <c r="H482" s="381"/>
      <c r="I482" s="54">
        <f t="shared" si="67"/>
        <v>6787.980998525949</v>
      </c>
      <c r="L482" s="270"/>
    </row>
    <row r="483" spans="1:12" x14ac:dyDescent="0.25">
      <c r="A483" s="12" t="s">
        <v>14</v>
      </c>
      <c r="B483" s="379"/>
      <c r="C483" s="380"/>
      <c r="D483" s="380"/>
      <c r="E483" s="381"/>
      <c r="F483" s="49">
        <v>0</v>
      </c>
      <c r="G483" s="379"/>
      <c r="H483" s="381"/>
      <c r="I483" s="48">
        <f t="shared" si="67"/>
        <v>0</v>
      </c>
    </row>
    <row r="484" spans="1:12" x14ac:dyDescent="0.25">
      <c r="A484" s="11" t="s">
        <v>15</v>
      </c>
      <c r="B484" s="379"/>
      <c r="C484" s="380"/>
      <c r="D484" s="380"/>
      <c r="E484" s="381"/>
      <c r="F484" s="52">
        <v>0</v>
      </c>
      <c r="G484" s="379"/>
      <c r="H484" s="381"/>
      <c r="I484" s="54">
        <f>SUM(B484:H484)</f>
        <v>0</v>
      </c>
    </row>
    <row r="485" spans="1:12" x14ac:dyDescent="0.25">
      <c r="A485" s="12" t="s">
        <v>16</v>
      </c>
      <c r="B485" s="379"/>
      <c r="C485" s="380"/>
      <c r="D485" s="380"/>
      <c r="E485" s="381"/>
      <c r="F485" s="49">
        <v>14.187123103879678</v>
      </c>
      <c r="G485" s="379"/>
      <c r="H485" s="381"/>
      <c r="I485" s="48">
        <f t="shared" si="67"/>
        <v>14.187123103879678</v>
      </c>
    </row>
    <row r="486" spans="1:12" x14ac:dyDescent="0.25">
      <c r="A486" s="11" t="s">
        <v>17</v>
      </c>
      <c r="B486" s="379"/>
      <c r="C486" s="380"/>
      <c r="D486" s="380"/>
      <c r="E486" s="381"/>
      <c r="F486" s="52">
        <v>0</v>
      </c>
      <c r="G486" s="379"/>
      <c r="H486" s="381"/>
      <c r="I486" s="54">
        <f t="shared" si="67"/>
        <v>0</v>
      </c>
    </row>
    <row r="487" spans="1:12" x14ac:dyDescent="0.25">
      <c r="A487" s="12" t="s">
        <v>139</v>
      </c>
      <c r="B487" s="379"/>
      <c r="C487" s="380"/>
      <c r="D487" s="380"/>
      <c r="E487" s="381"/>
      <c r="F487" s="49">
        <v>0</v>
      </c>
      <c r="G487" s="379"/>
      <c r="H487" s="381"/>
      <c r="I487" s="48">
        <f t="shared" si="67"/>
        <v>0</v>
      </c>
    </row>
    <row r="488" spans="1:12" x14ac:dyDescent="0.25">
      <c r="A488" s="11" t="s">
        <v>18</v>
      </c>
      <c r="B488" s="379"/>
      <c r="C488" s="380"/>
      <c r="D488" s="380"/>
      <c r="E488" s="381"/>
      <c r="F488" s="52">
        <v>0</v>
      </c>
      <c r="G488" s="379"/>
      <c r="H488" s="381"/>
      <c r="I488" s="54">
        <f t="shared" si="67"/>
        <v>0</v>
      </c>
    </row>
    <row r="489" spans="1:12" x14ac:dyDescent="0.25">
      <c r="A489" s="12" t="s">
        <v>19</v>
      </c>
      <c r="B489" s="379"/>
      <c r="C489" s="380"/>
      <c r="D489" s="380"/>
      <c r="E489" s="381"/>
      <c r="F489" s="49">
        <v>0</v>
      </c>
      <c r="G489" s="379"/>
      <c r="H489" s="381"/>
      <c r="I489" s="48">
        <f t="shared" si="67"/>
        <v>0</v>
      </c>
    </row>
    <row r="490" spans="1:12" x14ac:dyDescent="0.25">
      <c r="A490" s="11" t="s">
        <v>20</v>
      </c>
      <c r="B490" s="379"/>
      <c r="C490" s="380"/>
      <c r="D490" s="380"/>
      <c r="E490" s="381"/>
      <c r="F490" s="52">
        <v>0</v>
      </c>
      <c r="G490" s="379"/>
      <c r="H490" s="381"/>
      <c r="I490" s="54">
        <f t="shared" si="67"/>
        <v>0</v>
      </c>
    </row>
    <row r="491" spans="1:12" x14ac:dyDescent="0.25">
      <c r="A491" s="13" t="s">
        <v>58</v>
      </c>
      <c r="B491" s="379"/>
      <c r="C491" s="380"/>
      <c r="D491" s="380"/>
      <c r="E491" s="381"/>
      <c r="F491" s="49">
        <v>0</v>
      </c>
      <c r="G491" s="379"/>
      <c r="H491" s="381"/>
      <c r="I491" s="48">
        <f t="shared" si="67"/>
        <v>0</v>
      </c>
    </row>
    <row r="492" spans="1:12" x14ac:dyDescent="0.25">
      <c r="A492" s="11" t="s">
        <v>21</v>
      </c>
      <c r="B492" s="379"/>
      <c r="C492" s="380"/>
      <c r="D492" s="380"/>
      <c r="E492" s="381"/>
      <c r="F492" s="52">
        <v>12</v>
      </c>
      <c r="G492" s="379"/>
      <c r="H492" s="381"/>
      <c r="I492" s="54">
        <f t="shared" si="67"/>
        <v>12</v>
      </c>
    </row>
    <row r="493" spans="1:12" x14ac:dyDescent="0.25">
      <c r="A493" s="13" t="s">
        <v>22</v>
      </c>
      <c r="B493" s="379"/>
      <c r="C493" s="380"/>
      <c r="D493" s="380"/>
      <c r="E493" s="381"/>
      <c r="F493" s="49">
        <v>0</v>
      </c>
      <c r="G493" s="379"/>
      <c r="H493" s="381"/>
      <c r="I493" s="48">
        <f t="shared" si="67"/>
        <v>0</v>
      </c>
    </row>
    <row r="494" spans="1:12" x14ac:dyDescent="0.25">
      <c r="A494" s="11" t="s">
        <v>23</v>
      </c>
      <c r="B494" s="379"/>
      <c r="C494" s="380"/>
      <c r="D494" s="380"/>
      <c r="E494" s="381"/>
      <c r="F494" s="52">
        <v>0</v>
      </c>
      <c r="G494" s="379"/>
      <c r="H494" s="381"/>
      <c r="I494" s="54">
        <f t="shared" si="67"/>
        <v>0</v>
      </c>
    </row>
    <row r="495" spans="1:12" ht="14.4" thickBot="1" x14ac:dyDescent="0.3">
      <c r="A495" s="13" t="s">
        <v>24</v>
      </c>
      <c r="B495" s="382"/>
      <c r="C495" s="383"/>
      <c r="D495" s="383"/>
      <c r="E495" s="384"/>
      <c r="F495" s="49">
        <v>143.31960000000001</v>
      </c>
      <c r="G495" s="382"/>
      <c r="H495" s="384"/>
      <c r="I495" s="48">
        <f t="shared" si="67"/>
        <v>143.31960000000001</v>
      </c>
    </row>
    <row r="496" spans="1:12" x14ac:dyDescent="0.25">
      <c r="A496" s="21" t="s">
        <v>25</v>
      </c>
      <c r="B496" s="127">
        <f>SUM(B475:B495)</f>
        <v>0</v>
      </c>
      <c r="C496" s="127">
        <f t="shared" ref="C496:I496" si="68">SUM(C475:C495)</f>
        <v>0</v>
      </c>
      <c r="D496" s="127">
        <f t="shared" si="68"/>
        <v>0</v>
      </c>
      <c r="E496" s="127">
        <f t="shared" si="68"/>
        <v>0</v>
      </c>
      <c r="F496" s="127">
        <f t="shared" si="68"/>
        <v>14965.702787748483</v>
      </c>
      <c r="G496" s="127">
        <f t="shared" si="68"/>
        <v>0</v>
      </c>
      <c r="H496" s="127">
        <f t="shared" si="68"/>
        <v>0</v>
      </c>
      <c r="I496" s="127">
        <f t="shared" si="68"/>
        <v>14965.702787748483</v>
      </c>
    </row>
    <row r="497" spans="1:9" ht="15" thickBot="1" x14ac:dyDescent="0.35">
      <c r="A497" s="18" t="s">
        <v>85</v>
      </c>
      <c r="B497" s="105">
        <f>B496/$I496</f>
        <v>0</v>
      </c>
      <c r="C497" s="105">
        <f t="shared" ref="C497:I497" si="69">C496/$I496</f>
        <v>0</v>
      </c>
      <c r="D497" s="105">
        <f t="shared" si="69"/>
        <v>0</v>
      </c>
      <c r="E497" s="105">
        <f t="shared" si="69"/>
        <v>0</v>
      </c>
      <c r="F497" s="105">
        <f t="shared" si="69"/>
        <v>1</v>
      </c>
      <c r="G497" s="105">
        <f t="shared" si="69"/>
        <v>0</v>
      </c>
      <c r="H497" s="105">
        <f t="shared" si="69"/>
        <v>0</v>
      </c>
      <c r="I497" s="107">
        <f t="shared" si="69"/>
        <v>1</v>
      </c>
    </row>
    <row r="498" spans="1:9" ht="14.4" thickBot="1" x14ac:dyDescent="0.3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7.6" x14ac:dyDescent="0.25">
      <c r="A499" s="423" t="s">
        <v>44</v>
      </c>
      <c r="B499" s="41" t="s">
        <v>0</v>
      </c>
      <c r="C499" s="41" t="s">
        <v>1</v>
      </c>
      <c r="D499" s="41" t="s">
        <v>2</v>
      </c>
      <c r="E499" s="41" t="s">
        <v>3</v>
      </c>
      <c r="F499" s="41" t="s">
        <v>26</v>
      </c>
      <c r="G499" s="41" t="s">
        <v>4</v>
      </c>
      <c r="H499" s="41" t="s">
        <v>84</v>
      </c>
      <c r="I499" s="42" t="s">
        <v>5</v>
      </c>
    </row>
    <row r="500" spans="1:9" ht="14.25" customHeight="1" x14ac:dyDescent="0.25">
      <c r="A500" s="424" t="s">
        <v>44</v>
      </c>
      <c r="B500" s="357"/>
      <c r="C500" s="358"/>
      <c r="D500" s="358"/>
      <c r="E500" s="358"/>
      <c r="F500" s="358"/>
      <c r="G500" s="358"/>
      <c r="H500" s="358"/>
      <c r="I500" s="359"/>
    </row>
    <row r="501" spans="1:9" x14ac:dyDescent="0.25">
      <c r="A501" s="10" t="s">
        <v>6</v>
      </c>
      <c r="B501" s="376"/>
      <c r="C501" s="377"/>
      <c r="D501" s="377"/>
      <c r="E501" s="378"/>
      <c r="F501" s="46">
        <v>0</v>
      </c>
      <c r="G501" s="376"/>
      <c r="H501" s="378"/>
      <c r="I501" s="48">
        <f>SUM(B501:H501)</f>
        <v>0</v>
      </c>
    </row>
    <row r="502" spans="1:9" x14ac:dyDescent="0.25">
      <c r="A502" s="11" t="s">
        <v>7</v>
      </c>
      <c r="B502" s="379"/>
      <c r="C502" s="380"/>
      <c r="D502" s="380"/>
      <c r="E502" s="381"/>
      <c r="F502" s="52">
        <v>0</v>
      </c>
      <c r="G502" s="379"/>
      <c r="H502" s="381"/>
      <c r="I502" s="54">
        <f t="shared" ref="I502:I521" si="70">SUM(B502:H502)</f>
        <v>0</v>
      </c>
    </row>
    <row r="503" spans="1:9" x14ac:dyDescent="0.25">
      <c r="A503" s="12" t="s">
        <v>8</v>
      </c>
      <c r="B503" s="379"/>
      <c r="C503" s="380"/>
      <c r="D503" s="380"/>
      <c r="E503" s="381"/>
      <c r="F503" s="49">
        <v>0</v>
      </c>
      <c r="G503" s="379"/>
      <c r="H503" s="381"/>
      <c r="I503" s="48">
        <f t="shared" si="70"/>
        <v>0</v>
      </c>
    </row>
    <row r="504" spans="1:9" x14ac:dyDescent="0.25">
      <c r="A504" s="11" t="s">
        <v>9</v>
      </c>
      <c r="B504" s="379"/>
      <c r="C504" s="380"/>
      <c r="D504" s="380"/>
      <c r="E504" s="381"/>
      <c r="F504" s="52">
        <v>0</v>
      </c>
      <c r="G504" s="379"/>
      <c r="H504" s="381"/>
      <c r="I504" s="54">
        <f t="shared" si="70"/>
        <v>0</v>
      </c>
    </row>
    <row r="505" spans="1:9" x14ac:dyDescent="0.25">
      <c r="A505" s="12" t="s">
        <v>10</v>
      </c>
      <c r="B505" s="379"/>
      <c r="C505" s="380"/>
      <c r="D505" s="380"/>
      <c r="E505" s="381"/>
      <c r="F505" s="49">
        <v>0</v>
      </c>
      <c r="G505" s="379"/>
      <c r="H505" s="381"/>
      <c r="I505" s="48">
        <f t="shared" si="70"/>
        <v>0</v>
      </c>
    </row>
    <row r="506" spans="1:9" x14ac:dyDescent="0.25">
      <c r="A506" s="11" t="s">
        <v>11</v>
      </c>
      <c r="B506" s="379"/>
      <c r="C506" s="380"/>
      <c r="D506" s="380"/>
      <c r="E506" s="381"/>
      <c r="F506" s="52">
        <v>0</v>
      </c>
      <c r="G506" s="379"/>
      <c r="H506" s="381"/>
      <c r="I506" s="54">
        <f t="shared" si="70"/>
        <v>0</v>
      </c>
    </row>
    <row r="507" spans="1:9" x14ac:dyDescent="0.25">
      <c r="A507" s="12" t="s">
        <v>12</v>
      </c>
      <c r="B507" s="379"/>
      <c r="C507" s="380"/>
      <c r="D507" s="380"/>
      <c r="E507" s="381"/>
      <c r="F507" s="49">
        <v>0</v>
      </c>
      <c r="G507" s="379"/>
      <c r="H507" s="381"/>
      <c r="I507" s="48">
        <f>SUM(B507:H507)</f>
        <v>0</v>
      </c>
    </row>
    <row r="508" spans="1:9" x14ac:dyDescent="0.25">
      <c r="A508" s="11" t="s">
        <v>13</v>
      </c>
      <c r="B508" s="379"/>
      <c r="C508" s="380"/>
      <c r="D508" s="380"/>
      <c r="E508" s="381"/>
      <c r="F508" s="52">
        <v>0</v>
      </c>
      <c r="G508" s="379"/>
      <c r="H508" s="381"/>
      <c r="I508" s="54">
        <f t="shared" si="70"/>
        <v>0</v>
      </c>
    </row>
    <row r="509" spans="1:9" x14ac:dyDescent="0.25">
      <c r="A509" s="12" t="s">
        <v>14</v>
      </c>
      <c r="B509" s="379"/>
      <c r="C509" s="380"/>
      <c r="D509" s="380"/>
      <c r="E509" s="381"/>
      <c r="F509" s="49">
        <v>0</v>
      </c>
      <c r="G509" s="379"/>
      <c r="H509" s="381"/>
      <c r="I509" s="48">
        <f t="shared" si="70"/>
        <v>0</v>
      </c>
    </row>
    <row r="510" spans="1:9" x14ac:dyDescent="0.25">
      <c r="A510" s="11" t="s">
        <v>15</v>
      </c>
      <c r="B510" s="379"/>
      <c r="C510" s="380"/>
      <c r="D510" s="380"/>
      <c r="E510" s="381"/>
      <c r="F510" s="52">
        <v>0</v>
      </c>
      <c r="G510" s="379"/>
      <c r="H510" s="381"/>
      <c r="I510" s="54">
        <f>SUM(B510:H510)</f>
        <v>0</v>
      </c>
    </row>
    <row r="511" spans="1:9" x14ac:dyDescent="0.25">
      <c r="A511" s="12" t="s">
        <v>16</v>
      </c>
      <c r="B511" s="379"/>
      <c r="C511" s="380"/>
      <c r="D511" s="380"/>
      <c r="E511" s="381"/>
      <c r="F511" s="49">
        <v>0</v>
      </c>
      <c r="G511" s="379"/>
      <c r="H511" s="381"/>
      <c r="I511" s="48">
        <f t="shared" si="70"/>
        <v>0</v>
      </c>
    </row>
    <row r="512" spans="1:9" x14ac:dyDescent="0.25">
      <c r="A512" s="11" t="s">
        <v>17</v>
      </c>
      <c r="B512" s="379"/>
      <c r="C512" s="380"/>
      <c r="D512" s="380"/>
      <c r="E512" s="381"/>
      <c r="F512" s="52">
        <v>0</v>
      </c>
      <c r="G512" s="379"/>
      <c r="H512" s="381"/>
      <c r="I512" s="54">
        <f t="shared" si="70"/>
        <v>0</v>
      </c>
    </row>
    <row r="513" spans="1:9" x14ac:dyDescent="0.25">
      <c r="A513" s="12" t="s">
        <v>139</v>
      </c>
      <c r="B513" s="379"/>
      <c r="C513" s="380"/>
      <c r="D513" s="380"/>
      <c r="E513" s="381"/>
      <c r="F513" s="49">
        <v>657</v>
      </c>
      <c r="G513" s="379"/>
      <c r="H513" s="381"/>
      <c r="I513" s="48">
        <f t="shared" si="70"/>
        <v>657</v>
      </c>
    </row>
    <row r="514" spans="1:9" x14ac:dyDescent="0.25">
      <c r="A514" s="11" t="s">
        <v>18</v>
      </c>
      <c r="B514" s="379"/>
      <c r="C514" s="380"/>
      <c r="D514" s="380"/>
      <c r="E514" s="381"/>
      <c r="F514" s="52">
        <v>0</v>
      </c>
      <c r="G514" s="379"/>
      <c r="H514" s="381"/>
      <c r="I514" s="54">
        <f t="shared" si="70"/>
        <v>0</v>
      </c>
    </row>
    <row r="515" spans="1:9" x14ac:dyDescent="0.25">
      <c r="A515" s="12" t="s">
        <v>19</v>
      </c>
      <c r="B515" s="379"/>
      <c r="C515" s="380"/>
      <c r="D515" s="380"/>
      <c r="E515" s="381"/>
      <c r="F515" s="49">
        <v>0</v>
      </c>
      <c r="G515" s="379"/>
      <c r="H515" s="381"/>
      <c r="I515" s="48">
        <f t="shared" si="70"/>
        <v>0</v>
      </c>
    </row>
    <row r="516" spans="1:9" x14ac:dyDescent="0.25">
      <c r="A516" s="11" t="s">
        <v>20</v>
      </c>
      <c r="B516" s="379"/>
      <c r="C516" s="380"/>
      <c r="D516" s="380"/>
      <c r="E516" s="381"/>
      <c r="F516" s="52">
        <v>0</v>
      </c>
      <c r="G516" s="379"/>
      <c r="H516" s="381"/>
      <c r="I516" s="54">
        <f t="shared" si="70"/>
        <v>0</v>
      </c>
    </row>
    <row r="517" spans="1:9" x14ac:dyDescent="0.25">
      <c r="A517" s="13" t="s">
        <v>58</v>
      </c>
      <c r="B517" s="379"/>
      <c r="C517" s="380"/>
      <c r="D517" s="380"/>
      <c r="E517" s="381"/>
      <c r="F517" s="49">
        <v>0</v>
      </c>
      <c r="G517" s="379"/>
      <c r="H517" s="381"/>
      <c r="I517" s="48">
        <f t="shared" si="70"/>
        <v>0</v>
      </c>
    </row>
    <row r="518" spans="1:9" x14ac:dyDescent="0.25">
      <c r="A518" s="11" t="s">
        <v>21</v>
      </c>
      <c r="B518" s="379"/>
      <c r="C518" s="380"/>
      <c r="D518" s="380"/>
      <c r="E518" s="381"/>
      <c r="F518" s="52">
        <v>0</v>
      </c>
      <c r="G518" s="379"/>
      <c r="H518" s="381"/>
      <c r="I518" s="54">
        <f t="shared" si="70"/>
        <v>0</v>
      </c>
    </row>
    <row r="519" spans="1:9" x14ac:dyDescent="0.25">
      <c r="A519" s="13" t="s">
        <v>22</v>
      </c>
      <c r="B519" s="379"/>
      <c r="C519" s="380"/>
      <c r="D519" s="380"/>
      <c r="E519" s="381"/>
      <c r="F519" s="49">
        <v>0</v>
      </c>
      <c r="G519" s="379"/>
      <c r="H519" s="381"/>
      <c r="I519" s="48">
        <f t="shared" si="70"/>
        <v>0</v>
      </c>
    </row>
    <row r="520" spans="1:9" x14ac:dyDescent="0.25">
      <c r="A520" s="11" t="s">
        <v>23</v>
      </c>
      <c r="B520" s="379"/>
      <c r="C520" s="380"/>
      <c r="D520" s="380"/>
      <c r="E520" s="381"/>
      <c r="F520" s="52">
        <v>0</v>
      </c>
      <c r="G520" s="379"/>
      <c r="H520" s="381"/>
      <c r="I520" s="54">
        <f t="shared" si="70"/>
        <v>0</v>
      </c>
    </row>
    <row r="521" spans="1:9" ht="14.4" thickBot="1" x14ac:dyDescent="0.3">
      <c r="A521" s="13" t="s">
        <v>24</v>
      </c>
      <c r="B521" s="382"/>
      <c r="C521" s="383"/>
      <c r="D521" s="383"/>
      <c r="E521" s="384"/>
      <c r="F521" s="49">
        <v>291.42</v>
      </c>
      <c r="G521" s="382"/>
      <c r="H521" s="384"/>
      <c r="I521" s="48">
        <f t="shared" si="70"/>
        <v>291.42</v>
      </c>
    </row>
    <row r="522" spans="1:9" x14ac:dyDescent="0.25">
      <c r="A522" s="21" t="s">
        <v>25</v>
      </c>
      <c r="B522" s="127">
        <f>SUM(B501:B521)</f>
        <v>0</v>
      </c>
      <c r="C522" s="127">
        <f t="shared" ref="C522:I522" si="71">SUM(C501:C521)</f>
        <v>0</v>
      </c>
      <c r="D522" s="127">
        <f t="shared" si="71"/>
        <v>0</v>
      </c>
      <c r="E522" s="127">
        <f t="shared" si="71"/>
        <v>0</v>
      </c>
      <c r="F522" s="127">
        <f t="shared" si="71"/>
        <v>948.42000000000007</v>
      </c>
      <c r="G522" s="127">
        <f t="shared" si="71"/>
        <v>0</v>
      </c>
      <c r="H522" s="127">
        <f t="shared" si="71"/>
        <v>0</v>
      </c>
      <c r="I522" s="129">
        <f t="shared" si="71"/>
        <v>948.42000000000007</v>
      </c>
    </row>
    <row r="523" spans="1:9" ht="15" thickBot="1" x14ac:dyDescent="0.35">
      <c r="A523" s="18" t="s">
        <v>85</v>
      </c>
      <c r="B523" s="105">
        <f>B522/$I522</f>
        <v>0</v>
      </c>
      <c r="C523" s="105">
        <f t="shared" ref="C523:I523" si="72">C522/$I522</f>
        <v>0</v>
      </c>
      <c r="D523" s="105">
        <f t="shared" si="72"/>
        <v>0</v>
      </c>
      <c r="E523" s="105">
        <f t="shared" si="72"/>
        <v>0</v>
      </c>
      <c r="F523" s="105">
        <f t="shared" si="72"/>
        <v>1</v>
      </c>
      <c r="G523" s="105">
        <f t="shared" si="72"/>
        <v>0</v>
      </c>
      <c r="H523" s="105">
        <f t="shared" si="72"/>
        <v>0</v>
      </c>
      <c r="I523" s="107">
        <f t="shared" si="72"/>
        <v>1</v>
      </c>
    </row>
    <row r="524" spans="1:9" ht="14.4" thickBot="1" x14ac:dyDescent="0.3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7.6" x14ac:dyDescent="0.25">
      <c r="A525" s="423" t="s">
        <v>45</v>
      </c>
      <c r="B525" s="41" t="s">
        <v>0</v>
      </c>
      <c r="C525" s="41" t="s">
        <v>1</v>
      </c>
      <c r="D525" s="41" t="s">
        <v>2</v>
      </c>
      <c r="E525" s="41" t="s">
        <v>3</v>
      </c>
      <c r="F525" s="41" t="s">
        <v>26</v>
      </c>
      <c r="G525" s="41" t="s">
        <v>4</v>
      </c>
      <c r="H525" s="41" t="s">
        <v>84</v>
      </c>
      <c r="I525" s="42" t="s">
        <v>5</v>
      </c>
    </row>
    <row r="526" spans="1:9" ht="14.25" customHeight="1" x14ac:dyDescent="0.25">
      <c r="A526" s="424" t="s">
        <v>45</v>
      </c>
      <c r="B526" s="357"/>
      <c r="C526" s="358"/>
      <c r="D526" s="358"/>
      <c r="E526" s="358"/>
      <c r="F526" s="358"/>
      <c r="G526" s="358"/>
      <c r="H526" s="358"/>
      <c r="I526" s="359"/>
    </row>
    <row r="527" spans="1:9" x14ac:dyDescent="0.25">
      <c r="A527" s="10" t="s">
        <v>6</v>
      </c>
      <c r="B527" s="376"/>
      <c r="C527" s="377"/>
      <c r="D527" s="377"/>
      <c r="E527" s="378"/>
      <c r="F527" s="46">
        <v>0</v>
      </c>
      <c r="G527" s="376"/>
      <c r="H527" s="378"/>
      <c r="I527" s="48">
        <f>SUM(B527:H527)</f>
        <v>0</v>
      </c>
    </row>
    <row r="528" spans="1:9" x14ac:dyDescent="0.25">
      <c r="A528" s="11" t="s">
        <v>7</v>
      </c>
      <c r="B528" s="379"/>
      <c r="C528" s="380"/>
      <c r="D528" s="380"/>
      <c r="E528" s="381"/>
      <c r="F528" s="52">
        <v>0</v>
      </c>
      <c r="G528" s="379"/>
      <c r="H528" s="381"/>
      <c r="I528" s="54">
        <f t="shared" ref="I528:I547" si="73">SUM(B528:H528)</f>
        <v>0</v>
      </c>
    </row>
    <row r="529" spans="1:9" x14ac:dyDescent="0.25">
      <c r="A529" s="12" t="s">
        <v>8</v>
      </c>
      <c r="B529" s="379"/>
      <c r="C529" s="380"/>
      <c r="D529" s="380"/>
      <c r="E529" s="381"/>
      <c r="F529" s="49">
        <v>0</v>
      </c>
      <c r="G529" s="379"/>
      <c r="H529" s="381"/>
      <c r="I529" s="48">
        <f t="shared" si="73"/>
        <v>0</v>
      </c>
    </row>
    <row r="530" spans="1:9" x14ac:dyDescent="0.25">
      <c r="A530" s="11" t="s">
        <v>9</v>
      </c>
      <c r="B530" s="379"/>
      <c r="C530" s="380"/>
      <c r="D530" s="380"/>
      <c r="E530" s="381"/>
      <c r="F530" s="52">
        <v>0</v>
      </c>
      <c r="G530" s="379"/>
      <c r="H530" s="381"/>
      <c r="I530" s="54">
        <f t="shared" si="73"/>
        <v>0</v>
      </c>
    </row>
    <row r="531" spans="1:9" x14ac:dyDescent="0.25">
      <c r="A531" s="12" t="s">
        <v>10</v>
      </c>
      <c r="B531" s="379"/>
      <c r="C531" s="380"/>
      <c r="D531" s="380"/>
      <c r="E531" s="381"/>
      <c r="F531" s="49">
        <v>0</v>
      </c>
      <c r="G531" s="379"/>
      <c r="H531" s="381"/>
      <c r="I531" s="48">
        <f t="shared" si="73"/>
        <v>0</v>
      </c>
    </row>
    <row r="532" spans="1:9" x14ac:dyDescent="0.25">
      <c r="A532" s="11" t="s">
        <v>11</v>
      </c>
      <c r="B532" s="379"/>
      <c r="C532" s="380"/>
      <c r="D532" s="380"/>
      <c r="E532" s="381"/>
      <c r="F532" s="52">
        <v>1.021748765696286</v>
      </c>
      <c r="G532" s="379"/>
      <c r="H532" s="381"/>
      <c r="I532" s="54">
        <f t="shared" si="73"/>
        <v>1.021748765696286</v>
      </c>
    </row>
    <row r="533" spans="1:9" x14ac:dyDescent="0.25">
      <c r="A533" s="12" t="s">
        <v>12</v>
      </c>
      <c r="B533" s="379"/>
      <c r="C533" s="380"/>
      <c r="D533" s="380"/>
      <c r="E533" s="381"/>
      <c r="F533" s="49">
        <v>0</v>
      </c>
      <c r="G533" s="379"/>
      <c r="H533" s="381"/>
      <c r="I533" s="48">
        <f>SUM(B533:H533)</f>
        <v>0</v>
      </c>
    </row>
    <row r="534" spans="1:9" x14ac:dyDescent="0.25">
      <c r="A534" s="11" t="s">
        <v>13</v>
      </c>
      <c r="B534" s="379"/>
      <c r="C534" s="380"/>
      <c r="D534" s="380"/>
      <c r="E534" s="381"/>
      <c r="F534" s="52">
        <v>5.3087180566216832</v>
      </c>
      <c r="G534" s="379"/>
      <c r="H534" s="381"/>
      <c r="I534" s="54">
        <f t="shared" si="73"/>
        <v>5.3087180566216832</v>
      </c>
    </row>
    <row r="535" spans="1:9" x14ac:dyDescent="0.25">
      <c r="A535" s="12" t="s">
        <v>14</v>
      </c>
      <c r="B535" s="379"/>
      <c r="C535" s="380"/>
      <c r="D535" s="380"/>
      <c r="E535" s="381"/>
      <c r="F535" s="49">
        <v>0</v>
      </c>
      <c r="G535" s="379"/>
      <c r="H535" s="381"/>
      <c r="I535" s="48">
        <f t="shared" si="73"/>
        <v>0</v>
      </c>
    </row>
    <row r="536" spans="1:9" x14ac:dyDescent="0.25">
      <c r="A536" s="11" t="s">
        <v>15</v>
      </c>
      <c r="B536" s="379"/>
      <c r="C536" s="380"/>
      <c r="D536" s="380"/>
      <c r="E536" s="381"/>
      <c r="F536" s="52">
        <v>0</v>
      </c>
      <c r="G536" s="379"/>
      <c r="H536" s="381"/>
      <c r="I536" s="54">
        <f>SUM(B536:H536)</f>
        <v>0</v>
      </c>
    </row>
    <row r="537" spans="1:9" x14ac:dyDescent="0.25">
      <c r="A537" s="12" t="s">
        <v>16</v>
      </c>
      <c r="B537" s="379"/>
      <c r="C537" s="380"/>
      <c r="D537" s="380"/>
      <c r="E537" s="381"/>
      <c r="F537" s="49">
        <v>0</v>
      </c>
      <c r="G537" s="379"/>
      <c r="H537" s="381"/>
      <c r="I537" s="48">
        <f t="shared" si="73"/>
        <v>0</v>
      </c>
    </row>
    <row r="538" spans="1:9" x14ac:dyDescent="0.25">
      <c r="A538" s="11" t="s">
        <v>17</v>
      </c>
      <c r="B538" s="379"/>
      <c r="C538" s="380"/>
      <c r="D538" s="380"/>
      <c r="E538" s="381"/>
      <c r="F538" s="52">
        <v>0</v>
      </c>
      <c r="G538" s="379"/>
      <c r="H538" s="381"/>
      <c r="I538" s="54">
        <f t="shared" si="73"/>
        <v>0</v>
      </c>
    </row>
    <row r="539" spans="1:9" x14ac:dyDescent="0.25">
      <c r="A539" s="12" t="s">
        <v>139</v>
      </c>
      <c r="B539" s="379"/>
      <c r="C539" s="380"/>
      <c r="D539" s="380"/>
      <c r="E539" s="381"/>
      <c r="F539" s="49">
        <v>0</v>
      </c>
      <c r="G539" s="379"/>
      <c r="H539" s="381"/>
      <c r="I539" s="48">
        <f t="shared" si="73"/>
        <v>0</v>
      </c>
    </row>
    <row r="540" spans="1:9" x14ac:dyDescent="0.25">
      <c r="A540" s="11" t="s">
        <v>18</v>
      </c>
      <c r="B540" s="379"/>
      <c r="C540" s="380"/>
      <c r="D540" s="380"/>
      <c r="E540" s="381"/>
      <c r="F540" s="52">
        <v>0</v>
      </c>
      <c r="G540" s="379"/>
      <c r="H540" s="381"/>
      <c r="I540" s="54">
        <f t="shared" si="73"/>
        <v>0</v>
      </c>
    </row>
    <row r="541" spans="1:9" x14ac:dyDescent="0.25">
      <c r="A541" s="12" t="s">
        <v>19</v>
      </c>
      <c r="B541" s="379"/>
      <c r="C541" s="380"/>
      <c r="D541" s="380"/>
      <c r="E541" s="381"/>
      <c r="F541" s="49">
        <v>0</v>
      </c>
      <c r="G541" s="379"/>
      <c r="H541" s="381"/>
      <c r="I541" s="48">
        <f t="shared" si="73"/>
        <v>0</v>
      </c>
    </row>
    <row r="542" spans="1:9" x14ac:dyDescent="0.25">
      <c r="A542" s="11" t="s">
        <v>20</v>
      </c>
      <c r="B542" s="379"/>
      <c r="C542" s="380"/>
      <c r="D542" s="380"/>
      <c r="E542" s="381"/>
      <c r="F542" s="52">
        <v>0</v>
      </c>
      <c r="G542" s="379"/>
      <c r="H542" s="381"/>
      <c r="I542" s="54">
        <f t="shared" si="73"/>
        <v>0</v>
      </c>
    </row>
    <row r="543" spans="1:9" x14ac:dyDescent="0.25">
      <c r="A543" s="13" t="s">
        <v>58</v>
      </c>
      <c r="B543" s="379"/>
      <c r="C543" s="380"/>
      <c r="D543" s="380"/>
      <c r="E543" s="381"/>
      <c r="F543" s="49">
        <v>0</v>
      </c>
      <c r="G543" s="379"/>
      <c r="H543" s="381"/>
      <c r="I543" s="48">
        <f t="shared" si="73"/>
        <v>0</v>
      </c>
    </row>
    <row r="544" spans="1:9" x14ac:dyDescent="0.25">
      <c r="A544" s="11" t="s">
        <v>21</v>
      </c>
      <c r="B544" s="379"/>
      <c r="C544" s="380"/>
      <c r="D544" s="380"/>
      <c r="E544" s="381"/>
      <c r="F544" s="52">
        <v>0</v>
      </c>
      <c r="G544" s="379"/>
      <c r="H544" s="381"/>
      <c r="I544" s="54">
        <f t="shared" si="73"/>
        <v>0</v>
      </c>
    </row>
    <row r="545" spans="1:9" x14ac:dyDescent="0.25">
      <c r="A545" s="13" t="s">
        <v>22</v>
      </c>
      <c r="B545" s="379"/>
      <c r="C545" s="380"/>
      <c r="D545" s="380"/>
      <c r="E545" s="381"/>
      <c r="F545" s="49">
        <v>0</v>
      </c>
      <c r="G545" s="379"/>
      <c r="H545" s="381"/>
      <c r="I545" s="48">
        <f t="shared" si="73"/>
        <v>0</v>
      </c>
    </row>
    <row r="546" spans="1:9" x14ac:dyDescent="0.25">
      <c r="A546" s="11" t="s">
        <v>23</v>
      </c>
      <c r="B546" s="379"/>
      <c r="C546" s="380"/>
      <c r="D546" s="380"/>
      <c r="E546" s="381"/>
      <c r="F546" s="52">
        <v>0</v>
      </c>
      <c r="G546" s="379"/>
      <c r="H546" s="381"/>
      <c r="I546" s="54">
        <f t="shared" si="73"/>
        <v>0</v>
      </c>
    </row>
    <row r="547" spans="1:9" ht="14.4" thickBot="1" x14ac:dyDescent="0.3">
      <c r="A547" s="13" t="s">
        <v>24</v>
      </c>
      <c r="B547" s="382"/>
      <c r="C547" s="383"/>
      <c r="D547" s="383"/>
      <c r="E547" s="384"/>
      <c r="F547" s="49">
        <v>0</v>
      </c>
      <c r="G547" s="382"/>
      <c r="H547" s="384"/>
      <c r="I547" s="48">
        <f t="shared" si="73"/>
        <v>0</v>
      </c>
    </row>
    <row r="548" spans="1:9" x14ac:dyDescent="0.25">
      <c r="A548" s="21" t="s">
        <v>25</v>
      </c>
      <c r="B548" s="127">
        <f>SUM(B527:B547)</f>
        <v>0</v>
      </c>
      <c r="C548" s="127">
        <f t="shared" ref="C548:E548" si="74">SUM(C527:C547)</f>
        <v>0</v>
      </c>
      <c r="D548" s="127">
        <f t="shared" si="74"/>
        <v>0</v>
      </c>
      <c r="E548" s="127">
        <f t="shared" si="74"/>
        <v>0</v>
      </c>
      <c r="F548" s="127">
        <f>SUM(F527:F547)</f>
        <v>6.3304668223179696</v>
      </c>
      <c r="G548" s="127">
        <f t="shared" ref="G548:H548" si="75">SUM(G527:G547)</f>
        <v>0</v>
      </c>
      <c r="H548" s="127">
        <f t="shared" si="75"/>
        <v>0</v>
      </c>
      <c r="I548" s="127">
        <f>SUM(I527:I547)</f>
        <v>6.3304668223179696</v>
      </c>
    </row>
    <row r="549" spans="1:9" ht="15" thickBot="1" x14ac:dyDescent="0.35">
      <c r="A549" s="18" t="s">
        <v>85</v>
      </c>
      <c r="B549" s="105">
        <f>B548/$I548</f>
        <v>0</v>
      </c>
      <c r="C549" s="105">
        <f t="shared" ref="C549:I549" si="76">C548/$I548</f>
        <v>0</v>
      </c>
      <c r="D549" s="105">
        <f t="shared" si="76"/>
        <v>0</v>
      </c>
      <c r="E549" s="105">
        <f t="shared" si="76"/>
        <v>0</v>
      </c>
      <c r="F549" s="105">
        <f t="shared" si="76"/>
        <v>1</v>
      </c>
      <c r="G549" s="105">
        <f t="shared" si="76"/>
        <v>0</v>
      </c>
      <c r="H549" s="105">
        <f t="shared" si="76"/>
        <v>0</v>
      </c>
      <c r="I549" s="107">
        <f t="shared" si="76"/>
        <v>1</v>
      </c>
    </row>
    <row r="550" spans="1:9" ht="14.4" thickBot="1" x14ac:dyDescent="0.3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7.6" x14ac:dyDescent="0.25">
      <c r="A551" s="423" t="s">
        <v>46</v>
      </c>
      <c r="B551" s="41" t="s">
        <v>0</v>
      </c>
      <c r="C551" s="41" t="s">
        <v>1</v>
      </c>
      <c r="D551" s="41" t="s">
        <v>2</v>
      </c>
      <c r="E551" s="41" t="s">
        <v>3</v>
      </c>
      <c r="F551" s="41" t="s">
        <v>26</v>
      </c>
      <c r="G551" s="41" t="s">
        <v>4</v>
      </c>
      <c r="H551" s="41" t="s">
        <v>84</v>
      </c>
      <c r="I551" s="42" t="s">
        <v>5</v>
      </c>
    </row>
    <row r="552" spans="1:9" ht="14.25" customHeight="1" x14ac:dyDescent="0.25">
      <c r="A552" s="424" t="s">
        <v>46</v>
      </c>
      <c r="B552" s="357"/>
      <c r="C552" s="358"/>
      <c r="D552" s="358"/>
      <c r="E552" s="358"/>
      <c r="F552" s="358"/>
      <c r="G552" s="358"/>
      <c r="H552" s="358"/>
      <c r="I552" s="359"/>
    </row>
    <row r="553" spans="1:9" x14ac:dyDescent="0.25">
      <c r="A553" s="10" t="s">
        <v>6</v>
      </c>
      <c r="B553" s="376"/>
      <c r="C553" s="377"/>
      <c r="D553" s="377"/>
      <c r="E553" s="378"/>
      <c r="F553" s="46">
        <v>0</v>
      </c>
      <c r="G553" s="376"/>
      <c r="H553" s="378"/>
      <c r="I553" s="48">
        <f>SUM(B553:H553)</f>
        <v>0</v>
      </c>
    </row>
    <row r="554" spans="1:9" x14ac:dyDescent="0.25">
      <c r="A554" s="11" t="s">
        <v>7</v>
      </c>
      <c r="B554" s="379"/>
      <c r="C554" s="380"/>
      <c r="D554" s="380"/>
      <c r="E554" s="381"/>
      <c r="F554" s="52">
        <v>0</v>
      </c>
      <c r="G554" s="379"/>
      <c r="H554" s="381"/>
      <c r="I554" s="54">
        <f t="shared" ref="I554:I573" si="77">SUM(B554:H554)</f>
        <v>0</v>
      </c>
    </row>
    <row r="555" spans="1:9" x14ac:dyDescent="0.25">
      <c r="A555" s="12" t="s">
        <v>8</v>
      </c>
      <c r="B555" s="379"/>
      <c r="C555" s="380"/>
      <c r="D555" s="380"/>
      <c r="E555" s="381"/>
      <c r="F555" s="49">
        <v>0</v>
      </c>
      <c r="G555" s="379"/>
      <c r="H555" s="381"/>
      <c r="I555" s="48">
        <f t="shared" si="77"/>
        <v>0</v>
      </c>
    </row>
    <row r="556" spans="1:9" x14ac:dyDescent="0.25">
      <c r="A556" s="11" t="s">
        <v>9</v>
      </c>
      <c r="B556" s="379"/>
      <c r="C556" s="380"/>
      <c r="D556" s="380"/>
      <c r="E556" s="381"/>
      <c r="F556" s="52">
        <v>0</v>
      </c>
      <c r="G556" s="379"/>
      <c r="H556" s="381"/>
      <c r="I556" s="54">
        <f t="shared" si="77"/>
        <v>0</v>
      </c>
    </row>
    <row r="557" spans="1:9" x14ac:dyDescent="0.25">
      <c r="A557" s="12" t="s">
        <v>10</v>
      </c>
      <c r="B557" s="379"/>
      <c r="C557" s="380"/>
      <c r="D557" s="380"/>
      <c r="E557" s="381"/>
      <c r="F557" s="49">
        <v>0</v>
      </c>
      <c r="G557" s="379"/>
      <c r="H557" s="381"/>
      <c r="I557" s="48">
        <f t="shared" si="77"/>
        <v>0</v>
      </c>
    </row>
    <row r="558" spans="1:9" x14ac:dyDescent="0.25">
      <c r="A558" s="11" t="s">
        <v>11</v>
      </c>
      <c r="B558" s="379"/>
      <c r="C558" s="380"/>
      <c r="D558" s="380"/>
      <c r="E558" s="381"/>
      <c r="F558" s="52">
        <v>9.4701931747494346</v>
      </c>
      <c r="G558" s="379"/>
      <c r="H558" s="381"/>
      <c r="I558" s="54">
        <f t="shared" si="77"/>
        <v>9.4701931747494346</v>
      </c>
    </row>
    <row r="559" spans="1:9" x14ac:dyDescent="0.25">
      <c r="A559" s="12" t="s">
        <v>12</v>
      </c>
      <c r="B559" s="379"/>
      <c r="C559" s="380"/>
      <c r="D559" s="380"/>
      <c r="E559" s="381"/>
      <c r="F559" s="49">
        <v>552</v>
      </c>
      <c r="G559" s="379"/>
      <c r="H559" s="381"/>
      <c r="I559" s="48">
        <f>SUM(B559:H559)</f>
        <v>552</v>
      </c>
    </row>
    <row r="560" spans="1:9" x14ac:dyDescent="0.25">
      <c r="A560" s="11" t="s">
        <v>13</v>
      </c>
      <c r="B560" s="379"/>
      <c r="C560" s="380"/>
      <c r="D560" s="380"/>
      <c r="E560" s="381"/>
      <c r="F560" s="52">
        <v>0</v>
      </c>
      <c r="G560" s="379"/>
      <c r="H560" s="381"/>
      <c r="I560" s="54">
        <f t="shared" si="77"/>
        <v>0</v>
      </c>
    </row>
    <row r="561" spans="1:9" x14ac:dyDescent="0.25">
      <c r="A561" s="12" t="s">
        <v>14</v>
      </c>
      <c r="B561" s="379"/>
      <c r="C561" s="380"/>
      <c r="D561" s="380"/>
      <c r="E561" s="381"/>
      <c r="F561" s="49">
        <v>0</v>
      </c>
      <c r="G561" s="379"/>
      <c r="H561" s="381"/>
      <c r="I561" s="48">
        <f t="shared" si="77"/>
        <v>0</v>
      </c>
    </row>
    <row r="562" spans="1:9" x14ac:dyDescent="0.25">
      <c r="A562" s="11" t="s">
        <v>15</v>
      </c>
      <c r="B562" s="379"/>
      <c r="C562" s="380"/>
      <c r="D562" s="380"/>
      <c r="E562" s="381"/>
      <c r="F562" s="52">
        <v>0</v>
      </c>
      <c r="G562" s="379"/>
      <c r="H562" s="381"/>
      <c r="I562" s="54">
        <f>SUM(B562:H562)</f>
        <v>0</v>
      </c>
    </row>
    <row r="563" spans="1:9" x14ac:dyDescent="0.25">
      <c r="A563" s="12" t="s">
        <v>16</v>
      </c>
      <c r="B563" s="379"/>
      <c r="C563" s="380"/>
      <c r="D563" s="380"/>
      <c r="E563" s="381"/>
      <c r="F563" s="49">
        <v>0</v>
      </c>
      <c r="G563" s="379"/>
      <c r="H563" s="381"/>
      <c r="I563" s="48">
        <f t="shared" si="77"/>
        <v>0</v>
      </c>
    </row>
    <row r="564" spans="1:9" x14ac:dyDescent="0.25">
      <c r="A564" s="11" t="s">
        <v>17</v>
      </c>
      <c r="B564" s="379"/>
      <c r="C564" s="380"/>
      <c r="D564" s="380"/>
      <c r="E564" s="381"/>
      <c r="F564" s="52">
        <v>0</v>
      </c>
      <c r="G564" s="379"/>
      <c r="H564" s="381"/>
      <c r="I564" s="54">
        <f t="shared" si="77"/>
        <v>0</v>
      </c>
    </row>
    <row r="565" spans="1:9" x14ac:dyDescent="0.25">
      <c r="A565" s="12" t="s">
        <v>139</v>
      </c>
      <c r="B565" s="379"/>
      <c r="C565" s="380"/>
      <c r="D565" s="380"/>
      <c r="E565" s="381"/>
      <c r="F565" s="49">
        <v>0</v>
      </c>
      <c r="G565" s="379"/>
      <c r="H565" s="381"/>
      <c r="I565" s="48">
        <f t="shared" si="77"/>
        <v>0</v>
      </c>
    </row>
    <row r="566" spans="1:9" x14ac:dyDescent="0.25">
      <c r="A566" s="11" t="s">
        <v>18</v>
      </c>
      <c r="B566" s="379"/>
      <c r="C566" s="380"/>
      <c r="D566" s="380"/>
      <c r="E566" s="381"/>
      <c r="F566" s="52">
        <v>0</v>
      </c>
      <c r="G566" s="379"/>
      <c r="H566" s="381"/>
      <c r="I566" s="54">
        <f t="shared" si="77"/>
        <v>0</v>
      </c>
    </row>
    <row r="567" spans="1:9" x14ac:dyDescent="0.25">
      <c r="A567" s="12" t="s">
        <v>19</v>
      </c>
      <c r="B567" s="379"/>
      <c r="C567" s="380"/>
      <c r="D567" s="380"/>
      <c r="E567" s="381"/>
      <c r="F567" s="49">
        <v>0</v>
      </c>
      <c r="G567" s="379"/>
      <c r="H567" s="381"/>
      <c r="I567" s="48">
        <f t="shared" si="77"/>
        <v>0</v>
      </c>
    </row>
    <row r="568" spans="1:9" x14ac:dyDescent="0.25">
      <c r="A568" s="11" t="s">
        <v>20</v>
      </c>
      <c r="B568" s="379"/>
      <c r="C568" s="380"/>
      <c r="D568" s="380"/>
      <c r="E568" s="381"/>
      <c r="F568" s="52">
        <v>0</v>
      </c>
      <c r="G568" s="379"/>
      <c r="H568" s="381"/>
      <c r="I568" s="54">
        <f t="shared" si="77"/>
        <v>0</v>
      </c>
    </row>
    <row r="569" spans="1:9" x14ac:dyDescent="0.25">
      <c r="A569" s="13" t="s">
        <v>58</v>
      </c>
      <c r="B569" s="379"/>
      <c r="C569" s="380"/>
      <c r="D569" s="380"/>
      <c r="E569" s="381"/>
      <c r="F569" s="49">
        <v>0</v>
      </c>
      <c r="G569" s="379"/>
      <c r="H569" s="381"/>
      <c r="I569" s="48">
        <f t="shared" si="77"/>
        <v>0</v>
      </c>
    </row>
    <row r="570" spans="1:9" x14ac:dyDescent="0.25">
      <c r="A570" s="11" t="s">
        <v>21</v>
      </c>
      <c r="B570" s="379"/>
      <c r="C570" s="380"/>
      <c r="D570" s="380"/>
      <c r="E570" s="381"/>
      <c r="F570" s="52">
        <v>0</v>
      </c>
      <c r="G570" s="379"/>
      <c r="H570" s="381"/>
      <c r="I570" s="54">
        <f t="shared" si="77"/>
        <v>0</v>
      </c>
    </row>
    <row r="571" spans="1:9" x14ac:dyDescent="0.25">
      <c r="A571" s="13" t="s">
        <v>22</v>
      </c>
      <c r="B571" s="379"/>
      <c r="C571" s="380"/>
      <c r="D571" s="380"/>
      <c r="E571" s="381"/>
      <c r="F571" s="49">
        <v>0</v>
      </c>
      <c r="G571" s="379"/>
      <c r="H571" s="381"/>
      <c r="I571" s="48">
        <f t="shared" si="77"/>
        <v>0</v>
      </c>
    </row>
    <row r="572" spans="1:9" x14ac:dyDescent="0.25">
      <c r="A572" s="11" t="s">
        <v>23</v>
      </c>
      <c r="B572" s="379"/>
      <c r="C572" s="380"/>
      <c r="D572" s="380"/>
      <c r="E572" s="381"/>
      <c r="F572" s="52">
        <v>0</v>
      </c>
      <c r="G572" s="379"/>
      <c r="H572" s="381"/>
      <c r="I572" s="54">
        <f t="shared" si="77"/>
        <v>0</v>
      </c>
    </row>
    <row r="573" spans="1:9" ht="14.4" thickBot="1" x14ac:dyDescent="0.3">
      <c r="A573" s="13" t="s">
        <v>24</v>
      </c>
      <c r="B573" s="382"/>
      <c r="C573" s="383"/>
      <c r="D573" s="383"/>
      <c r="E573" s="384"/>
      <c r="F573" s="49">
        <v>0</v>
      </c>
      <c r="G573" s="382"/>
      <c r="H573" s="384"/>
      <c r="I573" s="48">
        <f t="shared" si="77"/>
        <v>0</v>
      </c>
    </row>
    <row r="574" spans="1:9" x14ac:dyDescent="0.25">
      <c r="A574" s="17" t="s">
        <v>25</v>
      </c>
      <c r="B574" s="127">
        <f>SUM(B553:B573)</f>
        <v>0</v>
      </c>
      <c r="C574" s="127">
        <f t="shared" ref="C574:I574" si="78">SUM(C553:C573)</f>
        <v>0</v>
      </c>
      <c r="D574" s="127">
        <f t="shared" si="78"/>
        <v>0</v>
      </c>
      <c r="E574" s="127">
        <f t="shared" si="78"/>
        <v>0</v>
      </c>
      <c r="F574" s="127">
        <f t="shared" si="78"/>
        <v>561.4701931747494</v>
      </c>
      <c r="G574" s="127">
        <f t="shared" si="78"/>
        <v>0</v>
      </c>
      <c r="H574" s="127">
        <f t="shared" si="78"/>
        <v>0</v>
      </c>
      <c r="I574" s="129">
        <f t="shared" si="78"/>
        <v>561.4701931747494</v>
      </c>
    </row>
    <row r="575" spans="1:9" ht="15" thickBot="1" x14ac:dyDescent="0.35">
      <c r="A575" s="18" t="s">
        <v>85</v>
      </c>
      <c r="B575" s="105">
        <f>B574/$I574</f>
        <v>0</v>
      </c>
      <c r="C575" s="105">
        <f t="shared" ref="C575:I575" si="79">C574/$I574</f>
        <v>0</v>
      </c>
      <c r="D575" s="105">
        <f t="shared" si="79"/>
        <v>0</v>
      </c>
      <c r="E575" s="105">
        <f t="shared" si="79"/>
        <v>0</v>
      </c>
      <c r="F575" s="105">
        <f t="shared" si="79"/>
        <v>1</v>
      </c>
      <c r="G575" s="105">
        <f t="shared" si="79"/>
        <v>0</v>
      </c>
      <c r="H575" s="105">
        <f t="shared" si="79"/>
        <v>0</v>
      </c>
      <c r="I575" s="107">
        <f t="shared" si="79"/>
        <v>1</v>
      </c>
    </row>
    <row r="576" spans="1:9" ht="14.4" thickBot="1" x14ac:dyDescent="0.3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 customHeight="1" x14ac:dyDescent="0.25">
      <c r="A577" s="425" t="s">
        <v>47</v>
      </c>
      <c r="B577" s="41" t="s">
        <v>0</v>
      </c>
      <c r="C577" s="41" t="s">
        <v>1</v>
      </c>
      <c r="D577" s="41" t="s">
        <v>2</v>
      </c>
      <c r="E577" s="41" t="s">
        <v>3</v>
      </c>
      <c r="F577" s="41" t="s">
        <v>26</v>
      </c>
      <c r="G577" s="41" t="s">
        <v>4</v>
      </c>
      <c r="H577" s="41" t="s">
        <v>84</v>
      </c>
      <c r="I577" s="42" t="s">
        <v>5</v>
      </c>
    </row>
    <row r="578" spans="1:9" ht="14.25" customHeight="1" x14ac:dyDescent="0.25">
      <c r="A578" s="426" t="s">
        <v>47</v>
      </c>
      <c r="B578" s="357"/>
      <c r="C578" s="358"/>
      <c r="D578" s="358"/>
      <c r="E578" s="358"/>
      <c r="F578" s="358"/>
      <c r="G578" s="358"/>
      <c r="H578" s="358"/>
      <c r="I578" s="359"/>
    </row>
    <row r="579" spans="1:9" x14ac:dyDescent="0.25">
      <c r="A579" s="10" t="s">
        <v>6</v>
      </c>
      <c r="B579" s="46">
        <v>23.516254937965787</v>
      </c>
      <c r="C579" s="46">
        <v>0</v>
      </c>
      <c r="D579" s="46">
        <v>4.4837450620342123</v>
      </c>
      <c r="E579" s="46">
        <v>0</v>
      </c>
      <c r="F579" s="371"/>
      <c r="G579" s="46">
        <v>0</v>
      </c>
      <c r="H579" s="47">
        <v>0</v>
      </c>
      <c r="I579" s="48">
        <f>SUM(B579:H579)</f>
        <v>28</v>
      </c>
    </row>
    <row r="580" spans="1:9" x14ac:dyDescent="0.25">
      <c r="A580" s="11" t="s">
        <v>7</v>
      </c>
      <c r="B580" s="52">
        <v>6.1131388721054662</v>
      </c>
      <c r="C580" s="52">
        <v>0</v>
      </c>
      <c r="D580" s="52">
        <v>1.8868611278945335</v>
      </c>
      <c r="E580" s="52">
        <v>0</v>
      </c>
      <c r="F580" s="372"/>
      <c r="G580" s="52">
        <v>0</v>
      </c>
      <c r="H580" s="53">
        <v>0</v>
      </c>
      <c r="I580" s="54">
        <f t="shared" ref="I580:I599" si="80">SUM(B580:H580)</f>
        <v>8</v>
      </c>
    </row>
    <row r="581" spans="1:9" x14ac:dyDescent="0.25">
      <c r="A581" s="12" t="s">
        <v>8</v>
      </c>
      <c r="B581" s="49">
        <v>9.6540267387107725</v>
      </c>
      <c r="C581" s="49">
        <v>0</v>
      </c>
      <c r="D581" s="49">
        <v>2.3459732612892275</v>
      </c>
      <c r="E581" s="49">
        <v>0</v>
      </c>
      <c r="F581" s="372"/>
      <c r="G581" s="49">
        <v>0</v>
      </c>
      <c r="H581" s="58">
        <v>0</v>
      </c>
      <c r="I581" s="48">
        <f t="shared" si="80"/>
        <v>12</v>
      </c>
    </row>
    <row r="582" spans="1:9" x14ac:dyDescent="0.25">
      <c r="A582" s="11" t="s">
        <v>9</v>
      </c>
      <c r="B582" s="52">
        <v>23</v>
      </c>
      <c r="C582" s="52">
        <v>0</v>
      </c>
      <c r="D582" s="52">
        <v>0</v>
      </c>
      <c r="E582" s="52">
        <v>0</v>
      </c>
      <c r="F582" s="372"/>
      <c r="G582" s="52">
        <v>0</v>
      </c>
      <c r="H582" s="53">
        <v>0</v>
      </c>
      <c r="I582" s="54">
        <f t="shared" si="80"/>
        <v>23</v>
      </c>
    </row>
    <row r="583" spans="1:9" x14ac:dyDescent="0.25">
      <c r="A583" s="12" t="s">
        <v>10</v>
      </c>
      <c r="B583" s="49">
        <v>0</v>
      </c>
      <c r="C583" s="49">
        <v>0</v>
      </c>
      <c r="D583" s="49">
        <v>0</v>
      </c>
      <c r="E583" s="49">
        <v>0</v>
      </c>
      <c r="F583" s="372"/>
      <c r="G583" s="49">
        <v>0</v>
      </c>
      <c r="H583" s="58">
        <v>0</v>
      </c>
      <c r="I583" s="48">
        <f t="shared" si="80"/>
        <v>0</v>
      </c>
    </row>
    <row r="584" spans="1:9" x14ac:dyDescent="0.25">
      <c r="A584" s="11" t="s">
        <v>11</v>
      </c>
      <c r="B584" s="52">
        <v>0</v>
      </c>
      <c r="C584" s="52">
        <v>0</v>
      </c>
      <c r="D584" s="52">
        <v>3.5681101398290629E-2</v>
      </c>
      <c r="E584" s="52">
        <v>1.0432265246093553</v>
      </c>
      <c r="F584" s="372"/>
      <c r="G584" s="52">
        <v>0</v>
      </c>
      <c r="H584" s="53">
        <v>0</v>
      </c>
      <c r="I584" s="54">
        <f t="shared" si="80"/>
        <v>1.078907626007646</v>
      </c>
    </row>
    <row r="585" spans="1:9" x14ac:dyDescent="0.25">
      <c r="A585" s="12" t="s">
        <v>12</v>
      </c>
      <c r="B585" s="49">
        <v>0</v>
      </c>
      <c r="C585" s="49">
        <v>0</v>
      </c>
      <c r="D585" s="49">
        <v>0</v>
      </c>
      <c r="E585" s="49">
        <v>48</v>
      </c>
      <c r="F585" s="372"/>
      <c r="G585" s="49">
        <v>0</v>
      </c>
      <c r="H585" s="58">
        <v>0</v>
      </c>
      <c r="I585" s="48">
        <f>SUM(B585:H585)</f>
        <v>48</v>
      </c>
    </row>
    <row r="586" spans="1:9" x14ac:dyDescent="0.25">
      <c r="A586" s="11" t="s">
        <v>13</v>
      </c>
      <c r="B586" s="52">
        <v>0</v>
      </c>
      <c r="C586" s="52">
        <v>0</v>
      </c>
      <c r="D586" s="52">
        <v>8.1008505858018443E-2</v>
      </c>
      <c r="E586" s="52">
        <v>37.789224892299892</v>
      </c>
      <c r="F586" s="372"/>
      <c r="G586" s="52">
        <v>0</v>
      </c>
      <c r="H586" s="53">
        <v>0</v>
      </c>
      <c r="I586" s="54">
        <f t="shared" si="80"/>
        <v>37.870233398157907</v>
      </c>
    </row>
    <row r="587" spans="1:9" x14ac:dyDescent="0.25">
      <c r="A587" s="12" t="s">
        <v>14</v>
      </c>
      <c r="B587" s="49">
        <v>379.27336964556093</v>
      </c>
      <c r="C587" s="49">
        <v>5.7557938371809358</v>
      </c>
      <c r="D587" s="49">
        <v>6.805636517258109</v>
      </c>
      <c r="E587" s="49">
        <v>0</v>
      </c>
      <c r="F587" s="372"/>
      <c r="G587" s="49">
        <v>0</v>
      </c>
      <c r="H587" s="58">
        <v>0</v>
      </c>
      <c r="I587" s="48">
        <f t="shared" si="80"/>
        <v>391.83479999999997</v>
      </c>
    </row>
    <row r="588" spans="1:9" x14ac:dyDescent="0.25">
      <c r="A588" s="11" t="s">
        <v>15</v>
      </c>
      <c r="B588" s="52">
        <v>492.74542386643003</v>
      </c>
      <c r="C588" s="52">
        <v>59.683690427862743</v>
      </c>
      <c r="D588" s="52">
        <v>12.869111940610125</v>
      </c>
      <c r="E588" s="52">
        <v>28.70177376509702</v>
      </c>
      <c r="F588" s="372"/>
      <c r="G588" s="52">
        <v>0</v>
      </c>
      <c r="H588" s="53">
        <v>0</v>
      </c>
      <c r="I588" s="54">
        <f>SUM(B588:H588)</f>
        <v>593.99999999999989</v>
      </c>
    </row>
    <row r="589" spans="1:9" x14ac:dyDescent="0.25">
      <c r="A589" s="12" t="s">
        <v>16</v>
      </c>
      <c r="B589" s="49">
        <v>237.46654825150469</v>
      </c>
      <c r="C589" s="49">
        <v>1.2866637407740147</v>
      </c>
      <c r="D589" s="49">
        <v>30.138401804351766</v>
      </c>
      <c r="E589" s="49">
        <v>4.1083862033695171</v>
      </c>
      <c r="F589" s="372"/>
      <c r="G589" s="49">
        <v>0</v>
      </c>
      <c r="H589" s="58">
        <v>0</v>
      </c>
      <c r="I589" s="48">
        <f t="shared" si="80"/>
        <v>272.99999999999994</v>
      </c>
    </row>
    <row r="590" spans="1:9" x14ac:dyDescent="0.25">
      <c r="A590" s="11" t="s">
        <v>17</v>
      </c>
      <c r="B590" s="52">
        <v>0</v>
      </c>
      <c r="C590" s="52">
        <v>0</v>
      </c>
      <c r="D590" s="52">
        <v>0</v>
      </c>
      <c r="E590" s="52">
        <v>0</v>
      </c>
      <c r="F590" s="372"/>
      <c r="G590" s="52">
        <v>0</v>
      </c>
      <c r="H590" s="53">
        <v>0</v>
      </c>
      <c r="I590" s="54">
        <f t="shared" si="80"/>
        <v>0</v>
      </c>
    </row>
    <row r="591" spans="1:9" x14ac:dyDescent="0.25">
      <c r="A591" s="12" t="s">
        <v>139</v>
      </c>
      <c r="B591" s="49">
        <v>978.32413754853189</v>
      </c>
      <c r="C591" s="49">
        <v>154.17095414467389</v>
      </c>
      <c r="D591" s="49">
        <v>30.068145769672444</v>
      </c>
      <c r="E591" s="49">
        <v>23.676242123937321</v>
      </c>
      <c r="F591" s="372"/>
      <c r="G591" s="49">
        <v>0</v>
      </c>
      <c r="H591" s="58">
        <v>0</v>
      </c>
      <c r="I591" s="48">
        <f t="shared" si="80"/>
        <v>1186.2394795868154</v>
      </c>
    </row>
    <row r="592" spans="1:9" x14ac:dyDescent="0.25">
      <c r="A592" s="11" t="s">
        <v>18</v>
      </c>
      <c r="B592" s="52">
        <v>0</v>
      </c>
      <c r="C592" s="52">
        <v>0</v>
      </c>
      <c r="D592" s="52">
        <v>0</v>
      </c>
      <c r="E592" s="52">
        <v>0</v>
      </c>
      <c r="F592" s="372"/>
      <c r="G592" s="52">
        <v>0</v>
      </c>
      <c r="H592" s="53">
        <v>0</v>
      </c>
      <c r="I592" s="54">
        <f t="shared" si="80"/>
        <v>0</v>
      </c>
    </row>
    <row r="593" spans="1:9" x14ac:dyDescent="0.25">
      <c r="A593" s="12" t="s">
        <v>19</v>
      </c>
      <c r="B593" s="49">
        <v>0</v>
      </c>
      <c r="C593" s="49">
        <v>0</v>
      </c>
      <c r="D593" s="49">
        <v>0</v>
      </c>
      <c r="E593" s="49">
        <v>0</v>
      </c>
      <c r="F593" s="372"/>
      <c r="G593" s="49">
        <v>0</v>
      </c>
      <c r="H593" s="58">
        <v>0</v>
      </c>
      <c r="I593" s="48">
        <f t="shared" si="80"/>
        <v>0</v>
      </c>
    </row>
    <row r="594" spans="1:9" x14ac:dyDescent="0.25">
      <c r="A594" s="11" t="s">
        <v>20</v>
      </c>
      <c r="B594" s="52">
        <v>25.528331964012647</v>
      </c>
      <c r="C594" s="52">
        <v>0</v>
      </c>
      <c r="D594" s="52">
        <v>0.47166803598735352</v>
      </c>
      <c r="E594" s="52">
        <v>0</v>
      </c>
      <c r="F594" s="372"/>
      <c r="G594" s="52">
        <v>0</v>
      </c>
      <c r="H594" s="53">
        <v>0</v>
      </c>
      <c r="I594" s="54">
        <f t="shared" si="80"/>
        <v>26</v>
      </c>
    </row>
    <row r="595" spans="1:9" x14ac:dyDescent="0.25">
      <c r="A595" s="13" t="s">
        <v>58</v>
      </c>
      <c r="B595" s="49">
        <v>75.566501334018199</v>
      </c>
      <c r="C595" s="49">
        <v>0</v>
      </c>
      <c r="D595" s="49">
        <v>13.4334986659818</v>
      </c>
      <c r="E595" s="49">
        <v>0</v>
      </c>
      <c r="F595" s="372"/>
      <c r="G595" s="49">
        <v>0</v>
      </c>
      <c r="H595" s="58">
        <v>0</v>
      </c>
      <c r="I595" s="48">
        <f t="shared" si="80"/>
        <v>89</v>
      </c>
    </row>
    <row r="596" spans="1:9" x14ac:dyDescent="0.25">
      <c r="A596" s="11" t="s">
        <v>21</v>
      </c>
      <c r="B596" s="52">
        <v>67.349096691220623</v>
      </c>
      <c r="C596" s="52">
        <v>0</v>
      </c>
      <c r="D596" s="52">
        <v>4.1540396287793744</v>
      </c>
      <c r="E596" s="52">
        <v>0</v>
      </c>
      <c r="F596" s="372"/>
      <c r="G596" s="52">
        <v>0</v>
      </c>
      <c r="H596" s="53">
        <v>0</v>
      </c>
      <c r="I596" s="54">
        <f t="shared" si="80"/>
        <v>71.503136319999996</v>
      </c>
    </row>
    <row r="597" spans="1:9" x14ac:dyDescent="0.25">
      <c r="A597" s="13" t="s">
        <v>22</v>
      </c>
      <c r="B597" s="49">
        <v>120.59416899858989</v>
      </c>
      <c r="C597" s="49">
        <v>0</v>
      </c>
      <c r="D597" s="49">
        <v>0</v>
      </c>
      <c r="E597" s="49">
        <v>0</v>
      </c>
      <c r="F597" s="372"/>
      <c r="G597" s="49">
        <v>0</v>
      </c>
      <c r="H597" s="58">
        <v>0</v>
      </c>
      <c r="I597" s="48">
        <f t="shared" si="80"/>
        <v>120.59416899858989</v>
      </c>
    </row>
    <row r="598" spans="1:9" x14ac:dyDescent="0.25">
      <c r="A598" s="11" t="s">
        <v>23</v>
      </c>
      <c r="B598" s="52">
        <v>1014.3563616830836</v>
      </c>
      <c r="C598" s="52">
        <v>6.4308383169165015</v>
      </c>
      <c r="D598" s="52">
        <v>0</v>
      </c>
      <c r="E598" s="52">
        <v>0</v>
      </c>
      <c r="F598" s="372"/>
      <c r="G598" s="52">
        <v>0</v>
      </c>
      <c r="H598" s="53">
        <v>0</v>
      </c>
      <c r="I598" s="54">
        <f t="shared" si="80"/>
        <v>1020.7872000000001</v>
      </c>
    </row>
    <row r="599" spans="1:9" ht="14.4" thickBot="1" x14ac:dyDescent="0.3">
      <c r="A599" s="13" t="s">
        <v>24</v>
      </c>
      <c r="B599" s="49">
        <v>469.45493405726438</v>
      </c>
      <c r="C599" s="49">
        <v>0</v>
      </c>
      <c r="D599" s="49">
        <v>1035.3967408731746</v>
      </c>
      <c r="E599" s="49">
        <v>228.1635603294003</v>
      </c>
      <c r="F599" s="373"/>
      <c r="G599" s="49">
        <v>709.36409382345823</v>
      </c>
      <c r="H599" s="58">
        <v>0.18467091670248417</v>
      </c>
      <c r="I599" s="48">
        <f t="shared" si="80"/>
        <v>2442.5639999999999</v>
      </c>
    </row>
    <row r="600" spans="1:9" x14ac:dyDescent="0.25">
      <c r="A600" s="21" t="s">
        <v>25</v>
      </c>
      <c r="B600" s="127">
        <f>SUM(B579:B599)</f>
        <v>3922.9422945889987</v>
      </c>
      <c r="C600" s="127">
        <f t="shared" ref="C600:I600" si="81">SUM(C579:C599)</f>
        <v>227.32794046740807</v>
      </c>
      <c r="D600" s="127">
        <f t="shared" si="81"/>
        <v>1142.1705122942899</v>
      </c>
      <c r="E600" s="127">
        <f t="shared" si="81"/>
        <v>371.4824138387134</v>
      </c>
      <c r="F600" s="127">
        <f t="shared" si="81"/>
        <v>0</v>
      </c>
      <c r="G600" s="127">
        <f t="shared" si="81"/>
        <v>709.36409382345823</v>
      </c>
      <c r="H600" s="128">
        <f t="shared" si="81"/>
        <v>0.18467091670248417</v>
      </c>
      <c r="I600" s="129">
        <f t="shared" si="81"/>
        <v>6373.4719259295707</v>
      </c>
    </row>
    <row r="601" spans="1:9" ht="15" thickBot="1" x14ac:dyDescent="0.35">
      <c r="A601" s="18" t="s">
        <v>85</v>
      </c>
      <c r="B601" s="105">
        <f>B600/$I600</f>
        <v>0.61551103388861916</v>
      </c>
      <c r="C601" s="105">
        <f t="shared" ref="C601:I601" si="82">C600/$I600</f>
        <v>3.566783428394129E-2</v>
      </c>
      <c r="D601" s="105">
        <f t="shared" si="82"/>
        <v>0.17920695745870166</v>
      </c>
      <c r="E601" s="105">
        <f t="shared" si="82"/>
        <v>5.8285722155202356E-2</v>
      </c>
      <c r="F601" s="105">
        <f t="shared" si="82"/>
        <v>0</v>
      </c>
      <c r="G601" s="105">
        <f t="shared" si="82"/>
        <v>0.11129947728137164</v>
      </c>
      <c r="H601" s="105">
        <f t="shared" si="82"/>
        <v>2.8974932163924128E-5</v>
      </c>
      <c r="I601" s="107">
        <f t="shared" si="82"/>
        <v>1</v>
      </c>
    </row>
    <row r="602" spans="1:9" ht="14.4" thickBot="1" x14ac:dyDescent="0.3">
      <c r="A602" s="2"/>
      <c r="B602" s="2"/>
      <c r="C602" s="2"/>
      <c r="D602" s="2"/>
      <c r="E602" s="2"/>
      <c r="F602" s="2"/>
      <c r="G602" s="2"/>
      <c r="H602" s="2"/>
      <c r="I602" s="2"/>
    </row>
    <row r="603" spans="1:9" ht="27.6" x14ac:dyDescent="0.25">
      <c r="A603" s="427" t="s">
        <v>48</v>
      </c>
      <c r="B603" s="41" t="s">
        <v>0</v>
      </c>
      <c r="C603" s="41" t="s">
        <v>27</v>
      </c>
      <c r="D603" s="41" t="s">
        <v>28</v>
      </c>
      <c r="E603" s="41" t="s">
        <v>29</v>
      </c>
      <c r="F603" s="41" t="s">
        <v>26</v>
      </c>
      <c r="G603" s="41" t="s">
        <v>4</v>
      </c>
      <c r="H603" s="41" t="s">
        <v>84</v>
      </c>
      <c r="I603" s="42" t="s">
        <v>5</v>
      </c>
    </row>
    <row r="604" spans="1:9" ht="14.25" customHeight="1" x14ac:dyDescent="0.25">
      <c r="A604" s="428" t="s">
        <v>48</v>
      </c>
      <c r="B604" s="357"/>
      <c r="C604" s="358"/>
      <c r="D604" s="358"/>
      <c r="E604" s="358"/>
      <c r="F604" s="358"/>
      <c r="G604" s="358"/>
      <c r="H604" s="358"/>
      <c r="I604" s="359"/>
    </row>
    <row r="605" spans="1:9" x14ac:dyDescent="0.25">
      <c r="A605" s="10" t="s">
        <v>6</v>
      </c>
      <c r="B605" s="46">
        <v>237.74399999999997</v>
      </c>
      <c r="C605" s="46">
        <v>0</v>
      </c>
      <c r="D605" s="46">
        <v>16.256</v>
      </c>
      <c r="E605" s="46">
        <v>0</v>
      </c>
      <c r="F605" s="371"/>
      <c r="G605" s="46">
        <v>0</v>
      </c>
      <c r="H605" s="47">
        <v>0</v>
      </c>
      <c r="I605" s="48">
        <f>SUM(B605:H605)</f>
        <v>253.99999999999997</v>
      </c>
    </row>
    <row r="606" spans="1:9" x14ac:dyDescent="0.25">
      <c r="A606" s="11" t="s">
        <v>7</v>
      </c>
      <c r="B606" s="52">
        <v>182.51999999999998</v>
      </c>
      <c r="C606" s="52">
        <v>0</v>
      </c>
      <c r="D606" s="52">
        <v>12.48</v>
      </c>
      <c r="E606" s="52">
        <v>0</v>
      </c>
      <c r="F606" s="372"/>
      <c r="G606" s="52">
        <v>0</v>
      </c>
      <c r="H606" s="53">
        <v>0</v>
      </c>
      <c r="I606" s="54">
        <f t="shared" ref="I606:I625" si="83">SUM(B606:H606)</f>
        <v>194.99999999999997</v>
      </c>
    </row>
    <row r="607" spans="1:9" x14ac:dyDescent="0.25">
      <c r="A607" s="12" t="s">
        <v>8</v>
      </c>
      <c r="B607" s="49">
        <v>501.69599999999997</v>
      </c>
      <c r="C607" s="49">
        <v>0</v>
      </c>
      <c r="D607" s="49">
        <v>34.304000000000002</v>
      </c>
      <c r="E607" s="49">
        <v>0</v>
      </c>
      <c r="F607" s="372"/>
      <c r="G607" s="49">
        <v>0</v>
      </c>
      <c r="H607" s="58">
        <v>0</v>
      </c>
      <c r="I607" s="48">
        <f t="shared" si="83"/>
        <v>536</v>
      </c>
    </row>
    <row r="608" spans="1:9" x14ac:dyDescent="0.25">
      <c r="A608" s="11" t="s">
        <v>9</v>
      </c>
      <c r="B608" s="52">
        <v>1001.5200000000001</v>
      </c>
      <c r="C608" s="52">
        <v>0</v>
      </c>
      <c r="D608" s="52">
        <v>68.48</v>
      </c>
      <c r="E608" s="52">
        <v>0</v>
      </c>
      <c r="F608" s="372"/>
      <c r="G608" s="52">
        <v>0</v>
      </c>
      <c r="H608" s="53">
        <v>0</v>
      </c>
      <c r="I608" s="54">
        <f t="shared" si="83"/>
        <v>1070</v>
      </c>
    </row>
    <row r="609" spans="1:10" x14ac:dyDescent="0.25">
      <c r="A609" s="12" t="s">
        <v>10</v>
      </c>
      <c r="B609" s="49">
        <v>0</v>
      </c>
      <c r="C609" s="49">
        <v>0</v>
      </c>
      <c r="D609" s="49">
        <v>0</v>
      </c>
      <c r="E609" s="49">
        <v>0</v>
      </c>
      <c r="F609" s="372"/>
      <c r="G609" s="49">
        <v>0</v>
      </c>
      <c r="H609" s="58">
        <v>0</v>
      </c>
      <c r="I609" s="48">
        <f t="shared" si="83"/>
        <v>0</v>
      </c>
    </row>
    <row r="610" spans="1:10" x14ac:dyDescent="0.25">
      <c r="A610" s="11" t="s">
        <v>11</v>
      </c>
      <c r="B610" s="52">
        <v>0</v>
      </c>
      <c r="C610" s="52">
        <v>0</v>
      </c>
      <c r="D610" s="52">
        <v>0</v>
      </c>
      <c r="E610" s="52">
        <v>0</v>
      </c>
      <c r="F610" s="372"/>
      <c r="G610" s="52">
        <v>0</v>
      </c>
      <c r="H610" s="53">
        <v>0</v>
      </c>
      <c r="I610" s="54">
        <f t="shared" si="83"/>
        <v>0</v>
      </c>
    </row>
    <row r="611" spans="1:10" x14ac:dyDescent="0.25">
      <c r="A611" s="12" t="s">
        <v>12</v>
      </c>
      <c r="B611" s="49">
        <v>0</v>
      </c>
      <c r="C611" s="49">
        <v>0</v>
      </c>
      <c r="D611" s="49">
        <v>0</v>
      </c>
      <c r="E611" s="49">
        <v>0</v>
      </c>
      <c r="F611" s="372"/>
      <c r="G611" s="49">
        <v>0</v>
      </c>
      <c r="H611" s="58">
        <v>0</v>
      </c>
      <c r="I611" s="48">
        <f>SUM(B611:H611)</f>
        <v>0</v>
      </c>
    </row>
    <row r="612" spans="1:10" x14ac:dyDescent="0.25">
      <c r="A612" s="11" t="s">
        <v>13</v>
      </c>
      <c r="B612" s="52">
        <v>0</v>
      </c>
      <c r="C612" s="52">
        <v>0</v>
      </c>
      <c r="D612" s="52">
        <v>0</v>
      </c>
      <c r="E612" s="52">
        <v>0</v>
      </c>
      <c r="F612" s="372"/>
      <c r="G612" s="52">
        <v>0</v>
      </c>
      <c r="H612" s="53">
        <v>0</v>
      </c>
      <c r="I612" s="54">
        <f t="shared" si="83"/>
        <v>0</v>
      </c>
    </row>
    <row r="613" spans="1:10" x14ac:dyDescent="0.25">
      <c r="A613" s="12" t="s">
        <v>14</v>
      </c>
      <c r="B613" s="49">
        <v>5647.8094235999997</v>
      </c>
      <c r="C613" s="49">
        <v>0</v>
      </c>
      <c r="D613" s="49">
        <v>444.75737639999994</v>
      </c>
      <c r="E613" s="49">
        <v>0</v>
      </c>
      <c r="F613" s="372"/>
      <c r="G613" s="49">
        <v>0</v>
      </c>
      <c r="H613" s="58">
        <v>0</v>
      </c>
      <c r="I613" s="48">
        <f t="shared" si="83"/>
        <v>6092.5667999999996</v>
      </c>
    </row>
    <row r="614" spans="1:10" x14ac:dyDescent="0.25">
      <c r="A614" s="11" t="s">
        <v>15</v>
      </c>
      <c r="B614" s="52">
        <v>790.73099999999999</v>
      </c>
      <c r="C614" s="52">
        <v>0</v>
      </c>
      <c r="D614" s="52">
        <v>62.268999999999998</v>
      </c>
      <c r="E614" s="52">
        <v>0</v>
      </c>
      <c r="F614" s="372"/>
      <c r="G614" s="52">
        <v>0</v>
      </c>
      <c r="H614" s="53">
        <v>0</v>
      </c>
      <c r="I614" s="54">
        <f>SUM(B614:H614)</f>
        <v>853</v>
      </c>
    </row>
    <row r="615" spans="1:10" x14ac:dyDescent="0.25">
      <c r="A615" s="12" t="s">
        <v>16</v>
      </c>
      <c r="B615" s="49">
        <v>66.744</v>
      </c>
      <c r="C615" s="49">
        <v>0</v>
      </c>
      <c r="D615" s="49">
        <v>5.2559999999999993</v>
      </c>
      <c r="E615" s="49">
        <v>0</v>
      </c>
      <c r="F615" s="372"/>
      <c r="G615" s="49">
        <v>0</v>
      </c>
      <c r="H615" s="58">
        <v>0</v>
      </c>
      <c r="I615" s="48">
        <f t="shared" si="83"/>
        <v>72</v>
      </c>
    </row>
    <row r="616" spans="1:10" x14ac:dyDescent="0.25">
      <c r="A616" s="11" t="s">
        <v>17</v>
      </c>
      <c r="B616" s="52">
        <v>0</v>
      </c>
      <c r="C616" s="52">
        <v>0</v>
      </c>
      <c r="D616" s="52">
        <v>0</v>
      </c>
      <c r="E616" s="52">
        <v>0</v>
      </c>
      <c r="F616" s="372"/>
      <c r="G616" s="52">
        <v>0</v>
      </c>
      <c r="H616" s="53">
        <v>0</v>
      </c>
      <c r="I616" s="54">
        <f t="shared" si="83"/>
        <v>0</v>
      </c>
    </row>
    <row r="617" spans="1:10" x14ac:dyDescent="0.25">
      <c r="A617" s="12" t="s">
        <v>139</v>
      </c>
      <c r="B617" s="49">
        <v>228.69254622107886</v>
      </c>
      <c r="C617" s="49">
        <v>0</v>
      </c>
      <c r="D617" s="49">
        <v>72.218698806656477</v>
      </c>
      <c r="E617" s="49">
        <v>0</v>
      </c>
      <c r="F617" s="372"/>
      <c r="G617" s="49">
        <v>0</v>
      </c>
      <c r="H617" s="58">
        <v>0</v>
      </c>
      <c r="I617" s="48">
        <f t="shared" si="83"/>
        <v>300.91124502773533</v>
      </c>
      <c r="J617" s="277">
        <v>0</v>
      </c>
    </row>
    <row r="618" spans="1:10" x14ac:dyDescent="0.25">
      <c r="A618" s="11" t="s">
        <v>18</v>
      </c>
      <c r="B618" s="52">
        <v>0</v>
      </c>
      <c r="C618" s="52">
        <v>0</v>
      </c>
      <c r="D618" s="52">
        <v>0</v>
      </c>
      <c r="E618" s="52">
        <v>0</v>
      </c>
      <c r="F618" s="372"/>
      <c r="G618" s="52">
        <v>0</v>
      </c>
      <c r="H618" s="53">
        <v>0</v>
      </c>
      <c r="I618" s="54">
        <f t="shared" si="83"/>
        <v>0</v>
      </c>
    </row>
    <row r="619" spans="1:10" x14ac:dyDescent="0.25">
      <c r="A619" s="12" t="s">
        <v>19</v>
      </c>
      <c r="B619" s="49">
        <v>0</v>
      </c>
      <c r="C619" s="49">
        <v>0</v>
      </c>
      <c r="D619" s="49">
        <v>0</v>
      </c>
      <c r="E619" s="49">
        <v>0</v>
      </c>
      <c r="F619" s="372"/>
      <c r="G619" s="49">
        <v>0</v>
      </c>
      <c r="H619" s="58">
        <v>0</v>
      </c>
      <c r="I619" s="48">
        <f t="shared" si="83"/>
        <v>0</v>
      </c>
    </row>
    <row r="620" spans="1:10" x14ac:dyDescent="0.25">
      <c r="A620" s="11" t="s">
        <v>20</v>
      </c>
      <c r="B620" s="52">
        <v>0</v>
      </c>
      <c r="C620" s="52">
        <v>0</v>
      </c>
      <c r="D620" s="52">
        <v>0</v>
      </c>
      <c r="E620" s="52">
        <v>0</v>
      </c>
      <c r="F620" s="372"/>
      <c r="G620" s="52">
        <v>0</v>
      </c>
      <c r="H620" s="53">
        <v>0</v>
      </c>
      <c r="I620" s="54">
        <f t="shared" si="83"/>
        <v>0</v>
      </c>
    </row>
    <row r="621" spans="1:10" x14ac:dyDescent="0.25">
      <c r="A621" s="13" t="s">
        <v>58</v>
      </c>
      <c r="B621" s="49">
        <v>6658.085</v>
      </c>
      <c r="C621" s="49">
        <v>0</v>
      </c>
      <c r="D621" s="49">
        <v>698.91499999999996</v>
      </c>
      <c r="E621" s="49">
        <v>0</v>
      </c>
      <c r="F621" s="372"/>
      <c r="G621" s="49">
        <v>0</v>
      </c>
      <c r="H621" s="58">
        <v>0</v>
      </c>
      <c r="I621" s="48">
        <f t="shared" si="83"/>
        <v>7357</v>
      </c>
    </row>
    <row r="622" spans="1:10" x14ac:dyDescent="0.25">
      <c r="A622" s="11" t="s">
        <v>21</v>
      </c>
      <c r="B622" s="52">
        <v>118.3330075544</v>
      </c>
      <c r="C622" s="52">
        <v>0</v>
      </c>
      <c r="D622" s="52">
        <v>12.421696925600001</v>
      </c>
      <c r="E622" s="52">
        <v>0</v>
      </c>
      <c r="F622" s="372"/>
      <c r="G622" s="52">
        <v>0</v>
      </c>
      <c r="H622" s="53">
        <v>0</v>
      </c>
      <c r="I622" s="54">
        <f t="shared" si="83"/>
        <v>130.75470447999999</v>
      </c>
    </row>
    <row r="623" spans="1:10" x14ac:dyDescent="0.25">
      <c r="A623" s="13" t="s">
        <v>22</v>
      </c>
      <c r="B623" s="49">
        <v>142.22591048243785</v>
      </c>
      <c r="C623" s="49">
        <v>0</v>
      </c>
      <c r="D623" s="49">
        <v>56.05628369215259</v>
      </c>
      <c r="E623" s="49">
        <v>0</v>
      </c>
      <c r="F623" s="372"/>
      <c r="G623" s="49">
        <v>0</v>
      </c>
      <c r="H623" s="58">
        <v>0</v>
      </c>
      <c r="I623" s="48">
        <f t="shared" si="83"/>
        <v>198.28219417459044</v>
      </c>
    </row>
    <row r="624" spans="1:10" x14ac:dyDescent="0.25">
      <c r="A624" s="11" t="s">
        <v>23</v>
      </c>
      <c r="B624" s="52">
        <v>784.7133465600001</v>
      </c>
      <c r="C624" s="52">
        <v>0</v>
      </c>
      <c r="D624" s="52">
        <v>182.63545344000002</v>
      </c>
      <c r="E624" s="52">
        <v>0</v>
      </c>
      <c r="F624" s="372"/>
      <c r="G624" s="52">
        <v>0</v>
      </c>
      <c r="H624" s="53">
        <v>0</v>
      </c>
      <c r="I624" s="54">
        <f t="shared" si="83"/>
        <v>967.3488000000001</v>
      </c>
    </row>
    <row r="625" spans="1:9" ht="14.4" thickBot="1" x14ac:dyDescent="0.3">
      <c r="A625" s="13" t="s">
        <v>24</v>
      </c>
      <c r="B625" s="49">
        <v>1428.1754727503969</v>
      </c>
      <c r="C625" s="49">
        <v>0</v>
      </c>
      <c r="D625" s="49">
        <v>1622.29641079414</v>
      </c>
      <c r="E625" s="49">
        <v>573.5977375684804</v>
      </c>
      <c r="F625" s="373"/>
      <c r="G625" s="49">
        <v>150.22797888698298</v>
      </c>
      <c r="H625" s="58">
        <v>0</v>
      </c>
      <c r="I625" s="48">
        <f t="shared" si="83"/>
        <v>3774.2975999999999</v>
      </c>
    </row>
    <row r="626" spans="1:9" x14ac:dyDescent="0.25">
      <c r="A626" s="21" t="s">
        <v>25</v>
      </c>
      <c r="B626" s="127">
        <f>SUM(B605:B625)</f>
        <v>17788.989707168312</v>
      </c>
      <c r="C626" s="127">
        <f t="shared" ref="C626:I626" si="84">SUM(C605:C625)</f>
        <v>0</v>
      </c>
      <c r="D626" s="127">
        <f t="shared" si="84"/>
        <v>3288.3459200585489</v>
      </c>
      <c r="E626" s="127">
        <f t="shared" si="84"/>
        <v>573.5977375684804</v>
      </c>
      <c r="F626" s="127">
        <f t="shared" si="84"/>
        <v>0</v>
      </c>
      <c r="G626" s="127">
        <f t="shared" si="84"/>
        <v>150.22797888698298</v>
      </c>
      <c r="H626" s="128">
        <f t="shared" si="84"/>
        <v>0</v>
      </c>
      <c r="I626" s="129">
        <f t="shared" si="84"/>
        <v>21801.161343682325</v>
      </c>
    </row>
    <row r="627" spans="1:9" ht="15" thickBot="1" x14ac:dyDescent="0.35">
      <c r="A627" s="18" t="s">
        <v>85</v>
      </c>
      <c r="B627" s="105">
        <f>B626/$I626</f>
        <v>0.81596523353666728</v>
      </c>
      <c r="C627" s="105">
        <f t="shared" ref="C627:I627" si="85">C626/$I626</f>
        <v>0</v>
      </c>
      <c r="D627" s="105">
        <f t="shared" si="85"/>
        <v>0.15083352066524044</v>
      </c>
      <c r="E627" s="105">
        <f t="shared" si="85"/>
        <v>2.6310421198488174E-2</v>
      </c>
      <c r="F627" s="105">
        <f t="shared" si="85"/>
        <v>0</v>
      </c>
      <c r="G627" s="105">
        <f t="shared" si="85"/>
        <v>6.8908245996040472E-3</v>
      </c>
      <c r="H627" s="105">
        <f t="shared" si="85"/>
        <v>0</v>
      </c>
      <c r="I627" s="107">
        <f t="shared" si="85"/>
        <v>1</v>
      </c>
    </row>
    <row r="628" spans="1:9" ht="14.4" thickBot="1" x14ac:dyDescent="0.3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7.6" x14ac:dyDescent="0.25">
      <c r="A629" s="427" t="s">
        <v>49</v>
      </c>
      <c r="B629" s="41" t="s">
        <v>0</v>
      </c>
      <c r="C629" s="41" t="s">
        <v>1</v>
      </c>
      <c r="D629" s="41" t="s">
        <v>2</v>
      </c>
      <c r="E629" s="41" t="s">
        <v>3</v>
      </c>
      <c r="F629" s="41" t="s">
        <v>26</v>
      </c>
      <c r="G629" s="41" t="s">
        <v>4</v>
      </c>
      <c r="H629" s="41" t="s">
        <v>84</v>
      </c>
      <c r="I629" s="42" t="s">
        <v>5</v>
      </c>
    </row>
    <row r="630" spans="1:9" ht="14.25" customHeight="1" x14ac:dyDescent="0.25">
      <c r="A630" s="428" t="s">
        <v>49</v>
      </c>
      <c r="B630" s="357"/>
      <c r="C630" s="358"/>
      <c r="D630" s="358"/>
      <c r="E630" s="358"/>
      <c r="F630" s="358"/>
      <c r="G630" s="358"/>
      <c r="H630" s="358"/>
      <c r="I630" s="359"/>
    </row>
    <row r="631" spans="1:9" x14ac:dyDescent="0.25">
      <c r="A631" s="10" t="s">
        <v>6</v>
      </c>
      <c r="B631" s="46">
        <v>2</v>
      </c>
      <c r="C631" s="46">
        <v>0</v>
      </c>
      <c r="D631" s="46">
        <v>0</v>
      </c>
      <c r="E631" s="46">
        <v>0</v>
      </c>
      <c r="F631" s="46">
        <v>0</v>
      </c>
      <c r="G631" s="46">
        <v>0</v>
      </c>
      <c r="H631" s="47">
        <v>0</v>
      </c>
      <c r="I631" s="48">
        <f>SUM(B631:H631)</f>
        <v>2</v>
      </c>
    </row>
    <row r="632" spans="1:9" x14ac:dyDescent="0.25">
      <c r="A632" s="11" t="s">
        <v>7</v>
      </c>
      <c r="B632" s="52">
        <v>0</v>
      </c>
      <c r="C632" s="52">
        <v>0</v>
      </c>
      <c r="D632" s="52">
        <v>0</v>
      </c>
      <c r="E632" s="52">
        <v>0</v>
      </c>
      <c r="F632" s="52">
        <v>0</v>
      </c>
      <c r="G632" s="52">
        <v>0</v>
      </c>
      <c r="H632" s="53">
        <v>0</v>
      </c>
      <c r="I632" s="54">
        <f t="shared" ref="I632:I651" si="86">SUM(B632:H632)</f>
        <v>0</v>
      </c>
    </row>
    <row r="633" spans="1:9" x14ac:dyDescent="0.25">
      <c r="A633" s="12" t="s">
        <v>8</v>
      </c>
      <c r="B633" s="49">
        <v>21</v>
      </c>
      <c r="C633" s="49">
        <v>0</v>
      </c>
      <c r="D633" s="49">
        <v>0</v>
      </c>
      <c r="E633" s="49">
        <v>0</v>
      </c>
      <c r="F633" s="49">
        <v>0</v>
      </c>
      <c r="G633" s="49">
        <v>0</v>
      </c>
      <c r="H633" s="58">
        <v>0</v>
      </c>
      <c r="I633" s="48">
        <f t="shared" si="86"/>
        <v>21</v>
      </c>
    </row>
    <row r="634" spans="1:9" x14ac:dyDescent="0.25">
      <c r="A634" s="11" t="s">
        <v>9</v>
      </c>
      <c r="B634" s="52">
        <v>24.920169596361315</v>
      </c>
      <c r="C634" s="52">
        <v>0</v>
      </c>
      <c r="D634" s="52">
        <v>7.9830403638685488E-2</v>
      </c>
      <c r="E634" s="52">
        <v>0</v>
      </c>
      <c r="F634" s="52">
        <v>0</v>
      </c>
      <c r="G634" s="52">
        <v>0</v>
      </c>
      <c r="H634" s="53">
        <v>0</v>
      </c>
      <c r="I634" s="54">
        <f t="shared" si="86"/>
        <v>25</v>
      </c>
    </row>
    <row r="635" spans="1:9" x14ac:dyDescent="0.25">
      <c r="A635" s="12" t="s">
        <v>10</v>
      </c>
      <c r="B635" s="49">
        <v>0</v>
      </c>
      <c r="C635" s="49">
        <v>0</v>
      </c>
      <c r="D635" s="49">
        <v>0</v>
      </c>
      <c r="E635" s="49">
        <v>0</v>
      </c>
      <c r="F635" s="49">
        <v>0</v>
      </c>
      <c r="G635" s="49">
        <v>0</v>
      </c>
      <c r="H635" s="58">
        <v>0</v>
      </c>
      <c r="I635" s="48">
        <f t="shared" si="86"/>
        <v>0</v>
      </c>
    </row>
    <row r="636" spans="1:9" x14ac:dyDescent="0.25">
      <c r="A636" s="11" t="s">
        <v>11</v>
      </c>
      <c r="B636" s="52">
        <v>0</v>
      </c>
      <c r="C636" s="52">
        <v>0</v>
      </c>
      <c r="D636" s="52">
        <v>0</v>
      </c>
      <c r="E636" s="52">
        <v>6.1538924032897375</v>
      </c>
      <c r="F636" s="52">
        <v>0</v>
      </c>
      <c r="G636" s="52">
        <v>0</v>
      </c>
      <c r="H636" s="53">
        <v>0</v>
      </c>
      <c r="I636" s="54">
        <f t="shared" si="86"/>
        <v>6.1538924032897375</v>
      </c>
    </row>
    <row r="637" spans="1:9" x14ac:dyDescent="0.25">
      <c r="A637" s="12" t="s">
        <v>12</v>
      </c>
      <c r="B637" s="49">
        <v>0</v>
      </c>
      <c r="C637" s="49">
        <v>0</v>
      </c>
      <c r="D637" s="49">
        <v>0</v>
      </c>
      <c r="E637" s="49">
        <v>0</v>
      </c>
      <c r="F637" s="49">
        <v>0</v>
      </c>
      <c r="G637" s="49">
        <v>0</v>
      </c>
      <c r="H637" s="58">
        <v>0</v>
      </c>
      <c r="I637" s="48">
        <f>SUM(B637:H637)</f>
        <v>0</v>
      </c>
    </row>
    <row r="638" spans="1:9" x14ac:dyDescent="0.25">
      <c r="A638" s="11" t="s">
        <v>13</v>
      </c>
      <c r="B638" s="52">
        <v>0</v>
      </c>
      <c r="C638" s="52">
        <v>0.42270528284867315</v>
      </c>
      <c r="D638" s="52">
        <v>0</v>
      </c>
      <c r="E638" s="52">
        <v>20.516280193977558</v>
      </c>
      <c r="F638" s="52">
        <v>810.2449329374773</v>
      </c>
      <c r="G638" s="52">
        <v>0</v>
      </c>
      <c r="H638" s="53">
        <v>0</v>
      </c>
      <c r="I638" s="54">
        <f t="shared" si="86"/>
        <v>831.18391841430355</v>
      </c>
    </row>
    <row r="639" spans="1:9" x14ac:dyDescent="0.25">
      <c r="A639" s="12" t="s">
        <v>14</v>
      </c>
      <c r="B639" s="49">
        <v>4.9158598272205962</v>
      </c>
      <c r="C639" s="49">
        <v>0.11094017277940317</v>
      </c>
      <c r="D639" s="49">
        <v>0</v>
      </c>
      <c r="E639" s="49">
        <v>0</v>
      </c>
      <c r="F639" s="49">
        <v>0</v>
      </c>
      <c r="G639" s="49">
        <v>0</v>
      </c>
      <c r="H639" s="58">
        <v>0</v>
      </c>
      <c r="I639" s="48">
        <f t="shared" si="86"/>
        <v>5.0267999999999997</v>
      </c>
    </row>
    <row r="640" spans="1:9" x14ac:dyDescent="0.25">
      <c r="A640" s="11" t="s">
        <v>15</v>
      </c>
      <c r="B640" s="52">
        <v>212.92249823619341</v>
      </c>
      <c r="C640" s="52">
        <v>0.92026438288513768</v>
      </c>
      <c r="D640" s="52">
        <v>17.157237380921469</v>
      </c>
      <c r="E640" s="52">
        <v>0</v>
      </c>
      <c r="F640" s="52">
        <v>0</v>
      </c>
      <c r="G640" s="52">
        <v>0</v>
      </c>
      <c r="H640" s="53">
        <v>0</v>
      </c>
      <c r="I640" s="54">
        <f>SUM(B640:H640)</f>
        <v>231</v>
      </c>
    </row>
    <row r="641" spans="1:9" x14ac:dyDescent="0.25">
      <c r="A641" s="12" t="s">
        <v>16</v>
      </c>
      <c r="B641" s="49">
        <v>6.7678705736722096</v>
      </c>
      <c r="C641" s="49">
        <v>0</v>
      </c>
      <c r="D641" s="49">
        <v>3.2764830245590508E-2</v>
      </c>
      <c r="E641" s="49">
        <v>0.1993645960821992</v>
      </c>
      <c r="F641" s="49">
        <v>0</v>
      </c>
      <c r="G641" s="49">
        <v>0</v>
      </c>
      <c r="H641" s="58">
        <v>0</v>
      </c>
      <c r="I641" s="48">
        <f t="shared" si="86"/>
        <v>6.9999999999999991</v>
      </c>
    </row>
    <row r="642" spans="1:9" x14ac:dyDescent="0.25">
      <c r="A642" s="11" t="s">
        <v>17</v>
      </c>
      <c r="B642" s="52">
        <v>0</v>
      </c>
      <c r="C642" s="52">
        <v>0</v>
      </c>
      <c r="D642" s="52">
        <v>0</v>
      </c>
      <c r="E642" s="52">
        <v>0</v>
      </c>
      <c r="F642" s="52">
        <v>0</v>
      </c>
      <c r="G642" s="52">
        <v>0</v>
      </c>
      <c r="H642" s="53">
        <v>0</v>
      </c>
      <c r="I642" s="54">
        <f t="shared" si="86"/>
        <v>0</v>
      </c>
    </row>
    <row r="643" spans="1:9" x14ac:dyDescent="0.25">
      <c r="A643" s="12" t="s">
        <v>139</v>
      </c>
      <c r="B643" s="49">
        <v>3.1784972450608904</v>
      </c>
      <c r="C643" s="49">
        <v>0</v>
      </c>
      <c r="D643" s="49">
        <v>0.8215027549391094</v>
      </c>
      <c r="E643" s="49">
        <v>0</v>
      </c>
      <c r="F643" s="49">
        <v>0</v>
      </c>
      <c r="G643" s="49">
        <v>0</v>
      </c>
      <c r="H643" s="58">
        <v>0</v>
      </c>
      <c r="I643" s="48">
        <f t="shared" si="86"/>
        <v>4</v>
      </c>
    </row>
    <row r="644" spans="1:9" x14ac:dyDescent="0.25">
      <c r="A644" s="11" t="s">
        <v>18</v>
      </c>
      <c r="B644" s="52">
        <v>0</v>
      </c>
      <c r="C644" s="52">
        <v>0</v>
      </c>
      <c r="D644" s="52">
        <v>0</v>
      </c>
      <c r="E644" s="52">
        <v>0</v>
      </c>
      <c r="F644" s="52">
        <v>0</v>
      </c>
      <c r="G644" s="52">
        <v>0</v>
      </c>
      <c r="H644" s="53">
        <v>0</v>
      </c>
      <c r="I644" s="54">
        <f t="shared" si="86"/>
        <v>0</v>
      </c>
    </row>
    <row r="645" spans="1:9" x14ac:dyDescent="0.25">
      <c r="A645" s="12" t="s">
        <v>19</v>
      </c>
      <c r="B645" s="49">
        <v>0</v>
      </c>
      <c r="C645" s="49">
        <v>0</v>
      </c>
      <c r="D645" s="49">
        <v>0</v>
      </c>
      <c r="E645" s="49">
        <v>0</v>
      </c>
      <c r="F645" s="49">
        <v>0</v>
      </c>
      <c r="G645" s="49">
        <v>0</v>
      </c>
      <c r="H645" s="58">
        <v>0</v>
      </c>
      <c r="I645" s="48">
        <f t="shared" si="86"/>
        <v>0</v>
      </c>
    </row>
    <row r="646" spans="1:9" x14ac:dyDescent="0.25">
      <c r="A646" s="11" t="s">
        <v>20</v>
      </c>
      <c r="B646" s="52">
        <v>0</v>
      </c>
      <c r="C646" s="52">
        <v>0</v>
      </c>
      <c r="D646" s="52">
        <v>0</v>
      </c>
      <c r="E646" s="52">
        <v>0</v>
      </c>
      <c r="F646" s="52">
        <v>0</v>
      </c>
      <c r="G646" s="52">
        <v>0</v>
      </c>
      <c r="H646" s="53">
        <v>0</v>
      </c>
      <c r="I646" s="54">
        <f t="shared" si="86"/>
        <v>0</v>
      </c>
    </row>
    <row r="647" spans="1:9" x14ac:dyDescent="0.25">
      <c r="A647" s="13" t="s">
        <v>58</v>
      </c>
      <c r="B647" s="49">
        <v>287.35913311874288</v>
      </c>
      <c r="C647" s="49">
        <v>13.016393441624148</v>
      </c>
      <c r="D647" s="49">
        <v>163.62447343963302</v>
      </c>
      <c r="E647" s="49">
        <v>0</v>
      </c>
      <c r="F647" s="49">
        <v>0</v>
      </c>
      <c r="G647" s="49">
        <v>0</v>
      </c>
      <c r="H647" s="58">
        <v>0</v>
      </c>
      <c r="I647" s="48">
        <f t="shared" si="86"/>
        <v>464</v>
      </c>
    </row>
    <row r="648" spans="1:9" x14ac:dyDescent="0.25">
      <c r="A648" s="11" t="s">
        <v>21</v>
      </c>
      <c r="B648" s="52">
        <v>39.850418614730359</v>
      </c>
      <c r="C648" s="52">
        <v>0</v>
      </c>
      <c r="D648" s="52">
        <v>0</v>
      </c>
      <c r="E648" s="52">
        <v>0</v>
      </c>
      <c r="F648" s="52">
        <v>16.149581385269638</v>
      </c>
      <c r="G648" s="52">
        <v>0</v>
      </c>
      <c r="H648" s="53">
        <v>0</v>
      </c>
      <c r="I648" s="54">
        <f t="shared" si="86"/>
        <v>56</v>
      </c>
    </row>
    <row r="649" spans="1:9" x14ac:dyDescent="0.25">
      <c r="A649" s="13" t="s">
        <v>22</v>
      </c>
      <c r="B649" s="49">
        <v>2.6773624329867101</v>
      </c>
      <c r="C649" s="49">
        <v>0</v>
      </c>
      <c r="D649" s="49">
        <v>0</v>
      </c>
      <c r="E649" s="49">
        <v>0</v>
      </c>
      <c r="F649" s="49">
        <v>0</v>
      </c>
      <c r="G649" s="49">
        <v>0</v>
      </c>
      <c r="H649" s="58">
        <v>0</v>
      </c>
      <c r="I649" s="48">
        <f t="shared" si="86"/>
        <v>2.6773624329867101</v>
      </c>
    </row>
    <row r="650" spans="1:9" x14ac:dyDescent="0.25">
      <c r="A650" s="11" t="s">
        <v>23</v>
      </c>
      <c r="B650" s="52">
        <v>13.5504</v>
      </c>
      <c r="C650" s="52">
        <v>0</v>
      </c>
      <c r="D650" s="52">
        <v>0</v>
      </c>
      <c r="E650" s="52">
        <v>0</v>
      </c>
      <c r="F650" s="52">
        <v>0</v>
      </c>
      <c r="G650" s="52">
        <v>0</v>
      </c>
      <c r="H650" s="53">
        <v>0</v>
      </c>
      <c r="I650" s="54">
        <f t="shared" si="86"/>
        <v>13.5504</v>
      </c>
    </row>
    <row r="651" spans="1:9" ht="14.4" thickBot="1" x14ac:dyDescent="0.3">
      <c r="A651" s="13" t="s">
        <v>24</v>
      </c>
      <c r="B651" s="49">
        <v>101.27732815547346</v>
      </c>
      <c r="C651" s="49">
        <v>0.13159200921971009</v>
      </c>
      <c r="D651" s="49">
        <v>2.094850762023956</v>
      </c>
      <c r="E651" s="49">
        <v>168.29120678679112</v>
      </c>
      <c r="F651" s="49">
        <v>0</v>
      </c>
      <c r="G651" s="49">
        <v>56.751203403492603</v>
      </c>
      <c r="H651" s="58">
        <v>0.79621888299917187</v>
      </c>
      <c r="I651" s="48">
        <f t="shared" si="86"/>
        <v>329.34240000000005</v>
      </c>
    </row>
    <row r="652" spans="1:9" x14ac:dyDescent="0.25">
      <c r="A652" s="21" t="s">
        <v>25</v>
      </c>
      <c r="B652" s="127">
        <f>SUM(B631:B651)</f>
        <v>720.41953780044184</v>
      </c>
      <c r="C652" s="127">
        <f t="shared" ref="C652:I652" si="87">SUM(C631:C651)</f>
        <v>14.601895289357072</v>
      </c>
      <c r="D652" s="127">
        <f t="shared" si="87"/>
        <v>183.81065957140183</v>
      </c>
      <c r="E652" s="127">
        <f t="shared" si="87"/>
        <v>195.16074398014061</v>
      </c>
      <c r="F652" s="127">
        <f t="shared" si="87"/>
        <v>826.39451432274689</v>
      </c>
      <c r="G652" s="127">
        <f t="shared" si="87"/>
        <v>56.751203403492603</v>
      </c>
      <c r="H652" s="128">
        <f t="shared" si="87"/>
        <v>0.79621888299917187</v>
      </c>
      <c r="I652" s="129">
        <f t="shared" si="87"/>
        <v>1997.9347732505801</v>
      </c>
    </row>
    <row r="653" spans="1:9" ht="15" thickBot="1" x14ac:dyDescent="0.35">
      <c r="A653" s="18" t="s">
        <v>85</v>
      </c>
      <c r="B653" s="78">
        <f>B652/$I652</f>
        <v>0.36058211081052505</v>
      </c>
      <c r="C653" s="78">
        <f t="shared" ref="C653" si="88">C652/$I652</f>
        <v>7.3084944938418715E-3</v>
      </c>
      <c r="D653" s="78">
        <f t="shared" ref="D653" si="89">D652/$I652</f>
        <v>9.2000330557512333E-2</v>
      </c>
      <c r="E653" s="78">
        <f t="shared" ref="E653" si="90">E652/$I652</f>
        <v>9.7681238943861978E-2</v>
      </c>
      <c r="F653" s="78">
        <f t="shared" ref="F653" si="91">F652/$I652</f>
        <v>0.41362437121920037</v>
      </c>
      <c r="G653" s="78">
        <f t="shared" ref="G653" si="92">G652/$I652</f>
        <v>2.8404933015485832E-2</v>
      </c>
      <c r="H653" s="78">
        <f t="shared" ref="H653" si="93">H652/$I652</f>
        <v>3.9852095957254282E-4</v>
      </c>
      <c r="I653" s="79">
        <f t="shared" ref="I653" si="94">I652/$I652</f>
        <v>1</v>
      </c>
    </row>
    <row r="654" spans="1:9" x14ac:dyDescent="0.25">
      <c r="A654" s="2"/>
      <c r="B654" s="2"/>
      <c r="C654" s="2"/>
      <c r="D654" s="2"/>
      <c r="E654" s="2"/>
      <c r="F654" s="2"/>
      <c r="G654" s="2"/>
      <c r="H654" s="2"/>
      <c r="I654" s="2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214:I214"/>
    <mergeCell ref="B266:I266"/>
    <mergeCell ref="B292:I292"/>
    <mergeCell ref="B110:I110"/>
    <mergeCell ref="B136:I136"/>
    <mergeCell ref="B162:I162"/>
    <mergeCell ref="B188:I188"/>
    <mergeCell ref="B240:I240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7"/>
  <sheetViews>
    <sheetView workbookViewId="0">
      <selection activeCell="B28" sqref="B28"/>
    </sheetView>
  </sheetViews>
  <sheetFormatPr defaultColWidth="11.19921875" defaultRowHeight="13.8" x14ac:dyDescent="0.25"/>
  <sheetData>
    <row r="1" spans="1:2" x14ac:dyDescent="0.25">
      <c r="A1" t="s">
        <v>149</v>
      </c>
      <c r="B1" t="s">
        <v>150</v>
      </c>
    </row>
    <row r="2" spans="1:2" x14ac:dyDescent="0.25">
      <c r="A2">
        <v>1993</v>
      </c>
      <c r="B2" s="272">
        <f>+'NEA 93'!J$28</f>
        <v>-1.0000076144933701E-7</v>
      </c>
    </row>
    <row r="3" spans="1:2" x14ac:dyDescent="0.25">
      <c r="A3">
        <v>1994</v>
      </c>
      <c r="B3" s="272">
        <f>+'NEA 94'!J$28</f>
        <v>-1.0000076144933701E-7</v>
      </c>
    </row>
    <row r="4" spans="1:2" x14ac:dyDescent="0.25">
      <c r="A4">
        <v>1995</v>
      </c>
      <c r="B4" s="272">
        <f>+'NEA 95'!J$28</f>
        <v>-1.0000803740695119E-7</v>
      </c>
    </row>
    <row r="5" spans="1:2" x14ac:dyDescent="0.25">
      <c r="A5">
        <v>1996</v>
      </c>
      <c r="B5" s="272">
        <f>+'NEA 96'!J$28</f>
        <v>-1.0000076144933701E-7</v>
      </c>
    </row>
    <row r="6" spans="1:2" x14ac:dyDescent="0.25">
      <c r="A6">
        <v>1997</v>
      </c>
      <c r="B6" s="272">
        <f>+'NEA 97'!J$28</f>
        <v>-9.9993485491722822E-8</v>
      </c>
    </row>
    <row r="7" spans="1:2" x14ac:dyDescent="0.25">
      <c r="A7">
        <v>1998</v>
      </c>
      <c r="B7" s="272">
        <f>+'NEA 98'!J$28</f>
        <v>3.1001400202512741E-7</v>
      </c>
    </row>
    <row r="8" spans="1:2" x14ac:dyDescent="0.25">
      <c r="A8">
        <v>1999</v>
      </c>
      <c r="B8" s="272">
        <f>+'NEA 99'!J$28</f>
        <v>0</v>
      </c>
    </row>
    <row r="9" spans="1:2" x14ac:dyDescent="0.25">
      <c r="A9">
        <v>2000</v>
      </c>
      <c r="B9" s="272">
        <f>+'NEA 2000'!J$28</f>
        <v>0</v>
      </c>
    </row>
    <row r="10" spans="1:2" x14ac:dyDescent="0.25">
      <c r="A10">
        <v>2001</v>
      </c>
      <c r="B10" s="272">
        <f>+'NEA 2001'!J$28</f>
        <v>0</v>
      </c>
    </row>
    <row r="11" spans="1:2" x14ac:dyDescent="0.25">
      <c r="A11">
        <v>2002</v>
      </c>
      <c r="B11" s="272">
        <f>+'NEA 2002'!J$28</f>
        <v>0</v>
      </c>
    </row>
    <row r="12" spans="1:2" x14ac:dyDescent="0.25">
      <c r="A12">
        <v>2003</v>
      </c>
      <c r="B12" s="272">
        <f>+'NEA 2003'!J$28</f>
        <v>0</v>
      </c>
    </row>
    <row r="13" spans="1:2" x14ac:dyDescent="0.25">
      <c r="A13">
        <v>2004</v>
      </c>
      <c r="B13" s="272">
        <f>+'NEA 2004'!J$28</f>
        <v>0</v>
      </c>
    </row>
    <row r="14" spans="1:2" x14ac:dyDescent="0.25">
      <c r="A14">
        <v>2005</v>
      </c>
      <c r="B14" s="272">
        <f>+'NEA 2005'!J$28</f>
        <v>0</v>
      </c>
    </row>
    <row r="15" spans="1:2" x14ac:dyDescent="0.25">
      <c r="A15">
        <v>2006</v>
      </c>
      <c r="B15" s="272">
        <f>+'NEA 2006'!J$28</f>
        <v>0</v>
      </c>
    </row>
    <row r="16" spans="1:2" x14ac:dyDescent="0.25">
      <c r="A16">
        <v>2007</v>
      </c>
      <c r="B16" s="272">
        <f>+'NEA 2007'!J$28</f>
        <v>0</v>
      </c>
    </row>
    <row r="17" spans="1:2" x14ac:dyDescent="0.25">
      <c r="A17">
        <v>2008</v>
      </c>
      <c r="B17" s="272">
        <f>+'NEA 2008'!J$28</f>
        <v>0</v>
      </c>
    </row>
    <row r="18" spans="1:2" x14ac:dyDescent="0.25">
      <c r="A18">
        <v>2009</v>
      </c>
      <c r="B18" s="272">
        <f>+'NEA 2009'!J$28</f>
        <v>0</v>
      </c>
    </row>
    <row r="19" spans="1:2" x14ac:dyDescent="0.25">
      <c r="A19">
        <v>2010</v>
      </c>
      <c r="B19" s="272">
        <f>+'NEA 2010'!J$28</f>
        <v>0</v>
      </c>
    </row>
    <row r="20" spans="1:2" x14ac:dyDescent="0.25">
      <c r="A20">
        <v>2011</v>
      </c>
      <c r="B20" s="272">
        <f>+'NEA 2011'!J$28</f>
        <v>0</v>
      </c>
    </row>
    <row r="21" spans="1:2" x14ac:dyDescent="0.25">
      <c r="A21">
        <v>2012</v>
      </c>
      <c r="B21" s="272">
        <f>+'NEA 2012'!J$28</f>
        <v>0</v>
      </c>
    </row>
    <row r="22" spans="1:2" x14ac:dyDescent="0.25">
      <c r="A22">
        <v>2013</v>
      </c>
      <c r="B22" s="272">
        <f>+'NEA 2013'!J$28</f>
        <v>0</v>
      </c>
    </row>
    <row r="23" spans="1:2" x14ac:dyDescent="0.25">
      <c r="A23">
        <v>2014</v>
      </c>
      <c r="B23" s="272">
        <f>+'NEA 2014'!J$28</f>
        <v>0</v>
      </c>
    </row>
    <row r="24" spans="1:2" x14ac:dyDescent="0.25">
      <c r="A24">
        <v>2015</v>
      </c>
      <c r="B24" s="272">
        <f>+'NEA 2015'!J$28</f>
        <v>0</v>
      </c>
    </row>
    <row r="25" spans="1:2" x14ac:dyDescent="0.25">
      <c r="A25">
        <v>2016</v>
      </c>
      <c r="B25" s="272">
        <f>+'NEA 2016'!J$28</f>
        <v>0</v>
      </c>
    </row>
    <row r="26" spans="1:2" x14ac:dyDescent="0.25">
      <c r="A26">
        <v>2017</v>
      </c>
      <c r="B26" s="272">
        <f>+'NEA 2017'!J$28</f>
        <v>0</v>
      </c>
    </row>
    <row r="27" spans="1:2" x14ac:dyDescent="0.25">
      <c r="A27">
        <v>2018</v>
      </c>
      <c r="B27" s="272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W. G.</cp:lastModifiedBy>
  <dcterms:created xsi:type="dcterms:W3CDTF">2000-07-27T12:15:54Z</dcterms:created>
  <dcterms:modified xsi:type="dcterms:W3CDTF">2020-07-16T23:32:09Z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109316062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